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theme/themeOverride2.xml" ContentType="application/vnd.openxmlformats-officedocument.themeOverride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charts/chart16.xml" ContentType="application/vnd.openxmlformats-officedocument.drawingml.chart+xml"/>
  <Override PartName="/xl/theme/themeOverride5.xml" ContentType="application/vnd.openxmlformats-officedocument.themeOverride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Paul B work files\PB Work\Articles + publications\UKERC papers\2018_03_GH-SA empirical paper\data repository\"/>
    </mc:Choice>
  </mc:AlternateContent>
  <bookViews>
    <workbookView xWindow="0" yWindow="0" windowWidth="20490" windowHeight="7305" tabRatio="500" activeTab="10"/>
  </bookViews>
  <sheets>
    <sheet name="GB_TFC_efficiencies" sheetId="1" r:id="rId1"/>
    <sheet name="GB_EIOU_efficiencies" sheetId="12" r:id="rId2"/>
    <sheet name="1 Lighting eta and phi" sheetId="6" r:id="rId3"/>
    <sheet name="2 MD eta and phi" sheetId="2" r:id="rId4"/>
    <sheet name="3 Heat eta and phi" sheetId="3" r:id="rId5"/>
    <sheet name="3a - LTH MTH1 orig UK data" sheetId="4" r:id="rId6"/>
    <sheet name="3b MTH2 HTH orig Uk data" sheetId="5" r:id="rId7"/>
    <sheet name="4 - Electr UW allocation ktoe" sheetId="7" r:id="rId8"/>
    <sheet name="4a - Electricity useful work TJ" sheetId="8" r:id="rId9"/>
    <sheet name="5 GB Food" sheetId="10" r:id="rId10"/>
    <sheet name="GBFoodFeed" sheetId="13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0">[1]TABLE1a!$U$1:$U$7</definedName>
    <definedName name="\p">[1]TABLE1a!$P$1</definedName>
    <definedName name="\t">[1]TABLE1a!$U$3:$U$3</definedName>
    <definedName name="_1.2__Average_distance_travelled_by_mode_of_travel__1975_76__1985_86_and_1993_95" localSheetId="5">#REF!</definedName>
    <definedName name="_1.2__Average_distance_travelled_by_mode_of_travel__1975_76__1985_86_and_1993_95" localSheetId="6">#REF!</definedName>
    <definedName name="_1.2__Average_distance_travelled_by_mode_of_travel__1975_76__1985_86_and_1993_95" localSheetId="7">#REF!</definedName>
    <definedName name="_1.2__Average_distance_travelled_by_mode_of_travel__1975_76__1985_86_and_1993_95" localSheetId="8">#REF!</definedName>
    <definedName name="_1.2__Average_distance_travelled_by_mode_of_travel__1975_76__1985_86_and_1993_95">#REF!</definedName>
    <definedName name="_1981" localSheetId="5">#REF!</definedName>
    <definedName name="_1981" localSheetId="6">#REF!</definedName>
    <definedName name="_1981">#REF!</definedName>
    <definedName name="_tab13" localSheetId="5">#REF!</definedName>
    <definedName name="_tab13" localSheetId="6">#REF!</definedName>
    <definedName name="_tab13">#REF!</definedName>
    <definedName name="_tab14" localSheetId="5">#REF!</definedName>
    <definedName name="_tab14" localSheetId="6">#REF!</definedName>
    <definedName name="_tab14">#REF!</definedName>
    <definedName name="a_lf">'[2]Manual labor'!$D$27</definedName>
    <definedName name="a_ml">'[2]Manual labor'!$D$36</definedName>
    <definedName name="activeCell" localSheetId="5">#REF!</definedName>
    <definedName name="activeCell" localSheetId="6">#REF!</definedName>
    <definedName name="activeCell">#REF!</definedName>
    <definedName name="ALL">#N/A</definedName>
    <definedName name="alpha_l">'[2]World Bank Employment Data'!$D$37</definedName>
    <definedName name="alpha_m">'[2]World Bank Employment Data'!$D$48</definedName>
    <definedName name="ANNBELGIUM">[1]TABLE5!$D$5:$D$12</definedName>
    <definedName name="ANNDVR">[1]TABLE4AL!$D$6:$D$12</definedName>
    <definedName name="ANNENG">[1]TABLE4AL!$F$6:$F$12</definedName>
    <definedName name="ANNFORIEGN">[1]TABLE1a!$P$37:$P$37</definedName>
    <definedName name="ANNFRANCE">[1]TABLE5!$B$5:$B$12</definedName>
    <definedName name="ANNL">[1]TABLE5!$F$5:$F$12</definedName>
    <definedName name="ANNOTHER">[1]TABLE5!$J$5:$J$12</definedName>
    <definedName name="ANNSE">[1]TABLE4AL!$B$6:$B$12</definedName>
    <definedName name="ANNUAL" localSheetId="5">#REF!</definedName>
    <definedName name="ANNUAL" localSheetId="6">#REF!</definedName>
    <definedName name="ANNUAL" localSheetId="7">#REF!</definedName>
    <definedName name="ANNUAL" localSheetId="8">#REF!</definedName>
    <definedName name="ANNUAL">#REF!</definedName>
    <definedName name="ANNUK">[1]TABLE1a!$E$8:$E$14</definedName>
    <definedName name="ANNUT">[1]TABLE1a!$M$8:$M$14</definedName>
    <definedName name="b_lf">'[2]Manual labor'!$D$28</definedName>
    <definedName name="b_ml">'[2]Manual labor'!$D$37</definedName>
    <definedName name="BARQTR" localSheetId="5">#REF!</definedName>
    <definedName name="BARQTR" localSheetId="6">#REF!</definedName>
    <definedName name="BARQTR" localSheetId="7">#REF!</definedName>
    <definedName name="BARQTR" localSheetId="8">#REF!</definedName>
    <definedName name="BARQTR">#REF!</definedName>
    <definedName name="BELGIUM" localSheetId="5">#REF!</definedName>
    <definedName name="BELGIUM" localSheetId="6">#REF!</definedName>
    <definedName name="BELGIUM">#REF!</definedName>
    <definedName name="BULL">#N/A</definedName>
    <definedName name="CAMARA">[1]TABLE1a!$P$4</definedName>
    <definedName name="CategoryTitle" localSheetId="5">#REF!</definedName>
    <definedName name="CategoryTitle" localSheetId="6">#REF!</definedName>
    <definedName name="CategoryTitle" localSheetId="7">#REF!</definedName>
    <definedName name="CategoryTitle" localSheetId="8">#REF!</definedName>
    <definedName name="CategoryTitle">#REF!</definedName>
    <definedName name="CLONE">[1]TABLE1a!$P$6</definedName>
    <definedName name="constant_l">'[2]World Bank Employment Data'!$D$38</definedName>
    <definedName name="constant_m">'[2]World Bank Employment Data'!$D$49</definedName>
    <definedName name="COP_max">'[3]Domestic refrigeration'!$B$12</definedName>
    <definedName name="DEFLATOR" localSheetId="5">#REF!</definedName>
    <definedName name="DEFLATOR" localSheetId="6">#REF!</definedName>
    <definedName name="DEFLATOR" localSheetId="7">#REF!</definedName>
    <definedName name="DEFLATOR" localSheetId="8">#REF!</definedName>
    <definedName name="DEFLATOR">#REF!</definedName>
    <definedName name="delta_t">'[2]Manual labor'!$E$2:$BF$2</definedName>
    <definedName name="deltaE_feed_E_consumed_head">'[2]GH Feed'!$B$57</definedName>
    <definedName name="deltaE_food" localSheetId="2">#REF!</definedName>
    <definedName name="deltaE_food" localSheetId="9">'5 GB Food'!$B$4</definedName>
    <definedName name="deltaE_food">#REF!</definedName>
    <definedName name="dgdsfyh" localSheetId="5">#REF!</definedName>
    <definedName name="dgdsfyh" localSheetId="6">#REF!</definedName>
    <definedName name="dgdsfyh">#REF!</definedName>
    <definedName name="DK" localSheetId="5">#REF!</definedName>
    <definedName name="DK" localSheetId="6">#REF!</definedName>
    <definedName name="DK">#REF!</definedName>
    <definedName name="DNK_D" localSheetId="5">#REF!</definedName>
    <definedName name="DNK_D" localSheetId="6">#REF!</definedName>
    <definedName name="DNK_D">#REF!</definedName>
    <definedName name="DOVER">#N/A</definedName>
    <definedName name="E_consumed_head">'[2]GH Feed'!$B$55</definedName>
    <definedName name="Ef_feed">'[2]GH Feed'!$E$5:$AU$5</definedName>
    <definedName name="Ef_food">'5 GB Food'!$R$13:$BH$13</definedName>
    <definedName name="EIRE" localSheetId="5">#REF!</definedName>
    <definedName name="EIRE" localSheetId="6">#REF!</definedName>
    <definedName name="EIRE" localSheetId="7">#REF!</definedName>
    <definedName name="EIRE" localSheetId="8">#REF!</definedName>
    <definedName name="EIRE">#REF!</definedName>
    <definedName name="ENGLISH">#N/A</definedName>
    <definedName name="Ep_feed">'[2]GH Feed'!$E$4:$AU$4</definedName>
    <definedName name="Ep_S_feed_2000">'[2]GH Feed'!$Q$74</definedName>
    <definedName name="Ep_tot_cap">'5 GB Food'!$R$8:$BH$8</definedName>
    <definedName name="Ep_tot_cap_2000" localSheetId="2">#REF!</definedName>
    <definedName name="Ep_tot_cap_2000" localSheetId="9">'5 GB Food'!$G$26</definedName>
    <definedName name="Ep_tot_cap_2000">#REF!</definedName>
    <definedName name="eta_charcoal">'[3]Stove efficiencies'!$B$6</definedName>
    <definedName name="eta_firewood">'[3]Stove efficiencies'!$B$5</definedName>
    <definedName name="eta_kerosene">'[3]Stove efficiencies'!$B$7</definedName>
    <definedName name="eta_LPG">'[3]Stove efficiencies'!$B$8</definedName>
    <definedName name="Eu_feed">'[2]GH Feed'!$E$6:$AU$6</definedName>
    <definedName name="Eu_ME">'5 GB Food'!$B$48</definedName>
    <definedName name="fbegyear" localSheetId="5">#REF!</definedName>
    <definedName name="fbegyear" localSheetId="6">#REF!</definedName>
    <definedName name="fbegyear" localSheetId="7">#REF!</definedName>
    <definedName name="fbegyear" localSheetId="8">#REF!</definedName>
    <definedName name="fbegyear">#REF!</definedName>
    <definedName name="fendyear">[4]Year!$B$3</definedName>
    <definedName name="FL" localSheetId="5">#REF!</definedName>
    <definedName name="FL" localSheetId="6">#REF!</definedName>
    <definedName name="FL" localSheetId="7">#REF!</definedName>
    <definedName name="FL" localSheetId="8">#REF!</definedName>
    <definedName name="FL">#REF!</definedName>
    <definedName name="Footnotes" localSheetId="5">#REF!</definedName>
    <definedName name="Footnotes" localSheetId="6">#REF!</definedName>
    <definedName name="Footnotes">#REF!</definedName>
    <definedName name="FOREIGN">[1]TABLE1a!$P$38:$P$52</definedName>
    <definedName name="FRANCE" localSheetId="5">#REF!</definedName>
    <definedName name="FRANCE" localSheetId="6">#REF!</definedName>
    <definedName name="FRANCE" localSheetId="7">#REF!</definedName>
    <definedName name="FRANCE" localSheetId="8">#REF!</definedName>
    <definedName name="FRANCE">#REF!</definedName>
    <definedName name="FU_subdays">'[2]GH Feed'!$B$49</definedName>
    <definedName name="FU_workdays">'[2]GH Feed'!$B$48</definedName>
    <definedName name="fyear">[4]c11!$D$42</definedName>
    <definedName name="GE_cap_2000">'5 GB Food'!$G$28</definedName>
    <definedName name="GERMANY" localSheetId="5">#REF!</definedName>
    <definedName name="GERMANY" localSheetId="6">#REF!</definedName>
    <definedName name="GERMANY" localSheetId="7">#REF!</definedName>
    <definedName name="GERMANY" localSheetId="8">#REF!</definedName>
    <definedName name="GERMANY">#REF!</definedName>
    <definedName name="GraphData">'[5]TIS-INDEX'!$B$13:$Q$44,'[5]TIS-INDEX'!$E$9:$R$9</definedName>
    <definedName name="GraphTitle" localSheetId="5">#REF!</definedName>
    <definedName name="GraphTitle" localSheetId="6">#REF!</definedName>
    <definedName name="GraphTitle" localSheetId="7">#REF!</definedName>
    <definedName name="GraphTitle" localSheetId="8">#REF!</definedName>
    <definedName name="GraphTitle">#REF!</definedName>
    <definedName name="ITALY" localSheetId="5">#REF!</definedName>
    <definedName name="ITALY" localSheetId="6">#REF!</definedName>
    <definedName name="ITALY">#REF!</definedName>
    <definedName name="lf_1984">'[2]Manual labor'!$AC$25</definedName>
    <definedName name="ME_cap_2000">'5 GB Food'!$G$27</definedName>
    <definedName name="ml_1984">'[2]Manual labor'!$AC$34</definedName>
    <definedName name="N_DA">'[2]GH Feed'!$E$3:$AU$3</definedName>
    <definedName name="N_ml" localSheetId="2">#REF!</definedName>
    <definedName name="N_ml" localSheetId="9">'5 GB Food'!$R$10:$BH$10</definedName>
    <definedName name="N_ml">#REF!</definedName>
    <definedName name="NLS" localSheetId="5">#REF!</definedName>
    <definedName name="NLS" localSheetId="6">#REF!</definedName>
    <definedName name="NLS">#REF!</definedName>
    <definedName name="NONEC" localSheetId="5">#REF!</definedName>
    <definedName name="NONEC" localSheetId="6">#REF!</definedName>
    <definedName name="NONEC">#REF!</definedName>
    <definedName name="NORTHSEA">#N/A</definedName>
    <definedName name="OldData" localSheetId="5">#REF!</definedName>
    <definedName name="OldData" localSheetId="6">#REF!</definedName>
    <definedName name="OldData" localSheetId="7">#REF!</definedName>
    <definedName name="OldData" localSheetId="8">#REF!</definedName>
    <definedName name="OldData">#REF!</definedName>
    <definedName name="OTHER">#N/A</definedName>
    <definedName name="OTHEREC" localSheetId="5">#REF!</definedName>
    <definedName name="OTHEREC" localSheetId="6">#REF!</definedName>
    <definedName name="OTHEREC" localSheetId="7">#REF!</definedName>
    <definedName name="OTHEREC" localSheetId="8">#REF!</definedName>
    <definedName name="OTHEREC">#REF!</definedName>
    <definedName name="phi_HTH.600.C" localSheetId="2">[3]phi_heat!$C$10</definedName>
    <definedName name="phi_HTH.600.C">'3 Heat eta and phi'!$D$11</definedName>
    <definedName name="phi_LTH.20.C">'3 Heat eta and phi'!$D$8</definedName>
    <definedName name="phi_LTH.neg20.C" localSheetId="2">[3]phi_heat!$C$6</definedName>
    <definedName name="phi_LTH.neg20.C">'3 Heat eta and phi'!$D$7</definedName>
    <definedName name="phi_MTH.100.C" localSheetId="2">[3]phi_heat!$C$8</definedName>
    <definedName name="phi_MTH.100.C">'3 Heat eta and phi'!$D$9</definedName>
    <definedName name="phi_MTH.200.C" localSheetId="2">[3]phi_heat!$C$9</definedName>
    <definedName name="phi_MTH.200.C">'3 Heat eta and phi'!$D$10</definedName>
    <definedName name="PIE" localSheetId="5">#REF!</definedName>
    <definedName name="PIE" localSheetId="6">#REF!</definedName>
    <definedName name="PIE" localSheetId="7">#REF!</definedName>
    <definedName name="PIE" localSheetId="8">#REF!</definedName>
    <definedName name="PIE">#REF!</definedName>
    <definedName name="_xlnm.Print_Area" localSheetId="5">#REF!</definedName>
    <definedName name="_xlnm.Print_Area" localSheetId="6">#REF!</definedName>
    <definedName name="_xlnm.Print_Area" localSheetId="7">'4 - Electr UW allocation ktoe'!$A$115:$BK$291</definedName>
    <definedName name="_xlnm.Print_Area" localSheetId="8">'4a - Electricity useful work TJ'!$A$1:$BO$165</definedName>
    <definedName name="_xlnm.Print_Area">#REF!</definedName>
    <definedName name="Print_Area_MI">[1]TABLE1a!$A$1:$O$37</definedName>
    <definedName name="PUBLISH_Print_Area" localSheetId="5">#REF!</definedName>
    <definedName name="PUBLISH_Print_Area" localSheetId="6">#REF!</definedName>
    <definedName name="PUBLISH_Print_Area" localSheetId="7">#REF!</definedName>
    <definedName name="PUBLISH_Print_Area" localSheetId="8">#REF!</definedName>
    <definedName name="PUBLISH_Print_Area">#REF!</definedName>
    <definedName name="PUBLISH1998_Print_Area" localSheetId="5">#REF!</definedName>
    <definedName name="PUBLISH1998_Print_Area" localSheetId="6">#REF!</definedName>
    <definedName name="PUBLISH1998_Print_Area">#REF!</definedName>
    <definedName name="qryNonEUBreakdown" localSheetId="5">#REF!</definedName>
    <definedName name="qryNonEUBreakdown" localSheetId="6">#REF!</definedName>
    <definedName name="qryNonEUBreakdown">#REF!</definedName>
    <definedName name="QUARTER" localSheetId="5">#REF!</definedName>
    <definedName name="QUARTER" localSheetId="6">#REF!</definedName>
    <definedName name="QUARTER">#REF!</definedName>
    <definedName name="ratio_asses">'[2]Draught Animals'!$V$46</definedName>
    <definedName name="ratio_cattle">'[2]Draught Animals'!$Y$46</definedName>
    <definedName name="ratio_horses">'[2]Draught Animals'!$Z$46</definedName>
    <definedName name="S_food" localSheetId="2">#REF!</definedName>
    <definedName name="S_food" localSheetId="9">'5 GB Food'!$R$7:$BH$7</definedName>
    <definedName name="S_food">#REF!</definedName>
    <definedName name="S_food_2000" localSheetId="2">#REF!</definedName>
    <definedName name="S_food_2000" localSheetId="9">'5 GB Food'!$AU$7</definedName>
    <definedName name="S_food_2000">#REF!</definedName>
    <definedName name="S_food_S_food_2000" localSheetId="2">#REF!</definedName>
    <definedName name="S_food_S_food_2000">#REF!</definedName>
    <definedName name="SPAIN" localSheetId="5">#REF!</definedName>
    <definedName name="SPAIN" localSheetId="6">#REF!</definedName>
    <definedName name="SPAIN">#REF!</definedName>
    <definedName name="T_0_ref">'[3]Domestic refrigeration'!$B$10</definedName>
    <definedName name="T_ref" localSheetId="9">#REF!</definedName>
    <definedName name="T_ref">'[3]Domestic refrigeration'!$B$11</definedName>
    <definedName name="tab">[6]TABLE1a!$U$3:$U$3</definedName>
    <definedName name="TAB4ALL">#N/A</definedName>
    <definedName name="TAB4PV">#N/A</definedName>
    <definedName name="TAB4UT">#N/A</definedName>
    <definedName name="TableTitle" localSheetId="5">#REF!</definedName>
    <definedName name="TableTitle" localSheetId="6">#REF!</definedName>
    <definedName name="TableTitle" localSheetId="7">#REF!</definedName>
    <definedName name="TableTitle" localSheetId="8">#REF!</definedName>
    <definedName name="TableTitle">#REF!</definedName>
    <definedName name="testing" localSheetId="5">#REF!</definedName>
    <definedName name="testing" localSheetId="6">#REF!</definedName>
    <definedName name="testing">#REF!</definedName>
    <definedName name="UK">#N/A</definedName>
    <definedName name="UT">#N/A</definedName>
    <definedName name="ValueTitle" localSheetId="5">#REF!</definedName>
    <definedName name="ValueTitle" localSheetId="6">#REF!</definedName>
    <definedName name="ValueTitle" localSheetId="7">#REF!</definedName>
    <definedName name="ValueTitle" localSheetId="8">#REF!</definedName>
    <definedName name="ValueTitle">#REF!</definedName>
    <definedName name="w" localSheetId="2">#REF!</definedName>
    <definedName name="w" localSheetId="9">'5 GB Food'!$R$9:$BH$9</definedName>
    <definedName name="w">#REF!</definedName>
    <definedName name="w_feed">'[2]GH Feed'!$O$40</definedName>
    <definedName name="Year">'5 GB Food'!$R$6:$BH$6</definedName>
    <definedName name="Year_Food" localSheetId="2">#REF!</definedName>
    <definedName name="Year_food" localSheetId="9">'5 GB Food'!$R$6:$BH$6</definedName>
    <definedName name="Year_Food">#REF!</definedName>
  </definedNames>
  <calcPr calcId="162913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15" i="1" l="1"/>
  <c r="D516" i="1"/>
  <c r="D517" i="1"/>
  <c r="Y98" i="5"/>
  <c r="X98" i="5"/>
  <c r="W98" i="5"/>
  <c r="V98" i="5"/>
  <c r="Y114" i="5"/>
  <c r="Y113" i="5"/>
  <c r="X114" i="5"/>
  <c r="X113" i="5"/>
  <c r="W114" i="5"/>
  <c r="W113" i="5"/>
  <c r="V114" i="5"/>
  <c r="V113" i="5"/>
  <c r="E109" i="4"/>
  <c r="J109" i="4" s="1"/>
  <c r="M109" i="4" s="1"/>
  <c r="AS46" i="4" s="1"/>
  <c r="F109" i="4"/>
  <c r="G109" i="4"/>
  <c r="H109" i="4"/>
  <c r="E110" i="4"/>
  <c r="F110" i="4"/>
  <c r="G110" i="4"/>
  <c r="H110" i="4"/>
  <c r="J110" i="4"/>
  <c r="M110" i="4"/>
  <c r="AT46" i="4" s="1"/>
  <c r="E111" i="4"/>
  <c r="J111" i="4" s="1"/>
  <c r="M111" i="4" s="1"/>
  <c r="AU46" i="4" s="1"/>
  <c r="F111" i="4"/>
  <c r="G111" i="4"/>
  <c r="H111" i="4"/>
  <c r="E112" i="4"/>
  <c r="F112" i="4"/>
  <c r="G112" i="4"/>
  <c r="H112" i="4"/>
  <c r="J112" i="4"/>
  <c r="M112" i="4"/>
  <c r="AV46" i="4" s="1"/>
  <c r="E108" i="4"/>
  <c r="J108" i="4" s="1"/>
  <c r="M108" i="4" s="1"/>
  <c r="AR46" i="4" s="1"/>
  <c r="F108" i="4"/>
  <c r="G108" i="4"/>
  <c r="H108" i="4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U219" i="12"/>
  <c r="AV219" i="12"/>
  <c r="AW219" i="12"/>
  <c r="AX219" i="12"/>
  <c r="AY219" i="12"/>
  <c r="AZ219" i="12"/>
  <c r="BA219" i="12"/>
  <c r="BB219" i="12"/>
  <c r="BC219" i="12"/>
  <c r="BD219" i="12"/>
  <c r="BE219" i="12"/>
  <c r="BF219" i="12"/>
  <c r="BG219" i="12"/>
  <c r="BH219" i="12"/>
  <c r="BI219" i="12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AB98" i="5"/>
  <c r="AF219" i="12"/>
  <c r="AA114" i="5"/>
  <c r="AA113" i="5"/>
  <c r="AB114" i="5"/>
  <c r="AB113" i="5"/>
  <c r="AC114" i="5"/>
  <c r="AC113" i="5"/>
  <c r="AD114" i="5"/>
  <c r="AD113" i="5"/>
  <c r="AE114" i="5"/>
  <c r="AE113" i="5"/>
  <c r="AF114" i="5"/>
  <c r="AF113" i="5"/>
  <c r="AG114" i="5"/>
  <c r="AG113" i="5"/>
  <c r="AH114" i="5"/>
  <c r="AH113" i="5"/>
  <c r="AI114" i="5"/>
  <c r="AI113" i="5"/>
  <c r="AJ114" i="5"/>
  <c r="AJ113" i="5"/>
  <c r="AK114" i="5"/>
  <c r="AK113" i="5"/>
  <c r="AL114" i="5"/>
  <c r="AL113" i="5"/>
  <c r="AM114" i="5"/>
  <c r="AM113" i="5"/>
  <c r="AN114" i="5"/>
  <c r="AN113" i="5"/>
  <c r="AO114" i="5"/>
  <c r="AO113" i="5"/>
  <c r="AP114" i="5"/>
  <c r="AP113" i="5"/>
  <c r="AQ114" i="5"/>
  <c r="AQ113" i="5"/>
  <c r="AR114" i="5"/>
  <c r="AR113" i="5"/>
  <c r="AA98" i="5"/>
  <c r="Z98" i="5"/>
  <c r="Z114" i="5"/>
  <c r="Z113" i="5"/>
  <c r="F114" i="5"/>
  <c r="F113" i="5"/>
  <c r="G114" i="5"/>
  <c r="G113" i="5"/>
  <c r="H114" i="5"/>
  <c r="H113" i="5"/>
  <c r="I114" i="5"/>
  <c r="I113" i="5"/>
  <c r="J114" i="5"/>
  <c r="J113" i="5"/>
  <c r="K114" i="5"/>
  <c r="K113" i="5"/>
  <c r="L114" i="5"/>
  <c r="L113" i="5"/>
  <c r="M114" i="5"/>
  <c r="M113" i="5"/>
  <c r="N114" i="5"/>
  <c r="N113" i="5"/>
  <c r="O114" i="5"/>
  <c r="O113" i="5"/>
  <c r="P114" i="5"/>
  <c r="P113" i="5"/>
  <c r="Q114" i="5"/>
  <c r="Q113" i="5"/>
  <c r="R114" i="5"/>
  <c r="R113" i="5"/>
  <c r="S114" i="5"/>
  <c r="S113" i="5"/>
  <c r="T114" i="5"/>
  <c r="T113" i="5"/>
  <c r="U114" i="5"/>
  <c r="U113" i="5"/>
  <c r="AS114" i="5"/>
  <c r="AS113" i="5"/>
  <c r="AT114" i="5"/>
  <c r="AT113" i="5"/>
  <c r="AU114" i="5"/>
  <c r="AU113" i="5"/>
  <c r="AV114" i="5"/>
  <c r="AV113" i="5"/>
  <c r="AW114" i="5"/>
  <c r="AW113" i="5"/>
  <c r="AX114" i="5"/>
  <c r="AX113" i="5"/>
  <c r="AY114" i="5"/>
  <c r="AY113" i="5"/>
  <c r="AZ114" i="5"/>
  <c r="AZ113" i="5"/>
  <c r="BA114" i="5"/>
  <c r="BA113" i="5"/>
  <c r="BB114" i="5"/>
  <c r="BB113" i="5"/>
  <c r="BC114" i="5"/>
  <c r="BC113" i="5"/>
  <c r="BD114" i="5"/>
  <c r="BD113" i="5"/>
  <c r="BE114" i="5"/>
  <c r="BE113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E98" i="5"/>
  <c r="E114" i="5"/>
  <c r="E113" i="5"/>
  <c r="BB204" i="12"/>
  <c r="BC204" i="12"/>
  <c r="BD204" i="12"/>
  <c r="BE204" i="12"/>
  <c r="BF204" i="12"/>
  <c r="BG204" i="12"/>
  <c r="BH204" i="12"/>
  <c r="BI204" i="12"/>
  <c r="BA204" i="12"/>
  <c r="AS204" i="12"/>
  <c r="AT204" i="12"/>
  <c r="AU204" i="12"/>
  <c r="AV204" i="12"/>
  <c r="AR204" i="12"/>
  <c r="E205" i="12"/>
  <c r="E204" i="12"/>
  <c r="E203" i="12"/>
  <c r="D98" i="5"/>
  <c r="BI197" i="12"/>
  <c r="BH197" i="12"/>
  <c r="BG197" i="12"/>
  <c r="BF197" i="12"/>
  <c r="BE197" i="12"/>
  <c r="BD197" i="12"/>
  <c r="BC197" i="12"/>
  <c r="BB197" i="12"/>
  <c r="BA197" i="12"/>
  <c r="AZ197" i="12"/>
  <c r="AY197" i="12"/>
  <c r="AX197" i="12"/>
  <c r="AW197" i="12"/>
  <c r="AV197" i="12"/>
  <c r="AU197" i="12"/>
  <c r="AT197" i="12"/>
  <c r="AS197" i="12"/>
  <c r="AR197" i="12"/>
  <c r="AQ197" i="12"/>
  <c r="AP197" i="12"/>
  <c r="AO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I197" i="12"/>
  <c r="H197" i="12"/>
  <c r="L12" i="10"/>
  <c r="L16" i="10" s="1"/>
  <c r="K2" i="13" s="1"/>
  <c r="K3" i="13" s="1"/>
  <c r="AC12" i="10"/>
  <c r="AC16" i="10" s="1"/>
  <c r="AB2" i="13" s="1"/>
  <c r="AB3" i="13" s="1"/>
  <c r="AW12" i="10"/>
  <c r="AW16" i="10" s="1"/>
  <c r="AV2" i="13" s="1"/>
  <c r="AV3" i="13" s="1"/>
  <c r="BF12" i="10"/>
  <c r="BF16" i="10" s="1"/>
  <c r="BE2" i="13" s="1"/>
  <c r="BE3" i="13" s="1"/>
  <c r="D111" i="10"/>
  <c r="D149" i="10" s="1"/>
  <c r="H7" i="10" s="1"/>
  <c r="H8" i="10" s="1"/>
  <c r="H12" i="10" s="1"/>
  <c r="H16" i="10" s="1"/>
  <c r="G2" i="13" s="1"/>
  <c r="G3" i="13" s="1"/>
  <c r="AQ111" i="10"/>
  <c r="AQ149" i="10"/>
  <c r="AU7" i="10"/>
  <c r="H10" i="10"/>
  <c r="E111" i="10"/>
  <c r="E149" i="10"/>
  <c r="I7" i="10" s="1"/>
  <c r="I8" i="10" s="1"/>
  <c r="I10" i="10"/>
  <c r="F111" i="10"/>
  <c r="F149" i="10" s="1"/>
  <c r="J7" i="10" s="1"/>
  <c r="J8" i="10" s="1"/>
  <c r="J12" i="10" s="1"/>
  <c r="J16" i="10" s="1"/>
  <c r="I2" i="13" s="1"/>
  <c r="I3" i="13" s="1"/>
  <c r="J10" i="10"/>
  <c r="G111" i="10"/>
  <c r="G149" i="10"/>
  <c r="K7" i="10"/>
  <c r="K8" i="10"/>
  <c r="K12" i="10" s="1"/>
  <c r="K16" i="10" s="1"/>
  <c r="J2" i="13" s="1"/>
  <c r="J3" i="13" s="1"/>
  <c r="K10" i="10"/>
  <c r="H111" i="10"/>
  <c r="H149" i="10"/>
  <c r="L7" i="10" s="1"/>
  <c r="L8" i="10" s="1"/>
  <c r="L10" i="10"/>
  <c r="I111" i="10"/>
  <c r="I149" i="10"/>
  <c r="M7" i="10"/>
  <c r="M8" i="10"/>
  <c r="M12" i="10" s="1"/>
  <c r="M16" i="10" s="1"/>
  <c r="L2" i="13" s="1"/>
  <c r="L3" i="13" s="1"/>
  <c r="M10" i="10"/>
  <c r="J111" i="10"/>
  <c r="J149" i="10" s="1"/>
  <c r="N7" i="10" s="1"/>
  <c r="N8" i="10" s="1"/>
  <c r="N12" i="10" s="1"/>
  <c r="N16" i="10" s="1"/>
  <c r="N10" i="10"/>
  <c r="K111" i="10"/>
  <c r="K149" i="10"/>
  <c r="O7" i="10"/>
  <c r="O8" i="10"/>
  <c r="O12" i="10" s="1"/>
  <c r="O16" i="10" s="1"/>
  <c r="N2" i="13" s="1"/>
  <c r="N3" i="13" s="1"/>
  <c r="O10" i="10"/>
  <c r="L111" i="10"/>
  <c r="L149" i="10"/>
  <c r="P7" i="10" s="1"/>
  <c r="P8" i="10" s="1"/>
  <c r="P10" i="10"/>
  <c r="M111" i="10"/>
  <c r="M149" i="10"/>
  <c r="Q7" i="10"/>
  <c r="Q8" i="10" s="1"/>
  <c r="Q10" i="10"/>
  <c r="N111" i="10"/>
  <c r="N149" i="10"/>
  <c r="R7" i="10"/>
  <c r="R8" i="10"/>
  <c r="R10" i="10"/>
  <c r="O111" i="10"/>
  <c r="O149" i="10" s="1"/>
  <c r="S7" i="10" s="1"/>
  <c r="S8" i="10" s="1"/>
  <c r="S12" i="10" s="1"/>
  <c r="S16" i="10" s="1"/>
  <c r="S10" i="10"/>
  <c r="P111" i="10"/>
  <c r="P149" i="10"/>
  <c r="T7" i="10" s="1"/>
  <c r="T8" i="10" s="1"/>
  <c r="T12" i="10" s="1"/>
  <c r="T16" i="10" s="1"/>
  <c r="S2" i="13" s="1"/>
  <c r="S3" i="13" s="1"/>
  <c r="T10" i="10"/>
  <c r="Q111" i="10"/>
  <c r="Q149" i="10" s="1"/>
  <c r="U7" i="10" s="1"/>
  <c r="U8" i="10"/>
  <c r="U12" i="10" s="1"/>
  <c r="U16" i="10" s="1"/>
  <c r="T2" i="13" s="1"/>
  <c r="T3" i="13" s="1"/>
  <c r="U10" i="10"/>
  <c r="R111" i="10"/>
  <c r="R149" i="10"/>
  <c r="V7" i="10" s="1"/>
  <c r="V8" i="10" s="1"/>
  <c r="V12" i="10" s="1"/>
  <c r="V16" i="10" s="1"/>
  <c r="U2" i="13" s="1"/>
  <c r="U3" i="13" s="1"/>
  <c r="V10" i="10"/>
  <c r="S111" i="10"/>
  <c r="S149" i="10"/>
  <c r="W7" i="10"/>
  <c r="W8" i="10"/>
  <c r="W12" i="10" s="1"/>
  <c r="W16" i="10" s="1"/>
  <c r="V2" i="13" s="1"/>
  <c r="W10" i="10"/>
  <c r="T111" i="10"/>
  <c r="T149" i="10"/>
  <c r="X7" i="10" s="1"/>
  <c r="X8" i="10" s="1"/>
  <c r="X12" i="10" s="1"/>
  <c r="X16" i="10" s="1"/>
  <c r="W2" i="13" s="1"/>
  <c r="W3" i="13" s="1"/>
  <c r="X10" i="10"/>
  <c r="U111" i="10"/>
  <c r="U149" i="10"/>
  <c r="Y7" i="10"/>
  <c r="Y8" i="10" s="1"/>
  <c r="Y10" i="10"/>
  <c r="V111" i="10"/>
  <c r="V149" i="10"/>
  <c r="Z7" i="10"/>
  <c r="Z8" i="10" s="1"/>
  <c r="Z12" i="10" s="1"/>
  <c r="Z16" i="10" s="1"/>
  <c r="Y2" i="13" s="1"/>
  <c r="Y3" i="13" s="1"/>
  <c r="Z10" i="10"/>
  <c r="W111" i="10"/>
  <c r="W149" i="10" s="1"/>
  <c r="AA7" i="10" s="1"/>
  <c r="AA8" i="10" s="1"/>
  <c r="AA12" i="10" s="1"/>
  <c r="AA16" i="10" s="1"/>
  <c r="AA10" i="10"/>
  <c r="X111" i="10"/>
  <c r="X149" i="10" s="1"/>
  <c r="AB7" i="10" s="1"/>
  <c r="AB8" i="10"/>
  <c r="AB12" i="10" s="1"/>
  <c r="AB16" i="10" s="1"/>
  <c r="AA2" i="13" s="1"/>
  <c r="AA3" i="13" s="1"/>
  <c r="AB10" i="10"/>
  <c r="Y111" i="10"/>
  <c r="Y149" i="10" s="1"/>
  <c r="AC7" i="10" s="1"/>
  <c r="AC8" i="10"/>
  <c r="AC10" i="10"/>
  <c r="Z111" i="10"/>
  <c r="Z149" i="10" s="1"/>
  <c r="AD7" i="10" s="1"/>
  <c r="AD8" i="10" s="1"/>
  <c r="AD12" i="10" s="1"/>
  <c r="AD16" i="10" s="1"/>
  <c r="AC2" i="13" s="1"/>
  <c r="AC3" i="13" s="1"/>
  <c r="AD10" i="10"/>
  <c r="AA111" i="10"/>
  <c r="AA149" i="10"/>
  <c r="AE7" i="10"/>
  <c r="AE8" i="10"/>
  <c r="AE12" i="10" s="1"/>
  <c r="AE16" i="10" s="1"/>
  <c r="AD2" i="13" s="1"/>
  <c r="AD3" i="13" s="1"/>
  <c r="AE10" i="10"/>
  <c r="AE13" i="10" s="1"/>
  <c r="AB111" i="10"/>
  <c r="AB149" i="10"/>
  <c r="AF7" i="10" s="1"/>
  <c r="AF8" i="10" s="1"/>
  <c r="AF10" i="10"/>
  <c r="AF13" i="10" s="1"/>
  <c r="AC111" i="10"/>
  <c r="AC149" i="10" s="1"/>
  <c r="AG7" i="10" s="1"/>
  <c r="AG8" i="10" s="1"/>
  <c r="AG10" i="10"/>
  <c r="AD111" i="10"/>
  <c r="AD149" i="10"/>
  <c r="AH7" i="10"/>
  <c r="AH8" i="10"/>
  <c r="AH10" i="10"/>
  <c r="AE111" i="10"/>
  <c r="AE149" i="10" s="1"/>
  <c r="AI7" i="10" s="1"/>
  <c r="AI10" i="10"/>
  <c r="AF111" i="10"/>
  <c r="AF149" i="10"/>
  <c r="AJ7" i="10"/>
  <c r="AJ8" i="10"/>
  <c r="AJ12" i="10" s="1"/>
  <c r="AJ16" i="10" s="1"/>
  <c r="AJ10" i="10"/>
  <c r="AG111" i="10"/>
  <c r="AG149" i="10" s="1"/>
  <c r="AK7" i="10" s="1"/>
  <c r="AK8" i="10" s="1"/>
  <c r="AK12" i="10" s="1"/>
  <c r="AK16" i="10" s="1"/>
  <c r="AJ2" i="13" s="1"/>
  <c r="AJ3" i="13" s="1"/>
  <c r="AK10" i="10"/>
  <c r="AH111" i="10"/>
  <c r="AH149" i="10"/>
  <c r="AL7" i="10" s="1"/>
  <c r="AL8" i="10" s="1"/>
  <c r="AL12" i="10" s="1"/>
  <c r="AL16" i="10" s="1"/>
  <c r="AK2" i="13" s="1"/>
  <c r="AK3" i="13" s="1"/>
  <c r="AL10" i="10"/>
  <c r="AI111" i="10"/>
  <c r="AI149" i="10"/>
  <c r="AM7" i="10"/>
  <c r="AM8" i="10" s="1"/>
  <c r="AM12" i="10" s="1"/>
  <c r="AM16" i="10" s="1"/>
  <c r="AL2" i="13" s="1"/>
  <c r="AL3" i="13" s="1"/>
  <c r="AM10" i="10"/>
  <c r="AJ111" i="10"/>
  <c r="AJ149" i="10"/>
  <c r="AN7" i="10" s="1"/>
  <c r="AN8" i="10"/>
  <c r="AN10" i="10"/>
  <c r="AK111" i="10"/>
  <c r="AK149" i="10"/>
  <c r="AO7" i="10" s="1"/>
  <c r="AO8" i="10" s="1"/>
  <c r="AO12" i="10" s="1"/>
  <c r="AO16" i="10" s="1"/>
  <c r="AO10" i="10"/>
  <c r="AL111" i="10"/>
  <c r="AL149" i="10"/>
  <c r="AP7" i="10"/>
  <c r="AP8" i="10"/>
  <c r="AP12" i="10" s="1"/>
  <c r="AP16" i="10" s="1"/>
  <c r="AO2" i="13" s="1"/>
  <c r="AP10" i="10"/>
  <c r="AP13" i="10" s="1"/>
  <c r="AM111" i="10"/>
  <c r="AM149" i="10" s="1"/>
  <c r="AQ7" i="10" s="1"/>
  <c r="AQ8" i="10" s="1"/>
  <c r="AQ12" i="10" s="1"/>
  <c r="AQ16" i="10" s="1"/>
  <c r="AP2" i="13" s="1"/>
  <c r="AP3" i="13" s="1"/>
  <c r="AQ10" i="10"/>
  <c r="AN111" i="10"/>
  <c r="AN149" i="10"/>
  <c r="AR7" i="10"/>
  <c r="AR8" i="10"/>
  <c r="AR12" i="10" s="1"/>
  <c r="AR16" i="10" s="1"/>
  <c r="AQ2" i="13" s="1"/>
  <c r="AQ3" i="13" s="1"/>
  <c r="AR10" i="10"/>
  <c r="AO111" i="10"/>
  <c r="AO149" i="10" s="1"/>
  <c r="AS7" i="10"/>
  <c r="AS8" i="10" s="1"/>
  <c r="AS12" i="10" s="1"/>
  <c r="AS16" i="10" s="1"/>
  <c r="AR2" i="13" s="1"/>
  <c r="AR3" i="13" s="1"/>
  <c r="AS10" i="10"/>
  <c r="AP111" i="10"/>
  <c r="AP149" i="10"/>
  <c r="AT7" i="10" s="1"/>
  <c r="AT8" i="10" s="1"/>
  <c r="AT10" i="10"/>
  <c r="AU8" i="10"/>
  <c r="AU10" i="10"/>
  <c r="AU13" i="10" s="1"/>
  <c r="AR111" i="10"/>
  <c r="AR149" i="10" s="1"/>
  <c r="AV7" i="10" s="1"/>
  <c r="AV8" i="10" s="1"/>
  <c r="AV12" i="10" s="1"/>
  <c r="AV16" i="10" s="1"/>
  <c r="AU2" i="13" s="1"/>
  <c r="AU3" i="13" s="1"/>
  <c r="AV10" i="10"/>
  <c r="AS111" i="10"/>
  <c r="AS149" i="10"/>
  <c r="AW7" i="10"/>
  <c r="AW8" i="10"/>
  <c r="AW10" i="10"/>
  <c r="AT111" i="10"/>
  <c r="AT149" i="10" s="1"/>
  <c r="AX7" i="10" s="1"/>
  <c r="AX8" i="10" s="1"/>
  <c r="AX12" i="10" s="1"/>
  <c r="AX16" i="10" s="1"/>
  <c r="AW2" i="13" s="1"/>
  <c r="AW3" i="13" s="1"/>
  <c r="AX10" i="10"/>
  <c r="AU111" i="10"/>
  <c r="AU149" i="10"/>
  <c r="AY7" i="10"/>
  <c r="AY8" i="10"/>
  <c r="AY12" i="10" s="1"/>
  <c r="AY16" i="10" s="1"/>
  <c r="AX2" i="13" s="1"/>
  <c r="AX3" i="13" s="1"/>
  <c r="AY10" i="10"/>
  <c r="AV111" i="10"/>
  <c r="AV149" i="10" s="1"/>
  <c r="AZ7" i="10" s="1"/>
  <c r="AZ8" i="10" s="1"/>
  <c r="AZ12" i="10" s="1"/>
  <c r="AZ16" i="10" s="1"/>
  <c r="AZ10" i="10"/>
  <c r="AW111" i="10"/>
  <c r="AW149" i="10"/>
  <c r="BA7" i="10" s="1"/>
  <c r="BA8" i="10" s="1"/>
  <c r="BA12" i="10" s="1"/>
  <c r="BA16" i="10" s="1"/>
  <c r="AZ2" i="13" s="1"/>
  <c r="AZ3" i="13" s="1"/>
  <c r="BA10" i="10"/>
  <c r="AX111" i="10"/>
  <c r="AX149" i="10"/>
  <c r="BB7" i="10" s="1"/>
  <c r="BB8" i="10" s="1"/>
  <c r="BB12" i="10" s="1"/>
  <c r="BB16" i="10" s="1"/>
  <c r="BA2" i="13" s="1"/>
  <c r="BA3" i="13" s="1"/>
  <c r="BB10" i="10"/>
  <c r="AY111" i="10"/>
  <c r="AY149" i="10"/>
  <c r="BC7" i="10" s="1"/>
  <c r="BC8" i="10"/>
  <c r="BC10" i="10"/>
  <c r="AZ111" i="10"/>
  <c r="AZ149" i="10" s="1"/>
  <c r="BD7" i="10" s="1"/>
  <c r="BD8" i="10" s="1"/>
  <c r="BD12" i="10" s="1"/>
  <c r="BD16" i="10" s="1"/>
  <c r="BC2" i="13" s="1"/>
  <c r="BC3" i="13" s="1"/>
  <c r="BD10" i="10"/>
  <c r="BA111" i="10"/>
  <c r="BA149" i="10"/>
  <c r="BE7" i="10"/>
  <c r="BE8" i="10"/>
  <c r="BE10" i="10"/>
  <c r="BE13" i="10" s="1"/>
  <c r="BB111" i="10"/>
  <c r="BB149" i="10" s="1"/>
  <c r="BF7" i="10" s="1"/>
  <c r="BF8" i="10" s="1"/>
  <c r="BF10" i="10"/>
  <c r="BC111" i="10"/>
  <c r="BC149" i="10"/>
  <c r="BG7" i="10"/>
  <c r="BG8" i="10"/>
  <c r="BG12" i="10" s="1"/>
  <c r="BG16" i="10" s="1"/>
  <c r="BF2" i="13" s="1"/>
  <c r="BF3" i="13" s="1"/>
  <c r="BG10" i="10"/>
  <c r="BD111" i="10"/>
  <c r="BD149" i="10" s="1"/>
  <c r="BH7" i="10" s="1"/>
  <c r="BH8" i="10" s="1"/>
  <c r="BH12" i="10" s="1"/>
  <c r="BH16" i="10" s="1"/>
  <c r="BG2" i="13" s="1"/>
  <c r="BG3" i="13" s="1"/>
  <c r="BH10" i="10"/>
  <c r="BH13" i="10" s="1"/>
  <c r="BH17" i="10" s="1"/>
  <c r="BG4" i="13" s="1"/>
  <c r="BG5" i="13" s="1"/>
  <c r="C111" i="10"/>
  <c r="C149" i="10"/>
  <c r="G7" i="10" s="1"/>
  <c r="G8" i="10" s="1"/>
  <c r="G12" i="10" s="1"/>
  <c r="G10" i="10"/>
  <c r="H9" i="10"/>
  <c r="H13" i="10" s="1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AD9" i="10"/>
  <c r="AE9" i="10"/>
  <c r="AF9" i="10"/>
  <c r="AG9" i="10"/>
  <c r="AG13" i="10" s="1"/>
  <c r="AH9" i="10"/>
  <c r="AI9" i="10"/>
  <c r="AJ9" i="10"/>
  <c r="AK9" i="10"/>
  <c r="AL9" i="10"/>
  <c r="AM9" i="10"/>
  <c r="AN9" i="10"/>
  <c r="AN13" i="10" s="1"/>
  <c r="AO9" i="10"/>
  <c r="AP9" i="10"/>
  <c r="AQ9" i="10"/>
  <c r="AR9" i="10"/>
  <c r="AS9" i="10"/>
  <c r="AT9" i="10"/>
  <c r="AU9" i="10"/>
  <c r="AV9" i="10"/>
  <c r="AW9" i="10"/>
  <c r="AX9" i="10"/>
  <c r="AY9" i="10"/>
  <c r="AZ9" i="10"/>
  <c r="BA9" i="10"/>
  <c r="BB9" i="10"/>
  <c r="BC9" i="10"/>
  <c r="BD9" i="10"/>
  <c r="BE9" i="10"/>
  <c r="BF9" i="10"/>
  <c r="BG9" i="10"/>
  <c r="BH9" i="10"/>
  <c r="G9" i="10"/>
  <c r="B4" i="10"/>
  <c r="M2" i="13"/>
  <c r="M3" i="13" s="1"/>
  <c r="R2" i="13"/>
  <c r="R3" i="13" s="1"/>
  <c r="Z2" i="13"/>
  <c r="AI2" i="13"/>
  <c r="AI3" i="13" s="1"/>
  <c r="AN2" i="13"/>
  <c r="AN3" i="13" s="1"/>
  <c r="AY2" i="13"/>
  <c r="AY3" i="13" s="1"/>
  <c r="V3" i="13"/>
  <c r="Z3" i="13"/>
  <c r="AO3" i="13"/>
  <c r="I13" i="10"/>
  <c r="I14" i="10" s="1"/>
  <c r="I17" i="10"/>
  <c r="H4" i="13" s="1"/>
  <c r="H5" i="13" s="1"/>
  <c r="L13" i="10"/>
  <c r="L17" i="10"/>
  <c r="K4" i="13"/>
  <c r="K5" i="13" s="1"/>
  <c r="O13" i="10"/>
  <c r="O14" i="10" s="1"/>
  <c r="O18" i="10" s="1"/>
  <c r="O17" i="10"/>
  <c r="N4" i="13" s="1"/>
  <c r="N5" i="13" s="1"/>
  <c r="P13" i="10"/>
  <c r="T13" i="10"/>
  <c r="W13" i="10"/>
  <c r="W14" i="10" s="1"/>
  <c r="W17" i="10"/>
  <c r="V4" i="13" s="1"/>
  <c r="V5" i="13" s="1"/>
  <c r="Z13" i="10"/>
  <c r="Z17" i="10" s="1"/>
  <c r="Y4" i="13"/>
  <c r="Y5" i="13" s="1"/>
  <c r="AD13" i="10"/>
  <c r="AD14" i="10" s="1"/>
  <c r="AD17" i="10"/>
  <c r="AC4" i="13"/>
  <c r="AC5" i="13" s="1"/>
  <c r="AH13" i="10"/>
  <c r="AL13" i="10"/>
  <c r="AO13" i="10"/>
  <c r="AO14" i="10" s="1"/>
  <c r="AO17" i="10"/>
  <c r="AN4" i="13" s="1"/>
  <c r="AN5" i="13" s="1"/>
  <c r="AR13" i="10"/>
  <c r="AR17" i="10"/>
  <c r="AQ4" i="13"/>
  <c r="AV13" i="10"/>
  <c r="AZ13" i="10"/>
  <c r="BC13" i="10"/>
  <c r="BC17" i="10"/>
  <c r="BB4" i="13" s="1"/>
  <c r="BB5" i="13" s="1"/>
  <c r="BF13" i="10"/>
  <c r="BF17" i="10" s="1"/>
  <c r="BE4" i="13"/>
  <c r="BE5" i="13" s="1"/>
  <c r="AQ5" i="13"/>
  <c r="G16" i="10"/>
  <c r="F2" i="13" s="1"/>
  <c r="L14" i="10"/>
  <c r="L22" i="10" s="1"/>
  <c r="L1260" i="1" s="1"/>
  <c r="L18" i="10"/>
  <c r="AR14" i="10"/>
  <c r="AR22" i="10" s="1"/>
  <c r="AR1260" i="1" s="1"/>
  <c r="AR18" i="10"/>
  <c r="BC14" i="10"/>
  <c r="BC18" i="10"/>
  <c r="F79" i="10"/>
  <c r="D151" i="10" s="1"/>
  <c r="BD112" i="10"/>
  <c r="BC108" i="10"/>
  <c r="BD108" i="10"/>
  <c r="BD148" i="10" s="1"/>
  <c r="D112" i="10"/>
  <c r="D114" i="10" s="1"/>
  <c r="D116" i="10" s="1"/>
  <c r="H58" i="10"/>
  <c r="D107" i="10"/>
  <c r="D108" i="10"/>
  <c r="D106" i="10"/>
  <c r="D146" i="10"/>
  <c r="D147" i="10"/>
  <c r="D144" i="10" s="1"/>
  <c r="D148" i="10"/>
  <c r="D154" i="10"/>
  <c r="D162" i="10"/>
  <c r="W146" i="10"/>
  <c r="W147" i="10"/>
  <c r="W108" i="10"/>
  <c r="W148" i="10"/>
  <c r="BB108" i="10"/>
  <c r="BC148" i="10"/>
  <c r="BC144" i="10" s="1"/>
  <c r="BC146" i="10"/>
  <c r="BC147" i="10" s="1"/>
  <c r="BD146" i="10"/>
  <c r="BD147" i="10"/>
  <c r="B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AT146" i="10"/>
  <c r="AU146" i="10"/>
  <c r="AV146" i="10"/>
  <c r="AW146" i="10"/>
  <c r="AX146" i="10"/>
  <c r="AY146" i="10"/>
  <c r="AZ146" i="10"/>
  <c r="BA146" i="10"/>
  <c r="BB146" i="10"/>
  <c r="BE146" i="10"/>
  <c r="F146" i="10"/>
  <c r="E146" i="10"/>
  <c r="C146" i="10"/>
  <c r="I58" i="10"/>
  <c r="E107" i="10"/>
  <c r="J58" i="10"/>
  <c r="F107" i="10"/>
  <c r="K58" i="10"/>
  <c r="G107" i="10"/>
  <c r="L58" i="10"/>
  <c r="H107" i="10" s="1"/>
  <c r="M58" i="10"/>
  <c r="I107" i="10"/>
  <c r="N58" i="10"/>
  <c r="J107" i="10"/>
  <c r="O58" i="10"/>
  <c r="K107" i="10"/>
  <c r="P58" i="10"/>
  <c r="L107" i="10" s="1"/>
  <c r="Q58" i="10"/>
  <c r="M107" i="10"/>
  <c r="R58" i="10"/>
  <c r="N107" i="10"/>
  <c r="S58" i="10"/>
  <c r="O107" i="10" s="1"/>
  <c r="T58" i="10"/>
  <c r="P107" i="10" s="1"/>
  <c r="U58" i="10"/>
  <c r="Q107" i="10"/>
  <c r="V58" i="10"/>
  <c r="R107" i="10"/>
  <c r="W58" i="10"/>
  <c r="S107" i="10"/>
  <c r="X58" i="10"/>
  <c r="T107" i="10" s="1"/>
  <c r="Y58" i="10"/>
  <c r="U107" i="10"/>
  <c r="Z58" i="10"/>
  <c r="V107" i="10"/>
  <c r="AA58" i="10"/>
  <c r="W107" i="10"/>
  <c r="AB58" i="10"/>
  <c r="X107" i="10" s="1"/>
  <c r="AC58" i="10"/>
  <c r="Y107" i="10"/>
  <c r="AD58" i="10"/>
  <c r="Z107" i="10"/>
  <c r="AE58" i="10"/>
  <c r="AA107" i="10"/>
  <c r="AF58" i="10"/>
  <c r="AB107" i="10" s="1"/>
  <c r="AG58" i="10"/>
  <c r="AC107" i="10"/>
  <c r="AH58" i="10"/>
  <c r="AD107" i="10"/>
  <c r="AI58" i="10"/>
  <c r="AE107" i="10"/>
  <c r="AJ58" i="10"/>
  <c r="AF107" i="10" s="1"/>
  <c r="AK58" i="10"/>
  <c r="AG107" i="10"/>
  <c r="AL58" i="10"/>
  <c r="AH107" i="10"/>
  <c r="AM58" i="10"/>
  <c r="AI107" i="10"/>
  <c r="AN58" i="10"/>
  <c r="AJ107" i="10" s="1"/>
  <c r="AO58" i="10"/>
  <c r="AK107" i="10"/>
  <c r="AP58" i="10"/>
  <c r="AL107" i="10"/>
  <c r="AQ58" i="10"/>
  <c r="AM107" i="10"/>
  <c r="AR58" i="10"/>
  <c r="AN107" i="10" s="1"/>
  <c r="AS58" i="10"/>
  <c r="AO107" i="10"/>
  <c r="AT58" i="10"/>
  <c r="AP107" i="10"/>
  <c r="AU58" i="10"/>
  <c r="AQ107" i="10"/>
  <c r="AV58" i="10"/>
  <c r="AR107" i="10" s="1"/>
  <c r="AW58" i="10"/>
  <c r="AS107" i="10"/>
  <c r="AX58" i="10"/>
  <c r="AT107" i="10"/>
  <c r="AY58" i="10"/>
  <c r="AU107" i="10" s="1"/>
  <c r="AZ58" i="10"/>
  <c r="AV107" i="10" s="1"/>
  <c r="BA58" i="10"/>
  <c r="AW107" i="10"/>
  <c r="BB58" i="10"/>
  <c r="AX107" i="10"/>
  <c r="BC58" i="10"/>
  <c r="AY107" i="10"/>
  <c r="BD58" i="10"/>
  <c r="AZ107" i="10" s="1"/>
  <c r="BE58" i="10"/>
  <c r="BA107" i="10"/>
  <c r="BF58" i="10"/>
  <c r="BB107" i="10"/>
  <c r="BG58" i="10"/>
  <c r="BC107" i="10"/>
  <c r="BH58" i="10"/>
  <c r="BD107" i="10" s="1"/>
  <c r="BI58" i="10"/>
  <c r="BE107" i="10"/>
  <c r="BJ58" i="10"/>
  <c r="BF107" i="10"/>
  <c r="G58" i="10"/>
  <c r="C107" i="10"/>
  <c r="BH345" i="1"/>
  <c r="AQ350" i="1"/>
  <c r="AR350" i="1"/>
  <c r="AS350" i="1"/>
  <c r="AT350" i="1"/>
  <c r="AU350" i="1"/>
  <c r="AV350" i="1"/>
  <c r="AW350" i="1"/>
  <c r="AX350" i="1"/>
  <c r="AY350" i="1"/>
  <c r="AQ340" i="1"/>
  <c r="AR340" i="1"/>
  <c r="AS340" i="1"/>
  <c r="AT340" i="1"/>
  <c r="AU340" i="1"/>
  <c r="AV340" i="1"/>
  <c r="AW340" i="1"/>
  <c r="AX340" i="1"/>
  <c r="AY340" i="1"/>
  <c r="AZ340" i="1"/>
  <c r="BA340" i="1"/>
  <c r="AP340" i="1"/>
  <c r="AP350" i="1"/>
  <c r="H88" i="5"/>
  <c r="AR100" i="5"/>
  <c r="AQ100" i="5"/>
  <c r="AQ75" i="5" s="1"/>
  <c r="AQ24" i="3" s="1"/>
  <c r="H84" i="5"/>
  <c r="O22" i="10"/>
  <c r="O1260" i="1"/>
  <c r="BC22" i="10"/>
  <c r="BC1260" i="1"/>
  <c r="F3" i="13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BA9" i="1"/>
  <c r="BB9" i="1"/>
  <c r="BC9" i="1"/>
  <c r="BD9" i="1"/>
  <c r="BE9" i="1"/>
  <c r="BF9" i="1"/>
  <c r="BG9" i="1"/>
  <c r="BH9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L34" i="1"/>
  <c r="M34" i="1"/>
  <c r="N34" i="1"/>
  <c r="O34" i="1"/>
  <c r="P34" i="1"/>
  <c r="Q34" i="1"/>
  <c r="R34" i="1"/>
  <c r="S34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Q49" i="1"/>
  <c r="AR49" i="1"/>
  <c r="AS49" i="1"/>
  <c r="AT49" i="1"/>
  <c r="AW49" i="1"/>
  <c r="BH49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G39" i="7"/>
  <c r="G144" i="1" s="1"/>
  <c r="H39" i="7"/>
  <c r="H525" i="1" s="1"/>
  <c r="H64" i="1"/>
  <c r="I39" i="7"/>
  <c r="I64" i="1" s="1"/>
  <c r="J39" i="7"/>
  <c r="J64" i="1"/>
  <c r="K39" i="7"/>
  <c r="K64" i="1"/>
  <c r="L39" i="7"/>
  <c r="L64" i="1"/>
  <c r="M39" i="7"/>
  <c r="M64" i="1" s="1"/>
  <c r="N39" i="7"/>
  <c r="N64" i="1"/>
  <c r="O39" i="7"/>
  <c r="O64" i="1"/>
  <c r="P39" i="7"/>
  <c r="P144" i="1" s="1"/>
  <c r="Q39" i="7"/>
  <c r="Q64" i="1" s="1"/>
  <c r="R39" i="7"/>
  <c r="R64" i="1"/>
  <c r="S39" i="7"/>
  <c r="S64" i="1"/>
  <c r="T39" i="7"/>
  <c r="T64" i="1"/>
  <c r="U39" i="7"/>
  <c r="U64" i="1"/>
  <c r="V39" i="7"/>
  <c r="V64" i="1"/>
  <c r="W39" i="7"/>
  <c r="W64" i="1"/>
  <c r="X39" i="7"/>
  <c r="X64" i="1"/>
  <c r="Y39" i="7"/>
  <c r="Y64" i="1"/>
  <c r="Z39" i="7"/>
  <c r="Z64" i="1"/>
  <c r="AA39" i="7"/>
  <c r="AA64" i="1"/>
  <c r="AB39" i="7"/>
  <c r="AB64" i="1"/>
  <c r="AC39" i="7"/>
  <c r="AC64" i="1"/>
  <c r="AD39" i="7"/>
  <c r="AD64" i="1"/>
  <c r="AE39" i="7"/>
  <c r="AE64" i="1"/>
  <c r="AF39" i="7"/>
  <c r="AF216" i="1" s="1"/>
  <c r="AF64" i="1"/>
  <c r="AG39" i="7"/>
  <c r="AG64" i="1"/>
  <c r="AH39" i="7"/>
  <c r="AH64" i="1"/>
  <c r="AI39" i="7"/>
  <c r="AI64" i="1"/>
  <c r="AJ39" i="7"/>
  <c r="AJ64" i="1"/>
  <c r="AK39" i="7"/>
  <c r="AK64" i="1"/>
  <c r="AL39" i="7"/>
  <c r="AL64" i="1"/>
  <c r="AM39" i="7"/>
  <c r="AM64" i="1"/>
  <c r="AN39" i="7"/>
  <c r="AN64" i="1"/>
  <c r="AO39" i="7"/>
  <c r="AO64" i="1"/>
  <c r="AP39" i="7"/>
  <c r="AP64" i="1"/>
  <c r="AQ39" i="7"/>
  <c r="AQ64" i="1"/>
  <c r="AR39" i="7"/>
  <c r="AR64" i="1"/>
  <c r="AS39" i="7"/>
  <c r="AS64" i="1"/>
  <c r="AT39" i="7"/>
  <c r="AT64" i="1"/>
  <c r="AU39" i="7"/>
  <c r="AU64" i="1"/>
  <c r="AV39" i="7"/>
  <c r="AV144" i="1" s="1"/>
  <c r="AV64" i="1"/>
  <c r="AW39" i="7"/>
  <c r="AW64" i="1"/>
  <c r="AX39" i="7"/>
  <c r="AX64" i="1"/>
  <c r="AY39" i="7"/>
  <c r="AY64" i="1"/>
  <c r="AZ39" i="7"/>
  <c r="AZ64" i="1"/>
  <c r="BA39" i="7"/>
  <c r="BA64" i="1"/>
  <c r="BB39" i="7"/>
  <c r="BB64" i="1"/>
  <c r="BC39" i="7"/>
  <c r="BC64" i="1"/>
  <c r="BD39" i="7"/>
  <c r="BD64" i="1"/>
  <c r="BE39" i="7"/>
  <c r="BE64" i="1"/>
  <c r="BF39" i="7"/>
  <c r="BF64" i="1"/>
  <c r="BG39" i="7"/>
  <c r="BG64" i="1"/>
  <c r="BH39" i="7"/>
  <c r="BH64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BA123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I144" i="1"/>
  <c r="J144" i="1"/>
  <c r="M144" i="1"/>
  <c r="N144" i="1"/>
  <c r="O144" i="1"/>
  <c r="Q144" i="1"/>
  <c r="R144" i="1"/>
  <c r="U144" i="1"/>
  <c r="V144" i="1"/>
  <c r="W144" i="1"/>
  <c r="X144" i="1"/>
  <c r="Y144" i="1"/>
  <c r="Z144" i="1"/>
  <c r="AC144" i="1"/>
  <c r="AD144" i="1"/>
  <c r="AE144" i="1"/>
  <c r="AF144" i="1"/>
  <c r="AG144" i="1"/>
  <c r="AH144" i="1"/>
  <c r="AK144" i="1"/>
  <c r="AL144" i="1"/>
  <c r="AM144" i="1"/>
  <c r="AN144" i="1"/>
  <c r="AO144" i="1"/>
  <c r="AP144" i="1"/>
  <c r="AS144" i="1"/>
  <c r="AT144" i="1"/>
  <c r="AU144" i="1"/>
  <c r="AW144" i="1"/>
  <c r="AX144" i="1"/>
  <c r="BA144" i="1"/>
  <c r="BB144" i="1"/>
  <c r="BC144" i="1"/>
  <c r="BD144" i="1"/>
  <c r="BE144" i="1"/>
  <c r="BF144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G216" i="1"/>
  <c r="H216" i="1"/>
  <c r="I216" i="1"/>
  <c r="J216" i="1"/>
  <c r="M216" i="1"/>
  <c r="N216" i="1"/>
  <c r="O216" i="1"/>
  <c r="P216" i="1"/>
  <c r="Q216" i="1"/>
  <c r="R216" i="1"/>
  <c r="U216" i="1"/>
  <c r="V216" i="1"/>
  <c r="W216" i="1"/>
  <c r="X216" i="1"/>
  <c r="Y216" i="1"/>
  <c r="Z216" i="1"/>
  <c r="AC216" i="1"/>
  <c r="AD216" i="1"/>
  <c r="AE216" i="1"/>
  <c r="AG216" i="1"/>
  <c r="AH216" i="1"/>
  <c r="AK216" i="1"/>
  <c r="AL216" i="1"/>
  <c r="AM216" i="1"/>
  <c r="AN216" i="1"/>
  <c r="AO216" i="1"/>
  <c r="AP216" i="1"/>
  <c r="AS216" i="1"/>
  <c r="AT216" i="1"/>
  <c r="AU216" i="1"/>
  <c r="AV216" i="1"/>
  <c r="AW216" i="1"/>
  <c r="AX216" i="1"/>
  <c r="BA216" i="1"/>
  <c r="BB216" i="1"/>
  <c r="BC216" i="1"/>
  <c r="BD216" i="1"/>
  <c r="BE216" i="1"/>
  <c r="BF216" i="1"/>
  <c r="N227" i="1"/>
  <c r="O227" i="1"/>
  <c r="P227" i="1"/>
  <c r="Q227" i="1"/>
  <c r="R227" i="1"/>
  <c r="S227" i="1"/>
  <c r="T227" i="1"/>
  <c r="U227" i="1"/>
  <c r="V227" i="1"/>
  <c r="W227" i="1"/>
  <c r="X227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G288" i="1"/>
  <c r="H288" i="1"/>
  <c r="I288" i="1"/>
  <c r="J288" i="1"/>
  <c r="M288" i="1"/>
  <c r="N288" i="1"/>
  <c r="O288" i="1"/>
  <c r="P288" i="1"/>
  <c r="Q288" i="1"/>
  <c r="R288" i="1"/>
  <c r="U288" i="1"/>
  <c r="V288" i="1"/>
  <c r="W288" i="1"/>
  <c r="X288" i="1"/>
  <c r="Y288" i="1"/>
  <c r="Z288" i="1"/>
  <c r="AC288" i="1"/>
  <c r="AD288" i="1"/>
  <c r="AE288" i="1"/>
  <c r="AF288" i="1"/>
  <c r="AG288" i="1"/>
  <c r="AH288" i="1"/>
  <c r="AK288" i="1"/>
  <c r="AL288" i="1"/>
  <c r="AM288" i="1"/>
  <c r="AN288" i="1"/>
  <c r="AO288" i="1"/>
  <c r="AP288" i="1"/>
  <c r="AS288" i="1"/>
  <c r="AT288" i="1"/>
  <c r="AU288" i="1"/>
  <c r="AV288" i="1"/>
  <c r="AW288" i="1"/>
  <c r="AX288" i="1"/>
  <c r="BA288" i="1"/>
  <c r="BB288" i="1"/>
  <c r="BC288" i="1"/>
  <c r="BD288" i="1"/>
  <c r="BE288" i="1"/>
  <c r="BF288" i="1"/>
  <c r="AT299" i="1"/>
  <c r="AU299" i="1"/>
  <c r="AV299" i="1"/>
  <c r="AW299" i="1"/>
  <c r="S307" i="1"/>
  <c r="T307" i="1"/>
  <c r="U307" i="1"/>
  <c r="V307" i="1"/>
  <c r="W307" i="1"/>
  <c r="X307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Q367" i="1"/>
  <c r="AR367" i="1"/>
  <c r="AS367" i="1"/>
  <c r="AT367" i="1"/>
  <c r="AU367" i="1"/>
  <c r="AV367" i="1"/>
  <c r="AW367" i="1"/>
  <c r="AX367" i="1"/>
  <c r="AY367" i="1"/>
  <c r="AZ367" i="1"/>
  <c r="BA367" i="1"/>
  <c r="BB367" i="1"/>
  <c r="BC367" i="1"/>
  <c r="BD367" i="1"/>
  <c r="BE367" i="1"/>
  <c r="BF367" i="1"/>
  <c r="BG367" i="1"/>
  <c r="BH367" i="1"/>
  <c r="AX378" i="1"/>
  <c r="AE386" i="1"/>
  <c r="AF386" i="1"/>
  <c r="AG386" i="1"/>
  <c r="AH386" i="1"/>
  <c r="AI386" i="1"/>
  <c r="AJ386" i="1"/>
  <c r="AK386" i="1"/>
  <c r="AL386" i="1"/>
  <c r="AM386" i="1"/>
  <c r="AN386" i="1"/>
  <c r="AO386" i="1"/>
  <c r="AP386" i="1"/>
  <c r="AQ386" i="1"/>
  <c r="AR386" i="1"/>
  <c r="AS386" i="1"/>
  <c r="AT386" i="1"/>
  <c r="AU386" i="1"/>
  <c r="AV386" i="1"/>
  <c r="AW386" i="1"/>
  <c r="AX386" i="1"/>
  <c r="AY386" i="1"/>
  <c r="AZ386" i="1"/>
  <c r="BA386" i="1"/>
  <c r="BB386" i="1"/>
  <c r="BC386" i="1"/>
  <c r="BD386" i="1"/>
  <c r="BE386" i="1"/>
  <c r="BF386" i="1"/>
  <c r="BG386" i="1"/>
  <c r="BH386" i="1"/>
  <c r="AE394" i="1"/>
  <c r="AF394" i="1"/>
  <c r="AG394" i="1"/>
  <c r="AH394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AP410" i="1"/>
  <c r="AQ410" i="1"/>
  <c r="AR410" i="1"/>
  <c r="AS410" i="1"/>
  <c r="AT410" i="1"/>
  <c r="AU410" i="1"/>
  <c r="AV410" i="1"/>
  <c r="AW410" i="1"/>
  <c r="AX410" i="1"/>
  <c r="AY410" i="1"/>
  <c r="AZ410" i="1"/>
  <c r="BA410" i="1"/>
  <c r="BB410" i="1"/>
  <c r="BC410" i="1"/>
  <c r="BD410" i="1"/>
  <c r="BE410" i="1"/>
  <c r="BF410" i="1"/>
  <c r="BG410" i="1"/>
  <c r="BH410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AP426" i="1"/>
  <c r="AQ426" i="1"/>
  <c r="AR426" i="1"/>
  <c r="AS426" i="1"/>
  <c r="AT426" i="1"/>
  <c r="AU426" i="1"/>
  <c r="AV426" i="1"/>
  <c r="AW426" i="1"/>
  <c r="AX426" i="1"/>
  <c r="AY426" i="1"/>
  <c r="AZ426" i="1"/>
  <c r="BA426" i="1"/>
  <c r="BB426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AP431" i="1"/>
  <c r="AQ431" i="1"/>
  <c r="AR431" i="1"/>
  <c r="AS431" i="1"/>
  <c r="AT431" i="1"/>
  <c r="AU431" i="1"/>
  <c r="AV431" i="1"/>
  <c r="AW431" i="1"/>
  <c r="AX431" i="1"/>
  <c r="AY431" i="1"/>
  <c r="AZ431" i="1"/>
  <c r="BA431" i="1"/>
  <c r="BB431" i="1"/>
  <c r="BC431" i="1"/>
  <c r="BH431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AP439" i="1"/>
  <c r="AQ439" i="1"/>
  <c r="AR439" i="1"/>
  <c r="AS439" i="1"/>
  <c r="AT439" i="1"/>
  <c r="AU439" i="1"/>
  <c r="AV439" i="1"/>
  <c r="AW439" i="1"/>
  <c r="AX439" i="1"/>
  <c r="AY439" i="1"/>
  <c r="AZ439" i="1"/>
  <c r="BA439" i="1"/>
  <c r="BB439" i="1"/>
  <c r="BC439" i="1"/>
  <c r="BD439" i="1"/>
  <c r="BE439" i="1"/>
  <c r="BF439" i="1"/>
  <c r="BG439" i="1"/>
  <c r="BH439" i="1"/>
  <c r="AX450" i="1"/>
  <c r="AY450" i="1"/>
  <c r="AZ450" i="1"/>
  <c r="BA450" i="1"/>
  <c r="BB450" i="1"/>
  <c r="BC450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AP466" i="1"/>
  <c r="AQ466" i="1"/>
  <c r="AR466" i="1"/>
  <c r="AS466" i="1"/>
  <c r="AT466" i="1"/>
  <c r="AU466" i="1"/>
  <c r="AV466" i="1"/>
  <c r="AW466" i="1"/>
  <c r="AX466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AL471" i="1"/>
  <c r="AM471" i="1"/>
  <c r="AN471" i="1"/>
  <c r="AO471" i="1"/>
  <c r="AP471" i="1"/>
  <c r="AQ471" i="1"/>
  <c r="AR471" i="1"/>
  <c r="AS471" i="1"/>
  <c r="AT471" i="1"/>
  <c r="AU471" i="1"/>
  <c r="G479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G490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AL495" i="1"/>
  <c r="AM495" i="1"/>
  <c r="AN495" i="1"/>
  <c r="AO495" i="1"/>
  <c r="AP495" i="1"/>
  <c r="AQ495" i="1"/>
  <c r="AR495" i="1"/>
  <c r="AS495" i="1"/>
  <c r="AT495" i="1"/>
  <c r="AU495" i="1"/>
  <c r="AV495" i="1"/>
  <c r="AW495" i="1"/>
  <c r="AX495" i="1"/>
  <c r="AY495" i="1"/>
  <c r="AZ495" i="1"/>
  <c r="BA495" i="1"/>
  <c r="BB495" i="1"/>
  <c r="BC495" i="1"/>
  <c r="BD495" i="1"/>
  <c r="BE495" i="1"/>
  <c r="BF495" i="1"/>
  <c r="BG495" i="1"/>
  <c r="BH495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AP505" i="1"/>
  <c r="AQ505" i="1"/>
  <c r="AR505" i="1"/>
  <c r="AS505" i="1"/>
  <c r="AT505" i="1"/>
  <c r="AU505" i="1"/>
  <c r="AV505" i="1"/>
  <c r="AW505" i="1"/>
  <c r="AX505" i="1"/>
  <c r="AY505" i="1"/>
  <c r="AZ505" i="1"/>
  <c r="BA505" i="1"/>
  <c r="BB505" i="1"/>
  <c r="BC505" i="1"/>
  <c r="BD505" i="1"/>
  <c r="BE505" i="1"/>
  <c r="BF505" i="1"/>
  <c r="BG505" i="1"/>
  <c r="BH505" i="1"/>
  <c r="G510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AD510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AP515" i="1"/>
  <c r="AQ515" i="1"/>
  <c r="AR515" i="1"/>
  <c r="AS515" i="1"/>
  <c r="AT515" i="1"/>
  <c r="AU515" i="1"/>
  <c r="AV515" i="1"/>
  <c r="AW515" i="1"/>
  <c r="AX515" i="1"/>
  <c r="AY515" i="1"/>
  <c r="AZ515" i="1"/>
  <c r="BA515" i="1"/>
  <c r="BB515" i="1"/>
  <c r="BC515" i="1"/>
  <c r="BD515" i="1"/>
  <c r="BE515" i="1"/>
  <c r="BF515" i="1"/>
  <c r="BG515" i="1"/>
  <c r="BH515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G520" i="1"/>
  <c r="BH520" i="1"/>
  <c r="G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AP525" i="1"/>
  <c r="AQ525" i="1"/>
  <c r="AR525" i="1"/>
  <c r="AS525" i="1"/>
  <c r="AT525" i="1"/>
  <c r="AU525" i="1"/>
  <c r="AV525" i="1"/>
  <c r="AW525" i="1"/>
  <c r="AX525" i="1"/>
  <c r="AY525" i="1"/>
  <c r="AZ525" i="1"/>
  <c r="BA525" i="1"/>
  <c r="BB525" i="1"/>
  <c r="BC525" i="1"/>
  <c r="BD525" i="1"/>
  <c r="BE525" i="1"/>
  <c r="BF525" i="1"/>
  <c r="BG525" i="1"/>
  <c r="BH525" i="1"/>
  <c r="AW536" i="1"/>
  <c r="AX536" i="1"/>
  <c r="AY536" i="1"/>
  <c r="AZ536" i="1"/>
  <c r="BA536" i="1"/>
  <c r="BB536" i="1"/>
  <c r="BC536" i="1"/>
  <c r="BD536" i="1"/>
  <c r="BE536" i="1"/>
  <c r="BF536" i="1"/>
  <c r="BG536" i="1"/>
  <c r="G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AP546" i="1"/>
  <c r="AQ546" i="1"/>
  <c r="AR546" i="1"/>
  <c r="AS546" i="1"/>
  <c r="AT546" i="1"/>
  <c r="AU546" i="1"/>
  <c r="AV546" i="1"/>
  <c r="AW546" i="1"/>
  <c r="AX546" i="1"/>
  <c r="AY546" i="1"/>
  <c r="AZ546" i="1"/>
  <c r="BA546" i="1"/>
  <c r="BB546" i="1"/>
  <c r="BC546" i="1"/>
  <c r="BD546" i="1"/>
  <c r="BE546" i="1"/>
  <c r="BF546" i="1"/>
  <c r="BG546" i="1"/>
  <c r="BH546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U556" i="1"/>
  <c r="AV556" i="1"/>
  <c r="AW556" i="1"/>
  <c r="AX556" i="1"/>
  <c r="AY556" i="1"/>
  <c r="AZ556" i="1"/>
  <c r="BA556" i="1"/>
  <c r="BB556" i="1"/>
  <c r="BC556" i="1"/>
  <c r="BD556" i="1"/>
  <c r="BE556" i="1"/>
  <c r="BF556" i="1"/>
  <c r="BG556" i="1"/>
  <c r="BH556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Q566" i="1"/>
  <c r="R566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AF566" i="1"/>
  <c r="AG566" i="1"/>
  <c r="AH566" i="1"/>
  <c r="AI566" i="1"/>
  <c r="AJ566" i="1"/>
  <c r="AK566" i="1"/>
  <c r="AL566" i="1"/>
  <c r="AM566" i="1"/>
  <c r="AN566" i="1"/>
  <c r="AO566" i="1"/>
  <c r="AP566" i="1"/>
  <c r="AQ566" i="1"/>
  <c r="AR566" i="1"/>
  <c r="AS566" i="1"/>
  <c r="AT566" i="1"/>
  <c r="AU566" i="1"/>
  <c r="AV566" i="1"/>
  <c r="AW566" i="1"/>
  <c r="AX566" i="1"/>
  <c r="AY566" i="1"/>
  <c r="AZ566" i="1"/>
  <c r="BA566" i="1"/>
  <c r="BB566" i="1"/>
  <c r="BC566" i="1"/>
  <c r="BD566" i="1"/>
  <c r="BE566" i="1"/>
  <c r="BF566" i="1"/>
  <c r="BG566" i="1"/>
  <c r="BH566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AP571" i="1"/>
  <c r="AQ571" i="1"/>
  <c r="AR571" i="1"/>
  <c r="AS571" i="1"/>
  <c r="AT571" i="1"/>
  <c r="AU571" i="1"/>
  <c r="AV571" i="1"/>
  <c r="AW571" i="1"/>
  <c r="AX571" i="1"/>
  <c r="AY571" i="1"/>
  <c r="AZ571" i="1"/>
  <c r="BA571" i="1"/>
  <c r="BB571" i="1"/>
  <c r="G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AU576" i="1"/>
  <c r="AV576" i="1"/>
  <c r="AW576" i="1"/>
  <c r="AX576" i="1"/>
  <c r="AY576" i="1"/>
  <c r="AZ576" i="1"/>
  <c r="BA576" i="1"/>
  <c r="BB576" i="1"/>
  <c r="BC576" i="1"/>
  <c r="BD576" i="1"/>
  <c r="BE576" i="1"/>
  <c r="BF576" i="1"/>
  <c r="BG576" i="1"/>
  <c r="BH576" i="1"/>
  <c r="AY587" i="1"/>
  <c r="AZ587" i="1"/>
  <c r="BA587" i="1"/>
  <c r="BB587" i="1"/>
  <c r="BC587" i="1"/>
  <c r="BE587" i="1"/>
  <c r="BF587" i="1"/>
  <c r="BG587" i="1"/>
  <c r="AE592" i="1"/>
  <c r="AF592" i="1"/>
  <c r="AG592" i="1"/>
  <c r="AH592" i="1"/>
  <c r="AI592" i="1"/>
  <c r="AJ592" i="1"/>
  <c r="AK592" i="1"/>
  <c r="AL592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U597" i="1"/>
  <c r="AV597" i="1"/>
  <c r="AW597" i="1"/>
  <c r="AX597" i="1"/>
  <c r="Q602" i="1"/>
  <c r="R602" i="1"/>
  <c r="S602" i="1"/>
  <c r="T602" i="1"/>
  <c r="U602" i="1"/>
  <c r="V602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AP602" i="1"/>
  <c r="AQ602" i="1"/>
  <c r="AR602" i="1"/>
  <c r="AS602" i="1"/>
  <c r="AT602" i="1"/>
  <c r="AU602" i="1"/>
  <c r="AV602" i="1"/>
  <c r="AW602" i="1"/>
  <c r="AX602" i="1"/>
  <c r="AY602" i="1"/>
  <c r="R607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BC618" i="1"/>
  <c r="BD618" i="1"/>
  <c r="BE618" i="1"/>
  <c r="BF618" i="1"/>
  <c r="BG618" i="1"/>
  <c r="BH618" i="1"/>
  <c r="AG623" i="1"/>
  <c r="AH623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AU623" i="1"/>
  <c r="AV623" i="1"/>
  <c r="AW623" i="1"/>
  <c r="AX623" i="1"/>
  <c r="AY623" i="1"/>
  <c r="AZ623" i="1"/>
  <c r="BA623" i="1"/>
  <c r="BB623" i="1"/>
  <c r="BC623" i="1"/>
  <c r="BD623" i="1"/>
  <c r="BE623" i="1"/>
  <c r="BF623" i="1"/>
  <c r="BG623" i="1"/>
  <c r="BH623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AP628" i="1"/>
  <c r="AQ628" i="1"/>
  <c r="AR628" i="1"/>
  <c r="AS628" i="1"/>
  <c r="AT628" i="1"/>
  <c r="AU628" i="1"/>
  <c r="AV628" i="1"/>
  <c r="AW628" i="1"/>
  <c r="AX628" i="1"/>
  <c r="AY628" i="1"/>
  <c r="AZ628" i="1"/>
  <c r="BA628" i="1"/>
  <c r="BB628" i="1"/>
  <c r="BC628" i="1"/>
  <c r="BD628" i="1"/>
  <c r="BE628" i="1"/>
  <c r="BF628" i="1"/>
  <c r="BG628" i="1"/>
  <c r="BH628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AP633" i="1"/>
  <c r="AQ633" i="1"/>
  <c r="AR633" i="1"/>
  <c r="AS633" i="1"/>
  <c r="AT633" i="1"/>
  <c r="AU633" i="1"/>
  <c r="AV633" i="1"/>
  <c r="AW633" i="1"/>
  <c r="AX633" i="1"/>
  <c r="AZ633" i="1"/>
  <c r="BA633" i="1"/>
  <c r="BB633" i="1"/>
  <c r="BC633" i="1"/>
  <c r="BD633" i="1"/>
  <c r="BE633" i="1"/>
  <c r="BF633" i="1"/>
  <c r="BG633" i="1"/>
  <c r="BH633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U638" i="1"/>
  <c r="AV638" i="1"/>
  <c r="AW638" i="1"/>
  <c r="AX638" i="1"/>
  <c r="AY638" i="1"/>
  <c r="AZ638" i="1"/>
  <c r="BA638" i="1"/>
  <c r="BB638" i="1"/>
  <c r="BC638" i="1"/>
  <c r="BD638" i="1"/>
  <c r="BE638" i="1"/>
  <c r="BF638" i="1"/>
  <c r="BG638" i="1"/>
  <c r="BH638" i="1"/>
  <c r="S649" i="1"/>
  <c r="T649" i="1"/>
  <c r="U649" i="1"/>
  <c r="V649" i="1"/>
  <c r="W649" i="1"/>
  <c r="X649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U664" i="1"/>
  <c r="AV664" i="1"/>
  <c r="AW664" i="1"/>
  <c r="AX664" i="1"/>
  <c r="AY664" i="1"/>
  <c r="AZ664" i="1"/>
  <c r="BA664" i="1"/>
  <c r="BB664" i="1"/>
  <c r="BC664" i="1"/>
  <c r="BD664" i="1"/>
  <c r="BE664" i="1"/>
  <c r="BF664" i="1"/>
  <c r="BG664" i="1"/>
  <c r="BH664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AP669" i="1"/>
  <c r="AQ669" i="1"/>
  <c r="AR669" i="1"/>
  <c r="AS669" i="1"/>
  <c r="AT669" i="1"/>
  <c r="AU669" i="1"/>
  <c r="AV669" i="1"/>
  <c r="AW669" i="1"/>
  <c r="AX669" i="1"/>
  <c r="AY669" i="1"/>
  <c r="AZ669" i="1"/>
  <c r="BA669" i="1"/>
  <c r="BB669" i="1"/>
  <c r="BC669" i="1"/>
  <c r="BD669" i="1"/>
  <c r="BE669" i="1"/>
  <c r="BF669" i="1"/>
  <c r="BG669" i="1"/>
  <c r="BH669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AU674" i="1"/>
  <c r="AV674" i="1"/>
  <c r="AW674" i="1"/>
  <c r="AX674" i="1"/>
  <c r="AY674" i="1"/>
  <c r="AZ674" i="1"/>
  <c r="BA674" i="1"/>
  <c r="BB674" i="1"/>
  <c r="R679" i="1"/>
  <c r="S679" i="1"/>
  <c r="T679" i="1"/>
  <c r="U679" i="1"/>
  <c r="V679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AP679" i="1"/>
  <c r="AQ679" i="1"/>
  <c r="AR679" i="1"/>
  <c r="AS679" i="1"/>
  <c r="AT679" i="1"/>
  <c r="AU679" i="1"/>
  <c r="AV679" i="1"/>
  <c r="AW679" i="1"/>
  <c r="AX679" i="1"/>
  <c r="AY679" i="1"/>
  <c r="AZ679" i="1"/>
  <c r="BA679" i="1"/>
  <c r="BB679" i="1"/>
  <c r="BC679" i="1"/>
  <c r="BD679" i="1"/>
  <c r="BE679" i="1"/>
  <c r="BF679" i="1"/>
  <c r="BG679" i="1"/>
  <c r="BH679" i="1"/>
  <c r="AT690" i="1"/>
  <c r="AU690" i="1"/>
  <c r="AV690" i="1"/>
  <c r="G695" i="1"/>
  <c r="H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AP703" i="1"/>
  <c r="AQ703" i="1"/>
  <c r="AR703" i="1"/>
  <c r="AS703" i="1"/>
  <c r="AT703" i="1"/>
  <c r="AU703" i="1"/>
  <c r="AV703" i="1"/>
  <c r="AW703" i="1"/>
  <c r="AX703" i="1"/>
  <c r="AY703" i="1"/>
  <c r="AZ703" i="1"/>
  <c r="BA703" i="1"/>
  <c r="BB703" i="1"/>
  <c r="BC703" i="1"/>
  <c r="BD703" i="1"/>
  <c r="BE703" i="1"/>
  <c r="BF703" i="1"/>
  <c r="BG703" i="1"/>
  <c r="BH703" i="1"/>
  <c r="G711" i="1"/>
  <c r="H711" i="1"/>
  <c r="I711" i="1"/>
  <c r="J711" i="1"/>
  <c r="K711" i="1"/>
  <c r="L711" i="1"/>
  <c r="M711" i="1"/>
  <c r="N711" i="1"/>
  <c r="O711" i="1"/>
  <c r="P711" i="1"/>
  <c r="Q711" i="1"/>
  <c r="T711" i="1"/>
  <c r="U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AP711" i="1"/>
  <c r="AQ711" i="1"/>
  <c r="AR711" i="1"/>
  <c r="AS711" i="1"/>
  <c r="AT711" i="1"/>
  <c r="AU711" i="1"/>
  <c r="AV711" i="1"/>
  <c r="AW711" i="1"/>
  <c r="AX711" i="1"/>
  <c r="AY711" i="1"/>
  <c r="AZ711" i="1"/>
  <c r="BA711" i="1"/>
  <c r="BB711" i="1"/>
  <c r="BC711" i="1"/>
  <c r="BD711" i="1"/>
  <c r="BE711" i="1"/>
  <c r="BF711" i="1"/>
  <c r="BG711" i="1"/>
  <c r="BH711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AP719" i="1"/>
  <c r="AQ719" i="1"/>
  <c r="AR719" i="1"/>
  <c r="AS719" i="1"/>
  <c r="AT719" i="1"/>
  <c r="AU719" i="1"/>
  <c r="AV719" i="1"/>
  <c r="AW719" i="1"/>
  <c r="AX719" i="1"/>
  <c r="AY719" i="1"/>
  <c r="AZ719" i="1"/>
  <c r="BA719" i="1"/>
  <c r="BB719" i="1"/>
  <c r="BC719" i="1"/>
  <c r="BD719" i="1"/>
  <c r="BE719" i="1"/>
  <c r="BF719" i="1"/>
  <c r="BG719" i="1"/>
  <c r="BH719" i="1"/>
  <c r="AS727" i="1"/>
  <c r="AT727" i="1"/>
  <c r="AU727" i="1"/>
  <c r="AV727" i="1"/>
  <c r="AW727" i="1"/>
  <c r="AX727" i="1"/>
  <c r="AY727" i="1"/>
  <c r="AZ727" i="1"/>
  <c r="BA727" i="1"/>
  <c r="BB727" i="1"/>
  <c r="BC727" i="1"/>
  <c r="BD727" i="1"/>
  <c r="BE727" i="1"/>
  <c r="BF727" i="1"/>
  <c r="BG727" i="1"/>
  <c r="BH727" i="1"/>
  <c r="AJ735" i="1"/>
  <c r="AK735" i="1"/>
  <c r="AL735" i="1"/>
  <c r="AM735" i="1"/>
  <c r="AN735" i="1"/>
  <c r="AO735" i="1"/>
  <c r="AP735" i="1"/>
  <c r="AQ735" i="1"/>
  <c r="AR735" i="1"/>
  <c r="AS735" i="1"/>
  <c r="AT740" i="1"/>
  <c r="AU740" i="1"/>
  <c r="AV740" i="1"/>
  <c r="AW740" i="1"/>
  <c r="AX740" i="1"/>
  <c r="AY740" i="1"/>
  <c r="AZ740" i="1"/>
  <c r="BA740" i="1"/>
  <c r="BB740" i="1"/>
  <c r="BC740" i="1"/>
  <c r="BD740" i="1"/>
  <c r="BE740" i="1"/>
  <c r="BF740" i="1"/>
  <c r="BG740" i="1"/>
  <c r="BH740" i="1"/>
  <c r="AT745" i="1"/>
  <c r="AU745" i="1"/>
  <c r="AV745" i="1"/>
  <c r="AW745" i="1"/>
  <c r="AX745" i="1"/>
  <c r="AY745" i="1"/>
  <c r="AZ745" i="1"/>
  <c r="BA745" i="1"/>
  <c r="BB745" i="1"/>
  <c r="BC745" i="1"/>
  <c r="BD745" i="1"/>
  <c r="BE745" i="1"/>
  <c r="BF745" i="1"/>
  <c r="BG745" i="1"/>
  <c r="BH745" i="1"/>
  <c r="AK750" i="1"/>
  <c r="AL750" i="1"/>
  <c r="AM750" i="1"/>
  <c r="AN750" i="1"/>
  <c r="AO750" i="1"/>
  <c r="AP750" i="1"/>
  <c r="AQ750" i="1"/>
  <c r="AR750" i="1"/>
  <c r="AS750" i="1"/>
  <c r="AT750" i="1"/>
  <c r="AU750" i="1"/>
  <c r="AV750" i="1"/>
  <c r="AW750" i="1"/>
  <c r="AX750" i="1"/>
  <c r="AY750" i="1"/>
  <c r="AZ750" i="1"/>
  <c r="BA750" i="1"/>
  <c r="BB750" i="1"/>
  <c r="BC750" i="1"/>
  <c r="BD750" i="1"/>
  <c r="BE750" i="1"/>
  <c r="BF750" i="1"/>
  <c r="BG750" i="1"/>
  <c r="BH750" i="1"/>
  <c r="AK755" i="1"/>
  <c r="AL755" i="1"/>
  <c r="AM755" i="1"/>
  <c r="AN755" i="1"/>
  <c r="AO755" i="1"/>
  <c r="AP755" i="1"/>
  <c r="AQ755" i="1"/>
  <c r="AR755" i="1"/>
  <c r="AS755" i="1"/>
  <c r="AT755" i="1"/>
  <c r="AU755" i="1"/>
  <c r="AV755" i="1"/>
  <c r="AW755" i="1"/>
  <c r="AX755" i="1"/>
  <c r="AY755" i="1"/>
  <c r="AZ755" i="1"/>
  <c r="BA755" i="1"/>
  <c r="BB755" i="1"/>
  <c r="BC755" i="1"/>
  <c r="BD755" i="1"/>
  <c r="BE755" i="1"/>
  <c r="BF755" i="1"/>
  <c r="BG755" i="1"/>
  <c r="BH755" i="1"/>
  <c r="G760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AP760" i="1"/>
  <c r="AQ760" i="1"/>
  <c r="AR760" i="1"/>
  <c r="AS760" i="1"/>
  <c r="AT760" i="1"/>
  <c r="AU760" i="1"/>
  <c r="AV760" i="1"/>
  <c r="AW760" i="1"/>
  <c r="AX760" i="1"/>
  <c r="AY760" i="1"/>
  <c r="AZ760" i="1"/>
  <c r="BA760" i="1"/>
  <c r="BB760" i="1"/>
  <c r="BC760" i="1"/>
  <c r="BD760" i="1"/>
  <c r="BE760" i="1"/>
  <c r="BF760" i="1"/>
  <c r="BG760" i="1"/>
  <c r="BH760" i="1"/>
  <c r="G768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G776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AE776" i="1"/>
  <c r="AF776" i="1"/>
  <c r="AG776" i="1"/>
  <c r="AH776" i="1"/>
  <c r="AC784" i="1"/>
  <c r="AD784" i="1"/>
  <c r="AE784" i="1"/>
  <c r="AF784" i="1"/>
  <c r="AK789" i="1"/>
  <c r="AL789" i="1"/>
  <c r="AM789" i="1"/>
  <c r="AN789" i="1"/>
  <c r="AO789" i="1"/>
  <c r="AP789" i="1"/>
  <c r="AQ789" i="1"/>
  <c r="AR789" i="1"/>
  <c r="AS789" i="1"/>
  <c r="AT789" i="1"/>
  <c r="AU789" i="1"/>
  <c r="AV789" i="1"/>
  <c r="AW789" i="1"/>
  <c r="AX789" i="1"/>
  <c r="AY789" i="1"/>
  <c r="AZ789" i="1"/>
  <c r="BA789" i="1"/>
  <c r="BB789" i="1"/>
  <c r="G794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AL794" i="1"/>
  <c r="AM794" i="1"/>
  <c r="AN794" i="1"/>
  <c r="AO794" i="1"/>
  <c r="AP794" i="1"/>
  <c r="AQ794" i="1"/>
  <c r="AR794" i="1"/>
  <c r="AS794" i="1"/>
  <c r="AT794" i="1"/>
  <c r="AU794" i="1"/>
  <c r="AV794" i="1"/>
  <c r="AW794" i="1"/>
  <c r="AX794" i="1"/>
  <c r="AY794" i="1"/>
  <c r="AZ794" i="1"/>
  <c r="BA794" i="1"/>
  <c r="BB794" i="1"/>
  <c r="BC794" i="1"/>
  <c r="BD794" i="1"/>
  <c r="BE794" i="1"/>
  <c r="BF794" i="1"/>
  <c r="BG794" i="1"/>
  <c r="BH794" i="1"/>
  <c r="G799" i="1"/>
  <c r="H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J799" i="1"/>
  <c r="AK799" i="1"/>
  <c r="AL799" i="1"/>
  <c r="AM799" i="1"/>
  <c r="AN799" i="1"/>
  <c r="AO799" i="1"/>
  <c r="AP799" i="1"/>
  <c r="AQ799" i="1"/>
  <c r="AR799" i="1"/>
  <c r="AS799" i="1"/>
  <c r="AT799" i="1"/>
  <c r="AU799" i="1"/>
  <c r="AV799" i="1"/>
  <c r="AW799" i="1"/>
  <c r="AX799" i="1"/>
  <c r="AY799" i="1"/>
  <c r="AZ799" i="1"/>
  <c r="BA799" i="1"/>
  <c r="BB799" i="1"/>
  <c r="BC799" i="1"/>
  <c r="BD799" i="1"/>
  <c r="BE799" i="1"/>
  <c r="BF799" i="1"/>
  <c r="BG799" i="1"/>
  <c r="BH799" i="1"/>
  <c r="G807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AP807" i="1"/>
  <c r="AQ807" i="1"/>
  <c r="AR807" i="1"/>
  <c r="AS807" i="1"/>
  <c r="AT807" i="1"/>
  <c r="AU807" i="1"/>
  <c r="AV807" i="1"/>
  <c r="AW807" i="1"/>
  <c r="AX807" i="1"/>
  <c r="AY807" i="1"/>
  <c r="AZ807" i="1"/>
  <c r="BA807" i="1"/>
  <c r="BB807" i="1"/>
  <c r="BC807" i="1"/>
  <c r="BD807" i="1"/>
  <c r="BE807" i="1"/>
  <c r="BF807" i="1"/>
  <c r="BG807" i="1"/>
  <c r="BH807" i="1"/>
  <c r="G812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AP812" i="1"/>
  <c r="AQ812" i="1"/>
  <c r="AR812" i="1"/>
  <c r="AS812" i="1"/>
  <c r="AT812" i="1"/>
  <c r="AU812" i="1"/>
  <c r="AV812" i="1"/>
  <c r="AW812" i="1"/>
  <c r="AX812" i="1"/>
  <c r="AY812" i="1"/>
  <c r="AZ812" i="1"/>
  <c r="BA812" i="1"/>
  <c r="BB812" i="1"/>
  <c r="BC812" i="1"/>
  <c r="BD812" i="1"/>
  <c r="BE812" i="1"/>
  <c r="BF812" i="1"/>
  <c r="BG812" i="1"/>
  <c r="BH812" i="1"/>
  <c r="BC820" i="1"/>
  <c r="BD820" i="1"/>
  <c r="BE820" i="1"/>
  <c r="BF820" i="1"/>
  <c r="BG820" i="1"/>
  <c r="BH820" i="1"/>
  <c r="G828" i="1"/>
  <c r="H828" i="1"/>
  <c r="I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J828" i="1"/>
  <c r="AK828" i="1"/>
  <c r="AL828" i="1"/>
  <c r="AM828" i="1"/>
  <c r="AN828" i="1"/>
  <c r="AO828" i="1"/>
  <c r="AP828" i="1"/>
  <c r="AQ828" i="1"/>
  <c r="AR828" i="1"/>
  <c r="AS828" i="1"/>
  <c r="AT828" i="1"/>
  <c r="AU828" i="1"/>
  <c r="AV828" i="1"/>
  <c r="AW828" i="1"/>
  <c r="AX828" i="1"/>
  <c r="AY828" i="1"/>
  <c r="BC836" i="1"/>
  <c r="BD836" i="1"/>
  <c r="BE836" i="1"/>
  <c r="BF836" i="1"/>
  <c r="BG836" i="1"/>
  <c r="BH836" i="1"/>
  <c r="G844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AL844" i="1"/>
  <c r="AM844" i="1"/>
  <c r="AN844" i="1"/>
  <c r="AO844" i="1"/>
  <c r="AP844" i="1"/>
  <c r="AQ844" i="1"/>
  <c r="AR844" i="1"/>
  <c r="AS844" i="1"/>
  <c r="AT844" i="1"/>
  <c r="AU844" i="1"/>
  <c r="AV844" i="1"/>
  <c r="AW844" i="1"/>
  <c r="AX844" i="1"/>
  <c r="AY844" i="1"/>
  <c r="AZ844" i="1"/>
  <c r="BA844" i="1"/>
  <c r="BB844" i="1"/>
  <c r="BC844" i="1"/>
  <c r="BD844" i="1"/>
  <c r="BE844" i="1"/>
  <c r="BF844" i="1"/>
  <c r="BG844" i="1"/>
  <c r="BH844" i="1"/>
  <c r="W855" i="1"/>
  <c r="X855" i="1"/>
  <c r="Y855" i="1"/>
  <c r="Z855" i="1"/>
  <c r="AA855" i="1"/>
  <c r="AB855" i="1"/>
  <c r="AC855" i="1"/>
  <c r="AD855" i="1"/>
  <c r="AX855" i="1"/>
  <c r="AY855" i="1"/>
  <c r="AZ855" i="1"/>
  <c r="BA855" i="1"/>
  <c r="BB855" i="1"/>
  <c r="BC855" i="1"/>
  <c r="BD855" i="1"/>
  <c r="BE855" i="1"/>
  <c r="BF855" i="1"/>
  <c r="BG855" i="1"/>
  <c r="BH855" i="1"/>
  <c r="G860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AL860" i="1"/>
  <c r="AM860" i="1"/>
  <c r="AN860" i="1"/>
  <c r="AO860" i="1"/>
  <c r="AP860" i="1"/>
  <c r="AQ860" i="1"/>
  <c r="AR860" i="1"/>
  <c r="AS860" i="1"/>
  <c r="AT860" i="1"/>
  <c r="AU860" i="1"/>
  <c r="AV860" i="1"/>
  <c r="AW860" i="1"/>
  <c r="AX860" i="1"/>
  <c r="AY860" i="1"/>
  <c r="AZ860" i="1"/>
  <c r="BA860" i="1"/>
  <c r="BB860" i="1"/>
  <c r="BC860" i="1"/>
  <c r="BD860" i="1"/>
  <c r="BE860" i="1"/>
  <c r="BF860" i="1"/>
  <c r="BG860" i="1"/>
  <c r="BH860" i="1"/>
  <c r="G861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AL861" i="1"/>
  <c r="AM861" i="1"/>
  <c r="AN861" i="1"/>
  <c r="AO861" i="1"/>
  <c r="AP861" i="1"/>
  <c r="AQ861" i="1"/>
  <c r="AR861" i="1"/>
  <c r="AS861" i="1"/>
  <c r="AT861" i="1"/>
  <c r="AU861" i="1"/>
  <c r="AV861" i="1"/>
  <c r="AW861" i="1"/>
  <c r="AX861" i="1"/>
  <c r="AY861" i="1"/>
  <c r="AZ861" i="1"/>
  <c r="BA861" i="1"/>
  <c r="BB861" i="1"/>
  <c r="BC861" i="1"/>
  <c r="BD861" i="1"/>
  <c r="BE861" i="1"/>
  <c r="BF861" i="1"/>
  <c r="BG861" i="1"/>
  <c r="BH861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AE865" i="1"/>
  <c r="AF865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AL870" i="1"/>
  <c r="AM870" i="1"/>
  <c r="AN870" i="1"/>
  <c r="AO870" i="1"/>
  <c r="AP870" i="1"/>
  <c r="AQ870" i="1"/>
  <c r="AR870" i="1"/>
  <c r="AS870" i="1"/>
  <c r="AT870" i="1"/>
  <c r="AU870" i="1"/>
  <c r="AV870" i="1"/>
  <c r="AW870" i="1"/>
  <c r="AX870" i="1"/>
  <c r="AY870" i="1"/>
  <c r="AZ870" i="1"/>
  <c r="BA870" i="1"/>
  <c r="BB870" i="1"/>
  <c r="BC870" i="1"/>
  <c r="BD870" i="1"/>
  <c r="BE870" i="1"/>
  <c r="BF870" i="1"/>
  <c r="BG870" i="1"/>
  <c r="BH870" i="1"/>
  <c r="AY109" i="7"/>
  <c r="AY900" i="1"/>
  <c r="AZ109" i="7"/>
  <c r="AZ900" i="1"/>
  <c r="BA109" i="7"/>
  <c r="BA900" i="1" s="1"/>
  <c r="BB109" i="7"/>
  <c r="BB900" i="1" s="1"/>
  <c r="BC109" i="7"/>
  <c r="BC900" i="1"/>
  <c r="BD109" i="7"/>
  <c r="BD900" i="1"/>
  <c r="BE109" i="7"/>
  <c r="BE900" i="1" s="1"/>
  <c r="BF109" i="7"/>
  <c r="BF900" i="1"/>
  <c r="BG109" i="7"/>
  <c r="BG900" i="1"/>
  <c r="BH109" i="7"/>
  <c r="BH900" i="1"/>
  <c r="G905" i="1"/>
  <c r="H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AZ910" i="1"/>
  <c r="BA910" i="1"/>
  <c r="BB910" i="1"/>
  <c r="BC910" i="1"/>
  <c r="BD910" i="1"/>
  <c r="BE910" i="1"/>
  <c r="BF910" i="1"/>
  <c r="BG910" i="1"/>
  <c r="BH910" i="1"/>
  <c r="P915" i="1"/>
  <c r="Q915" i="1"/>
  <c r="R915" i="1"/>
  <c r="S915" i="1"/>
  <c r="T915" i="1"/>
  <c r="V915" i="1"/>
  <c r="W915" i="1"/>
  <c r="X915" i="1"/>
  <c r="Y915" i="1"/>
  <c r="Z915" i="1"/>
  <c r="AA915" i="1"/>
  <c r="AB915" i="1"/>
  <c r="AC915" i="1"/>
  <c r="AE915" i="1"/>
  <c r="AF915" i="1"/>
  <c r="L920" i="1"/>
  <c r="M920" i="1"/>
  <c r="N920" i="1"/>
  <c r="O920" i="1"/>
  <c r="P920" i="1"/>
  <c r="Q920" i="1"/>
  <c r="R920" i="1"/>
  <c r="S920" i="1"/>
  <c r="G925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AL925" i="1"/>
  <c r="AM925" i="1"/>
  <c r="AN925" i="1"/>
  <c r="AO925" i="1"/>
  <c r="AP925" i="1"/>
  <c r="AQ925" i="1"/>
  <c r="AR925" i="1"/>
  <c r="AS925" i="1"/>
  <c r="AT925" i="1"/>
  <c r="AU925" i="1"/>
  <c r="AV925" i="1"/>
  <c r="AW925" i="1"/>
  <c r="AX925" i="1"/>
  <c r="AY925" i="1"/>
  <c r="G930" i="1"/>
  <c r="H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AL930" i="1"/>
  <c r="AM930" i="1"/>
  <c r="AN930" i="1"/>
  <c r="AO930" i="1"/>
  <c r="AP930" i="1"/>
  <c r="AQ930" i="1"/>
  <c r="AR930" i="1"/>
  <c r="AS930" i="1"/>
  <c r="AT930" i="1"/>
  <c r="AU930" i="1"/>
  <c r="AV930" i="1"/>
  <c r="AW930" i="1"/>
  <c r="AX930" i="1"/>
  <c r="AY930" i="1"/>
  <c r="AZ930" i="1"/>
  <c r="BA930" i="1"/>
  <c r="BB930" i="1"/>
  <c r="BC930" i="1"/>
  <c r="BD930" i="1"/>
  <c r="BE930" i="1"/>
  <c r="BF930" i="1"/>
  <c r="BG930" i="1"/>
  <c r="BH930" i="1"/>
  <c r="G935" i="1"/>
  <c r="H935" i="1"/>
  <c r="I935" i="1"/>
  <c r="J935" i="1"/>
  <c r="K935" i="1"/>
  <c r="G940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AL940" i="1"/>
  <c r="AM940" i="1"/>
  <c r="AN940" i="1"/>
  <c r="AP940" i="1"/>
  <c r="AQ940" i="1"/>
  <c r="G945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J945" i="1"/>
  <c r="AK945" i="1"/>
  <c r="AL945" i="1"/>
  <c r="AM945" i="1"/>
  <c r="AN945" i="1"/>
  <c r="AO945" i="1"/>
  <c r="AP945" i="1"/>
  <c r="AQ945" i="1"/>
  <c r="AR945" i="1"/>
  <c r="AS945" i="1"/>
  <c r="AT945" i="1"/>
  <c r="AU945" i="1"/>
  <c r="AV945" i="1"/>
  <c r="AW945" i="1"/>
  <c r="AX945" i="1"/>
  <c r="AY945" i="1"/>
  <c r="AZ945" i="1"/>
  <c r="BA945" i="1"/>
  <c r="BB945" i="1"/>
  <c r="BC945" i="1"/>
  <c r="BD945" i="1"/>
  <c r="BE945" i="1"/>
  <c r="BF945" i="1"/>
  <c r="BG945" i="1"/>
  <c r="BH945" i="1"/>
  <c r="G950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5" i="1"/>
  <c r="Z955" i="1"/>
  <c r="AA955" i="1"/>
  <c r="AB955" i="1"/>
  <c r="AC955" i="1"/>
  <c r="AD955" i="1"/>
  <c r="AE955" i="1"/>
  <c r="AF955" i="1"/>
  <c r="G960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AD960" i="1"/>
  <c r="AE960" i="1"/>
  <c r="AF960" i="1"/>
  <c r="AG960" i="1"/>
  <c r="AH960" i="1"/>
  <c r="AI960" i="1"/>
  <c r="AJ960" i="1"/>
  <c r="AK960" i="1"/>
  <c r="AL960" i="1"/>
  <c r="AM960" i="1"/>
  <c r="AN960" i="1"/>
  <c r="AO960" i="1"/>
  <c r="AP960" i="1"/>
  <c r="AQ960" i="1"/>
  <c r="AR960" i="1"/>
  <c r="AS960" i="1"/>
  <c r="AT960" i="1"/>
  <c r="AU960" i="1"/>
  <c r="AV960" i="1"/>
  <c r="AW960" i="1"/>
  <c r="AX960" i="1"/>
  <c r="AY960" i="1"/>
  <c r="AZ960" i="1"/>
  <c r="BA960" i="1"/>
  <c r="BB960" i="1"/>
  <c r="BC960" i="1"/>
  <c r="BD960" i="1"/>
  <c r="BE960" i="1"/>
  <c r="BF960" i="1"/>
  <c r="BG960" i="1"/>
  <c r="BH960" i="1"/>
  <c r="G965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J965" i="1"/>
  <c r="AK965" i="1"/>
  <c r="AL965" i="1"/>
  <c r="AM965" i="1"/>
  <c r="AN965" i="1"/>
  <c r="AO965" i="1"/>
  <c r="AP965" i="1"/>
  <c r="AQ965" i="1"/>
  <c r="AR965" i="1"/>
  <c r="AS965" i="1"/>
  <c r="AT965" i="1"/>
  <c r="AU965" i="1"/>
  <c r="AV965" i="1"/>
  <c r="AW965" i="1"/>
  <c r="AX965" i="1"/>
  <c r="AY965" i="1"/>
  <c r="AZ965" i="1"/>
  <c r="BA965" i="1"/>
  <c r="BB965" i="1"/>
  <c r="BC965" i="1"/>
  <c r="BD965" i="1"/>
  <c r="BE965" i="1"/>
  <c r="BF965" i="1"/>
  <c r="BG965" i="1"/>
  <c r="BH965" i="1"/>
  <c r="G170" i="7"/>
  <c r="G169" i="7"/>
  <c r="G171" i="7"/>
  <c r="G172" i="7"/>
  <c r="G173" i="7"/>
  <c r="G159" i="7"/>
  <c r="G174" i="7"/>
  <c r="G175" i="7"/>
  <c r="G176" i="7"/>
  <c r="G177" i="7"/>
  <c r="G178" i="7" s="1"/>
  <c r="G185" i="7" s="1"/>
  <c r="G246" i="7" s="1"/>
  <c r="G151" i="7"/>
  <c r="H170" i="7"/>
  <c r="H169" i="7"/>
  <c r="H177" i="7" s="1"/>
  <c r="H178" i="7" s="1"/>
  <c r="H171" i="7"/>
  <c r="H172" i="7"/>
  <c r="H173" i="7"/>
  <c r="H159" i="7"/>
  <c r="H174" i="7" s="1"/>
  <c r="H175" i="7"/>
  <c r="H176" i="7"/>
  <c r="H151" i="7"/>
  <c r="I170" i="7"/>
  <c r="I169" i="7"/>
  <c r="I171" i="7"/>
  <c r="I172" i="7"/>
  <c r="I173" i="7"/>
  <c r="I159" i="7"/>
  <c r="I174" i="7"/>
  <c r="I175" i="7"/>
  <c r="I176" i="7"/>
  <c r="I151" i="7"/>
  <c r="J170" i="7"/>
  <c r="J169" i="7"/>
  <c r="J171" i="7"/>
  <c r="J172" i="7"/>
  <c r="J173" i="7"/>
  <c r="J159" i="7"/>
  <c r="J174" i="7" s="1"/>
  <c r="J175" i="7"/>
  <c r="J176" i="7"/>
  <c r="J151" i="7"/>
  <c r="K170" i="7"/>
  <c r="K169" i="7"/>
  <c r="K171" i="7"/>
  <c r="K172" i="7"/>
  <c r="K173" i="7"/>
  <c r="K159" i="7"/>
  <c r="K174" i="7" s="1"/>
  <c r="K175" i="7"/>
  <c r="K176" i="7"/>
  <c r="K151" i="7"/>
  <c r="L170" i="7"/>
  <c r="L169" i="7"/>
  <c r="L171" i="7"/>
  <c r="L172" i="7"/>
  <c r="L173" i="7"/>
  <c r="L159" i="7"/>
  <c r="L174" i="7"/>
  <c r="L175" i="7"/>
  <c r="L176" i="7"/>
  <c r="L151" i="7"/>
  <c r="M170" i="7"/>
  <c r="M169" i="7"/>
  <c r="M171" i="7"/>
  <c r="M172" i="7"/>
  <c r="M177" i="7" s="1"/>
  <c r="M178" i="7" s="1"/>
  <c r="M173" i="7"/>
  <c r="M159" i="7"/>
  <c r="M174" i="7"/>
  <c r="M175" i="7"/>
  <c r="M176" i="7"/>
  <c r="M151" i="7"/>
  <c r="N170" i="7"/>
  <c r="N169" i="7"/>
  <c r="N171" i="7"/>
  <c r="N172" i="7"/>
  <c r="N173" i="7"/>
  <c r="N159" i="7"/>
  <c r="N174" i="7"/>
  <c r="N175" i="7"/>
  <c r="N176" i="7"/>
  <c r="N151" i="7"/>
  <c r="O170" i="7"/>
  <c r="O169" i="7"/>
  <c r="O171" i="7"/>
  <c r="O172" i="7"/>
  <c r="O173" i="7"/>
  <c r="O159" i="7"/>
  <c r="O174" i="7"/>
  <c r="O175" i="7"/>
  <c r="O176" i="7"/>
  <c r="O177" i="7"/>
  <c r="O178" i="7" s="1"/>
  <c r="O185" i="7" s="1"/>
  <c r="O246" i="7" s="1"/>
  <c r="O151" i="7"/>
  <c r="P170" i="7"/>
  <c r="P169" i="7"/>
  <c r="P171" i="7"/>
  <c r="P177" i="7" s="1"/>
  <c r="P178" i="7" s="1"/>
  <c r="P172" i="7"/>
  <c r="P173" i="7"/>
  <c r="P159" i="7"/>
  <c r="P174" i="7" s="1"/>
  <c r="P175" i="7"/>
  <c r="P176" i="7"/>
  <c r="P151" i="7"/>
  <c r="Q170" i="7"/>
  <c r="Q169" i="7"/>
  <c r="Q171" i="7"/>
  <c r="Q172" i="7"/>
  <c r="Q173" i="7"/>
  <c r="Q159" i="7"/>
  <c r="Q174" i="7" s="1"/>
  <c r="Q175" i="7"/>
  <c r="Q176" i="7"/>
  <c r="Q151" i="7"/>
  <c r="R170" i="7"/>
  <c r="R169" i="7"/>
  <c r="R171" i="7"/>
  <c r="R172" i="7"/>
  <c r="R173" i="7"/>
  <c r="R159" i="7"/>
  <c r="R174" i="7" s="1"/>
  <c r="R175" i="7"/>
  <c r="R176" i="7"/>
  <c r="R151" i="7"/>
  <c r="S170" i="7"/>
  <c r="S169" i="7"/>
  <c r="S171" i="7"/>
  <c r="S172" i="7"/>
  <c r="S173" i="7"/>
  <c r="S159" i="7"/>
  <c r="S174" i="7" s="1"/>
  <c r="S175" i="7"/>
  <c r="S176" i="7"/>
  <c r="S151" i="7"/>
  <c r="T170" i="7"/>
  <c r="T169" i="7"/>
  <c r="T171" i="7"/>
  <c r="T172" i="7"/>
  <c r="T177" i="7" s="1"/>
  <c r="T178" i="7" s="1"/>
  <c r="T173" i="7"/>
  <c r="T159" i="7"/>
  <c r="T174" i="7"/>
  <c r="T175" i="7"/>
  <c r="T176" i="7"/>
  <c r="T151" i="7"/>
  <c r="T185" i="7"/>
  <c r="T246" i="7" s="1"/>
  <c r="U170" i="7"/>
  <c r="U169" i="7"/>
  <c r="U171" i="7"/>
  <c r="U172" i="7"/>
  <c r="U173" i="7"/>
  <c r="U177" i="7" s="1"/>
  <c r="U178" i="7" s="1"/>
  <c r="U159" i="7"/>
  <c r="U174" i="7"/>
  <c r="U175" i="7"/>
  <c r="U176" i="7"/>
  <c r="U151" i="7"/>
  <c r="V170" i="7"/>
  <c r="V169" i="7"/>
  <c r="V171" i="7"/>
  <c r="V172" i="7"/>
  <c r="V173" i="7"/>
  <c r="V159" i="7"/>
  <c r="V174" i="7" s="1"/>
  <c r="V175" i="7"/>
  <c r="V176" i="7"/>
  <c r="V151" i="7"/>
  <c r="W170" i="7"/>
  <c r="W177" i="7" s="1"/>
  <c r="W178" i="7" s="1"/>
  <c r="W169" i="7"/>
  <c r="W171" i="7"/>
  <c r="W172" i="7"/>
  <c r="W173" i="7"/>
  <c r="W159" i="7"/>
  <c r="W174" i="7"/>
  <c r="W175" i="7"/>
  <c r="W176" i="7"/>
  <c r="W151" i="7"/>
  <c r="X170" i="7"/>
  <c r="X169" i="7"/>
  <c r="X171" i="7"/>
  <c r="X172" i="7"/>
  <c r="X173" i="7"/>
  <c r="X159" i="7"/>
  <c r="X174" i="7" s="1"/>
  <c r="X175" i="7"/>
  <c r="X176" i="7"/>
  <c r="X177" i="7"/>
  <c r="X178" i="7" s="1"/>
  <c r="X185" i="7" s="1"/>
  <c r="X246" i="7" s="1"/>
  <c r="X151" i="7"/>
  <c r="Y170" i="7"/>
  <c r="Y169" i="7"/>
  <c r="Y171" i="7"/>
  <c r="Y172" i="7"/>
  <c r="Y173" i="7"/>
  <c r="Y159" i="7"/>
  <c r="Y174" i="7" s="1"/>
  <c r="Y175" i="7"/>
  <c r="Y176" i="7"/>
  <c r="Y151" i="7"/>
  <c r="Z170" i="7"/>
  <c r="Z169" i="7"/>
  <c r="Z171" i="7"/>
  <c r="Z172" i="7"/>
  <c r="Z173" i="7"/>
  <c r="Z159" i="7"/>
  <c r="Z174" i="7" s="1"/>
  <c r="Z175" i="7"/>
  <c r="Z176" i="7"/>
  <c r="Z151" i="7"/>
  <c r="AA170" i="7"/>
  <c r="AA169" i="7"/>
  <c r="AA171" i="7"/>
  <c r="AA177" i="7" s="1"/>
  <c r="AA178" i="7" s="1"/>
  <c r="AA189" i="7" s="1"/>
  <c r="AA250" i="7" s="1"/>
  <c r="AA172" i="7"/>
  <c r="AA185" i="7" s="1"/>
  <c r="AA246" i="7" s="1"/>
  <c r="AA173" i="7"/>
  <c r="AA159" i="7"/>
  <c r="AA174" i="7" s="1"/>
  <c r="AA175" i="7"/>
  <c r="AA176" i="7"/>
  <c r="AA151" i="7"/>
  <c r="AB170" i="7"/>
  <c r="AB169" i="7"/>
  <c r="AB171" i="7"/>
  <c r="AB172" i="7"/>
  <c r="AB173" i="7"/>
  <c r="AB159" i="7"/>
  <c r="AB174" i="7"/>
  <c r="AB175" i="7"/>
  <c r="AB176" i="7"/>
  <c r="AB151" i="7"/>
  <c r="AC170" i="7"/>
  <c r="AC169" i="7"/>
  <c r="AC171" i="7"/>
  <c r="AC172" i="7"/>
  <c r="AC173" i="7"/>
  <c r="AC159" i="7"/>
  <c r="AC174" i="7"/>
  <c r="AC175" i="7"/>
  <c r="AC176" i="7"/>
  <c r="AC151" i="7"/>
  <c r="AD170" i="7"/>
  <c r="AD169" i="7"/>
  <c r="AD171" i="7"/>
  <c r="AD172" i="7"/>
  <c r="AD173" i="7"/>
  <c r="AD159" i="7"/>
  <c r="AD174" i="7" s="1"/>
  <c r="AD175" i="7"/>
  <c r="AD176" i="7"/>
  <c r="AD151" i="7"/>
  <c r="AE170" i="7"/>
  <c r="AE169" i="7"/>
  <c r="AE171" i="7"/>
  <c r="AE172" i="7"/>
  <c r="AE173" i="7"/>
  <c r="AE159" i="7"/>
  <c r="AE174" i="7"/>
  <c r="AE175" i="7"/>
  <c r="AE176" i="7"/>
  <c r="AE151" i="7"/>
  <c r="AF170" i="7"/>
  <c r="AF169" i="7"/>
  <c r="AF171" i="7"/>
  <c r="AF177" i="7" s="1"/>
  <c r="AF178" i="7" s="1"/>
  <c r="AF172" i="7"/>
  <c r="AF173" i="7"/>
  <c r="AF159" i="7"/>
  <c r="AF174" i="7"/>
  <c r="AF175" i="7"/>
  <c r="AF176" i="7"/>
  <c r="AF151" i="7"/>
  <c r="AG170" i="7"/>
  <c r="AG169" i="7"/>
  <c r="AG171" i="7"/>
  <c r="AG172" i="7"/>
  <c r="AG173" i="7"/>
  <c r="AG159" i="7"/>
  <c r="AG174" i="7" s="1"/>
  <c r="AG175" i="7"/>
  <c r="AG176" i="7"/>
  <c r="AG151" i="7"/>
  <c r="AH170" i="7"/>
  <c r="AH169" i="7"/>
  <c r="AH171" i="7"/>
  <c r="AH172" i="7"/>
  <c r="AH173" i="7"/>
  <c r="AH159" i="7"/>
  <c r="AH174" i="7" s="1"/>
  <c r="AH175" i="7"/>
  <c r="AH176" i="7"/>
  <c r="AH151" i="7"/>
  <c r="AI170" i="7"/>
  <c r="AI169" i="7"/>
  <c r="AI171" i="7"/>
  <c r="AI172" i="7"/>
  <c r="AI173" i="7"/>
  <c r="AI159" i="7"/>
  <c r="AI174" i="7" s="1"/>
  <c r="AI175" i="7"/>
  <c r="AI176" i="7"/>
  <c r="AI151" i="7"/>
  <c r="AJ170" i="7"/>
  <c r="AJ169" i="7"/>
  <c r="AJ171" i="7"/>
  <c r="AJ172" i="7"/>
  <c r="AJ173" i="7"/>
  <c r="AJ159" i="7"/>
  <c r="AJ174" i="7" s="1"/>
  <c r="AJ175" i="7"/>
  <c r="AJ176" i="7"/>
  <c r="AJ151" i="7"/>
  <c r="AK170" i="7"/>
  <c r="AK169" i="7"/>
  <c r="AK171" i="7"/>
  <c r="AK172" i="7"/>
  <c r="AK158" i="7"/>
  <c r="AK173" i="7" s="1"/>
  <c r="AK159" i="7"/>
  <c r="AK174" i="7" s="1"/>
  <c r="AK175" i="7"/>
  <c r="AK176" i="7"/>
  <c r="AK151" i="7"/>
  <c r="AL170" i="7"/>
  <c r="AL169" i="7"/>
  <c r="AL171" i="7"/>
  <c r="AL172" i="7"/>
  <c r="AL158" i="7"/>
  <c r="AL173" i="7" s="1"/>
  <c r="AL159" i="7"/>
  <c r="AL174" i="7" s="1"/>
  <c r="AL175" i="7"/>
  <c r="AL176" i="7"/>
  <c r="AL151" i="7"/>
  <c r="AM170" i="7"/>
  <c r="AM169" i="7"/>
  <c r="AM171" i="7"/>
  <c r="AM172" i="7"/>
  <c r="AM158" i="7"/>
  <c r="AM173" i="7" s="1"/>
  <c r="AM159" i="7"/>
  <c r="AM174" i="7"/>
  <c r="AM175" i="7"/>
  <c r="AM176" i="7"/>
  <c r="AM151" i="7"/>
  <c r="AN170" i="7"/>
  <c r="AN169" i="7"/>
  <c r="AN171" i="7"/>
  <c r="AN172" i="7"/>
  <c r="AN158" i="7"/>
  <c r="AN173" i="7"/>
  <c r="AN159" i="7"/>
  <c r="AN174" i="7"/>
  <c r="AN175" i="7"/>
  <c r="AN176" i="7"/>
  <c r="AN151" i="7"/>
  <c r="AO170" i="7"/>
  <c r="AO169" i="7"/>
  <c r="AO171" i="7"/>
  <c r="AO172" i="7"/>
  <c r="AO158" i="7"/>
  <c r="AO173" i="7"/>
  <c r="AO159" i="7"/>
  <c r="AO174" i="7"/>
  <c r="AO175" i="7"/>
  <c r="AO176" i="7"/>
  <c r="AO151" i="7"/>
  <c r="AP170" i="7"/>
  <c r="AP169" i="7"/>
  <c r="AP171" i="7"/>
  <c r="AP172" i="7"/>
  <c r="AP158" i="7"/>
  <c r="AP173" i="7"/>
  <c r="AP159" i="7"/>
  <c r="AP174" i="7"/>
  <c r="AP175" i="7"/>
  <c r="AP176" i="7"/>
  <c r="AP151" i="7"/>
  <c r="AQ170" i="7"/>
  <c r="AQ169" i="7"/>
  <c r="AQ171" i="7"/>
  <c r="AQ172" i="7"/>
  <c r="AQ158" i="7"/>
  <c r="AQ173" i="7"/>
  <c r="AQ159" i="7"/>
  <c r="AQ174" i="7" s="1"/>
  <c r="AQ175" i="7"/>
  <c r="AQ176" i="7"/>
  <c r="AQ151" i="7"/>
  <c r="AR170" i="7"/>
  <c r="AR169" i="7"/>
  <c r="AR171" i="7"/>
  <c r="AR172" i="7"/>
  <c r="AR158" i="7"/>
  <c r="AR173" i="7" s="1"/>
  <c r="AR159" i="7"/>
  <c r="AR174" i="7" s="1"/>
  <c r="AR175" i="7"/>
  <c r="AR176" i="7"/>
  <c r="AR151" i="7"/>
  <c r="AS170" i="7"/>
  <c r="AS169" i="7"/>
  <c r="AS171" i="7"/>
  <c r="AS172" i="7"/>
  <c r="AS158" i="7"/>
  <c r="AS173" i="7"/>
  <c r="AS159" i="7"/>
  <c r="AS174" i="7" s="1"/>
  <c r="AS175" i="7"/>
  <c r="AS176" i="7"/>
  <c r="AS151" i="7"/>
  <c r="AT170" i="7"/>
  <c r="AT169" i="7"/>
  <c r="AT171" i="7"/>
  <c r="AT172" i="7"/>
  <c r="AT158" i="7"/>
  <c r="AT173" i="7" s="1"/>
  <c r="AT159" i="7"/>
  <c r="AT174" i="7" s="1"/>
  <c r="AT175" i="7"/>
  <c r="AT176" i="7"/>
  <c r="AT151" i="7"/>
  <c r="AU170" i="7"/>
  <c r="AU169" i="7"/>
  <c r="AU171" i="7"/>
  <c r="AU172" i="7"/>
  <c r="AU158" i="7"/>
  <c r="AU173" i="7" s="1"/>
  <c r="AU159" i="7"/>
  <c r="AU174" i="7" s="1"/>
  <c r="AU175" i="7"/>
  <c r="AU176" i="7"/>
  <c r="AU151" i="7"/>
  <c r="AV170" i="7"/>
  <c r="AV169" i="7"/>
  <c r="AV171" i="7"/>
  <c r="AV172" i="7"/>
  <c r="AV158" i="7"/>
  <c r="AV173" i="7" s="1"/>
  <c r="AV159" i="7"/>
  <c r="AV174" i="7" s="1"/>
  <c r="AV175" i="7"/>
  <c r="AV176" i="7"/>
  <c r="AV151" i="7"/>
  <c r="AW170" i="7"/>
  <c r="AW169" i="7"/>
  <c r="AW171" i="7"/>
  <c r="AW172" i="7"/>
  <c r="AW158" i="7"/>
  <c r="AW173" i="7" s="1"/>
  <c r="AW159" i="7"/>
  <c r="AW174" i="7" s="1"/>
  <c r="AW175" i="7"/>
  <c r="AW176" i="7"/>
  <c r="AW151" i="7"/>
  <c r="AX170" i="7"/>
  <c r="AX169" i="7"/>
  <c r="AX177" i="7" s="1"/>
  <c r="AX178" i="7" s="1"/>
  <c r="AX185" i="7" s="1"/>
  <c r="AX246" i="7" s="1"/>
  <c r="AX171" i="7"/>
  <c r="AX172" i="7"/>
  <c r="AX158" i="7"/>
  <c r="AX173" i="7" s="1"/>
  <c r="AX159" i="7"/>
  <c r="AX174" i="7" s="1"/>
  <c r="AX175" i="7"/>
  <c r="AX176" i="7"/>
  <c r="AX151" i="7"/>
  <c r="AY170" i="7"/>
  <c r="AY169" i="7"/>
  <c r="AY177" i="7" s="1"/>
  <c r="AY178" i="7" s="1"/>
  <c r="AY185" i="7" s="1"/>
  <c r="AY246" i="7" s="1"/>
  <c r="AY171" i="7"/>
  <c r="AY172" i="7"/>
  <c r="AY158" i="7"/>
  <c r="AY173" i="7" s="1"/>
  <c r="AY159" i="7"/>
  <c r="AY174" i="7" s="1"/>
  <c r="AY175" i="7"/>
  <c r="AY176" i="7"/>
  <c r="AY151" i="7"/>
  <c r="AZ170" i="7"/>
  <c r="AZ169" i="7"/>
  <c r="AZ177" i="7" s="1"/>
  <c r="AZ178" i="7" s="1"/>
  <c r="AZ185" i="7" s="1"/>
  <c r="AZ246" i="7" s="1"/>
  <c r="AZ171" i="7"/>
  <c r="AZ172" i="7"/>
  <c r="AZ158" i="7"/>
  <c r="AZ173" i="7" s="1"/>
  <c r="AZ159" i="7"/>
  <c r="AZ174" i="7" s="1"/>
  <c r="AZ175" i="7"/>
  <c r="AZ176" i="7"/>
  <c r="AZ151" i="7"/>
  <c r="BA170" i="7"/>
  <c r="BA169" i="7"/>
  <c r="BA171" i="7"/>
  <c r="BA172" i="7"/>
  <c r="BA158" i="7"/>
  <c r="BA173" i="7" s="1"/>
  <c r="BA159" i="7"/>
  <c r="BA174" i="7" s="1"/>
  <c r="BA175" i="7"/>
  <c r="BA176" i="7"/>
  <c r="BA151" i="7"/>
  <c r="BB170" i="7"/>
  <c r="BB169" i="7"/>
  <c r="BB171" i="7"/>
  <c r="BB172" i="7"/>
  <c r="BB158" i="7"/>
  <c r="BB173" i="7" s="1"/>
  <c r="BB159" i="7"/>
  <c r="BB174" i="7" s="1"/>
  <c r="BB175" i="7"/>
  <c r="BB176" i="7"/>
  <c r="BB151" i="7"/>
  <c r="BC170" i="7"/>
  <c r="BC169" i="7"/>
  <c r="BC171" i="7"/>
  <c r="BC172" i="7"/>
  <c r="BC158" i="7"/>
  <c r="BC163" i="7" s="1"/>
  <c r="BC159" i="7"/>
  <c r="BE159" i="7" s="1"/>
  <c r="BE174" i="7" s="1"/>
  <c r="BC175" i="7"/>
  <c r="BC176" i="7"/>
  <c r="BC151" i="7"/>
  <c r="BD158" i="7"/>
  <c r="BD173" i="7" s="1"/>
  <c r="BD163" i="7"/>
  <c r="BD151" i="7"/>
  <c r="BE163" i="7"/>
  <c r="BE154" i="7" s="1"/>
  <c r="BE169" i="7" s="1"/>
  <c r="BE158" i="7"/>
  <c r="BE173" i="7" s="1"/>
  <c r="BE151" i="7"/>
  <c r="BF170" i="7"/>
  <c r="BF154" i="7"/>
  <c r="BF169" i="7"/>
  <c r="BF156" i="7"/>
  <c r="BF171" i="7" s="1"/>
  <c r="BF157" i="7"/>
  <c r="BF172" i="7" s="1"/>
  <c r="BF158" i="7"/>
  <c r="BF173" i="7" s="1"/>
  <c r="BF161" i="7"/>
  <c r="BF176" i="7" s="1"/>
  <c r="BF159" i="7"/>
  <c r="BF174" i="7" s="1"/>
  <c r="BF160" i="7"/>
  <c r="BF175" i="7"/>
  <c r="BF151" i="7"/>
  <c r="BG170" i="7"/>
  <c r="BG154" i="7"/>
  <c r="BG169" i="7"/>
  <c r="BG177" i="7" s="1"/>
  <c r="BG178" i="7" s="1"/>
  <c r="BG183" i="7" s="1"/>
  <c r="BG244" i="7" s="1"/>
  <c r="BG156" i="7"/>
  <c r="BG171" i="7"/>
  <c r="BG157" i="7"/>
  <c r="BG172" i="7" s="1"/>
  <c r="BG158" i="7"/>
  <c r="BG173" i="7"/>
  <c r="BG161" i="7"/>
  <c r="BG176" i="7" s="1"/>
  <c r="BG159" i="7"/>
  <c r="BG174" i="7" s="1"/>
  <c r="BG160" i="7"/>
  <c r="BG175" i="7"/>
  <c r="BG151" i="7"/>
  <c r="BH170" i="7"/>
  <c r="BH154" i="7"/>
  <c r="BH169" i="7" s="1"/>
  <c r="BH156" i="7"/>
  <c r="BH171" i="7" s="1"/>
  <c r="BH157" i="7"/>
  <c r="BH172" i="7" s="1"/>
  <c r="BH158" i="7"/>
  <c r="BH173" i="7"/>
  <c r="BH161" i="7"/>
  <c r="BH159" i="7" s="1"/>
  <c r="BH174" i="7" s="1"/>
  <c r="BH160" i="7"/>
  <c r="BH175" i="7"/>
  <c r="BH176" i="7"/>
  <c r="BH151" i="7"/>
  <c r="G79" i="7"/>
  <c r="G1129" i="1" s="1"/>
  <c r="H79" i="7"/>
  <c r="H1129" i="1"/>
  <c r="I79" i="7"/>
  <c r="I1129" i="1" s="1"/>
  <c r="J79" i="7"/>
  <c r="J1129" i="1" s="1"/>
  <c r="K79" i="7"/>
  <c r="K1129" i="1" s="1"/>
  <c r="L79" i="7"/>
  <c r="L1129" i="1"/>
  <c r="M79" i="7"/>
  <c r="M1129" i="1" s="1"/>
  <c r="N79" i="7"/>
  <c r="N1129" i="1" s="1"/>
  <c r="O79" i="7"/>
  <c r="O1129" i="1" s="1"/>
  <c r="P79" i="7"/>
  <c r="P1129" i="1"/>
  <c r="Q79" i="7"/>
  <c r="Q1129" i="1"/>
  <c r="R79" i="7"/>
  <c r="R1129" i="1" s="1"/>
  <c r="S79" i="7"/>
  <c r="S1129" i="1" s="1"/>
  <c r="T79" i="7"/>
  <c r="T1129" i="1"/>
  <c r="U79" i="7"/>
  <c r="U1129" i="1"/>
  <c r="V79" i="7"/>
  <c r="V1129" i="1" s="1"/>
  <c r="W79" i="7"/>
  <c r="W1129" i="1" s="1"/>
  <c r="X79" i="7"/>
  <c r="X1129" i="1"/>
  <c r="Y79" i="7"/>
  <c r="Y1129" i="1"/>
  <c r="Z79" i="7"/>
  <c r="Z1129" i="1" s="1"/>
  <c r="AA79" i="7"/>
  <c r="AA1129" i="1" s="1"/>
  <c r="AB79" i="7"/>
  <c r="AB1129" i="1"/>
  <c r="AC79" i="7"/>
  <c r="AC1129" i="1"/>
  <c r="AD79" i="7"/>
  <c r="AD1129" i="1" s="1"/>
  <c r="AE79" i="7"/>
  <c r="AE1129" i="1" s="1"/>
  <c r="AF79" i="7"/>
  <c r="AF1129" i="1"/>
  <c r="AG79" i="7"/>
  <c r="AG1129" i="1"/>
  <c r="AH79" i="7"/>
  <c r="AH1129" i="1" s="1"/>
  <c r="AI79" i="7"/>
  <c r="AI1129" i="1" s="1"/>
  <c r="AJ79" i="7"/>
  <c r="AJ1129" i="1"/>
  <c r="AK79" i="7"/>
  <c r="AK1129" i="1"/>
  <c r="AL79" i="7"/>
  <c r="AL1129" i="1" s="1"/>
  <c r="AM79" i="7"/>
  <c r="AM1129" i="1" s="1"/>
  <c r="AN79" i="7"/>
  <c r="AN1129" i="1"/>
  <c r="AO79" i="7"/>
  <c r="AO1129" i="1"/>
  <c r="AP79" i="7"/>
  <c r="AP1129" i="1" s="1"/>
  <c r="AQ79" i="7"/>
  <c r="AQ1129" i="1" s="1"/>
  <c r="AR79" i="7"/>
  <c r="AR1129" i="1"/>
  <c r="AS79" i="7"/>
  <c r="AS1129" i="1"/>
  <c r="AT79" i="7"/>
  <c r="AT1129" i="1" s="1"/>
  <c r="AU79" i="7"/>
  <c r="AU1129" i="1" s="1"/>
  <c r="AV79" i="7"/>
  <c r="AV1129" i="1"/>
  <c r="AW79" i="7"/>
  <c r="AW1129" i="1"/>
  <c r="AX79" i="7"/>
  <c r="AX1129" i="1" s="1"/>
  <c r="AY79" i="7"/>
  <c r="AY1129" i="1" s="1"/>
  <c r="AZ79" i="7"/>
  <c r="AZ1129" i="1"/>
  <c r="BA79" i="7"/>
  <c r="BA1129" i="1"/>
  <c r="BB79" i="7"/>
  <c r="BB1129" i="1" s="1"/>
  <c r="BC79" i="7"/>
  <c r="BC1129" i="1" s="1"/>
  <c r="BD79" i="7"/>
  <c r="BD1129" i="1"/>
  <c r="BE79" i="7"/>
  <c r="BE1129" i="1"/>
  <c r="BF79" i="7"/>
  <c r="BF1129" i="1" s="1"/>
  <c r="BG79" i="7"/>
  <c r="BG1129" i="1" s="1"/>
  <c r="BH79" i="7"/>
  <c r="BH1129" i="1"/>
  <c r="G1180" i="1"/>
  <c r="H1180" i="1"/>
  <c r="I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W1180" i="1"/>
  <c r="X1180" i="1"/>
  <c r="Y1180" i="1"/>
  <c r="Z1180" i="1"/>
  <c r="AA1180" i="1"/>
  <c r="AB1180" i="1"/>
  <c r="AC1180" i="1"/>
  <c r="AD1180" i="1"/>
  <c r="AE1180" i="1"/>
  <c r="AF1180" i="1"/>
  <c r="AG1180" i="1"/>
  <c r="AH1180" i="1"/>
  <c r="AI1180" i="1"/>
  <c r="AJ1180" i="1"/>
  <c r="AK1180" i="1"/>
  <c r="AL1180" i="1"/>
  <c r="AM1180" i="1"/>
  <c r="AN1180" i="1"/>
  <c r="AO1180" i="1"/>
  <c r="AP1180" i="1"/>
  <c r="AQ1180" i="1"/>
  <c r="AR1180" i="1"/>
  <c r="AS1180" i="1"/>
  <c r="AT1180" i="1"/>
  <c r="AU1180" i="1"/>
  <c r="AV1180" i="1"/>
  <c r="AW1180" i="1"/>
  <c r="AX1180" i="1"/>
  <c r="AY1180" i="1"/>
  <c r="AZ1180" i="1"/>
  <c r="BA1180" i="1"/>
  <c r="BB1180" i="1"/>
  <c r="BC1180" i="1"/>
  <c r="BD1180" i="1"/>
  <c r="BE1180" i="1"/>
  <c r="BF1180" i="1"/>
  <c r="BG1180" i="1"/>
  <c r="BH1180" i="1"/>
  <c r="G94" i="7"/>
  <c r="G1190" i="1"/>
  <c r="H94" i="7"/>
  <c r="H1190" i="1" s="1"/>
  <c r="I94" i="7"/>
  <c r="I1190" i="1" s="1"/>
  <c r="J94" i="7"/>
  <c r="J1190" i="1" s="1"/>
  <c r="K94" i="7"/>
  <c r="K1190" i="1"/>
  <c r="L94" i="7"/>
  <c r="L1190" i="1"/>
  <c r="M94" i="7"/>
  <c r="M1190" i="1" s="1"/>
  <c r="N94" i="7"/>
  <c r="N1190" i="1" s="1"/>
  <c r="O94" i="7"/>
  <c r="O1190" i="1"/>
  <c r="P94" i="7"/>
  <c r="P1190" i="1"/>
  <c r="Q94" i="7"/>
  <c r="Q1190" i="1" s="1"/>
  <c r="R94" i="7"/>
  <c r="R1190" i="1" s="1"/>
  <c r="S94" i="7"/>
  <c r="S1190" i="1"/>
  <c r="T94" i="7"/>
  <c r="T1190" i="1"/>
  <c r="U94" i="7"/>
  <c r="U1190" i="1" s="1"/>
  <c r="V94" i="7"/>
  <c r="V1190" i="1"/>
  <c r="W94" i="7"/>
  <c r="W1190" i="1"/>
  <c r="X94" i="7"/>
  <c r="X1190" i="1"/>
  <c r="Y94" i="7"/>
  <c r="Y1190" i="1" s="1"/>
  <c r="Z94" i="7"/>
  <c r="Z1190" i="1"/>
  <c r="AA94" i="7"/>
  <c r="AA1190" i="1"/>
  <c r="AB94" i="7"/>
  <c r="AB1190" i="1"/>
  <c r="AC94" i="7"/>
  <c r="AC1190" i="1" s="1"/>
  <c r="AD94" i="7"/>
  <c r="AD1190" i="1"/>
  <c r="AE94" i="7"/>
  <c r="AE1190" i="1"/>
  <c r="AF94" i="7"/>
  <c r="AF1190" i="1"/>
  <c r="AG94" i="7"/>
  <c r="AG1190" i="1" s="1"/>
  <c r="AH94" i="7"/>
  <c r="AH1190" i="1"/>
  <c r="AI94" i="7"/>
  <c r="AI1190" i="1"/>
  <c r="AJ94" i="7"/>
  <c r="AJ1190" i="1"/>
  <c r="AK94" i="7"/>
  <c r="AK1190" i="1" s="1"/>
  <c r="AL94" i="7"/>
  <c r="AL1190" i="1"/>
  <c r="AM94" i="7"/>
  <c r="AM1190" i="1"/>
  <c r="AN94" i="7"/>
  <c r="AN1190" i="1"/>
  <c r="AO94" i="7"/>
  <c r="AO1190" i="1" s="1"/>
  <c r="AP94" i="7"/>
  <c r="AP1190" i="1"/>
  <c r="AQ94" i="7"/>
  <c r="AQ1190" i="1"/>
  <c r="AR94" i="7"/>
  <c r="AR1190" i="1"/>
  <c r="AS94" i="7"/>
  <c r="AS1190" i="1" s="1"/>
  <c r="AT94" i="7"/>
  <c r="AT1190" i="1"/>
  <c r="AU94" i="7"/>
  <c r="AU1190" i="1"/>
  <c r="AV94" i="7"/>
  <c r="AV1190" i="1"/>
  <c r="AW94" i="7"/>
  <c r="AW1190" i="1" s="1"/>
  <c r="AX94" i="7"/>
  <c r="AX1190" i="1"/>
  <c r="AY94" i="7"/>
  <c r="AY1190" i="1"/>
  <c r="AZ94" i="7"/>
  <c r="AZ1190" i="1"/>
  <c r="BA94" i="7"/>
  <c r="BA1190" i="1" s="1"/>
  <c r="BB94" i="7"/>
  <c r="BB1190" i="1"/>
  <c r="BC94" i="7"/>
  <c r="BC1190" i="1"/>
  <c r="BD94" i="7"/>
  <c r="BD1190" i="1"/>
  <c r="BE94" i="7"/>
  <c r="BE1190" i="1" s="1"/>
  <c r="BF94" i="7"/>
  <c r="BF1190" i="1"/>
  <c r="BG94" i="7"/>
  <c r="BG1190" i="1"/>
  <c r="BH94" i="7"/>
  <c r="BH1190" i="1"/>
  <c r="G1206" i="1"/>
  <c r="H1206" i="1"/>
  <c r="I1206" i="1"/>
  <c r="J1206" i="1"/>
  <c r="K1206" i="1"/>
  <c r="L1206" i="1"/>
  <c r="M1206" i="1"/>
  <c r="N1206" i="1"/>
  <c r="O1206" i="1"/>
  <c r="P1206" i="1"/>
  <c r="Q1206" i="1"/>
  <c r="R1206" i="1"/>
  <c r="AQ1211" i="1"/>
  <c r="AR1211" i="1"/>
  <c r="AS1211" i="1"/>
  <c r="AT1211" i="1"/>
  <c r="AU1211" i="1"/>
  <c r="AV1211" i="1"/>
  <c r="AW1211" i="1"/>
  <c r="AX1211" i="1"/>
  <c r="AY1211" i="1"/>
  <c r="AZ1211" i="1"/>
  <c r="BA1211" i="1"/>
  <c r="BB1211" i="1"/>
  <c r="BC1211" i="1"/>
  <c r="BD1211" i="1"/>
  <c r="BE1211" i="1"/>
  <c r="BF1211" i="1"/>
  <c r="BG1211" i="1"/>
  <c r="BH1211" i="1"/>
  <c r="AK1216" i="1"/>
  <c r="AL1216" i="1"/>
  <c r="AM1216" i="1"/>
  <c r="AN1216" i="1"/>
  <c r="AO1216" i="1"/>
  <c r="AP1216" i="1"/>
  <c r="AQ1216" i="1"/>
  <c r="AR1216" i="1"/>
  <c r="AS1216" i="1"/>
  <c r="AT1216" i="1"/>
  <c r="AU1216" i="1"/>
  <c r="AK1221" i="1"/>
  <c r="AL1221" i="1"/>
  <c r="AM1221" i="1"/>
  <c r="AN1221" i="1"/>
  <c r="AO1221" i="1"/>
  <c r="AP1221" i="1"/>
  <c r="AQ1221" i="1"/>
  <c r="AR1221" i="1"/>
  <c r="AS1221" i="1"/>
  <c r="AT1221" i="1"/>
  <c r="AU1221" i="1"/>
  <c r="O1226" i="1"/>
  <c r="P1226" i="1"/>
  <c r="Q1226" i="1"/>
  <c r="R1226" i="1"/>
  <c r="S1226" i="1"/>
  <c r="T1226" i="1"/>
  <c r="U1226" i="1"/>
  <c r="V1226" i="1"/>
  <c r="W1226" i="1"/>
  <c r="X1226" i="1"/>
  <c r="Y1226" i="1"/>
  <c r="Z1226" i="1"/>
  <c r="AA1226" i="1"/>
  <c r="AB1226" i="1"/>
  <c r="AC1226" i="1"/>
  <c r="AD1226" i="1"/>
  <c r="AE1226" i="1"/>
  <c r="AF1226" i="1"/>
  <c r="AG1226" i="1"/>
  <c r="AH1226" i="1"/>
  <c r="AI1226" i="1"/>
  <c r="AJ1226" i="1"/>
  <c r="AK1226" i="1"/>
  <c r="AL1226" i="1"/>
  <c r="AM1226" i="1"/>
  <c r="AN1226" i="1"/>
  <c r="AO1226" i="1"/>
  <c r="AP1226" i="1"/>
  <c r="AQ1226" i="1"/>
  <c r="AR1226" i="1"/>
  <c r="AS1226" i="1"/>
  <c r="AT1226" i="1"/>
  <c r="AU1226" i="1"/>
  <c r="AV1226" i="1"/>
  <c r="AW1226" i="1"/>
  <c r="AX1226" i="1"/>
  <c r="AY1226" i="1"/>
  <c r="AZ1226" i="1"/>
  <c r="BA1226" i="1"/>
  <c r="BB1226" i="1"/>
  <c r="BC1226" i="1"/>
  <c r="BD1226" i="1"/>
  <c r="BE1226" i="1"/>
  <c r="BF1226" i="1"/>
  <c r="BG1226" i="1"/>
  <c r="BH1226" i="1"/>
  <c r="Q1231" i="1"/>
  <c r="R1231" i="1"/>
  <c r="S1231" i="1"/>
  <c r="T1231" i="1"/>
  <c r="U1231" i="1"/>
  <c r="V1231" i="1"/>
  <c r="W1231" i="1"/>
  <c r="X1231" i="1"/>
  <c r="Y1231" i="1"/>
  <c r="Z1231" i="1"/>
  <c r="AA1231" i="1"/>
  <c r="AB1231" i="1"/>
  <c r="AC1231" i="1"/>
  <c r="AD1231" i="1"/>
  <c r="AE1231" i="1"/>
  <c r="AF1231" i="1"/>
  <c r="AG1231" i="1"/>
  <c r="AH1231" i="1"/>
  <c r="AI1231" i="1"/>
  <c r="AJ1231" i="1"/>
  <c r="AK1231" i="1"/>
  <c r="AL1231" i="1"/>
  <c r="AM1231" i="1"/>
  <c r="AN1231" i="1"/>
  <c r="AO1231" i="1"/>
  <c r="AP1231" i="1"/>
  <c r="AQ1231" i="1"/>
  <c r="AR1231" i="1"/>
  <c r="AS1231" i="1"/>
  <c r="AT1231" i="1"/>
  <c r="AU1231" i="1"/>
  <c r="AV1231" i="1"/>
  <c r="AW1231" i="1"/>
  <c r="AX1231" i="1"/>
  <c r="AY1231" i="1"/>
  <c r="AZ1231" i="1"/>
  <c r="BA1231" i="1"/>
  <c r="BB1231" i="1"/>
  <c r="BC1231" i="1"/>
  <c r="BD1231" i="1"/>
  <c r="BE1231" i="1"/>
  <c r="BF1231" i="1"/>
  <c r="BG1231" i="1"/>
  <c r="BH1231" i="1"/>
  <c r="T1236" i="1"/>
  <c r="U1236" i="1"/>
  <c r="V1236" i="1"/>
  <c r="W1236" i="1"/>
  <c r="X1236" i="1"/>
  <c r="Y1236" i="1"/>
  <c r="Z1236" i="1"/>
  <c r="AA1236" i="1"/>
  <c r="AB1236" i="1"/>
  <c r="G1241" i="1"/>
  <c r="H1241" i="1"/>
  <c r="I1241" i="1"/>
  <c r="J1241" i="1"/>
  <c r="K1241" i="1"/>
  <c r="L1241" i="1"/>
  <c r="M1241" i="1"/>
  <c r="N1241" i="1"/>
  <c r="O1241" i="1"/>
  <c r="P1241" i="1"/>
  <c r="Q1241" i="1"/>
  <c r="R1241" i="1"/>
  <c r="S1241" i="1"/>
  <c r="T1241" i="1"/>
  <c r="U1241" i="1"/>
  <c r="V1241" i="1"/>
  <c r="W1241" i="1"/>
  <c r="X1241" i="1"/>
  <c r="Y1241" i="1"/>
  <c r="Z1241" i="1"/>
  <c r="AA1241" i="1"/>
  <c r="AB1241" i="1"/>
  <c r="AC1241" i="1"/>
  <c r="AD1241" i="1"/>
  <c r="AE1241" i="1"/>
  <c r="AF1241" i="1"/>
  <c r="AG1241" i="1"/>
  <c r="AH1241" i="1"/>
  <c r="AI1241" i="1"/>
  <c r="AJ1241" i="1"/>
  <c r="AK1241" i="1"/>
  <c r="AL1241" i="1"/>
  <c r="AM1241" i="1"/>
  <c r="AN1241" i="1"/>
  <c r="AO1241" i="1"/>
  <c r="AP1241" i="1"/>
  <c r="AQ1241" i="1"/>
  <c r="AR1241" i="1"/>
  <c r="AS1241" i="1"/>
  <c r="AT1241" i="1"/>
  <c r="AU1241" i="1"/>
  <c r="AV1241" i="1"/>
  <c r="AW1241" i="1"/>
  <c r="AX1241" i="1"/>
  <c r="AY1241" i="1"/>
  <c r="AZ1241" i="1"/>
  <c r="BA1241" i="1"/>
  <c r="BB1241" i="1"/>
  <c r="BC1241" i="1"/>
  <c r="BD1241" i="1"/>
  <c r="BE1241" i="1"/>
  <c r="BF1241" i="1"/>
  <c r="BG1241" i="1"/>
  <c r="BH1241" i="1"/>
  <c r="AJ1251" i="1"/>
  <c r="AK1251" i="1"/>
  <c r="AL1251" i="1"/>
  <c r="AM1251" i="1"/>
  <c r="AN1251" i="1"/>
  <c r="AO1251" i="1"/>
  <c r="AP1251" i="1"/>
  <c r="AQ1251" i="1"/>
  <c r="AR1251" i="1"/>
  <c r="AS1251" i="1"/>
  <c r="AT1251" i="1"/>
  <c r="AU1251" i="1"/>
  <c r="AV1251" i="1"/>
  <c r="AW1251" i="1"/>
  <c r="AX1251" i="1"/>
  <c r="AY1251" i="1"/>
  <c r="AZ1251" i="1"/>
  <c r="BA1251" i="1"/>
  <c r="BB1251" i="1"/>
  <c r="BC1251" i="1"/>
  <c r="BD1251" i="1"/>
  <c r="BE1251" i="1"/>
  <c r="BF1251" i="1"/>
  <c r="BG1251" i="1"/>
  <c r="BH1251" i="1"/>
  <c r="AK1256" i="1"/>
  <c r="AL1256" i="1"/>
  <c r="AM1256" i="1"/>
  <c r="AN1256" i="1"/>
  <c r="AO1256" i="1"/>
  <c r="AP1256" i="1"/>
  <c r="AQ1256" i="1"/>
  <c r="AR1256" i="1"/>
  <c r="AS1256" i="1"/>
  <c r="AT1256" i="1"/>
  <c r="AU1256" i="1"/>
  <c r="AV1256" i="1"/>
  <c r="AW1256" i="1"/>
  <c r="AX1256" i="1"/>
  <c r="C147" i="10"/>
  <c r="C108" i="10"/>
  <c r="E147" i="10"/>
  <c r="E108" i="10"/>
  <c r="E148" i="10"/>
  <c r="E144" i="10"/>
  <c r="E143" i="10"/>
  <c r="F147" i="10"/>
  <c r="F108" i="10"/>
  <c r="F148" i="10"/>
  <c r="F144" i="10" s="1"/>
  <c r="G147" i="10"/>
  <c r="G108" i="10"/>
  <c r="G106" i="10" s="1"/>
  <c r="G148" i="10"/>
  <c r="H147" i="10"/>
  <c r="H108" i="10"/>
  <c r="H148" i="10"/>
  <c r="H144" i="10"/>
  <c r="H143" i="10"/>
  <c r="I147" i="10"/>
  <c r="I108" i="10"/>
  <c r="I148" i="10" s="1"/>
  <c r="J147" i="10"/>
  <c r="J108" i="10"/>
  <c r="J148" i="10"/>
  <c r="J144" i="10"/>
  <c r="J143" i="10" s="1"/>
  <c r="K147" i="10"/>
  <c r="K108" i="10"/>
  <c r="K148" i="10" s="1"/>
  <c r="K144" i="10" s="1"/>
  <c r="K143" i="10" s="1"/>
  <c r="L147" i="10"/>
  <c r="L108" i="10"/>
  <c r="M147" i="10"/>
  <c r="M108" i="10"/>
  <c r="M148" i="10"/>
  <c r="C164" i="10" s="1"/>
  <c r="M144" i="10"/>
  <c r="C161" i="10" s="1"/>
  <c r="M143" i="10"/>
  <c r="N147" i="10"/>
  <c r="N108" i="10"/>
  <c r="N148" i="10"/>
  <c r="N144" i="10" s="1"/>
  <c r="O147" i="10"/>
  <c r="O108" i="10"/>
  <c r="O148" i="10"/>
  <c r="P147" i="10"/>
  <c r="P108" i="10"/>
  <c r="P148" i="10"/>
  <c r="P144" i="10"/>
  <c r="P143" i="10"/>
  <c r="Q147" i="10"/>
  <c r="Q108" i="10"/>
  <c r="Q148" i="10" s="1"/>
  <c r="R147" i="10"/>
  <c r="R108" i="10"/>
  <c r="R106" i="10" s="1"/>
  <c r="R85" i="10" s="1"/>
  <c r="R148" i="10"/>
  <c r="R144" i="10" s="1"/>
  <c r="S147" i="10"/>
  <c r="S108" i="10"/>
  <c r="S148" i="10" s="1"/>
  <c r="S144" i="10" s="1"/>
  <c r="S143" i="10" s="1"/>
  <c r="T147" i="10"/>
  <c r="T108" i="10"/>
  <c r="U147" i="10"/>
  <c r="U108" i="10"/>
  <c r="U148" i="10"/>
  <c r="U144" i="10"/>
  <c r="U143" i="10" s="1"/>
  <c r="V147" i="10"/>
  <c r="V108" i="10"/>
  <c r="V148" i="10"/>
  <c r="V144" i="10" s="1"/>
  <c r="X147" i="10"/>
  <c r="X108" i="10"/>
  <c r="Y147" i="10"/>
  <c r="Y108" i="10"/>
  <c r="Y148" i="10"/>
  <c r="Y144" i="10"/>
  <c r="Y90" i="10" s="1"/>
  <c r="Y143" i="10"/>
  <c r="Z147" i="10"/>
  <c r="Z108" i="10"/>
  <c r="Z148" i="10"/>
  <c r="Z144" i="10" s="1"/>
  <c r="Z143" i="10" s="1"/>
  <c r="AA147" i="10"/>
  <c r="AA108" i="10"/>
  <c r="AA148" i="10" s="1"/>
  <c r="AB147" i="10"/>
  <c r="AB108" i="10"/>
  <c r="AB148" i="10"/>
  <c r="AB144" i="10"/>
  <c r="AB143" i="10"/>
  <c r="AC147" i="10"/>
  <c r="AC144" i="10" s="1"/>
  <c r="AC143" i="10" s="1"/>
  <c r="AC108" i="10"/>
  <c r="AC148" i="10" s="1"/>
  <c r="AD147" i="10"/>
  <c r="AD108" i="10"/>
  <c r="AD106" i="10" s="1"/>
  <c r="AD148" i="10"/>
  <c r="AD144" i="10"/>
  <c r="AE147" i="10"/>
  <c r="AE108" i="10"/>
  <c r="AE148" i="10" s="1"/>
  <c r="AE144" i="10" s="1"/>
  <c r="AF147" i="10"/>
  <c r="AF108" i="10"/>
  <c r="AG147" i="10"/>
  <c r="AG108" i="10"/>
  <c r="AG148" i="10"/>
  <c r="AG144" i="10"/>
  <c r="AG90" i="10" s="1"/>
  <c r="AG143" i="10"/>
  <c r="AH147" i="10"/>
  <c r="AH108" i="10"/>
  <c r="AH148" i="10"/>
  <c r="AH144" i="10" s="1"/>
  <c r="AH143" i="10" s="1"/>
  <c r="AI147" i="10"/>
  <c r="AI108" i="10"/>
  <c r="AI148" i="10"/>
  <c r="AJ147" i="10"/>
  <c r="AJ108" i="10"/>
  <c r="AJ148" i="10"/>
  <c r="AJ144" i="10"/>
  <c r="AJ90" i="10" s="1"/>
  <c r="AJ143" i="10"/>
  <c r="AK147" i="10"/>
  <c r="AK144" i="10" s="1"/>
  <c r="AK143" i="10" s="1"/>
  <c r="AK108" i="10"/>
  <c r="AK148" i="10"/>
  <c r="AL147" i="10"/>
  <c r="AL108" i="10"/>
  <c r="AL106" i="10" s="1"/>
  <c r="AL85" i="10" s="1"/>
  <c r="AL148" i="10"/>
  <c r="AL144" i="10"/>
  <c r="AM147" i="10"/>
  <c r="AM108" i="10"/>
  <c r="AM148" i="10" s="1"/>
  <c r="AM144" i="10" s="1"/>
  <c r="AN147" i="10"/>
  <c r="AN108" i="10"/>
  <c r="AO147" i="10"/>
  <c r="AO108" i="10"/>
  <c r="AO148" i="10"/>
  <c r="AO144" i="10"/>
  <c r="AO90" i="10" s="1"/>
  <c r="AP147" i="10"/>
  <c r="AP108" i="10"/>
  <c r="AP148" i="10"/>
  <c r="AP144" i="10" s="1"/>
  <c r="AP143" i="10" s="1"/>
  <c r="AQ147" i="10"/>
  <c r="AQ148" i="10"/>
  <c r="F164" i="10" s="1"/>
  <c r="AQ144" i="10"/>
  <c r="AR147" i="10"/>
  <c r="AR108" i="10"/>
  <c r="AR148" i="10" s="1"/>
  <c r="AR144" i="10" s="1"/>
  <c r="AS147" i="10"/>
  <c r="AS108" i="10"/>
  <c r="AS148" i="10" s="1"/>
  <c r="AT147" i="10"/>
  <c r="AT108" i="10"/>
  <c r="AT106" i="10" s="1"/>
  <c r="AT148" i="10"/>
  <c r="AT144" i="10"/>
  <c r="AT90" i="10" s="1"/>
  <c r="AT143" i="10"/>
  <c r="AU147" i="10"/>
  <c r="AU108" i="10"/>
  <c r="AU148" i="10"/>
  <c r="AU144" i="10" s="1"/>
  <c r="AV147" i="10"/>
  <c r="AV108" i="10"/>
  <c r="AV106" i="10" s="1"/>
  <c r="AV148" i="10"/>
  <c r="AW147" i="10"/>
  <c r="AW108" i="10"/>
  <c r="AW148" i="10"/>
  <c r="AW144" i="10"/>
  <c r="AW90" i="10" s="1"/>
  <c r="AW143" i="10"/>
  <c r="AX147" i="10"/>
  <c r="AX108" i="10"/>
  <c r="AX148" i="10" s="1"/>
  <c r="AY147" i="10"/>
  <c r="AY108" i="10"/>
  <c r="AY148" i="10"/>
  <c r="AY144" i="10" s="1"/>
  <c r="AY143" i="10" s="1"/>
  <c r="AZ147" i="10"/>
  <c r="AZ108" i="10"/>
  <c r="AZ148" i="10" s="1"/>
  <c r="AZ144" i="10" s="1"/>
  <c r="BA147" i="10"/>
  <c r="BA108" i="10"/>
  <c r="BA148" i="10" s="1"/>
  <c r="BB147" i="10"/>
  <c r="BB148" i="10"/>
  <c r="BB144" i="10"/>
  <c r="BB90" i="10" s="1"/>
  <c r="BB92" i="10" s="1"/>
  <c r="BB143" i="10"/>
  <c r="BC143" i="10"/>
  <c r="BD144" i="10"/>
  <c r="BD143" i="10" s="1"/>
  <c r="BE159" i="5"/>
  <c r="BE107" i="5" s="1"/>
  <c r="BE160" i="5"/>
  <c r="BE108" i="5"/>
  <c r="BE110" i="5"/>
  <c r="BE111" i="5"/>
  <c r="BE112" i="5"/>
  <c r="BE68" i="5"/>
  <c r="T343" i="5"/>
  <c r="P343" i="5" s="1"/>
  <c r="Q343" i="5" s="1"/>
  <c r="BE34" i="5" s="1"/>
  <c r="BE69" i="5"/>
  <c r="BE100" i="5"/>
  <c r="BE75" i="5" s="1"/>
  <c r="BE24" i="3" s="1"/>
  <c r="BH433" i="1" s="1"/>
  <c r="BH434" i="1"/>
  <c r="BE99" i="5"/>
  <c r="BE74" i="5"/>
  <c r="BE25" i="3"/>
  <c r="BH436" i="1"/>
  <c r="P96" i="4"/>
  <c r="Q96" i="4" s="1"/>
  <c r="AF53" i="4" s="1"/>
  <c r="AF55" i="4" s="1"/>
  <c r="AF29" i="4" s="1"/>
  <c r="AF59" i="4"/>
  <c r="AG14" i="3"/>
  <c r="AG18" i="3"/>
  <c r="AQ942" i="1"/>
  <c r="AP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D942" i="1"/>
  <c r="AQ941" i="1"/>
  <c r="AP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D941" i="1"/>
  <c r="D940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D56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D55" i="1"/>
  <c r="D54" i="1"/>
  <c r="BA151" i="10"/>
  <c r="BA154" i="10" s="1"/>
  <c r="AQ151" i="10"/>
  <c r="AQ154" i="10" s="1"/>
  <c r="AG151" i="10"/>
  <c r="AG154" i="10"/>
  <c r="E170" i="10"/>
  <c r="E161" i="10"/>
  <c r="W151" i="10"/>
  <c r="W154" i="10" s="1"/>
  <c r="D170" i="10" s="1"/>
  <c r="M151" i="10"/>
  <c r="C167" i="10" s="1"/>
  <c r="M154" i="10"/>
  <c r="C170" i="10" s="1"/>
  <c r="C171" i="10" s="1"/>
  <c r="C151" i="10"/>
  <c r="C154" i="10" s="1"/>
  <c r="B170" i="10"/>
  <c r="G169" i="10"/>
  <c r="F169" i="10"/>
  <c r="E169" i="10"/>
  <c r="D169" i="10"/>
  <c r="C169" i="10"/>
  <c r="B169" i="10"/>
  <c r="G168" i="10"/>
  <c r="F168" i="10"/>
  <c r="E168" i="10"/>
  <c r="D168" i="10"/>
  <c r="C168" i="10"/>
  <c r="B168" i="10"/>
  <c r="G167" i="10"/>
  <c r="F167" i="10"/>
  <c r="E167" i="10"/>
  <c r="D167" i="10"/>
  <c r="B167" i="10"/>
  <c r="G166" i="10"/>
  <c r="F166" i="10"/>
  <c r="E166" i="10"/>
  <c r="D166" i="10"/>
  <c r="C166" i="10"/>
  <c r="B166" i="10"/>
  <c r="G165" i="10"/>
  <c r="F165" i="10"/>
  <c r="E165" i="10"/>
  <c r="D165" i="10"/>
  <c r="C165" i="10"/>
  <c r="B165" i="10"/>
  <c r="G164" i="10"/>
  <c r="E164" i="10"/>
  <c r="D164" i="10"/>
  <c r="F163" i="10"/>
  <c r="E163" i="10"/>
  <c r="C163" i="10"/>
  <c r="C158" i="10" s="1"/>
  <c r="G162" i="10"/>
  <c r="F162" i="10"/>
  <c r="E162" i="10"/>
  <c r="C162" i="10"/>
  <c r="B162" i="10"/>
  <c r="F158" i="10"/>
  <c r="E158" i="10"/>
  <c r="AZ151" i="10"/>
  <c r="AZ154" i="10"/>
  <c r="AZ91" i="10" s="1"/>
  <c r="AY151" i="10"/>
  <c r="AY154" i="10"/>
  <c r="AX151" i="10"/>
  <c r="AX154" i="10" s="1"/>
  <c r="AW151" i="10"/>
  <c r="AW154" i="10"/>
  <c r="AW91" i="10" s="1"/>
  <c r="AW92" i="10" s="1"/>
  <c r="AW156" i="10"/>
  <c r="AV151" i="10"/>
  <c r="AV154" i="10" s="1"/>
  <c r="AU151" i="10"/>
  <c r="AU154" i="10" s="1"/>
  <c r="AU156" i="10"/>
  <c r="AT151" i="10"/>
  <c r="AT154" i="10" s="1"/>
  <c r="AS151" i="10"/>
  <c r="AS154" i="10" s="1"/>
  <c r="AR151" i="10"/>
  <c r="AR154" i="10"/>
  <c r="AR91" i="10" s="1"/>
  <c r="AP151" i="10"/>
  <c r="AP154" i="10" s="1"/>
  <c r="AP156" i="10" s="1"/>
  <c r="AO151" i="10"/>
  <c r="AO154" i="10" s="1"/>
  <c r="AO91" i="10" s="1"/>
  <c r="AN151" i="10"/>
  <c r="AN154" i="10"/>
  <c r="AM151" i="10"/>
  <c r="AM154" i="10" s="1"/>
  <c r="AM156" i="10" s="1"/>
  <c r="AL151" i="10"/>
  <c r="AL154" i="10"/>
  <c r="AL91" i="10" s="1"/>
  <c r="AK151" i="10"/>
  <c r="AK154" i="10"/>
  <c r="AK156" i="10" s="1"/>
  <c r="AJ151" i="10"/>
  <c r="AJ154" i="10" s="1"/>
  <c r="AI151" i="10"/>
  <c r="AI154" i="10" s="1"/>
  <c r="AH151" i="10"/>
  <c r="AH154" i="10" s="1"/>
  <c r="AH156" i="10" s="1"/>
  <c r="AF151" i="10"/>
  <c r="AF154" i="10"/>
  <c r="AE151" i="10"/>
  <c r="AE154" i="10" s="1"/>
  <c r="AE156" i="10" s="1"/>
  <c r="AD151" i="10"/>
  <c r="AD154" i="10" s="1"/>
  <c r="AC151" i="10"/>
  <c r="AC154" i="10"/>
  <c r="AC91" i="10" s="1"/>
  <c r="AB151" i="10"/>
  <c r="AB154" i="10" s="1"/>
  <c r="AA151" i="10"/>
  <c r="AA154" i="10" s="1"/>
  <c r="AA91" i="10" s="1"/>
  <c r="Z151" i="10"/>
  <c r="Z154" i="10" s="1"/>
  <c r="Z156" i="10" s="1"/>
  <c r="Y151" i="10"/>
  <c r="Y154" i="10" s="1"/>
  <c r="X151" i="10"/>
  <c r="X154" i="10"/>
  <c r="X91" i="10" s="1"/>
  <c r="V151" i="10"/>
  <c r="V154" i="10" s="1"/>
  <c r="U151" i="10"/>
  <c r="U154" i="10" s="1"/>
  <c r="U156" i="10"/>
  <c r="T151" i="10"/>
  <c r="T154" i="10" s="1"/>
  <c r="S151" i="10"/>
  <c r="S154" i="10" s="1"/>
  <c r="R151" i="10"/>
  <c r="R154" i="10"/>
  <c r="Q151" i="10"/>
  <c r="Q154" i="10"/>
  <c r="P151" i="10"/>
  <c r="P154" i="10" s="1"/>
  <c r="P156" i="10" s="1"/>
  <c r="O151" i="10"/>
  <c r="O154" i="10"/>
  <c r="N151" i="10"/>
  <c r="N154" i="10" s="1"/>
  <c r="L151" i="10"/>
  <c r="L154" i="10"/>
  <c r="L91" i="10" s="1"/>
  <c r="K151" i="10"/>
  <c r="K154" i="10"/>
  <c r="J151" i="10"/>
  <c r="J154" i="10" s="1"/>
  <c r="J156" i="10" s="1"/>
  <c r="I151" i="10"/>
  <c r="I154" i="10" s="1"/>
  <c r="H151" i="10"/>
  <c r="H154" i="10" s="1"/>
  <c r="H156" i="10" s="1"/>
  <c r="G151" i="10"/>
  <c r="G154" i="10"/>
  <c r="F151" i="10"/>
  <c r="F154" i="10"/>
  <c r="F91" i="10" s="1"/>
  <c r="E151" i="10"/>
  <c r="E154" i="10" s="1"/>
  <c r="BB151" i="10"/>
  <c r="BB154" i="10"/>
  <c r="BB91" i="10" s="1"/>
  <c r="BB112" i="10"/>
  <c r="BB114" i="10"/>
  <c r="BB116" i="10" s="1"/>
  <c r="BB106" i="10"/>
  <c r="BA112" i="10"/>
  <c r="BA114" i="10"/>
  <c r="AZ112" i="10"/>
  <c r="AZ114" i="10" s="1"/>
  <c r="AZ106" i="10"/>
  <c r="AY112" i="10"/>
  <c r="AY114" i="10"/>
  <c r="AY106" i="10"/>
  <c r="AY116" i="10" s="1"/>
  <c r="AX112" i="10"/>
  <c r="AX114" i="10"/>
  <c r="AX116" i="10" s="1"/>
  <c r="AX106" i="10"/>
  <c r="AW112" i="10"/>
  <c r="AW114" i="10"/>
  <c r="AW106" i="10"/>
  <c r="AV112" i="10"/>
  <c r="AV114" i="10"/>
  <c r="AV116" i="10" s="1"/>
  <c r="AU112" i="10"/>
  <c r="AU114" i="10"/>
  <c r="AU106" i="10"/>
  <c r="AU85" i="10" s="1"/>
  <c r="AU116" i="10"/>
  <c r="AT112" i="10"/>
  <c r="AT114" i="10" s="1"/>
  <c r="AS112" i="10"/>
  <c r="AS114" i="10"/>
  <c r="AS106" i="10"/>
  <c r="AS116" i="10" s="1"/>
  <c r="AR112" i="10"/>
  <c r="AR114" i="10"/>
  <c r="AR106" i="10"/>
  <c r="AQ112" i="10"/>
  <c r="AQ114" i="10"/>
  <c r="AQ106" i="10"/>
  <c r="AQ85" i="10" s="1"/>
  <c r="AQ116" i="10"/>
  <c r="AP112" i="10"/>
  <c r="AP114" i="10"/>
  <c r="AP116" i="10" s="1"/>
  <c r="AP106" i="10"/>
  <c r="AO112" i="10"/>
  <c r="AO114" i="10"/>
  <c r="AO106" i="10"/>
  <c r="AO85" i="10" s="1"/>
  <c r="AO116" i="10"/>
  <c r="AN112" i="10"/>
  <c r="AN114" i="10" s="1"/>
  <c r="AM112" i="10"/>
  <c r="AM114" i="10"/>
  <c r="AM106" i="10"/>
  <c r="AL112" i="10"/>
  <c r="AL114" i="10"/>
  <c r="AK112" i="10"/>
  <c r="AK114" i="10"/>
  <c r="AK106" i="10"/>
  <c r="AK116" i="10"/>
  <c r="AJ112" i="10"/>
  <c r="AJ114" i="10" s="1"/>
  <c r="AJ106" i="10"/>
  <c r="AI112" i="10"/>
  <c r="AI114" i="10"/>
  <c r="AI106" i="10"/>
  <c r="AI85" i="10" s="1"/>
  <c r="AI116" i="10"/>
  <c r="AH112" i="10"/>
  <c r="AH114" i="10"/>
  <c r="AH106" i="10"/>
  <c r="AG112" i="10"/>
  <c r="AG114" i="10"/>
  <c r="AG106" i="10"/>
  <c r="AG85" i="10" s="1"/>
  <c r="AF112" i="10"/>
  <c r="AF114" i="10"/>
  <c r="AE112" i="10"/>
  <c r="AE114" i="10"/>
  <c r="AE106" i="10"/>
  <c r="AE116" i="10"/>
  <c r="AD112" i="10"/>
  <c r="AD114" i="10" s="1"/>
  <c r="AC112" i="10"/>
  <c r="AC114" i="10"/>
  <c r="AC106" i="10"/>
  <c r="AC116" i="10" s="1"/>
  <c r="AB112" i="10"/>
  <c r="AB114" i="10"/>
  <c r="AB116" i="10" s="1"/>
  <c r="AB106" i="10"/>
  <c r="AA112" i="10"/>
  <c r="AA114" i="10"/>
  <c r="AA106" i="10"/>
  <c r="AA85" i="10" s="1"/>
  <c r="AA87" i="10" s="1"/>
  <c r="AA116" i="10"/>
  <c r="Z112" i="10"/>
  <c r="Z114" i="10" s="1"/>
  <c r="Z116" i="10" s="1"/>
  <c r="Z106" i="10"/>
  <c r="Y112" i="10"/>
  <c r="Y114" i="10"/>
  <c r="Y106" i="10"/>
  <c r="Y85" i="10" s="1"/>
  <c r="Y87" i="10" s="1"/>
  <c r="Y116" i="10"/>
  <c r="X112" i="10"/>
  <c r="X114" i="10" s="1"/>
  <c r="W112" i="10"/>
  <c r="W114" i="10"/>
  <c r="W106" i="10"/>
  <c r="W85" i="10" s="1"/>
  <c r="W87" i="10" s="1"/>
  <c r="V112" i="10"/>
  <c r="V114" i="10"/>
  <c r="V116" i="10" s="1"/>
  <c r="V106" i="10"/>
  <c r="U112" i="10"/>
  <c r="U114" i="10"/>
  <c r="U106" i="10"/>
  <c r="U116" i="10"/>
  <c r="T112" i="10"/>
  <c r="T114" i="10"/>
  <c r="S112" i="10"/>
  <c r="S114" i="10"/>
  <c r="S106" i="10"/>
  <c r="S116" i="10" s="1"/>
  <c r="R112" i="10"/>
  <c r="R114" i="10"/>
  <c r="Q112" i="10"/>
  <c r="Q114" i="10"/>
  <c r="Q106" i="10"/>
  <c r="Q85" i="10" s="1"/>
  <c r="Q87" i="10" s="1"/>
  <c r="Q116" i="10"/>
  <c r="P112" i="10"/>
  <c r="P114" i="10" s="1"/>
  <c r="P106" i="10"/>
  <c r="O112" i="10"/>
  <c r="O114" i="10"/>
  <c r="O106" i="10"/>
  <c r="O85" i="10" s="1"/>
  <c r="O87" i="10" s="1"/>
  <c r="O116" i="10"/>
  <c r="N112" i="10"/>
  <c r="N114" i="10" s="1"/>
  <c r="N106" i="10"/>
  <c r="M112" i="10"/>
  <c r="M114" i="10"/>
  <c r="M106" i="10"/>
  <c r="M116" i="10"/>
  <c r="L112" i="10"/>
  <c r="L114" i="10"/>
  <c r="K112" i="10"/>
  <c r="K114" i="10"/>
  <c r="K106" i="10"/>
  <c r="K116" i="10"/>
  <c r="J112" i="10"/>
  <c r="J114" i="10"/>
  <c r="J116" i="10" s="1"/>
  <c r="J106" i="10"/>
  <c r="I112" i="10"/>
  <c r="I114" i="10"/>
  <c r="I106" i="10"/>
  <c r="I116" i="10"/>
  <c r="H112" i="10"/>
  <c r="H114" i="10" s="1"/>
  <c r="H106" i="10"/>
  <c r="G112" i="10"/>
  <c r="G114" i="10"/>
  <c r="F112" i="10"/>
  <c r="F114" i="10"/>
  <c r="F116" i="10" s="1"/>
  <c r="F106" i="10"/>
  <c r="E112" i="10"/>
  <c r="E114" i="10"/>
  <c r="E106" i="10"/>
  <c r="E116" i="10" s="1"/>
  <c r="C112" i="10"/>
  <c r="C114" i="10"/>
  <c r="AV91" i="10"/>
  <c r="AU91" i="10"/>
  <c r="AP91" i="10"/>
  <c r="AP90" i="10"/>
  <c r="AN91" i="10"/>
  <c r="AM91" i="10"/>
  <c r="AK90" i="10"/>
  <c r="AH90" i="10"/>
  <c r="AF91" i="10"/>
  <c r="AE91" i="10"/>
  <c r="AB90" i="10"/>
  <c r="Z91" i="10"/>
  <c r="Z90" i="10"/>
  <c r="W91" i="10"/>
  <c r="U91" i="10"/>
  <c r="U90" i="10"/>
  <c r="U92" i="10"/>
  <c r="R91" i="10"/>
  <c r="P91" i="10"/>
  <c r="P90" i="10"/>
  <c r="P92" i="10"/>
  <c r="O91" i="10"/>
  <c r="K90" i="10"/>
  <c r="J91" i="10"/>
  <c r="J90" i="10"/>
  <c r="H90" i="10"/>
  <c r="G91" i="10"/>
  <c r="E91" i="10"/>
  <c r="E90" i="10"/>
  <c r="E92" i="10"/>
  <c r="D91" i="10"/>
  <c r="D92" i="10" s="1"/>
  <c r="D90" i="10"/>
  <c r="BA86" i="10"/>
  <c r="AZ85" i="10"/>
  <c r="AY86" i="10"/>
  <c r="AY87" i="10" s="1"/>
  <c r="AY85" i="10"/>
  <c r="AX85" i="10"/>
  <c r="AW86" i="10"/>
  <c r="AV86" i="10"/>
  <c r="AV85" i="10"/>
  <c r="AU86" i="10"/>
  <c r="AT85" i="10"/>
  <c r="AS86" i="10"/>
  <c r="AS85" i="10"/>
  <c r="AR85" i="10"/>
  <c r="AQ86" i="10"/>
  <c r="AP85" i="10"/>
  <c r="AO86" i="10"/>
  <c r="AO87" i="10"/>
  <c r="AN86" i="10"/>
  <c r="AM86" i="10"/>
  <c r="AK86" i="10"/>
  <c r="AK85" i="10"/>
  <c r="AJ85" i="10"/>
  <c r="AI86" i="10"/>
  <c r="AH85" i="10"/>
  <c r="AG86" i="10"/>
  <c r="AG87" i="10"/>
  <c r="AF86" i="10"/>
  <c r="AE86" i="10"/>
  <c r="AE85" i="10"/>
  <c r="AD85" i="10"/>
  <c r="AC86" i="10"/>
  <c r="AC85" i="10"/>
  <c r="AB85" i="10"/>
  <c r="AA86" i="10"/>
  <c r="Z85" i="10"/>
  <c r="Y86" i="10"/>
  <c r="W86" i="10"/>
  <c r="V85" i="10"/>
  <c r="U86" i="10"/>
  <c r="U85" i="10"/>
  <c r="S86" i="10"/>
  <c r="S85" i="10"/>
  <c r="S87" i="10"/>
  <c r="R86" i="10"/>
  <c r="R87" i="10" s="1"/>
  <c r="Q86" i="10"/>
  <c r="P85" i="10"/>
  <c r="O86" i="10"/>
  <c r="N85" i="10"/>
  <c r="M86" i="10"/>
  <c r="M85" i="10"/>
  <c r="K86" i="10"/>
  <c r="K85" i="10"/>
  <c r="K87" i="10"/>
  <c r="J86" i="10"/>
  <c r="J87" i="10" s="1"/>
  <c r="J85" i="10"/>
  <c r="I86" i="10"/>
  <c r="I85" i="10"/>
  <c r="I87" i="10" s="1"/>
  <c r="H85" i="10"/>
  <c r="G86" i="10"/>
  <c r="F86" i="10"/>
  <c r="F85" i="10"/>
  <c r="F87" i="10"/>
  <c r="E86" i="10"/>
  <c r="E85" i="10"/>
  <c r="D86" i="10"/>
  <c r="D85" i="10"/>
  <c r="D87" i="10"/>
  <c r="C86" i="10"/>
  <c r="BH21" i="10"/>
  <c r="BF21" i="10"/>
  <c r="AZ21" i="10"/>
  <c r="AV21" i="10"/>
  <c r="AR21" i="10"/>
  <c r="AP21" i="10"/>
  <c r="AO21" i="10"/>
  <c r="AL21" i="10"/>
  <c r="AE21" i="10"/>
  <c r="AD21" i="10"/>
  <c r="Z21" i="10"/>
  <c r="W21" i="10"/>
  <c r="T21" i="10"/>
  <c r="O21" i="10"/>
  <c r="L21" i="10"/>
  <c r="H21" i="10"/>
  <c r="AR20" i="10"/>
  <c r="AO20" i="10"/>
  <c r="AD20" i="10"/>
  <c r="W20" i="10"/>
  <c r="O20" i="10"/>
  <c r="L20" i="10"/>
  <c r="BJ276" i="8"/>
  <c r="BJ277" i="8"/>
  <c r="BI276" i="8"/>
  <c r="BI277" i="8"/>
  <c r="BH276" i="8"/>
  <c r="BH277" i="8"/>
  <c r="BG276" i="8"/>
  <c r="BG277" i="8" s="1"/>
  <c r="BF276" i="8"/>
  <c r="BF277" i="8"/>
  <c r="BE275" i="8"/>
  <c r="BE53" i="8" s="1"/>
  <c r="BE54" i="8" s="1"/>
  <c r="BE66" i="8" s="1"/>
  <c r="BE86" i="8" s="1"/>
  <c r="BQ86" i="8" s="1"/>
  <c r="BE276" i="8"/>
  <c r="BE277" i="8"/>
  <c r="BD275" i="8"/>
  <c r="BD277" i="8" s="1"/>
  <c r="BD276" i="8"/>
  <c r="BC275" i="8"/>
  <c r="BC276" i="8"/>
  <c r="BC277" i="8" s="1"/>
  <c r="BB275" i="8"/>
  <c r="BB276" i="8"/>
  <c r="BB277" i="8"/>
  <c r="BA275" i="8"/>
  <c r="BA276" i="8"/>
  <c r="BA277" i="8"/>
  <c r="AZ275" i="8"/>
  <c r="AZ276" i="8"/>
  <c r="AZ277" i="8"/>
  <c r="AY275" i="8"/>
  <c r="AY276" i="8"/>
  <c r="AX275" i="8"/>
  <c r="AX276" i="8"/>
  <c r="AX277" i="8"/>
  <c r="AW275" i="8"/>
  <c r="AW53" i="8" s="1"/>
  <c r="AW276" i="8"/>
  <c r="AW277" i="8"/>
  <c r="AV275" i="8"/>
  <c r="AV277" i="8" s="1"/>
  <c r="AV276" i="8"/>
  <c r="AU275" i="8"/>
  <c r="AU276" i="8"/>
  <c r="AU277" i="8" s="1"/>
  <c r="AT275" i="8"/>
  <c r="AT276" i="8"/>
  <c r="AT277" i="8"/>
  <c r="AS275" i="8"/>
  <c r="AS276" i="8"/>
  <c r="AS277" i="8"/>
  <c r="AR275" i="8"/>
  <c r="AR276" i="8"/>
  <c r="AR277" i="8"/>
  <c r="BE63" i="8"/>
  <c r="BE83" i="8" s="1"/>
  <c r="BQ83" i="8" s="1"/>
  <c r="BE267" i="8"/>
  <c r="BE268" i="8" s="1"/>
  <c r="BD63" i="8"/>
  <c r="BD267" i="8"/>
  <c r="BD268" i="8"/>
  <c r="BC63" i="8"/>
  <c r="BC83" i="8" s="1"/>
  <c r="BC267" i="8"/>
  <c r="BC268" i="8"/>
  <c r="BB63" i="8"/>
  <c r="BA63" i="8"/>
  <c r="BA267" i="8"/>
  <c r="BA268" i="8" s="1"/>
  <c r="AZ63" i="8"/>
  <c r="AZ267" i="8"/>
  <c r="AZ268" i="8"/>
  <c r="AY63" i="8"/>
  <c r="AY267" i="8" s="1"/>
  <c r="AY268" i="8" s="1"/>
  <c r="AX63" i="8"/>
  <c r="AX267" i="8" s="1"/>
  <c r="AX268" i="8" s="1"/>
  <c r="AW63" i="8"/>
  <c r="AW83" i="8" s="1"/>
  <c r="AW267" i="8"/>
  <c r="AW268" i="8" s="1"/>
  <c r="AV63" i="8"/>
  <c r="AV267" i="8"/>
  <c r="AV268" i="8"/>
  <c r="AU63" i="8"/>
  <c r="AU83" i="8" s="1"/>
  <c r="AU267" i="8"/>
  <c r="AU268" i="8"/>
  <c r="AT63" i="8"/>
  <c r="AS63" i="8"/>
  <c r="AS267" i="8"/>
  <c r="AS268" i="8" s="1"/>
  <c r="AR63" i="8"/>
  <c r="AR267" i="8"/>
  <c r="AR268" i="8"/>
  <c r="BE261" i="8"/>
  <c r="BE262" i="8"/>
  <c r="BD261" i="8"/>
  <c r="BD262" i="8"/>
  <c r="BC261" i="8"/>
  <c r="BC262" i="8"/>
  <c r="BB261" i="8"/>
  <c r="BB262" i="8"/>
  <c r="BA261" i="8"/>
  <c r="BA262" i="8"/>
  <c r="AZ261" i="8"/>
  <c r="AZ262" i="8"/>
  <c r="AY261" i="8"/>
  <c r="AY262" i="8"/>
  <c r="AX261" i="8"/>
  <c r="AX262" i="8"/>
  <c r="AW261" i="8"/>
  <c r="AW262" i="8"/>
  <c r="AV261" i="8"/>
  <c r="AV262" i="8"/>
  <c r="AU261" i="8"/>
  <c r="AU262" i="8"/>
  <c r="AT261" i="8"/>
  <c r="AT262" i="8"/>
  <c r="AS261" i="8"/>
  <c r="AS262" i="8"/>
  <c r="AR261" i="8"/>
  <c r="AR262" i="8"/>
  <c r="BK151" i="8"/>
  <c r="B151" i="8"/>
  <c r="B143" i="8" s="1"/>
  <c r="BK150" i="8"/>
  <c r="B150" i="8"/>
  <c r="BK149" i="8"/>
  <c r="BK148" i="8"/>
  <c r="BK147" i="8"/>
  <c r="BK146" i="8"/>
  <c r="BK145" i="8"/>
  <c r="BK144" i="8"/>
  <c r="B144" i="8"/>
  <c r="BK143" i="8"/>
  <c r="BK129" i="8"/>
  <c r="BK128" i="8"/>
  <c r="BK127" i="8"/>
  <c r="BK126" i="8"/>
  <c r="BK125" i="8"/>
  <c r="BK124" i="8"/>
  <c r="BK123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BO86" i="8"/>
  <c r="BI53" i="8"/>
  <c r="BI65" i="8" s="1"/>
  <c r="BI85" i="8" s="1"/>
  <c r="BI54" i="8"/>
  <c r="BI66" i="8" s="1"/>
  <c r="BI86" i="8" s="1"/>
  <c r="BH53" i="8"/>
  <c r="BH54" i="8"/>
  <c r="BH66" i="8" s="1"/>
  <c r="BH86" i="8"/>
  <c r="BG53" i="8"/>
  <c r="BG54" i="8" s="1"/>
  <c r="BG66" i="8" s="1"/>
  <c r="BG86" i="8" s="1"/>
  <c r="BF53" i="8"/>
  <c r="BF65" i="8" s="1"/>
  <c r="BF85" i="8" s="1"/>
  <c r="BF54" i="8"/>
  <c r="BF66" i="8" s="1"/>
  <c r="BF86" i="8"/>
  <c r="BD53" i="8"/>
  <c r="BD65" i="8" s="1"/>
  <c r="BD85" i="8" s="1"/>
  <c r="BD54" i="8"/>
  <c r="BD66" i="8" s="1"/>
  <c r="BD86" i="8" s="1"/>
  <c r="BC53" i="8"/>
  <c r="BC54" i="8"/>
  <c r="BC66" i="8" s="1"/>
  <c r="BC86" i="8" s="1"/>
  <c r="BB53" i="8"/>
  <c r="BB54" i="8"/>
  <c r="BB66" i="8" s="1"/>
  <c r="BB86" i="8" s="1"/>
  <c r="BA53" i="8"/>
  <c r="BA65" i="8" s="1"/>
  <c r="BA85" i="8" s="1"/>
  <c r="BA54" i="8"/>
  <c r="BA66" i="8" s="1"/>
  <c r="BA86" i="8"/>
  <c r="AZ53" i="8"/>
  <c r="AZ65" i="8" s="1"/>
  <c r="AZ85" i="8" s="1"/>
  <c r="AZ54" i="8"/>
  <c r="AZ66" i="8" s="1"/>
  <c r="AZ86" i="8" s="1"/>
  <c r="AX53" i="8"/>
  <c r="AX54" i="8"/>
  <c r="AX66" i="8" s="1"/>
  <c r="AX86" i="8" s="1"/>
  <c r="AV53" i="8"/>
  <c r="AV65" i="8" s="1"/>
  <c r="AV85" i="8" s="1"/>
  <c r="AV54" i="8"/>
  <c r="AV66" i="8" s="1"/>
  <c r="AV86" i="8" s="1"/>
  <c r="AU53" i="8"/>
  <c r="AU54" i="8"/>
  <c r="AU66" i="8" s="1"/>
  <c r="AU86" i="8" s="1"/>
  <c r="AT53" i="8"/>
  <c r="AT54" i="8"/>
  <c r="AT66" i="8" s="1"/>
  <c r="AT86" i="8" s="1"/>
  <c r="AS53" i="8"/>
  <c r="AS65" i="8" s="1"/>
  <c r="AS85" i="8" s="1"/>
  <c r="AS54" i="8"/>
  <c r="AS66" i="8" s="1"/>
  <c r="AS86" i="8"/>
  <c r="AR53" i="8"/>
  <c r="AR65" i="8" s="1"/>
  <c r="AR85" i="8" s="1"/>
  <c r="AR54" i="8"/>
  <c r="AR66" i="8" s="1"/>
  <c r="AR86" i="8" s="1"/>
  <c r="AQ53" i="8"/>
  <c r="AQ54" i="8"/>
  <c r="AQ66" i="8" s="1"/>
  <c r="AQ86" i="8"/>
  <c r="AP53" i="8"/>
  <c r="AP65" i="8" s="1"/>
  <c r="AP85" i="8" s="1"/>
  <c r="AP54" i="8"/>
  <c r="AP66" i="8" s="1"/>
  <c r="AP86" i="8" s="1"/>
  <c r="AO53" i="8"/>
  <c r="AO65" i="8" s="1"/>
  <c r="AO85" i="8" s="1"/>
  <c r="AO54" i="8"/>
  <c r="AO66" i="8" s="1"/>
  <c r="AO86" i="8"/>
  <c r="AN53" i="8"/>
  <c r="AN65" i="8" s="1"/>
  <c r="AN85" i="8" s="1"/>
  <c r="AN54" i="8"/>
  <c r="AN66" i="8" s="1"/>
  <c r="AN86" i="8" s="1"/>
  <c r="AM53" i="8"/>
  <c r="AM54" i="8"/>
  <c r="AM66" i="8" s="1"/>
  <c r="AM86" i="8"/>
  <c r="AL53" i="8"/>
  <c r="AL54" i="8"/>
  <c r="AL66" i="8" s="1"/>
  <c r="AL86" i="8" s="1"/>
  <c r="AK53" i="8"/>
  <c r="AK65" i="8" s="1"/>
  <c r="AK85" i="8" s="1"/>
  <c r="AK54" i="8"/>
  <c r="AK66" i="8" s="1"/>
  <c r="AK86" i="8"/>
  <c r="AJ53" i="8"/>
  <c r="AJ65" i="8" s="1"/>
  <c r="AJ85" i="8" s="1"/>
  <c r="AJ54" i="8"/>
  <c r="AJ66" i="8" s="1"/>
  <c r="AJ86" i="8" s="1"/>
  <c r="AI53" i="8"/>
  <c r="AI54" i="8"/>
  <c r="AI66" i="8" s="1"/>
  <c r="AI86" i="8"/>
  <c r="AH53" i="8"/>
  <c r="AH54" i="8" s="1"/>
  <c r="AH66" i="8" s="1"/>
  <c r="AH86" i="8" s="1"/>
  <c r="AG53" i="8"/>
  <c r="AG65" i="8" s="1"/>
  <c r="AG85" i="8" s="1"/>
  <c r="AG54" i="8"/>
  <c r="AG66" i="8" s="1"/>
  <c r="AG86" i="8"/>
  <c r="AF53" i="8"/>
  <c r="AF65" i="8" s="1"/>
  <c r="AF85" i="8" s="1"/>
  <c r="AF54" i="8"/>
  <c r="AF66" i="8" s="1"/>
  <c r="AF86" i="8" s="1"/>
  <c r="AE53" i="8"/>
  <c r="AE54" i="8"/>
  <c r="AE66" i="8" s="1"/>
  <c r="AE86" i="8" s="1"/>
  <c r="AD53" i="8"/>
  <c r="AD54" i="8"/>
  <c r="AD66" i="8" s="1"/>
  <c r="AD86" i="8" s="1"/>
  <c r="AC53" i="8"/>
  <c r="AC65" i="8" s="1"/>
  <c r="AC85" i="8" s="1"/>
  <c r="AC54" i="8"/>
  <c r="AC66" i="8" s="1"/>
  <c r="AC86" i="8"/>
  <c r="AB53" i="8"/>
  <c r="AB65" i="8" s="1"/>
  <c r="AB85" i="8" s="1"/>
  <c r="AB54" i="8"/>
  <c r="AB66" i="8" s="1"/>
  <c r="AB86" i="8" s="1"/>
  <c r="AA53" i="8"/>
  <c r="AA54" i="8"/>
  <c r="AA66" i="8" s="1"/>
  <c r="AA86" i="8"/>
  <c r="Z53" i="8"/>
  <c r="Z65" i="8" s="1"/>
  <c r="Z85" i="8" s="1"/>
  <c r="Z54" i="8"/>
  <c r="Z66" i="8" s="1"/>
  <c r="Z86" i="8" s="1"/>
  <c r="Y53" i="8"/>
  <c r="Y65" i="8" s="1"/>
  <c r="Y85" i="8" s="1"/>
  <c r="Y54" i="8"/>
  <c r="Y66" i="8" s="1"/>
  <c r="Y86" i="8"/>
  <c r="X53" i="8"/>
  <c r="X65" i="8" s="1"/>
  <c r="X85" i="8" s="1"/>
  <c r="X54" i="8"/>
  <c r="X66" i="8" s="1"/>
  <c r="X86" i="8" s="1"/>
  <c r="W53" i="8"/>
  <c r="W54" i="8"/>
  <c r="W66" i="8" s="1"/>
  <c r="W86" i="8"/>
  <c r="V53" i="8"/>
  <c r="V54" i="8"/>
  <c r="V66" i="8" s="1"/>
  <c r="V86" i="8" s="1"/>
  <c r="U53" i="8"/>
  <c r="U65" i="8" s="1"/>
  <c r="U85" i="8" s="1"/>
  <c r="U54" i="8"/>
  <c r="U66" i="8" s="1"/>
  <c r="U86" i="8"/>
  <c r="T53" i="8"/>
  <c r="T65" i="8" s="1"/>
  <c r="T85" i="8" s="1"/>
  <c r="T54" i="8"/>
  <c r="T66" i="8" s="1"/>
  <c r="T86" i="8" s="1"/>
  <c r="S53" i="8"/>
  <c r="S54" i="8"/>
  <c r="S66" i="8" s="1"/>
  <c r="S86" i="8"/>
  <c r="R53" i="8"/>
  <c r="R54" i="8" s="1"/>
  <c r="R66" i="8" s="1"/>
  <c r="R86" i="8" s="1"/>
  <c r="Q53" i="8"/>
  <c r="Q65" i="8" s="1"/>
  <c r="Q85" i="8" s="1"/>
  <c r="Q54" i="8"/>
  <c r="Q66" i="8" s="1"/>
  <c r="Q86" i="8"/>
  <c r="P53" i="8"/>
  <c r="P65" i="8" s="1"/>
  <c r="P85" i="8" s="1"/>
  <c r="P54" i="8"/>
  <c r="P66" i="8" s="1"/>
  <c r="P86" i="8" s="1"/>
  <c r="O53" i="8"/>
  <c r="O54" i="8"/>
  <c r="O66" i="8" s="1"/>
  <c r="O86" i="8" s="1"/>
  <c r="N53" i="8"/>
  <c r="N54" i="8"/>
  <c r="N66" i="8" s="1"/>
  <c r="N86" i="8" s="1"/>
  <c r="M53" i="8"/>
  <c r="M65" i="8" s="1"/>
  <c r="M85" i="8" s="1"/>
  <c r="M54" i="8"/>
  <c r="M66" i="8" s="1"/>
  <c r="M86" i="8"/>
  <c r="L53" i="8"/>
  <c r="L65" i="8" s="1"/>
  <c r="L85" i="8" s="1"/>
  <c r="L54" i="8"/>
  <c r="L66" i="8" s="1"/>
  <c r="L86" i="8" s="1"/>
  <c r="K53" i="8"/>
  <c r="K54" i="8"/>
  <c r="K66" i="8" s="1"/>
  <c r="K86" i="8"/>
  <c r="J53" i="8"/>
  <c r="J65" i="8" s="1"/>
  <c r="J85" i="8" s="1"/>
  <c r="J54" i="8"/>
  <c r="J66" i="8" s="1"/>
  <c r="J86" i="8" s="1"/>
  <c r="I53" i="8"/>
  <c r="I65" i="8" s="1"/>
  <c r="I85" i="8" s="1"/>
  <c r="I54" i="8"/>
  <c r="I66" i="8" s="1"/>
  <c r="I86" i="8"/>
  <c r="H53" i="8"/>
  <c r="H65" i="8" s="1"/>
  <c r="H85" i="8" s="1"/>
  <c r="H54" i="8"/>
  <c r="H66" i="8" s="1"/>
  <c r="H86" i="8" s="1"/>
  <c r="G53" i="8"/>
  <c r="G54" i="8"/>
  <c r="G66" i="8" s="1"/>
  <c r="G86" i="8"/>
  <c r="BE65" i="8"/>
  <c r="BE85" i="8"/>
  <c r="BQ85" i="8" s="1"/>
  <c r="BO85" i="8"/>
  <c r="BH65" i="8"/>
  <c r="BH85" i="8"/>
  <c r="BC65" i="8"/>
  <c r="BC85" i="8"/>
  <c r="BB65" i="8"/>
  <c r="BB85" i="8"/>
  <c r="AX65" i="8"/>
  <c r="AX85" i="8"/>
  <c r="AU65" i="8"/>
  <c r="AU85" i="8"/>
  <c r="AT65" i="8"/>
  <c r="AT85" i="8"/>
  <c r="AQ65" i="8"/>
  <c r="AQ85" i="8"/>
  <c r="AM65" i="8"/>
  <c r="AM85" i="8"/>
  <c r="AL65" i="8"/>
  <c r="AL85" i="8"/>
  <c r="AI65" i="8"/>
  <c r="AI85" i="8"/>
  <c r="AE65" i="8"/>
  <c r="AE85" i="8"/>
  <c r="AD65" i="8"/>
  <c r="AD85" i="8"/>
  <c r="AA65" i="8"/>
  <c r="AA85" i="8"/>
  <c r="W65" i="8"/>
  <c r="W85" i="8"/>
  <c r="V65" i="8"/>
  <c r="V85" i="8"/>
  <c r="S65" i="8"/>
  <c r="S85" i="8"/>
  <c r="O65" i="8"/>
  <c r="O85" i="8"/>
  <c r="N65" i="8"/>
  <c r="N85" i="8"/>
  <c r="K65" i="8"/>
  <c r="K85" i="8"/>
  <c r="G65" i="8"/>
  <c r="G85" i="8"/>
  <c r="BE52" i="8"/>
  <c r="BE64" i="8"/>
  <c r="BE84" i="8" s="1"/>
  <c r="BQ84" i="8" s="1"/>
  <c r="BO84" i="8"/>
  <c r="BI52" i="8"/>
  <c r="BI64" i="8"/>
  <c r="BI84" i="8"/>
  <c r="BH52" i="8"/>
  <c r="BH64" i="8"/>
  <c r="BH84" i="8" s="1"/>
  <c r="BG52" i="8"/>
  <c r="BG64" i="8"/>
  <c r="BG84" i="8"/>
  <c r="BF52" i="8"/>
  <c r="BF64" i="8"/>
  <c r="BF84" i="8"/>
  <c r="BD52" i="8"/>
  <c r="BD64" i="8" s="1"/>
  <c r="BD84" i="8" s="1"/>
  <c r="BC52" i="8"/>
  <c r="BC64" i="8"/>
  <c r="BC84" i="8"/>
  <c r="BB52" i="8"/>
  <c r="BB64" i="8" s="1"/>
  <c r="BB84" i="8" s="1"/>
  <c r="BA52" i="8"/>
  <c r="BA64" i="8" s="1"/>
  <c r="BA84" i="8" s="1"/>
  <c r="AZ52" i="8"/>
  <c r="AZ64" i="8"/>
  <c r="AZ84" i="8"/>
  <c r="AY52" i="8"/>
  <c r="AY64" i="8"/>
  <c r="AY84" i="8" s="1"/>
  <c r="AX52" i="8"/>
  <c r="AX64" i="8"/>
  <c r="AX84" i="8"/>
  <c r="AW52" i="8"/>
  <c r="AW64" i="8"/>
  <c r="AW84" i="8"/>
  <c r="AV52" i="8"/>
  <c r="AV64" i="8" s="1"/>
  <c r="AV84" i="8" s="1"/>
  <c r="AU52" i="8"/>
  <c r="AU64" i="8"/>
  <c r="AU84" i="8"/>
  <c r="AT52" i="8"/>
  <c r="AT64" i="8"/>
  <c r="AT84" i="8"/>
  <c r="AS52" i="8"/>
  <c r="AS64" i="8" s="1"/>
  <c r="AS84" i="8" s="1"/>
  <c r="AR52" i="8"/>
  <c r="AR64" i="8"/>
  <c r="AR84" i="8"/>
  <c r="AQ52" i="8"/>
  <c r="AQ64" i="8"/>
  <c r="AQ84" i="8" s="1"/>
  <c r="AP52" i="8"/>
  <c r="AP64" i="8"/>
  <c r="AP84" i="8"/>
  <c r="AO52" i="8"/>
  <c r="AO64" i="8"/>
  <c r="AO84" i="8" s="1"/>
  <c r="AN52" i="8"/>
  <c r="AN64" i="8" s="1"/>
  <c r="AN84" i="8" s="1"/>
  <c r="AM52" i="8"/>
  <c r="AM64" i="8"/>
  <c r="AM84" i="8"/>
  <c r="AL52" i="8"/>
  <c r="AL64" i="8"/>
  <c r="AL84" i="8"/>
  <c r="AK52" i="8"/>
  <c r="AK64" i="8" s="1"/>
  <c r="AK84" i="8" s="1"/>
  <c r="AJ52" i="8"/>
  <c r="AJ64" i="8"/>
  <c r="AJ84" i="8"/>
  <c r="AI52" i="8"/>
  <c r="AI64" i="8"/>
  <c r="AI84" i="8" s="1"/>
  <c r="AH52" i="8"/>
  <c r="AH64" i="8"/>
  <c r="AH84" i="8"/>
  <c r="AG52" i="8"/>
  <c r="AG64" i="8"/>
  <c r="AG84" i="8"/>
  <c r="AF52" i="8"/>
  <c r="AF64" i="8" s="1"/>
  <c r="AF84" i="8" s="1"/>
  <c r="AE52" i="8"/>
  <c r="AE64" i="8"/>
  <c r="AE84" i="8" s="1"/>
  <c r="AD52" i="8"/>
  <c r="AD64" i="8" s="1"/>
  <c r="AD84" i="8" s="1"/>
  <c r="AC52" i="8"/>
  <c r="AC64" i="8" s="1"/>
  <c r="AC84" i="8" s="1"/>
  <c r="AB52" i="8"/>
  <c r="AB64" i="8" s="1"/>
  <c r="AB84" i="8"/>
  <c r="AA52" i="8"/>
  <c r="AA64" i="8"/>
  <c r="AA84" i="8" s="1"/>
  <c r="Z52" i="8"/>
  <c r="Z64" i="8"/>
  <c r="Z84" i="8"/>
  <c r="Y52" i="8"/>
  <c r="Y64" i="8"/>
  <c r="Y84" i="8"/>
  <c r="X52" i="8"/>
  <c r="X64" i="8" s="1"/>
  <c r="X84" i="8" s="1"/>
  <c r="W52" i="8"/>
  <c r="W64" i="8"/>
  <c r="W84" i="8" s="1"/>
  <c r="V52" i="8"/>
  <c r="V64" i="8"/>
  <c r="V84" i="8"/>
  <c r="U52" i="8"/>
  <c r="U64" i="8" s="1"/>
  <c r="U84" i="8" s="1"/>
  <c r="T52" i="8"/>
  <c r="T64" i="8" s="1"/>
  <c r="T84" i="8"/>
  <c r="S52" i="8"/>
  <c r="S64" i="8"/>
  <c r="S84" i="8" s="1"/>
  <c r="R52" i="8"/>
  <c r="R64" i="8"/>
  <c r="R84" i="8"/>
  <c r="Q52" i="8"/>
  <c r="Q64" i="8"/>
  <c r="Q84" i="8"/>
  <c r="P52" i="8"/>
  <c r="P64" i="8" s="1"/>
  <c r="P84" i="8" s="1"/>
  <c r="O52" i="8"/>
  <c r="O64" i="8"/>
  <c r="O84" i="8" s="1"/>
  <c r="N52" i="8"/>
  <c r="N64" i="8"/>
  <c r="N84" i="8"/>
  <c r="M52" i="8"/>
  <c r="M64" i="8" s="1"/>
  <c r="M84" i="8" s="1"/>
  <c r="L52" i="8"/>
  <c r="L64" i="8" s="1"/>
  <c r="L84" i="8"/>
  <c r="K52" i="8"/>
  <c r="K64" i="8" s="1"/>
  <c r="K84" i="8" s="1"/>
  <c r="J52" i="8"/>
  <c r="J64" i="8"/>
  <c r="J84" i="8"/>
  <c r="I52" i="8"/>
  <c r="I64" i="8"/>
  <c r="I84" i="8"/>
  <c r="H52" i="8"/>
  <c r="H64" i="8" s="1"/>
  <c r="H84" i="8" s="1"/>
  <c r="G52" i="8"/>
  <c r="G64" i="8"/>
  <c r="G84" i="8" s="1"/>
  <c r="BO83" i="8"/>
  <c r="BI63" i="8"/>
  <c r="BI83" i="8" s="1"/>
  <c r="BH63" i="8"/>
  <c r="BH83" i="8"/>
  <c r="BG63" i="8"/>
  <c r="BG83" i="8"/>
  <c r="BF63" i="8"/>
  <c r="BF83" i="8"/>
  <c r="BD83" i="8"/>
  <c r="BA83" i="8"/>
  <c r="AZ83" i="8"/>
  <c r="AY83" i="8"/>
  <c r="AX83" i="8"/>
  <c r="AV83" i="8"/>
  <c r="AS83" i="8"/>
  <c r="AR83" i="8"/>
  <c r="AQ63" i="8"/>
  <c r="AQ83" i="8"/>
  <c r="AP63" i="8"/>
  <c r="AP83" i="8" s="1"/>
  <c r="AO63" i="8"/>
  <c r="AO83" i="8"/>
  <c r="AN63" i="8"/>
  <c r="AN83" i="8" s="1"/>
  <c r="AM63" i="8"/>
  <c r="AM83" i="8"/>
  <c r="AL63" i="8"/>
  <c r="AL83" i="8" s="1"/>
  <c r="AK63" i="8"/>
  <c r="AK83" i="8"/>
  <c r="AJ63" i="8"/>
  <c r="AJ83" i="8" s="1"/>
  <c r="AI63" i="8"/>
  <c r="AI83" i="8"/>
  <c r="AH63" i="8"/>
  <c r="AH83" i="8" s="1"/>
  <c r="AG63" i="8"/>
  <c r="AG83" i="8"/>
  <c r="AF63" i="8"/>
  <c r="AF83" i="8"/>
  <c r="AE63" i="8"/>
  <c r="AE83" i="8"/>
  <c r="AD63" i="8"/>
  <c r="AD83" i="8" s="1"/>
  <c r="AC63" i="8"/>
  <c r="AC83" i="8"/>
  <c r="AB63" i="8"/>
  <c r="AB83" i="8"/>
  <c r="AA63" i="8"/>
  <c r="AA83" i="8" s="1"/>
  <c r="Z63" i="8"/>
  <c r="Z83" i="8" s="1"/>
  <c r="Y63" i="8"/>
  <c r="Y83" i="8"/>
  <c r="X63" i="8"/>
  <c r="X83" i="8"/>
  <c r="W63" i="8"/>
  <c r="W83" i="8"/>
  <c r="V63" i="8"/>
  <c r="V83" i="8" s="1"/>
  <c r="U63" i="8"/>
  <c r="U83" i="8"/>
  <c r="T63" i="8"/>
  <c r="T83" i="8"/>
  <c r="S63" i="8"/>
  <c r="S83" i="8"/>
  <c r="R63" i="8"/>
  <c r="R83" i="8" s="1"/>
  <c r="Q63" i="8"/>
  <c r="Q83" i="8"/>
  <c r="P63" i="8"/>
  <c r="P83" i="8"/>
  <c r="O63" i="8"/>
  <c r="O83" i="8"/>
  <c r="N63" i="8"/>
  <c r="N83" i="8" s="1"/>
  <c r="M63" i="8"/>
  <c r="M83" i="8"/>
  <c r="L63" i="8"/>
  <c r="L83" i="8"/>
  <c r="K63" i="8"/>
  <c r="K83" i="8"/>
  <c r="J63" i="8"/>
  <c r="J83" i="8" s="1"/>
  <c r="I63" i="8"/>
  <c r="I83" i="8"/>
  <c r="H63" i="8"/>
  <c r="H83" i="8"/>
  <c r="G63" i="8"/>
  <c r="G83" i="8"/>
  <c r="P117" i="4"/>
  <c r="Q117" i="4" s="1"/>
  <c r="BA53" i="4" s="1"/>
  <c r="BA55" i="4" s="1"/>
  <c r="BE50" i="8"/>
  <c r="BE62" i="8"/>
  <c r="BE82" i="8"/>
  <c r="BQ82" i="8" s="1"/>
  <c r="BO82" i="8"/>
  <c r="P116" i="4"/>
  <c r="Q116" i="4" s="1"/>
  <c r="AZ53" i="4" s="1"/>
  <c r="AZ55" i="4"/>
  <c r="BD50" i="8"/>
  <c r="BD62" i="8"/>
  <c r="BD82" i="8"/>
  <c r="P115" i="4"/>
  <c r="Q115" i="4" s="1"/>
  <c r="AY53" i="4" s="1"/>
  <c r="AY55" i="4" s="1"/>
  <c r="BC50" i="8" s="1"/>
  <c r="BC62" i="8" s="1"/>
  <c r="BC82" i="8" s="1"/>
  <c r="P114" i="4"/>
  <c r="Q114" i="4"/>
  <c r="AX53" i="4" s="1"/>
  <c r="AX55" i="4" s="1"/>
  <c r="BB50" i="8" s="1"/>
  <c r="BB62" i="8"/>
  <c r="BB82" i="8"/>
  <c r="P113" i="4"/>
  <c r="Q113" i="4" s="1"/>
  <c r="AW53" i="4" s="1"/>
  <c r="AW55" i="4" s="1"/>
  <c r="BA50" i="8" s="1"/>
  <c r="BA62" i="8" s="1"/>
  <c r="BA82" i="8" s="1"/>
  <c r="P112" i="4"/>
  <c r="Q112" i="4"/>
  <c r="AV53" i="4"/>
  <c r="AV55" i="4"/>
  <c r="AZ50" i="8" s="1"/>
  <c r="AZ62" i="8" s="1"/>
  <c r="AZ82" i="8" s="1"/>
  <c r="P111" i="4"/>
  <c r="Q111" i="4" s="1"/>
  <c r="AU53" i="4" s="1"/>
  <c r="AU55" i="4" s="1"/>
  <c r="AY50" i="8" s="1"/>
  <c r="AY62" i="8" s="1"/>
  <c r="AY82" i="8" s="1"/>
  <c r="P110" i="4"/>
  <c r="Q110" i="4"/>
  <c r="AT53" i="4"/>
  <c r="AT55" i="4"/>
  <c r="AX50" i="8" s="1"/>
  <c r="AX62" i="8" s="1"/>
  <c r="AX82" i="8" s="1"/>
  <c r="P109" i="4"/>
  <c r="Q109" i="4"/>
  <c r="AS53" i="4"/>
  <c r="AS55" i="4"/>
  <c r="AW50" i="8"/>
  <c r="AW62" i="8"/>
  <c r="AW82" i="8" s="1"/>
  <c r="P108" i="4"/>
  <c r="Q108" i="4"/>
  <c r="AR53" i="4"/>
  <c r="AR55" i="4"/>
  <c r="AV50" i="8"/>
  <c r="AV62" i="8"/>
  <c r="AV82" i="8"/>
  <c r="P107" i="4"/>
  <c r="Q107" i="4" s="1"/>
  <c r="AQ53" i="4" s="1"/>
  <c r="AQ55" i="4" s="1"/>
  <c r="AU50" i="8"/>
  <c r="AU62" i="8"/>
  <c r="AU82" i="8"/>
  <c r="P106" i="4"/>
  <c r="Q106" i="4"/>
  <c r="AP53" i="4" s="1"/>
  <c r="AP55" i="4" s="1"/>
  <c r="AT50" i="8" s="1"/>
  <c r="AT62" i="8"/>
  <c r="AT82" i="8"/>
  <c r="P105" i="4"/>
  <c r="Q105" i="4"/>
  <c r="AO53" i="4"/>
  <c r="AO55" i="4" s="1"/>
  <c r="AS50" i="8" s="1"/>
  <c r="AS62" i="8" s="1"/>
  <c r="AS82" i="8"/>
  <c r="P104" i="4"/>
  <c r="Q104" i="4"/>
  <c r="AN53" i="4"/>
  <c r="AN55" i="4"/>
  <c r="AR50" i="8" s="1"/>
  <c r="AR62" i="8" s="1"/>
  <c r="AR82" i="8" s="1"/>
  <c r="P103" i="4"/>
  <c r="Q103" i="4"/>
  <c r="AM53" i="4"/>
  <c r="AM55" i="4"/>
  <c r="AQ50" i="8"/>
  <c r="AQ62" i="8" s="1"/>
  <c r="AQ82" i="8" s="1"/>
  <c r="P102" i="4"/>
  <c r="Q102" i="4"/>
  <c r="AL53" i="4"/>
  <c r="AL55" i="4" s="1"/>
  <c r="AP50" i="8" s="1"/>
  <c r="AP62" i="8" s="1"/>
  <c r="AP82" i="8" s="1"/>
  <c r="P101" i="4"/>
  <c r="Q101" i="4"/>
  <c r="AK53" i="4"/>
  <c r="AK55" i="4"/>
  <c r="AO50" i="8"/>
  <c r="AO62" i="8" s="1"/>
  <c r="AO82" i="8" s="1"/>
  <c r="P100" i="4"/>
  <c r="Q100" i="4" s="1"/>
  <c r="AJ53" i="4" s="1"/>
  <c r="AJ55" i="4"/>
  <c r="AN50" i="8"/>
  <c r="AN62" i="8"/>
  <c r="AN82" i="8"/>
  <c r="P99" i="4"/>
  <c r="Q99" i="4" s="1"/>
  <c r="AI53" i="4" s="1"/>
  <c r="AI55" i="4" s="1"/>
  <c r="AM50" i="8" s="1"/>
  <c r="AM62" i="8" s="1"/>
  <c r="AM82" i="8" s="1"/>
  <c r="P98" i="4"/>
  <c r="Q98" i="4"/>
  <c r="AH53" i="4" s="1"/>
  <c r="AH55" i="4" s="1"/>
  <c r="AL50" i="8" s="1"/>
  <c r="AL62" i="8"/>
  <c r="AL82" i="8"/>
  <c r="P97" i="4"/>
  <c r="Q97" i="4" s="1"/>
  <c r="AG53" i="4" s="1"/>
  <c r="AG55" i="4" s="1"/>
  <c r="AK50" i="8" s="1"/>
  <c r="AK62" i="8" s="1"/>
  <c r="AK82" i="8" s="1"/>
  <c r="AJ50" i="8"/>
  <c r="AJ62" i="8"/>
  <c r="AJ82" i="8"/>
  <c r="P95" i="4"/>
  <c r="Q95" i="4" s="1"/>
  <c r="AE53" i="4" s="1"/>
  <c r="AE55" i="4" s="1"/>
  <c r="AI50" i="8"/>
  <c r="AI62" i="8" s="1"/>
  <c r="AI82" i="8" s="1"/>
  <c r="P94" i="4"/>
  <c r="Q94" i="4"/>
  <c r="AD53" i="4" s="1"/>
  <c r="AD55" i="4" s="1"/>
  <c r="AH50" i="8" s="1"/>
  <c r="AH62" i="8"/>
  <c r="AH82" i="8"/>
  <c r="P93" i="4"/>
  <c r="Q93" i="4"/>
  <c r="AC53" i="4" s="1"/>
  <c r="AC55" i="4" s="1"/>
  <c r="AG50" i="8" s="1"/>
  <c r="AG62" i="8" s="1"/>
  <c r="AG82" i="8" s="1"/>
  <c r="P92" i="4"/>
  <c r="Q92" i="4"/>
  <c r="AB53" i="4"/>
  <c r="AB55" i="4"/>
  <c r="AF50" i="8" s="1"/>
  <c r="AF62" i="8" s="1"/>
  <c r="AF82" i="8" s="1"/>
  <c r="P91" i="4"/>
  <c r="Q91" i="4"/>
  <c r="AA53" i="4" s="1"/>
  <c r="AA55" i="4" s="1"/>
  <c r="AE50" i="8" s="1"/>
  <c r="AE62" i="8" s="1"/>
  <c r="AE82" i="8" s="1"/>
  <c r="P90" i="4"/>
  <c r="Q90" i="4"/>
  <c r="Z53" i="4"/>
  <c r="Z55" i="4"/>
  <c r="AD50" i="8"/>
  <c r="AD62" i="8" s="1"/>
  <c r="AD82" i="8" s="1"/>
  <c r="P89" i="4"/>
  <c r="Q89" i="4"/>
  <c r="Y53" i="4"/>
  <c r="Y55" i="4"/>
  <c r="AC50" i="8"/>
  <c r="AC62" i="8"/>
  <c r="AC82" i="8"/>
  <c r="P88" i="4"/>
  <c r="Q88" i="4" s="1"/>
  <c r="X53" i="4" s="1"/>
  <c r="X55" i="4"/>
  <c r="AB50" i="8"/>
  <c r="AB62" i="8"/>
  <c r="AB82" i="8"/>
  <c r="P87" i="4"/>
  <c r="Q87" i="4" s="1"/>
  <c r="W53" i="4" s="1"/>
  <c r="W55" i="4" s="1"/>
  <c r="AA50" i="8"/>
  <c r="AA62" i="8"/>
  <c r="AA82" i="8" s="1"/>
  <c r="P86" i="4"/>
  <c r="Q86" i="4"/>
  <c r="V53" i="4" s="1"/>
  <c r="V55" i="4" s="1"/>
  <c r="Z50" i="8" s="1"/>
  <c r="Z62" i="8"/>
  <c r="Z82" i="8"/>
  <c r="P85" i="4"/>
  <c r="Q85" i="4"/>
  <c r="U53" i="4"/>
  <c r="U55" i="4" s="1"/>
  <c r="Y50" i="8" s="1"/>
  <c r="Y62" i="8" s="1"/>
  <c r="Y82" i="8" s="1"/>
  <c r="P84" i="4"/>
  <c r="Q84" i="4"/>
  <c r="T53" i="4"/>
  <c r="T55" i="4"/>
  <c r="X50" i="8" s="1"/>
  <c r="X62" i="8" s="1"/>
  <c r="X82" i="8" s="1"/>
  <c r="P83" i="4"/>
  <c r="Q83" i="4"/>
  <c r="S53" i="4"/>
  <c r="S55" i="4" s="1"/>
  <c r="W50" i="8" s="1"/>
  <c r="W62" i="8" s="1"/>
  <c r="W82" i="8" s="1"/>
  <c r="P82" i="4"/>
  <c r="Q82" i="4"/>
  <c r="R53" i="4"/>
  <c r="R55" i="4"/>
  <c r="V50" i="8"/>
  <c r="V62" i="8"/>
  <c r="V82" i="8" s="1"/>
  <c r="P81" i="4"/>
  <c r="Q81" i="4"/>
  <c r="Q53" i="4"/>
  <c r="Q55" i="4"/>
  <c r="U50" i="8"/>
  <c r="U62" i="8"/>
  <c r="U82" i="8"/>
  <c r="P80" i="4"/>
  <c r="Q80" i="4" s="1"/>
  <c r="P53" i="4" s="1"/>
  <c r="P55" i="4" s="1"/>
  <c r="T50" i="8" s="1"/>
  <c r="T62" i="8" s="1"/>
  <c r="T82" i="8" s="1"/>
  <c r="P79" i="4"/>
  <c r="Q79" i="4" s="1"/>
  <c r="O53" i="4" s="1"/>
  <c r="O55" i="4" s="1"/>
  <c r="S50" i="8"/>
  <c r="S62" i="8"/>
  <c r="S82" i="8"/>
  <c r="P78" i="4"/>
  <c r="Q78" i="4"/>
  <c r="N53" i="4" s="1"/>
  <c r="N55" i="4" s="1"/>
  <c r="R50" i="8" s="1"/>
  <c r="R62" i="8"/>
  <c r="R82" i="8"/>
  <c r="P77" i="4"/>
  <c r="Q77" i="4"/>
  <c r="M53" i="4"/>
  <c r="M55" i="4" s="1"/>
  <c r="Q50" i="8" s="1"/>
  <c r="Q62" i="8" s="1"/>
  <c r="Q82" i="8"/>
  <c r="P76" i="4"/>
  <c r="Q76" i="4"/>
  <c r="L53" i="4"/>
  <c r="L55" i="4"/>
  <c r="P50" i="8" s="1"/>
  <c r="P62" i="8" s="1"/>
  <c r="P82" i="8" s="1"/>
  <c r="P75" i="4"/>
  <c r="Q75" i="4"/>
  <c r="K53" i="4"/>
  <c r="K55" i="4"/>
  <c r="O50" i="8" s="1"/>
  <c r="O62" i="8" s="1"/>
  <c r="O82" i="8" s="1"/>
  <c r="P74" i="4"/>
  <c r="Q74" i="4"/>
  <c r="J53" i="4"/>
  <c r="J55" i="4"/>
  <c r="N50" i="8"/>
  <c r="N62" i="8"/>
  <c r="N82" i="8" s="1"/>
  <c r="P73" i="4"/>
  <c r="Q73" i="4" s="1"/>
  <c r="I53" i="4" s="1"/>
  <c r="I55" i="4" s="1"/>
  <c r="M50" i="8" s="1"/>
  <c r="M62" i="8" s="1"/>
  <c r="M82" i="8" s="1"/>
  <c r="P72" i="4"/>
  <c r="Q72" i="4" s="1"/>
  <c r="H53" i="4" s="1"/>
  <c r="H55" i="4"/>
  <c r="L50" i="8"/>
  <c r="L62" i="8" s="1"/>
  <c r="L82" i="8" s="1"/>
  <c r="P71" i="4"/>
  <c r="Q71" i="4" s="1"/>
  <c r="G53" i="4" s="1"/>
  <c r="G55" i="4" s="1"/>
  <c r="K50" i="8"/>
  <c r="K62" i="8"/>
  <c r="K82" i="8"/>
  <c r="P70" i="4"/>
  <c r="Q70" i="4"/>
  <c r="F53" i="4" s="1"/>
  <c r="F55" i="4" s="1"/>
  <c r="J50" i="8" s="1"/>
  <c r="J62" i="8" s="1"/>
  <c r="J82" i="8" s="1"/>
  <c r="P69" i="4"/>
  <c r="Q69" i="4"/>
  <c r="E53" i="4"/>
  <c r="E55" i="4"/>
  <c r="I50" i="8" s="1"/>
  <c r="I62" i="8" s="1"/>
  <c r="I82" i="8"/>
  <c r="P68" i="4"/>
  <c r="Q68" i="4"/>
  <c r="D53" i="4"/>
  <c r="D55" i="4"/>
  <c r="H50" i="8"/>
  <c r="H62" i="8"/>
  <c r="H82" i="8"/>
  <c r="P67" i="4"/>
  <c r="Q67" i="4" s="1"/>
  <c r="C53" i="4" s="1"/>
  <c r="C55" i="4" s="1"/>
  <c r="G50" i="8" s="1"/>
  <c r="G62" i="8" s="1"/>
  <c r="G82" i="8" s="1"/>
  <c r="BO81" i="8"/>
  <c r="BE60" i="8"/>
  <c r="BE80" i="8" s="1"/>
  <c r="BQ80" i="8" s="1"/>
  <c r="BO80" i="8"/>
  <c r="BI60" i="8"/>
  <c r="BI80" i="8"/>
  <c r="BH60" i="8"/>
  <c r="BH80" i="8"/>
  <c r="BG60" i="8"/>
  <c r="BG80" i="8" s="1"/>
  <c r="BF60" i="8"/>
  <c r="BF80" i="8"/>
  <c r="BD60" i="8"/>
  <c r="BD80" i="8"/>
  <c r="BC60" i="8"/>
  <c r="BC80" i="8"/>
  <c r="BB60" i="8"/>
  <c r="BB80" i="8" s="1"/>
  <c r="BA60" i="8"/>
  <c r="BA80" i="8"/>
  <c r="AZ60" i="8"/>
  <c r="AZ80" i="8"/>
  <c r="AY60" i="8"/>
  <c r="AY80" i="8"/>
  <c r="AX60" i="8"/>
  <c r="AX80" i="8" s="1"/>
  <c r="AW60" i="8"/>
  <c r="AW80" i="8"/>
  <c r="AV60" i="8"/>
  <c r="AV80" i="8"/>
  <c r="AU60" i="8"/>
  <c r="AU80" i="8"/>
  <c r="AT60" i="8"/>
  <c r="AT80" i="8" s="1"/>
  <c r="AS60" i="8"/>
  <c r="AS80" i="8"/>
  <c r="AR60" i="8"/>
  <c r="AR80" i="8"/>
  <c r="AQ60" i="8"/>
  <c r="AQ80" i="8"/>
  <c r="AP60" i="8"/>
  <c r="AP80" i="8" s="1"/>
  <c r="AO60" i="8"/>
  <c r="AO80" i="8"/>
  <c r="AN60" i="8"/>
  <c r="AN80" i="8"/>
  <c r="AM60" i="8"/>
  <c r="AM80" i="8"/>
  <c r="AL60" i="8"/>
  <c r="AL80" i="8" s="1"/>
  <c r="AK60" i="8"/>
  <c r="AK80" i="8"/>
  <c r="AJ60" i="8"/>
  <c r="AJ80" i="8"/>
  <c r="AI60" i="8"/>
  <c r="AI80" i="8"/>
  <c r="AH60" i="8"/>
  <c r="AH80" i="8" s="1"/>
  <c r="AG60" i="8"/>
  <c r="AG80" i="8"/>
  <c r="AF60" i="8"/>
  <c r="AF80" i="8"/>
  <c r="AE60" i="8"/>
  <c r="AE80" i="8"/>
  <c r="AD60" i="8"/>
  <c r="AD80" i="8" s="1"/>
  <c r="AC60" i="8"/>
  <c r="AC80" i="8"/>
  <c r="AB60" i="8"/>
  <c r="AB80" i="8"/>
  <c r="AA60" i="8"/>
  <c r="AA80" i="8"/>
  <c r="Z60" i="8"/>
  <c r="Z80" i="8" s="1"/>
  <c r="Y60" i="8"/>
  <c r="Y80" i="8"/>
  <c r="X60" i="8"/>
  <c r="X80" i="8"/>
  <c r="W60" i="8"/>
  <c r="W80" i="8"/>
  <c r="V60" i="8"/>
  <c r="V80" i="8" s="1"/>
  <c r="U60" i="8"/>
  <c r="U80" i="8"/>
  <c r="T60" i="8"/>
  <c r="T80" i="8"/>
  <c r="S60" i="8"/>
  <c r="S80" i="8"/>
  <c r="R60" i="8"/>
  <c r="R80" i="8" s="1"/>
  <c r="Q60" i="8"/>
  <c r="Q80" i="8"/>
  <c r="P60" i="8"/>
  <c r="P80" i="8"/>
  <c r="O60" i="8"/>
  <c r="O80" i="8"/>
  <c r="N60" i="8"/>
  <c r="N80" i="8" s="1"/>
  <c r="M60" i="8"/>
  <c r="M80" i="8"/>
  <c r="L60" i="8"/>
  <c r="L80" i="8"/>
  <c r="K60" i="8"/>
  <c r="K80" i="8"/>
  <c r="J60" i="8"/>
  <c r="J80" i="8" s="1"/>
  <c r="I60" i="8"/>
  <c r="I80" i="8"/>
  <c r="H60" i="8"/>
  <c r="H80" i="8"/>
  <c r="G60" i="8"/>
  <c r="G80" i="8"/>
  <c r="BE59" i="8"/>
  <c r="BE79" i="8" s="1"/>
  <c r="BQ79" i="8" s="1"/>
  <c r="BO79" i="8"/>
  <c r="BI59" i="8"/>
  <c r="BI79" i="8"/>
  <c r="BH59" i="8"/>
  <c r="BH79" i="8"/>
  <c r="BG59" i="8"/>
  <c r="BG79" i="8" s="1"/>
  <c r="BF59" i="8"/>
  <c r="BF79" i="8"/>
  <c r="BD59" i="8"/>
  <c r="BD79" i="8"/>
  <c r="BC59" i="8"/>
  <c r="BC79" i="8"/>
  <c r="BB59" i="8"/>
  <c r="BB79" i="8" s="1"/>
  <c r="BA59" i="8"/>
  <c r="BA79" i="8"/>
  <c r="AZ59" i="8"/>
  <c r="AZ79" i="8"/>
  <c r="AY59" i="8"/>
  <c r="AY79" i="8"/>
  <c r="AX59" i="8"/>
  <c r="AX79" i="8" s="1"/>
  <c r="AW59" i="8"/>
  <c r="AW79" i="8"/>
  <c r="AV59" i="8"/>
  <c r="AV79" i="8"/>
  <c r="AU59" i="8"/>
  <c r="AU79" i="8"/>
  <c r="AT59" i="8"/>
  <c r="AT79" i="8" s="1"/>
  <c r="AS59" i="8"/>
  <c r="AS79" i="8"/>
  <c r="AR59" i="8"/>
  <c r="AR79" i="8"/>
  <c r="AQ59" i="8"/>
  <c r="AQ79" i="8"/>
  <c r="AP59" i="8"/>
  <c r="AP79" i="8" s="1"/>
  <c r="AO59" i="8"/>
  <c r="AO79" i="8"/>
  <c r="AN59" i="8"/>
  <c r="AN79" i="8"/>
  <c r="AM59" i="8"/>
  <c r="AM79" i="8"/>
  <c r="AL59" i="8"/>
  <c r="AL79" i="8" s="1"/>
  <c r="AK59" i="8"/>
  <c r="AK79" i="8"/>
  <c r="AJ59" i="8"/>
  <c r="AJ79" i="8"/>
  <c r="AI59" i="8"/>
  <c r="AI79" i="8"/>
  <c r="AH59" i="8"/>
  <c r="AH79" i="8" s="1"/>
  <c r="AG59" i="8"/>
  <c r="AG79" i="8"/>
  <c r="AF59" i="8"/>
  <c r="AF79" i="8"/>
  <c r="AE59" i="8"/>
  <c r="AE79" i="8"/>
  <c r="AD59" i="8"/>
  <c r="AD79" i="8" s="1"/>
  <c r="AC59" i="8"/>
  <c r="AC79" i="8"/>
  <c r="AB59" i="8"/>
  <c r="AB79" i="8"/>
  <c r="AA59" i="8"/>
  <c r="AA79" i="8"/>
  <c r="Z59" i="8"/>
  <c r="Z79" i="8" s="1"/>
  <c r="Y59" i="8"/>
  <c r="Y79" i="8"/>
  <c r="X59" i="8"/>
  <c r="X79" i="8"/>
  <c r="W59" i="8"/>
  <c r="W79" i="8"/>
  <c r="V59" i="8"/>
  <c r="V79" i="8" s="1"/>
  <c r="U59" i="8"/>
  <c r="U79" i="8"/>
  <c r="T59" i="8"/>
  <c r="T79" i="8"/>
  <c r="S59" i="8"/>
  <c r="S79" i="8"/>
  <c r="R59" i="8"/>
  <c r="R79" i="8" s="1"/>
  <c r="Q59" i="8"/>
  <c r="Q79" i="8"/>
  <c r="P59" i="8"/>
  <c r="P79" i="8"/>
  <c r="O59" i="8"/>
  <c r="O79" i="8"/>
  <c r="N59" i="8"/>
  <c r="N79" i="8" s="1"/>
  <c r="M59" i="8"/>
  <c r="M79" i="8"/>
  <c r="L59" i="8"/>
  <c r="L79" i="8"/>
  <c r="K59" i="8"/>
  <c r="K79" i="8"/>
  <c r="J59" i="8"/>
  <c r="J79" i="8" s="1"/>
  <c r="I59" i="8"/>
  <c r="I79" i="8"/>
  <c r="H59" i="8"/>
  <c r="H79" i="8"/>
  <c r="G59" i="8"/>
  <c r="G79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BI26" i="8"/>
  <c r="BI32" i="8" s="1"/>
  <c r="BI27" i="8"/>
  <c r="BI28" i="8"/>
  <c r="BI29" i="8"/>
  <c r="BI30" i="8"/>
  <c r="BI31" i="8"/>
  <c r="BH26" i="8"/>
  <c r="BH32" i="8" s="1"/>
  <c r="BH27" i="8"/>
  <c r="BH28" i="8"/>
  <c r="BH29" i="8"/>
  <c r="BH30" i="8"/>
  <c r="BH31" i="8"/>
  <c r="BG26" i="8"/>
  <c r="BG32" i="8" s="1"/>
  <c r="BG27" i="8"/>
  <c r="BG28" i="8"/>
  <c r="BG29" i="8"/>
  <c r="BG30" i="8"/>
  <c r="BG31" i="8"/>
  <c r="BF26" i="8"/>
  <c r="BF32" i="8" s="1"/>
  <c r="BF27" i="8"/>
  <c r="BF28" i="8"/>
  <c r="BF29" i="8"/>
  <c r="BF30" i="8"/>
  <c r="BF31" i="8"/>
  <c r="BE26" i="8"/>
  <c r="BE32" i="8" s="1"/>
  <c r="BE27" i="8"/>
  <c r="BE28" i="8"/>
  <c r="BE29" i="8"/>
  <c r="BE30" i="8"/>
  <c r="BE31" i="8"/>
  <c r="BD26" i="8"/>
  <c r="BD27" i="8"/>
  <c r="BD28" i="8"/>
  <c r="BD29" i="8"/>
  <c r="BD30" i="8"/>
  <c r="BD31" i="8"/>
  <c r="BD32" i="8"/>
  <c r="BC26" i="8"/>
  <c r="BC27" i="8"/>
  <c r="BC28" i="8"/>
  <c r="BC29" i="8"/>
  <c r="BC30" i="8"/>
  <c r="BC31" i="8"/>
  <c r="BC32" i="8"/>
  <c r="BB26" i="8"/>
  <c r="BB32" i="8" s="1"/>
  <c r="BB27" i="8"/>
  <c r="BB28" i="8"/>
  <c r="BB29" i="8"/>
  <c r="BB30" i="8"/>
  <c r="BB31" i="8"/>
  <c r="BA26" i="8"/>
  <c r="BA32" i="8" s="1"/>
  <c r="BA27" i="8"/>
  <c r="BA28" i="8"/>
  <c r="BA29" i="8"/>
  <c r="BA30" i="8"/>
  <c r="BA31" i="8"/>
  <c r="AZ26" i="8"/>
  <c r="AZ32" i="8" s="1"/>
  <c r="AZ27" i="8"/>
  <c r="AZ28" i="8"/>
  <c r="AZ29" i="8"/>
  <c r="AZ30" i="8"/>
  <c r="AZ31" i="8"/>
  <c r="AY26" i="8"/>
  <c r="AY32" i="8" s="1"/>
  <c r="AY27" i="8"/>
  <c r="AY28" i="8"/>
  <c r="AY29" i="8"/>
  <c r="AY30" i="8"/>
  <c r="AY31" i="8"/>
  <c r="AX26" i="8"/>
  <c r="AX32" i="8" s="1"/>
  <c r="AX27" i="8"/>
  <c r="AX28" i="8"/>
  <c r="AX29" i="8"/>
  <c r="AX30" i="8"/>
  <c r="AX31" i="8"/>
  <c r="AW26" i="8"/>
  <c r="AW32" i="8" s="1"/>
  <c r="AW27" i="8"/>
  <c r="AW28" i="8"/>
  <c r="AW29" i="8"/>
  <c r="AW30" i="8"/>
  <c r="AW31" i="8"/>
  <c r="AV26" i="8"/>
  <c r="AV27" i="8"/>
  <c r="AV28" i="8"/>
  <c r="AV29" i="8"/>
  <c r="AV30" i="8"/>
  <c r="AV31" i="8"/>
  <c r="AV32" i="8"/>
  <c r="AU26" i="8"/>
  <c r="AU27" i="8"/>
  <c r="AU28" i="8"/>
  <c r="AU29" i="8"/>
  <c r="AU30" i="8"/>
  <c r="AU31" i="8"/>
  <c r="AU32" i="8"/>
  <c r="AT26" i="8"/>
  <c r="AT32" i="8" s="1"/>
  <c r="AT27" i="8"/>
  <c r="AT28" i="8"/>
  <c r="AT29" i="8"/>
  <c r="AT30" i="8"/>
  <c r="AT31" i="8"/>
  <c r="AS26" i="8"/>
  <c r="AS32" i="8" s="1"/>
  <c r="AS27" i="8"/>
  <c r="AS28" i="8"/>
  <c r="AS29" i="8"/>
  <c r="AS30" i="8"/>
  <c r="AS31" i="8"/>
  <c r="AR26" i="8"/>
  <c r="AR32" i="8" s="1"/>
  <c r="AR27" i="8"/>
  <c r="AR28" i="8"/>
  <c r="AR29" i="8"/>
  <c r="AR30" i="8"/>
  <c r="AR31" i="8"/>
  <c r="AQ26" i="8"/>
  <c r="AQ32" i="8" s="1"/>
  <c r="AQ27" i="8"/>
  <c r="AQ28" i="8"/>
  <c r="AQ29" i="8"/>
  <c r="AQ30" i="8"/>
  <c r="AQ31" i="8"/>
  <c r="AP26" i="8"/>
  <c r="AP32" i="8" s="1"/>
  <c r="AP27" i="8"/>
  <c r="AP28" i="8"/>
  <c r="AP29" i="8"/>
  <c r="AP30" i="8"/>
  <c r="AP31" i="8"/>
  <c r="AO26" i="8"/>
  <c r="AO32" i="8" s="1"/>
  <c r="AO27" i="8"/>
  <c r="AO28" i="8"/>
  <c r="AO29" i="8"/>
  <c r="AO30" i="8"/>
  <c r="AO31" i="8"/>
  <c r="AN26" i="8"/>
  <c r="AN27" i="8"/>
  <c r="AN28" i="8"/>
  <c r="AN29" i="8"/>
  <c r="AN30" i="8"/>
  <c r="AN31" i="8"/>
  <c r="AN32" i="8" s="1"/>
  <c r="AM26" i="8"/>
  <c r="AM27" i="8"/>
  <c r="AM28" i="8"/>
  <c r="AM29" i="8"/>
  <c r="AM30" i="8"/>
  <c r="AM31" i="8"/>
  <c r="AM32" i="8"/>
  <c r="AL26" i="8"/>
  <c r="AL32" i="8" s="1"/>
  <c r="AL27" i="8"/>
  <c r="AL28" i="8"/>
  <c r="AL29" i="8"/>
  <c r="AL30" i="8"/>
  <c r="AL31" i="8"/>
  <c r="AK26" i="8"/>
  <c r="AK32" i="8" s="1"/>
  <c r="AK27" i="8"/>
  <c r="AK28" i="8"/>
  <c r="AK29" i="8"/>
  <c r="AK30" i="8"/>
  <c r="AK31" i="8"/>
  <c r="AJ26" i="8"/>
  <c r="AJ32" i="8" s="1"/>
  <c r="AJ27" i="8"/>
  <c r="AJ28" i="8"/>
  <c r="AJ29" i="8"/>
  <c r="AJ30" i="8"/>
  <c r="AJ31" i="8"/>
  <c r="AI26" i="8"/>
  <c r="AI32" i="8" s="1"/>
  <c r="AI27" i="8"/>
  <c r="AI28" i="8"/>
  <c r="AI29" i="8"/>
  <c r="AI30" i="8"/>
  <c r="AI31" i="8"/>
  <c r="AH26" i="8"/>
  <c r="AH32" i="8" s="1"/>
  <c r="AH27" i="8"/>
  <c r="AH28" i="8"/>
  <c r="AH29" i="8"/>
  <c r="AH30" i="8"/>
  <c r="AH31" i="8"/>
  <c r="AG26" i="8"/>
  <c r="AG32" i="8" s="1"/>
  <c r="AG27" i="8"/>
  <c r="AG28" i="8"/>
  <c r="AG29" i="8"/>
  <c r="AG30" i="8"/>
  <c r="AG31" i="8"/>
  <c r="AF26" i="8"/>
  <c r="AF27" i="8"/>
  <c r="AF28" i="8"/>
  <c r="AF29" i="8"/>
  <c r="AF30" i="8"/>
  <c r="AF31" i="8"/>
  <c r="AF32" i="8" s="1"/>
  <c r="AE26" i="8"/>
  <c r="AE27" i="8"/>
  <c r="AE28" i="8"/>
  <c r="AE29" i="8"/>
  <c r="AE30" i="8"/>
  <c r="AE31" i="8"/>
  <c r="AE32" i="8"/>
  <c r="AD26" i="8"/>
  <c r="AD32" i="8" s="1"/>
  <c r="AD27" i="8"/>
  <c r="AD28" i="8"/>
  <c r="AD29" i="8"/>
  <c r="AD30" i="8"/>
  <c r="AD31" i="8"/>
  <c r="AC26" i="8"/>
  <c r="AC32" i="8" s="1"/>
  <c r="AC27" i="8"/>
  <c r="AC28" i="8"/>
  <c r="AC29" i="8"/>
  <c r="AC30" i="8"/>
  <c r="AC31" i="8"/>
  <c r="AB26" i="8"/>
  <c r="AB32" i="8" s="1"/>
  <c r="AB27" i="8"/>
  <c r="AB28" i="8"/>
  <c r="AB29" i="8"/>
  <c r="AB30" i="8"/>
  <c r="AB31" i="8"/>
  <c r="AA26" i="8"/>
  <c r="AA32" i="8" s="1"/>
  <c r="AA27" i="8"/>
  <c r="AA28" i="8"/>
  <c r="AA29" i="8"/>
  <c r="AA30" i="8"/>
  <c r="AA31" i="8"/>
  <c r="Z26" i="8"/>
  <c r="Z32" i="8" s="1"/>
  <c r="Z27" i="8"/>
  <c r="Z28" i="8"/>
  <c r="Z29" i="8"/>
  <c r="Z30" i="8"/>
  <c r="Z31" i="8"/>
  <c r="Y26" i="8"/>
  <c r="Y32" i="8" s="1"/>
  <c r="Y27" i="8"/>
  <c r="Y28" i="8"/>
  <c r="Y29" i="8"/>
  <c r="Y30" i="8"/>
  <c r="Y31" i="8"/>
  <c r="X26" i="8"/>
  <c r="X27" i="8"/>
  <c r="X28" i="8"/>
  <c r="X29" i="8"/>
  <c r="X30" i="8"/>
  <c r="X31" i="8"/>
  <c r="X32" i="8" s="1"/>
  <c r="W26" i="8"/>
  <c r="W27" i="8"/>
  <c r="W28" i="8"/>
  <c r="W29" i="8"/>
  <c r="W30" i="8"/>
  <c r="W31" i="8"/>
  <c r="W32" i="8"/>
  <c r="V26" i="8"/>
  <c r="V32" i="8" s="1"/>
  <c r="V27" i="8"/>
  <c r="V28" i="8"/>
  <c r="V29" i="8"/>
  <c r="V30" i="8"/>
  <c r="V31" i="8"/>
  <c r="U26" i="8"/>
  <c r="U32" i="8" s="1"/>
  <c r="U27" i="8"/>
  <c r="U28" i="8"/>
  <c r="U29" i="8"/>
  <c r="U30" i="8"/>
  <c r="U31" i="8"/>
  <c r="T26" i="8"/>
  <c r="T32" i="8" s="1"/>
  <c r="T27" i="8"/>
  <c r="T28" i="8"/>
  <c r="T29" i="8"/>
  <c r="T30" i="8"/>
  <c r="T31" i="8"/>
  <c r="S26" i="8"/>
  <c r="S32" i="8" s="1"/>
  <c r="S27" i="8"/>
  <c r="S28" i="8"/>
  <c r="S29" i="8"/>
  <c r="S30" i="8"/>
  <c r="S31" i="8"/>
  <c r="R26" i="8"/>
  <c r="R32" i="8" s="1"/>
  <c r="R27" i="8"/>
  <c r="R28" i="8"/>
  <c r="R29" i="8"/>
  <c r="R30" i="8"/>
  <c r="R31" i="8"/>
  <c r="Q26" i="8"/>
  <c r="Q32" i="8" s="1"/>
  <c r="Q27" i="8"/>
  <c r="Q28" i="8"/>
  <c r="Q29" i="8"/>
  <c r="Q30" i="8"/>
  <c r="Q31" i="8"/>
  <c r="P26" i="8"/>
  <c r="P27" i="8"/>
  <c r="P28" i="8"/>
  <c r="P29" i="8"/>
  <c r="P30" i="8"/>
  <c r="P31" i="8"/>
  <c r="P32" i="8" s="1"/>
  <c r="O26" i="8"/>
  <c r="O27" i="8"/>
  <c r="O28" i="8"/>
  <c r="O29" i="8"/>
  <c r="O30" i="8"/>
  <c r="O31" i="8"/>
  <c r="O32" i="8"/>
  <c r="N26" i="8"/>
  <c r="N32" i="8" s="1"/>
  <c r="N27" i="8"/>
  <c r="N28" i="8"/>
  <c r="N29" i="8"/>
  <c r="N30" i="8"/>
  <c r="N31" i="8"/>
  <c r="M26" i="8"/>
  <c r="M32" i="8" s="1"/>
  <c r="M27" i="8"/>
  <c r="M28" i="8"/>
  <c r="M29" i="8"/>
  <c r="M30" i="8"/>
  <c r="M31" i="8"/>
  <c r="L26" i="8"/>
  <c r="L32" i="8" s="1"/>
  <c r="L27" i="8"/>
  <c r="L28" i="8"/>
  <c r="L29" i="8"/>
  <c r="L30" i="8"/>
  <c r="L31" i="8"/>
  <c r="K26" i="8"/>
  <c r="K32" i="8" s="1"/>
  <c r="K27" i="8"/>
  <c r="K28" i="8"/>
  <c r="K29" i="8"/>
  <c r="K30" i="8"/>
  <c r="K31" i="8"/>
  <c r="J26" i="8"/>
  <c r="J32" i="8" s="1"/>
  <c r="J27" i="8"/>
  <c r="J28" i="8"/>
  <c r="J29" i="8"/>
  <c r="J30" i="8"/>
  <c r="J31" i="8"/>
  <c r="I26" i="8"/>
  <c r="I32" i="8" s="1"/>
  <c r="I27" i="8"/>
  <c r="I28" i="8"/>
  <c r="I29" i="8"/>
  <c r="I30" i="8"/>
  <c r="I31" i="8"/>
  <c r="H26" i="8"/>
  <c r="H27" i="8"/>
  <c r="H28" i="8"/>
  <c r="H29" i="8"/>
  <c r="H30" i="8"/>
  <c r="H31" i="8"/>
  <c r="H32" i="8" s="1"/>
  <c r="G26" i="8"/>
  <c r="G27" i="8"/>
  <c r="G28" i="8"/>
  <c r="G29" i="8"/>
  <c r="G30" i="8"/>
  <c r="G31" i="8"/>
  <c r="G32" i="8"/>
  <c r="I443" i="7"/>
  <c r="B443" i="7"/>
  <c r="C443" i="7"/>
  <c r="D443" i="7"/>
  <c r="E443" i="7" s="1"/>
  <c r="G443" i="7" s="1"/>
  <c r="I442" i="7"/>
  <c r="B442" i="7"/>
  <c r="E442" i="7" s="1"/>
  <c r="G442" i="7" s="1"/>
  <c r="C442" i="7"/>
  <c r="D442" i="7"/>
  <c r="I441" i="7"/>
  <c r="B441" i="7"/>
  <c r="C441" i="7"/>
  <c r="D441" i="7"/>
  <c r="E441" i="7" s="1"/>
  <c r="G441" i="7" s="1"/>
  <c r="I440" i="7"/>
  <c r="B440" i="7"/>
  <c r="C440" i="7"/>
  <c r="D440" i="7"/>
  <c r="E440" i="7"/>
  <c r="G440" i="7"/>
  <c r="I439" i="7"/>
  <c r="B439" i="7"/>
  <c r="C439" i="7"/>
  <c r="D439" i="7"/>
  <c r="E439" i="7" s="1"/>
  <c r="G439" i="7" s="1"/>
  <c r="FA438" i="7"/>
  <c r="C438" i="7" s="1"/>
  <c r="I438" i="7"/>
  <c r="B438" i="7"/>
  <c r="E438" i="7" s="1"/>
  <c r="G438" i="7" s="1"/>
  <c r="D438" i="7"/>
  <c r="FA437" i="7"/>
  <c r="I437" i="7"/>
  <c r="B437" i="7"/>
  <c r="E437" i="7" s="1"/>
  <c r="G437" i="7" s="1"/>
  <c r="C437" i="7"/>
  <c r="D437" i="7"/>
  <c r="FA436" i="7"/>
  <c r="I436" i="7"/>
  <c r="B436" i="7"/>
  <c r="E436" i="7" s="1"/>
  <c r="G436" i="7" s="1"/>
  <c r="C436" i="7"/>
  <c r="D436" i="7"/>
  <c r="FA435" i="7"/>
  <c r="I435" i="7"/>
  <c r="B435" i="7"/>
  <c r="C435" i="7"/>
  <c r="D435" i="7"/>
  <c r="E435" i="7" s="1"/>
  <c r="G435" i="7" s="1"/>
  <c r="FA434" i="7"/>
  <c r="I434" i="7"/>
  <c r="B434" i="7"/>
  <c r="C434" i="7"/>
  <c r="D434" i="7"/>
  <c r="E434" i="7"/>
  <c r="G434" i="7" s="1"/>
  <c r="FA433" i="7"/>
  <c r="I433" i="7"/>
  <c r="B433" i="7"/>
  <c r="C433" i="7"/>
  <c r="D433" i="7"/>
  <c r="E433" i="7"/>
  <c r="G433" i="7"/>
  <c r="FA432" i="7"/>
  <c r="C432" i="7" s="1"/>
  <c r="E432" i="7" s="1"/>
  <c r="G432" i="7" s="1"/>
  <c r="I432" i="7"/>
  <c r="B432" i="7"/>
  <c r="D432" i="7"/>
  <c r="FA431" i="7"/>
  <c r="C431" i="7" s="1"/>
  <c r="E431" i="7" s="1"/>
  <c r="G431" i="7" s="1"/>
  <c r="I431" i="7"/>
  <c r="B431" i="7"/>
  <c r="D431" i="7"/>
  <c r="FA430" i="7"/>
  <c r="C430" i="7" s="1"/>
  <c r="I430" i="7"/>
  <c r="B430" i="7"/>
  <c r="E430" i="7" s="1"/>
  <c r="G430" i="7" s="1"/>
  <c r="D430" i="7"/>
  <c r="FA429" i="7"/>
  <c r="I429" i="7"/>
  <c r="B429" i="7"/>
  <c r="E429" i="7" s="1"/>
  <c r="G429" i="7" s="1"/>
  <c r="C429" i="7"/>
  <c r="D429" i="7"/>
  <c r="FA428" i="7"/>
  <c r="I428" i="7"/>
  <c r="B428" i="7"/>
  <c r="E428" i="7" s="1"/>
  <c r="G428" i="7" s="1"/>
  <c r="C428" i="7"/>
  <c r="D428" i="7"/>
  <c r="FA427" i="7"/>
  <c r="I427" i="7"/>
  <c r="B427" i="7"/>
  <c r="C427" i="7"/>
  <c r="D427" i="7"/>
  <c r="E427" i="7" s="1"/>
  <c r="G427" i="7" s="1"/>
  <c r="FA426" i="7"/>
  <c r="I426" i="7"/>
  <c r="B426" i="7"/>
  <c r="C426" i="7"/>
  <c r="D426" i="7"/>
  <c r="E426" i="7"/>
  <c r="G426" i="7" s="1"/>
  <c r="FA425" i="7"/>
  <c r="I425" i="7"/>
  <c r="B425" i="7"/>
  <c r="C425" i="7"/>
  <c r="D425" i="7"/>
  <c r="E425" i="7"/>
  <c r="G425" i="7"/>
  <c r="FA424" i="7"/>
  <c r="C424" i="7" s="1"/>
  <c r="E424" i="7" s="1"/>
  <c r="G424" i="7" s="1"/>
  <c r="I424" i="7"/>
  <c r="B424" i="7"/>
  <c r="D424" i="7"/>
  <c r="FA423" i="7"/>
  <c r="C423" i="7" s="1"/>
  <c r="E423" i="7" s="1"/>
  <c r="G423" i="7" s="1"/>
  <c r="I423" i="7"/>
  <c r="B423" i="7"/>
  <c r="D423" i="7"/>
  <c r="FA422" i="7"/>
  <c r="C422" i="7" s="1"/>
  <c r="I422" i="7"/>
  <c r="B422" i="7"/>
  <c r="E422" i="7" s="1"/>
  <c r="G422" i="7" s="1"/>
  <c r="D422" i="7"/>
  <c r="FA421" i="7"/>
  <c r="I421" i="7"/>
  <c r="B421" i="7"/>
  <c r="E421" i="7" s="1"/>
  <c r="G421" i="7" s="1"/>
  <c r="C421" i="7"/>
  <c r="D421" i="7"/>
  <c r="FA420" i="7"/>
  <c r="I420" i="7"/>
  <c r="B420" i="7"/>
  <c r="E420" i="7" s="1"/>
  <c r="G420" i="7" s="1"/>
  <c r="C420" i="7"/>
  <c r="D420" i="7"/>
  <c r="FA419" i="7"/>
  <c r="I419" i="7"/>
  <c r="B419" i="7"/>
  <c r="C419" i="7"/>
  <c r="D419" i="7"/>
  <c r="E419" i="7" s="1"/>
  <c r="G419" i="7" s="1"/>
  <c r="FA418" i="7"/>
  <c r="I418" i="7"/>
  <c r="B418" i="7"/>
  <c r="C418" i="7"/>
  <c r="D418" i="7"/>
  <c r="E418" i="7"/>
  <c r="G418" i="7" s="1"/>
  <c r="FA417" i="7"/>
  <c r="I417" i="7"/>
  <c r="B417" i="7"/>
  <c r="C417" i="7"/>
  <c r="D417" i="7"/>
  <c r="E417" i="7"/>
  <c r="G417" i="7"/>
  <c r="FA416" i="7"/>
  <c r="C416" i="7" s="1"/>
  <c r="E416" i="7" s="1"/>
  <c r="G416" i="7" s="1"/>
  <c r="I416" i="7"/>
  <c r="B416" i="7"/>
  <c r="D416" i="7"/>
  <c r="FA415" i="7"/>
  <c r="C415" i="7" s="1"/>
  <c r="E415" i="7" s="1"/>
  <c r="G415" i="7" s="1"/>
  <c r="I415" i="7"/>
  <c r="B415" i="7"/>
  <c r="D415" i="7"/>
  <c r="FA414" i="7"/>
  <c r="C414" i="7" s="1"/>
  <c r="I414" i="7"/>
  <c r="B414" i="7"/>
  <c r="E414" i="7" s="1"/>
  <c r="G414" i="7" s="1"/>
  <c r="D414" i="7"/>
  <c r="FA413" i="7"/>
  <c r="I413" i="7"/>
  <c r="B413" i="7"/>
  <c r="E413" i="7" s="1"/>
  <c r="G413" i="7" s="1"/>
  <c r="C413" i="7"/>
  <c r="D413" i="7"/>
  <c r="FA412" i="7"/>
  <c r="I412" i="7"/>
  <c r="B412" i="7"/>
  <c r="E412" i="7" s="1"/>
  <c r="G412" i="7" s="1"/>
  <c r="C412" i="7"/>
  <c r="D412" i="7"/>
  <c r="FA411" i="7"/>
  <c r="I411" i="7"/>
  <c r="B411" i="7"/>
  <c r="C411" i="7"/>
  <c r="D411" i="7"/>
  <c r="E411" i="7" s="1"/>
  <c r="G411" i="7" s="1"/>
  <c r="FA410" i="7"/>
  <c r="I410" i="7"/>
  <c r="B410" i="7"/>
  <c r="C410" i="7"/>
  <c r="D410" i="7"/>
  <c r="E410" i="7"/>
  <c r="G410" i="7" s="1"/>
  <c r="FA409" i="7"/>
  <c r="I409" i="7"/>
  <c r="B409" i="7"/>
  <c r="C409" i="7"/>
  <c r="D409" i="7"/>
  <c r="E409" i="7"/>
  <c r="G409" i="7"/>
  <c r="FA408" i="7"/>
  <c r="C408" i="7" s="1"/>
  <c r="E408" i="7" s="1"/>
  <c r="G408" i="7" s="1"/>
  <c r="I408" i="7"/>
  <c r="B408" i="7"/>
  <c r="D408" i="7"/>
  <c r="FA407" i="7"/>
  <c r="C407" i="7" s="1"/>
  <c r="E407" i="7" s="1"/>
  <c r="G407" i="7" s="1"/>
  <c r="I407" i="7"/>
  <c r="B407" i="7"/>
  <c r="D407" i="7"/>
  <c r="FA406" i="7"/>
  <c r="C406" i="7" s="1"/>
  <c r="I406" i="7"/>
  <c r="B406" i="7"/>
  <c r="E406" i="7" s="1"/>
  <c r="G406" i="7" s="1"/>
  <c r="D406" i="7"/>
  <c r="FA405" i="7"/>
  <c r="I405" i="7"/>
  <c r="B405" i="7"/>
  <c r="E405" i="7" s="1"/>
  <c r="G405" i="7" s="1"/>
  <c r="C405" i="7"/>
  <c r="D405" i="7"/>
  <c r="FA404" i="7"/>
  <c r="I404" i="7"/>
  <c r="B404" i="7"/>
  <c r="E404" i="7" s="1"/>
  <c r="G404" i="7" s="1"/>
  <c r="C404" i="7"/>
  <c r="D404" i="7"/>
  <c r="FA403" i="7"/>
  <c r="I403" i="7"/>
  <c r="B403" i="7"/>
  <c r="C403" i="7"/>
  <c r="D403" i="7"/>
  <c r="E403" i="7" s="1"/>
  <c r="G403" i="7" s="1"/>
  <c r="FA402" i="7"/>
  <c r="I402" i="7"/>
  <c r="B402" i="7"/>
  <c r="C402" i="7"/>
  <c r="D402" i="7"/>
  <c r="E402" i="7"/>
  <c r="G402" i="7" s="1"/>
  <c r="FA401" i="7"/>
  <c r="I401" i="7"/>
  <c r="B401" i="7"/>
  <c r="C401" i="7"/>
  <c r="D401" i="7"/>
  <c r="E401" i="7"/>
  <c r="G401" i="7"/>
  <c r="FA400" i="7"/>
  <c r="C400" i="7" s="1"/>
  <c r="E400" i="7" s="1"/>
  <c r="G400" i="7" s="1"/>
  <c r="I400" i="7"/>
  <c r="B400" i="7"/>
  <c r="D400" i="7"/>
  <c r="FA399" i="7"/>
  <c r="C399" i="7" s="1"/>
  <c r="E399" i="7" s="1"/>
  <c r="G399" i="7" s="1"/>
  <c r="R399" i="7"/>
  <c r="P399" i="7" s="1"/>
  <c r="Q399" i="7"/>
  <c r="I399" i="7"/>
  <c r="B399" i="7"/>
  <c r="D399" i="7"/>
  <c r="D365" i="7"/>
  <c r="E365" i="7"/>
  <c r="D366" i="7"/>
  <c r="E366" i="7" s="1"/>
  <c r="D367" i="7"/>
  <c r="D373" i="7" s="1"/>
  <c r="E367" i="7"/>
  <c r="D368" i="7"/>
  <c r="E368" i="7" s="1"/>
  <c r="D369" i="7"/>
  <c r="E369" i="7"/>
  <c r="C370" i="7"/>
  <c r="D370" i="7" s="1"/>
  <c r="E370" i="7" s="1"/>
  <c r="D371" i="7"/>
  <c r="E371" i="7"/>
  <c r="D372" i="7"/>
  <c r="E372" i="7" s="1"/>
  <c r="BH288" i="7"/>
  <c r="BH279" i="7" s="1"/>
  <c r="BG288" i="7"/>
  <c r="BG285" i="7" s="1"/>
  <c r="BF288" i="7"/>
  <c r="BF279" i="7" s="1"/>
  <c r="BE288" i="7"/>
  <c r="BE285" i="7" s="1"/>
  <c r="BD288" i="7"/>
  <c r="BC288" i="7"/>
  <c r="BB288" i="7"/>
  <c r="BB281" i="7" s="1"/>
  <c r="BB287" i="7" s="1"/>
  <c r="BA288" i="7"/>
  <c r="AZ288" i="7"/>
  <c r="AZ279" i="7" s="1"/>
  <c r="AY288" i="7"/>
  <c r="AY285" i="7" s="1"/>
  <c r="AX288" i="7"/>
  <c r="AX279" i="7" s="1"/>
  <c r="AW288" i="7"/>
  <c r="AW285" i="7" s="1"/>
  <c r="AV288" i="7"/>
  <c r="AU288" i="7"/>
  <c r="AT288" i="7"/>
  <c r="AS288" i="7"/>
  <c r="AR288" i="7"/>
  <c r="AR279" i="7" s="1"/>
  <c r="AQ288" i="7"/>
  <c r="AQ285" i="7" s="1"/>
  <c r="AP288" i="7"/>
  <c r="AP279" i="7" s="1"/>
  <c r="AO288" i="7"/>
  <c r="AO285" i="7" s="1"/>
  <c r="AN288" i="7"/>
  <c r="AM288" i="7"/>
  <c r="AL288" i="7"/>
  <c r="AK288" i="7"/>
  <c r="AJ288" i="7"/>
  <c r="AJ279" i="7" s="1"/>
  <c r="AI288" i="7"/>
  <c r="AI285" i="7" s="1"/>
  <c r="AH288" i="7"/>
  <c r="AH279" i="7" s="1"/>
  <c r="AG288" i="7"/>
  <c r="AG285" i="7" s="1"/>
  <c r="AF288" i="7"/>
  <c r="AE288" i="7"/>
  <c r="AD288" i="7"/>
  <c r="AC288" i="7"/>
  <c r="AB288" i="7"/>
  <c r="AB279" i="7" s="1"/>
  <c r="AA288" i="7"/>
  <c r="AA285" i="7" s="1"/>
  <c r="Z288" i="7"/>
  <c r="Z279" i="7" s="1"/>
  <c r="Y288" i="7"/>
  <c r="Y285" i="7" s="1"/>
  <c r="X288" i="7"/>
  <c r="W288" i="7"/>
  <c r="V288" i="7"/>
  <c r="U288" i="7"/>
  <c r="T288" i="7"/>
  <c r="T279" i="7" s="1"/>
  <c r="S288" i="7"/>
  <c r="S285" i="7" s="1"/>
  <c r="R288" i="7"/>
  <c r="R279" i="7" s="1"/>
  <c r="Q288" i="7"/>
  <c r="Q285" i="7" s="1"/>
  <c r="P288" i="7"/>
  <c r="O288" i="7"/>
  <c r="N288" i="7"/>
  <c r="M288" i="7"/>
  <c r="L288" i="7"/>
  <c r="L279" i="7" s="1"/>
  <c r="K288" i="7"/>
  <c r="K285" i="7" s="1"/>
  <c r="J288" i="7"/>
  <c r="J279" i="7" s="1"/>
  <c r="I288" i="7"/>
  <c r="I285" i="7" s="1"/>
  <c r="H288" i="7"/>
  <c r="G288" i="7"/>
  <c r="BH285" i="7"/>
  <c r="BG279" i="7"/>
  <c r="BG287" i="7" s="1"/>
  <c r="BG281" i="7"/>
  <c r="BE279" i="7"/>
  <c r="BE281" i="7"/>
  <c r="BD279" i="7"/>
  <c r="BD281" i="7"/>
  <c r="BD285" i="7"/>
  <c r="BD287" i="7"/>
  <c r="BC279" i="7"/>
  <c r="BC287" i="7" s="1"/>
  <c r="BC281" i="7"/>
  <c r="BC285" i="7"/>
  <c r="BB279" i="7"/>
  <c r="BB285" i="7"/>
  <c r="BA279" i="7"/>
  <c r="BA287" i="7" s="1"/>
  <c r="BA281" i="7"/>
  <c r="BA285" i="7"/>
  <c r="AZ285" i="7"/>
  <c r="AY279" i="7"/>
  <c r="AY281" i="7"/>
  <c r="AW279" i="7"/>
  <c r="AW281" i="7"/>
  <c r="AV279" i="7"/>
  <c r="AV281" i="7"/>
  <c r="AV285" i="7"/>
  <c r="AV287" i="7"/>
  <c r="AU279" i="7"/>
  <c r="AU287" i="7" s="1"/>
  <c r="AU281" i="7"/>
  <c r="AU285" i="7"/>
  <c r="AT279" i="7"/>
  <c r="AT281" i="7"/>
  <c r="AT285" i="7"/>
  <c r="AT287" i="7"/>
  <c r="AS279" i="7"/>
  <c r="AS287" i="7" s="1"/>
  <c r="AS281" i="7"/>
  <c r="AS285" i="7"/>
  <c r="AR285" i="7"/>
  <c r="AQ279" i="7"/>
  <c r="AQ281" i="7"/>
  <c r="AO279" i="7"/>
  <c r="AO281" i="7"/>
  <c r="AN279" i="7"/>
  <c r="AN281" i="7"/>
  <c r="AN285" i="7"/>
  <c r="AN287" i="7"/>
  <c r="AM279" i="7"/>
  <c r="AM281" i="7"/>
  <c r="AM285" i="7"/>
  <c r="AL279" i="7"/>
  <c r="AL281" i="7"/>
  <c r="AL285" i="7"/>
  <c r="AL287" i="7"/>
  <c r="AK279" i="7"/>
  <c r="AK281" i="7"/>
  <c r="AK285" i="7"/>
  <c r="AJ285" i="7"/>
  <c r="AI279" i="7"/>
  <c r="AI281" i="7"/>
  <c r="AG279" i="7"/>
  <c r="AG281" i="7"/>
  <c r="AF279" i="7"/>
  <c r="AF281" i="7"/>
  <c r="AF285" i="7"/>
  <c r="AF287" i="7"/>
  <c r="AE279" i="7"/>
  <c r="AE281" i="7"/>
  <c r="AE285" i="7"/>
  <c r="AD279" i="7"/>
  <c r="AD281" i="7"/>
  <c r="AD285" i="7"/>
  <c r="AD287" i="7"/>
  <c r="AC279" i="7"/>
  <c r="AC281" i="7"/>
  <c r="AC285" i="7"/>
  <c r="AB285" i="7"/>
  <c r="AA279" i="7"/>
  <c r="AA281" i="7"/>
  <c r="Y279" i="7"/>
  <c r="Y281" i="7"/>
  <c r="X279" i="7"/>
  <c r="X281" i="7"/>
  <c r="X285" i="7"/>
  <c r="X287" i="7"/>
  <c r="W279" i="7"/>
  <c r="W281" i="7"/>
  <c r="W285" i="7"/>
  <c r="V279" i="7"/>
  <c r="V281" i="7"/>
  <c r="V285" i="7"/>
  <c r="V287" i="7"/>
  <c r="U279" i="7"/>
  <c r="U281" i="7"/>
  <c r="U285" i="7"/>
  <c r="T285" i="7"/>
  <c r="S279" i="7"/>
  <c r="S281" i="7"/>
  <c r="Q279" i="7"/>
  <c r="Q281" i="7"/>
  <c r="P279" i="7"/>
  <c r="P281" i="7"/>
  <c r="P285" i="7"/>
  <c r="P287" i="7"/>
  <c r="O279" i="7"/>
  <c r="O281" i="7"/>
  <c r="O285" i="7"/>
  <c r="N279" i="7"/>
  <c r="N281" i="7"/>
  <c r="N285" i="7"/>
  <c r="N287" i="7"/>
  <c r="M279" i="7"/>
  <c r="M281" i="7"/>
  <c r="M285" i="7"/>
  <c r="L285" i="7"/>
  <c r="K279" i="7"/>
  <c r="K287" i="7" s="1"/>
  <c r="K281" i="7"/>
  <c r="I279" i="7"/>
  <c r="I281" i="7"/>
  <c r="H279" i="7"/>
  <c r="H281" i="7"/>
  <c r="H285" i="7"/>
  <c r="H287" i="7"/>
  <c r="G279" i="7"/>
  <c r="G287" i="7" s="1"/>
  <c r="G281" i="7"/>
  <c r="G285" i="7"/>
  <c r="D278" i="7"/>
  <c r="BJ149" i="7"/>
  <c r="BJ276" i="7"/>
  <c r="BH276" i="7"/>
  <c r="BH267" i="7" s="1"/>
  <c r="BG276" i="7"/>
  <c r="BF276" i="7"/>
  <c r="BE276" i="7"/>
  <c r="BD276" i="7"/>
  <c r="BC276" i="7"/>
  <c r="BB276" i="7"/>
  <c r="BA276" i="7"/>
  <c r="BA269" i="7" s="1"/>
  <c r="AZ276" i="7"/>
  <c r="AZ267" i="7" s="1"/>
  <c r="AY276" i="7"/>
  <c r="AX276" i="7"/>
  <c r="AW276" i="7"/>
  <c r="AV276" i="7"/>
  <c r="AU276" i="7"/>
  <c r="AT276" i="7"/>
  <c r="AS276" i="7"/>
  <c r="AS269" i="7" s="1"/>
  <c r="AR276" i="7"/>
  <c r="AR267" i="7" s="1"/>
  <c r="AQ276" i="7"/>
  <c r="AP276" i="7"/>
  <c r="AO276" i="7"/>
  <c r="AN276" i="7"/>
  <c r="AM276" i="7"/>
  <c r="AL276" i="7"/>
  <c r="AK276" i="7"/>
  <c r="AK269" i="7" s="1"/>
  <c r="AJ276" i="7"/>
  <c r="AJ267" i="7" s="1"/>
  <c r="AI276" i="7"/>
  <c r="AH276" i="7"/>
  <c r="AG276" i="7"/>
  <c r="AF276" i="7"/>
  <c r="AE276" i="7"/>
  <c r="AD276" i="7"/>
  <c r="AC276" i="7"/>
  <c r="AC269" i="7" s="1"/>
  <c r="AB276" i="7"/>
  <c r="AB267" i="7" s="1"/>
  <c r="AA276" i="7"/>
  <c r="Z276" i="7"/>
  <c r="Y276" i="7"/>
  <c r="X276" i="7"/>
  <c r="W276" i="7"/>
  <c r="V276" i="7"/>
  <c r="U276" i="7"/>
  <c r="U269" i="7" s="1"/>
  <c r="T276" i="7"/>
  <c r="T267" i="7" s="1"/>
  <c r="S276" i="7"/>
  <c r="R276" i="7"/>
  <c r="Q276" i="7"/>
  <c r="P276" i="7"/>
  <c r="O276" i="7"/>
  <c r="N276" i="7"/>
  <c r="M276" i="7"/>
  <c r="M269" i="7" s="1"/>
  <c r="L276" i="7"/>
  <c r="L267" i="7" s="1"/>
  <c r="K276" i="7"/>
  <c r="J276" i="7"/>
  <c r="I276" i="7"/>
  <c r="H276" i="7"/>
  <c r="G276" i="7"/>
  <c r="BH273" i="7"/>
  <c r="BG267" i="7"/>
  <c r="BE267" i="7"/>
  <c r="BE275" i="7" s="1"/>
  <c r="BE269" i="7"/>
  <c r="BE273" i="7"/>
  <c r="BD267" i="7"/>
  <c r="BD269" i="7"/>
  <c r="BD273" i="7"/>
  <c r="BD275" i="7"/>
  <c r="BC267" i="7"/>
  <c r="BC275" i="7" s="1"/>
  <c r="BC269" i="7"/>
  <c r="BC273" i="7"/>
  <c r="BB267" i="7"/>
  <c r="BB269" i="7"/>
  <c r="BB273" i="7"/>
  <c r="BB275" i="7"/>
  <c r="BA267" i="7"/>
  <c r="AZ273" i="7"/>
  <c r="AW267" i="7"/>
  <c r="AW275" i="7" s="1"/>
  <c r="AW269" i="7"/>
  <c r="AW273" i="7"/>
  <c r="AV267" i="7"/>
  <c r="AV269" i="7"/>
  <c r="AV273" i="7"/>
  <c r="AV275" i="7"/>
  <c r="AU267" i="7"/>
  <c r="AU275" i="7" s="1"/>
  <c r="AU269" i="7"/>
  <c r="AU273" i="7"/>
  <c r="AT267" i="7"/>
  <c r="AT269" i="7"/>
  <c r="AT273" i="7"/>
  <c r="AT275" i="7"/>
  <c r="AS267" i="7"/>
  <c r="AR273" i="7"/>
  <c r="AO267" i="7"/>
  <c r="AO275" i="7" s="1"/>
  <c r="AO269" i="7"/>
  <c r="AO273" i="7"/>
  <c r="AN267" i="7"/>
  <c r="AN269" i="7"/>
  <c r="AN273" i="7"/>
  <c r="AN275" i="7"/>
  <c r="AM267" i="7"/>
  <c r="AM275" i="7" s="1"/>
  <c r="AM269" i="7"/>
  <c r="AM273" i="7"/>
  <c r="AL267" i="7"/>
  <c r="AL269" i="7"/>
  <c r="AL273" i="7"/>
  <c r="AL275" i="7"/>
  <c r="AK267" i="7"/>
  <c r="AJ273" i="7"/>
  <c r="AI267" i="7"/>
  <c r="AG267" i="7"/>
  <c r="AG275" i="7" s="1"/>
  <c r="AG269" i="7"/>
  <c r="AG273" i="7"/>
  <c r="AF267" i="7"/>
  <c r="AF269" i="7"/>
  <c r="AF273" i="7"/>
  <c r="AF275" i="7"/>
  <c r="AE267" i="7"/>
  <c r="AE275" i="7" s="1"/>
  <c r="AE269" i="7"/>
  <c r="AE273" i="7"/>
  <c r="AD267" i="7"/>
  <c r="AD269" i="7"/>
  <c r="AD273" i="7"/>
  <c r="AD275" i="7"/>
  <c r="AC267" i="7"/>
  <c r="AB273" i="7"/>
  <c r="Y267" i="7"/>
  <c r="Y275" i="7" s="1"/>
  <c r="Y269" i="7"/>
  <c r="Y273" i="7"/>
  <c r="X267" i="7"/>
  <c r="X269" i="7"/>
  <c r="X273" i="7"/>
  <c r="X275" i="7"/>
  <c r="W267" i="7"/>
  <c r="W275" i="7" s="1"/>
  <c r="W269" i="7"/>
  <c r="W273" i="7"/>
  <c r="V267" i="7"/>
  <c r="V269" i="7"/>
  <c r="V273" i="7"/>
  <c r="V275" i="7"/>
  <c r="U267" i="7"/>
  <c r="T273" i="7"/>
  <c r="Q267" i="7"/>
  <c r="Q275" i="7" s="1"/>
  <c r="Q269" i="7"/>
  <c r="Q273" i="7"/>
  <c r="P267" i="7"/>
  <c r="P269" i="7"/>
  <c r="P273" i="7"/>
  <c r="P275" i="7"/>
  <c r="O267" i="7"/>
  <c r="O275" i="7" s="1"/>
  <c r="O269" i="7"/>
  <c r="O273" i="7"/>
  <c r="N267" i="7"/>
  <c r="N269" i="7"/>
  <c r="N273" i="7"/>
  <c r="N275" i="7"/>
  <c r="M267" i="7"/>
  <c r="L273" i="7"/>
  <c r="K267" i="7"/>
  <c r="I267" i="7"/>
  <c r="I275" i="7" s="1"/>
  <c r="I269" i="7"/>
  <c r="I273" i="7"/>
  <c r="H267" i="7"/>
  <c r="H269" i="7"/>
  <c r="H273" i="7"/>
  <c r="H275" i="7"/>
  <c r="G267" i="7"/>
  <c r="G275" i="7" s="1"/>
  <c r="G269" i="7"/>
  <c r="G273" i="7"/>
  <c r="D266" i="7"/>
  <c r="BH252" i="7"/>
  <c r="BH264" i="7"/>
  <c r="BG252" i="7"/>
  <c r="BG264" i="7"/>
  <c r="BF252" i="7"/>
  <c r="BF264" i="7"/>
  <c r="BE252" i="7"/>
  <c r="BE264" i="7" s="1"/>
  <c r="BD252" i="7"/>
  <c r="BD264" i="7"/>
  <c r="BC252" i="7"/>
  <c r="BC264" i="7"/>
  <c r="BB252" i="7"/>
  <c r="BB264" i="7"/>
  <c r="BA252" i="7"/>
  <c r="BA264" i="7" s="1"/>
  <c r="AZ252" i="7"/>
  <c r="AZ264" i="7"/>
  <c r="AY252" i="7"/>
  <c r="AY264" i="7"/>
  <c r="AX252" i="7"/>
  <c r="AX264" i="7"/>
  <c r="AW252" i="7"/>
  <c r="AW264" i="7" s="1"/>
  <c r="AV252" i="7"/>
  <c r="AV264" i="7"/>
  <c r="AU252" i="7"/>
  <c r="AU264" i="7"/>
  <c r="AT252" i="7"/>
  <c r="AT264" i="7"/>
  <c r="AS252" i="7"/>
  <c r="AS264" i="7" s="1"/>
  <c r="AR252" i="7"/>
  <c r="AR264" i="7"/>
  <c r="AQ252" i="7"/>
  <c r="AQ264" i="7"/>
  <c r="AP252" i="7"/>
  <c r="AP264" i="7"/>
  <c r="AO252" i="7"/>
  <c r="AO264" i="7" s="1"/>
  <c r="AN252" i="7"/>
  <c r="AN264" i="7"/>
  <c r="AM252" i="7"/>
  <c r="AM264" i="7"/>
  <c r="AL252" i="7"/>
  <c r="AL264" i="7"/>
  <c r="AK252" i="7"/>
  <c r="AK264" i="7" s="1"/>
  <c r="AJ252" i="7"/>
  <c r="AJ264" i="7"/>
  <c r="AI252" i="7"/>
  <c r="AI264" i="7"/>
  <c r="AH252" i="7"/>
  <c r="AH264" i="7"/>
  <c r="AG252" i="7"/>
  <c r="AG264" i="7" s="1"/>
  <c r="AF252" i="7"/>
  <c r="AF264" i="7"/>
  <c r="AE252" i="7"/>
  <c r="AE264" i="7" s="1"/>
  <c r="AD252" i="7"/>
  <c r="AD264" i="7"/>
  <c r="AC252" i="7"/>
  <c r="AC264" i="7" s="1"/>
  <c r="AB252" i="7"/>
  <c r="AB264" i="7"/>
  <c r="AA252" i="7"/>
  <c r="AA264" i="7"/>
  <c r="Z252" i="7"/>
  <c r="Z264" i="7"/>
  <c r="Y252" i="7"/>
  <c r="Y264" i="7" s="1"/>
  <c r="X252" i="7"/>
  <c r="X264" i="7"/>
  <c r="W252" i="7"/>
  <c r="W264" i="7"/>
  <c r="V252" i="7"/>
  <c r="V264" i="7"/>
  <c r="U252" i="7"/>
  <c r="U264" i="7" s="1"/>
  <c r="T252" i="7"/>
  <c r="T264" i="7"/>
  <c r="S252" i="7"/>
  <c r="S264" i="7"/>
  <c r="R252" i="7"/>
  <c r="R264" i="7"/>
  <c r="Q252" i="7"/>
  <c r="Q264" i="7" s="1"/>
  <c r="P252" i="7"/>
  <c r="P264" i="7"/>
  <c r="O252" i="7"/>
  <c r="O264" i="7"/>
  <c r="N252" i="7"/>
  <c r="N264" i="7"/>
  <c r="M252" i="7"/>
  <c r="M264" i="7" s="1"/>
  <c r="L252" i="7"/>
  <c r="L264" i="7"/>
  <c r="K252" i="7"/>
  <c r="K264" i="7"/>
  <c r="J252" i="7"/>
  <c r="J264" i="7"/>
  <c r="I252" i="7"/>
  <c r="I264" i="7" s="1"/>
  <c r="H252" i="7"/>
  <c r="H264" i="7"/>
  <c r="G252" i="7"/>
  <c r="G264" i="7"/>
  <c r="D242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BG186" i="7"/>
  <c r="BG235" i="7" s="1"/>
  <c r="BG239" i="7" s="1"/>
  <c r="AZ186" i="7"/>
  <c r="AZ235" i="7"/>
  <c r="AZ239" i="7"/>
  <c r="AY186" i="7"/>
  <c r="AY235" i="7" s="1"/>
  <c r="AY239" i="7" s="1"/>
  <c r="AX186" i="7"/>
  <c r="AX235" i="7"/>
  <c r="AX239" i="7"/>
  <c r="AF186" i="7"/>
  <c r="AF235" i="7"/>
  <c r="AF239" i="7" s="1"/>
  <c r="AA186" i="7"/>
  <c r="AA235" i="7"/>
  <c r="AA239" i="7" s="1"/>
  <c r="X186" i="7"/>
  <c r="X235" i="7" s="1"/>
  <c r="X239" i="7" s="1"/>
  <c r="W186" i="7"/>
  <c r="W235" i="7"/>
  <c r="W239" i="7"/>
  <c r="U186" i="7"/>
  <c r="U235" i="7" s="1"/>
  <c r="U239" i="7" s="1"/>
  <c r="T186" i="7"/>
  <c r="T235" i="7" s="1"/>
  <c r="P186" i="7"/>
  <c r="P235" i="7"/>
  <c r="P239" i="7" s="1"/>
  <c r="O186" i="7"/>
  <c r="O235" i="7"/>
  <c r="O239" i="7"/>
  <c r="M186" i="7"/>
  <c r="M235" i="7" s="1"/>
  <c r="M239" i="7" s="1"/>
  <c r="H186" i="7"/>
  <c r="H235" i="7"/>
  <c r="H239" i="7" s="1"/>
  <c r="G186" i="7"/>
  <c r="G235" i="7"/>
  <c r="G239" i="7"/>
  <c r="BH228" i="7"/>
  <c r="BH219" i="7" s="1"/>
  <c r="BG228" i="7"/>
  <c r="BF228" i="7"/>
  <c r="BE228" i="7"/>
  <c r="BD228" i="7"/>
  <c r="BC228" i="7"/>
  <c r="BC219" i="7" s="1"/>
  <c r="BB228" i="7"/>
  <c r="BB225" i="7" s="1"/>
  <c r="BA228" i="7"/>
  <c r="AZ228" i="7"/>
  <c r="AZ219" i="7" s="1"/>
  <c r="AY228" i="7"/>
  <c r="AX228" i="7"/>
  <c r="AW228" i="7"/>
  <c r="AV228" i="7"/>
  <c r="AU228" i="7"/>
  <c r="AU219" i="7" s="1"/>
  <c r="AT228" i="7"/>
  <c r="AT219" i="7" s="1"/>
  <c r="AS228" i="7"/>
  <c r="AR228" i="7"/>
  <c r="AR219" i="7" s="1"/>
  <c r="AQ228" i="7"/>
  <c r="AP228" i="7"/>
  <c r="AO228" i="7"/>
  <c r="AN228" i="7"/>
  <c r="AM228" i="7"/>
  <c r="AM219" i="7" s="1"/>
  <c r="AL228" i="7"/>
  <c r="AL221" i="7" s="1"/>
  <c r="AK228" i="7"/>
  <c r="AJ228" i="7"/>
  <c r="AJ219" i="7" s="1"/>
  <c r="AI228" i="7"/>
  <c r="AH228" i="7"/>
  <c r="AG228" i="7"/>
  <c r="AF228" i="7"/>
  <c r="AE228" i="7"/>
  <c r="AE219" i="7" s="1"/>
  <c r="AD228" i="7"/>
  <c r="AC228" i="7"/>
  <c r="AB228" i="7"/>
  <c r="AB219" i="7" s="1"/>
  <c r="AA228" i="7"/>
  <c r="Z228" i="7"/>
  <c r="Y228" i="7"/>
  <c r="X228" i="7"/>
  <c r="W228" i="7"/>
  <c r="W219" i="7" s="1"/>
  <c r="V228" i="7"/>
  <c r="V219" i="7" s="1"/>
  <c r="U228" i="7"/>
  <c r="T228" i="7"/>
  <c r="T221" i="7" s="1"/>
  <c r="S228" i="7"/>
  <c r="R228" i="7"/>
  <c r="Q228" i="7"/>
  <c r="P228" i="7"/>
  <c r="O228" i="7"/>
  <c r="O219" i="7" s="1"/>
  <c r="N228" i="7"/>
  <c r="N219" i="7" s="1"/>
  <c r="M228" i="7"/>
  <c r="L228" i="7"/>
  <c r="L219" i="7" s="1"/>
  <c r="K228" i="7"/>
  <c r="J228" i="7"/>
  <c r="I228" i="7"/>
  <c r="H228" i="7"/>
  <c r="G228" i="7"/>
  <c r="G219" i="7" s="1"/>
  <c r="BH225" i="7"/>
  <c r="BH202" i="7" s="1"/>
  <c r="BG219" i="7"/>
  <c r="BG221" i="7"/>
  <c r="BG225" i="7"/>
  <c r="BG227" i="7"/>
  <c r="BF219" i="7"/>
  <c r="BF221" i="7"/>
  <c r="BF225" i="7"/>
  <c r="BE219" i="7"/>
  <c r="BE221" i="7"/>
  <c r="BE225" i="7"/>
  <c r="BE227" i="7"/>
  <c r="BD219" i="7"/>
  <c r="BD221" i="7"/>
  <c r="BD225" i="7"/>
  <c r="BB219" i="7"/>
  <c r="BB221" i="7"/>
  <c r="AY219" i="7"/>
  <c r="AY221" i="7"/>
  <c r="AY225" i="7"/>
  <c r="AY227" i="7"/>
  <c r="AX219" i="7"/>
  <c r="AX221" i="7"/>
  <c r="AX225" i="7"/>
  <c r="AW219" i="7"/>
  <c r="AW221" i="7"/>
  <c r="AW225" i="7"/>
  <c r="AW227" i="7"/>
  <c r="AV219" i="7"/>
  <c r="AV227" i="7" s="1"/>
  <c r="AV221" i="7"/>
  <c r="AV225" i="7"/>
  <c r="AR225" i="7"/>
  <c r="AR202" i="7" s="1"/>
  <c r="AQ219" i="7"/>
  <c r="AQ221" i="7"/>
  <c r="AQ225" i="7"/>
  <c r="AQ227" i="7"/>
  <c r="AP219" i="7"/>
  <c r="AP221" i="7"/>
  <c r="AP225" i="7"/>
  <c r="AO219" i="7"/>
  <c r="AO221" i="7"/>
  <c r="AO225" i="7"/>
  <c r="AO227" i="7"/>
  <c r="AN219" i="7"/>
  <c r="AN221" i="7"/>
  <c r="AN225" i="7"/>
  <c r="AL219" i="7"/>
  <c r="AI219" i="7"/>
  <c r="AI221" i="7"/>
  <c r="AI225" i="7"/>
  <c r="AI227" i="7"/>
  <c r="AH219" i="7"/>
  <c r="AH221" i="7"/>
  <c r="AH225" i="7"/>
  <c r="AG219" i="7"/>
  <c r="AG221" i="7"/>
  <c r="AG225" i="7"/>
  <c r="AG227" i="7"/>
  <c r="AF219" i="7"/>
  <c r="AF221" i="7"/>
  <c r="AF225" i="7"/>
  <c r="AD219" i="7"/>
  <c r="AD221" i="7"/>
  <c r="AD225" i="7"/>
  <c r="AA219" i="7"/>
  <c r="AA221" i="7"/>
  <c r="AA225" i="7"/>
  <c r="AA227" i="7"/>
  <c r="Z219" i="7"/>
  <c r="Z221" i="7"/>
  <c r="Z225" i="7"/>
  <c r="Y219" i="7"/>
  <c r="Y221" i="7"/>
  <c r="Y225" i="7"/>
  <c r="Y227" i="7"/>
  <c r="X219" i="7"/>
  <c r="X227" i="7" s="1"/>
  <c r="X221" i="7"/>
  <c r="X225" i="7"/>
  <c r="V225" i="7"/>
  <c r="T219" i="7"/>
  <c r="S219" i="7"/>
  <c r="S221" i="7"/>
  <c r="S225" i="7"/>
  <c r="S227" i="7"/>
  <c r="R219" i="7"/>
  <c r="R221" i="7"/>
  <c r="R225" i="7"/>
  <c r="Q219" i="7"/>
  <c r="Q221" i="7"/>
  <c r="Q225" i="7"/>
  <c r="Q227" i="7"/>
  <c r="P219" i="7"/>
  <c r="P221" i="7"/>
  <c r="P225" i="7"/>
  <c r="L225" i="7"/>
  <c r="K219" i="7"/>
  <c r="K221" i="7"/>
  <c r="K225" i="7"/>
  <c r="K227" i="7"/>
  <c r="J219" i="7"/>
  <c r="J221" i="7"/>
  <c r="J225" i="7"/>
  <c r="I219" i="7"/>
  <c r="I221" i="7"/>
  <c r="I225" i="7"/>
  <c r="I227" i="7"/>
  <c r="H219" i="7"/>
  <c r="H221" i="7"/>
  <c r="H225" i="7"/>
  <c r="BJ146" i="7"/>
  <c r="BJ228" i="7" s="1"/>
  <c r="BH216" i="7"/>
  <c r="BG216" i="7"/>
  <c r="BF216" i="7"/>
  <c r="BE216" i="7"/>
  <c r="BE207" i="7" s="1"/>
  <c r="BE196" i="7" s="1"/>
  <c r="BD216" i="7"/>
  <c r="BC216" i="7"/>
  <c r="BB216" i="7"/>
  <c r="BA216" i="7"/>
  <c r="AZ216" i="7"/>
  <c r="AY216" i="7"/>
  <c r="AX216" i="7"/>
  <c r="AW216" i="7"/>
  <c r="AW207" i="7" s="1"/>
  <c r="AW196" i="7" s="1"/>
  <c r="AV216" i="7"/>
  <c r="AU216" i="7"/>
  <c r="AT216" i="7"/>
  <c r="AS216" i="7"/>
  <c r="AR216" i="7"/>
  <c r="AQ216" i="7"/>
  <c r="AP216" i="7"/>
  <c r="AO216" i="7"/>
  <c r="AO207" i="7" s="1"/>
  <c r="AO215" i="7" s="1"/>
  <c r="AN216" i="7"/>
  <c r="AM216" i="7"/>
  <c r="AL216" i="7"/>
  <c r="AK216" i="7"/>
  <c r="AJ216" i="7"/>
  <c r="AI216" i="7"/>
  <c r="AH216" i="7"/>
  <c r="AG216" i="7"/>
  <c r="AG207" i="7" s="1"/>
  <c r="AG196" i="7" s="1"/>
  <c r="AF216" i="7"/>
  <c r="AE216" i="7"/>
  <c r="AD216" i="7"/>
  <c r="AC216" i="7"/>
  <c r="AB216" i="7"/>
  <c r="AA216" i="7"/>
  <c r="Z216" i="7"/>
  <c r="Y216" i="7"/>
  <c r="Y207" i="7" s="1"/>
  <c r="Y196" i="7" s="1"/>
  <c r="X216" i="7"/>
  <c r="W216" i="7"/>
  <c r="V216" i="7"/>
  <c r="U216" i="7"/>
  <c r="T216" i="7"/>
  <c r="S216" i="7"/>
  <c r="R216" i="7"/>
  <c r="Q216" i="7"/>
  <c r="Q207" i="7" s="1"/>
  <c r="Q196" i="7" s="1"/>
  <c r="P216" i="7"/>
  <c r="P209" i="7" s="1"/>
  <c r="O216" i="7"/>
  <c r="N216" i="7"/>
  <c r="N209" i="7" s="1"/>
  <c r="M216" i="7"/>
  <c r="L216" i="7"/>
  <c r="K216" i="7"/>
  <c r="J216" i="7"/>
  <c r="I216" i="7"/>
  <c r="I207" i="7" s="1"/>
  <c r="H216" i="7"/>
  <c r="G216" i="7"/>
  <c r="BH207" i="7"/>
  <c r="BH215" i="7" s="1"/>
  <c r="BH209" i="7"/>
  <c r="BH213" i="7"/>
  <c r="BG207" i="7"/>
  <c r="BG209" i="7"/>
  <c r="BG213" i="7"/>
  <c r="BF207" i="7"/>
  <c r="BF215" i="7" s="1"/>
  <c r="BF209" i="7"/>
  <c r="BF213" i="7"/>
  <c r="BD207" i="7"/>
  <c r="BB207" i="7"/>
  <c r="BA207" i="7"/>
  <c r="BA209" i="7"/>
  <c r="BA213" i="7"/>
  <c r="BA215" i="7"/>
  <c r="AZ207" i="7"/>
  <c r="AZ215" i="7" s="1"/>
  <c r="AZ209" i="7"/>
  <c r="AZ213" i="7"/>
  <c r="AY207" i="7"/>
  <c r="AY209" i="7"/>
  <c r="AY213" i="7"/>
  <c r="AY215" i="7"/>
  <c r="AX207" i="7"/>
  <c r="AX215" i="7" s="1"/>
  <c r="AX209" i="7"/>
  <c r="AX213" i="7"/>
  <c r="AT207" i="7"/>
  <c r="AS207" i="7"/>
  <c r="AS209" i="7"/>
  <c r="AS213" i="7"/>
  <c r="AS215" i="7"/>
  <c r="AR207" i="7"/>
  <c r="AR215" i="7" s="1"/>
  <c r="AR209" i="7"/>
  <c r="AR213" i="7"/>
  <c r="AQ207" i="7"/>
  <c r="AQ209" i="7"/>
  <c r="AQ213" i="7"/>
  <c r="AQ215" i="7"/>
  <c r="AP207" i="7"/>
  <c r="AP215" i="7" s="1"/>
  <c r="AP209" i="7"/>
  <c r="AP213" i="7"/>
  <c r="AO209" i="7"/>
  <c r="AO198" i="7" s="1"/>
  <c r="AO213" i="7"/>
  <c r="AO202" i="7" s="1"/>
  <c r="AL207" i="7"/>
  <c r="AK207" i="7"/>
  <c r="AK209" i="7"/>
  <c r="AK213" i="7"/>
  <c r="AJ207" i="7"/>
  <c r="AJ215" i="7" s="1"/>
  <c r="AJ209" i="7"/>
  <c r="AJ213" i="7"/>
  <c r="AI207" i="7"/>
  <c r="AI209" i="7"/>
  <c r="AI213" i="7"/>
  <c r="AH207" i="7"/>
  <c r="AH215" i="7" s="1"/>
  <c r="AH209" i="7"/>
  <c r="AH213" i="7"/>
  <c r="AG213" i="7"/>
  <c r="AF207" i="7"/>
  <c r="AD207" i="7"/>
  <c r="AC207" i="7"/>
  <c r="AC209" i="7"/>
  <c r="AC213" i="7"/>
  <c r="AC215" i="7"/>
  <c r="AB207" i="7"/>
  <c r="AB215" i="7" s="1"/>
  <c r="AB209" i="7"/>
  <c r="AB213" i="7"/>
  <c r="AA207" i="7"/>
  <c r="AA209" i="7"/>
  <c r="AA213" i="7"/>
  <c r="Z207" i="7"/>
  <c r="Z215" i="7" s="1"/>
  <c r="Z209" i="7"/>
  <c r="Z213" i="7"/>
  <c r="X207" i="7"/>
  <c r="X196" i="7" s="1"/>
  <c r="V207" i="7"/>
  <c r="U207" i="7"/>
  <c r="U209" i="7"/>
  <c r="U213" i="7"/>
  <c r="T207" i="7"/>
  <c r="T209" i="7"/>
  <c r="T213" i="7"/>
  <c r="T215" i="7"/>
  <c r="S207" i="7"/>
  <c r="S209" i="7"/>
  <c r="S213" i="7"/>
  <c r="R207" i="7"/>
  <c r="R209" i="7"/>
  <c r="R213" i="7"/>
  <c r="R215" i="7"/>
  <c r="Q209" i="7"/>
  <c r="Q198" i="7" s="1"/>
  <c r="Q213" i="7"/>
  <c r="Q215" i="7"/>
  <c r="N207" i="7"/>
  <c r="N213" i="7"/>
  <c r="M207" i="7"/>
  <c r="M209" i="7"/>
  <c r="M213" i="7"/>
  <c r="M215" i="7"/>
  <c r="L207" i="7"/>
  <c r="L209" i="7"/>
  <c r="L213" i="7"/>
  <c r="L202" i="7" s="1"/>
  <c r="K207" i="7"/>
  <c r="K209" i="7"/>
  <c r="K213" i="7"/>
  <c r="K215" i="7"/>
  <c r="J207" i="7"/>
  <c r="J215" i="7" s="1"/>
  <c r="J209" i="7"/>
  <c r="J213" i="7"/>
  <c r="H207" i="7"/>
  <c r="H209" i="7"/>
  <c r="H213" i="7"/>
  <c r="BG196" i="7"/>
  <c r="BG200" i="7"/>
  <c r="AZ200" i="7"/>
  <c r="AX200" i="7"/>
  <c r="AI196" i="7"/>
  <c r="AG202" i="7"/>
  <c r="AF200" i="7"/>
  <c r="AD196" i="7"/>
  <c r="AA200" i="7"/>
  <c r="X200" i="7"/>
  <c r="W200" i="7"/>
  <c r="T196" i="7"/>
  <c r="Q202" i="7"/>
  <c r="P198" i="7"/>
  <c r="P200" i="7"/>
  <c r="O200" i="7"/>
  <c r="M200" i="7"/>
  <c r="L196" i="7"/>
  <c r="K196" i="7"/>
  <c r="H198" i="7"/>
  <c r="H200" i="7"/>
  <c r="H202" i="7"/>
  <c r="G200" i="7"/>
  <c r="BG182" i="7"/>
  <c r="BG184" i="7"/>
  <c r="BG188" i="7"/>
  <c r="AZ182" i="7"/>
  <c r="AZ184" i="7"/>
  <c r="AZ188" i="7"/>
  <c r="AY182" i="7"/>
  <c r="AY184" i="7"/>
  <c r="AY188" i="7"/>
  <c r="AX182" i="7"/>
  <c r="AX184" i="7"/>
  <c r="AX188" i="7"/>
  <c r="AF182" i="7"/>
  <c r="AF184" i="7"/>
  <c r="AF188" i="7"/>
  <c r="AA182" i="7"/>
  <c r="AA184" i="7"/>
  <c r="AA188" i="7"/>
  <c r="X182" i="7"/>
  <c r="X184" i="7"/>
  <c r="X188" i="7"/>
  <c r="W182" i="7"/>
  <c r="W184" i="7"/>
  <c r="W188" i="7"/>
  <c r="U182" i="7"/>
  <c r="U184" i="7"/>
  <c r="U188" i="7"/>
  <c r="T182" i="7"/>
  <c r="T184" i="7"/>
  <c r="T188" i="7"/>
  <c r="P182" i="7"/>
  <c r="P184" i="7"/>
  <c r="P188" i="7"/>
  <c r="O182" i="7"/>
  <c r="O184" i="7"/>
  <c r="O188" i="7"/>
  <c r="M182" i="7"/>
  <c r="M184" i="7"/>
  <c r="M188" i="7"/>
  <c r="H182" i="7"/>
  <c r="H184" i="7"/>
  <c r="H188" i="7"/>
  <c r="G182" i="7"/>
  <c r="G184" i="7"/>
  <c r="G188" i="7"/>
  <c r="BG179" i="7"/>
  <c r="AZ179" i="7"/>
  <c r="AY179" i="7"/>
  <c r="AX179" i="7"/>
  <c r="AF179" i="7"/>
  <c r="AA179" i="7"/>
  <c r="X179" i="7"/>
  <c r="W179" i="7"/>
  <c r="U179" i="7"/>
  <c r="T179" i="7"/>
  <c r="P179" i="7"/>
  <c r="O179" i="7"/>
  <c r="M179" i="7"/>
  <c r="H179" i="7"/>
  <c r="G179" i="7"/>
  <c r="BJ169" i="7"/>
  <c r="BJ170" i="7"/>
  <c r="BJ171" i="7"/>
  <c r="BJ172" i="7"/>
  <c r="BJ173" i="7"/>
  <c r="BJ174" i="7"/>
  <c r="BJ175" i="7"/>
  <c r="BJ176" i="7"/>
  <c r="BH163" i="7"/>
  <c r="BG163" i="7"/>
  <c r="BF163" i="7"/>
  <c r="BH162" i="7"/>
  <c r="BG162" i="7"/>
  <c r="BF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BJ150" i="7"/>
  <c r="BJ288" i="7"/>
  <c r="BJ148" i="7"/>
  <c r="BJ252" i="7"/>
  <c r="BJ264" i="7"/>
  <c r="BJ147" i="7"/>
  <c r="BJ240" i="7" s="1"/>
  <c r="BJ145" i="7"/>
  <c r="BJ216" i="7" s="1"/>
  <c r="BJ213" i="7" s="1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BP17" i="6"/>
  <c r="BP19" i="6"/>
  <c r="BH107" i="7"/>
  <c r="BO17" i="6"/>
  <c r="BO19" i="6" s="1"/>
  <c r="BG107" i="7" s="1"/>
  <c r="BN17" i="6"/>
  <c r="BN19" i="6"/>
  <c r="BF107" i="7"/>
  <c r="BM17" i="6"/>
  <c r="BM19" i="6" s="1"/>
  <c r="BL17" i="6"/>
  <c r="BL19" i="6" s="1"/>
  <c r="BD107" i="7" s="1"/>
  <c r="BK17" i="6"/>
  <c r="BK19" i="6" s="1"/>
  <c r="BJ17" i="6"/>
  <c r="BJ19" i="6"/>
  <c r="BB107" i="7" s="1"/>
  <c r="BI17" i="6"/>
  <c r="BI19" i="6"/>
  <c r="BA107" i="7"/>
  <c r="BH17" i="6"/>
  <c r="BH19" i="6" s="1"/>
  <c r="BG17" i="6"/>
  <c r="BG19" i="6" s="1"/>
  <c r="AY107" i="7" s="1"/>
  <c r="BF17" i="6"/>
  <c r="BF19" i="6"/>
  <c r="AX107" i="7"/>
  <c r="BE17" i="6"/>
  <c r="BE19" i="6"/>
  <c r="AW92" i="7" s="1"/>
  <c r="BD17" i="6"/>
  <c r="BD19" i="6" s="1"/>
  <c r="AV107" i="7" s="1"/>
  <c r="BC19" i="6"/>
  <c r="AU92" i="7" s="1"/>
  <c r="AU107" i="7"/>
  <c r="BB17" i="6"/>
  <c r="BB19" i="6"/>
  <c r="AT107" i="7"/>
  <c r="BA17" i="6"/>
  <c r="BA19" i="6" s="1"/>
  <c r="AS107" i="7" s="1"/>
  <c r="AZ17" i="6"/>
  <c r="AZ19" i="6"/>
  <c r="AR77" i="7" s="1"/>
  <c r="AR107" i="7"/>
  <c r="AY17" i="6"/>
  <c r="AY19" i="6" s="1"/>
  <c r="AX17" i="6"/>
  <c r="AX19" i="6"/>
  <c r="AP107" i="7"/>
  <c r="AW17" i="6"/>
  <c r="AW19" i="6"/>
  <c r="AO92" i="7" s="1"/>
  <c r="AO107" i="7"/>
  <c r="AV17" i="6"/>
  <c r="AV19" i="6" s="1"/>
  <c r="AN107" i="7" s="1"/>
  <c r="AU17" i="6"/>
  <c r="AU19" i="6"/>
  <c r="AM107" i="7"/>
  <c r="AT17" i="6"/>
  <c r="AT19" i="6" s="1"/>
  <c r="AS17" i="6"/>
  <c r="AS19" i="6" s="1"/>
  <c r="AK107" i="7" s="1"/>
  <c r="AR17" i="6"/>
  <c r="AR19" i="6" s="1"/>
  <c r="AQ17" i="6"/>
  <c r="AQ19" i="6"/>
  <c r="AI107" i="7" s="1"/>
  <c r="AP17" i="6"/>
  <c r="AP19" i="6" s="1"/>
  <c r="AH107" i="7"/>
  <c r="AO17" i="6"/>
  <c r="AO19" i="6"/>
  <c r="AG107" i="7" s="1"/>
  <c r="AN17" i="6"/>
  <c r="AN19" i="6" s="1"/>
  <c r="AF107" i="7" s="1"/>
  <c r="AM17" i="6"/>
  <c r="AM19" i="6"/>
  <c r="AE92" i="7" s="1"/>
  <c r="AL17" i="6"/>
  <c r="AL19" i="6"/>
  <c r="AD37" i="7" s="1"/>
  <c r="AE201" i="12" s="1"/>
  <c r="AD107" i="7"/>
  <c r="AK17" i="6"/>
  <c r="AK19" i="6" s="1"/>
  <c r="AC107" i="7" s="1"/>
  <c r="AJ17" i="6"/>
  <c r="AJ19" i="6"/>
  <c r="AB77" i="7" s="1"/>
  <c r="AB107" i="7"/>
  <c r="AI17" i="6"/>
  <c r="AI19" i="6"/>
  <c r="AA107" i="7" s="1"/>
  <c r="AH17" i="6"/>
  <c r="AH19" i="6" s="1"/>
  <c r="Z77" i="7" s="1"/>
  <c r="Z107" i="7"/>
  <c r="AG17" i="6"/>
  <c r="AG19" i="6"/>
  <c r="Y92" i="7" s="1"/>
  <c r="Y107" i="7"/>
  <c r="AF17" i="6"/>
  <c r="AF19" i="6" s="1"/>
  <c r="X107" i="7" s="1"/>
  <c r="AE17" i="6"/>
  <c r="AE19" i="6"/>
  <c r="W92" i="7" s="1"/>
  <c r="W107" i="7"/>
  <c r="AD17" i="6"/>
  <c r="AD19" i="6" s="1"/>
  <c r="AC17" i="6"/>
  <c r="AC19" i="6" s="1"/>
  <c r="U107" i="7" s="1"/>
  <c r="AB17" i="6"/>
  <c r="AB19" i="6" s="1"/>
  <c r="AA17" i="6"/>
  <c r="AA19" i="6"/>
  <c r="S107" i="7" s="1"/>
  <c r="Z17" i="6"/>
  <c r="Z19" i="6" s="1"/>
  <c r="R107" i="7"/>
  <c r="Y17" i="6"/>
  <c r="Y19" i="6"/>
  <c r="Q92" i="7" s="1"/>
  <c r="X17" i="6"/>
  <c r="X19" i="6" s="1"/>
  <c r="P107" i="7" s="1"/>
  <c r="W17" i="6"/>
  <c r="W19" i="6"/>
  <c r="O107" i="7" s="1"/>
  <c r="V17" i="6"/>
  <c r="V19" i="6"/>
  <c r="N107" i="7"/>
  <c r="U17" i="6"/>
  <c r="U19" i="6" s="1"/>
  <c r="M107" i="7" s="1"/>
  <c r="T17" i="6"/>
  <c r="T19" i="6"/>
  <c r="L77" i="7" s="1"/>
  <c r="L107" i="7"/>
  <c r="S17" i="6"/>
  <c r="S19" i="6"/>
  <c r="K107" i="7"/>
  <c r="R17" i="6"/>
  <c r="R19" i="6" s="1"/>
  <c r="Q17" i="6"/>
  <c r="Q19" i="6"/>
  <c r="I107" i="7" s="1"/>
  <c r="P17" i="6"/>
  <c r="P19" i="6"/>
  <c r="H107" i="7"/>
  <c r="O17" i="6"/>
  <c r="O19" i="6"/>
  <c r="G92" i="7" s="1"/>
  <c r="G107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E103" i="7"/>
  <c r="D10" i="3"/>
  <c r="BE102" i="7" s="1"/>
  <c r="BH102" i="7"/>
  <c r="BG102" i="7"/>
  <c r="BF102" i="7"/>
  <c r="BB102" i="7"/>
  <c r="BA102" i="7"/>
  <c r="AZ102" i="7"/>
  <c r="AY102" i="7"/>
  <c r="AX102" i="7"/>
  <c r="AT102" i="7"/>
  <c r="AS102" i="7"/>
  <c r="AR102" i="7"/>
  <c r="AQ102" i="7"/>
  <c r="AP102" i="7"/>
  <c r="AL102" i="7"/>
  <c r="AK102" i="7"/>
  <c r="AJ102" i="7"/>
  <c r="AI102" i="7"/>
  <c r="AH102" i="7"/>
  <c r="AD102" i="7"/>
  <c r="AC102" i="7"/>
  <c r="AB102" i="7"/>
  <c r="AA102" i="7"/>
  <c r="Z102" i="7"/>
  <c r="V102" i="7"/>
  <c r="U102" i="7"/>
  <c r="T102" i="7"/>
  <c r="S102" i="7"/>
  <c r="R102" i="7"/>
  <c r="N102" i="7"/>
  <c r="M102" i="7"/>
  <c r="L102" i="7"/>
  <c r="K102" i="7"/>
  <c r="J102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E98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E93" i="7"/>
  <c r="BH92" i="7"/>
  <c r="BG92" i="7"/>
  <c r="BF92" i="7"/>
  <c r="BD92" i="7"/>
  <c r="BA92" i="7"/>
  <c r="AY92" i="7"/>
  <c r="AX92" i="7"/>
  <c r="AT92" i="7"/>
  <c r="AS92" i="7"/>
  <c r="AR92" i="7"/>
  <c r="AP92" i="7"/>
  <c r="AM92" i="7"/>
  <c r="AK92" i="7"/>
  <c r="AI92" i="7"/>
  <c r="AH92" i="7"/>
  <c r="AF92" i="7"/>
  <c r="AD92" i="7"/>
  <c r="AC92" i="7"/>
  <c r="AB92" i="7"/>
  <c r="AA92" i="7"/>
  <c r="Z92" i="7"/>
  <c r="U92" i="7"/>
  <c r="S92" i="7"/>
  <c r="R92" i="7"/>
  <c r="N92" i="7"/>
  <c r="M92" i="7"/>
  <c r="L92" i="7"/>
  <c r="K92" i="7"/>
  <c r="H92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E88" i="7"/>
  <c r="BE87" i="7"/>
  <c r="BD87" i="7"/>
  <c r="BC87" i="7"/>
  <c r="BB87" i="7"/>
  <c r="BA87" i="7"/>
  <c r="AW87" i="7"/>
  <c r="AV87" i="7"/>
  <c r="AU87" i="7"/>
  <c r="AT87" i="7"/>
  <c r="AS87" i="7"/>
  <c r="AO87" i="7"/>
  <c r="AN87" i="7"/>
  <c r="AM87" i="7"/>
  <c r="AL87" i="7"/>
  <c r="AK87" i="7"/>
  <c r="AG87" i="7"/>
  <c r="AF87" i="7"/>
  <c r="AE87" i="7"/>
  <c r="AD87" i="7"/>
  <c r="AC87" i="7"/>
  <c r="Y87" i="7"/>
  <c r="X87" i="7"/>
  <c r="W87" i="7"/>
  <c r="V87" i="7"/>
  <c r="U87" i="7"/>
  <c r="Q87" i="7"/>
  <c r="P87" i="7"/>
  <c r="O87" i="7"/>
  <c r="N87" i="7"/>
  <c r="M87" i="7"/>
  <c r="I87" i="7"/>
  <c r="H87" i="7"/>
  <c r="G87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E83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E78" i="7"/>
  <c r="BH77" i="7"/>
  <c r="BG77" i="7"/>
  <c r="BF77" i="7"/>
  <c r="BD77" i="7"/>
  <c r="BB77" i="7"/>
  <c r="BA77" i="7"/>
  <c r="AX77" i="7"/>
  <c r="AW77" i="7"/>
  <c r="AV77" i="7"/>
  <c r="AU77" i="7"/>
  <c r="AT77" i="7"/>
  <c r="AS77" i="7"/>
  <c r="AP77" i="7"/>
  <c r="AO77" i="7"/>
  <c r="AM77" i="7"/>
  <c r="AK77" i="7"/>
  <c r="AH77" i="7"/>
  <c r="AG77" i="7"/>
  <c r="AF77" i="7"/>
  <c r="AE77" i="7"/>
  <c r="AD77" i="7"/>
  <c r="AC77" i="7"/>
  <c r="Y77" i="7"/>
  <c r="X77" i="7"/>
  <c r="W77" i="7"/>
  <c r="U77" i="7"/>
  <c r="R77" i="7"/>
  <c r="Q77" i="7"/>
  <c r="P77" i="7"/>
  <c r="O77" i="7"/>
  <c r="N77" i="7"/>
  <c r="M77" i="7"/>
  <c r="K77" i="7"/>
  <c r="H77" i="7"/>
  <c r="G77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E73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E68" i="7"/>
  <c r="BB41" i="3"/>
  <c r="BE67" i="7"/>
  <c r="BA41" i="3"/>
  <c r="BD67" i="7"/>
  <c r="AZ41" i="3"/>
  <c r="BC67" i="7"/>
  <c r="AY41" i="3"/>
  <c r="BB67" i="7"/>
  <c r="AX41" i="3"/>
  <c r="BA67" i="7"/>
  <c r="AW41" i="3"/>
  <c r="AZ67" i="7"/>
  <c r="AV41" i="3"/>
  <c r="AY67" i="7"/>
  <c r="AU41" i="3"/>
  <c r="AX67" i="7"/>
  <c r="AT41" i="3"/>
  <c r="AW67" i="7"/>
  <c r="AS41" i="3"/>
  <c r="AV67" i="7"/>
  <c r="AR41" i="3"/>
  <c r="AU67" i="7"/>
  <c r="AQ41" i="3"/>
  <c r="AT67" i="7"/>
  <c r="AP41" i="3"/>
  <c r="AS67" i="7"/>
  <c r="AO41" i="3"/>
  <c r="AR67" i="7"/>
  <c r="AN41" i="3"/>
  <c r="AQ67" i="7"/>
  <c r="AM41" i="3"/>
  <c r="AP67" i="7"/>
  <c r="AL41" i="3"/>
  <c r="AO67" i="7"/>
  <c r="AK41" i="3"/>
  <c r="AN67" i="7"/>
  <c r="AJ41" i="3"/>
  <c r="AM67" i="7"/>
  <c r="AI41" i="3"/>
  <c r="AL67" i="7"/>
  <c r="AH41" i="3"/>
  <c r="AK67" i="7"/>
  <c r="AG41" i="3"/>
  <c r="AJ67" i="7"/>
  <c r="AF41" i="3"/>
  <c r="AI67" i="7"/>
  <c r="AE41" i="3"/>
  <c r="AH67" i="7"/>
  <c r="AD41" i="3"/>
  <c r="AG67" i="7"/>
  <c r="AC41" i="3"/>
  <c r="AF67" i="7"/>
  <c r="AB41" i="3"/>
  <c r="AE67" i="7"/>
  <c r="AA41" i="3"/>
  <c r="AD67" i="7"/>
  <c r="Z41" i="3"/>
  <c r="AC67" i="7"/>
  <c r="Y41" i="3"/>
  <c r="AB67" i="7"/>
  <c r="X41" i="3"/>
  <c r="AA67" i="7"/>
  <c r="W41" i="3"/>
  <c r="Z67" i="7"/>
  <c r="V41" i="3"/>
  <c r="Y67" i="7"/>
  <c r="U41" i="3"/>
  <c r="X67" i="7"/>
  <c r="T41" i="3"/>
  <c r="W67" i="7"/>
  <c r="S41" i="3"/>
  <c r="V67" i="7"/>
  <c r="R41" i="3"/>
  <c r="U67" i="7"/>
  <c r="Q41" i="3"/>
  <c r="T67" i="7"/>
  <c r="P41" i="3"/>
  <c r="S67" i="7"/>
  <c r="O41" i="3"/>
  <c r="R67" i="7"/>
  <c r="N41" i="3"/>
  <c r="Q67" i="7"/>
  <c r="M41" i="3"/>
  <c r="P67" i="7"/>
  <c r="L41" i="3"/>
  <c r="O67" i="7"/>
  <c r="K41" i="3"/>
  <c r="N67" i="7"/>
  <c r="J41" i="3"/>
  <c r="M67" i="7"/>
  <c r="I41" i="3"/>
  <c r="L67" i="7"/>
  <c r="H41" i="3"/>
  <c r="K67" i="7"/>
  <c r="G41" i="3"/>
  <c r="J67" i="7"/>
  <c r="F41" i="3"/>
  <c r="I67" i="7"/>
  <c r="E41" i="3"/>
  <c r="H67" i="7"/>
  <c r="D41" i="3"/>
  <c r="G67" i="7"/>
  <c r="BE40" i="3"/>
  <c r="BH65" i="7"/>
  <c r="BD40" i="3"/>
  <c r="BG65" i="7"/>
  <c r="BC40" i="3"/>
  <c r="BF65" i="7"/>
  <c r="BB40" i="3"/>
  <c r="BE65" i="7"/>
  <c r="BA40" i="3"/>
  <c r="BD65" i="7"/>
  <c r="AZ40" i="3"/>
  <c r="BC65" i="7"/>
  <c r="AY40" i="3"/>
  <c r="BB65" i="7"/>
  <c r="AX40" i="3"/>
  <c r="BA65" i="7"/>
  <c r="AW40" i="3"/>
  <c r="AZ65" i="7"/>
  <c r="AV40" i="3"/>
  <c r="AY65" i="7"/>
  <c r="AU40" i="3"/>
  <c r="AX65" i="7"/>
  <c r="AT40" i="3"/>
  <c r="AW65" i="7"/>
  <c r="AS40" i="3"/>
  <c r="AV65" i="7"/>
  <c r="AR40" i="3"/>
  <c r="AU65" i="7"/>
  <c r="AQ40" i="3"/>
  <c r="AT65" i="7"/>
  <c r="AP40" i="3"/>
  <c r="AS65" i="7"/>
  <c r="AO40" i="3"/>
  <c r="AR65" i="7"/>
  <c r="AN40" i="3"/>
  <c r="AQ65" i="7"/>
  <c r="AM40" i="3"/>
  <c r="AP65" i="7"/>
  <c r="AL40" i="3"/>
  <c r="AO65" i="7"/>
  <c r="AK40" i="3"/>
  <c r="AN65" i="7"/>
  <c r="AJ40" i="3"/>
  <c r="AM65" i="7"/>
  <c r="AI40" i="3"/>
  <c r="AL65" i="7"/>
  <c r="AH40" i="3"/>
  <c r="AK65" i="7"/>
  <c r="AG40" i="3"/>
  <c r="AJ65" i="7"/>
  <c r="AF40" i="3"/>
  <c r="AI65" i="7"/>
  <c r="AE40" i="3"/>
  <c r="AH65" i="7"/>
  <c r="AD40" i="3"/>
  <c r="AG65" i="7"/>
  <c r="AC40" i="3"/>
  <c r="AF65" i="7"/>
  <c r="AB40" i="3"/>
  <c r="AE65" i="7"/>
  <c r="AA40" i="3"/>
  <c r="AD65" i="7"/>
  <c r="Z40" i="3"/>
  <c r="AC65" i="7"/>
  <c r="Y40" i="3"/>
  <c r="AB65" i="7"/>
  <c r="X40" i="3"/>
  <c r="AA65" i="7"/>
  <c r="W40" i="3"/>
  <c r="Z65" i="7"/>
  <c r="V40" i="3"/>
  <c r="Y65" i="7"/>
  <c r="U40" i="3"/>
  <c r="X65" i="7"/>
  <c r="T40" i="3"/>
  <c r="W65" i="7"/>
  <c r="S40" i="3"/>
  <c r="V65" i="7"/>
  <c r="R40" i="3"/>
  <c r="U65" i="7"/>
  <c r="Q40" i="3"/>
  <c r="T65" i="7"/>
  <c r="P40" i="3"/>
  <c r="S65" i="7"/>
  <c r="O40" i="3"/>
  <c r="R65" i="7"/>
  <c r="N40" i="3"/>
  <c r="Q65" i="7"/>
  <c r="M40" i="3"/>
  <c r="P65" i="7"/>
  <c r="L40" i="3"/>
  <c r="O65" i="7"/>
  <c r="K40" i="3"/>
  <c r="N65" i="7"/>
  <c r="J40" i="3"/>
  <c r="M65" i="7"/>
  <c r="I40" i="3"/>
  <c r="L65" i="7"/>
  <c r="H40" i="3"/>
  <c r="K65" i="7"/>
  <c r="G40" i="3"/>
  <c r="J65" i="7"/>
  <c r="F40" i="3"/>
  <c r="I65" i="7"/>
  <c r="E40" i="3"/>
  <c r="H65" i="7"/>
  <c r="D40" i="3"/>
  <c r="G65" i="7"/>
  <c r="E63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E58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E53" i="7"/>
  <c r="BH52" i="7"/>
  <c r="BF52" i="7"/>
  <c r="BD52" i="7"/>
  <c r="BB52" i="7"/>
  <c r="BA52" i="7"/>
  <c r="AX52" i="7"/>
  <c r="AW52" i="7"/>
  <c r="AV52" i="7"/>
  <c r="AU52" i="7"/>
  <c r="AT52" i="7"/>
  <c r="AS52" i="7"/>
  <c r="AR52" i="7"/>
  <c r="AP52" i="7"/>
  <c r="AO52" i="7"/>
  <c r="AN52" i="7"/>
  <c r="AM52" i="7"/>
  <c r="AK52" i="7"/>
  <c r="AH52" i="7"/>
  <c r="AF52" i="7"/>
  <c r="AE52" i="7"/>
  <c r="AD52" i="7"/>
  <c r="AC52" i="7"/>
  <c r="AB52" i="7"/>
  <c r="Z52" i="7"/>
  <c r="Y52" i="7"/>
  <c r="X52" i="7"/>
  <c r="W52" i="7"/>
  <c r="U52" i="7"/>
  <c r="R52" i="7"/>
  <c r="Q52" i="7"/>
  <c r="P52" i="7"/>
  <c r="O52" i="7"/>
  <c r="N52" i="7"/>
  <c r="M52" i="7"/>
  <c r="L52" i="7"/>
  <c r="K52" i="7"/>
  <c r="H52" i="7"/>
  <c r="G52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E48" i="7"/>
  <c r="BH47" i="7"/>
  <c r="BG47" i="7"/>
  <c r="BF47" i="7"/>
  <c r="BE47" i="7"/>
  <c r="BD47" i="7"/>
  <c r="BC47" i="7"/>
  <c r="BA47" i="7"/>
  <c r="AZ47" i="7"/>
  <c r="AY47" i="7"/>
  <c r="AX47" i="7"/>
  <c r="AW47" i="7"/>
  <c r="AV47" i="7"/>
  <c r="AU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E43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E38" i="7"/>
  <c r="BH37" i="7"/>
  <c r="BG37" i="7"/>
  <c r="BF37" i="7"/>
  <c r="BD37" i="7"/>
  <c r="BA37" i="7"/>
  <c r="AY37" i="7"/>
  <c r="AX37" i="7"/>
  <c r="AW37" i="7"/>
  <c r="AV37" i="7"/>
  <c r="AU37" i="7"/>
  <c r="AT37" i="7"/>
  <c r="AS37" i="7"/>
  <c r="AR37" i="7"/>
  <c r="AP37" i="7"/>
  <c r="AO37" i="7"/>
  <c r="AN37" i="7"/>
  <c r="AM37" i="7"/>
  <c r="AK37" i="7"/>
  <c r="AI37" i="7"/>
  <c r="AH37" i="7"/>
  <c r="AG37" i="7"/>
  <c r="AF37" i="7"/>
  <c r="AE37" i="7"/>
  <c r="AC37" i="7"/>
  <c r="AD201" i="12" s="1"/>
  <c r="AB37" i="7"/>
  <c r="AC201" i="12" s="1"/>
  <c r="AA37" i="7"/>
  <c r="AB201" i="12" s="1"/>
  <c r="Z37" i="7"/>
  <c r="AA201" i="12" s="1"/>
  <c r="Y37" i="7"/>
  <c r="Z201" i="12" s="1"/>
  <c r="X37" i="7"/>
  <c r="Y201" i="12" s="1"/>
  <c r="W37" i="7"/>
  <c r="X201" i="12" s="1"/>
  <c r="U37" i="7"/>
  <c r="V201" i="12" s="1"/>
  <c r="S37" i="7"/>
  <c r="T201" i="12" s="1"/>
  <c r="R37" i="7"/>
  <c r="S201" i="12" s="1"/>
  <c r="Q37" i="7"/>
  <c r="R201" i="12" s="1"/>
  <c r="P37" i="7"/>
  <c r="Q201" i="12" s="1"/>
  <c r="O37" i="7"/>
  <c r="P201" i="12" s="1"/>
  <c r="N37" i="7"/>
  <c r="O201" i="12" s="1"/>
  <c r="M37" i="7"/>
  <c r="N201" i="12" s="1"/>
  <c r="L37" i="7"/>
  <c r="M201" i="12" s="1"/>
  <c r="K37" i="7"/>
  <c r="L201" i="12" s="1"/>
  <c r="I37" i="7"/>
  <c r="J201" i="12" s="1"/>
  <c r="H37" i="7"/>
  <c r="I201" i="12" s="1"/>
  <c r="G37" i="7"/>
  <c r="H201" i="12" s="1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E200" i="12" s="1"/>
  <c r="AC35" i="7"/>
  <c r="AD200" i="12" s="1"/>
  <c r="AB35" i="7"/>
  <c r="AC200" i="12" s="1"/>
  <c r="AA35" i="7"/>
  <c r="AB200" i="12" s="1"/>
  <c r="Z35" i="7"/>
  <c r="AA200" i="12" s="1"/>
  <c r="Y35" i="7"/>
  <c r="Z200" i="12" s="1"/>
  <c r="X35" i="7"/>
  <c r="Y200" i="12" s="1"/>
  <c r="W35" i="7"/>
  <c r="X200" i="12" s="1"/>
  <c r="V35" i="7"/>
  <c r="W200" i="12" s="1"/>
  <c r="U35" i="7"/>
  <c r="V200" i="12" s="1"/>
  <c r="T35" i="7"/>
  <c r="U200" i="12" s="1"/>
  <c r="S35" i="7"/>
  <c r="T200" i="12" s="1"/>
  <c r="R35" i="7"/>
  <c r="S200" i="12" s="1"/>
  <c r="Q35" i="7"/>
  <c r="R200" i="12" s="1"/>
  <c r="P35" i="7"/>
  <c r="Q200" i="12" s="1"/>
  <c r="O35" i="7"/>
  <c r="P200" i="12" s="1"/>
  <c r="N35" i="7"/>
  <c r="O200" i="12" s="1"/>
  <c r="M35" i="7"/>
  <c r="N200" i="12" s="1"/>
  <c r="L35" i="7"/>
  <c r="M200" i="12" s="1"/>
  <c r="K35" i="7"/>
  <c r="L200" i="12" s="1"/>
  <c r="J35" i="7"/>
  <c r="K200" i="12" s="1"/>
  <c r="I35" i="7"/>
  <c r="J200" i="12" s="1"/>
  <c r="H35" i="7"/>
  <c r="I200" i="12" s="1"/>
  <c r="G35" i="7"/>
  <c r="H200" i="12" s="1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E199" i="12" s="1"/>
  <c r="AC34" i="7"/>
  <c r="AD199" i="12" s="1"/>
  <c r="AB34" i="7"/>
  <c r="AC199" i="12" s="1"/>
  <c r="AA34" i="7"/>
  <c r="AB199" i="12" s="1"/>
  <c r="Z34" i="7"/>
  <c r="AA199" i="12" s="1"/>
  <c r="Y34" i="7"/>
  <c r="Z199" i="12" s="1"/>
  <c r="X34" i="7"/>
  <c r="Y199" i="12" s="1"/>
  <c r="W34" i="7"/>
  <c r="X199" i="12" s="1"/>
  <c r="V34" i="7"/>
  <c r="W199" i="12" s="1"/>
  <c r="U34" i="7"/>
  <c r="V199" i="12" s="1"/>
  <c r="T34" i="7"/>
  <c r="U199" i="12" s="1"/>
  <c r="S34" i="7"/>
  <c r="T199" i="12" s="1"/>
  <c r="R34" i="7"/>
  <c r="S199" i="12" s="1"/>
  <c r="Q34" i="7"/>
  <c r="R199" i="12" s="1"/>
  <c r="P34" i="7"/>
  <c r="Q199" i="12" s="1"/>
  <c r="O34" i="7"/>
  <c r="P199" i="12" s="1"/>
  <c r="N34" i="7"/>
  <c r="O199" i="12" s="1"/>
  <c r="M34" i="7"/>
  <c r="N199" i="12" s="1"/>
  <c r="L34" i="7"/>
  <c r="M199" i="12" s="1"/>
  <c r="K34" i="7"/>
  <c r="L199" i="12" s="1"/>
  <c r="J34" i="7"/>
  <c r="K199" i="12" s="1"/>
  <c r="I34" i="7"/>
  <c r="J199" i="12" s="1"/>
  <c r="H34" i="7"/>
  <c r="I199" i="12" s="1"/>
  <c r="G34" i="7"/>
  <c r="H199" i="12" s="1"/>
  <c r="E33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E196" i="12" s="1"/>
  <c r="AC29" i="7"/>
  <c r="AD196" i="12" s="1"/>
  <c r="AB29" i="7"/>
  <c r="AC196" i="12" s="1"/>
  <c r="AA29" i="7"/>
  <c r="AB196" i="12" s="1"/>
  <c r="Z29" i="7"/>
  <c r="AA196" i="12" s="1"/>
  <c r="Y29" i="7"/>
  <c r="Z196" i="12" s="1"/>
  <c r="X29" i="7"/>
  <c r="Y196" i="12" s="1"/>
  <c r="W29" i="7"/>
  <c r="X196" i="12" s="1"/>
  <c r="V29" i="7"/>
  <c r="W196" i="12" s="1"/>
  <c r="U29" i="7"/>
  <c r="V196" i="12" s="1"/>
  <c r="T29" i="7"/>
  <c r="U196" i="12" s="1"/>
  <c r="S29" i="7"/>
  <c r="T196" i="12" s="1"/>
  <c r="R29" i="7"/>
  <c r="S196" i="12" s="1"/>
  <c r="Q29" i="7"/>
  <c r="R196" i="12" s="1"/>
  <c r="P29" i="7"/>
  <c r="Q196" i="12" s="1"/>
  <c r="O29" i="7"/>
  <c r="P196" i="12" s="1"/>
  <c r="N29" i="7"/>
  <c r="O196" i="12" s="1"/>
  <c r="M29" i="7"/>
  <c r="N196" i="12" s="1"/>
  <c r="L29" i="7"/>
  <c r="M196" i="12" s="1"/>
  <c r="K29" i="7"/>
  <c r="L196" i="12" s="1"/>
  <c r="J29" i="7"/>
  <c r="K196" i="12" s="1"/>
  <c r="I29" i="7"/>
  <c r="J196" i="12" s="1"/>
  <c r="H29" i="7"/>
  <c r="I196" i="12" s="1"/>
  <c r="G29" i="7"/>
  <c r="H196" i="12" s="1"/>
  <c r="E28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E195" i="12" s="1"/>
  <c r="AC27" i="7"/>
  <c r="AD195" i="12" s="1"/>
  <c r="AB27" i="7"/>
  <c r="AC195" i="12" s="1"/>
  <c r="AA27" i="7"/>
  <c r="AB195" i="12" s="1"/>
  <c r="Z27" i="7"/>
  <c r="AA195" i="12" s="1"/>
  <c r="Y27" i="7"/>
  <c r="Z195" i="12" s="1"/>
  <c r="X27" i="7"/>
  <c r="Y195" i="12" s="1"/>
  <c r="W27" i="7"/>
  <c r="X195" i="12" s="1"/>
  <c r="V27" i="7"/>
  <c r="W195" i="12" s="1"/>
  <c r="U27" i="7"/>
  <c r="V195" i="12" s="1"/>
  <c r="T27" i="7"/>
  <c r="U195" i="12" s="1"/>
  <c r="S27" i="7"/>
  <c r="T195" i="12" s="1"/>
  <c r="R27" i="7"/>
  <c r="S195" i="12" s="1"/>
  <c r="Q27" i="7"/>
  <c r="R195" i="12" s="1"/>
  <c r="P27" i="7"/>
  <c r="Q195" i="12" s="1"/>
  <c r="O27" i="7"/>
  <c r="P195" i="12" s="1"/>
  <c r="N27" i="7"/>
  <c r="O195" i="12" s="1"/>
  <c r="M27" i="7"/>
  <c r="N195" i="12" s="1"/>
  <c r="L27" i="7"/>
  <c r="M195" i="12" s="1"/>
  <c r="K27" i="7"/>
  <c r="L195" i="12" s="1"/>
  <c r="J27" i="7"/>
  <c r="K195" i="12" s="1"/>
  <c r="I27" i="7"/>
  <c r="J195" i="12" s="1"/>
  <c r="H27" i="7"/>
  <c r="I195" i="12" s="1"/>
  <c r="G27" i="7"/>
  <c r="H195" i="12" s="1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E194" i="12" s="1"/>
  <c r="AC25" i="7"/>
  <c r="AD194" i="12" s="1"/>
  <c r="AB25" i="7"/>
  <c r="AC194" i="12" s="1"/>
  <c r="AA25" i="7"/>
  <c r="AB194" i="12" s="1"/>
  <c r="Z25" i="7"/>
  <c r="AA194" i="12" s="1"/>
  <c r="Y25" i="7"/>
  <c r="Z194" i="12" s="1"/>
  <c r="X25" i="7"/>
  <c r="Y194" i="12" s="1"/>
  <c r="W25" i="7"/>
  <c r="X194" i="12" s="1"/>
  <c r="V25" i="7"/>
  <c r="W194" i="12" s="1"/>
  <c r="U25" i="7"/>
  <c r="V194" i="12" s="1"/>
  <c r="T25" i="7"/>
  <c r="U194" i="12" s="1"/>
  <c r="S25" i="7"/>
  <c r="T194" i="12" s="1"/>
  <c r="R25" i="7"/>
  <c r="S194" i="12" s="1"/>
  <c r="Q25" i="7"/>
  <c r="R194" i="12" s="1"/>
  <c r="P25" i="7"/>
  <c r="Q194" i="12" s="1"/>
  <c r="O25" i="7"/>
  <c r="P194" i="12" s="1"/>
  <c r="N25" i="7"/>
  <c r="O194" i="12" s="1"/>
  <c r="M25" i="7"/>
  <c r="N194" i="12" s="1"/>
  <c r="L25" i="7"/>
  <c r="M194" i="12" s="1"/>
  <c r="K25" i="7"/>
  <c r="L194" i="12" s="1"/>
  <c r="J25" i="7"/>
  <c r="K194" i="12" s="1"/>
  <c r="I25" i="7"/>
  <c r="J194" i="12" s="1"/>
  <c r="H25" i="7"/>
  <c r="I194" i="12" s="1"/>
  <c r="G25" i="7"/>
  <c r="H194" i="12" s="1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E193" i="12" s="1"/>
  <c r="AC24" i="7"/>
  <c r="AD193" i="12" s="1"/>
  <c r="AB24" i="7"/>
  <c r="AC193" i="12" s="1"/>
  <c r="AA24" i="7"/>
  <c r="AB193" i="12" s="1"/>
  <c r="Z24" i="7"/>
  <c r="AA193" i="12" s="1"/>
  <c r="Y24" i="7"/>
  <c r="Z193" i="12" s="1"/>
  <c r="X24" i="7"/>
  <c r="Y193" i="12" s="1"/>
  <c r="W24" i="7"/>
  <c r="X193" i="12" s="1"/>
  <c r="V24" i="7"/>
  <c r="W193" i="12" s="1"/>
  <c r="U24" i="7"/>
  <c r="V193" i="12" s="1"/>
  <c r="T24" i="7"/>
  <c r="U193" i="12" s="1"/>
  <c r="S24" i="7"/>
  <c r="T193" i="12" s="1"/>
  <c r="R24" i="7"/>
  <c r="S193" i="12" s="1"/>
  <c r="Q24" i="7"/>
  <c r="R193" i="12" s="1"/>
  <c r="P24" i="7"/>
  <c r="Q193" i="12" s="1"/>
  <c r="O24" i="7"/>
  <c r="P193" i="12" s="1"/>
  <c r="N24" i="7"/>
  <c r="O193" i="12" s="1"/>
  <c r="M24" i="7"/>
  <c r="N193" i="12" s="1"/>
  <c r="L24" i="7"/>
  <c r="M193" i="12" s="1"/>
  <c r="K24" i="7"/>
  <c r="L193" i="12" s="1"/>
  <c r="J24" i="7"/>
  <c r="K193" i="12" s="1"/>
  <c r="I24" i="7"/>
  <c r="J193" i="12" s="1"/>
  <c r="H24" i="7"/>
  <c r="I193" i="12" s="1"/>
  <c r="G24" i="7"/>
  <c r="H193" i="12" s="1"/>
  <c r="E23" i="7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J372" i="5"/>
  <c r="T344" i="5"/>
  <c r="P344" i="5" s="1"/>
  <c r="Q344" i="5" s="1"/>
  <c r="O344" i="5"/>
  <c r="O343" i="5"/>
  <c r="T342" i="5"/>
  <c r="P342" i="5"/>
  <c r="Q342" i="5"/>
  <c r="O342" i="5"/>
  <c r="T341" i="5"/>
  <c r="P341" i="5"/>
  <c r="Q341" i="5"/>
  <c r="M341" i="5"/>
  <c r="O341" i="5" s="1"/>
  <c r="T340" i="5"/>
  <c r="P340" i="5"/>
  <c r="Q340" i="5"/>
  <c r="M340" i="5"/>
  <c r="O340" i="5"/>
  <c r="S331" i="5"/>
  <c r="S332" i="5"/>
  <c r="T332" i="5" s="1"/>
  <c r="P332" i="5" s="1"/>
  <c r="Q332" i="5" s="1"/>
  <c r="M339" i="5"/>
  <c r="O339" i="5"/>
  <c r="M338" i="5"/>
  <c r="O338" i="5" s="1"/>
  <c r="M337" i="5"/>
  <c r="O337" i="5"/>
  <c r="M336" i="5"/>
  <c r="O336" i="5"/>
  <c r="M335" i="5"/>
  <c r="O335" i="5"/>
  <c r="T331" i="5"/>
  <c r="P331" i="5"/>
  <c r="Q331" i="5"/>
  <c r="T330" i="5"/>
  <c r="P330" i="5"/>
  <c r="Q330" i="5"/>
  <c r="M330" i="5"/>
  <c r="O330" i="5" s="1"/>
  <c r="S321" i="5"/>
  <c r="T321" i="5" s="1"/>
  <c r="P321" i="5" s="1"/>
  <c r="Q321" i="5" s="1"/>
  <c r="AI34" i="5" s="1"/>
  <c r="S322" i="5"/>
  <c r="T322" i="5" s="1"/>
  <c r="P322" i="5" s="1"/>
  <c r="Q322" i="5" s="1"/>
  <c r="S323" i="5"/>
  <c r="S324" i="5" s="1"/>
  <c r="M325" i="5"/>
  <c r="O325" i="5"/>
  <c r="T320" i="5"/>
  <c r="P320" i="5" s="1"/>
  <c r="Q320" i="5" s="1"/>
  <c r="M320" i="5"/>
  <c r="N320" i="5"/>
  <c r="S311" i="5"/>
  <c r="S312" i="5"/>
  <c r="S313" i="5"/>
  <c r="S314" i="5"/>
  <c r="T314" i="5" s="1"/>
  <c r="P314" i="5" s="1"/>
  <c r="Q314" i="5" s="1"/>
  <c r="T313" i="5"/>
  <c r="P313" i="5" s="1"/>
  <c r="Q313" i="5" s="1"/>
  <c r="T312" i="5"/>
  <c r="P312" i="5"/>
  <c r="Q312" i="5" s="1"/>
  <c r="T311" i="5"/>
  <c r="P311" i="5"/>
  <c r="Q311" i="5"/>
  <c r="T310" i="5"/>
  <c r="P310" i="5"/>
  <c r="Q310" i="5"/>
  <c r="S301" i="5"/>
  <c r="T300" i="5"/>
  <c r="P300" i="5" s="1"/>
  <c r="Q300" i="5" s="1"/>
  <c r="S291" i="5"/>
  <c r="S292" i="5"/>
  <c r="T291" i="5"/>
  <c r="P291" i="5" s="1"/>
  <c r="Q291" i="5" s="1"/>
  <c r="T290" i="5"/>
  <c r="P290" i="5"/>
  <c r="Q290" i="5" s="1"/>
  <c r="D34" i="5" s="1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P241" i="5"/>
  <c r="AO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V241" i="5"/>
  <c r="U241" i="5"/>
  <c r="T241" i="5"/>
  <c r="S241" i="5"/>
  <c r="R241" i="5"/>
  <c r="Q241" i="5"/>
  <c r="X203" i="5"/>
  <c r="X204" i="5"/>
  <c r="X205" i="5"/>
  <c r="X206" i="5"/>
  <c r="X207" i="5"/>
  <c r="X208" i="5"/>
  <c r="X209" i="5"/>
  <c r="X210" i="5"/>
  <c r="X211" i="5"/>
  <c r="X212" i="5"/>
  <c r="X213" i="5"/>
  <c r="X217" i="5"/>
  <c r="X218" i="5"/>
  <c r="X219" i="5"/>
  <c r="P160" i="5"/>
  <c r="P159" i="5"/>
  <c r="Y203" i="5"/>
  <c r="Y215" i="5" s="1"/>
  <c r="Y220" i="5" s="1"/>
  <c r="Y204" i="5"/>
  <c r="Y205" i="5"/>
  <c r="Y206" i="5"/>
  <c r="Y207" i="5"/>
  <c r="Y208" i="5"/>
  <c r="Y209" i="5"/>
  <c r="Y210" i="5"/>
  <c r="Y211" i="5"/>
  <c r="Y212" i="5"/>
  <c r="Y213" i="5"/>
  <c r="Y217" i="5"/>
  <c r="Y218" i="5"/>
  <c r="Y219" i="5"/>
  <c r="Q160" i="5"/>
  <c r="Q159" i="5"/>
  <c r="Q107" i="5" s="1"/>
  <c r="Q161" i="5"/>
  <c r="Y222" i="5" s="1"/>
  <c r="W203" i="5"/>
  <c r="W204" i="5"/>
  <c r="W205" i="5"/>
  <c r="W206" i="5"/>
  <c r="W207" i="5"/>
  <c r="W208" i="5"/>
  <c r="W209" i="5"/>
  <c r="W210" i="5"/>
  <c r="W211" i="5"/>
  <c r="W212" i="5"/>
  <c r="W213" i="5"/>
  <c r="W215" i="5"/>
  <c r="W220" i="5" s="1"/>
  <c r="W224" i="5" s="1"/>
  <c r="O239" i="5" s="1"/>
  <c r="W217" i="5"/>
  <c r="W218" i="5"/>
  <c r="W219" i="5"/>
  <c r="O160" i="5"/>
  <c r="O159" i="5"/>
  <c r="O161" i="5"/>
  <c r="W222" i="5"/>
  <c r="V203" i="5"/>
  <c r="V204" i="5"/>
  <c r="V205" i="5"/>
  <c r="V206" i="5"/>
  <c r="V207" i="5"/>
  <c r="V208" i="5"/>
  <c r="V209" i="5"/>
  <c r="V210" i="5"/>
  <c r="V211" i="5"/>
  <c r="V212" i="5"/>
  <c r="V213" i="5"/>
  <c r="V217" i="5"/>
  <c r="V218" i="5"/>
  <c r="V219" i="5"/>
  <c r="I160" i="5"/>
  <c r="I159" i="5"/>
  <c r="I161" i="5"/>
  <c r="V222" i="5"/>
  <c r="U203" i="5"/>
  <c r="U204" i="5"/>
  <c r="U205" i="5"/>
  <c r="U206" i="5"/>
  <c r="U207" i="5"/>
  <c r="U208" i="5"/>
  <c r="U209" i="5"/>
  <c r="U210" i="5"/>
  <c r="U211" i="5"/>
  <c r="U212" i="5"/>
  <c r="U213" i="5"/>
  <c r="H217" i="5"/>
  <c r="U217" i="5" s="1"/>
  <c r="U218" i="5"/>
  <c r="U219" i="5"/>
  <c r="H160" i="5"/>
  <c r="H159" i="5"/>
  <c r="H161" i="5"/>
  <c r="U222" i="5"/>
  <c r="T203" i="5"/>
  <c r="T204" i="5"/>
  <c r="T205" i="5"/>
  <c r="T206" i="5"/>
  <c r="T207" i="5"/>
  <c r="T208" i="5"/>
  <c r="T209" i="5"/>
  <c r="T210" i="5"/>
  <c r="T211" i="5"/>
  <c r="T212" i="5"/>
  <c r="T213" i="5"/>
  <c r="G217" i="5"/>
  <c r="T217" i="5" s="1"/>
  <c r="T218" i="5"/>
  <c r="T219" i="5"/>
  <c r="G160" i="5"/>
  <c r="G159" i="5"/>
  <c r="G161" i="5"/>
  <c r="T222" i="5"/>
  <c r="S203" i="5"/>
  <c r="S204" i="5"/>
  <c r="S205" i="5"/>
  <c r="S206" i="5"/>
  <c r="S207" i="5"/>
  <c r="S208" i="5"/>
  <c r="S209" i="5"/>
  <c r="S210" i="5"/>
  <c r="S211" i="5"/>
  <c r="S212" i="5"/>
  <c r="S213" i="5"/>
  <c r="F217" i="5"/>
  <c r="S217" i="5" s="1"/>
  <c r="S218" i="5"/>
  <c r="S219" i="5"/>
  <c r="F160" i="5"/>
  <c r="F159" i="5"/>
  <c r="F161" i="5"/>
  <c r="S222" i="5"/>
  <c r="R203" i="5"/>
  <c r="R204" i="5"/>
  <c r="R205" i="5"/>
  <c r="R206" i="5"/>
  <c r="R207" i="5"/>
  <c r="R208" i="5"/>
  <c r="R209" i="5"/>
  <c r="R210" i="5"/>
  <c r="R211" i="5"/>
  <c r="R212" i="5"/>
  <c r="R213" i="5"/>
  <c r="E217" i="5"/>
  <c r="R217" i="5" s="1"/>
  <c r="R218" i="5"/>
  <c r="R219" i="5"/>
  <c r="E160" i="5"/>
  <c r="E159" i="5"/>
  <c r="E161" i="5"/>
  <c r="R222" i="5"/>
  <c r="Q203" i="5"/>
  <c r="Q204" i="5"/>
  <c r="Q205" i="5"/>
  <c r="Q206" i="5"/>
  <c r="Q207" i="5"/>
  <c r="Q208" i="5"/>
  <c r="Q209" i="5"/>
  <c r="Q210" i="5"/>
  <c r="Q211" i="5"/>
  <c r="Q212" i="5"/>
  <c r="Q213" i="5"/>
  <c r="Q217" i="5"/>
  <c r="Q218" i="5"/>
  <c r="Q219" i="5"/>
  <c r="D160" i="5"/>
  <c r="D159" i="5"/>
  <c r="Z203" i="5"/>
  <c r="Z204" i="5"/>
  <c r="Z205" i="5"/>
  <c r="Z206" i="5"/>
  <c r="Z207" i="5"/>
  <c r="Z208" i="5"/>
  <c r="Z209" i="5"/>
  <c r="Z210" i="5"/>
  <c r="Z211" i="5"/>
  <c r="Z212" i="5"/>
  <c r="Z213" i="5"/>
  <c r="Z217" i="5"/>
  <c r="Z218" i="5"/>
  <c r="Z219" i="5" s="1"/>
  <c r="R160" i="5"/>
  <c r="R161" i="5" s="1"/>
  <c r="Z222" i="5" s="1"/>
  <c r="R159" i="5"/>
  <c r="BG169" i="5"/>
  <c r="BG170" i="5"/>
  <c r="BG171" i="5"/>
  <c r="BG172" i="5"/>
  <c r="BG174" i="5" s="1"/>
  <c r="BF169" i="5"/>
  <c r="BF170" i="5"/>
  <c r="BF171" i="5"/>
  <c r="BF160" i="5"/>
  <c r="BF108" i="5" s="1"/>
  <c r="BF159" i="5"/>
  <c r="BF161" i="5"/>
  <c r="BF172" i="5"/>
  <c r="BF174" i="5" s="1"/>
  <c r="BE169" i="5"/>
  <c r="BE170" i="5"/>
  <c r="BE171" i="5"/>
  <c r="BE161" i="5"/>
  <c r="BE172" i="5"/>
  <c r="BE174" i="5"/>
  <c r="BD169" i="5"/>
  <c r="BD171" i="5" s="1"/>
  <c r="BD170" i="5"/>
  <c r="BD160" i="5"/>
  <c r="BD159" i="5"/>
  <c r="BD161" i="5" s="1"/>
  <c r="BC169" i="5"/>
  <c r="BC171" i="5" s="1"/>
  <c r="BC172" i="5" s="1"/>
  <c r="BC174" i="5" s="1"/>
  <c r="BC170" i="5"/>
  <c r="BC160" i="5"/>
  <c r="BC159" i="5"/>
  <c r="BC161" i="5" s="1"/>
  <c r="BB169" i="5"/>
  <c r="BB171" i="5" s="1"/>
  <c r="BB170" i="5"/>
  <c r="BB160" i="5"/>
  <c r="BB159" i="5"/>
  <c r="BB107" i="5" s="1"/>
  <c r="BA169" i="5"/>
  <c r="BA171" i="5" s="1"/>
  <c r="BA170" i="5"/>
  <c r="BA160" i="5"/>
  <c r="BA159" i="5"/>
  <c r="BA107" i="5" s="1"/>
  <c r="AZ169" i="5"/>
  <c r="AZ171" i="5" s="1"/>
  <c r="AZ172" i="5" s="1"/>
  <c r="AZ174" i="5" s="1"/>
  <c r="AZ170" i="5"/>
  <c r="AZ160" i="5"/>
  <c r="AZ159" i="5"/>
  <c r="AZ161" i="5" s="1"/>
  <c r="AY169" i="5"/>
  <c r="AY171" i="5" s="1"/>
  <c r="AY170" i="5"/>
  <c r="AY160" i="5"/>
  <c r="AY159" i="5"/>
  <c r="AY161" i="5" s="1"/>
  <c r="AX169" i="5"/>
  <c r="AX171" i="5" s="1"/>
  <c r="AX170" i="5"/>
  <c r="AX160" i="5"/>
  <c r="AX159" i="5"/>
  <c r="AX107" i="5" s="1"/>
  <c r="AW169" i="5"/>
  <c r="AW171" i="5" s="1"/>
  <c r="AW170" i="5"/>
  <c r="AW160" i="5"/>
  <c r="AW159" i="5"/>
  <c r="AW107" i="5" s="1"/>
  <c r="AW110" i="5" s="1"/>
  <c r="AV169" i="5"/>
  <c r="AV171" i="5" s="1"/>
  <c r="AV170" i="5"/>
  <c r="AV160" i="5"/>
  <c r="AV159" i="5"/>
  <c r="AV161" i="5" s="1"/>
  <c r="AU169" i="5"/>
  <c r="AU171" i="5" s="1"/>
  <c r="AU172" i="5" s="1"/>
  <c r="AU174" i="5" s="1"/>
  <c r="AU170" i="5"/>
  <c r="AU160" i="5"/>
  <c r="AU159" i="5"/>
  <c r="AU161" i="5" s="1"/>
  <c r="AT169" i="5"/>
  <c r="AT171" i="5" s="1"/>
  <c r="AT170" i="5"/>
  <c r="AT160" i="5"/>
  <c r="AT159" i="5"/>
  <c r="AT107" i="5" s="1"/>
  <c r="AS169" i="5"/>
  <c r="AS171" i="5" s="1"/>
  <c r="AS170" i="5"/>
  <c r="AS160" i="5"/>
  <c r="AS159" i="5"/>
  <c r="AS107" i="5" s="1"/>
  <c r="AR169" i="5"/>
  <c r="AR171" i="5" s="1"/>
  <c r="AR172" i="5" s="1"/>
  <c r="AR174" i="5" s="1"/>
  <c r="AR170" i="5"/>
  <c r="AR160" i="5"/>
  <c r="AR159" i="5"/>
  <c r="AR161" i="5" s="1"/>
  <c r="AQ169" i="5"/>
  <c r="AQ171" i="5" s="1"/>
  <c r="AQ170" i="5"/>
  <c r="AQ160" i="5"/>
  <c r="AQ159" i="5"/>
  <c r="AQ161" i="5" s="1"/>
  <c r="AP169" i="5"/>
  <c r="AP171" i="5" s="1"/>
  <c r="AP170" i="5"/>
  <c r="AP160" i="5"/>
  <c r="AP159" i="5"/>
  <c r="AP107" i="5" s="1"/>
  <c r="AP111" i="5" s="1"/>
  <c r="AO169" i="5"/>
  <c r="AO171" i="5" s="1"/>
  <c r="AO170" i="5"/>
  <c r="AO160" i="5"/>
  <c r="AO159" i="5"/>
  <c r="AO107" i="5" s="1"/>
  <c r="AO110" i="5" s="1"/>
  <c r="AO115" i="5" s="1"/>
  <c r="AN169" i="5"/>
  <c r="AN171" i="5" s="1"/>
  <c r="AN170" i="5"/>
  <c r="AN160" i="5"/>
  <c r="AN159" i="5"/>
  <c r="AN161" i="5" s="1"/>
  <c r="AM169" i="5"/>
  <c r="AM171" i="5" s="1"/>
  <c r="AM172" i="5" s="1"/>
  <c r="AM174" i="5" s="1"/>
  <c r="AM170" i="5"/>
  <c r="AM160" i="5"/>
  <c r="AM159" i="5"/>
  <c r="AM161" i="5" s="1"/>
  <c r="AL169" i="5"/>
  <c r="AL171" i="5" s="1"/>
  <c r="AL170" i="5"/>
  <c r="AL160" i="5"/>
  <c r="AL159" i="5"/>
  <c r="AL107" i="5" s="1"/>
  <c r="AK169" i="5"/>
  <c r="AK171" i="5" s="1"/>
  <c r="AK170" i="5"/>
  <c r="AK160" i="5"/>
  <c r="AK159" i="5"/>
  <c r="AK107" i="5" s="1"/>
  <c r="AJ169" i="5"/>
  <c r="AJ171" i="5" s="1"/>
  <c r="AJ172" i="5" s="1"/>
  <c r="AJ174" i="5" s="1"/>
  <c r="AJ170" i="5"/>
  <c r="AJ160" i="5"/>
  <c r="AJ159" i="5"/>
  <c r="AJ161" i="5" s="1"/>
  <c r="AI169" i="5"/>
  <c r="AI171" i="5" s="1"/>
  <c r="AI170" i="5"/>
  <c r="AI160" i="5"/>
  <c r="AI159" i="5"/>
  <c r="AI161" i="5" s="1"/>
  <c r="AH169" i="5"/>
  <c r="AH171" i="5" s="1"/>
  <c r="AH170" i="5"/>
  <c r="AH160" i="5"/>
  <c r="AH159" i="5"/>
  <c r="AH107" i="5" s="1"/>
  <c r="AG169" i="5"/>
  <c r="AG171" i="5" s="1"/>
  <c r="AG170" i="5"/>
  <c r="AG160" i="5"/>
  <c r="AG159" i="5"/>
  <c r="AG107" i="5" s="1"/>
  <c r="AF169" i="5"/>
  <c r="AF170" i="5"/>
  <c r="AF160" i="5"/>
  <c r="AF159" i="5"/>
  <c r="AF161" i="5"/>
  <c r="AE169" i="5"/>
  <c r="AE170" i="5"/>
  <c r="AE171" i="5" s="1"/>
  <c r="AE172" i="5" s="1"/>
  <c r="AE160" i="5"/>
  <c r="AE159" i="5"/>
  <c r="AE161" i="5"/>
  <c r="AD169" i="5"/>
  <c r="AD170" i="5"/>
  <c r="AD171" i="5"/>
  <c r="AD160" i="5"/>
  <c r="AD161" i="5" s="1"/>
  <c r="AD159" i="5"/>
  <c r="AC169" i="5"/>
  <c r="AC170" i="5"/>
  <c r="AC171" i="5"/>
  <c r="AC160" i="5"/>
  <c r="AC159" i="5"/>
  <c r="AB169" i="5"/>
  <c r="AB170" i="5"/>
  <c r="AB171" i="5" s="1"/>
  <c r="AB172" i="5" s="1"/>
  <c r="AB160" i="5"/>
  <c r="AB108" i="5" s="1"/>
  <c r="AB159" i="5"/>
  <c r="AB107" i="5" s="1"/>
  <c r="AB161" i="5"/>
  <c r="AA169" i="5"/>
  <c r="AA170" i="5"/>
  <c r="AA171" i="5"/>
  <c r="AA160" i="5"/>
  <c r="AA108" i="5" s="1"/>
  <c r="AA159" i="5"/>
  <c r="AA161" i="5"/>
  <c r="AA172" i="5" s="1"/>
  <c r="Z169" i="5"/>
  <c r="Z170" i="5"/>
  <c r="Z171" i="5"/>
  <c r="Z160" i="5"/>
  <c r="Z159" i="5"/>
  <c r="Z161" i="5"/>
  <c r="Z172" i="5"/>
  <c r="Y169" i="5"/>
  <c r="Y171" i="5" s="1"/>
  <c r="Y170" i="5"/>
  <c r="Y160" i="5"/>
  <c r="Y159" i="5"/>
  <c r="Y161" i="5" s="1"/>
  <c r="X169" i="5"/>
  <c r="X170" i="5"/>
  <c r="X160" i="5"/>
  <c r="X159" i="5"/>
  <c r="X161" i="5"/>
  <c r="W169" i="5"/>
  <c r="W170" i="5"/>
  <c r="W171" i="5"/>
  <c r="W172" i="5" s="1"/>
  <c r="W160" i="5"/>
  <c r="W159" i="5"/>
  <c r="W161" i="5"/>
  <c r="V169" i="5"/>
  <c r="V170" i="5"/>
  <c r="V171" i="5"/>
  <c r="V160" i="5"/>
  <c r="V161" i="5" s="1"/>
  <c r="V159" i="5"/>
  <c r="U169" i="5"/>
  <c r="U170" i="5"/>
  <c r="U171" i="5"/>
  <c r="U172" i="5" s="1"/>
  <c r="U160" i="5"/>
  <c r="U161" i="5" s="1"/>
  <c r="U159" i="5"/>
  <c r="T169" i="5"/>
  <c r="T170" i="5"/>
  <c r="T171" i="5" s="1"/>
  <c r="T160" i="5"/>
  <c r="T108" i="5" s="1"/>
  <c r="T159" i="5"/>
  <c r="T107" i="5" s="1"/>
  <c r="T161" i="5"/>
  <c r="S169" i="5"/>
  <c r="S170" i="5"/>
  <c r="S171" i="5"/>
  <c r="S160" i="5"/>
  <c r="S108" i="5" s="1"/>
  <c r="S159" i="5"/>
  <c r="S107" i="5" s="1"/>
  <c r="S161" i="5"/>
  <c r="S172" i="5"/>
  <c r="R169" i="5"/>
  <c r="R170" i="5"/>
  <c r="R171" i="5"/>
  <c r="Q169" i="5"/>
  <c r="Q170" i="5"/>
  <c r="Q171" i="5"/>
  <c r="P169" i="5"/>
  <c r="P170" i="5"/>
  <c r="P171" i="5"/>
  <c r="O169" i="5"/>
  <c r="O170" i="5"/>
  <c r="O171" i="5"/>
  <c r="O172" i="5"/>
  <c r="N169" i="5"/>
  <c r="N170" i="5"/>
  <c r="N171" i="5"/>
  <c r="N160" i="5"/>
  <c r="N159" i="5"/>
  <c r="N161" i="5"/>
  <c r="N172" i="5"/>
  <c r="M169" i="5"/>
  <c r="M171" i="5" s="1"/>
  <c r="M172" i="5" s="1"/>
  <c r="M170" i="5"/>
  <c r="M160" i="5"/>
  <c r="M159" i="5"/>
  <c r="M161" i="5" s="1"/>
  <c r="L169" i="5"/>
  <c r="L170" i="5"/>
  <c r="L160" i="5"/>
  <c r="L159" i="5"/>
  <c r="L161" i="5"/>
  <c r="K169" i="5"/>
  <c r="K171" i="5" s="1"/>
  <c r="K172" i="5" s="1"/>
  <c r="K170" i="5"/>
  <c r="K160" i="5"/>
  <c r="K159" i="5"/>
  <c r="K161" i="5"/>
  <c r="J169" i="5"/>
  <c r="J170" i="5"/>
  <c r="J171" i="5" s="1"/>
  <c r="J172" i="5" s="1"/>
  <c r="J160" i="5"/>
  <c r="J161" i="5" s="1"/>
  <c r="J159" i="5"/>
  <c r="I169" i="5"/>
  <c r="I170" i="5"/>
  <c r="I171" i="5"/>
  <c r="I172" i="5"/>
  <c r="H169" i="5"/>
  <c r="H171" i="5" s="1"/>
  <c r="H172" i="5" s="1"/>
  <c r="H170" i="5"/>
  <c r="G169" i="5"/>
  <c r="G170" i="5"/>
  <c r="G171" i="5"/>
  <c r="G172" i="5"/>
  <c r="F169" i="5"/>
  <c r="F171" i="5" s="1"/>
  <c r="F172" i="5" s="1"/>
  <c r="F170" i="5"/>
  <c r="E169" i="5"/>
  <c r="E171" i="5" s="1"/>
  <c r="E172" i="5" s="1"/>
  <c r="E170" i="5"/>
  <c r="D169" i="5"/>
  <c r="D171" i="5" s="1"/>
  <c r="D170" i="5"/>
  <c r="BF155" i="5"/>
  <c r="BE155" i="5"/>
  <c r="BD155" i="5"/>
  <c r="BC155" i="5"/>
  <c r="BB155" i="5"/>
  <c r="BA155" i="5"/>
  <c r="AZ155" i="5"/>
  <c r="AY155" i="5"/>
  <c r="AX155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AG108" i="5"/>
  <c r="AG112" i="5"/>
  <c r="BF107" i="5"/>
  <c r="BF112" i="5"/>
  <c r="BE117" i="5"/>
  <c r="BD107" i="5"/>
  <c r="BD108" i="5"/>
  <c r="BD112" i="5"/>
  <c r="BC107" i="5"/>
  <c r="BC108" i="5"/>
  <c r="BC110" i="5" s="1"/>
  <c r="BC112" i="5"/>
  <c r="BB108" i="5"/>
  <c r="BB112" i="5"/>
  <c r="BA108" i="5"/>
  <c r="BA112" i="5"/>
  <c r="AZ107" i="5"/>
  <c r="AZ108" i="5"/>
  <c r="AZ112" i="5"/>
  <c r="AY107" i="5"/>
  <c r="AY108" i="5"/>
  <c r="AY110" i="5"/>
  <c r="AY111" i="5"/>
  <c r="AY112" i="5"/>
  <c r="AX108" i="5"/>
  <c r="AX112" i="5"/>
  <c r="AW108" i="5"/>
  <c r="AW111" i="5"/>
  <c r="AW112" i="5"/>
  <c r="AW117" i="5"/>
  <c r="AV107" i="5"/>
  <c r="AV108" i="5"/>
  <c r="AV112" i="5"/>
  <c r="AU107" i="5"/>
  <c r="AU108" i="5"/>
  <c r="AU110" i="5" s="1"/>
  <c r="AU112" i="5"/>
  <c r="AT108" i="5"/>
  <c r="AT112" i="5"/>
  <c r="AS108" i="5"/>
  <c r="AS112" i="5"/>
  <c r="AR107" i="5"/>
  <c r="AR108" i="5"/>
  <c r="AR112" i="5"/>
  <c r="AQ107" i="5"/>
  <c r="AQ108" i="5"/>
  <c r="AQ110" i="5"/>
  <c r="AQ115" i="5" s="1"/>
  <c r="AQ116" i="5" s="1"/>
  <c r="AQ111" i="5"/>
  <c r="AQ112" i="5"/>
  <c r="AP108" i="5"/>
  <c r="AP110" i="5"/>
  <c r="AP112" i="5"/>
  <c r="AO108" i="5"/>
  <c r="AO111" i="5"/>
  <c r="AO112" i="5"/>
  <c r="AO117" i="5"/>
  <c r="AN107" i="5"/>
  <c r="AN108" i="5"/>
  <c r="AN112" i="5"/>
  <c r="AM107" i="5"/>
  <c r="AM109" i="5" s="1"/>
  <c r="AM108" i="5"/>
  <c r="AM110" i="5"/>
  <c r="AM115" i="5" s="1"/>
  <c r="AM116" i="5" s="1"/>
  <c r="AM111" i="5"/>
  <c r="AM112" i="5"/>
  <c r="AL108" i="5"/>
  <c r="AL112" i="5"/>
  <c r="AK108" i="5"/>
  <c r="AK112" i="5"/>
  <c r="AJ107" i="5"/>
  <c r="AJ108" i="5"/>
  <c r="AJ112" i="5"/>
  <c r="AI107" i="5"/>
  <c r="AI111" i="5" s="1"/>
  <c r="AI108" i="5"/>
  <c r="AI110" i="5"/>
  <c r="AI115" i="5" s="1"/>
  <c r="AI116" i="5" s="1"/>
  <c r="AI112" i="5"/>
  <c r="AH108" i="5"/>
  <c r="AH110" i="5"/>
  <c r="AH111" i="5"/>
  <c r="AH112" i="5"/>
  <c r="AH117" i="5"/>
  <c r="AF107" i="5"/>
  <c r="AF108" i="5"/>
  <c r="AF110" i="5"/>
  <c r="AF115" i="5" s="1"/>
  <c r="AF111" i="5"/>
  <c r="AF112" i="5"/>
  <c r="AF117" i="5"/>
  <c r="AE107" i="5"/>
  <c r="AE108" i="5"/>
  <c r="AE112" i="5"/>
  <c r="AD107" i="5"/>
  <c r="AD112" i="5"/>
  <c r="AC107" i="5"/>
  <c r="AC108" i="5"/>
  <c r="AC110" i="5"/>
  <c r="AC115" i="5" s="1"/>
  <c r="AC116" i="5" s="1"/>
  <c r="AC112" i="5"/>
  <c r="AB110" i="5"/>
  <c r="AB115" i="5" s="1"/>
  <c r="AB111" i="5"/>
  <c r="AB112" i="5"/>
  <c r="AB117" i="5"/>
  <c r="AA107" i="5"/>
  <c r="AA112" i="5"/>
  <c r="Z107" i="5"/>
  <c r="Z108" i="5"/>
  <c r="Z110" i="5"/>
  <c r="Z109" i="5" s="1"/>
  <c r="Z112" i="5"/>
  <c r="Y107" i="5"/>
  <c r="Y111" i="5" s="1"/>
  <c r="Y108" i="5"/>
  <c r="Y110" i="5"/>
  <c r="Y115" i="5" s="1"/>
  <c r="Y116" i="5" s="1"/>
  <c r="Y112" i="5"/>
  <c r="X107" i="5"/>
  <c r="X108" i="5"/>
  <c r="X110" i="5"/>
  <c r="X115" i="5" s="1"/>
  <c r="X111" i="5"/>
  <c r="X112" i="5"/>
  <c r="X117" i="5"/>
  <c r="W107" i="5"/>
  <c r="W108" i="5"/>
  <c r="W112" i="5"/>
  <c r="V107" i="5"/>
  <c r="V108" i="5"/>
  <c r="V110" i="5"/>
  <c r="V115" i="5" s="1"/>
  <c r="V116" i="5" s="1"/>
  <c r="V112" i="5"/>
  <c r="U107" i="5"/>
  <c r="U108" i="5"/>
  <c r="U110" i="5"/>
  <c r="U115" i="5" s="1"/>
  <c r="U111" i="5"/>
  <c r="U112" i="5"/>
  <c r="T110" i="5"/>
  <c r="T111" i="5"/>
  <c r="T112" i="5"/>
  <c r="S112" i="5"/>
  <c r="R107" i="5"/>
  <c r="R112" i="5"/>
  <c r="Q108" i="5"/>
  <c r="Q112" i="5"/>
  <c r="P107" i="5"/>
  <c r="O107" i="5"/>
  <c r="O108" i="5"/>
  <c r="O112" i="5"/>
  <c r="N107" i="5"/>
  <c r="N108" i="5"/>
  <c r="N112" i="5"/>
  <c r="M107" i="5"/>
  <c r="M108" i="5"/>
  <c r="M110" i="5"/>
  <c r="M111" i="5"/>
  <c r="M112" i="5"/>
  <c r="L107" i="5"/>
  <c r="L108" i="5"/>
  <c r="L110" i="5"/>
  <c r="L111" i="5"/>
  <c r="L112" i="5"/>
  <c r="L117" i="5"/>
  <c r="K107" i="5"/>
  <c r="K108" i="5"/>
  <c r="K112" i="5"/>
  <c r="J107" i="5"/>
  <c r="J108" i="5"/>
  <c r="J110" i="5"/>
  <c r="J115" i="5" s="1"/>
  <c r="J116" i="5" s="1"/>
  <c r="J112" i="5"/>
  <c r="I107" i="5"/>
  <c r="I111" i="5" s="1"/>
  <c r="I108" i="5"/>
  <c r="I110" i="5"/>
  <c r="H107" i="5"/>
  <c r="H108" i="5"/>
  <c r="H110" i="5"/>
  <c r="H115" i="5" s="1"/>
  <c r="H111" i="5"/>
  <c r="G107" i="5"/>
  <c r="G108" i="5"/>
  <c r="F107" i="5"/>
  <c r="F108" i="5"/>
  <c r="F110" i="5"/>
  <c r="F115" i="5" s="1"/>
  <c r="E107" i="5"/>
  <c r="E108" i="5"/>
  <c r="D107" i="5"/>
  <c r="AO68" i="5"/>
  <c r="AO69" i="5"/>
  <c r="AO99" i="5"/>
  <c r="AO74" i="5"/>
  <c r="AF68" i="5"/>
  <c r="AF69" i="5"/>
  <c r="AR34" i="5"/>
  <c r="D114" i="5"/>
  <c r="D113" i="5"/>
  <c r="BF114" i="5"/>
  <c r="AB34" i="5"/>
  <c r="BF113" i="5"/>
  <c r="BE109" i="5"/>
  <c r="AY109" i="5"/>
  <c r="AW109" i="5"/>
  <c r="AQ109" i="5"/>
  <c r="AP109" i="5"/>
  <c r="AO109" i="5"/>
  <c r="AH109" i="5"/>
  <c r="AF109" i="5"/>
  <c r="J109" i="5"/>
  <c r="H109" i="5"/>
  <c r="H92" i="5"/>
  <c r="AW101" i="5"/>
  <c r="AW76" i="5" s="1"/>
  <c r="AK101" i="5"/>
  <c r="AK76" i="5" s="1"/>
  <c r="AA101" i="5"/>
  <c r="AA76" i="5" s="1"/>
  <c r="S101" i="5"/>
  <c r="S76" i="5" s="1"/>
  <c r="K101" i="5"/>
  <c r="K76" i="5" s="1"/>
  <c r="BG100" i="5"/>
  <c r="BG75" i="5" s="1"/>
  <c r="BF100" i="5"/>
  <c r="BD100" i="5"/>
  <c r="BD75" i="5" s="1"/>
  <c r="BD24" i="3" s="1"/>
  <c r="BC100" i="5"/>
  <c r="BB100" i="5"/>
  <c r="BB75" i="5" s="1"/>
  <c r="BB24" i="3" s="1"/>
  <c r="BA100" i="5"/>
  <c r="AZ100" i="5"/>
  <c r="AY100" i="5"/>
  <c r="AY75" i="5" s="1"/>
  <c r="AY24" i="3" s="1"/>
  <c r="AX100" i="5"/>
  <c r="AX75" i="5" s="1"/>
  <c r="AX24" i="3" s="1"/>
  <c r="AW100" i="5"/>
  <c r="AW75" i="5" s="1"/>
  <c r="AW24" i="3" s="1"/>
  <c r="AV100" i="5"/>
  <c r="AU100" i="5"/>
  <c r="AU75" i="5" s="1"/>
  <c r="AU24" i="3" s="1"/>
  <c r="AP100" i="5"/>
  <c r="AP75" i="5" s="1"/>
  <c r="AP24" i="3" s="1"/>
  <c r="AO100" i="5"/>
  <c r="AO75" i="5" s="1"/>
  <c r="AO24" i="3" s="1"/>
  <c r="AN100" i="5"/>
  <c r="AN75" i="5" s="1"/>
  <c r="AN24" i="3" s="1"/>
  <c r="AM100" i="5"/>
  <c r="AL100" i="5"/>
  <c r="AL75" i="5" s="1"/>
  <c r="AL24" i="3" s="1"/>
  <c r="AK100" i="5"/>
  <c r="AJ100" i="5"/>
  <c r="AI100" i="5"/>
  <c r="AI75" i="5" s="1"/>
  <c r="AI24" i="3" s="1"/>
  <c r="AH100" i="5"/>
  <c r="AG100" i="5"/>
  <c r="AG75" i="5" s="1"/>
  <c r="AG24" i="3" s="1"/>
  <c r="AF100" i="5"/>
  <c r="AF75" i="5" s="1"/>
  <c r="AF24" i="3" s="1"/>
  <c r="AE100" i="5"/>
  <c r="AE75" i="5" s="1"/>
  <c r="AE24" i="3" s="1"/>
  <c r="AD100" i="5"/>
  <c r="AD75" i="5" s="1"/>
  <c r="AD24" i="3" s="1"/>
  <c r="AC100" i="5"/>
  <c r="AB100" i="5"/>
  <c r="AA100" i="5"/>
  <c r="AA75" i="5" s="1"/>
  <c r="AA24" i="3" s="1"/>
  <c r="Z100" i="5"/>
  <c r="Y100" i="5"/>
  <c r="Y75" i="5" s="1"/>
  <c r="Y24" i="3" s="1"/>
  <c r="X100" i="5"/>
  <c r="X75" i="5" s="1"/>
  <c r="X24" i="3" s="1"/>
  <c r="W100" i="5"/>
  <c r="W75" i="5" s="1"/>
  <c r="W24" i="3" s="1"/>
  <c r="V100" i="5"/>
  <c r="V75" i="5" s="1"/>
  <c r="V24" i="3" s="1"/>
  <c r="U100" i="5"/>
  <c r="T100" i="5"/>
  <c r="T75" i="5" s="1"/>
  <c r="T24" i="3" s="1"/>
  <c r="S100" i="5"/>
  <c r="R100" i="5"/>
  <c r="R75" i="5" s="1"/>
  <c r="R24" i="3" s="1"/>
  <c r="Q100" i="5"/>
  <c r="P100" i="5"/>
  <c r="P75" i="5" s="1"/>
  <c r="P24" i="3" s="1"/>
  <c r="O100" i="5"/>
  <c r="N100" i="5"/>
  <c r="M100" i="5"/>
  <c r="L100" i="5"/>
  <c r="L75" i="5" s="1"/>
  <c r="L24" i="3" s="1"/>
  <c r="K100" i="5"/>
  <c r="J100" i="5"/>
  <c r="J75" i="5" s="1"/>
  <c r="J24" i="3" s="1"/>
  <c r="I100" i="5"/>
  <c r="H100" i="5"/>
  <c r="H75" i="5" s="1"/>
  <c r="H24" i="3" s="1"/>
  <c r="G100" i="5"/>
  <c r="F100" i="5"/>
  <c r="E100" i="5"/>
  <c r="D100" i="5"/>
  <c r="BG99" i="5"/>
  <c r="BF99" i="5"/>
  <c r="BD99" i="5"/>
  <c r="BC99" i="5"/>
  <c r="BC74" i="5" s="1"/>
  <c r="BC25" i="3" s="1"/>
  <c r="BB99" i="5"/>
  <c r="BB74" i="5" s="1"/>
  <c r="BA99" i="5"/>
  <c r="BA74" i="5" s="1"/>
  <c r="BA25" i="3" s="1"/>
  <c r="BA47" i="3" s="1"/>
  <c r="AZ99" i="5"/>
  <c r="AY99" i="5"/>
  <c r="AX99" i="5"/>
  <c r="AW99" i="5"/>
  <c r="AV99" i="5"/>
  <c r="AU99" i="5"/>
  <c r="AP99" i="5"/>
  <c r="AP74" i="5" s="1"/>
  <c r="AP25" i="3" s="1"/>
  <c r="AP47" i="3" s="1"/>
  <c r="AN99" i="5"/>
  <c r="AM99" i="5"/>
  <c r="AL99" i="5"/>
  <c r="AK99" i="5"/>
  <c r="AJ99" i="5"/>
  <c r="AI99" i="5"/>
  <c r="AH99" i="5"/>
  <c r="AG99" i="5"/>
  <c r="AF99" i="5"/>
  <c r="AE99" i="5"/>
  <c r="AD99" i="5"/>
  <c r="AD74" i="5" s="1"/>
  <c r="AD25" i="3" s="1"/>
  <c r="AD47" i="3" s="1"/>
  <c r="AC99" i="5"/>
  <c r="AB99" i="5"/>
  <c r="AA99" i="5"/>
  <c r="AA74" i="5" s="1"/>
  <c r="Z99" i="5"/>
  <c r="Z74" i="5" s="1"/>
  <c r="Z25" i="3" s="1"/>
  <c r="Z47" i="3" s="1"/>
  <c r="Y99" i="5"/>
  <c r="Y74" i="5" s="1"/>
  <c r="Y25" i="3" s="1"/>
  <c r="Y47" i="3" s="1"/>
  <c r="X99" i="5"/>
  <c r="W99" i="5"/>
  <c r="V99" i="5"/>
  <c r="U99" i="5"/>
  <c r="T99" i="5"/>
  <c r="S99" i="5"/>
  <c r="S74" i="5" s="1"/>
  <c r="S25" i="3" s="1"/>
  <c r="S47" i="3" s="1"/>
  <c r="R99" i="5"/>
  <c r="R74" i="5" s="1"/>
  <c r="R25" i="3" s="1"/>
  <c r="R47" i="3" s="1"/>
  <c r="Q99" i="5"/>
  <c r="Q74" i="5" s="1"/>
  <c r="P99" i="5"/>
  <c r="O99" i="5"/>
  <c r="N99" i="5"/>
  <c r="M99" i="5"/>
  <c r="L99" i="5"/>
  <c r="K99" i="5"/>
  <c r="J99" i="5"/>
  <c r="I99" i="5"/>
  <c r="I74" i="5" s="1"/>
  <c r="H99" i="5"/>
  <c r="G99" i="5"/>
  <c r="F99" i="5"/>
  <c r="E99" i="5"/>
  <c r="D99" i="5"/>
  <c r="BG98" i="5"/>
  <c r="BF98" i="5"/>
  <c r="BF74" i="5" s="1"/>
  <c r="BG74" i="5"/>
  <c r="AY74" i="5"/>
  <c r="AX74" i="5"/>
  <c r="AW74" i="5"/>
  <c r="AU74" i="5"/>
  <c r="AM74" i="5"/>
  <c r="AL74" i="5"/>
  <c r="AK74" i="5"/>
  <c r="AI74" i="5"/>
  <c r="AH74" i="5"/>
  <c r="AG74" i="5"/>
  <c r="AE74" i="5"/>
  <c r="AC74" i="5"/>
  <c r="W74" i="5"/>
  <c r="V74" i="5"/>
  <c r="U74" i="5"/>
  <c r="O74" i="5"/>
  <c r="N74" i="5"/>
  <c r="M74" i="5"/>
  <c r="K74" i="5"/>
  <c r="J74" i="5"/>
  <c r="G74" i="5"/>
  <c r="F74" i="5"/>
  <c r="E74" i="5"/>
  <c r="BF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N69" i="5"/>
  <c r="AM69" i="5"/>
  <c r="AL69" i="5"/>
  <c r="AK69" i="5"/>
  <c r="AJ69" i="5"/>
  <c r="AI69" i="5"/>
  <c r="AH69" i="5"/>
  <c r="AG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A48" i="5"/>
  <c r="A69" i="5"/>
  <c r="BF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N68" i="5"/>
  <c r="AM68" i="5"/>
  <c r="AL68" i="5"/>
  <c r="AK68" i="5"/>
  <c r="AJ68" i="5"/>
  <c r="AI68" i="5"/>
  <c r="AH68" i="5"/>
  <c r="AG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BF56" i="5"/>
  <c r="BF64" i="5" s="1"/>
  <c r="BF57" i="5"/>
  <c r="BE56" i="5"/>
  <c r="BE57" i="5"/>
  <c r="BE64" i="5"/>
  <c r="BD56" i="5"/>
  <c r="BD57" i="5"/>
  <c r="BD64" i="5"/>
  <c r="BC56" i="5"/>
  <c r="BC64" i="5" s="1"/>
  <c r="BC57" i="5"/>
  <c r="BB56" i="5"/>
  <c r="BB57" i="5"/>
  <c r="BB64" i="5"/>
  <c r="BA56" i="5"/>
  <c r="BA57" i="5"/>
  <c r="BA64" i="5"/>
  <c r="AZ56" i="5"/>
  <c r="AZ57" i="5"/>
  <c r="AZ64" i="5" s="1"/>
  <c r="AY56" i="5"/>
  <c r="AY57" i="5"/>
  <c r="AY64" i="5"/>
  <c r="AX56" i="5"/>
  <c r="AX64" i="5" s="1"/>
  <c r="AX57" i="5"/>
  <c r="AW56" i="5"/>
  <c r="AW57" i="5"/>
  <c r="AW64" i="5"/>
  <c r="AV56" i="5"/>
  <c r="AV57" i="5"/>
  <c r="AV64" i="5"/>
  <c r="AU56" i="5"/>
  <c r="AU64" i="5" s="1"/>
  <c r="AU57" i="5"/>
  <c r="AT56" i="5"/>
  <c r="AT57" i="5"/>
  <c r="AT64" i="5"/>
  <c r="AS56" i="5"/>
  <c r="AS57" i="5"/>
  <c r="AS64" i="5"/>
  <c r="AR56" i="5"/>
  <c r="AR57" i="5"/>
  <c r="AR64" i="5" s="1"/>
  <c r="AQ56" i="5"/>
  <c r="AQ57" i="5"/>
  <c r="AQ64" i="5"/>
  <c r="AP56" i="5"/>
  <c r="AP64" i="5" s="1"/>
  <c r="AP57" i="5"/>
  <c r="AO56" i="5"/>
  <c r="AO57" i="5"/>
  <c r="AO64" i="5"/>
  <c r="AN56" i="5"/>
  <c r="AN57" i="5"/>
  <c r="AN64" i="5"/>
  <c r="AM56" i="5"/>
  <c r="AM64" i="5" s="1"/>
  <c r="AM57" i="5"/>
  <c r="AL56" i="5"/>
  <c r="AL57" i="5"/>
  <c r="AL64" i="5"/>
  <c r="AK56" i="5"/>
  <c r="AK57" i="5"/>
  <c r="AK64" i="5"/>
  <c r="AJ56" i="5"/>
  <c r="AJ57" i="5"/>
  <c r="AJ64" i="5" s="1"/>
  <c r="AI56" i="5"/>
  <c r="AI57" i="5"/>
  <c r="AI64" i="5"/>
  <c r="AH56" i="5"/>
  <c r="AH64" i="5" s="1"/>
  <c r="AH57" i="5"/>
  <c r="AG56" i="5"/>
  <c r="AG57" i="5"/>
  <c r="AG64" i="5"/>
  <c r="AF56" i="5"/>
  <c r="AF57" i="5"/>
  <c r="AF64" i="5"/>
  <c r="AE56" i="5"/>
  <c r="AE64" i="5" s="1"/>
  <c r="AE57" i="5"/>
  <c r="AD56" i="5"/>
  <c r="AD57" i="5"/>
  <c r="AD64" i="5"/>
  <c r="AC56" i="5"/>
  <c r="AC57" i="5"/>
  <c r="AC64" i="5"/>
  <c r="AB56" i="5"/>
  <c r="AB57" i="5"/>
  <c r="AB64" i="5" s="1"/>
  <c r="AA56" i="5"/>
  <c r="AA57" i="5"/>
  <c r="AA64" i="5"/>
  <c r="Z56" i="5"/>
  <c r="Z64" i="5" s="1"/>
  <c r="Z57" i="5"/>
  <c r="Y56" i="5"/>
  <c r="Y57" i="5"/>
  <c r="Y64" i="5"/>
  <c r="X56" i="5"/>
  <c r="X57" i="5"/>
  <c r="X64" i="5"/>
  <c r="W56" i="5"/>
  <c r="W64" i="5" s="1"/>
  <c r="W57" i="5"/>
  <c r="V56" i="5"/>
  <c r="V57" i="5"/>
  <c r="V64" i="5"/>
  <c r="U56" i="5"/>
  <c r="U57" i="5"/>
  <c r="U64" i="5"/>
  <c r="T56" i="5"/>
  <c r="T57" i="5"/>
  <c r="T64" i="5" s="1"/>
  <c r="S56" i="5"/>
  <c r="S57" i="5"/>
  <c r="S64" i="5"/>
  <c r="R56" i="5"/>
  <c r="R64" i="5" s="1"/>
  <c r="R57" i="5"/>
  <c r="Q56" i="5"/>
  <c r="Q57" i="5"/>
  <c r="Q64" i="5"/>
  <c r="P56" i="5"/>
  <c r="P57" i="5"/>
  <c r="P64" i="5"/>
  <c r="O56" i="5"/>
  <c r="O64" i="5" s="1"/>
  <c r="O57" i="5"/>
  <c r="N56" i="5"/>
  <c r="N57" i="5"/>
  <c r="N64" i="5"/>
  <c r="M56" i="5"/>
  <c r="M57" i="5"/>
  <c r="M64" i="5"/>
  <c r="L56" i="5"/>
  <c r="L57" i="5"/>
  <c r="L64" i="5" s="1"/>
  <c r="K56" i="5"/>
  <c r="K57" i="5"/>
  <c r="K64" i="5"/>
  <c r="J56" i="5"/>
  <c r="J64" i="5" s="1"/>
  <c r="J57" i="5"/>
  <c r="I56" i="5"/>
  <c r="I57" i="5"/>
  <c r="I64" i="5"/>
  <c r="H56" i="5"/>
  <c r="H57" i="5"/>
  <c r="H64" i="5"/>
  <c r="G56" i="5"/>
  <c r="G64" i="5" s="1"/>
  <c r="G57" i="5"/>
  <c r="F56" i="5"/>
  <c r="F57" i="5"/>
  <c r="F64" i="5"/>
  <c r="E56" i="5"/>
  <c r="E57" i="5"/>
  <c r="E64" i="5"/>
  <c r="D56" i="5"/>
  <c r="D57" i="5"/>
  <c r="D64" i="5" s="1"/>
  <c r="BG48" i="5"/>
  <c r="BG49" i="5"/>
  <c r="BG50" i="5"/>
  <c r="BG51" i="5"/>
  <c r="BG52" i="5"/>
  <c r="B51" i="5"/>
  <c r="B50" i="5"/>
  <c r="B49" i="5"/>
  <c r="B48" i="5"/>
  <c r="BG42" i="5"/>
  <c r="BG46" i="5" s="1"/>
  <c r="BG47" i="5" s="1"/>
  <c r="BG43" i="5"/>
  <c r="BG44" i="5"/>
  <c r="BG45" i="5"/>
  <c r="B45" i="5"/>
  <c r="B44" i="5"/>
  <c r="B43" i="5"/>
  <c r="B42" i="5"/>
  <c r="A42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E34" i="5"/>
  <c r="BD34" i="5"/>
  <c r="X34" i="5"/>
  <c r="Y34" i="5"/>
  <c r="BF34" i="5"/>
  <c r="BC34" i="5"/>
  <c r="BB34" i="5"/>
  <c r="AT34" i="5"/>
  <c r="AS34" i="5"/>
  <c r="AJ34" i="5"/>
  <c r="AH34" i="5"/>
  <c r="AA34" i="5"/>
  <c r="Z34" i="5"/>
  <c r="N34" i="5"/>
  <c r="Q122" i="4"/>
  <c r="BF53" i="4" s="1"/>
  <c r="E122" i="4"/>
  <c r="K122" i="4" s="1"/>
  <c r="N122" i="4" s="1"/>
  <c r="BF47" i="4" s="1"/>
  <c r="BF55" i="4" s="1"/>
  <c r="BF29" i="4" s="1"/>
  <c r="G122" i="4"/>
  <c r="L122" i="4"/>
  <c r="O122" i="4"/>
  <c r="BF48" i="4" s="1"/>
  <c r="H122" i="4"/>
  <c r="F122" i="4"/>
  <c r="Q121" i="4"/>
  <c r="G121" i="4"/>
  <c r="L121" i="4"/>
  <c r="O121" i="4"/>
  <c r="BE48" i="4"/>
  <c r="E121" i="4"/>
  <c r="K121" i="4"/>
  <c r="N121" i="4" s="1"/>
  <c r="BE47" i="4" s="1"/>
  <c r="BE55" i="4" s="1"/>
  <c r="BE53" i="4"/>
  <c r="H121" i="4"/>
  <c r="F121" i="4"/>
  <c r="J121" i="4"/>
  <c r="M121" i="4"/>
  <c r="BE46" i="4" s="1"/>
  <c r="BE57" i="4" s="1"/>
  <c r="BE30" i="4" s="1"/>
  <c r="Q120" i="4"/>
  <c r="G120" i="4"/>
  <c r="L120" i="4" s="1"/>
  <c r="O120" i="4" s="1"/>
  <c r="BD48" i="4" s="1"/>
  <c r="H120" i="4"/>
  <c r="F120" i="4"/>
  <c r="E120" i="4"/>
  <c r="K120" i="4" s="1"/>
  <c r="N120" i="4" s="1"/>
  <c r="BD47" i="4" s="1"/>
  <c r="BD55" i="4" s="1"/>
  <c r="Q119" i="4"/>
  <c r="E119" i="4"/>
  <c r="K119" i="4"/>
  <c r="N119" i="4"/>
  <c r="H119" i="4"/>
  <c r="G119" i="4"/>
  <c r="L119" i="4" s="1"/>
  <c r="O119" i="4" s="1"/>
  <c r="BC48" i="4" s="1"/>
  <c r="F119" i="4"/>
  <c r="B119" i="4"/>
  <c r="P118" i="4"/>
  <c r="Q118" i="4"/>
  <c r="E118" i="4"/>
  <c r="K118" i="4" s="1"/>
  <c r="N118" i="4" s="1"/>
  <c r="BB47" i="4" s="1"/>
  <c r="BB55" i="4" s="1"/>
  <c r="H118" i="4"/>
  <c r="G118" i="4"/>
  <c r="L118" i="4"/>
  <c r="O118" i="4"/>
  <c r="BB48" i="4"/>
  <c r="F118" i="4"/>
  <c r="B118" i="4"/>
  <c r="H117" i="4"/>
  <c r="G117" i="4"/>
  <c r="L117" i="4" s="1"/>
  <c r="O117" i="4" s="1"/>
  <c r="BA48" i="4" s="1"/>
  <c r="F117" i="4"/>
  <c r="E117" i="4"/>
  <c r="K117" i="4"/>
  <c r="N117" i="4"/>
  <c r="B117" i="4"/>
  <c r="G116" i="4"/>
  <c r="L116" i="4" s="1"/>
  <c r="O116" i="4" s="1"/>
  <c r="AZ48" i="4" s="1"/>
  <c r="H116" i="4"/>
  <c r="F116" i="4"/>
  <c r="E116" i="4"/>
  <c r="K116" i="4" s="1"/>
  <c r="N116" i="4" s="1"/>
  <c r="B116" i="4"/>
  <c r="E115" i="4"/>
  <c r="K115" i="4"/>
  <c r="N115" i="4"/>
  <c r="H115" i="4"/>
  <c r="G115" i="4"/>
  <c r="L115" i="4" s="1"/>
  <c r="O115" i="4" s="1"/>
  <c r="AY48" i="4" s="1"/>
  <c r="F115" i="4"/>
  <c r="B115" i="4"/>
  <c r="G114" i="4"/>
  <c r="L114" i="4"/>
  <c r="O114" i="4"/>
  <c r="E114" i="4"/>
  <c r="K114" i="4" s="1"/>
  <c r="N114" i="4" s="1"/>
  <c r="H114" i="4"/>
  <c r="F114" i="4"/>
  <c r="G113" i="4"/>
  <c r="L113" i="4"/>
  <c r="O113" i="4"/>
  <c r="AW48" i="4" s="1"/>
  <c r="E113" i="4"/>
  <c r="K113" i="4" s="1"/>
  <c r="N113" i="4" s="1"/>
  <c r="H113" i="4"/>
  <c r="F113" i="4"/>
  <c r="J113" i="4"/>
  <c r="M113" i="4" s="1"/>
  <c r="AW46" i="4" s="1"/>
  <c r="AW57" i="4" s="1"/>
  <c r="AW30" i="4" s="1"/>
  <c r="L112" i="4"/>
  <c r="O112" i="4" s="1"/>
  <c r="AV48" i="4" s="1"/>
  <c r="K112" i="4"/>
  <c r="N112" i="4"/>
  <c r="K111" i="4"/>
  <c r="N111" i="4"/>
  <c r="L111" i="4"/>
  <c r="O111" i="4" s="1"/>
  <c r="AU48" i="4" s="1"/>
  <c r="L110" i="4"/>
  <c r="O110" i="4" s="1"/>
  <c r="AT48" i="4" s="1"/>
  <c r="K110" i="4"/>
  <c r="N110" i="4"/>
  <c r="AT54" i="4"/>
  <c r="AT59" i="4"/>
  <c r="AT29" i="4" s="1"/>
  <c r="L109" i="4"/>
  <c r="O109" i="4" s="1"/>
  <c r="AS48" i="4" s="1"/>
  <c r="K109" i="4"/>
  <c r="N109" i="4"/>
  <c r="AS54" i="4"/>
  <c r="AS57" i="4" s="1"/>
  <c r="AS59" i="4"/>
  <c r="AT18" i="3" s="1"/>
  <c r="L108" i="4"/>
  <c r="O108" i="4" s="1"/>
  <c r="AR48" i="4" s="1"/>
  <c r="K108" i="4"/>
  <c r="N108" i="4"/>
  <c r="E107" i="4"/>
  <c r="K107" i="4" s="1"/>
  <c r="N107" i="4" s="1"/>
  <c r="H107" i="4"/>
  <c r="G107" i="4"/>
  <c r="L107" i="4"/>
  <c r="O107" i="4"/>
  <c r="F107" i="4"/>
  <c r="G106" i="4"/>
  <c r="L106" i="4" s="1"/>
  <c r="O106" i="4" s="1"/>
  <c r="AP48" i="4" s="1"/>
  <c r="E106" i="4"/>
  <c r="K106" i="4" s="1"/>
  <c r="N106" i="4" s="1"/>
  <c r="H106" i="4"/>
  <c r="F106" i="4"/>
  <c r="J106" i="4"/>
  <c r="M106" i="4" s="1"/>
  <c r="AP46" i="4" s="1"/>
  <c r="AP57" i="4" s="1"/>
  <c r="G105" i="4"/>
  <c r="L105" i="4" s="1"/>
  <c r="O105" i="4" s="1"/>
  <c r="AO48" i="4" s="1"/>
  <c r="E105" i="4"/>
  <c r="J105" i="4" s="1"/>
  <c r="M105" i="4" s="1"/>
  <c r="AO46" i="4" s="1"/>
  <c r="AO57" i="4" s="1"/>
  <c r="AO30" i="4" s="1"/>
  <c r="K105" i="4"/>
  <c r="N105" i="4" s="1"/>
  <c r="H105" i="4"/>
  <c r="F105" i="4"/>
  <c r="AO54" i="4"/>
  <c r="AO59" i="4"/>
  <c r="AO60" i="4" s="1"/>
  <c r="AP34" i="3" s="1"/>
  <c r="G104" i="4"/>
  <c r="L104" i="4"/>
  <c r="O104" i="4"/>
  <c r="AN48" i="4"/>
  <c r="E104" i="4"/>
  <c r="K104" i="4" s="1"/>
  <c r="N104" i="4" s="1"/>
  <c r="H104" i="4"/>
  <c r="F104" i="4"/>
  <c r="E103" i="4"/>
  <c r="K103" i="4"/>
  <c r="N103" i="4"/>
  <c r="H103" i="4"/>
  <c r="G103" i="4"/>
  <c r="L103" i="4" s="1"/>
  <c r="O103" i="4" s="1"/>
  <c r="AM48" i="4" s="1"/>
  <c r="F103" i="4"/>
  <c r="G102" i="4"/>
  <c r="L102" i="4"/>
  <c r="O102" i="4"/>
  <c r="AL48" i="4" s="1"/>
  <c r="E102" i="4"/>
  <c r="K102" i="4" s="1"/>
  <c r="N102" i="4" s="1"/>
  <c r="H102" i="4"/>
  <c r="F102" i="4"/>
  <c r="G101" i="4"/>
  <c r="L101" i="4"/>
  <c r="O101" i="4"/>
  <c r="AK48" i="4"/>
  <c r="E101" i="4"/>
  <c r="K101" i="4" s="1"/>
  <c r="N101" i="4" s="1"/>
  <c r="H101" i="4"/>
  <c r="F101" i="4"/>
  <c r="E100" i="4"/>
  <c r="K100" i="4" s="1"/>
  <c r="N100" i="4" s="1"/>
  <c r="H100" i="4"/>
  <c r="G100" i="4"/>
  <c r="L100" i="4"/>
  <c r="O100" i="4"/>
  <c r="AJ48" i="4"/>
  <c r="F100" i="4"/>
  <c r="E99" i="4"/>
  <c r="K99" i="4" s="1"/>
  <c r="N99" i="4" s="1"/>
  <c r="H99" i="4"/>
  <c r="G99" i="4"/>
  <c r="L99" i="4"/>
  <c r="O99" i="4"/>
  <c r="AI48" i="4"/>
  <c r="F99" i="4"/>
  <c r="G98" i="4"/>
  <c r="L98" i="4"/>
  <c r="O98" i="4"/>
  <c r="E98" i="4"/>
  <c r="K98" i="4"/>
  <c r="N98" i="4"/>
  <c r="H98" i="4"/>
  <c r="F98" i="4"/>
  <c r="G97" i="4"/>
  <c r="L97" i="4" s="1"/>
  <c r="O97" i="4" s="1"/>
  <c r="AG48" i="4" s="1"/>
  <c r="E97" i="4"/>
  <c r="J97" i="4" s="1"/>
  <c r="M97" i="4" s="1"/>
  <c r="AG46" i="4" s="1"/>
  <c r="AG57" i="4" s="1"/>
  <c r="K97" i="4"/>
  <c r="N97" i="4"/>
  <c r="H97" i="4"/>
  <c r="F97" i="4"/>
  <c r="G96" i="4"/>
  <c r="L96" i="4"/>
  <c r="O96" i="4"/>
  <c r="AF48" i="4"/>
  <c r="E96" i="4"/>
  <c r="K96" i="4" s="1"/>
  <c r="N96" i="4" s="1"/>
  <c r="H96" i="4"/>
  <c r="F96" i="4"/>
  <c r="E95" i="4"/>
  <c r="K95" i="4"/>
  <c r="N95" i="4"/>
  <c r="H95" i="4"/>
  <c r="G95" i="4"/>
  <c r="L95" i="4"/>
  <c r="O95" i="4" s="1"/>
  <c r="AE48" i="4" s="1"/>
  <c r="F95" i="4"/>
  <c r="G94" i="4"/>
  <c r="L94" i="4"/>
  <c r="O94" i="4"/>
  <c r="E94" i="4"/>
  <c r="K94" i="4" s="1"/>
  <c r="N94" i="4" s="1"/>
  <c r="H94" i="4"/>
  <c r="F94" i="4"/>
  <c r="G93" i="4"/>
  <c r="L93" i="4"/>
  <c r="O93" i="4"/>
  <c r="AC48" i="4"/>
  <c r="E93" i="4"/>
  <c r="K93" i="4"/>
  <c r="N93" i="4" s="1"/>
  <c r="H93" i="4"/>
  <c r="F93" i="4"/>
  <c r="J93" i="4"/>
  <c r="M93" i="4"/>
  <c r="AC46" i="4"/>
  <c r="AC57" i="4" s="1"/>
  <c r="AC30" i="4" s="1"/>
  <c r="AD32" i="3" s="1"/>
  <c r="AD36" i="3" s="1"/>
  <c r="AC54" i="4"/>
  <c r="AC59" i="4"/>
  <c r="AC60" i="4"/>
  <c r="G92" i="4"/>
  <c r="L92" i="4"/>
  <c r="O92" i="4" s="1"/>
  <c r="AB48" i="4" s="1"/>
  <c r="E92" i="4"/>
  <c r="K92" i="4" s="1"/>
  <c r="N92" i="4" s="1"/>
  <c r="H92" i="4"/>
  <c r="F92" i="4"/>
  <c r="E91" i="4"/>
  <c r="K91" i="4" s="1"/>
  <c r="N91" i="4" s="1"/>
  <c r="H91" i="4"/>
  <c r="G91" i="4"/>
  <c r="L91" i="4"/>
  <c r="O91" i="4"/>
  <c r="F91" i="4"/>
  <c r="G90" i="4"/>
  <c r="L90" i="4" s="1"/>
  <c r="O90" i="4" s="1"/>
  <c r="Z48" i="4" s="1"/>
  <c r="E90" i="4"/>
  <c r="K90" i="4" s="1"/>
  <c r="N90" i="4" s="1"/>
  <c r="H90" i="4"/>
  <c r="F90" i="4"/>
  <c r="J90" i="4"/>
  <c r="M90" i="4" s="1"/>
  <c r="Z46" i="4" s="1"/>
  <c r="Z57" i="4" s="1"/>
  <c r="E89" i="4"/>
  <c r="K89" i="4"/>
  <c r="N89" i="4" s="1"/>
  <c r="H89" i="4"/>
  <c r="G89" i="4"/>
  <c r="L89" i="4"/>
  <c r="O89" i="4"/>
  <c r="Y48" i="4" s="1"/>
  <c r="F89" i="4"/>
  <c r="G88" i="4"/>
  <c r="L88" i="4" s="1"/>
  <c r="O88" i="4" s="1"/>
  <c r="X48" i="4" s="1"/>
  <c r="E88" i="4"/>
  <c r="K88" i="4"/>
  <c r="N88" i="4" s="1"/>
  <c r="H88" i="4"/>
  <c r="F88" i="4"/>
  <c r="G87" i="4"/>
  <c r="L87" i="4"/>
  <c r="O87" i="4"/>
  <c r="E87" i="4"/>
  <c r="K87" i="4"/>
  <c r="N87" i="4" s="1"/>
  <c r="H87" i="4"/>
  <c r="F87" i="4"/>
  <c r="G86" i="4"/>
  <c r="L86" i="4"/>
  <c r="O86" i="4"/>
  <c r="E86" i="4"/>
  <c r="J86" i="4" s="1"/>
  <c r="M86" i="4" s="1"/>
  <c r="V46" i="4" s="1"/>
  <c r="V57" i="4" s="1"/>
  <c r="K86" i="4"/>
  <c r="N86" i="4" s="1"/>
  <c r="H86" i="4"/>
  <c r="F86" i="4"/>
  <c r="V54" i="4"/>
  <c r="V59" i="4"/>
  <c r="V60" i="4" s="1"/>
  <c r="G85" i="4"/>
  <c r="L85" i="4" s="1"/>
  <c r="O85" i="4" s="1"/>
  <c r="U48" i="4" s="1"/>
  <c r="E85" i="4"/>
  <c r="K85" i="4" s="1"/>
  <c r="N85" i="4" s="1"/>
  <c r="H85" i="4"/>
  <c r="F85" i="4"/>
  <c r="G84" i="4"/>
  <c r="L84" i="4"/>
  <c r="O84" i="4"/>
  <c r="T48" i="4"/>
  <c r="E84" i="4"/>
  <c r="K84" i="4" s="1"/>
  <c r="N84" i="4" s="1"/>
  <c r="H84" i="4"/>
  <c r="F84" i="4"/>
  <c r="G83" i="4"/>
  <c r="L83" i="4"/>
  <c r="O83" i="4"/>
  <c r="S48" i="4" s="1"/>
  <c r="E83" i="4"/>
  <c r="K83" i="4"/>
  <c r="N83" i="4" s="1"/>
  <c r="H83" i="4"/>
  <c r="F83" i="4"/>
  <c r="G82" i="4"/>
  <c r="L82" i="4"/>
  <c r="O82" i="4" s="1"/>
  <c r="R48" i="4" s="1"/>
  <c r="E82" i="4"/>
  <c r="K82" i="4"/>
  <c r="N82" i="4" s="1"/>
  <c r="H82" i="4"/>
  <c r="F82" i="4"/>
  <c r="J82" i="4"/>
  <c r="M82" i="4"/>
  <c r="R46" i="4" s="1"/>
  <c r="R57" i="4" s="1"/>
  <c r="E81" i="4"/>
  <c r="K81" i="4" s="1"/>
  <c r="N81" i="4" s="1"/>
  <c r="H81" i="4"/>
  <c r="G81" i="4"/>
  <c r="L81" i="4"/>
  <c r="O81" i="4"/>
  <c r="Q48" i="4"/>
  <c r="F81" i="4"/>
  <c r="G80" i="4"/>
  <c r="L80" i="4"/>
  <c r="O80" i="4" s="1"/>
  <c r="P48" i="4" s="1"/>
  <c r="E80" i="4"/>
  <c r="K80" i="4"/>
  <c r="N80" i="4"/>
  <c r="H80" i="4"/>
  <c r="F80" i="4"/>
  <c r="G79" i="4"/>
  <c r="L79" i="4" s="1"/>
  <c r="O79" i="4" s="1"/>
  <c r="O48" i="4" s="1"/>
  <c r="E79" i="4"/>
  <c r="K79" i="4"/>
  <c r="N79" i="4"/>
  <c r="H79" i="4"/>
  <c r="F79" i="4"/>
  <c r="G78" i="4"/>
  <c r="L78" i="4" s="1"/>
  <c r="O78" i="4" s="1"/>
  <c r="N48" i="4" s="1"/>
  <c r="E78" i="4"/>
  <c r="J78" i="4" s="1"/>
  <c r="M78" i="4" s="1"/>
  <c r="N46" i="4" s="1"/>
  <c r="N57" i="4" s="1"/>
  <c r="K78" i="4"/>
  <c r="N78" i="4"/>
  <c r="H78" i="4"/>
  <c r="F78" i="4"/>
  <c r="N54" i="4"/>
  <c r="N59" i="4"/>
  <c r="O18" i="3" s="1"/>
  <c r="G77" i="4"/>
  <c r="L77" i="4" s="1"/>
  <c r="O77" i="4" s="1"/>
  <c r="M48" i="4" s="1"/>
  <c r="E77" i="4"/>
  <c r="K77" i="4"/>
  <c r="N77" i="4" s="1"/>
  <c r="H77" i="4"/>
  <c r="F77" i="4"/>
  <c r="G76" i="4"/>
  <c r="L76" i="4" s="1"/>
  <c r="O76" i="4" s="1"/>
  <c r="L48" i="4" s="1"/>
  <c r="E76" i="4"/>
  <c r="K76" i="4" s="1"/>
  <c r="N76" i="4" s="1"/>
  <c r="H76" i="4"/>
  <c r="F76" i="4"/>
  <c r="G75" i="4"/>
  <c r="L75" i="4"/>
  <c r="O75" i="4"/>
  <c r="K48" i="4"/>
  <c r="E75" i="4"/>
  <c r="K75" i="4" s="1"/>
  <c r="N75" i="4" s="1"/>
  <c r="H75" i="4"/>
  <c r="F75" i="4"/>
  <c r="G74" i="4"/>
  <c r="L74" i="4"/>
  <c r="O74" i="4"/>
  <c r="E74" i="4"/>
  <c r="K74" i="4" s="1"/>
  <c r="N74" i="4" s="1"/>
  <c r="H74" i="4"/>
  <c r="F74" i="4"/>
  <c r="E73" i="4"/>
  <c r="K73" i="4" s="1"/>
  <c r="N73" i="4" s="1"/>
  <c r="H73" i="4"/>
  <c r="G73" i="4"/>
  <c r="L73" i="4" s="1"/>
  <c r="O73" i="4" s="1"/>
  <c r="I48" i="4" s="1"/>
  <c r="F73" i="4"/>
  <c r="G72" i="4"/>
  <c r="L72" i="4" s="1"/>
  <c r="O72" i="4" s="1"/>
  <c r="H48" i="4" s="1"/>
  <c r="E72" i="4"/>
  <c r="K72" i="4"/>
  <c r="N72" i="4"/>
  <c r="H72" i="4"/>
  <c r="F72" i="4"/>
  <c r="G71" i="4"/>
  <c r="L71" i="4" s="1"/>
  <c r="O71" i="4" s="1"/>
  <c r="G48" i="4" s="1"/>
  <c r="E71" i="4"/>
  <c r="K71" i="4"/>
  <c r="N71" i="4"/>
  <c r="H71" i="4"/>
  <c r="F71" i="4"/>
  <c r="G70" i="4"/>
  <c r="L70" i="4" s="1"/>
  <c r="O70" i="4" s="1"/>
  <c r="F48" i="4" s="1"/>
  <c r="E70" i="4"/>
  <c r="K70" i="4"/>
  <c r="N70" i="4"/>
  <c r="H70" i="4"/>
  <c r="F70" i="4"/>
  <c r="J70" i="4" s="1"/>
  <c r="M70" i="4" s="1"/>
  <c r="F46" i="4" s="1"/>
  <c r="F57" i="4" s="1"/>
  <c r="F30" i="4" s="1"/>
  <c r="F54" i="4"/>
  <c r="F59" i="4"/>
  <c r="F29" i="4" s="1"/>
  <c r="G31" i="3" s="1"/>
  <c r="G35" i="3" s="1"/>
  <c r="F60" i="4"/>
  <c r="G34" i="3" s="1"/>
  <c r="G38" i="3" s="1"/>
  <c r="G69" i="4"/>
  <c r="L69" i="4" s="1"/>
  <c r="O69" i="4" s="1"/>
  <c r="E48" i="4" s="1"/>
  <c r="E69" i="4"/>
  <c r="K69" i="4"/>
  <c r="N69" i="4"/>
  <c r="H69" i="4"/>
  <c r="F69" i="4"/>
  <c r="G68" i="4"/>
  <c r="L68" i="4" s="1"/>
  <c r="O68" i="4" s="1"/>
  <c r="D48" i="4" s="1"/>
  <c r="E68" i="4"/>
  <c r="K68" i="4"/>
  <c r="N68" i="4" s="1"/>
  <c r="H68" i="4"/>
  <c r="F68" i="4"/>
  <c r="G67" i="4"/>
  <c r="L67" i="4" s="1"/>
  <c r="O67" i="4" s="1"/>
  <c r="C48" i="4" s="1"/>
  <c r="E67" i="4"/>
  <c r="K67" i="4" s="1"/>
  <c r="N67" i="4" s="1"/>
  <c r="H67" i="4"/>
  <c r="F67" i="4"/>
  <c r="BF59" i="4"/>
  <c r="BF60" i="4"/>
  <c r="BE59" i="4"/>
  <c r="BE60" i="4"/>
  <c r="BD59" i="4"/>
  <c r="BD60" i="4" s="1"/>
  <c r="BE34" i="3" s="1"/>
  <c r="BC59" i="4"/>
  <c r="BC60" i="4" s="1"/>
  <c r="BD34" i="3" s="1"/>
  <c r="BB59" i="4"/>
  <c r="BB60" i="4"/>
  <c r="BA59" i="4"/>
  <c r="BB18" i="3" s="1"/>
  <c r="BA60" i="4"/>
  <c r="BB19" i="3" s="1"/>
  <c r="AZ59" i="4"/>
  <c r="AZ60" i="4" s="1"/>
  <c r="BA19" i="3" s="1"/>
  <c r="AY59" i="4"/>
  <c r="AY60" i="4"/>
  <c r="AX59" i="4"/>
  <c r="AX60" i="4"/>
  <c r="AW59" i="4"/>
  <c r="AW29" i="4" s="1"/>
  <c r="AW60" i="4"/>
  <c r="AX34" i="3" s="1"/>
  <c r="AV59" i="4"/>
  <c r="AV60" i="4" s="1"/>
  <c r="AW34" i="3" s="1"/>
  <c r="AU59" i="4"/>
  <c r="AU60" i="4"/>
  <c r="AR59" i="4"/>
  <c r="AR60" i="4"/>
  <c r="AQ59" i="4"/>
  <c r="AR18" i="3" s="1"/>
  <c r="AQ60" i="4"/>
  <c r="AR19" i="3" s="1"/>
  <c r="AP59" i="4"/>
  <c r="AP60" i="4" s="1"/>
  <c r="AQ19" i="3" s="1"/>
  <c r="AN59" i="4"/>
  <c r="AN60" i="4" s="1"/>
  <c r="AO34" i="3" s="1"/>
  <c r="AM59" i="4"/>
  <c r="AM60" i="4"/>
  <c r="AL59" i="4"/>
  <c r="AL29" i="4" s="1"/>
  <c r="AL60" i="4"/>
  <c r="AM19" i="3" s="1"/>
  <c r="AK59" i="4"/>
  <c r="AK60" i="4" s="1"/>
  <c r="AJ59" i="4"/>
  <c r="AJ60" i="4" s="1"/>
  <c r="AI59" i="4"/>
  <c r="AI60" i="4"/>
  <c r="AH59" i="4"/>
  <c r="AI33" i="3" s="1"/>
  <c r="AH60" i="4"/>
  <c r="AI19" i="3" s="1"/>
  <c r="AG59" i="4"/>
  <c r="AG60" i="4" s="1"/>
  <c r="AH34" i="3" s="1"/>
  <c r="AF60" i="4"/>
  <c r="AE59" i="4"/>
  <c r="AE60" i="4" s="1"/>
  <c r="AF34" i="3" s="1"/>
  <c r="AD59" i="4"/>
  <c r="AD29" i="4" s="1"/>
  <c r="AD60" i="4"/>
  <c r="AB59" i="4"/>
  <c r="AC18" i="3" s="1"/>
  <c r="AA59" i="4"/>
  <c r="AA60" i="4" s="1"/>
  <c r="Z59" i="4"/>
  <c r="Z60" i="4" s="1"/>
  <c r="Y59" i="4"/>
  <c r="Y60" i="4"/>
  <c r="X59" i="4"/>
  <c r="X29" i="4" s="1"/>
  <c r="W59" i="4"/>
  <c r="W60" i="4" s="1"/>
  <c r="U59" i="4"/>
  <c r="U60" i="4" s="1"/>
  <c r="T59" i="4"/>
  <c r="T60" i="4"/>
  <c r="S59" i="4"/>
  <c r="S29" i="4" s="1"/>
  <c r="R59" i="4"/>
  <c r="R60" i="4" s="1"/>
  <c r="Q59" i="4"/>
  <c r="Q60" i="4" s="1"/>
  <c r="P59" i="4"/>
  <c r="P29" i="4" s="1"/>
  <c r="Q31" i="3" s="1"/>
  <c r="Q35" i="3" s="1"/>
  <c r="P60" i="4"/>
  <c r="O59" i="4"/>
  <c r="O29" i="4" s="1"/>
  <c r="M59" i="4"/>
  <c r="M60" i="4" s="1"/>
  <c r="L59" i="4"/>
  <c r="L60" i="4" s="1"/>
  <c r="K59" i="4"/>
  <c r="K60" i="4"/>
  <c r="J59" i="4"/>
  <c r="K18" i="3" s="1"/>
  <c r="I59" i="4"/>
  <c r="I60" i="4" s="1"/>
  <c r="H59" i="4"/>
  <c r="H60" i="4" s="1"/>
  <c r="G59" i="4"/>
  <c r="G29" i="4" s="1"/>
  <c r="G60" i="4"/>
  <c r="E59" i="4"/>
  <c r="E29" i="4" s="1"/>
  <c r="D59" i="4"/>
  <c r="D60" i="4" s="1"/>
  <c r="C59" i="4"/>
  <c r="C60" i="4"/>
  <c r="AP54" i="4"/>
  <c r="Z54" i="4"/>
  <c r="J54" i="4"/>
  <c r="BB53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U57" i="4" s="1"/>
  <c r="AU30" i="4" s="1"/>
  <c r="AV15" i="3" s="1"/>
  <c r="AV23" i="3" s="1"/>
  <c r="AZ227" i="12" s="1"/>
  <c r="AR54" i="4"/>
  <c r="AQ54" i="4"/>
  <c r="AN54" i="4"/>
  <c r="AM54" i="4"/>
  <c r="AL54" i="4"/>
  <c r="AK54" i="4"/>
  <c r="AJ54" i="4"/>
  <c r="AI54" i="4"/>
  <c r="AH54" i="4"/>
  <c r="AG54" i="4"/>
  <c r="AF54" i="4"/>
  <c r="AE54" i="4"/>
  <c r="AD54" i="4"/>
  <c r="AB54" i="4"/>
  <c r="AA54" i="4"/>
  <c r="Y54" i="4"/>
  <c r="X54" i="4"/>
  <c r="W54" i="4"/>
  <c r="U54" i="4"/>
  <c r="T54" i="4"/>
  <c r="S54" i="4"/>
  <c r="R54" i="4"/>
  <c r="Q54" i="4"/>
  <c r="P54" i="4"/>
  <c r="O54" i="4"/>
  <c r="M54" i="4"/>
  <c r="L54" i="4"/>
  <c r="K54" i="4"/>
  <c r="I54" i="4"/>
  <c r="H54" i="4"/>
  <c r="G54" i="4"/>
  <c r="E54" i="4"/>
  <c r="D54" i="4"/>
  <c r="C54" i="4"/>
  <c r="BD53" i="4"/>
  <c r="BC53" i="4"/>
  <c r="AX48" i="4"/>
  <c r="AQ48" i="4"/>
  <c r="AH48" i="4"/>
  <c r="AD48" i="4"/>
  <c r="AA48" i="4"/>
  <c r="W48" i="4"/>
  <c r="V48" i="4"/>
  <c r="J48" i="4"/>
  <c r="A48" i="4"/>
  <c r="BC47" i="4"/>
  <c r="BC55" i="4"/>
  <c r="A47" i="4"/>
  <c r="S18" i="3"/>
  <c r="A46" i="4"/>
  <c r="AY29" i="4"/>
  <c r="AZ31" i="3" s="1"/>
  <c r="AX29" i="4"/>
  <c r="AY14" i="3" s="1"/>
  <c r="AY22" i="3" s="1"/>
  <c r="AU29" i="4"/>
  <c r="AR29" i="4"/>
  <c r="AS14" i="3" s="1"/>
  <c r="AS22" i="3" s="1"/>
  <c r="AQ29" i="4"/>
  <c r="AR31" i="3" s="1"/>
  <c r="AP29" i="4"/>
  <c r="AQ14" i="3" s="1"/>
  <c r="AN29" i="4"/>
  <c r="AM29" i="4"/>
  <c r="AJ29" i="4"/>
  <c r="AK14" i="3" s="1"/>
  <c r="AK22" i="3" s="1"/>
  <c r="AI29" i="4"/>
  <c r="AJ31" i="3" s="1"/>
  <c r="AH29" i="4"/>
  <c r="AI14" i="3" s="1"/>
  <c r="AE29" i="4"/>
  <c r="AC29" i="4"/>
  <c r="AA29" i="4"/>
  <c r="AB31" i="3" s="1"/>
  <c r="Z29" i="4"/>
  <c r="AA14" i="3" s="1"/>
  <c r="AA22" i="3" s="1"/>
  <c r="Y29" i="4"/>
  <c r="Z31" i="3" s="1"/>
  <c r="W29" i="4"/>
  <c r="U29" i="4"/>
  <c r="T29" i="4"/>
  <c r="R29" i="4"/>
  <c r="S14" i="3" s="1"/>
  <c r="S22" i="3" s="1"/>
  <c r="Q29" i="4"/>
  <c r="R31" i="3" s="1"/>
  <c r="R35" i="3" s="1"/>
  <c r="M29" i="4"/>
  <c r="L29" i="4"/>
  <c r="K29" i="4"/>
  <c r="L31" i="3" s="1"/>
  <c r="J29" i="4"/>
  <c r="K31" i="3" s="1"/>
  <c r="I29" i="4"/>
  <c r="J31" i="3" s="1"/>
  <c r="J35" i="3" s="1"/>
  <c r="H29" i="4"/>
  <c r="D29" i="4"/>
  <c r="C29" i="4"/>
  <c r="D31" i="3" s="1"/>
  <c r="D35" i="3" s="1"/>
  <c r="C52" i="3"/>
  <c r="AZ14" i="3"/>
  <c r="AZ22" i="3" s="1"/>
  <c r="AZ18" i="3"/>
  <c r="AY18" i="3"/>
  <c r="AV14" i="3"/>
  <c r="AV22" i="3" s="1"/>
  <c r="AV18" i="3"/>
  <c r="AS18" i="3"/>
  <c r="AR14" i="3"/>
  <c r="AR22" i="3" s="1"/>
  <c r="AO14" i="3"/>
  <c r="AO18" i="3"/>
  <c r="AO22" i="3"/>
  <c r="AO44" i="3" s="1"/>
  <c r="AO51" i="3"/>
  <c r="AN14" i="3"/>
  <c r="AN22" i="3" s="1"/>
  <c r="AN18" i="3"/>
  <c r="AK18" i="3"/>
  <c r="AJ14" i="3"/>
  <c r="AJ22" i="3" s="1"/>
  <c r="AJ18" i="3"/>
  <c r="AF14" i="3"/>
  <c r="AF18" i="3"/>
  <c r="AF22" i="3"/>
  <c r="AF44" i="3" s="1"/>
  <c r="AF51" i="3"/>
  <c r="AE18" i="3"/>
  <c r="AD14" i="3"/>
  <c r="AD18" i="3"/>
  <c r="AD22" i="3"/>
  <c r="AD51" i="3"/>
  <c r="AB18" i="3"/>
  <c r="AA18" i="3"/>
  <c r="Z18" i="3"/>
  <c r="X14" i="3"/>
  <c r="X18" i="3"/>
  <c r="X22" i="3"/>
  <c r="X44" i="3" s="1"/>
  <c r="X51" i="3"/>
  <c r="V14" i="3"/>
  <c r="V18" i="3"/>
  <c r="V22" i="3"/>
  <c r="V51" i="3"/>
  <c r="U14" i="3"/>
  <c r="U22" i="3" s="1"/>
  <c r="U18" i="3"/>
  <c r="R18" i="3"/>
  <c r="Q14" i="3"/>
  <c r="Q22" i="3" s="1"/>
  <c r="Q18" i="3"/>
  <c r="N14" i="3"/>
  <c r="N18" i="3"/>
  <c r="N22" i="3"/>
  <c r="N26" i="3" s="1"/>
  <c r="N51" i="3"/>
  <c r="M14" i="3"/>
  <c r="M22" i="3" s="1"/>
  <c r="M18" i="3"/>
  <c r="L18" i="3"/>
  <c r="K14" i="3"/>
  <c r="K22" i="3" s="1"/>
  <c r="J18" i="3"/>
  <c r="I14" i="3"/>
  <c r="I18" i="3"/>
  <c r="H18" i="3"/>
  <c r="G14" i="3"/>
  <c r="G18" i="3"/>
  <c r="E14" i="3"/>
  <c r="E22" i="3" s="1"/>
  <c r="E18" i="3"/>
  <c r="D18" i="3"/>
  <c r="C51" i="3"/>
  <c r="BE50" i="3"/>
  <c r="BD50" i="3"/>
  <c r="BC50" i="3"/>
  <c r="BB50" i="3"/>
  <c r="BA50" i="3"/>
  <c r="AZ50" i="3"/>
  <c r="AY50" i="3"/>
  <c r="AX50" i="3"/>
  <c r="AW50" i="3"/>
  <c r="BA226" i="12" s="1"/>
  <c r="AV50" i="3"/>
  <c r="AZ226" i="12" s="1"/>
  <c r="AU50" i="3"/>
  <c r="AY226" i="12" s="1"/>
  <c r="AT50" i="3"/>
  <c r="AX226" i="12" s="1"/>
  <c r="AS50" i="3"/>
  <c r="AW226" i="12" s="1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N25" i="3"/>
  <c r="N47" i="3" s="1"/>
  <c r="C47" i="3"/>
  <c r="C46" i="3"/>
  <c r="C45" i="3"/>
  <c r="AD44" i="3"/>
  <c r="V44" i="3"/>
  <c r="N44" i="3"/>
  <c r="C44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BB33" i="3"/>
  <c r="AZ33" i="3"/>
  <c r="AY33" i="3"/>
  <c r="AX33" i="3"/>
  <c r="AV33" i="3"/>
  <c r="AV31" i="3"/>
  <c r="AV35" i="3" s="1"/>
  <c r="AU33" i="3"/>
  <c r="AT33" i="3"/>
  <c r="AS33" i="3"/>
  <c r="AR33" i="3"/>
  <c r="AP33" i="3"/>
  <c r="AO33" i="3"/>
  <c r="AO31" i="3"/>
  <c r="AO35" i="3"/>
  <c r="AO37" i="3"/>
  <c r="AN33" i="3"/>
  <c r="AN31" i="3"/>
  <c r="AL33" i="3"/>
  <c r="AK33" i="3"/>
  <c r="AJ33" i="3"/>
  <c r="AH33" i="3"/>
  <c r="AG33" i="3"/>
  <c r="AG31" i="3"/>
  <c r="AG35" i="3"/>
  <c r="AG37" i="3"/>
  <c r="AF33" i="3"/>
  <c r="AF31" i="3"/>
  <c r="AF35" i="3" s="1"/>
  <c r="AE33" i="3"/>
  <c r="AD33" i="3"/>
  <c r="AD31" i="3"/>
  <c r="AB33" i="3"/>
  <c r="AA33" i="3"/>
  <c r="Z33" i="3"/>
  <c r="X33" i="3"/>
  <c r="X31" i="3"/>
  <c r="V33" i="3"/>
  <c r="V31" i="3"/>
  <c r="V35" i="3" s="1"/>
  <c r="U33" i="3"/>
  <c r="U31" i="3"/>
  <c r="U35" i="3"/>
  <c r="U37" i="3"/>
  <c r="T33" i="3"/>
  <c r="S33" i="3"/>
  <c r="R33" i="3"/>
  <c r="Q33" i="3"/>
  <c r="Q37" i="3"/>
  <c r="P33" i="3"/>
  <c r="N33" i="3"/>
  <c r="N31" i="3"/>
  <c r="N35" i="3" s="1"/>
  <c r="M33" i="3"/>
  <c r="M31" i="3"/>
  <c r="M35" i="3"/>
  <c r="M37" i="3"/>
  <c r="L33" i="3"/>
  <c r="J33" i="3"/>
  <c r="I33" i="3"/>
  <c r="I31" i="3"/>
  <c r="I35" i="3"/>
  <c r="I37" i="3"/>
  <c r="H33" i="3"/>
  <c r="G33" i="3"/>
  <c r="G37" i="3"/>
  <c r="F33" i="3"/>
  <c r="E33" i="3"/>
  <c r="E31" i="3"/>
  <c r="E35" i="3"/>
  <c r="E37" i="3"/>
  <c r="D33" i="3"/>
  <c r="AD34" i="3"/>
  <c r="BC34" i="3"/>
  <c r="BB34" i="3"/>
  <c r="BA34" i="3"/>
  <c r="AZ34" i="3"/>
  <c r="AY34" i="3"/>
  <c r="AV34" i="3"/>
  <c r="AS34" i="3"/>
  <c r="AR34" i="3"/>
  <c r="AQ34" i="3"/>
  <c r="AN34" i="3"/>
  <c r="AJ34" i="3"/>
  <c r="AI34" i="3"/>
  <c r="AG34" i="3"/>
  <c r="AE34" i="3"/>
  <c r="Z34" i="3"/>
  <c r="X34" i="3"/>
  <c r="U34" i="3"/>
  <c r="R34" i="3"/>
  <c r="Q34" i="3"/>
  <c r="L34" i="3"/>
  <c r="J34" i="3"/>
  <c r="I34" i="3"/>
  <c r="H34" i="3"/>
  <c r="D34" i="3"/>
  <c r="BD33" i="3"/>
  <c r="BC33" i="3"/>
  <c r="G32" i="3"/>
  <c r="G36" i="3"/>
  <c r="O25" i="3"/>
  <c r="AO26" i="3"/>
  <c r="AN26" i="3"/>
  <c r="AF26" i="3"/>
  <c r="X26" i="3"/>
  <c r="Q26" i="3"/>
  <c r="BE47" i="3"/>
  <c r="BC47" i="3"/>
  <c r="BB25" i="3"/>
  <c r="BB47" i="3"/>
  <c r="AY25" i="3"/>
  <c r="AY47" i="3"/>
  <c r="AX25" i="3"/>
  <c r="AX47" i="3" s="1"/>
  <c r="AW25" i="3"/>
  <c r="AW47" i="3"/>
  <c r="AU25" i="3"/>
  <c r="AU47" i="3"/>
  <c r="AO25" i="3"/>
  <c r="AO47" i="3"/>
  <c r="AM25" i="3"/>
  <c r="AM47" i="3" s="1"/>
  <c r="AL25" i="3"/>
  <c r="AL47" i="3" s="1"/>
  <c r="AK25" i="3"/>
  <c r="AK47" i="3" s="1"/>
  <c r="AI25" i="3"/>
  <c r="AI47" i="3"/>
  <c r="AH25" i="3"/>
  <c r="AH47" i="3"/>
  <c r="AG25" i="3"/>
  <c r="AG47" i="3" s="1"/>
  <c r="AE25" i="3"/>
  <c r="AE47" i="3" s="1"/>
  <c r="AC25" i="3"/>
  <c r="AC47" i="3"/>
  <c r="AA25" i="3"/>
  <c r="AA47" i="3"/>
  <c r="W25" i="3"/>
  <c r="W47" i="3"/>
  <c r="V25" i="3"/>
  <c r="U25" i="3"/>
  <c r="U47" i="3" s="1"/>
  <c r="Q25" i="3"/>
  <c r="Q47" i="3"/>
  <c r="O47" i="3"/>
  <c r="M25" i="3"/>
  <c r="M47" i="3" s="1"/>
  <c r="K25" i="3"/>
  <c r="K47" i="3" s="1"/>
  <c r="J25" i="3"/>
  <c r="J47" i="3"/>
  <c r="I25" i="3"/>
  <c r="I47" i="3" s="1"/>
  <c r="G25" i="3"/>
  <c r="G47" i="3" s="1"/>
  <c r="F25" i="3"/>
  <c r="F47" i="3" s="1"/>
  <c r="E25" i="3"/>
  <c r="E47" i="3"/>
  <c r="BC18" i="3"/>
  <c r="BD19" i="3"/>
  <c r="BC19" i="3"/>
  <c r="AZ19" i="3"/>
  <c r="AY19" i="3"/>
  <c r="AX19" i="3"/>
  <c r="AW19" i="3"/>
  <c r="AV19" i="3"/>
  <c r="AS19" i="3"/>
  <c r="AP19" i="3"/>
  <c r="AO19" i="3"/>
  <c r="AN19" i="3"/>
  <c r="AJ19" i="3"/>
  <c r="AH19" i="3"/>
  <c r="AG19" i="3"/>
  <c r="AF19" i="3"/>
  <c r="AE19" i="3"/>
  <c r="AD19" i="3"/>
  <c r="Z19" i="3"/>
  <c r="X19" i="3"/>
  <c r="U19" i="3"/>
  <c r="R19" i="3"/>
  <c r="Q19" i="3"/>
  <c r="L19" i="3"/>
  <c r="J19" i="3"/>
  <c r="I19" i="3"/>
  <c r="H19" i="3"/>
  <c r="G19" i="3"/>
  <c r="D19" i="3"/>
  <c r="BE18" i="3"/>
  <c r="BD18" i="3"/>
  <c r="AD15" i="3"/>
  <c r="AD23" i="3" s="1"/>
  <c r="G15" i="3"/>
  <c r="D11" i="3"/>
  <c r="D9" i="3"/>
  <c r="D8" i="3"/>
  <c r="D7" i="3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AX31" i="6"/>
  <c r="AX32" i="6"/>
  <c r="AX33" i="6" s="1"/>
  <c r="AW31" i="6"/>
  <c r="AW32" i="6"/>
  <c r="AW33" i="6"/>
  <c r="AV31" i="6"/>
  <c r="AV32" i="6" s="1"/>
  <c r="AV33" i="6" s="1"/>
  <c r="AU31" i="6"/>
  <c r="AU32" i="6" s="1"/>
  <c r="AU33" i="6" s="1"/>
  <c r="AT31" i="6"/>
  <c r="AT32" i="6"/>
  <c r="AT33" i="6"/>
  <c r="AS31" i="6"/>
  <c r="AS32" i="6" s="1"/>
  <c r="AS33" i="6" s="1"/>
  <c r="AR31" i="6"/>
  <c r="AR32" i="6"/>
  <c r="AR33" i="6"/>
  <c r="AQ31" i="6"/>
  <c r="AQ32" i="6"/>
  <c r="AQ33" i="6" s="1"/>
  <c r="AP31" i="6"/>
  <c r="AP32" i="6" s="1"/>
  <c r="AP33" i="6" s="1"/>
  <c r="AO31" i="6"/>
  <c r="AO32" i="6"/>
  <c r="AO33" i="6"/>
  <c r="AN31" i="6"/>
  <c r="AN32" i="6" s="1"/>
  <c r="AN33" i="6" s="1"/>
  <c r="AM31" i="6"/>
  <c r="AM32" i="6"/>
  <c r="AM33" i="6" s="1"/>
  <c r="AL31" i="6"/>
  <c r="AL32" i="6"/>
  <c r="AL33" i="6"/>
  <c r="AK31" i="6"/>
  <c r="AK32" i="6"/>
  <c r="AK33" i="6" s="1"/>
  <c r="AJ31" i="6"/>
  <c r="AJ32" i="6" s="1"/>
  <c r="AJ33" i="6" s="1"/>
  <c r="AI31" i="6"/>
  <c r="AI32" i="6"/>
  <c r="AI33" i="6" s="1"/>
  <c r="AH31" i="6"/>
  <c r="AH32" i="6"/>
  <c r="AH33" i="6" s="1"/>
  <c r="AG31" i="6"/>
  <c r="AG32" i="6"/>
  <c r="AG33" i="6"/>
  <c r="AF31" i="6"/>
  <c r="AF32" i="6" s="1"/>
  <c r="AF33" i="6" s="1"/>
  <c r="AE31" i="6"/>
  <c r="AE32" i="6" s="1"/>
  <c r="AE33" i="6" s="1"/>
  <c r="AD31" i="6"/>
  <c r="AD32" i="6" s="1"/>
  <c r="AD33" i="6" s="1"/>
  <c r="AC31" i="6"/>
  <c r="AC32" i="6" s="1"/>
  <c r="AC33" i="6" s="1"/>
  <c r="AB31" i="6"/>
  <c r="AB32" i="6" s="1"/>
  <c r="AB33" i="6"/>
  <c r="AA31" i="6"/>
  <c r="AA32" i="6" s="1"/>
  <c r="AA33" i="6" s="1"/>
  <c r="Z30" i="6"/>
  <c r="Z31" i="6"/>
  <c r="Z32" i="6"/>
  <c r="Z33" i="6"/>
  <c r="Y30" i="6"/>
  <c r="Y32" i="6" s="1"/>
  <c r="Y33" i="6" s="1"/>
  <c r="Y31" i="6"/>
  <c r="X30" i="6"/>
  <c r="X31" i="6"/>
  <c r="X32" i="6"/>
  <c r="X33" i="6"/>
  <c r="W30" i="6"/>
  <c r="W32" i="6" s="1"/>
  <c r="W33" i="6" s="1"/>
  <c r="W31" i="6"/>
  <c r="V30" i="6"/>
  <c r="V31" i="6"/>
  <c r="V32" i="6"/>
  <c r="V33" i="6"/>
  <c r="U30" i="6"/>
  <c r="U32" i="6" s="1"/>
  <c r="U33" i="6" s="1"/>
  <c r="U31" i="6"/>
  <c r="T30" i="6"/>
  <c r="T31" i="6"/>
  <c r="T32" i="6"/>
  <c r="T33" i="6"/>
  <c r="S30" i="6"/>
  <c r="S32" i="6" s="1"/>
  <c r="S33" i="6" s="1"/>
  <c r="S31" i="6"/>
  <c r="R30" i="6"/>
  <c r="R31" i="6"/>
  <c r="R32" i="6"/>
  <c r="R33" i="6"/>
  <c r="Q30" i="6"/>
  <c r="Q32" i="6" s="1"/>
  <c r="Q33" i="6" s="1"/>
  <c r="Q31" i="6"/>
  <c r="P30" i="6"/>
  <c r="P31" i="6"/>
  <c r="P32" i="6"/>
  <c r="P33" i="6"/>
  <c r="O30" i="6"/>
  <c r="O32" i="6" s="1"/>
  <c r="O33" i="6" s="1"/>
  <c r="O31" i="6"/>
  <c r="N31" i="6"/>
  <c r="N32" i="6"/>
  <c r="N33" i="6"/>
  <c r="M31" i="6"/>
  <c r="M32" i="6"/>
  <c r="M33" i="6" s="1"/>
  <c r="L31" i="6"/>
  <c r="L32" i="6"/>
  <c r="L33" i="6"/>
  <c r="K31" i="6"/>
  <c r="K32" i="6"/>
  <c r="K33" i="6"/>
  <c r="J31" i="6"/>
  <c r="I31" i="6"/>
  <c r="I32" i="6"/>
  <c r="I33" i="6"/>
  <c r="H31" i="6"/>
  <c r="H32" i="6"/>
  <c r="H33" i="6"/>
  <c r="G31" i="6"/>
  <c r="G32" i="6" s="1"/>
  <c r="F31" i="6"/>
  <c r="F32" i="6"/>
  <c r="F33" i="6"/>
  <c r="E31" i="6"/>
  <c r="E32" i="6"/>
  <c r="E33" i="6" s="1"/>
  <c r="AQ23" i="6"/>
  <c r="AQ24" i="6"/>
  <c r="AP23" i="6"/>
  <c r="AP24" i="6"/>
  <c r="AO23" i="6"/>
  <c r="AO24" i="6"/>
  <c r="AN23" i="6"/>
  <c r="AN24" i="6" s="1"/>
  <c r="AM23" i="6"/>
  <c r="AM24" i="6"/>
  <c r="AL23" i="6"/>
  <c r="AL24" i="6"/>
  <c r="AK23" i="6"/>
  <c r="AK24" i="6"/>
  <c r="AJ23" i="6"/>
  <c r="AJ24" i="6" s="1"/>
  <c r="AI23" i="6"/>
  <c r="AI24" i="6" s="1"/>
  <c r="AH23" i="6"/>
  <c r="AH24" i="6"/>
  <c r="AG23" i="6"/>
  <c r="AG24" i="6"/>
  <c r="AF23" i="6"/>
  <c r="AF24" i="6" s="1"/>
  <c r="AE23" i="6"/>
  <c r="AE24" i="6" s="1"/>
  <c r="AD23" i="6"/>
  <c r="AD24" i="6"/>
  <c r="AC23" i="6"/>
  <c r="AC24" i="6"/>
  <c r="AB23" i="6"/>
  <c r="AB24" i="6" s="1"/>
  <c r="AA23" i="6"/>
  <c r="AA24" i="6" s="1"/>
  <c r="Z23" i="6"/>
  <c r="Z24" i="6"/>
  <c r="Y23" i="6"/>
  <c r="Y24" i="6"/>
  <c r="X23" i="6"/>
  <c r="X24" i="6" s="1"/>
  <c r="W23" i="6"/>
  <c r="W24" i="6" s="1"/>
  <c r="V23" i="6"/>
  <c r="V24" i="6"/>
  <c r="U23" i="6"/>
  <c r="U24" i="6"/>
  <c r="T23" i="6"/>
  <c r="T24" i="6" s="1"/>
  <c r="S23" i="6"/>
  <c r="S24" i="6" s="1"/>
  <c r="R23" i="6"/>
  <c r="R24" i="6"/>
  <c r="Q23" i="6"/>
  <c r="Q24" i="6"/>
  <c r="P23" i="6"/>
  <c r="P24" i="6" s="1"/>
  <c r="O23" i="6"/>
  <c r="O24" i="6" s="1"/>
  <c r="N23" i="6"/>
  <c r="N24" i="6"/>
  <c r="M23" i="6"/>
  <c r="M24" i="6"/>
  <c r="L23" i="6"/>
  <c r="L24" i="6" s="1"/>
  <c r="K23" i="6"/>
  <c r="K24" i="6" s="1"/>
  <c r="J23" i="6"/>
  <c r="J24" i="6"/>
  <c r="I23" i="6"/>
  <c r="I24" i="6"/>
  <c r="H23" i="6"/>
  <c r="H24" i="6" s="1"/>
  <c r="G23" i="6"/>
  <c r="G24" i="6" s="1"/>
  <c r="F23" i="6"/>
  <c r="F24" i="6"/>
  <c r="E21" i="6"/>
  <c r="E23" i="6"/>
  <c r="E24" i="6"/>
  <c r="N17" i="6"/>
  <c r="N19" i="6" s="1"/>
  <c r="M17" i="6"/>
  <c r="M19" i="6" s="1"/>
  <c r="L17" i="6"/>
  <c r="L19" i="6"/>
  <c r="K17" i="6"/>
  <c r="K19" i="6"/>
  <c r="J17" i="6"/>
  <c r="J19" i="6" s="1"/>
  <c r="I17" i="6"/>
  <c r="I19" i="6" s="1"/>
  <c r="H17" i="6"/>
  <c r="H19" i="6"/>
  <c r="G17" i="6"/>
  <c r="G19" i="6"/>
  <c r="F17" i="6"/>
  <c r="F19" i="6" s="1"/>
  <c r="E19" i="6"/>
  <c r="BI190" i="12"/>
  <c r="BH190" i="12"/>
  <c r="BG190" i="12"/>
  <c r="BF190" i="12"/>
  <c r="BE190" i="12"/>
  <c r="BD190" i="12"/>
  <c r="BC190" i="12"/>
  <c r="BB190" i="12"/>
  <c r="BA190" i="12"/>
  <c r="AZ190" i="12"/>
  <c r="BI187" i="12"/>
  <c r="BH187" i="12"/>
  <c r="BG187" i="12"/>
  <c r="BE187" i="12"/>
  <c r="BB187" i="12"/>
  <c r="AZ187" i="12"/>
  <c r="AY187" i="12"/>
  <c r="AX187" i="12"/>
  <c r="AW187" i="12"/>
  <c r="AV187" i="12"/>
  <c r="AU187" i="12"/>
  <c r="AT187" i="12"/>
  <c r="AS187" i="12"/>
  <c r="AQ187" i="12"/>
  <c r="AP187" i="12"/>
  <c r="AO187" i="12"/>
  <c r="AN187" i="12"/>
  <c r="AL187" i="12"/>
  <c r="AJ187" i="12"/>
  <c r="AI187" i="12"/>
  <c r="AH187" i="12"/>
  <c r="AG187" i="12"/>
  <c r="AF187" i="12"/>
  <c r="AE187" i="12"/>
  <c r="AD187" i="12"/>
  <c r="AC187" i="12"/>
  <c r="AB187" i="12"/>
  <c r="AA187" i="12"/>
  <c r="Z187" i="12"/>
  <c r="Y187" i="12"/>
  <c r="X187" i="12"/>
  <c r="V187" i="12"/>
  <c r="T187" i="12"/>
  <c r="S187" i="12"/>
  <c r="R187" i="12"/>
  <c r="Q187" i="12"/>
  <c r="P187" i="12"/>
  <c r="O187" i="12"/>
  <c r="N187" i="12"/>
  <c r="M187" i="12"/>
  <c r="L187" i="12"/>
  <c r="J187" i="12"/>
  <c r="I187" i="12"/>
  <c r="H187" i="12"/>
  <c r="BI186" i="12"/>
  <c r="BH186" i="12"/>
  <c r="BG186" i="12"/>
  <c r="BF186" i="12"/>
  <c r="BE186" i="12"/>
  <c r="BD186" i="12"/>
  <c r="BC186" i="12"/>
  <c r="BB186" i="12"/>
  <c r="BA186" i="12"/>
  <c r="AZ186" i="12"/>
  <c r="AY186" i="12"/>
  <c r="AX186" i="12"/>
  <c r="AW186" i="12"/>
  <c r="AV186" i="12"/>
  <c r="AU186" i="12"/>
  <c r="AT186" i="12"/>
  <c r="AS186" i="12"/>
  <c r="AR186" i="12"/>
  <c r="AQ186" i="12"/>
  <c r="AP186" i="12"/>
  <c r="AO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K186" i="12"/>
  <c r="J186" i="12"/>
  <c r="I186" i="12"/>
  <c r="H186" i="12"/>
  <c r="BI185" i="12"/>
  <c r="BH185" i="12"/>
  <c r="BG185" i="12"/>
  <c r="BF185" i="12"/>
  <c r="BE185" i="12"/>
  <c r="BD185" i="12"/>
  <c r="BC185" i="12"/>
  <c r="BB185" i="12"/>
  <c r="BA185" i="12"/>
  <c r="AZ185" i="12"/>
  <c r="AY185" i="12"/>
  <c r="AX185" i="12"/>
  <c r="AW185" i="12"/>
  <c r="AV185" i="12"/>
  <c r="AU185" i="12"/>
  <c r="AT185" i="12"/>
  <c r="AS185" i="12"/>
  <c r="AR185" i="12"/>
  <c r="AQ185" i="12"/>
  <c r="AP185" i="12"/>
  <c r="AO185" i="12"/>
  <c r="AN185" i="12"/>
  <c r="AM185" i="12"/>
  <c r="AL185" i="12"/>
  <c r="AK185" i="12"/>
  <c r="AJ185" i="12"/>
  <c r="AI185" i="12"/>
  <c r="AH185" i="12"/>
  <c r="AG185" i="12"/>
  <c r="AF185" i="12"/>
  <c r="AE185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BI183" i="12"/>
  <c r="BH183" i="12"/>
  <c r="BG183" i="12"/>
  <c r="BF183" i="12"/>
  <c r="BE183" i="12"/>
  <c r="BD183" i="12"/>
  <c r="BC183" i="12"/>
  <c r="BB183" i="12"/>
  <c r="BA183" i="12"/>
  <c r="AZ183" i="12"/>
  <c r="AY183" i="12"/>
  <c r="AX183" i="12"/>
  <c r="AW183" i="12"/>
  <c r="AV183" i="12"/>
  <c r="AU183" i="12"/>
  <c r="AT183" i="12"/>
  <c r="AS183" i="12"/>
  <c r="AR183" i="12"/>
  <c r="AQ183" i="12"/>
  <c r="AP183" i="12"/>
  <c r="AO183" i="12"/>
  <c r="AN183" i="12"/>
  <c r="AM183" i="12"/>
  <c r="AL183" i="12"/>
  <c r="AK183" i="12"/>
  <c r="AJ183" i="12"/>
  <c r="AI183" i="12"/>
  <c r="AH183" i="12"/>
  <c r="AG183" i="12"/>
  <c r="AF183" i="12"/>
  <c r="AE183" i="12"/>
  <c r="AD183" i="12"/>
  <c r="AC183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P183" i="12"/>
  <c r="O183" i="12"/>
  <c r="N183" i="12"/>
  <c r="M183" i="12"/>
  <c r="L183" i="12"/>
  <c r="K183" i="12"/>
  <c r="J183" i="12"/>
  <c r="I183" i="12"/>
  <c r="H183" i="12"/>
  <c r="BI182" i="12"/>
  <c r="BH182" i="12"/>
  <c r="BG182" i="12"/>
  <c r="BF182" i="12"/>
  <c r="BE182" i="12"/>
  <c r="BD182" i="12"/>
  <c r="BC182" i="12"/>
  <c r="BB182" i="12"/>
  <c r="BA182" i="12"/>
  <c r="AZ182" i="12"/>
  <c r="AY182" i="12"/>
  <c r="AX182" i="12"/>
  <c r="AW182" i="12"/>
  <c r="AV182" i="12"/>
  <c r="AU182" i="12"/>
  <c r="AT182" i="12"/>
  <c r="AS182" i="12"/>
  <c r="AR182" i="12"/>
  <c r="AQ182" i="12"/>
  <c r="AP182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BI181" i="12"/>
  <c r="BH181" i="12"/>
  <c r="BG181" i="12"/>
  <c r="BF181" i="12"/>
  <c r="BE181" i="12"/>
  <c r="BD181" i="12"/>
  <c r="BC181" i="12"/>
  <c r="BB181" i="12"/>
  <c r="BA181" i="12"/>
  <c r="AZ181" i="12"/>
  <c r="AY181" i="12"/>
  <c r="AX181" i="12"/>
  <c r="AW181" i="12"/>
  <c r="AV181" i="12"/>
  <c r="AU181" i="12"/>
  <c r="AT181" i="12"/>
  <c r="AS181" i="12"/>
  <c r="AR181" i="12"/>
  <c r="AQ181" i="12"/>
  <c r="AP181" i="12"/>
  <c r="AO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BI180" i="12"/>
  <c r="BH180" i="12"/>
  <c r="BG180" i="12"/>
  <c r="BF180" i="12"/>
  <c r="BE180" i="12"/>
  <c r="BD180" i="12"/>
  <c r="BC180" i="12"/>
  <c r="BB180" i="12"/>
  <c r="BA180" i="12"/>
  <c r="AZ180" i="12"/>
  <c r="AY180" i="12"/>
  <c r="AX180" i="12"/>
  <c r="AW180" i="12"/>
  <c r="AV180" i="12"/>
  <c r="AU180" i="12"/>
  <c r="AT180" i="12"/>
  <c r="AS180" i="12"/>
  <c r="AR180" i="12"/>
  <c r="AQ180" i="12"/>
  <c r="AP180" i="12"/>
  <c r="AO180" i="12"/>
  <c r="AN180" i="12"/>
  <c r="AM180" i="12"/>
  <c r="AL180" i="12"/>
  <c r="AK180" i="12"/>
  <c r="AJ180" i="12"/>
  <c r="AI180" i="12"/>
  <c r="AH180" i="12"/>
  <c r="AG180" i="12"/>
  <c r="AF180" i="12"/>
  <c r="AE180" i="12"/>
  <c r="AD180" i="12"/>
  <c r="AC180" i="12"/>
  <c r="AB180" i="12"/>
  <c r="AA180" i="12"/>
  <c r="Z180" i="12"/>
  <c r="Y180" i="12"/>
  <c r="X180" i="12"/>
  <c r="W180" i="12"/>
  <c r="V180" i="12"/>
  <c r="U180" i="12"/>
  <c r="T180" i="12"/>
  <c r="S180" i="12"/>
  <c r="R180" i="12"/>
  <c r="Q180" i="12"/>
  <c r="P180" i="12"/>
  <c r="O180" i="12"/>
  <c r="N180" i="12"/>
  <c r="M180" i="12"/>
  <c r="L180" i="12"/>
  <c r="K180" i="12"/>
  <c r="J180" i="12"/>
  <c r="I180" i="12"/>
  <c r="H180" i="12"/>
  <c r="BI179" i="12"/>
  <c r="BH179" i="12"/>
  <c r="BG179" i="12"/>
  <c r="BF179" i="12"/>
  <c r="BE179" i="12"/>
  <c r="BD179" i="12"/>
  <c r="BC179" i="12"/>
  <c r="BB179" i="12"/>
  <c r="BA179" i="12"/>
  <c r="AZ179" i="12"/>
  <c r="AY179" i="12"/>
  <c r="AX179" i="12"/>
  <c r="AW179" i="12"/>
  <c r="AV179" i="12"/>
  <c r="AU179" i="12"/>
  <c r="AT179" i="12"/>
  <c r="AS179" i="12"/>
  <c r="AR179" i="12"/>
  <c r="AQ179" i="12"/>
  <c r="AP179" i="12"/>
  <c r="AO179" i="12"/>
  <c r="AN179" i="12"/>
  <c r="AM179" i="12"/>
  <c r="AL179" i="12"/>
  <c r="AK179" i="12"/>
  <c r="AJ179" i="12"/>
  <c r="AI179" i="12"/>
  <c r="AH179" i="12"/>
  <c r="AG179" i="12"/>
  <c r="AF179" i="12"/>
  <c r="AE179" i="12"/>
  <c r="AD179" i="12"/>
  <c r="AC179" i="12"/>
  <c r="AB179" i="12"/>
  <c r="AA179" i="12"/>
  <c r="Z179" i="12"/>
  <c r="Y179" i="12"/>
  <c r="X179" i="12"/>
  <c r="W179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I179" i="12"/>
  <c r="H179" i="12"/>
  <c r="AS177" i="12"/>
  <c r="AM177" i="12"/>
  <c r="AK177" i="12"/>
  <c r="AI177" i="12"/>
  <c r="AH177" i="12"/>
  <c r="AE177" i="12"/>
  <c r="AA177" i="12"/>
  <c r="BI173" i="12"/>
  <c r="BC173" i="12"/>
  <c r="BA173" i="12"/>
  <c r="AY173" i="12"/>
  <c r="AU173" i="12"/>
  <c r="AT173" i="12"/>
  <c r="AS173" i="12"/>
  <c r="AM173" i="12"/>
  <c r="AK173" i="12"/>
  <c r="AI173" i="12"/>
  <c r="AH173" i="12"/>
  <c r="AE173" i="12"/>
  <c r="AC173" i="12"/>
  <c r="AA173" i="12"/>
  <c r="AE169" i="12"/>
  <c r="AC169" i="12"/>
  <c r="AA169" i="12"/>
  <c r="BA165" i="12"/>
  <c r="AY165" i="12"/>
  <c r="AU165" i="12"/>
  <c r="AT165" i="12"/>
  <c r="AS165" i="12"/>
  <c r="AP165" i="12"/>
  <c r="AM165" i="12"/>
  <c r="AK165" i="12"/>
  <c r="AI165" i="12"/>
  <c r="AH165" i="12"/>
  <c r="AE165" i="12"/>
  <c r="AC165" i="12"/>
  <c r="AA165" i="12"/>
  <c r="Z165" i="12"/>
  <c r="BI161" i="12"/>
  <c r="BC161" i="12"/>
  <c r="BA161" i="12"/>
  <c r="AY161" i="12"/>
  <c r="AU161" i="12"/>
  <c r="AT161" i="12"/>
  <c r="AS161" i="12"/>
  <c r="AP161" i="12"/>
  <c r="AM161" i="12"/>
  <c r="AK161" i="12"/>
  <c r="AI161" i="12"/>
  <c r="AH161" i="12"/>
  <c r="AE161" i="12"/>
  <c r="AC161" i="12"/>
  <c r="AA161" i="12"/>
  <c r="Z161" i="12"/>
  <c r="V161" i="12"/>
  <c r="N161" i="12"/>
  <c r="BA157" i="12"/>
  <c r="AY157" i="12"/>
  <c r="AU157" i="12"/>
  <c r="AT157" i="12"/>
  <c r="AS157" i="12"/>
  <c r="AP157" i="12"/>
  <c r="AM157" i="12"/>
  <c r="AK157" i="12"/>
  <c r="AI157" i="12"/>
  <c r="AH157" i="12"/>
  <c r="AE157" i="12"/>
  <c r="AC157" i="12"/>
  <c r="AA157" i="12"/>
  <c r="Z157" i="12"/>
  <c r="BC153" i="12"/>
  <c r="AA149" i="12"/>
  <c r="Z149" i="12"/>
  <c r="AA147" i="12"/>
  <c r="Z147" i="12"/>
  <c r="BC145" i="12"/>
  <c r="BA145" i="12"/>
  <c r="AY145" i="12"/>
  <c r="AU145" i="12"/>
  <c r="AT145" i="12"/>
  <c r="AS145" i="12"/>
  <c r="AP145" i="12"/>
  <c r="AM145" i="12"/>
  <c r="AK145" i="12"/>
  <c r="AI145" i="12"/>
  <c r="AH145" i="12"/>
  <c r="AE145" i="12"/>
  <c r="AC145" i="12"/>
  <c r="AA145" i="12"/>
  <c r="Z145" i="12"/>
  <c r="BA141" i="12"/>
  <c r="AY141" i="12"/>
  <c r="AU141" i="12"/>
  <c r="AT141" i="12"/>
  <c r="AS141" i="12"/>
  <c r="AP141" i="12"/>
  <c r="AM141" i="12"/>
  <c r="BI137" i="12"/>
  <c r="BC137" i="12"/>
  <c r="BA137" i="12"/>
  <c r="AY137" i="12"/>
  <c r="AU137" i="12"/>
  <c r="AT137" i="12"/>
  <c r="AS137" i="12"/>
  <c r="AM137" i="12"/>
  <c r="AK137" i="12"/>
  <c r="AI137" i="12"/>
  <c r="AH137" i="12"/>
  <c r="AE137" i="12"/>
  <c r="AC137" i="12"/>
  <c r="AA137" i="12"/>
  <c r="N137" i="12"/>
  <c r="BI133" i="12"/>
  <c r="BC133" i="12"/>
  <c r="BA133" i="12"/>
  <c r="AY133" i="12"/>
  <c r="AU133" i="12"/>
  <c r="AT133" i="12"/>
  <c r="AS133" i="12"/>
  <c r="AP133" i="12"/>
  <c r="AM133" i="12"/>
  <c r="AK133" i="12"/>
  <c r="AI133" i="12"/>
  <c r="AH133" i="12"/>
  <c r="AY129" i="12"/>
  <c r="AU129" i="12"/>
  <c r="AT129" i="12"/>
  <c r="AS129" i="12"/>
  <c r="AP129" i="12"/>
  <c r="AU125" i="12"/>
  <c r="AT125" i="12"/>
  <c r="AS125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V121" i="12"/>
  <c r="T121" i="12"/>
  <c r="S121" i="12"/>
  <c r="R121" i="12"/>
  <c r="Q121" i="12"/>
  <c r="P121" i="12"/>
  <c r="O121" i="12"/>
  <c r="N121" i="12"/>
  <c r="M121" i="12"/>
  <c r="L121" i="12"/>
  <c r="J121" i="12"/>
  <c r="I121" i="12"/>
  <c r="H121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BI107" i="12"/>
  <c r="BG107" i="12"/>
  <c r="BF107" i="12"/>
  <c r="BE107" i="12"/>
  <c r="BC107" i="12"/>
  <c r="BB107" i="12"/>
  <c r="BA107" i="12"/>
  <c r="AY107" i="12"/>
  <c r="AT107" i="12"/>
  <c r="AS107" i="12"/>
  <c r="AQ107" i="12"/>
  <c r="AP107" i="12"/>
  <c r="AO107" i="12"/>
  <c r="AM107" i="12"/>
  <c r="AL107" i="12"/>
  <c r="AK107" i="12"/>
  <c r="AI107" i="12"/>
  <c r="AH107" i="12"/>
  <c r="AG107" i="12"/>
  <c r="AE107" i="12"/>
  <c r="AD107" i="12"/>
  <c r="AC107" i="12"/>
  <c r="AA107" i="12"/>
  <c r="Z107" i="12"/>
  <c r="Y107" i="12"/>
  <c r="W107" i="12"/>
  <c r="V107" i="12"/>
  <c r="U107" i="12"/>
  <c r="AA103" i="12"/>
  <c r="Z103" i="12"/>
  <c r="BI99" i="12"/>
  <c r="BG99" i="12"/>
  <c r="BF99" i="12"/>
  <c r="BE99" i="12"/>
  <c r="BC99" i="12"/>
  <c r="BB99" i="12"/>
  <c r="BA99" i="12"/>
  <c r="AY99" i="12"/>
  <c r="AT99" i="12"/>
  <c r="AS99" i="12"/>
  <c r="AQ99" i="12"/>
  <c r="AP99" i="12"/>
  <c r="AO99" i="12"/>
  <c r="AM99" i="12"/>
  <c r="AL99" i="12"/>
  <c r="AK99" i="12"/>
  <c r="AI99" i="12"/>
  <c r="AH99" i="12"/>
  <c r="AG99" i="12"/>
  <c r="AE99" i="12"/>
  <c r="AD99" i="12"/>
  <c r="AC99" i="12"/>
  <c r="AA99" i="12"/>
  <c r="Z99" i="12"/>
  <c r="Y99" i="12"/>
  <c r="W99" i="12"/>
  <c r="V99" i="12"/>
  <c r="U99" i="12"/>
  <c r="S99" i="12"/>
  <c r="R99" i="12"/>
  <c r="Q99" i="12"/>
  <c r="O99" i="12"/>
  <c r="N99" i="12"/>
  <c r="M99" i="12"/>
  <c r="K99" i="12"/>
  <c r="J99" i="12"/>
  <c r="I99" i="12"/>
  <c r="BI95" i="12"/>
  <c r="BG95" i="12"/>
  <c r="BF95" i="12"/>
  <c r="BE95" i="12"/>
  <c r="BC95" i="12"/>
  <c r="BB95" i="12"/>
  <c r="BA95" i="12"/>
  <c r="AY95" i="12"/>
  <c r="AT95" i="12"/>
  <c r="AS95" i="12"/>
  <c r="AQ95" i="12"/>
  <c r="AP95" i="12"/>
  <c r="AO95" i="12"/>
  <c r="AM95" i="12"/>
  <c r="AL95" i="12"/>
  <c r="AK95" i="12"/>
  <c r="AI95" i="12"/>
  <c r="AH95" i="12"/>
  <c r="AG95" i="12"/>
  <c r="AE95" i="12"/>
  <c r="AD95" i="12"/>
  <c r="AC95" i="12"/>
  <c r="AA95" i="12"/>
  <c r="Z95" i="12"/>
  <c r="Y95" i="12"/>
  <c r="W95" i="12"/>
  <c r="V95" i="12"/>
  <c r="U95" i="12"/>
  <c r="S95" i="12"/>
  <c r="R95" i="12"/>
  <c r="Q95" i="12"/>
  <c r="O95" i="12"/>
  <c r="N95" i="12"/>
  <c r="M95" i="12"/>
  <c r="K95" i="12"/>
  <c r="J95" i="12"/>
  <c r="I95" i="12"/>
  <c r="AA91" i="12"/>
  <c r="Y91" i="12"/>
  <c r="W91" i="12"/>
  <c r="V91" i="12"/>
  <c r="U91" i="12"/>
  <c r="S91" i="12"/>
  <c r="R91" i="12"/>
  <c r="Q91" i="12"/>
  <c r="O91" i="12"/>
  <c r="N91" i="12"/>
  <c r="M91" i="12"/>
  <c r="K91" i="12"/>
  <c r="J91" i="12"/>
  <c r="I91" i="12"/>
  <c r="AM87" i="12"/>
  <c r="AL87" i="12"/>
  <c r="AK87" i="12"/>
  <c r="AI87" i="12"/>
  <c r="AH87" i="12"/>
  <c r="AG87" i="12"/>
  <c r="AE87" i="12"/>
  <c r="AD87" i="12"/>
  <c r="AC87" i="12"/>
  <c r="AA87" i="12"/>
  <c r="Y83" i="12"/>
  <c r="W83" i="12"/>
  <c r="V83" i="12"/>
  <c r="U83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V79" i="12"/>
  <c r="T79" i="12"/>
  <c r="S79" i="12"/>
  <c r="R79" i="12"/>
  <c r="Q79" i="12"/>
  <c r="P79" i="12"/>
  <c r="O79" i="12"/>
  <c r="N79" i="12"/>
  <c r="M79" i="12"/>
  <c r="L79" i="12"/>
  <c r="J79" i="12"/>
  <c r="I79" i="12"/>
  <c r="H79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AU69" i="12"/>
  <c r="AT69" i="12"/>
  <c r="AS69" i="12"/>
  <c r="AR69" i="12"/>
  <c r="AQ69" i="12"/>
  <c r="AP69" i="12"/>
  <c r="E69" i="12"/>
  <c r="AU68" i="12"/>
  <c r="AT68" i="12"/>
  <c r="AS68" i="12"/>
  <c r="AR68" i="12"/>
  <c r="AQ68" i="12"/>
  <c r="AP68" i="12"/>
  <c r="E68" i="12"/>
  <c r="E67" i="12"/>
  <c r="AV65" i="12"/>
  <c r="AU65" i="12"/>
  <c r="AT65" i="12"/>
  <c r="AS65" i="12"/>
  <c r="AR65" i="12"/>
  <c r="AQ65" i="12"/>
  <c r="AP65" i="12"/>
  <c r="E65" i="12"/>
  <c r="AV64" i="12"/>
  <c r="AU64" i="12"/>
  <c r="AT64" i="12"/>
  <c r="AS64" i="12"/>
  <c r="AR64" i="12"/>
  <c r="AQ64" i="12"/>
  <c r="AP64" i="12"/>
  <c r="E64" i="12"/>
  <c r="E63" i="12"/>
  <c r="Y61" i="12"/>
  <c r="W61" i="12"/>
  <c r="V61" i="12"/>
  <c r="U61" i="12"/>
  <c r="S61" i="12"/>
  <c r="R61" i="12"/>
  <c r="Q61" i="12"/>
  <c r="O61" i="12"/>
  <c r="N61" i="12"/>
  <c r="M61" i="12"/>
  <c r="K61" i="12"/>
  <c r="J61" i="12"/>
  <c r="I61" i="12"/>
  <c r="V57" i="12"/>
  <c r="U57" i="12"/>
  <c r="S57" i="12"/>
  <c r="R57" i="12"/>
  <c r="Q57" i="12"/>
  <c r="O57" i="12"/>
  <c r="N57" i="12"/>
  <c r="M57" i="12"/>
  <c r="K57" i="12"/>
  <c r="J57" i="12"/>
  <c r="I57" i="12"/>
  <c r="BI53" i="12"/>
  <c r="BH53" i="12"/>
  <c r="BG53" i="12"/>
  <c r="BE53" i="12"/>
  <c r="BB53" i="12"/>
  <c r="AZ53" i="12"/>
  <c r="AY53" i="12"/>
  <c r="AX53" i="12"/>
  <c r="AW53" i="12"/>
  <c r="AV53" i="12"/>
  <c r="AU53" i="12"/>
  <c r="AT53" i="12"/>
  <c r="AS53" i="12"/>
  <c r="AQ53" i="12"/>
  <c r="AP53" i="12"/>
  <c r="AO53" i="12"/>
  <c r="AN53" i="12"/>
  <c r="AL53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E43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E42" i="12"/>
  <c r="E41" i="12"/>
  <c r="AV39" i="12"/>
  <c r="AU39" i="12"/>
  <c r="AT39" i="12"/>
  <c r="AS39" i="12"/>
  <c r="AR39" i="12"/>
  <c r="E39" i="12"/>
  <c r="AV38" i="12"/>
  <c r="AU38" i="12"/>
  <c r="AT38" i="12"/>
  <c r="AS38" i="12"/>
  <c r="AR38" i="12"/>
  <c r="E38" i="12"/>
  <c r="E37" i="12"/>
  <c r="BI35" i="12"/>
  <c r="BG35" i="12"/>
  <c r="BF35" i="12"/>
  <c r="BE35" i="12"/>
  <c r="BC35" i="12"/>
  <c r="BB35" i="12"/>
  <c r="BA35" i="12"/>
  <c r="AY35" i="12"/>
  <c r="AT35" i="12"/>
  <c r="AS35" i="12"/>
  <c r="AQ35" i="12"/>
  <c r="AP35" i="12"/>
  <c r="AO35" i="12"/>
  <c r="BI31" i="12"/>
  <c r="BG31" i="12"/>
  <c r="BF31" i="12"/>
  <c r="BE31" i="12"/>
  <c r="BC31" i="12"/>
  <c r="BB31" i="12"/>
  <c r="BA31" i="12"/>
  <c r="AY31" i="12"/>
  <c r="AT31" i="12"/>
  <c r="AS31" i="12"/>
  <c r="AQ31" i="12"/>
  <c r="AP31" i="12"/>
  <c r="AO31" i="12"/>
  <c r="BI27" i="12"/>
  <c r="BH27" i="12"/>
  <c r="BG27" i="12"/>
  <c r="BE27" i="12"/>
  <c r="BB27" i="12"/>
  <c r="AZ27" i="12"/>
  <c r="AY27" i="12"/>
  <c r="AX27" i="12"/>
  <c r="AW27" i="12"/>
  <c r="AV27" i="12"/>
  <c r="AU27" i="12"/>
  <c r="AT27" i="12"/>
  <c r="AS27" i="12"/>
  <c r="AQ27" i="12"/>
  <c r="AP27" i="12"/>
  <c r="AO27" i="12"/>
  <c r="AN27" i="12"/>
  <c r="AL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V27" i="12"/>
  <c r="T27" i="12"/>
  <c r="S27" i="12"/>
  <c r="R27" i="12"/>
  <c r="Q27" i="12"/>
  <c r="P27" i="12"/>
  <c r="O27" i="12"/>
  <c r="N27" i="12"/>
  <c r="M27" i="12"/>
  <c r="L27" i="12"/>
  <c r="J27" i="12"/>
  <c r="I27" i="12"/>
  <c r="H27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BI17" i="12"/>
  <c r="BC17" i="12"/>
  <c r="BA17" i="12"/>
  <c r="AY17" i="12"/>
  <c r="AU17" i="12"/>
  <c r="AT17" i="12"/>
  <c r="AS17" i="12"/>
  <c r="AP17" i="12"/>
  <c r="AM17" i="12"/>
  <c r="AK17" i="12"/>
  <c r="AI17" i="12"/>
  <c r="AH17" i="12"/>
  <c r="AE17" i="12"/>
  <c r="AC17" i="12"/>
  <c r="AA17" i="12"/>
  <c r="Z17" i="12"/>
  <c r="V17" i="12"/>
  <c r="Z13" i="12"/>
  <c r="V13" i="12"/>
  <c r="N13" i="12"/>
  <c r="BI9" i="12"/>
  <c r="BC9" i="12"/>
  <c r="BA9" i="12"/>
  <c r="AY9" i="12"/>
  <c r="AU9" i="12"/>
  <c r="AT9" i="12"/>
  <c r="AS9" i="12"/>
  <c r="AP9" i="12"/>
  <c r="AM9" i="12"/>
  <c r="AK9" i="12"/>
  <c r="AI9" i="12"/>
  <c r="AH9" i="12"/>
  <c r="AE9" i="12"/>
  <c r="AC9" i="12"/>
  <c r="AA9" i="12"/>
  <c r="Z9" i="12"/>
  <c r="V5" i="12"/>
  <c r="N5" i="12"/>
  <c r="AY997" i="1"/>
  <c r="AR997" i="1"/>
  <c r="AJ997" i="1"/>
  <c r="BG996" i="1"/>
  <c r="BF996" i="1"/>
  <c r="BE996" i="1"/>
  <c r="BC996" i="1"/>
  <c r="BB996" i="1"/>
  <c r="BA996" i="1"/>
  <c r="AY996" i="1"/>
  <c r="AX996" i="1"/>
  <c r="AW996" i="1"/>
  <c r="AV996" i="1"/>
  <c r="AU996" i="1"/>
  <c r="AS996" i="1"/>
  <c r="AR996" i="1"/>
  <c r="AQ996" i="1"/>
  <c r="AO996" i="1"/>
  <c r="AN996" i="1"/>
  <c r="AM996" i="1"/>
  <c r="AL996" i="1"/>
  <c r="AK996" i="1"/>
  <c r="AJ996" i="1"/>
  <c r="AY1037" i="1"/>
  <c r="AR1037" i="1"/>
  <c r="AJ1037" i="1"/>
  <c r="AI1037" i="1"/>
  <c r="Y1037" i="1"/>
  <c r="X1037" i="1"/>
  <c r="U1037" i="1"/>
  <c r="T1037" i="1"/>
  <c r="Q1037" i="1"/>
  <c r="P1037" i="1"/>
  <c r="M1037" i="1"/>
  <c r="L1037" i="1"/>
  <c r="J1037" i="1"/>
  <c r="H1037" i="1"/>
  <c r="G1037" i="1"/>
  <c r="BG1036" i="1"/>
  <c r="BF1036" i="1"/>
  <c r="BE1036" i="1"/>
  <c r="BC1036" i="1"/>
  <c r="BB1036" i="1"/>
  <c r="BA1036" i="1"/>
  <c r="AY1036" i="1"/>
  <c r="AX1036" i="1"/>
  <c r="AW1036" i="1"/>
  <c r="AV1036" i="1"/>
  <c r="AU1036" i="1"/>
  <c r="AS1036" i="1"/>
  <c r="AR1036" i="1"/>
  <c r="AQ1036" i="1"/>
  <c r="AO1036" i="1"/>
  <c r="AN1036" i="1"/>
  <c r="AM1036" i="1"/>
  <c r="AL1036" i="1"/>
  <c r="AK1036" i="1"/>
  <c r="AJ1036" i="1"/>
  <c r="AI1036" i="1"/>
  <c r="AH1036" i="1"/>
  <c r="AG1036" i="1"/>
  <c r="AE1036" i="1"/>
  <c r="AD1036" i="1"/>
  <c r="AC1036" i="1"/>
  <c r="AA1036" i="1"/>
  <c r="Y1036" i="1"/>
  <c r="X1036" i="1"/>
  <c r="W1036" i="1"/>
  <c r="V1036" i="1"/>
  <c r="U1036" i="1"/>
  <c r="T1036" i="1"/>
  <c r="S1036" i="1"/>
  <c r="Q1036" i="1"/>
  <c r="P1036" i="1"/>
  <c r="O1036" i="1"/>
  <c r="M1036" i="1"/>
  <c r="L1036" i="1"/>
  <c r="K1036" i="1"/>
  <c r="J1036" i="1"/>
  <c r="I1036" i="1"/>
  <c r="H1036" i="1"/>
  <c r="G1036" i="1"/>
  <c r="AY1017" i="1"/>
  <c r="AR1017" i="1"/>
  <c r="AJ1017" i="1"/>
  <c r="AI1017" i="1"/>
  <c r="Y1017" i="1"/>
  <c r="X1017" i="1"/>
  <c r="U1017" i="1"/>
  <c r="T1017" i="1"/>
  <c r="Q1017" i="1"/>
  <c r="P1017" i="1"/>
  <c r="M1017" i="1"/>
  <c r="L1017" i="1"/>
  <c r="J1017" i="1"/>
  <c r="H1017" i="1"/>
  <c r="G1017" i="1"/>
  <c r="BG1016" i="1"/>
  <c r="BF1016" i="1"/>
  <c r="BE1016" i="1"/>
  <c r="BC1016" i="1"/>
  <c r="BB1016" i="1"/>
  <c r="BA1016" i="1"/>
  <c r="AY1016" i="1"/>
  <c r="AX1016" i="1"/>
  <c r="AW1016" i="1"/>
  <c r="AV1016" i="1"/>
  <c r="AU1016" i="1"/>
  <c r="AS1016" i="1"/>
  <c r="AR1016" i="1"/>
  <c r="AQ1016" i="1"/>
  <c r="AO1016" i="1"/>
  <c r="AN1016" i="1"/>
  <c r="AM1016" i="1"/>
  <c r="AL1016" i="1"/>
  <c r="AK1016" i="1"/>
  <c r="AJ1016" i="1"/>
  <c r="AI1016" i="1"/>
  <c r="AH1016" i="1"/>
  <c r="AG1016" i="1"/>
  <c r="AE1016" i="1"/>
  <c r="AD1016" i="1"/>
  <c r="AC1016" i="1"/>
  <c r="AA1016" i="1"/>
  <c r="Y1016" i="1"/>
  <c r="X1016" i="1"/>
  <c r="W1016" i="1"/>
  <c r="V1016" i="1"/>
  <c r="U1016" i="1"/>
  <c r="T1016" i="1"/>
  <c r="S1016" i="1"/>
  <c r="Q1016" i="1"/>
  <c r="P1016" i="1"/>
  <c r="O1016" i="1"/>
  <c r="M1016" i="1"/>
  <c r="L1016" i="1"/>
  <c r="K1016" i="1"/>
  <c r="J1016" i="1"/>
  <c r="I1016" i="1"/>
  <c r="H1016" i="1"/>
  <c r="G1016" i="1"/>
  <c r="AY977" i="1"/>
  <c r="AR977" i="1"/>
  <c r="AJ977" i="1"/>
  <c r="AI977" i="1"/>
  <c r="Y977" i="1"/>
  <c r="BG976" i="1"/>
  <c r="BF976" i="1"/>
  <c r="BE976" i="1"/>
  <c r="BC976" i="1"/>
  <c r="BB976" i="1"/>
  <c r="BA976" i="1"/>
  <c r="AY976" i="1"/>
  <c r="AX976" i="1"/>
  <c r="AW976" i="1"/>
  <c r="AV976" i="1"/>
  <c r="AU976" i="1"/>
  <c r="AS976" i="1"/>
  <c r="AR976" i="1"/>
  <c r="AQ976" i="1"/>
  <c r="AO976" i="1"/>
  <c r="AN976" i="1"/>
  <c r="AM976" i="1"/>
  <c r="AL976" i="1"/>
  <c r="AK976" i="1"/>
  <c r="AJ976" i="1"/>
  <c r="AI976" i="1"/>
  <c r="AH976" i="1"/>
  <c r="AG976" i="1"/>
  <c r="AE976" i="1"/>
  <c r="AD976" i="1"/>
  <c r="AC976" i="1"/>
  <c r="AA976" i="1"/>
  <c r="Y976" i="1"/>
  <c r="AY1002" i="1"/>
  <c r="AR1002" i="1"/>
  <c r="AJ1002" i="1"/>
  <c r="AI1002" i="1"/>
  <c r="Y1002" i="1"/>
  <c r="X1002" i="1"/>
  <c r="U1002" i="1"/>
  <c r="T1002" i="1"/>
  <c r="Q1002" i="1"/>
  <c r="P1002" i="1"/>
  <c r="BG1001" i="1"/>
  <c r="BF1001" i="1"/>
  <c r="BE1001" i="1"/>
  <c r="BC1001" i="1"/>
  <c r="BB1001" i="1"/>
  <c r="BA1001" i="1"/>
  <c r="AY1001" i="1"/>
  <c r="AX1001" i="1"/>
  <c r="AW1001" i="1"/>
  <c r="AV1001" i="1"/>
  <c r="AU1001" i="1"/>
  <c r="AS1001" i="1"/>
  <c r="AR1001" i="1"/>
  <c r="AQ1001" i="1"/>
  <c r="AO1001" i="1"/>
  <c r="AN1001" i="1"/>
  <c r="AM1001" i="1"/>
  <c r="AL1001" i="1"/>
  <c r="AK1001" i="1"/>
  <c r="AJ1001" i="1"/>
  <c r="AI1001" i="1"/>
  <c r="AH1001" i="1"/>
  <c r="AG1001" i="1"/>
  <c r="AE1001" i="1"/>
  <c r="AD1001" i="1"/>
  <c r="AC1001" i="1"/>
  <c r="AA1001" i="1"/>
  <c r="Y1001" i="1"/>
  <c r="X1001" i="1"/>
  <c r="W1001" i="1"/>
  <c r="V1001" i="1"/>
  <c r="U1001" i="1"/>
  <c r="T1001" i="1"/>
  <c r="S1001" i="1"/>
  <c r="Q1001" i="1"/>
  <c r="P1001" i="1"/>
  <c r="O1001" i="1"/>
  <c r="AY992" i="1"/>
  <c r="BG991" i="1"/>
  <c r="BF991" i="1"/>
  <c r="BE991" i="1"/>
  <c r="BC991" i="1"/>
  <c r="BB991" i="1"/>
  <c r="BA991" i="1"/>
  <c r="AY991" i="1"/>
  <c r="AX991" i="1"/>
  <c r="AW991" i="1"/>
  <c r="AV991" i="1"/>
  <c r="AY987" i="1"/>
  <c r="BG986" i="1"/>
  <c r="BF986" i="1"/>
  <c r="BE986" i="1"/>
  <c r="BC986" i="1"/>
  <c r="BB986" i="1"/>
  <c r="BA986" i="1"/>
  <c r="AY986" i="1"/>
  <c r="AX986" i="1"/>
  <c r="AW986" i="1"/>
  <c r="AV986" i="1"/>
  <c r="AY1027" i="1"/>
  <c r="AR1027" i="1"/>
  <c r="AJ1027" i="1"/>
  <c r="AI1027" i="1"/>
  <c r="Y1027" i="1"/>
  <c r="X1027" i="1"/>
  <c r="U1027" i="1"/>
  <c r="T1027" i="1"/>
  <c r="Q1027" i="1"/>
  <c r="P1027" i="1"/>
  <c r="M1027" i="1"/>
  <c r="L1027" i="1"/>
  <c r="J1027" i="1"/>
  <c r="H1027" i="1"/>
  <c r="G1027" i="1"/>
  <c r="BG1026" i="1"/>
  <c r="BF1026" i="1"/>
  <c r="BE1026" i="1"/>
  <c r="BC1026" i="1"/>
  <c r="BB1026" i="1"/>
  <c r="BA1026" i="1"/>
  <c r="AY1026" i="1"/>
  <c r="AX1026" i="1"/>
  <c r="AW1026" i="1"/>
  <c r="AV1026" i="1"/>
  <c r="AU1026" i="1"/>
  <c r="AS1026" i="1"/>
  <c r="AR1026" i="1"/>
  <c r="AQ1026" i="1"/>
  <c r="AO1026" i="1"/>
  <c r="AN1026" i="1"/>
  <c r="AM1026" i="1"/>
  <c r="AL1026" i="1"/>
  <c r="AK1026" i="1"/>
  <c r="AJ1026" i="1"/>
  <c r="AI1026" i="1"/>
  <c r="AH1026" i="1"/>
  <c r="AG1026" i="1"/>
  <c r="AE1026" i="1"/>
  <c r="AD1026" i="1"/>
  <c r="AC1026" i="1"/>
  <c r="AA1026" i="1"/>
  <c r="Y1026" i="1"/>
  <c r="X1026" i="1"/>
  <c r="W1026" i="1"/>
  <c r="V1026" i="1"/>
  <c r="U1026" i="1"/>
  <c r="T1026" i="1"/>
  <c r="S1026" i="1"/>
  <c r="Q1026" i="1"/>
  <c r="P1026" i="1"/>
  <c r="O1026" i="1"/>
  <c r="M1026" i="1"/>
  <c r="L1026" i="1"/>
  <c r="K1026" i="1"/>
  <c r="J1026" i="1"/>
  <c r="I1026" i="1"/>
  <c r="H1026" i="1"/>
  <c r="G1026" i="1"/>
  <c r="BC1056" i="1"/>
  <c r="BB1056" i="1"/>
  <c r="AY1056" i="1"/>
  <c r="AV1056" i="1"/>
  <c r="AU1056" i="1"/>
  <c r="BH1055" i="1"/>
  <c r="BG1055" i="1"/>
  <c r="BF1055" i="1"/>
  <c r="BE1055" i="1"/>
  <c r="BD1055" i="1"/>
  <c r="BC1055" i="1"/>
  <c r="BB1055" i="1"/>
  <c r="BA1055" i="1"/>
  <c r="AZ1055" i="1"/>
  <c r="AY1055" i="1"/>
  <c r="AX1055" i="1"/>
  <c r="AW1055" i="1"/>
  <c r="AV1055" i="1"/>
  <c r="AU1055" i="1"/>
  <c r="AT1055" i="1"/>
  <c r="X972" i="1"/>
  <c r="U972" i="1"/>
  <c r="T972" i="1"/>
  <c r="Q972" i="1"/>
  <c r="P972" i="1"/>
  <c r="M972" i="1"/>
  <c r="L972" i="1"/>
  <c r="J972" i="1"/>
  <c r="H972" i="1"/>
  <c r="G972" i="1"/>
  <c r="X971" i="1"/>
  <c r="W971" i="1"/>
  <c r="V971" i="1"/>
  <c r="U971" i="1"/>
  <c r="T971" i="1"/>
  <c r="S971" i="1"/>
  <c r="Q971" i="1"/>
  <c r="P971" i="1"/>
  <c r="O971" i="1"/>
  <c r="M971" i="1"/>
  <c r="L971" i="1"/>
  <c r="K971" i="1"/>
  <c r="J971" i="1"/>
  <c r="I971" i="1"/>
  <c r="H971" i="1"/>
  <c r="G971" i="1"/>
  <c r="AY1022" i="1"/>
  <c r="AR1022" i="1"/>
  <c r="AJ1022" i="1"/>
  <c r="AI1022" i="1"/>
  <c r="Y1022" i="1"/>
  <c r="X1022" i="1"/>
  <c r="U1022" i="1"/>
  <c r="T1022" i="1"/>
  <c r="Q1022" i="1"/>
  <c r="BG1021" i="1"/>
  <c r="BF1021" i="1"/>
  <c r="BE1021" i="1"/>
  <c r="BC1021" i="1"/>
  <c r="BB1021" i="1"/>
  <c r="BA1021" i="1"/>
  <c r="AY1021" i="1"/>
  <c r="AX1021" i="1"/>
  <c r="AW1021" i="1"/>
  <c r="AV1021" i="1"/>
  <c r="AU1021" i="1"/>
  <c r="AS1021" i="1"/>
  <c r="AR1021" i="1"/>
  <c r="AQ1021" i="1"/>
  <c r="AO1021" i="1"/>
  <c r="AN1021" i="1"/>
  <c r="AM1021" i="1"/>
  <c r="AL1021" i="1"/>
  <c r="AK1021" i="1"/>
  <c r="AJ1021" i="1"/>
  <c r="AI1021" i="1"/>
  <c r="AH1021" i="1"/>
  <c r="AG1021" i="1"/>
  <c r="AE1021" i="1"/>
  <c r="AD1021" i="1"/>
  <c r="AC1021" i="1"/>
  <c r="AA1021" i="1"/>
  <c r="Y1021" i="1"/>
  <c r="X1021" i="1"/>
  <c r="W1021" i="1"/>
  <c r="V1021" i="1"/>
  <c r="U1021" i="1"/>
  <c r="T1021" i="1"/>
  <c r="S1021" i="1"/>
  <c r="Q1021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D1012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D1011" i="1"/>
  <c r="D1010" i="1"/>
  <c r="U1007" i="1"/>
  <c r="T1007" i="1"/>
  <c r="Q1007" i="1"/>
  <c r="P1007" i="1"/>
  <c r="M1007" i="1"/>
  <c r="L1007" i="1"/>
  <c r="J1007" i="1"/>
  <c r="H1007" i="1"/>
  <c r="G1007" i="1"/>
  <c r="U1006" i="1"/>
  <c r="T1006" i="1"/>
  <c r="S1006" i="1"/>
  <c r="Q1006" i="1"/>
  <c r="P1006" i="1"/>
  <c r="O1006" i="1"/>
  <c r="M1006" i="1"/>
  <c r="L1006" i="1"/>
  <c r="K1006" i="1"/>
  <c r="J1006" i="1"/>
  <c r="I1006" i="1"/>
  <c r="H1006" i="1"/>
  <c r="G1006" i="1"/>
  <c r="AR1032" i="1"/>
  <c r="AJ1032" i="1"/>
  <c r="AI1032" i="1"/>
  <c r="Y1032" i="1"/>
  <c r="X1032" i="1"/>
  <c r="U1032" i="1"/>
  <c r="T1032" i="1"/>
  <c r="Q1032" i="1"/>
  <c r="AX1031" i="1"/>
  <c r="AW1031" i="1"/>
  <c r="AV1031" i="1"/>
  <c r="AU1031" i="1"/>
  <c r="AS1031" i="1"/>
  <c r="AR1031" i="1"/>
  <c r="AQ1031" i="1"/>
  <c r="AO1031" i="1"/>
  <c r="AN1031" i="1"/>
  <c r="AM1031" i="1"/>
  <c r="AL1031" i="1"/>
  <c r="AK1031" i="1"/>
  <c r="AJ1031" i="1"/>
  <c r="AI1031" i="1"/>
  <c r="AH1031" i="1"/>
  <c r="AG1031" i="1"/>
  <c r="AE1031" i="1"/>
  <c r="AD1031" i="1"/>
  <c r="AC1031" i="1"/>
  <c r="AA1031" i="1"/>
  <c r="Y1031" i="1"/>
  <c r="X1031" i="1"/>
  <c r="W1031" i="1"/>
  <c r="V1031" i="1"/>
  <c r="U1031" i="1"/>
  <c r="T1031" i="1"/>
  <c r="S1031" i="1"/>
  <c r="Q1031" i="1"/>
  <c r="BH1051" i="1"/>
  <c r="BG1051" i="1"/>
  <c r="BF1051" i="1"/>
  <c r="BD1051" i="1"/>
  <c r="BB1051" i="1"/>
  <c r="BA1051" i="1"/>
  <c r="AX1051" i="1"/>
  <c r="AW1051" i="1"/>
  <c r="AV1051" i="1"/>
  <c r="AU1051" i="1"/>
  <c r="AT1051" i="1"/>
  <c r="AS1051" i="1"/>
  <c r="AR1051" i="1"/>
  <c r="AP1051" i="1"/>
  <c r="AO1051" i="1"/>
  <c r="AM1051" i="1"/>
  <c r="AK1051" i="1"/>
  <c r="AH1051" i="1"/>
  <c r="AG1051" i="1"/>
  <c r="AF1051" i="1"/>
  <c r="AE1051" i="1"/>
  <c r="AD1051" i="1"/>
  <c r="AC1051" i="1"/>
  <c r="AB1051" i="1"/>
  <c r="Z1051" i="1"/>
  <c r="Y1051" i="1"/>
  <c r="X1051" i="1"/>
  <c r="W1051" i="1"/>
  <c r="U1051" i="1"/>
  <c r="R1051" i="1"/>
  <c r="Q1051" i="1"/>
  <c r="P1051" i="1"/>
  <c r="O1051" i="1"/>
  <c r="N1051" i="1"/>
  <c r="M1051" i="1"/>
  <c r="L1051" i="1"/>
  <c r="K1051" i="1"/>
  <c r="H1051" i="1"/>
  <c r="G1051" i="1"/>
  <c r="BH1050" i="1"/>
  <c r="BG1050" i="1"/>
  <c r="BF1050" i="1"/>
  <c r="BE1050" i="1"/>
  <c r="BD1050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BH1048" i="1"/>
  <c r="BG1048" i="1"/>
  <c r="BF1048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BH1047" i="1"/>
  <c r="BG1047" i="1"/>
  <c r="BF1047" i="1"/>
  <c r="BE1047" i="1"/>
  <c r="BD1047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BE1045" i="1"/>
  <c r="BD1045" i="1"/>
  <c r="BC1045" i="1"/>
  <c r="BB1045" i="1"/>
  <c r="BA1045" i="1"/>
  <c r="AZ1045" i="1"/>
  <c r="AY1045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BH1044" i="1"/>
  <c r="BG1044" i="1"/>
  <c r="BF1044" i="1"/>
  <c r="BE1044" i="1"/>
  <c r="BD1044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BH1042" i="1"/>
  <c r="BG1042" i="1"/>
  <c r="BF1042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BH1041" i="1"/>
  <c r="BG1041" i="1"/>
  <c r="BF1041" i="1"/>
  <c r="BE1041" i="1"/>
  <c r="BD1041" i="1"/>
  <c r="BC1041" i="1"/>
  <c r="BB1041" i="1"/>
  <c r="BA1041" i="1"/>
  <c r="AZ1041" i="1"/>
  <c r="AY1041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AY982" i="1"/>
  <c r="AR982" i="1"/>
  <c r="AJ982" i="1"/>
  <c r="AI982" i="1"/>
  <c r="Y982" i="1"/>
  <c r="X982" i="1"/>
  <c r="U982" i="1"/>
  <c r="T982" i="1"/>
  <c r="Q982" i="1"/>
  <c r="P982" i="1"/>
  <c r="M982" i="1"/>
  <c r="L982" i="1"/>
  <c r="J982" i="1"/>
  <c r="H982" i="1"/>
  <c r="G982" i="1"/>
  <c r="BG981" i="1"/>
  <c r="BF981" i="1"/>
  <c r="BE981" i="1"/>
  <c r="BC981" i="1"/>
  <c r="BB981" i="1"/>
  <c r="BA981" i="1"/>
  <c r="AY981" i="1"/>
  <c r="AX981" i="1"/>
  <c r="AW981" i="1"/>
  <c r="AV981" i="1"/>
  <c r="AU981" i="1"/>
  <c r="AS981" i="1"/>
  <c r="AR981" i="1"/>
  <c r="AQ981" i="1"/>
  <c r="AO981" i="1"/>
  <c r="AN981" i="1"/>
  <c r="AM981" i="1"/>
  <c r="AL981" i="1"/>
  <c r="AK981" i="1"/>
  <c r="AJ981" i="1"/>
  <c r="AI981" i="1"/>
  <c r="AH981" i="1"/>
  <c r="AG981" i="1"/>
  <c r="AE981" i="1"/>
  <c r="AD981" i="1"/>
  <c r="AC981" i="1"/>
  <c r="AA981" i="1"/>
  <c r="Y981" i="1"/>
  <c r="X981" i="1"/>
  <c r="W981" i="1"/>
  <c r="V981" i="1"/>
  <c r="U981" i="1"/>
  <c r="T981" i="1"/>
  <c r="S981" i="1"/>
  <c r="Q981" i="1"/>
  <c r="P981" i="1"/>
  <c r="O981" i="1"/>
  <c r="M981" i="1"/>
  <c r="L981" i="1"/>
  <c r="K981" i="1"/>
  <c r="J981" i="1"/>
  <c r="I981" i="1"/>
  <c r="H981" i="1"/>
  <c r="G981" i="1"/>
  <c r="AX1258" i="1"/>
  <c r="AW1258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X1257" i="1"/>
  <c r="AW1257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K1257" i="1"/>
  <c r="BG1252" i="1"/>
  <c r="BF1252" i="1"/>
  <c r="BE1252" i="1"/>
  <c r="BD1252" i="1"/>
  <c r="BC1252" i="1"/>
  <c r="BB1252" i="1"/>
  <c r="BA1252" i="1"/>
  <c r="AZ1252" i="1"/>
  <c r="AY1252" i="1"/>
  <c r="AV1252" i="1"/>
  <c r="AU1252" i="1"/>
  <c r="AT1252" i="1"/>
  <c r="AS1252" i="1"/>
  <c r="AR1252" i="1"/>
  <c r="AQ1252" i="1"/>
  <c r="AP1252" i="1"/>
  <c r="AM1252" i="1"/>
  <c r="AL1252" i="1"/>
  <c r="AK1252" i="1"/>
  <c r="AJ1252" i="1"/>
  <c r="BG1212" i="1"/>
  <c r="BF1212" i="1"/>
  <c r="BE1212" i="1"/>
  <c r="BD1212" i="1"/>
  <c r="BC1212" i="1"/>
  <c r="BB1212" i="1"/>
  <c r="BA1212" i="1"/>
  <c r="AZ1212" i="1"/>
  <c r="AY1212" i="1"/>
  <c r="AV1212" i="1"/>
  <c r="AU1212" i="1"/>
  <c r="AT1212" i="1"/>
  <c r="AS1212" i="1"/>
  <c r="AR1212" i="1"/>
  <c r="AQ1212" i="1"/>
  <c r="BG1227" i="1"/>
  <c r="BF1227" i="1"/>
  <c r="BE1227" i="1"/>
  <c r="BD1227" i="1"/>
  <c r="BC1227" i="1"/>
  <c r="BB1227" i="1"/>
  <c r="BA1227" i="1"/>
  <c r="AZ1227" i="1"/>
  <c r="AY1227" i="1"/>
  <c r="AV1227" i="1"/>
  <c r="AU1227" i="1"/>
  <c r="AT1227" i="1"/>
  <c r="AS1227" i="1"/>
  <c r="AR1227" i="1"/>
  <c r="AQ1227" i="1"/>
  <c r="AP1227" i="1"/>
  <c r="AM1227" i="1"/>
  <c r="AL1227" i="1"/>
  <c r="AK1227" i="1"/>
  <c r="AJ1227" i="1"/>
  <c r="AI1227" i="1"/>
  <c r="AH1227" i="1"/>
  <c r="AG1227" i="1"/>
  <c r="AC1227" i="1"/>
  <c r="AA1227" i="1"/>
  <c r="X1227" i="1"/>
  <c r="U1227" i="1"/>
  <c r="T1227" i="1"/>
  <c r="O1227" i="1"/>
  <c r="AA1237" i="1"/>
  <c r="X1237" i="1"/>
  <c r="U1237" i="1"/>
  <c r="T1237" i="1"/>
  <c r="AU1222" i="1"/>
  <c r="AT1222" i="1"/>
  <c r="AS1222" i="1"/>
  <c r="AR1222" i="1"/>
  <c r="AQ1222" i="1"/>
  <c r="AP1222" i="1"/>
  <c r="AM1222" i="1"/>
  <c r="AL1222" i="1"/>
  <c r="AK1222" i="1"/>
  <c r="AU1217" i="1"/>
  <c r="AT1217" i="1"/>
  <c r="AS1217" i="1"/>
  <c r="AR1217" i="1"/>
  <c r="AQ1217" i="1"/>
  <c r="AP1217" i="1"/>
  <c r="AM1217" i="1"/>
  <c r="AL1217" i="1"/>
  <c r="AK1217" i="1"/>
  <c r="J1208" i="1"/>
  <c r="O1207" i="1"/>
  <c r="M1207" i="1"/>
  <c r="L1207" i="1"/>
  <c r="K1207" i="1"/>
  <c r="J1207" i="1"/>
  <c r="G1207" i="1"/>
  <c r="BH1233" i="1"/>
  <c r="BG1233" i="1"/>
  <c r="BF1233" i="1"/>
  <c r="BE1233" i="1"/>
  <c r="BD1233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D1233" i="1"/>
  <c r="BH1232" i="1"/>
  <c r="BG1232" i="1"/>
  <c r="BF1232" i="1"/>
  <c r="BE1232" i="1"/>
  <c r="BD1232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D1232" i="1"/>
  <c r="D1231" i="1"/>
  <c r="J1243" i="1"/>
  <c r="BG1242" i="1"/>
  <c r="BF1242" i="1"/>
  <c r="BE1242" i="1"/>
  <c r="BD1242" i="1"/>
  <c r="BC1242" i="1"/>
  <c r="BB1242" i="1"/>
  <c r="BA1242" i="1"/>
  <c r="AZ1242" i="1"/>
  <c r="AY1242" i="1"/>
  <c r="AV1242" i="1"/>
  <c r="AU1242" i="1"/>
  <c r="AT1242" i="1"/>
  <c r="AS1242" i="1"/>
  <c r="AR1242" i="1"/>
  <c r="AQ1242" i="1"/>
  <c r="AP1242" i="1"/>
  <c r="AM1242" i="1"/>
  <c r="AL1242" i="1"/>
  <c r="AK1242" i="1"/>
  <c r="AJ1242" i="1"/>
  <c r="AI1242" i="1"/>
  <c r="AH1242" i="1"/>
  <c r="AG1242" i="1"/>
  <c r="AC1242" i="1"/>
  <c r="AA1242" i="1"/>
  <c r="X1242" i="1"/>
  <c r="U1242" i="1"/>
  <c r="T1242" i="1"/>
  <c r="O1242" i="1"/>
  <c r="M1242" i="1"/>
  <c r="L1242" i="1"/>
  <c r="K1242" i="1"/>
  <c r="J1242" i="1"/>
  <c r="G1242" i="1"/>
  <c r="AF957" i="1"/>
  <c r="AE957" i="1"/>
  <c r="AD957" i="1"/>
  <c r="AC957" i="1"/>
  <c r="AB957" i="1"/>
  <c r="AA957" i="1"/>
  <c r="Z957" i="1"/>
  <c r="Y957" i="1"/>
  <c r="AF956" i="1"/>
  <c r="AE956" i="1"/>
  <c r="AD956" i="1"/>
  <c r="AC956" i="1"/>
  <c r="AB956" i="1"/>
  <c r="AA956" i="1"/>
  <c r="Z956" i="1"/>
  <c r="Y956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BH961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BH967" i="1"/>
  <c r="BG967" i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BH966" i="1"/>
  <c r="BG966" i="1"/>
  <c r="BF966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BC1106" i="1"/>
  <c r="BB1106" i="1"/>
  <c r="AY1106" i="1"/>
  <c r="AV1106" i="1"/>
  <c r="AU1106" i="1"/>
  <c r="AR1106" i="1"/>
  <c r="AQ1106" i="1"/>
  <c r="AN1106" i="1"/>
  <c r="AM1106" i="1"/>
  <c r="AI1106" i="1"/>
  <c r="AG1106" i="1"/>
  <c r="AD1106" i="1"/>
  <c r="AA1106" i="1"/>
  <c r="Y1106" i="1"/>
  <c r="X1106" i="1"/>
  <c r="V1106" i="1"/>
  <c r="T1106" i="1"/>
  <c r="Q1106" i="1"/>
  <c r="BC1105" i="1"/>
  <c r="BB1105" i="1"/>
  <c r="AY1105" i="1"/>
  <c r="AW1105" i="1"/>
  <c r="AV1105" i="1"/>
  <c r="AU1105" i="1"/>
  <c r="AR1105" i="1"/>
  <c r="AQ1105" i="1"/>
  <c r="AN1105" i="1"/>
  <c r="AM1105" i="1"/>
  <c r="AJ1105" i="1"/>
  <c r="AI1105" i="1"/>
  <c r="AH1105" i="1"/>
  <c r="AG1105" i="1"/>
  <c r="AF1105" i="1"/>
  <c r="AE1105" i="1"/>
  <c r="AD1105" i="1"/>
  <c r="AC1105" i="1"/>
  <c r="AA1105" i="1"/>
  <c r="Y1105" i="1"/>
  <c r="X1105" i="1"/>
  <c r="V1105" i="1"/>
  <c r="U1105" i="1"/>
  <c r="T1105" i="1"/>
  <c r="R1105" i="1"/>
  <c r="Q1105" i="1"/>
  <c r="BC1066" i="1"/>
  <c r="BB1066" i="1"/>
  <c r="AY1066" i="1"/>
  <c r="AV1066" i="1"/>
  <c r="AU1066" i="1"/>
  <c r="AR1066" i="1"/>
  <c r="AQ1066" i="1"/>
  <c r="AN1066" i="1"/>
  <c r="AM1066" i="1"/>
  <c r="AI1066" i="1"/>
  <c r="AG1066" i="1"/>
  <c r="AD1066" i="1"/>
  <c r="AA1066" i="1"/>
  <c r="Y1066" i="1"/>
  <c r="BH1065" i="1"/>
  <c r="BG1065" i="1"/>
  <c r="BF1065" i="1"/>
  <c r="BE1065" i="1"/>
  <c r="BC1065" i="1"/>
  <c r="BB1065" i="1"/>
  <c r="AY1065" i="1"/>
  <c r="AW1065" i="1"/>
  <c r="AV1065" i="1"/>
  <c r="AU1065" i="1"/>
  <c r="AR1065" i="1"/>
  <c r="AQ1065" i="1"/>
  <c r="AN1065" i="1"/>
  <c r="AM1065" i="1"/>
  <c r="AJ1065" i="1"/>
  <c r="AI1065" i="1"/>
  <c r="AH1065" i="1"/>
  <c r="AG1065" i="1"/>
  <c r="AF1065" i="1"/>
  <c r="AE1065" i="1"/>
  <c r="AD1065" i="1"/>
  <c r="AC1065" i="1"/>
  <c r="AA1065" i="1"/>
  <c r="Y1065" i="1"/>
  <c r="BC1096" i="1"/>
  <c r="BB1096" i="1"/>
  <c r="AY1096" i="1"/>
  <c r="AV1096" i="1"/>
  <c r="AU1096" i="1"/>
  <c r="AR1096" i="1"/>
  <c r="AQ1096" i="1"/>
  <c r="AN1096" i="1"/>
  <c r="AM1096" i="1"/>
  <c r="AI1096" i="1"/>
  <c r="AG1096" i="1"/>
  <c r="AD1096" i="1"/>
  <c r="AA1096" i="1"/>
  <c r="Y1096" i="1"/>
  <c r="X1096" i="1"/>
  <c r="V1096" i="1"/>
  <c r="T1096" i="1"/>
  <c r="Q1096" i="1"/>
  <c r="P1096" i="1"/>
  <c r="BH1095" i="1"/>
  <c r="BG1095" i="1"/>
  <c r="BF1095" i="1"/>
  <c r="BE1095" i="1"/>
  <c r="BC1095" i="1"/>
  <c r="BB1095" i="1"/>
  <c r="AY1095" i="1"/>
  <c r="AW1095" i="1"/>
  <c r="AV1095" i="1"/>
  <c r="AU1095" i="1"/>
  <c r="AR1095" i="1"/>
  <c r="AQ1095" i="1"/>
  <c r="AN1095" i="1"/>
  <c r="AM1095" i="1"/>
  <c r="AJ1095" i="1"/>
  <c r="AI1095" i="1"/>
  <c r="AH1095" i="1"/>
  <c r="AG1095" i="1"/>
  <c r="AF1095" i="1"/>
  <c r="AE1095" i="1"/>
  <c r="AD1095" i="1"/>
  <c r="AC1095" i="1"/>
  <c r="AA1095" i="1"/>
  <c r="Y1095" i="1"/>
  <c r="X1095" i="1"/>
  <c r="V1095" i="1"/>
  <c r="U1095" i="1"/>
  <c r="T1095" i="1"/>
  <c r="R1095" i="1"/>
  <c r="Q1095" i="1"/>
  <c r="P1095" i="1"/>
  <c r="BC1086" i="1"/>
  <c r="BB1086" i="1"/>
  <c r="AY1086" i="1"/>
  <c r="AV1086" i="1"/>
  <c r="BH1085" i="1"/>
  <c r="BG1085" i="1"/>
  <c r="BF1085" i="1"/>
  <c r="BE1085" i="1"/>
  <c r="BC1085" i="1"/>
  <c r="BB1085" i="1"/>
  <c r="AY1085" i="1"/>
  <c r="AW1085" i="1"/>
  <c r="AV1085" i="1"/>
  <c r="BC1081" i="1"/>
  <c r="BB1081" i="1"/>
  <c r="AY1081" i="1"/>
  <c r="AV1081" i="1"/>
  <c r="BH1080" i="1"/>
  <c r="BG1080" i="1"/>
  <c r="BF1080" i="1"/>
  <c r="BE1080" i="1"/>
  <c r="BC1080" i="1"/>
  <c r="BB1080" i="1"/>
  <c r="AY1080" i="1"/>
  <c r="AW1080" i="1"/>
  <c r="AV1080" i="1"/>
  <c r="AV1116" i="1"/>
  <c r="AV1115" i="1"/>
  <c r="AU1076" i="1"/>
  <c r="AR1076" i="1"/>
  <c r="AQ1076" i="1"/>
  <c r="AN1076" i="1"/>
  <c r="AM1076" i="1"/>
  <c r="AU1075" i="1"/>
  <c r="AR1075" i="1"/>
  <c r="AQ1075" i="1"/>
  <c r="AN1075" i="1"/>
  <c r="AM1075" i="1"/>
  <c r="BC1142" i="1"/>
  <c r="BB1142" i="1"/>
  <c r="AY1142" i="1"/>
  <c r="AV1142" i="1"/>
  <c r="AU1142" i="1"/>
  <c r="BH1141" i="1"/>
  <c r="BG1141" i="1"/>
  <c r="BF1141" i="1"/>
  <c r="BE1141" i="1"/>
  <c r="BD1141" i="1"/>
  <c r="BC1141" i="1"/>
  <c r="BB1141" i="1"/>
  <c r="BA1141" i="1"/>
  <c r="AZ1141" i="1"/>
  <c r="AY1141" i="1"/>
  <c r="AX1141" i="1"/>
  <c r="AW1141" i="1"/>
  <c r="AV1141" i="1"/>
  <c r="AU1141" i="1"/>
  <c r="AT1141" i="1"/>
  <c r="X1061" i="1"/>
  <c r="V1061" i="1"/>
  <c r="T1061" i="1"/>
  <c r="X1060" i="1"/>
  <c r="V1060" i="1"/>
  <c r="U1060" i="1"/>
  <c r="T1060" i="1"/>
  <c r="BC1126" i="1"/>
  <c r="BB1126" i="1"/>
  <c r="AY1126" i="1"/>
  <c r="AV1126" i="1"/>
  <c r="AU1126" i="1"/>
  <c r="AR1126" i="1"/>
  <c r="AQ1126" i="1"/>
  <c r="AN1126" i="1"/>
  <c r="AM1126" i="1"/>
  <c r="BH1125" i="1"/>
  <c r="BG1125" i="1"/>
  <c r="BF1125" i="1"/>
  <c r="BE1125" i="1"/>
  <c r="BC1125" i="1"/>
  <c r="BB1125" i="1"/>
  <c r="AY1125" i="1"/>
  <c r="AW1125" i="1"/>
  <c r="AV1125" i="1"/>
  <c r="AU1125" i="1"/>
  <c r="AR1125" i="1"/>
  <c r="AQ1125" i="1"/>
  <c r="AN1125" i="1"/>
  <c r="AM1125" i="1"/>
  <c r="BC1111" i="1"/>
  <c r="BB1111" i="1"/>
  <c r="AY1111" i="1"/>
  <c r="AV1111" i="1"/>
  <c r="AU1111" i="1"/>
  <c r="AR1111" i="1"/>
  <c r="AQ1111" i="1"/>
  <c r="AN1111" i="1"/>
  <c r="AM1111" i="1"/>
  <c r="AI1111" i="1"/>
  <c r="AG1111" i="1"/>
  <c r="AD1111" i="1"/>
  <c r="AA1111" i="1"/>
  <c r="Y1111" i="1"/>
  <c r="X1111" i="1"/>
  <c r="V1111" i="1"/>
  <c r="T1111" i="1"/>
  <c r="Q1111" i="1"/>
  <c r="P1111" i="1"/>
  <c r="N1111" i="1"/>
  <c r="H1111" i="1"/>
  <c r="BH1110" i="1"/>
  <c r="BG1110" i="1"/>
  <c r="BF1110" i="1"/>
  <c r="BE1110" i="1"/>
  <c r="BC1110" i="1"/>
  <c r="BB1110" i="1"/>
  <c r="AY1110" i="1"/>
  <c r="AW1110" i="1"/>
  <c r="AV1110" i="1"/>
  <c r="AU1110" i="1"/>
  <c r="AR1110" i="1"/>
  <c r="AQ1110" i="1"/>
  <c r="AN1110" i="1"/>
  <c r="AM1110" i="1"/>
  <c r="AJ1110" i="1"/>
  <c r="AI1110" i="1"/>
  <c r="AH1110" i="1"/>
  <c r="AG1110" i="1"/>
  <c r="AF1110" i="1"/>
  <c r="AE1110" i="1"/>
  <c r="AD1110" i="1"/>
  <c r="AC1110" i="1"/>
  <c r="AA1110" i="1"/>
  <c r="Y1110" i="1"/>
  <c r="X1110" i="1"/>
  <c r="V1110" i="1"/>
  <c r="U1110" i="1"/>
  <c r="T1110" i="1"/>
  <c r="R1110" i="1"/>
  <c r="Q1110" i="1"/>
  <c r="P1110" i="1"/>
  <c r="O1110" i="1"/>
  <c r="N1110" i="1"/>
  <c r="M1110" i="1"/>
  <c r="L1110" i="1"/>
  <c r="K1110" i="1"/>
  <c r="J1110" i="1"/>
  <c r="H1110" i="1"/>
  <c r="G1110" i="1"/>
  <c r="AI1101" i="1"/>
  <c r="AG1101" i="1"/>
  <c r="AD1101" i="1"/>
  <c r="AA1101" i="1"/>
  <c r="Y1101" i="1"/>
  <c r="X1101" i="1"/>
  <c r="V1101" i="1"/>
  <c r="T1101" i="1"/>
  <c r="Q1101" i="1"/>
  <c r="P1101" i="1"/>
  <c r="N1101" i="1"/>
  <c r="H1101" i="1"/>
  <c r="AI1100" i="1"/>
  <c r="AH1100" i="1"/>
  <c r="AG1100" i="1"/>
  <c r="AF1100" i="1"/>
  <c r="AE1100" i="1"/>
  <c r="AD1100" i="1"/>
  <c r="AC1100" i="1"/>
  <c r="AA1100" i="1"/>
  <c r="Y1100" i="1"/>
  <c r="X1100" i="1"/>
  <c r="V1100" i="1"/>
  <c r="U1100" i="1"/>
  <c r="T1100" i="1"/>
  <c r="R1100" i="1"/>
  <c r="Q1100" i="1"/>
  <c r="P1100" i="1"/>
  <c r="O1100" i="1"/>
  <c r="N1100" i="1"/>
  <c r="M1100" i="1"/>
  <c r="L1100" i="1"/>
  <c r="K1100" i="1"/>
  <c r="J1100" i="1"/>
  <c r="H1100" i="1"/>
  <c r="G1100" i="1"/>
  <c r="BC1121" i="1"/>
  <c r="BB1121" i="1"/>
  <c r="AY1121" i="1"/>
  <c r="AV1121" i="1"/>
  <c r="AU1121" i="1"/>
  <c r="AR1121" i="1"/>
  <c r="AQ1121" i="1"/>
  <c r="AN1121" i="1"/>
  <c r="AM1121" i="1"/>
  <c r="AI1121" i="1"/>
  <c r="AG1121" i="1"/>
  <c r="AD1121" i="1"/>
  <c r="AA1121" i="1"/>
  <c r="Y1121" i="1"/>
  <c r="X1121" i="1"/>
  <c r="V1121" i="1"/>
  <c r="T1121" i="1"/>
  <c r="Q1121" i="1"/>
  <c r="BH1120" i="1"/>
  <c r="BG1120" i="1"/>
  <c r="BF1120" i="1"/>
  <c r="BE1120" i="1"/>
  <c r="BC1120" i="1"/>
  <c r="BB1120" i="1"/>
  <c r="AY1120" i="1"/>
  <c r="AW1120" i="1"/>
  <c r="AV1120" i="1"/>
  <c r="AU1120" i="1"/>
  <c r="AR1120" i="1"/>
  <c r="AQ1120" i="1"/>
  <c r="AN1120" i="1"/>
  <c r="AM1120" i="1"/>
  <c r="AJ1120" i="1"/>
  <c r="AI1120" i="1"/>
  <c r="AH1120" i="1"/>
  <c r="AG1120" i="1"/>
  <c r="AF1120" i="1"/>
  <c r="AE1120" i="1"/>
  <c r="AD1120" i="1"/>
  <c r="AC1120" i="1"/>
  <c r="AA1120" i="1"/>
  <c r="Y1120" i="1"/>
  <c r="X1120" i="1"/>
  <c r="V1120" i="1"/>
  <c r="U1120" i="1"/>
  <c r="T1120" i="1"/>
  <c r="R1120" i="1"/>
  <c r="Q1120" i="1"/>
  <c r="BH1137" i="1"/>
  <c r="BG1137" i="1"/>
  <c r="BF1137" i="1"/>
  <c r="BD1137" i="1"/>
  <c r="BA1137" i="1"/>
  <c r="AY1137" i="1"/>
  <c r="AX1137" i="1"/>
  <c r="AW1137" i="1"/>
  <c r="AU1137" i="1"/>
  <c r="AT1137" i="1"/>
  <c r="AS1137" i="1"/>
  <c r="AR1137" i="1"/>
  <c r="AP1137" i="1"/>
  <c r="AO1137" i="1"/>
  <c r="AM1137" i="1"/>
  <c r="AK1137" i="1"/>
  <c r="AI1137" i="1"/>
  <c r="AH1137" i="1"/>
  <c r="AF1137" i="1"/>
  <c r="AE1137" i="1"/>
  <c r="AD1137" i="1"/>
  <c r="AC1137" i="1"/>
  <c r="AB1137" i="1"/>
  <c r="AA1137" i="1"/>
  <c r="Z1137" i="1"/>
  <c r="Y1137" i="1"/>
  <c r="W1137" i="1"/>
  <c r="U1137" i="1"/>
  <c r="S1137" i="1"/>
  <c r="R1137" i="1"/>
  <c r="Q1137" i="1"/>
  <c r="N1137" i="1"/>
  <c r="M1137" i="1"/>
  <c r="L1137" i="1"/>
  <c r="K1137" i="1"/>
  <c r="H1137" i="1"/>
  <c r="G1137" i="1"/>
  <c r="BH1136" i="1"/>
  <c r="BG1136" i="1"/>
  <c r="BF1136" i="1"/>
  <c r="BE1136" i="1"/>
  <c r="BD1136" i="1"/>
  <c r="BC1136" i="1"/>
  <c r="BB1136" i="1"/>
  <c r="BA1136" i="1"/>
  <c r="AZ1136" i="1"/>
  <c r="AY1136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BH1135" i="1"/>
  <c r="BG1135" i="1"/>
  <c r="BF1135" i="1"/>
  <c r="BE1135" i="1"/>
  <c r="BD1135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BH1133" i="1"/>
  <c r="BG1133" i="1"/>
  <c r="BF1133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BH1132" i="1"/>
  <c r="BG1132" i="1"/>
  <c r="BF1132" i="1"/>
  <c r="BE1132" i="1"/>
  <c r="BD1132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BH1131" i="1"/>
  <c r="BG1131" i="1"/>
  <c r="BF1131" i="1"/>
  <c r="BE1131" i="1"/>
  <c r="BD1131" i="1"/>
  <c r="BC1131" i="1"/>
  <c r="BB1131" i="1"/>
  <c r="BA1131" i="1"/>
  <c r="AZ1131" i="1"/>
  <c r="AY1131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BH1130" i="1"/>
  <c r="BG1130" i="1"/>
  <c r="BF1130" i="1"/>
  <c r="BE1130" i="1"/>
  <c r="BD1130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AM1071" i="1"/>
  <c r="AI1071" i="1"/>
  <c r="AG1071" i="1"/>
  <c r="AD1071" i="1"/>
  <c r="AA1071" i="1"/>
  <c r="Y1071" i="1"/>
  <c r="X1071" i="1"/>
  <c r="V1071" i="1"/>
  <c r="T1071" i="1"/>
  <c r="AM1070" i="1"/>
  <c r="AJ1070" i="1"/>
  <c r="AI1070" i="1"/>
  <c r="AH1070" i="1"/>
  <c r="AG1070" i="1"/>
  <c r="AF1070" i="1"/>
  <c r="AE1070" i="1"/>
  <c r="AD1070" i="1"/>
  <c r="AC1070" i="1"/>
  <c r="AA1070" i="1"/>
  <c r="Y1070" i="1"/>
  <c r="X1070" i="1"/>
  <c r="V1070" i="1"/>
  <c r="U1070" i="1"/>
  <c r="T1070" i="1"/>
  <c r="R1070" i="1"/>
  <c r="BC1091" i="1"/>
  <c r="BB1091" i="1"/>
  <c r="AY1091" i="1"/>
  <c r="AV1091" i="1"/>
  <c r="AU1091" i="1"/>
  <c r="AR1091" i="1"/>
  <c r="AQ1091" i="1"/>
  <c r="AN1091" i="1"/>
  <c r="AM1091" i="1"/>
  <c r="BH1090" i="1"/>
  <c r="BG1090" i="1"/>
  <c r="BF1090" i="1"/>
  <c r="BE1090" i="1"/>
  <c r="BC1090" i="1"/>
  <c r="BB1090" i="1"/>
  <c r="AY1090" i="1"/>
  <c r="AW1090" i="1"/>
  <c r="AV1090" i="1"/>
  <c r="AU1090" i="1"/>
  <c r="AR1090" i="1"/>
  <c r="AQ1090" i="1"/>
  <c r="AN1090" i="1"/>
  <c r="AM1090" i="1"/>
  <c r="BG1161" i="1"/>
  <c r="BF1161" i="1"/>
  <c r="BE1161" i="1"/>
  <c r="BD1161" i="1"/>
  <c r="BC1161" i="1"/>
  <c r="BB1161" i="1"/>
  <c r="BA1161" i="1"/>
  <c r="AZ1161" i="1"/>
  <c r="AY1161" i="1"/>
  <c r="AV1161" i="1"/>
  <c r="AU1161" i="1"/>
  <c r="AT1161" i="1"/>
  <c r="AS1161" i="1"/>
  <c r="AR1161" i="1"/>
  <c r="AQ1161" i="1"/>
  <c r="AP1161" i="1"/>
  <c r="AM1161" i="1"/>
  <c r="AL1161" i="1"/>
  <c r="AK1161" i="1"/>
  <c r="AJ1161" i="1"/>
  <c r="J1177" i="1"/>
  <c r="BC1176" i="1"/>
  <c r="BB1176" i="1"/>
  <c r="BA1176" i="1"/>
  <c r="AZ1176" i="1"/>
  <c r="AY1176" i="1"/>
  <c r="AV1176" i="1"/>
  <c r="AU1176" i="1"/>
  <c r="AT1176" i="1"/>
  <c r="AS1176" i="1"/>
  <c r="AR1176" i="1"/>
  <c r="AQ1176" i="1"/>
  <c r="AP1176" i="1"/>
  <c r="AM1176" i="1"/>
  <c r="AL1176" i="1"/>
  <c r="AK1176" i="1"/>
  <c r="AJ1176" i="1"/>
  <c r="AI1176" i="1"/>
  <c r="AH1176" i="1"/>
  <c r="AG1176" i="1"/>
  <c r="AC1176" i="1"/>
  <c r="AA1176" i="1"/>
  <c r="X1176" i="1"/>
  <c r="U1176" i="1"/>
  <c r="T1176" i="1"/>
  <c r="O1176" i="1"/>
  <c r="M1176" i="1"/>
  <c r="L1176" i="1"/>
  <c r="K1176" i="1"/>
  <c r="J1176" i="1"/>
  <c r="G1176" i="1"/>
  <c r="BG1151" i="1"/>
  <c r="BF1151" i="1"/>
  <c r="BE1151" i="1"/>
  <c r="BC1151" i="1"/>
  <c r="BB1151" i="1"/>
  <c r="BA1151" i="1"/>
  <c r="AZ1151" i="1"/>
  <c r="AY1151" i="1"/>
  <c r="AV1151" i="1"/>
  <c r="AU1151" i="1"/>
  <c r="AT1151" i="1"/>
  <c r="AS1151" i="1"/>
  <c r="AR1151" i="1"/>
  <c r="AQ1151" i="1"/>
  <c r="AP1151" i="1"/>
  <c r="AM1151" i="1"/>
  <c r="AL1151" i="1"/>
  <c r="AK1151" i="1"/>
  <c r="AJ1151" i="1"/>
  <c r="AI1151" i="1"/>
  <c r="AH1151" i="1"/>
  <c r="AG1151" i="1"/>
  <c r="AC1151" i="1"/>
  <c r="AA1151" i="1"/>
  <c r="BG1166" i="1"/>
  <c r="BF1166" i="1"/>
  <c r="BE1166" i="1"/>
  <c r="BD1166" i="1"/>
  <c r="BC1166" i="1"/>
  <c r="BB1166" i="1"/>
  <c r="BA1166" i="1"/>
  <c r="AZ1166" i="1"/>
  <c r="AY1166" i="1"/>
  <c r="AV1166" i="1"/>
  <c r="AU1166" i="1"/>
  <c r="AT1166" i="1"/>
  <c r="AS1166" i="1"/>
  <c r="AR1166" i="1"/>
  <c r="AQ1166" i="1"/>
  <c r="AP1166" i="1"/>
  <c r="AM1166" i="1"/>
  <c r="AL1166" i="1"/>
  <c r="AK1166" i="1"/>
  <c r="AJ1166" i="1"/>
  <c r="AI1166" i="1"/>
  <c r="AH1166" i="1"/>
  <c r="AG1166" i="1"/>
  <c r="BG1171" i="1"/>
  <c r="BF1171" i="1"/>
  <c r="BE1171" i="1"/>
  <c r="BD1171" i="1"/>
  <c r="BC1171" i="1"/>
  <c r="BB1171" i="1"/>
  <c r="BA1171" i="1"/>
  <c r="AZ1171" i="1"/>
  <c r="AY1171" i="1"/>
  <c r="AV1171" i="1"/>
  <c r="AV1202" i="1"/>
  <c r="J1147" i="1"/>
  <c r="X1146" i="1"/>
  <c r="U1146" i="1"/>
  <c r="T1146" i="1"/>
  <c r="M1146" i="1"/>
  <c r="L1146" i="1"/>
  <c r="K1146" i="1"/>
  <c r="J1146" i="1"/>
  <c r="G1146" i="1"/>
  <c r="BH1182" i="1"/>
  <c r="BG1182" i="1"/>
  <c r="BF1182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BH1181" i="1"/>
  <c r="BG1181" i="1"/>
  <c r="BF1181" i="1"/>
  <c r="BE1181" i="1"/>
  <c r="BD1181" i="1"/>
  <c r="BC1181" i="1"/>
  <c r="BB1181" i="1"/>
  <c r="BA1181" i="1"/>
  <c r="AZ1181" i="1"/>
  <c r="AY1181" i="1"/>
  <c r="AX1181" i="1"/>
  <c r="AW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J1187" i="1"/>
  <c r="BG1186" i="1"/>
  <c r="BF1186" i="1"/>
  <c r="BE1186" i="1"/>
  <c r="BD1186" i="1"/>
  <c r="BC1186" i="1"/>
  <c r="BB1186" i="1"/>
  <c r="BA1186" i="1"/>
  <c r="AZ1186" i="1"/>
  <c r="AY1186" i="1"/>
  <c r="AV1186" i="1"/>
  <c r="AU1186" i="1"/>
  <c r="AT1186" i="1"/>
  <c r="AS1186" i="1"/>
  <c r="AR1186" i="1"/>
  <c r="AQ1186" i="1"/>
  <c r="AP1186" i="1"/>
  <c r="AM1186" i="1"/>
  <c r="AL1186" i="1"/>
  <c r="AK1186" i="1"/>
  <c r="AJ1186" i="1"/>
  <c r="AI1186" i="1"/>
  <c r="AH1186" i="1"/>
  <c r="AG1186" i="1"/>
  <c r="AC1186" i="1"/>
  <c r="AA1186" i="1"/>
  <c r="X1186" i="1"/>
  <c r="U1186" i="1"/>
  <c r="T1186" i="1"/>
  <c r="O1186" i="1"/>
  <c r="M1186" i="1"/>
  <c r="L1186" i="1"/>
  <c r="K1186" i="1"/>
  <c r="J1186" i="1"/>
  <c r="G1186" i="1"/>
  <c r="BH1198" i="1"/>
  <c r="BG1198" i="1"/>
  <c r="BF1198" i="1"/>
  <c r="BD1198" i="1"/>
  <c r="BB1198" i="1"/>
  <c r="BA1198" i="1"/>
  <c r="AY1198" i="1"/>
  <c r="AX1198" i="1"/>
  <c r="AV1198" i="1"/>
  <c r="AU1198" i="1"/>
  <c r="AT1198" i="1"/>
  <c r="AS1198" i="1"/>
  <c r="AR1198" i="1"/>
  <c r="AP1198" i="1"/>
  <c r="AO1198" i="1"/>
  <c r="AN1198" i="1"/>
  <c r="AM1198" i="1"/>
  <c r="AK1198" i="1"/>
  <c r="AI1198" i="1"/>
  <c r="AH1198" i="1"/>
  <c r="AG1198" i="1"/>
  <c r="AF1198" i="1"/>
  <c r="AD1198" i="1"/>
  <c r="AC1198" i="1"/>
  <c r="AB1198" i="1"/>
  <c r="AA1198" i="1"/>
  <c r="Z1198" i="1"/>
  <c r="Y1198" i="1"/>
  <c r="X1198" i="1"/>
  <c r="W1198" i="1"/>
  <c r="U1198" i="1"/>
  <c r="S1198" i="1"/>
  <c r="R1198" i="1"/>
  <c r="P1198" i="1"/>
  <c r="O1198" i="1"/>
  <c r="N1198" i="1"/>
  <c r="M1198" i="1"/>
  <c r="L1198" i="1"/>
  <c r="K1198" i="1"/>
  <c r="I1198" i="1"/>
  <c r="H1198" i="1"/>
  <c r="G1198" i="1"/>
  <c r="BH1197" i="1"/>
  <c r="BG1197" i="1"/>
  <c r="BF1197" i="1"/>
  <c r="BE1197" i="1"/>
  <c r="BD1197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BH1196" i="1"/>
  <c r="BG1196" i="1"/>
  <c r="BF1196" i="1"/>
  <c r="BE1196" i="1"/>
  <c r="BD1196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BH1194" i="1"/>
  <c r="BG1194" i="1"/>
  <c r="BF1194" i="1"/>
  <c r="BE1194" i="1"/>
  <c r="BD1194" i="1"/>
  <c r="BC1194" i="1"/>
  <c r="BB1194" i="1"/>
  <c r="BA1194" i="1"/>
  <c r="AZ1194" i="1"/>
  <c r="AY1194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BH1193" i="1"/>
  <c r="BG1193" i="1"/>
  <c r="BF1193" i="1"/>
  <c r="BE1193" i="1"/>
  <c r="BD1193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BH1192" i="1"/>
  <c r="BG1192" i="1"/>
  <c r="BF1192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BH1191" i="1"/>
  <c r="BG1191" i="1"/>
  <c r="BF1191" i="1"/>
  <c r="BE1191" i="1"/>
  <c r="BD1191" i="1"/>
  <c r="BC1191" i="1"/>
  <c r="BB1191" i="1"/>
  <c r="BA1191" i="1"/>
  <c r="AZ1191" i="1"/>
  <c r="AY1191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AM1156" i="1"/>
  <c r="AL1156" i="1"/>
  <c r="AK1156" i="1"/>
  <c r="AJ1156" i="1"/>
  <c r="AI1156" i="1"/>
  <c r="AH1156" i="1"/>
  <c r="AG1156" i="1"/>
  <c r="AC1156" i="1"/>
  <c r="AA1156" i="1"/>
  <c r="X1156" i="1"/>
  <c r="U1156" i="1"/>
  <c r="T1156" i="1"/>
  <c r="K937" i="1"/>
  <c r="J937" i="1"/>
  <c r="I937" i="1"/>
  <c r="H937" i="1"/>
  <c r="G937" i="1"/>
  <c r="D937" i="1"/>
  <c r="K936" i="1"/>
  <c r="J936" i="1"/>
  <c r="I936" i="1"/>
  <c r="H936" i="1"/>
  <c r="G936" i="1"/>
  <c r="D936" i="1"/>
  <c r="D935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D927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D926" i="1"/>
  <c r="D925" i="1"/>
  <c r="BH912" i="1"/>
  <c r="BG912" i="1"/>
  <c r="BF912" i="1"/>
  <c r="BE912" i="1"/>
  <c r="BD912" i="1"/>
  <c r="BC912" i="1"/>
  <c r="BB912" i="1"/>
  <c r="BA912" i="1"/>
  <c r="AZ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D912" i="1"/>
  <c r="BH911" i="1"/>
  <c r="BG911" i="1"/>
  <c r="BF911" i="1"/>
  <c r="BE911" i="1"/>
  <c r="BD911" i="1"/>
  <c r="BC911" i="1"/>
  <c r="BB911" i="1"/>
  <c r="BA911" i="1"/>
  <c r="AZ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D911" i="1"/>
  <c r="D910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D907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D906" i="1"/>
  <c r="D905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D932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D931" i="1"/>
  <c r="D930" i="1"/>
  <c r="S922" i="1"/>
  <c r="R922" i="1"/>
  <c r="Q922" i="1"/>
  <c r="P922" i="1"/>
  <c r="O922" i="1"/>
  <c r="N922" i="1"/>
  <c r="M922" i="1"/>
  <c r="L922" i="1"/>
  <c r="D922" i="1"/>
  <c r="S921" i="1"/>
  <c r="R921" i="1"/>
  <c r="Q921" i="1"/>
  <c r="P921" i="1"/>
  <c r="O921" i="1"/>
  <c r="N921" i="1"/>
  <c r="M921" i="1"/>
  <c r="L921" i="1"/>
  <c r="D921" i="1"/>
  <c r="D920" i="1"/>
  <c r="BH94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D947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D946" i="1"/>
  <c r="D945" i="1"/>
  <c r="AF917" i="1"/>
  <c r="AE917" i="1"/>
  <c r="AC917" i="1"/>
  <c r="AB917" i="1"/>
  <c r="AA917" i="1"/>
  <c r="Z917" i="1"/>
  <c r="Y917" i="1"/>
  <c r="X917" i="1"/>
  <c r="W917" i="1"/>
  <c r="V917" i="1"/>
  <c r="T917" i="1"/>
  <c r="S917" i="1"/>
  <c r="R917" i="1"/>
  <c r="Q917" i="1"/>
  <c r="P917" i="1"/>
  <c r="D917" i="1"/>
  <c r="AF916" i="1"/>
  <c r="AE916" i="1"/>
  <c r="AC916" i="1"/>
  <c r="AB916" i="1"/>
  <c r="AA916" i="1"/>
  <c r="Z916" i="1"/>
  <c r="Y916" i="1"/>
  <c r="X916" i="1"/>
  <c r="W916" i="1"/>
  <c r="V916" i="1"/>
  <c r="T916" i="1"/>
  <c r="S916" i="1"/>
  <c r="R916" i="1"/>
  <c r="Q916" i="1"/>
  <c r="P916" i="1"/>
  <c r="D916" i="1"/>
  <c r="D915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D892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D891" i="1"/>
  <c r="D890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BH902" i="1"/>
  <c r="BG902" i="1"/>
  <c r="BF902" i="1"/>
  <c r="BE902" i="1"/>
  <c r="BD902" i="1"/>
  <c r="BC902" i="1"/>
  <c r="BB902" i="1"/>
  <c r="BA902" i="1"/>
  <c r="AZ902" i="1"/>
  <c r="AY902" i="1"/>
  <c r="BH901" i="1"/>
  <c r="BG901" i="1"/>
  <c r="BF901" i="1"/>
  <c r="BE901" i="1"/>
  <c r="BD901" i="1"/>
  <c r="BC901" i="1"/>
  <c r="BB901" i="1"/>
  <c r="BA901" i="1"/>
  <c r="AZ901" i="1"/>
  <c r="AY901" i="1"/>
  <c r="BH877" i="1"/>
  <c r="BG877" i="1"/>
  <c r="BF877" i="1"/>
  <c r="BE877" i="1"/>
  <c r="BD877" i="1"/>
  <c r="BC877" i="1"/>
  <c r="BB877" i="1"/>
  <c r="BA877" i="1"/>
  <c r="AZ877" i="1"/>
  <c r="D877" i="1"/>
  <c r="BH876" i="1"/>
  <c r="BG876" i="1"/>
  <c r="BF876" i="1"/>
  <c r="BE876" i="1"/>
  <c r="BD876" i="1"/>
  <c r="BC876" i="1"/>
  <c r="BB876" i="1"/>
  <c r="BA876" i="1"/>
  <c r="AZ876" i="1"/>
  <c r="D876" i="1"/>
  <c r="D875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D882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D881" i="1"/>
  <c r="D880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AC785" i="1"/>
  <c r="BG751" i="1"/>
  <c r="BF751" i="1"/>
  <c r="BE751" i="1"/>
  <c r="BD751" i="1"/>
  <c r="BC751" i="1"/>
  <c r="BB751" i="1"/>
  <c r="BA751" i="1"/>
  <c r="AZ751" i="1"/>
  <c r="AY751" i="1"/>
  <c r="AV751" i="1"/>
  <c r="AU751" i="1"/>
  <c r="AT751" i="1"/>
  <c r="AS751" i="1"/>
  <c r="AR751" i="1"/>
  <c r="AQ751" i="1"/>
  <c r="AP751" i="1"/>
  <c r="AM751" i="1"/>
  <c r="AL751" i="1"/>
  <c r="AK751" i="1"/>
  <c r="BH841" i="1"/>
  <c r="BF841" i="1"/>
  <c r="BE841" i="1"/>
  <c r="BD841" i="1"/>
  <c r="BH839" i="1"/>
  <c r="BG839" i="1"/>
  <c r="BF839" i="1"/>
  <c r="BE839" i="1"/>
  <c r="BD839" i="1"/>
  <c r="BC839" i="1"/>
  <c r="BH838" i="1"/>
  <c r="AX833" i="1"/>
  <c r="AS833" i="1"/>
  <c r="AR833" i="1"/>
  <c r="AP833" i="1"/>
  <c r="AO833" i="1"/>
  <c r="AN833" i="1"/>
  <c r="AL833" i="1"/>
  <c r="AK833" i="1"/>
  <c r="AJ833" i="1"/>
  <c r="AH833" i="1"/>
  <c r="AG833" i="1"/>
  <c r="AF833" i="1"/>
  <c r="AD833" i="1"/>
  <c r="AC833" i="1"/>
  <c r="AB833" i="1"/>
  <c r="Z833" i="1"/>
  <c r="Y833" i="1"/>
  <c r="X833" i="1"/>
  <c r="V833" i="1"/>
  <c r="U833" i="1"/>
  <c r="T833" i="1"/>
  <c r="R833" i="1"/>
  <c r="Q833" i="1"/>
  <c r="P833" i="1"/>
  <c r="N833" i="1"/>
  <c r="M833" i="1"/>
  <c r="L833" i="1"/>
  <c r="J833" i="1"/>
  <c r="I833" i="1"/>
  <c r="H833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AX830" i="1"/>
  <c r="AT830" i="1"/>
  <c r="AS830" i="1"/>
  <c r="AR830" i="1"/>
  <c r="AO830" i="1"/>
  <c r="AL830" i="1"/>
  <c r="AJ830" i="1"/>
  <c r="AH830" i="1"/>
  <c r="AG830" i="1"/>
  <c r="AD830" i="1"/>
  <c r="AB830" i="1"/>
  <c r="Z830" i="1"/>
  <c r="Y830" i="1"/>
  <c r="U830" i="1"/>
  <c r="M830" i="1"/>
  <c r="BH804" i="1"/>
  <c r="BF804" i="1"/>
  <c r="BE804" i="1"/>
  <c r="BD804" i="1"/>
  <c r="BB804" i="1"/>
  <c r="BA804" i="1"/>
  <c r="AZ804" i="1"/>
  <c r="AX804" i="1"/>
  <c r="AS804" i="1"/>
  <c r="AR804" i="1"/>
  <c r="AP804" i="1"/>
  <c r="AO804" i="1"/>
  <c r="AN804" i="1"/>
  <c r="AL804" i="1"/>
  <c r="AK804" i="1"/>
  <c r="AJ804" i="1"/>
  <c r="AH804" i="1"/>
  <c r="AG804" i="1"/>
  <c r="AF804" i="1"/>
  <c r="AD804" i="1"/>
  <c r="AC804" i="1"/>
  <c r="AB804" i="1"/>
  <c r="Z804" i="1"/>
  <c r="Y804" i="1"/>
  <c r="X804" i="1"/>
  <c r="V804" i="1"/>
  <c r="U804" i="1"/>
  <c r="T804" i="1"/>
  <c r="R804" i="1"/>
  <c r="Q804" i="1"/>
  <c r="P804" i="1"/>
  <c r="N804" i="1"/>
  <c r="M804" i="1"/>
  <c r="L804" i="1"/>
  <c r="J804" i="1"/>
  <c r="I804" i="1"/>
  <c r="H804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BH801" i="1"/>
  <c r="BB801" i="1"/>
  <c r="AZ801" i="1"/>
  <c r="AX801" i="1"/>
  <c r="AT801" i="1"/>
  <c r="AS801" i="1"/>
  <c r="AR801" i="1"/>
  <c r="AO801" i="1"/>
  <c r="AL801" i="1"/>
  <c r="AJ801" i="1"/>
  <c r="AH801" i="1"/>
  <c r="AG801" i="1"/>
  <c r="AD801" i="1"/>
  <c r="AB801" i="1"/>
  <c r="Z801" i="1"/>
  <c r="Y801" i="1"/>
  <c r="U801" i="1"/>
  <c r="M801" i="1"/>
  <c r="BH708" i="1"/>
  <c r="BF708" i="1"/>
  <c r="BE708" i="1"/>
  <c r="BD708" i="1"/>
  <c r="BB708" i="1"/>
  <c r="BA708" i="1"/>
  <c r="AZ708" i="1"/>
  <c r="AX708" i="1"/>
  <c r="AS708" i="1"/>
  <c r="AR708" i="1"/>
  <c r="AP708" i="1"/>
  <c r="AO708" i="1"/>
  <c r="AN708" i="1"/>
  <c r="AL708" i="1"/>
  <c r="AK708" i="1"/>
  <c r="AJ708" i="1"/>
  <c r="AH708" i="1"/>
  <c r="AG708" i="1"/>
  <c r="AF708" i="1"/>
  <c r="AD708" i="1"/>
  <c r="AC708" i="1"/>
  <c r="AB708" i="1"/>
  <c r="Z708" i="1"/>
  <c r="Y708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BH705" i="1"/>
  <c r="BB705" i="1"/>
  <c r="AZ705" i="1"/>
  <c r="AX705" i="1"/>
  <c r="AT705" i="1"/>
  <c r="AS705" i="1"/>
  <c r="AR705" i="1"/>
  <c r="AO705" i="1"/>
  <c r="AL705" i="1"/>
  <c r="AJ705" i="1"/>
  <c r="AH705" i="1"/>
  <c r="AG705" i="1"/>
  <c r="AD705" i="1"/>
  <c r="AB705" i="1"/>
  <c r="Z705" i="1"/>
  <c r="Y705" i="1"/>
  <c r="BH765" i="1"/>
  <c r="BF765" i="1"/>
  <c r="BE765" i="1"/>
  <c r="BD765" i="1"/>
  <c r="BB765" i="1"/>
  <c r="BA765" i="1"/>
  <c r="AZ765" i="1"/>
  <c r="AX765" i="1"/>
  <c r="AS765" i="1"/>
  <c r="AR765" i="1"/>
  <c r="AP765" i="1"/>
  <c r="AO765" i="1"/>
  <c r="AN765" i="1"/>
  <c r="AL765" i="1"/>
  <c r="AK765" i="1"/>
  <c r="AJ765" i="1"/>
  <c r="AH765" i="1"/>
  <c r="AG765" i="1"/>
  <c r="AF765" i="1"/>
  <c r="AD765" i="1"/>
  <c r="AC765" i="1"/>
  <c r="AB765" i="1"/>
  <c r="Z765" i="1"/>
  <c r="Y765" i="1"/>
  <c r="X765" i="1"/>
  <c r="V765" i="1"/>
  <c r="U765" i="1"/>
  <c r="T765" i="1"/>
  <c r="R765" i="1"/>
  <c r="Q765" i="1"/>
  <c r="P765" i="1"/>
  <c r="N765" i="1"/>
  <c r="M765" i="1"/>
  <c r="L765" i="1"/>
  <c r="J765" i="1"/>
  <c r="I765" i="1"/>
  <c r="H765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BH762" i="1"/>
  <c r="BB762" i="1"/>
  <c r="AZ762" i="1"/>
  <c r="AX762" i="1"/>
  <c r="AT762" i="1"/>
  <c r="AS762" i="1"/>
  <c r="AR762" i="1"/>
  <c r="AO762" i="1"/>
  <c r="AL762" i="1"/>
  <c r="AJ762" i="1"/>
  <c r="AH762" i="1"/>
  <c r="AG762" i="1"/>
  <c r="AD762" i="1"/>
  <c r="AB762" i="1"/>
  <c r="Z762" i="1"/>
  <c r="Y762" i="1"/>
  <c r="U762" i="1"/>
  <c r="M762" i="1"/>
  <c r="BH825" i="1"/>
  <c r="BF825" i="1"/>
  <c r="BE825" i="1"/>
  <c r="BD825" i="1"/>
  <c r="BH823" i="1"/>
  <c r="BG823" i="1"/>
  <c r="BF823" i="1"/>
  <c r="BE823" i="1"/>
  <c r="BD823" i="1"/>
  <c r="BC823" i="1"/>
  <c r="BH822" i="1"/>
  <c r="BG746" i="1"/>
  <c r="BF746" i="1"/>
  <c r="BE746" i="1"/>
  <c r="BD746" i="1"/>
  <c r="BC746" i="1"/>
  <c r="BB746" i="1"/>
  <c r="BA746" i="1"/>
  <c r="AZ746" i="1"/>
  <c r="AY746" i="1"/>
  <c r="AV746" i="1"/>
  <c r="AU746" i="1"/>
  <c r="AT746" i="1"/>
  <c r="BG741" i="1"/>
  <c r="BF741" i="1"/>
  <c r="BE741" i="1"/>
  <c r="BD741" i="1"/>
  <c r="BC741" i="1"/>
  <c r="BB741" i="1"/>
  <c r="BA741" i="1"/>
  <c r="AZ741" i="1"/>
  <c r="AY741" i="1"/>
  <c r="AV741" i="1"/>
  <c r="AU741" i="1"/>
  <c r="AT741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D796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D795" i="1"/>
  <c r="D794" i="1"/>
  <c r="AS736" i="1"/>
  <c r="AR736" i="1"/>
  <c r="AQ736" i="1"/>
  <c r="AP736" i="1"/>
  <c r="AM736" i="1"/>
  <c r="AL736" i="1"/>
  <c r="AK736" i="1"/>
  <c r="AJ736" i="1"/>
  <c r="BH856" i="1"/>
  <c r="BG856" i="1"/>
  <c r="BF856" i="1"/>
  <c r="BE856" i="1"/>
  <c r="BD856" i="1"/>
  <c r="BC856" i="1"/>
  <c r="BB856" i="1"/>
  <c r="BA856" i="1"/>
  <c r="AZ856" i="1"/>
  <c r="AY856" i="1"/>
  <c r="AX856" i="1"/>
  <c r="AD856" i="1"/>
  <c r="AC856" i="1"/>
  <c r="AB856" i="1"/>
  <c r="AA856" i="1"/>
  <c r="Z856" i="1"/>
  <c r="Y856" i="1"/>
  <c r="X856" i="1"/>
  <c r="W856" i="1"/>
  <c r="X700" i="1"/>
  <c r="V700" i="1"/>
  <c r="U700" i="1"/>
  <c r="T700" i="1"/>
  <c r="R700" i="1"/>
  <c r="Q700" i="1"/>
  <c r="P700" i="1"/>
  <c r="N700" i="1"/>
  <c r="M700" i="1"/>
  <c r="L700" i="1"/>
  <c r="J700" i="1"/>
  <c r="I700" i="1"/>
  <c r="H700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U697" i="1"/>
  <c r="M697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D809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D808" i="1"/>
  <c r="D807" i="1"/>
  <c r="AH781" i="1"/>
  <c r="AG781" i="1"/>
  <c r="AF781" i="1"/>
  <c r="X781" i="1"/>
  <c r="V781" i="1"/>
  <c r="U781" i="1"/>
  <c r="T781" i="1"/>
  <c r="R781" i="1"/>
  <c r="Q781" i="1"/>
  <c r="P781" i="1"/>
  <c r="N781" i="1"/>
  <c r="M781" i="1"/>
  <c r="L781" i="1"/>
  <c r="J781" i="1"/>
  <c r="I781" i="1"/>
  <c r="H781" i="1"/>
  <c r="AH779" i="1"/>
  <c r="AG779" i="1"/>
  <c r="AF779" i="1"/>
  <c r="AE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AH778" i="1"/>
  <c r="AG778" i="1"/>
  <c r="U778" i="1"/>
  <c r="M778" i="1"/>
  <c r="U773" i="1"/>
  <c r="T773" i="1"/>
  <c r="R773" i="1"/>
  <c r="Q773" i="1"/>
  <c r="P773" i="1"/>
  <c r="N773" i="1"/>
  <c r="M773" i="1"/>
  <c r="L773" i="1"/>
  <c r="J773" i="1"/>
  <c r="I773" i="1"/>
  <c r="H773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U770" i="1"/>
  <c r="M770" i="1"/>
  <c r="BH817" i="1"/>
  <c r="BF817" i="1"/>
  <c r="BE817" i="1"/>
  <c r="BD817" i="1"/>
  <c r="BB817" i="1"/>
  <c r="BA817" i="1"/>
  <c r="AZ817" i="1"/>
  <c r="AX817" i="1"/>
  <c r="AS817" i="1"/>
  <c r="AR817" i="1"/>
  <c r="AP817" i="1"/>
  <c r="AO817" i="1"/>
  <c r="AN817" i="1"/>
  <c r="AL817" i="1"/>
  <c r="AK817" i="1"/>
  <c r="AJ817" i="1"/>
  <c r="AH817" i="1"/>
  <c r="AG817" i="1"/>
  <c r="AF817" i="1"/>
  <c r="AD817" i="1"/>
  <c r="AC817" i="1"/>
  <c r="AB817" i="1"/>
  <c r="Z817" i="1"/>
  <c r="Y817" i="1"/>
  <c r="X817" i="1"/>
  <c r="V817" i="1"/>
  <c r="U817" i="1"/>
  <c r="T817" i="1"/>
  <c r="R817" i="1"/>
  <c r="Q817" i="1"/>
  <c r="P817" i="1"/>
  <c r="N817" i="1"/>
  <c r="M817" i="1"/>
  <c r="L817" i="1"/>
  <c r="J817" i="1"/>
  <c r="I817" i="1"/>
  <c r="H817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BH814" i="1"/>
  <c r="BB814" i="1"/>
  <c r="AZ814" i="1"/>
  <c r="AX814" i="1"/>
  <c r="AT814" i="1"/>
  <c r="AS814" i="1"/>
  <c r="AR814" i="1"/>
  <c r="AO814" i="1"/>
  <c r="AL814" i="1"/>
  <c r="AJ814" i="1"/>
  <c r="AH814" i="1"/>
  <c r="AG814" i="1"/>
  <c r="AD814" i="1"/>
  <c r="AB814" i="1"/>
  <c r="Z814" i="1"/>
  <c r="Y814" i="1"/>
  <c r="U814" i="1"/>
  <c r="M814" i="1"/>
  <c r="BB790" i="1"/>
  <c r="BA790" i="1"/>
  <c r="AZ790" i="1"/>
  <c r="AY790" i="1"/>
  <c r="AV790" i="1"/>
  <c r="AU790" i="1"/>
  <c r="AT790" i="1"/>
  <c r="AS790" i="1"/>
  <c r="AR790" i="1"/>
  <c r="AQ790" i="1"/>
  <c r="AP790" i="1"/>
  <c r="AM790" i="1"/>
  <c r="AL790" i="1"/>
  <c r="AK790" i="1"/>
  <c r="BH852" i="1"/>
  <c r="BF852" i="1"/>
  <c r="BD852" i="1"/>
  <c r="BB852" i="1"/>
  <c r="BA852" i="1"/>
  <c r="AX852" i="1"/>
  <c r="AW852" i="1"/>
  <c r="AV852" i="1"/>
  <c r="AU852" i="1"/>
  <c r="AT852" i="1"/>
  <c r="AS852" i="1"/>
  <c r="AR852" i="1"/>
  <c r="AP852" i="1"/>
  <c r="AO852" i="1"/>
  <c r="AN852" i="1"/>
  <c r="AM852" i="1"/>
  <c r="AK852" i="1"/>
  <c r="AH852" i="1"/>
  <c r="AF852" i="1"/>
  <c r="AE852" i="1"/>
  <c r="AD852" i="1"/>
  <c r="AC852" i="1"/>
  <c r="AB852" i="1"/>
  <c r="Z852" i="1"/>
  <c r="Y852" i="1"/>
  <c r="X852" i="1"/>
  <c r="W852" i="1"/>
  <c r="U852" i="1"/>
  <c r="R852" i="1"/>
  <c r="Q852" i="1"/>
  <c r="P852" i="1"/>
  <c r="O852" i="1"/>
  <c r="N852" i="1"/>
  <c r="M852" i="1"/>
  <c r="L852" i="1"/>
  <c r="K852" i="1"/>
  <c r="H852" i="1"/>
  <c r="G852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BH724" i="1"/>
  <c r="BF724" i="1"/>
  <c r="BE724" i="1"/>
  <c r="BD724" i="1"/>
  <c r="BB724" i="1"/>
  <c r="BA724" i="1"/>
  <c r="AZ724" i="1"/>
  <c r="AX724" i="1"/>
  <c r="AS724" i="1"/>
  <c r="AR724" i="1"/>
  <c r="AP724" i="1"/>
  <c r="AO724" i="1"/>
  <c r="AN724" i="1"/>
  <c r="AL724" i="1"/>
  <c r="AK724" i="1"/>
  <c r="AJ724" i="1"/>
  <c r="AH724" i="1"/>
  <c r="AG724" i="1"/>
  <c r="AF724" i="1"/>
  <c r="AD724" i="1"/>
  <c r="AC724" i="1"/>
  <c r="AB724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BH721" i="1"/>
  <c r="BB721" i="1"/>
  <c r="AZ721" i="1"/>
  <c r="AX721" i="1"/>
  <c r="AT721" i="1"/>
  <c r="AS721" i="1"/>
  <c r="AR721" i="1"/>
  <c r="AO721" i="1"/>
  <c r="AL721" i="1"/>
  <c r="AJ721" i="1"/>
  <c r="AH721" i="1"/>
  <c r="AG721" i="1"/>
  <c r="AD721" i="1"/>
  <c r="AB721" i="1"/>
  <c r="BH716" i="1"/>
  <c r="BF716" i="1"/>
  <c r="BE716" i="1"/>
  <c r="BD716" i="1"/>
  <c r="BB716" i="1"/>
  <c r="BA716" i="1"/>
  <c r="AZ716" i="1"/>
  <c r="AX716" i="1"/>
  <c r="AS716" i="1"/>
  <c r="AR716" i="1"/>
  <c r="AP716" i="1"/>
  <c r="AO716" i="1"/>
  <c r="AN716" i="1"/>
  <c r="AL716" i="1"/>
  <c r="AK716" i="1"/>
  <c r="AJ716" i="1"/>
  <c r="AH716" i="1"/>
  <c r="AG716" i="1"/>
  <c r="AF716" i="1"/>
  <c r="AD716" i="1"/>
  <c r="AC716" i="1"/>
  <c r="AB716" i="1"/>
  <c r="Z716" i="1"/>
  <c r="U716" i="1"/>
  <c r="T716" i="1"/>
  <c r="Q716" i="1"/>
  <c r="P716" i="1"/>
  <c r="N716" i="1"/>
  <c r="M716" i="1"/>
  <c r="L716" i="1"/>
  <c r="J716" i="1"/>
  <c r="I716" i="1"/>
  <c r="H716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U714" i="1"/>
  <c r="T714" i="1"/>
  <c r="Q714" i="1"/>
  <c r="P714" i="1"/>
  <c r="O714" i="1"/>
  <c r="N714" i="1"/>
  <c r="M714" i="1"/>
  <c r="L714" i="1"/>
  <c r="K714" i="1"/>
  <c r="J714" i="1"/>
  <c r="I714" i="1"/>
  <c r="H714" i="1"/>
  <c r="G714" i="1"/>
  <c r="BH713" i="1"/>
  <c r="BB713" i="1"/>
  <c r="AZ713" i="1"/>
  <c r="AX713" i="1"/>
  <c r="AT713" i="1"/>
  <c r="AS713" i="1"/>
  <c r="AR713" i="1"/>
  <c r="AO713" i="1"/>
  <c r="AL713" i="1"/>
  <c r="AJ713" i="1"/>
  <c r="AH713" i="1"/>
  <c r="AG713" i="1"/>
  <c r="AD713" i="1"/>
  <c r="AB713" i="1"/>
  <c r="Z713" i="1"/>
  <c r="U713" i="1"/>
  <c r="M713" i="1"/>
  <c r="BH732" i="1"/>
  <c r="BF732" i="1"/>
  <c r="BE732" i="1"/>
  <c r="BD732" i="1"/>
  <c r="BB732" i="1"/>
  <c r="BA732" i="1"/>
  <c r="AZ732" i="1"/>
  <c r="AX732" i="1"/>
  <c r="AS732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BH729" i="1"/>
  <c r="BB729" i="1"/>
  <c r="AZ729" i="1"/>
  <c r="AX729" i="1"/>
  <c r="AT729" i="1"/>
  <c r="AS729" i="1"/>
  <c r="BG756" i="1"/>
  <c r="BF756" i="1"/>
  <c r="BE756" i="1"/>
  <c r="BD756" i="1"/>
  <c r="BC756" i="1"/>
  <c r="BB756" i="1"/>
  <c r="BA756" i="1"/>
  <c r="AZ756" i="1"/>
  <c r="AY756" i="1"/>
  <c r="AV756" i="1"/>
  <c r="AU756" i="1"/>
  <c r="AT756" i="1"/>
  <c r="AS756" i="1"/>
  <c r="AR756" i="1"/>
  <c r="AQ756" i="1"/>
  <c r="AP756" i="1"/>
  <c r="AM756" i="1"/>
  <c r="AL756" i="1"/>
  <c r="AK756" i="1"/>
  <c r="BG655" i="1"/>
  <c r="BF655" i="1"/>
  <c r="BE655" i="1"/>
  <c r="BD655" i="1"/>
  <c r="BC655" i="1"/>
  <c r="BB655" i="1"/>
  <c r="BA655" i="1"/>
  <c r="AZ655" i="1"/>
  <c r="AY655" i="1"/>
  <c r="AV655" i="1"/>
  <c r="AU655" i="1"/>
  <c r="AT655" i="1"/>
  <c r="AS655" i="1"/>
  <c r="AR655" i="1"/>
  <c r="AQ655" i="1"/>
  <c r="AP655" i="1"/>
  <c r="AM655" i="1"/>
  <c r="AL655" i="1"/>
  <c r="AK655" i="1"/>
  <c r="AJ655" i="1"/>
  <c r="AI655" i="1"/>
  <c r="AH655" i="1"/>
  <c r="AG655" i="1"/>
  <c r="AC655" i="1"/>
  <c r="AA655" i="1"/>
  <c r="BG665" i="1"/>
  <c r="BF665" i="1"/>
  <c r="BE665" i="1"/>
  <c r="BD665" i="1"/>
  <c r="BC665" i="1"/>
  <c r="BB665" i="1"/>
  <c r="BA665" i="1"/>
  <c r="AZ665" i="1"/>
  <c r="AY665" i="1"/>
  <c r="AV665" i="1"/>
  <c r="AU665" i="1"/>
  <c r="AT665" i="1"/>
  <c r="AS665" i="1"/>
  <c r="AR665" i="1"/>
  <c r="AQ665" i="1"/>
  <c r="AP665" i="1"/>
  <c r="AM665" i="1"/>
  <c r="AL665" i="1"/>
  <c r="AK665" i="1"/>
  <c r="AJ665" i="1"/>
  <c r="AI665" i="1"/>
  <c r="AH665" i="1"/>
  <c r="AG665" i="1"/>
  <c r="AC665" i="1"/>
  <c r="AA665" i="1"/>
  <c r="AV691" i="1"/>
  <c r="AU691" i="1"/>
  <c r="AT691" i="1"/>
  <c r="X650" i="1"/>
  <c r="U650" i="1"/>
  <c r="T650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D671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D670" i="1"/>
  <c r="D669" i="1"/>
  <c r="BB675" i="1"/>
  <c r="BA675" i="1"/>
  <c r="AZ675" i="1"/>
  <c r="AY675" i="1"/>
  <c r="AV675" i="1"/>
  <c r="AU675" i="1"/>
  <c r="AT675" i="1"/>
  <c r="AS675" i="1"/>
  <c r="AR675" i="1"/>
  <c r="AQ675" i="1"/>
  <c r="AP675" i="1"/>
  <c r="AM675" i="1"/>
  <c r="AL675" i="1"/>
  <c r="AK675" i="1"/>
  <c r="AJ675" i="1"/>
  <c r="AI675" i="1"/>
  <c r="AH675" i="1"/>
  <c r="AG675" i="1"/>
  <c r="AC675" i="1"/>
  <c r="AA675" i="1"/>
  <c r="X675" i="1"/>
  <c r="U675" i="1"/>
  <c r="T675" i="1"/>
  <c r="BH687" i="1"/>
  <c r="BF687" i="1"/>
  <c r="BD687" i="1"/>
  <c r="BB687" i="1"/>
  <c r="BA687" i="1"/>
  <c r="AX687" i="1"/>
  <c r="AW687" i="1"/>
  <c r="AV687" i="1"/>
  <c r="AU687" i="1"/>
  <c r="AT687" i="1"/>
  <c r="AS687" i="1"/>
  <c r="AR687" i="1"/>
  <c r="AP687" i="1"/>
  <c r="AO687" i="1"/>
  <c r="AN687" i="1"/>
  <c r="AM687" i="1"/>
  <c r="AK687" i="1"/>
  <c r="AH687" i="1"/>
  <c r="AF687" i="1"/>
  <c r="AE687" i="1"/>
  <c r="AD687" i="1"/>
  <c r="AC687" i="1"/>
  <c r="AB687" i="1"/>
  <c r="Z687" i="1"/>
  <c r="Y687" i="1"/>
  <c r="X687" i="1"/>
  <c r="W687" i="1"/>
  <c r="U687" i="1"/>
  <c r="R687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AC660" i="1"/>
  <c r="AA660" i="1"/>
  <c r="X660" i="1"/>
  <c r="U660" i="1"/>
  <c r="T660" i="1"/>
  <c r="BG619" i="1"/>
  <c r="BF619" i="1"/>
  <c r="BE619" i="1"/>
  <c r="BD619" i="1"/>
  <c r="BC619" i="1"/>
  <c r="BG624" i="1"/>
  <c r="BF624" i="1"/>
  <c r="BE624" i="1"/>
  <c r="BD624" i="1"/>
  <c r="BC624" i="1"/>
  <c r="BB624" i="1"/>
  <c r="BA624" i="1"/>
  <c r="AZ624" i="1"/>
  <c r="AY624" i="1"/>
  <c r="AV624" i="1"/>
  <c r="AU624" i="1"/>
  <c r="AT624" i="1"/>
  <c r="AS624" i="1"/>
  <c r="AR624" i="1"/>
  <c r="AQ624" i="1"/>
  <c r="AP624" i="1"/>
  <c r="AM624" i="1"/>
  <c r="AL624" i="1"/>
  <c r="AK624" i="1"/>
  <c r="AJ624" i="1"/>
  <c r="AI624" i="1"/>
  <c r="AH624" i="1"/>
  <c r="AG624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D630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D629" i="1"/>
  <c r="D628" i="1"/>
  <c r="BG634" i="1"/>
  <c r="BF634" i="1"/>
  <c r="BE634" i="1"/>
  <c r="BD634" i="1"/>
  <c r="BC634" i="1"/>
  <c r="BB634" i="1"/>
  <c r="BA634" i="1"/>
  <c r="AZ634" i="1"/>
  <c r="AV634" i="1"/>
  <c r="AU634" i="1"/>
  <c r="AT634" i="1"/>
  <c r="AS634" i="1"/>
  <c r="AR634" i="1"/>
  <c r="AQ634" i="1"/>
  <c r="AP634" i="1"/>
  <c r="AM634" i="1"/>
  <c r="AL634" i="1"/>
  <c r="AK634" i="1"/>
  <c r="AJ634" i="1"/>
  <c r="AI634" i="1"/>
  <c r="AH634" i="1"/>
  <c r="AG634" i="1"/>
  <c r="AC634" i="1"/>
  <c r="AA634" i="1"/>
  <c r="X634" i="1"/>
  <c r="U634" i="1"/>
  <c r="T634" i="1"/>
  <c r="BH646" i="1"/>
  <c r="BF646" i="1"/>
  <c r="BD646" i="1"/>
  <c r="BB646" i="1"/>
  <c r="BA646" i="1"/>
  <c r="AX646" i="1"/>
  <c r="AW646" i="1"/>
  <c r="AV646" i="1"/>
  <c r="AU646" i="1"/>
  <c r="AT646" i="1"/>
  <c r="AS646" i="1"/>
  <c r="AR646" i="1"/>
  <c r="AP646" i="1"/>
  <c r="AO646" i="1"/>
  <c r="AN646" i="1"/>
  <c r="AM646" i="1"/>
  <c r="AK646" i="1"/>
  <c r="AH646" i="1"/>
  <c r="AF646" i="1"/>
  <c r="AE646" i="1"/>
  <c r="AD646" i="1"/>
  <c r="AC646" i="1"/>
  <c r="AB646" i="1"/>
  <c r="Z646" i="1"/>
  <c r="Y646" i="1"/>
  <c r="X646" i="1"/>
  <c r="W646" i="1"/>
  <c r="U646" i="1"/>
  <c r="R646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AL593" i="1"/>
  <c r="AK593" i="1"/>
  <c r="AJ593" i="1"/>
  <c r="AI593" i="1"/>
  <c r="AH593" i="1"/>
  <c r="AG593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D599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D598" i="1"/>
  <c r="D597" i="1"/>
  <c r="AY603" i="1"/>
  <c r="AV603" i="1"/>
  <c r="AU603" i="1"/>
  <c r="AT603" i="1"/>
  <c r="AS603" i="1"/>
  <c r="AR603" i="1"/>
  <c r="AQ603" i="1"/>
  <c r="AP603" i="1"/>
  <c r="AM603" i="1"/>
  <c r="AL603" i="1"/>
  <c r="AK603" i="1"/>
  <c r="AJ603" i="1"/>
  <c r="AI603" i="1"/>
  <c r="AH603" i="1"/>
  <c r="AG603" i="1"/>
  <c r="AC603" i="1"/>
  <c r="AA603" i="1"/>
  <c r="X603" i="1"/>
  <c r="U603" i="1"/>
  <c r="T603" i="1"/>
  <c r="AD615" i="1"/>
  <c r="AC615" i="1"/>
  <c r="AB615" i="1"/>
  <c r="Z615" i="1"/>
  <c r="Y615" i="1"/>
  <c r="X615" i="1"/>
  <c r="W615" i="1"/>
  <c r="U615" i="1"/>
  <c r="R615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BG547" i="1"/>
  <c r="BF547" i="1"/>
  <c r="BE547" i="1"/>
  <c r="BD547" i="1"/>
  <c r="BC547" i="1"/>
  <c r="BB547" i="1"/>
  <c r="BA547" i="1"/>
  <c r="AZ547" i="1"/>
  <c r="AY547" i="1"/>
  <c r="AV547" i="1"/>
  <c r="AU547" i="1"/>
  <c r="AT547" i="1"/>
  <c r="AS547" i="1"/>
  <c r="AR547" i="1"/>
  <c r="AQ547" i="1"/>
  <c r="AP547" i="1"/>
  <c r="AM547" i="1"/>
  <c r="AL547" i="1"/>
  <c r="AK547" i="1"/>
  <c r="AJ547" i="1"/>
  <c r="AI547" i="1"/>
  <c r="AH547" i="1"/>
  <c r="AG547" i="1"/>
  <c r="AC547" i="1"/>
  <c r="AA547" i="1"/>
  <c r="BG557" i="1"/>
  <c r="BF557" i="1"/>
  <c r="BE557" i="1"/>
  <c r="BD557" i="1"/>
  <c r="BC557" i="1"/>
  <c r="BB557" i="1"/>
  <c r="BA557" i="1"/>
  <c r="AZ557" i="1"/>
  <c r="AY557" i="1"/>
  <c r="AV557" i="1"/>
  <c r="AU557" i="1"/>
  <c r="AT557" i="1"/>
  <c r="AS557" i="1"/>
  <c r="AR557" i="1"/>
  <c r="AQ557" i="1"/>
  <c r="AP557" i="1"/>
  <c r="AM557" i="1"/>
  <c r="AL557" i="1"/>
  <c r="AK557" i="1"/>
  <c r="AJ557" i="1"/>
  <c r="AI557" i="1"/>
  <c r="AH557" i="1"/>
  <c r="AG557" i="1"/>
  <c r="AC557" i="1"/>
  <c r="AA557" i="1"/>
  <c r="X557" i="1"/>
  <c r="U557" i="1"/>
  <c r="T557" i="1"/>
  <c r="BG588" i="1"/>
  <c r="BF588" i="1"/>
  <c r="BE588" i="1"/>
  <c r="BC588" i="1"/>
  <c r="BB588" i="1"/>
  <c r="BA588" i="1"/>
  <c r="AZ588" i="1"/>
  <c r="AY588" i="1"/>
  <c r="J543" i="1"/>
  <c r="X542" i="1"/>
  <c r="U542" i="1"/>
  <c r="T542" i="1"/>
  <c r="O542" i="1"/>
  <c r="M542" i="1"/>
  <c r="L542" i="1"/>
  <c r="K542" i="1"/>
  <c r="J542" i="1"/>
  <c r="G542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D568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D567" i="1"/>
  <c r="D566" i="1"/>
  <c r="J563" i="1"/>
  <c r="U562" i="1"/>
  <c r="T562" i="1"/>
  <c r="O562" i="1"/>
  <c r="M562" i="1"/>
  <c r="L562" i="1"/>
  <c r="K562" i="1"/>
  <c r="J562" i="1"/>
  <c r="G562" i="1"/>
  <c r="BB572" i="1"/>
  <c r="BA572" i="1"/>
  <c r="AZ572" i="1"/>
  <c r="AY572" i="1"/>
  <c r="AV572" i="1"/>
  <c r="AU572" i="1"/>
  <c r="AT572" i="1"/>
  <c r="AS572" i="1"/>
  <c r="AR572" i="1"/>
  <c r="AQ572" i="1"/>
  <c r="AP572" i="1"/>
  <c r="AM572" i="1"/>
  <c r="AL572" i="1"/>
  <c r="AK572" i="1"/>
  <c r="AJ572" i="1"/>
  <c r="AI572" i="1"/>
  <c r="AH572" i="1"/>
  <c r="AG572" i="1"/>
  <c r="AC572" i="1"/>
  <c r="AA572" i="1"/>
  <c r="X572" i="1"/>
  <c r="U572" i="1"/>
  <c r="T572" i="1"/>
  <c r="BH584" i="1"/>
  <c r="BF584" i="1"/>
  <c r="BD584" i="1"/>
  <c r="BB584" i="1"/>
  <c r="BA584" i="1"/>
  <c r="AX584" i="1"/>
  <c r="AW584" i="1"/>
  <c r="AV584" i="1"/>
  <c r="AU584" i="1"/>
  <c r="AT584" i="1"/>
  <c r="AS584" i="1"/>
  <c r="AR584" i="1"/>
  <c r="AP584" i="1"/>
  <c r="AO584" i="1"/>
  <c r="AN584" i="1"/>
  <c r="AM584" i="1"/>
  <c r="AK584" i="1"/>
  <c r="AH584" i="1"/>
  <c r="AF584" i="1"/>
  <c r="AE584" i="1"/>
  <c r="AD584" i="1"/>
  <c r="AC584" i="1"/>
  <c r="AB584" i="1"/>
  <c r="Z584" i="1"/>
  <c r="Y584" i="1"/>
  <c r="X584" i="1"/>
  <c r="W584" i="1"/>
  <c r="U584" i="1"/>
  <c r="R584" i="1"/>
  <c r="Q584" i="1"/>
  <c r="P584" i="1"/>
  <c r="O584" i="1"/>
  <c r="N584" i="1"/>
  <c r="M584" i="1"/>
  <c r="L584" i="1"/>
  <c r="K584" i="1"/>
  <c r="H584" i="1"/>
  <c r="G584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AA552" i="1"/>
  <c r="X552" i="1"/>
  <c r="U552" i="1"/>
  <c r="T552" i="1"/>
  <c r="BG496" i="1"/>
  <c r="BF496" i="1"/>
  <c r="BE496" i="1"/>
  <c r="BD496" i="1"/>
  <c r="BC496" i="1"/>
  <c r="BB496" i="1"/>
  <c r="BA496" i="1"/>
  <c r="AZ496" i="1"/>
  <c r="AY496" i="1"/>
  <c r="AV496" i="1"/>
  <c r="AU496" i="1"/>
  <c r="AT496" i="1"/>
  <c r="AS496" i="1"/>
  <c r="AR496" i="1"/>
  <c r="AQ496" i="1"/>
  <c r="AP496" i="1"/>
  <c r="AM496" i="1"/>
  <c r="AL496" i="1"/>
  <c r="AK496" i="1"/>
  <c r="AJ496" i="1"/>
  <c r="AI496" i="1"/>
  <c r="AH496" i="1"/>
  <c r="AG496" i="1"/>
  <c r="AC496" i="1"/>
  <c r="AA496" i="1"/>
  <c r="BG506" i="1"/>
  <c r="BF506" i="1"/>
  <c r="BE506" i="1"/>
  <c r="BD506" i="1"/>
  <c r="BC506" i="1"/>
  <c r="BB506" i="1"/>
  <c r="BA506" i="1"/>
  <c r="AZ506" i="1"/>
  <c r="AY506" i="1"/>
  <c r="AV506" i="1"/>
  <c r="AU506" i="1"/>
  <c r="AT506" i="1"/>
  <c r="AS506" i="1"/>
  <c r="AR506" i="1"/>
  <c r="AQ506" i="1"/>
  <c r="AP506" i="1"/>
  <c r="AM506" i="1"/>
  <c r="AL506" i="1"/>
  <c r="AK506" i="1"/>
  <c r="AJ506" i="1"/>
  <c r="AI506" i="1"/>
  <c r="AH506" i="1"/>
  <c r="AG506" i="1"/>
  <c r="AC506" i="1"/>
  <c r="AA506" i="1"/>
  <c r="X506" i="1"/>
  <c r="U506" i="1"/>
  <c r="T506" i="1"/>
  <c r="BG537" i="1"/>
  <c r="BF537" i="1"/>
  <c r="BE537" i="1"/>
  <c r="BD537" i="1"/>
  <c r="BC537" i="1"/>
  <c r="BB537" i="1"/>
  <c r="BA537" i="1"/>
  <c r="AZ537" i="1"/>
  <c r="AY537" i="1"/>
  <c r="AX537" i="1"/>
  <c r="AW537" i="1"/>
  <c r="J492" i="1"/>
  <c r="X491" i="1"/>
  <c r="U491" i="1"/>
  <c r="T491" i="1"/>
  <c r="O491" i="1"/>
  <c r="M491" i="1"/>
  <c r="L491" i="1"/>
  <c r="K491" i="1"/>
  <c r="J491" i="1"/>
  <c r="G491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J512" i="1"/>
  <c r="AC511" i="1"/>
  <c r="AA511" i="1"/>
  <c r="X511" i="1"/>
  <c r="U511" i="1"/>
  <c r="T511" i="1"/>
  <c r="O511" i="1"/>
  <c r="M511" i="1"/>
  <c r="L511" i="1"/>
  <c r="K511" i="1"/>
  <c r="J511" i="1"/>
  <c r="G511" i="1"/>
  <c r="BG521" i="1"/>
  <c r="BF521" i="1"/>
  <c r="BE521" i="1"/>
  <c r="BD521" i="1"/>
  <c r="BC521" i="1"/>
  <c r="BB521" i="1"/>
  <c r="BA521" i="1"/>
  <c r="AZ521" i="1"/>
  <c r="AY521" i="1"/>
  <c r="AV521" i="1"/>
  <c r="AU521" i="1"/>
  <c r="AT521" i="1"/>
  <c r="AS521" i="1"/>
  <c r="AR521" i="1"/>
  <c r="AQ521" i="1"/>
  <c r="AP521" i="1"/>
  <c r="AM521" i="1"/>
  <c r="AL521" i="1"/>
  <c r="AK521" i="1"/>
  <c r="AJ521" i="1"/>
  <c r="AI521" i="1"/>
  <c r="AH521" i="1"/>
  <c r="AG521" i="1"/>
  <c r="AC521" i="1"/>
  <c r="AA521" i="1"/>
  <c r="X521" i="1"/>
  <c r="U521" i="1"/>
  <c r="T521" i="1"/>
  <c r="BH533" i="1"/>
  <c r="BF533" i="1"/>
  <c r="BD533" i="1"/>
  <c r="BB533" i="1"/>
  <c r="BA533" i="1"/>
  <c r="AX533" i="1"/>
  <c r="AW533" i="1"/>
  <c r="AV533" i="1"/>
  <c r="AU533" i="1"/>
  <c r="AT533" i="1"/>
  <c r="AS533" i="1"/>
  <c r="AR533" i="1"/>
  <c r="AP533" i="1"/>
  <c r="AO533" i="1"/>
  <c r="AN533" i="1"/>
  <c r="AM533" i="1"/>
  <c r="AK533" i="1"/>
  <c r="AH533" i="1"/>
  <c r="AF533" i="1"/>
  <c r="AE533" i="1"/>
  <c r="AD533" i="1"/>
  <c r="AC533" i="1"/>
  <c r="AB533" i="1"/>
  <c r="Z533" i="1"/>
  <c r="Y533" i="1"/>
  <c r="X533" i="1"/>
  <c r="W533" i="1"/>
  <c r="U533" i="1"/>
  <c r="R533" i="1"/>
  <c r="Q533" i="1"/>
  <c r="P533" i="1"/>
  <c r="O533" i="1"/>
  <c r="N533" i="1"/>
  <c r="M533" i="1"/>
  <c r="L533" i="1"/>
  <c r="K533" i="1"/>
  <c r="H533" i="1"/>
  <c r="G533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AI501" i="1"/>
  <c r="AH501" i="1"/>
  <c r="AG501" i="1"/>
  <c r="AC501" i="1"/>
  <c r="AA501" i="1"/>
  <c r="X501" i="1"/>
  <c r="U501" i="1"/>
  <c r="T501" i="1"/>
  <c r="AD463" i="1"/>
  <c r="AC463" i="1"/>
  <c r="AB463" i="1"/>
  <c r="Z463" i="1"/>
  <c r="Y463" i="1"/>
  <c r="X463" i="1"/>
  <c r="V463" i="1"/>
  <c r="U463" i="1"/>
  <c r="T463" i="1"/>
  <c r="R463" i="1"/>
  <c r="Q463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AD460" i="1"/>
  <c r="AB460" i="1"/>
  <c r="Z460" i="1"/>
  <c r="Y460" i="1"/>
  <c r="U460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D468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D467" i="1"/>
  <c r="D466" i="1"/>
  <c r="AS476" i="1"/>
  <c r="AR476" i="1"/>
  <c r="AP476" i="1"/>
  <c r="AO476" i="1"/>
  <c r="AN476" i="1"/>
  <c r="AL476" i="1"/>
  <c r="AK476" i="1"/>
  <c r="AJ476" i="1"/>
  <c r="AH476" i="1"/>
  <c r="AG476" i="1"/>
  <c r="AF476" i="1"/>
  <c r="AD476" i="1"/>
  <c r="AC476" i="1"/>
  <c r="AB476" i="1"/>
  <c r="Z476" i="1"/>
  <c r="Y476" i="1"/>
  <c r="X476" i="1"/>
  <c r="V476" i="1"/>
  <c r="U476" i="1"/>
  <c r="T476" i="1"/>
  <c r="R476" i="1"/>
  <c r="Q476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AT473" i="1"/>
  <c r="AS473" i="1"/>
  <c r="AR473" i="1"/>
  <c r="AO473" i="1"/>
  <c r="AL473" i="1"/>
  <c r="AJ473" i="1"/>
  <c r="AH473" i="1"/>
  <c r="AG473" i="1"/>
  <c r="AD473" i="1"/>
  <c r="AB473" i="1"/>
  <c r="Z473" i="1"/>
  <c r="Y473" i="1"/>
  <c r="U473" i="1"/>
  <c r="AH487" i="1"/>
  <c r="AF487" i="1"/>
  <c r="AE487" i="1"/>
  <c r="AD487" i="1"/>
  <c r="AC487" i="1"/>
  <c r="AB487" i="1"/>
  <c r="Z487" i="1"/>
  <c r="Y487" i="1"/>
  <c r="X487" i="1"/>
  <c r="W487" i="1"/>
  <c r="U487" i="1"/>
  <c r="R487" i="1"/>
  <c r="Q487" i="1"/>
  <c r="P487" i="1"/>
  <c r="O487" i="1"/>
  <c r="N487" i="1"/>
  <c r="M487" i="1"/>
  <c r="L487" i="1"/>
  <c r="K487" i="1"/>
  <c r="H487" i="1"/>
  <c r="G487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BH391" i="1"/>
  <c r="BF391" i="1"/>
  <c r="BE391" i="1"/>
  <c r="BD391" i="1"/>
  <c r="BB391" i="1"/>
  <c r="BA391" i="1"/>
  <c r="AZ391" i="1"/>
  <c r="AX391" i="1"/>
  <c r="AS391" i="1"/>
  <c r="AR391" i="1"/>
  <c r="AP391" i="1"/>
  <c r="AO391" i="1"/>
  <c r="AN391" i="1"/>
  <c r="AL391" i="1"/>
  <c r="AK391" i="1"/>
  <c r="AJ391" i="1"/>
  <c r="AH391" i="1"/>
  <c r="AG391" i="1"/>
  <c r="AF391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BH388" i="1"/>
  <c r="BB388" i="1"/>
  <c r="AZ388" i="1"/>
  <c r="AX388" i="1"/>
  <c r="AT388" i="1"/>
  <c r="AS388" i="1"/>
  <c r="AR388" i="1"/>
  <c r="AO388" i="1"/>
  <c r="AL388" i="1"/>
  <c r="AJ388" i="1"/>
  <c r="AH388" i="1"/>
  <c r="AG388" i="1"/>
  <c r="BH415" i="1"/>
  <c r="BF415" i="1"/>
  <c r="BE415" i="1"/>
  <c r="BD415" i="1"/>
  <c r="BB415" i="1"/>
  <c r="BA415" i="1"/>
  <c r="AZ415" i="1"/>
  <c r="AX415" i="1"/>
  <c r="AS415" i="1"/>
  <c r="AR415" i="1"/>
  <c r="AP415" i="1"/>
  <c r="AO415" i="1"/>
  <c r="AN415" i="1"/>
  <c r="AL415" i="1"/>
  <c r="AK415" i="1"/>
  <c r="AJ415" i="1"/>
  <c r="AH415" i="1"/>
  <c r="AG415" i="1"/>
  <c r="AF415" i="1"/>
  <c r="AD415" i="1"/>
  <c r="AC415" i="1"/>
  <c r="AB415" i="1"/>
  <c r="Z415" i="1"/>
  <c r="Y415" i="1"/>
  <c r="X415" i="1"/>
  <c r="V415" i="1"/>
  <c r="U415" i="1"/>
  <c r="T415" i="1"/>
  <c r="R415" i="1"/>
  <c r="Q415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BH412" i="1"/>
  <c r="BB412" i="1"/>
  <c r="AZ412" i="1"/>
  <c r="AX412" i="1"/>
  <c r="AT412" i="1"/>
  <c r="AS412" i="1"/>
  <c r="AR412" i="1"/>
  <c r="AO412" i="1"/>
  <c r="AL412" i="1"/>
  <c r="AJ412" i="1"/>
  <c r="AH412" i="1"/>
  <c r="AG412" i="1"/>
  <c r="AD412" i="1"/>
  <c r="AB412" i="1"/>
  <c r="Z412" i="1"/>
  <c r="Y412" i="1"/>
  <c r="U412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BB455" i="1"/>
  <c r="BA455" i="1"/>
  <c r="AZ455" i="1"/>
  <c r="AX455" i="1"/>
  <c r="BC454" i="1"/>
  <c r="BB454" i="1"/>
  <c r="BA454" i="1"/>
  <c r="AZ454" i="1"/>
  <c r="AY454" i="1"/>
  <c r="AX454" i="1"/>
  <c r="BC453" i="1"/>
  <c r="BB453" i="1"/>
  <c r="BA453" i="1"/>
  <c r="AZ453" i="1"/>
  <c r="AY453" i="1"/>
  <c r="AX453" i="1"/>
  <c r="BB452" i="1"/>
  <c r="AZ452" i="1"/>
  <c r="AX452" i="1"/>
  <c r="BC451" i="1"/>
  <c r="BB451" i="1"/>
  <c r="BA451" i="1"/>
  <c r="AZ451" i="1"/>
  <c r="AY451" i="1"/>
  <c r="AX451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D428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D427" i="1"/>
  <c r="D426" i="1"/>
  <c r="AD423" i="1"/>
  <c r="AC423" i="1"/>
  <c r="AB423" i="1"/>
  <c r="Z423" i="1"/>
  <c r="Y423" i="1"/>
  <c r="X423" i="1"/>
  <c r="V423" i="1"/>
  <c r="U423" i="1"/>
  <c r="T423" i="1"/>
  <c r="R423" i="1"/>
  <c r="Q423" i="1"/>
  <c r="P423" i="1"/>
  <c r="N423" i="1"/>
  <c r="M423" i="1"/>
  <c r="L423" i="1"/>
  <c r="J423" i="1"/>
  <c r="I423" i="1"/>
  <c r="H423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AD420" i="1"/>
  <c r="AB420" i="1"/>
  <c r="Z420" i="1"/>
  <c r="Y420" i="1"/>
  <c r="U420" i="1"/>
  <c r="M420" i="1"/>
  <c r="BB436" i="1"/>
  <c r="BA436" i="1"/>
  <c r="AZ436" i="1"/>
  <c r="AX436" i="1"/>
  <c r="AS436" i="1"/>
  <c r="AR436" i="1"/>
  <c r="AP436" i="1"/>
  <c r="AO436" i="1"/>
  <c r="AN436" i="1"/>
  <c r="AL436" i="1"/>
  <c r="AK436" i="1"/>
  <c r="AJ436" i="1"/>
  <c r="AH436" i="1"/>
  <c r="AG436" i="1"/>
  <c r="AF436" i="1"/>
  <c r="AD436" i="1"/>
  <c r="AC436" i="1"/>
  <c r="AB436" i="1"/>
  <c r="Z436" i="1"/>
  <c r="Y436" i="1"/>
  <c r="X436" i="1"/>
  <c r="V436" i="1"/>
  <c r="U436" i="1"/>
  <c r="T436" i="1"/>
  <c r="R436" i="1"/>
  <c r="Q436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BB433" i="1"/>
  <c r="AZ433" i="1"/>
  <c r="AX433" i="1"/>
  <c r="AT433" i="1"/>
  <c r="AS433" i="1"/>
  <c r="AR433" i="1"/>
  <c r="AO433" i="1"/>
  <c r="AL433" i="1"/>
  <c r="AJ433" i="1"/>
  <c r="AH433" i="1"/>
  <c r="AG433" i="1"/>
  <c r="AD433" i="1"/>
  <c r="AB433" i="1"/>
  <c r="Z433" i="1"/>
  <c r="Y433" i="1"/>
  <c r="U433" i="1"/>
  <c r="BH447" i="1"/>
  <c r="BF447" i="1"/>
  <c r="BD447" i="1"/>
  <c r="BB447" i="1"/>
  <c r="BA447" i="1"/>
  <c r="AX447" i="1"/>
  <c r="AW447" i="1"/>
  <c r="AV447" i="1"/>
  <c r="AU447" i="1"/>
  <c r="AT447" i="1"/>
  <c r="AS447" i="1"/>
  <c r="AR447" i="1"/>
  <c r="AP447" i="1"/>
  <c r="AO447" i="1"/>
  <c r="AN447" i="1"/>
  <c r="AM447" i="1"/>
  <c r="AK447" i="1"/>
  <c r="AH447" i="1"/>
  <c r="AF447" i="1"/>
  <c r="AE447" i="1"/>
  <c r="AD447" i="1"/>
  <c r="AC447" i="1"/>
  <c r="AB447" i="1"/>
  <c r="Z447" i="1"/>
  <c r="Y447" i="1"/>
  <c r="X447" i="1"/>
  <c r="W447" i="1"/>
  <c r="U447" i="1"/>
  <c r="R447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Z407" i="1"/>
  <c r="Y407" i="1"/>
  <c r="X407" i="1"/>
  <c r="V407" i="1"/>
  <c r="U407" i="1"/>
  <c r="T407" i="1"/>
  <c r="R407" i="1"/>
  <c r="Q407" i="1"/>
  <c r="P407" i="1"/>
  <c r="N407" i="1"/>
  <c r="M407" i="1"/>
  <c r="L407" i="1"/>
  <c r="J407" i="1"/>
  <c r="I407" i="1"/>
  <c r="H407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Z404" i="1"/>
  <c r="Y404" i="1"/>
  <c r="U404" i="1"/>
  <c r="M404" i="1"/>
  <c r="AH399" i="1"/>
  <c r="AG399" i="1"/>
  <c r="AF399" i="1"/>
  <c r="AH397" i="1"/>
  <c r="AG397" i="1"/>
  <c r="AF397" i="1"/>
  <c r="AE397" i="1"/>
  <c r="AH396" i="1"/>
  <c r="AG396" i="1"/>
  <c r="BH320" i="1"/>
  <c r="BF320" i="1"/>
  <c r="BE320" i="1"/>
  <c r="BD320" i="1"/>
  <c r="BB320" i="1"/>
  <c r="BA320" i="1"/>
  <c r="AZ320" i="1"/>
  <c r="AX320" i="1"/>
  <c r="AS320" i="1"/>
  <c r="AR320" i="1"/>
  <c r="AP320" i="1"/>
  <c r="AO320" i="1"/>
  <c r="AN320" i="1"/>
  <c r="AL320" i="1"/>
  <c r="AK320" i="1"/>
  <c r="AJ320" i="1"/>
  <c r="AH320" i="1"/>
  <c r="AG320" i="1"/>
  <c r="AF320" i="1"/>
  <c r="AD320" i="1"/>
  <c r="AC320" i="1"/>
  <c r="AB320" i="1"/>
  <c r="Z320" i="1"/>
  <c r="Y320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BH317" i="1"/>
  <c r="BB317" i="1"/>
  <c r="AZ317" i="1"/>
  <c r="AX317" i="1"/>
  <c r="AT317" i="1"/>
  <c r="AS317" i="1"/>
  <c r="AR317" i="1"/>
  <c r="AO317" i="1"/>
  <c r="AL317" i="1"/>
  <c r="AJ317" i="1"/>
  <c r="AH317" i="1"/>
  <c r="AG317" i="1"/>
  <c r="AD317" i="1"/>
  <c r="AB317" i="1"/>
  <c r="Z317" i="1"/>
  <c r="Y317" i="1"/>
  <c r="BH336" i="1"/>
  <c r="BF336" i="1"/>
  <c r="BE336" i="1"/>
  <c r="BD336" i="1"/>
  <c r="BB336" i="1"/>
  <c r="BA336" i="1"/>
  <c r="AZ336" i="1"/>
  <c r="AX336" i="1"/>
  <c r="AS336" i="1"/>
  <c r="AR336" i="1"/>
  <c r="AP336" i="1"/>
  <c r="AO336" i="1"/>
  <c r="AN336" i="1"/>
  <c r="AL336" i="1"/>
  <c r="AK336" i="1"/>
  <c r="AJ336" i="1"/>
  <c r="AH336" i="1"/>
  <c r="AG336" i="1"/>
  <c r="AF336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BH333" i="1"/>
  <c r="BB333" i="1"/>
  <c r="AZ333" i="1"/>
  <c r="AX333" i="1"/>
  <c r="AT333" i="1"/>
  <c r="AS333" i="1"/>
  <c r="AR333" i="1"/>
  <c r="AO333" i="1"/>
  <c r="AL333" i="1"/>
  <c r="AJ333" i="1"/>
  <c r="AH333" i="1"/>
  <c r="AG333" i="1"/>
  <c r="AX383" i="1"/>
  <c r="AX382" i="1"/>
  <c r="AX381" i="1"/>
  <c r="AX380" i="1"/>
  <c r="AX379" i="1"/>
  <c r="X312" i="1"/>
  <c r="V312" i="1"/>
  <c r="U312" i="1"/>
  <c r="T312" i="1"/>
  <c r="X310" i="1"/>
  <c r="W310" i="1"/>
  <c r="V310" i="1"/>
  <c r="U310" i="1"/>
  <c r="T310" i="1"/>
  <c r="S310" i="1"/>
  <c r="U309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D356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D355" i="1"/>
  <c r="D354" i="1"/>
  <c r="BF364" i="1"/>
  <c r="BE364" i="1"/>
  <c r="BD364" i="1"/>
  <c r="BB364" i="1"/>
  <c r="BA364" i="1"/>
  <c r="AZ364" i="1"/>
  <c r="AX364" i="1"/>
  <c r="AS364" i="1"/>
  <c r="AR364" i="1"/>
  <c r="AP364" i="1"/>
  <c r="AO364" i="1"/>
  <c r="AN364" i="1"/>
  <c r="AL364" i="1"/>
  <c r="AK364" i="1"/>
  <c r="AJ364" i="1"/>
  <c r="AH364" i="1"/>
  <c r="AG364" i="1"/>
  <c r="AF364" i="1"/>
  <c r="AD364" i="1"/>
  <c r="AC364" i="1"/>
  <c r="AB364" i="1"/>
  <c r="Z364" i="1"/>
  <c r="Y364" i="1"/>
  <c r="X364" i="1"/>
  <c r="V364" i="1"/>
  <c r="U364" i="1"/>
  <c r="T364" i="1"/>
  <c r="R364" i="1"/>
  <c r="Q364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BB361" i="1"/>
  <c r="AZ361" i="1"/>
  <c r="AX361" i="1"/>
  <c r="AT361" i="1"/>
  <c r="AS361" i="1"/>
  <c r="AR361" i="1"/>
  <c r="AO361" i="1"/>
  <c r="AL361" i="1"/>
  <c r="AJ361" i="1"/>
  <c r="AH361" i="1"/>
  <c r="AG361" i="1"/>
  <c r="AD361" i="1"/>
  <c r="AB361" i="1"/>
  <c r="Z361" i="1"/>
  <c r="Y361" i="1"/>
  <c r="U361" i="1"/>
  <c r="BH375" i="1"/>
  <c r="BF375" i="1"/>
  <c r="BD375" i="1"/>
  <c r="BB375" i="1"/>
  <c r="BA375" i="1"/>
  <c r="AX375" i="1"/>
  <c r="AW375" i="1"/>
  <c r="AV375" i="1"/>
  <c r="AU375" i="1"/>
  <c r="AT375" i="1"/>
  <c r="AS375" i="1"/>
  <c r="AR375" i="1"/>
  <c r="AH375" i="1"/>
  <c r="AF375" i="1"/>
  <c r="AE375" i="1"/>
  <c r="AD375" i="1"/>
  <c r="AC375" i="1"/>
  <c r="AB375" i="1"/>
  <c r="Z375" i="1"/>
  <c r="Y375" i="1"/>
  <c r="X375" i="1"/>
  <c r="W375" i="1"/>
  <c r="U375" i="1"/>
  <c r="R375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H328" i="1"/>
  <c r="AG328" i="1"/>
  <c r="AF328" i="1"/>
  <c r="AD328" i="1"/>
  <c r="AC328" i="1"/>
  <c r="AB328" i="1"/>
  <c r="Z328" i="1"/>
  <c r="Y328" i="1"/>
  <c r="X328" i="1"/>
  <c r="V328" i="1"/>
  <c r="U328" i="1"/>
  <c r="T328" i="1"/>
  <c r="R328" i="1"/>
  <c r="Q328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AH325" i="1"/>
  <c r="AG325" i="1"/>
  <c r="AD325" i="1"/>
  <c r="AB325" i="1"/>
  <c r="Z325" i="1"/>
  <c r="Y325" i="1"/>
  <c r="U325" i="1"/>
  <c r="BH240" i="1"/>
  <c r="BF240" i="1"/>
  <c r="BE240" i="1"/>
  <c r="BD240" i="1"/>
  <c r="BB240" i="1"/>
  <c r="BA240" i="1"/>
  <c r="AZ240" i="1"/>
  <c r="AX240" i="1"/>
  <c r="AS240" i="1"/>
  <c r="AR240" i="1"/>
  <c r="AP240" i="1"/>
  <c r="AO240" i="1"/>
  <c r="AN240" i="1"/>
  <c r="AL240" i="1"/>
  <c r="AK240" i="1"/>
  <c r="AJ240" i="1"/>
  <c r="AH240" i="1"/>
  <c r="AG240" i="1"/>
  <c r="AF240" i="1"/>
  <c r="AD240" i="1"/>
  <c r="AC240" i="1"/>
  <c r="AB240" i="1"/>
  <c r="Z240" i="1"/>
  <c r="Y240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BH237" i="1"/>
  <c r="BB237" i="1"/>
  <c r="AZ237" i="1"/>
  <c r="AX237" i="1"/>
  <c r="AT237" i="1"/>
  <c r="AS237" i="1"/>
  <c r="AR237" i="1"/>
  <c r="AO237" i="1"/>
  <c r="AL237" i="1"/>
  <c r="AJ237" i="1"/>
  <c r="AH237" i="1"/>
  <c r="AG237" i="1"/>
  <c r="AD237" i="1"/>
  <c r="AB237" i="1"/>
  <c r="Z237" i="1"/>
  <c r="Y237" i="1"/>
  <c r="BH264" i="1"/>
  <c r="BF264" i="1"/>
  <c r="BE264" i="1"/>
  <c r="BD264" i="1"/>
  <c r="BB264" i="1"/>
  <c r="BA264" i="1"/>
  <c r="AZ264" i="1"/>
  <c r="AX264" i="1"/>
  <c r="AS264" i="1"/>
  <c r="AR264" i="1"/>
  <c r="AP264" i="1"/>
  <c r="AO264" i="1"/>
  <c r="AN264" i="1"/>
  <c r="AL264" i="1"/>
  <c r="AK264" i="1"/>
  <c r="AJ264" i="1"/>
  <c r="AH264" i="1"/>
  <c r="AG264" i="1"/>
  <c r="AF264" i="1"/>
  <c r="AD264" i="1"/>
  <c r="AC264" i="1"/>
  <c r="AB264" i="1"/>
  <c r="Z264" i="1"/>
  <c r="Y264" i="1"/>
  <c r="X264" i="1"/>
  <c r="V264" i="1"/>
  <c r="U264" i="1"/>
  <c r="T264" i="1"/>
  <c r="R264" i="1"/>
  <c r="Q264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BH261" i="1"/>
  <c r="BB261" i="1"/>
  <c r="AZ261" i="1"/>
  <c r="AX261" i="1"/>
  <c r="AT261" i="1"/>
  <c r="AS261" i="1"/>
  <c r="AR261" i="1"/>
  <c r="AO261" i="1"/>
  <c r="AL261" i="1"/>
  <c r="AJ261" i="1"/>
  <c r="AH261" i="1"/>
  <c r="AG261" i="1"/>
  <c r="AD261" i="1"/>
  <c r="AB261" i="1"/>
  <c r="Z261" i="1"/>
  <c r="Y261" i="1"/>
  <c r="U261" i="1"/>
  <c r="AW303" i="1"/>
  <c r="AV303" i="1"/>
  <c r="AU303" i="1"/>
  <c r="AT303" i="1"/>
  <c r="AW302" i="1"/>
  <c r="AV302" i="1"/>
  <c r="AU302" i="1"/>
  <c r="AT302" i="1"/>
  <c r="AW300" i="1"/>
  <c r="AV300" i="1"/>
  <c r="AU300" i="1"/>
  <c r="AT300" i="1"/>
  <c r="X232" i="1"/>
  <c r="V232" i="1"/>
  <c r="U232" i="1"/>
  <c r="T232" i="1"/>
  <c r="R232" i="1"/>
  <c r="Q232" i="1"/>
  <c r="P232" i="1"/>
  <c r="N232" i="1"/>
  <c r="X230" i="1"/>
  <c r="W230" i="1"/>
  <c r="V230" i="1"/>
  <c r="U230" i="1"/>
  <c r="T230" i="1"/>
  <c r="S230" i="1"/>
  <c r="R230" i="1"/>
  <c r="Q230" i="1"/>
  <c r="P230" i="1"/>
  <c r="O230" i="1"/>
  <c r="N230" i="1"/>
  <c r="U229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D277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D276" i="1"/>
  <c r="D275" i="1"/>
  <c r="X272" i="1"/>
  <c r="V272" i="1"/>
  <c r="U272" i="1"/>
  <c r="T272" i="1"/>
  <c r="R272" i="1"/>
  <c r="Q272" i="1"/>
  <c r="P272" i="1"/>
  <c r="N272" i="1"/>
  <c r="M272" i="1"/>
  <c r="L272" i="1"/>
  <c r="J272" i="1"/>
  <c r="I272" i="1"/>
  <c r="H272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U269" i="1"/>
  <c r="M269" i="1"/>
  <c r="BH285" i="1"/>
  <c r="BF285" i="1"/>
  <c r="BE285" i="1"/>
  <c r="BD285" i="1"/>
  <c r="BB285" i="1"/>
  <c r="BA285" i="1"/>
  <c r="AZ285" i="1"/>
  <c r="AX285" i="1"/>
  <c r="AS285" i="1"/>
  <c r="AR285" i="1"/>
  <c r="AP285" i="1"/>
  <c r="AO285" i="1"/>
  <c r="AN285" i="1"/>
  <c r="AL285" i="1"/>
  <c r="AK285" i="1"/>
  <c r="AJ285" i="1"/>
  <c r="AH285" i="1"/>
  <c r="AG285" i="1"/>
  <c r="AF285" i="1"/>
  <c r="AD285" i="1"/>
  <c r="AC285" i="1"/>
  <c r="AB285" i="1"/>
  <c r="Z285" i="1"/>
  <c r="Y285" i="1"/>
  <c r="X285" i="1"/>
  <c r="V285" i="1"/>
  <c r="U285" i="1"/>
  <c r="T285" i="1"/>
  <c r="R285" i="1"/>
  <c r="Q285" i="1"/>
  <c r="P285" i="1"/>
  <c r="N285" i="1"/>
  <c r="M285" i="1"/>
  <c r="L285" i="1"/>
  <c r="J285" i="1"/>
  <c r="I285" i="1"/>
  <c r="H285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BH282" i="1"/>
  <c r="BB282" i="1"/>
  <c r="AZ282" i="1"/>
  <c r="AX282" i="1"/>
  <c r="AT282" i="1"/>
  <c r="AS282" i="1"/>
  <c r="AR282" i="1"/>
  <c r="AO282" i="1"/>
  <c r="AL282" i="1"/>
  <c r="AJ282" i="1"/>
  <c r="AH282" i="1"/>
  <c r="AG282" i="1"/>
  <c r="AD282" i="1"/>
  <c r="AB282" i="1"/>
  <c r="Z282" i="1"/>
  <c r="Y282" i="1"/>
  <c r="U282" i="1"/>
  <c r="M282" i="1"/>
  <c r="BH296" i="1"/>
  <c r="BF296" i="1"/>
  <c r="BD296" i="1"/>
  <c r="BB296" i="1"/>
  <c r="BA296" i="1"/>
  <c r="AX296" i="1"/>
  <c r="AW296" i="1"/>
  <c r="AV296" i="1"/>
  <c r="AU296" i="1"/>
  <c r="AT296" i="1"/>
  <c r="AS296" i="1"/>
  <c r="AR296" i="1"/>
  <c r="AP296" i="1"/>
  <c r="AO296" i="1"/>
  <c r="AN296" i="1"/>
  <c r="AM296" i="1"/>
  <c r="AK296" i="1"/>
  <c r="AH296" i="1"/>
  <c r="AF296" i="1"/>
  <c r="AE296" i="1"/>
  <c r="AD296" i="1"/>
  <c r="AC296" i="1"/>
  <c r="AB296" i="1"/>
  <c r="Z296" i="1"/>
  <c r="Y296" i="1"/>
  <c r="X296" i="1"/>
  <c r="W296" i="1"/>
  <c r="U296" i="1"/>
  <c r="R296" i="1"/>
  <c r="Q296" i="1"/>
  <c r="P296" i="1"/>
  <c r="O296" i="1"/>
  <c r="N296" i="1"/>
  <c r="M296" i="1"/>
  <c r="L296" i="1"/>
  <c r="K296" i="1"/>
  <c r="H296" i="1"/>
  <c r="G296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Z256" i="1"/>
  <c r="Y256" i="1"/>
  <c r="X256" i="1"/>
  <c r="V256" i="1"/>
  <c r="U256" i="1"/>
  <c r="T256" i="1"/>
  <c r="R256" i="1"/>
  <c r="Q256" i="1"/>
  <c r="P256" i="1"/>
  <c r="N256" i="1"/>
  <c r="M256" i="1"/>
  <c r="L256" i="1"/>
  <c r="J256" i="1"/>
  <c r="I256" i="1"/>
  <c r="H256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Z253" i="1"/>
  <c r="Y253" i="1"/>
  <c r="U253" i="1"/>
  <c r="M253" i="1"/>
  <c r="AH248" i="1"/>
  <c r="AG248" i="1"/>
  <c r="AF248" i="1"/>
  <c r="AD248" i="1"/>
  <c r="AC248" i="1"/>
  <c r="AB248" i="1"/>
  <c r="Z248" i="1"/>
  <c r="Y248" i="1"/>
  <c r="X248" i="1"/>
  <c r="V248" i="1"/>
  <c r="U248" i="1"/>
  <c r="T248" i="1"/>
  <c r="R248" i="1"/>
  <c r="Q248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AH245" i="1"/>
  <c r="AG245" i="1"/>
  <c r="AD245" i="1"/>
  <c r="AB245" i="1"/>
  <c r="Z245" i="1"/>
  <c r="Y245" i="1"/>
  <c r="U245" i="1"/>
  <c r="BH176" i="1"/>
  <c r="BF176" i="1"/>
  <c r="BE176" i="1"/>
  <c r="BD176" i="1"/>
  <c r="BB176" i="1"/>
  <c r="BA176" i="1"/>
  <c r="AZ176" i="1"/>
  <c r="AX176" i="1"/>
  <c r="AS176" i="1"/>
  <c r="AR176" i="1"/>
  <c r="AP176" i="1"/>
  <c r="AO176" i="1"/>
  <c r="AN176" i="1"/>
  <c r="AL176" i="1"/>
  <c r="AK176" i="1"/>
  <c r="AJ176" i="1"/>
  <c r="AH176" i="1"/>
  <c r="AG176" i="1"/>
  <c r="AF176" i="1"/>
  <c r="AD176" i="1"/>
  <c r="AC176" i="1"/>
  <c r="AB176" i="1"/>
  <c r="Z176" i="1"/>
  <c r="Y176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BH173" i="1"/>
  <c r="BB173" i="1"/>
  <c r="AZ173" i="1"/>
  <c r="AX173" i="1"/>
  <c r="AT173" i="1"/>
  <c r="AS173" i="1"/>
  <c r="AR173" i="1"/>
  <c r="AO173" i="1"/>
  <c r="AL173" i="1"/>
  <c r="AJ173" i="1"/>
  <c r="AH173" i="1"/>
  <c r="AG173" i="1"/>
  <c r="AD173" i="1"/>
  <c r="AB173" i="1"/>
  <c r="Z173" i="1"/>
  <c r="Y173" i="1"/>
  <c r="BH192" i="1"/>
  <c r="BF192" i="1"/>
  <c r="BE192" i="1"/>
  <c r="BD192" i="1"/>
  <c r="BB192" i="1"/>
  <c r="BA192" i="1"/>
  <c r="AZ192" i="1"/>
  <c r="AX192" i="1"/>
  <c r="AS192" i="1"/>
  <c r="AR192" i="1"/>
  <c r="AP192" i="1"/>
  <c r="AO192" i="1"/>
  <c r="AN192" i="1"/>
  <c r="AL192" i="1"/>
  <c r="AK192" i="1"/>
  <c r="AJ192" i="1"/>
  <c r="AH192" i="1"/>
  <c r="AG192" i="1"/>
  <c r="AF192" i="1"/>
  <c r="AD192" i="1"/>
  <c r="AC192" i="1"/>
  <c r="AB192" i="1"/>
  <c r="Z192" i="1"/>
  <c r="Y192" i="1"/>
  <c r="X192" i="1"/>
  <c r="V192" i="1"/>
  <c r="U192" i="1"/>
  <c r="T192" i="1"/>
  <c r="R192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BH189" i="1"/>
  <c r="BB189" i="1"/>
  <c r="AZ189" i="1"/>
  <c r="AX189" i="1"/>
  <c r="AT189" i="1"/>
  <c r="AS189" i="1"/>
  <c r="AR189" i="1"/>
  <c r="AO189" i="1"/>
  <c r="AL189" i="1"/>
  <c r="AJ189" i="1"/>
  <c r="AH189" i="1"/>
  <c r="AG189" i="1"/>
  <c r="AD189" i="1"/>
  <c r="AB189" i="1"/>
  <c r="Z189" i="1"/>
  <c r="Y189" i="1"/>
  <c r="U189" i="1"/>
  <c r="X168" i="1"/>
  <c r="V168" i="1"/>
  <c r="U168" i="1"/>
  <c r="T168" i="1"/>
  <c r="R168" i="1"/>
  <c r="Q168" i="1"/>
  <c r="P168" i="1"/>
  <c r="N168" i="1"/>
  <c r="M168" i="1"/>
  <c r="L168" i="1"/>
  <c r="J168" i="1"/>
  <c r="I168" i="1"/>
  <c r="H168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U165" i="1"/>
  <c r="M16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D205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D204" i="1"/>
  <c r="D203" i="1"/>
  <c r="X200" i="1"/>
  <c r="V200" i="1"/>
  <c r="U200" i="1"/>
  <c r="T200" i="1"/>
  <c r="R200" i="1"/>
  <c r="Q200" i="1"/>
  <c r="P200" i="1"/>
  <c r="N200" i="1"/>
  <c r="M200" i="1"/>
  <c r="L200" i="1"/>
  <c r="J200" i="1"/>
  <c r="I200" i="1"/>
  <c r="H200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U197" i="1"/>
  <c r="M197" i="1"/>
  <c r="BB213" i="1"/>
  <c r="BA213" i="1"/>
  <c r="AZ213" i="1"/>
  <c r="AX213" i="1"/>
  <c r="AS213" i="1"/>
  <c r="AR213" i="1"/>
  <c r="AP213" i="1"/>
  <c r="AO213" i="1"/>
  <c r="AN213" i="1"/>
  <c r="AL213" i="1"/>
  <c r="AK213" i="1"/>
  <c r="AJ213" i="1"/>
  <c r="AH213" i="1"/>
  <c r="AG213" i="1"/>
  <c r="AF213" i="1"/>
  <c r="AD213" i="1"/>
  <c r="AC213" i="1"/>
  <c r="AB213" i="1"/>
  <c r="Z213" i="1"/>
  <c r="Y213" i="1"/>
  <c r="X213" i="1"/>
  <c r="V213" i="1"/>
  <c r="U213" i="1"/>
  <c r="T213" i="1"/>
  <c r="R213" i="1"/>
  <c r="Q213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BB210" i="1"/>
  <c r="AZ210" i="1"/>
  <c r="AX210" i="1"/>
  <c r="AT210" i="1"/>
  <c r="AS210" i="1"/>
  <c r="AR210" i="1"/>
  <c r="AO210" i="1"/>
  <c r="AL210" i="1"/>
  <c r="AJ210" i="1"/>
  <c r="AH210" i="1"/>
  <c r="AG210" i="1"/>
  <c r="AD210" i="1"/>
  <c r="AB210" i="1"/>
  <c r="Z210" i="1"/>
  <c r="Y210" i="1"/>
  <c r="U210" i="1"/>
  <c r="BH224" i="1"/>
  <c r="BF224" i="1"/>
  <c r="BD224" i="1"/>
  <c r="BB224" i="1"/>
  <c r="BA224" i="1"/>
  <c r="AX224" i="1"/>
  <c r="AW224" i="1"/>
  <c r="AV224" i="1"/>
  <c r="AU224" i="1"/>
  <c r="AT224" i="1"/>
  <c r="AS224" i="1"/>
  <c r="AR224" i="1"/>
  <c r="AP224" i="1"/>
  <c r="AO224" i="1"/>
  <c r="AN224" i="1"/>
  <c r="AM224" i="1"/>
  <c r="AK224" i="1"/>
  <c r="AH224" i="1"/>
  <c r="AF224" i="1"/>
  <c r="AE224" i="1"/>
  <c r="AD224" i="1"/>
  <c r="AC224" i="1"/>
  <c r="AB224" i="1"/>
  <c r="Z224" i="1"/>
  <c r="Y224" i="1"/>
  <c r="X224" i="1"/>
  <c r="W224" i="1"/>
  <c r="U224" i="1"/>
  <c r="R224" i="1"/>
  <c r="Q224" i="1"/>
  <c r="P224" i="1"/>
  <c r="O224" i="1"/>
  <c r="N224" i="1"/>
  <c r="M224" i="1"/>
  <c r="L224" i="1"/>
  <c r="K224" i="1"/>
  <c r="H224" i="1"/>
  <c r="G224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AX184" i="1"/>
  <c r="AS184" i="1"/>
  <c r="AR184" i="1"/>
  <c r="AP184" i="1"/>
  <c r="AO184" i="1"/>
  <c r="AN184" i="1"/>
  <c r="AL184" i="1"/>
  <c r="AK184" i="1"/>
  <c r="AJ184" i="1"/>
  <c r="AH184" i="1"/>
  <c r="AG184" i="1"/>
  <c r="AF184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X181" i="1"/>
  <c r="AT181" i="1"/>
  <c r="AS181" i="1"/>
  <c r="AR181" i="1"/>
  <c r="AO181" i="1"/>
  <c r="AL181" i="1"/>
  <c r="AJ181" i="1"/>
  <c r="AH181" i="1"/>
  <c r="AG181" i="1"/>
  <c r="BH88" i="1"/>
  <c r="BF88" i="1"/>
  <c r="BE88" i="1"/>
  <c r="BD88" i="1"/>
  <c r="BB88" i="1"/>
  <c r="BA88" i="1"/>
  <c r="AZ88" i="1"/>
  <c r="AX88" i="1"/>
  <c r="AS88" i="1"/>
  <c r="AR88" i="1"/>
  <c r="AP88" i="1"/>
  <c r="AO88" i="1"/>
  <c r="AN88" i="1"/>
  <c r="AL88" i="1"/>
  <c r="AK88" i="1"/>
  <c r="AJ88" i="1"/>
  <c r="AH88" i="1"/>
  <c r="AG88" i="1"/>
  <c r="AF88" i="1"/>
  <c r="AD88" i="1"/>
  <c r="AC88" i="1"/>
  <c r="AB88" i="1"/>
  <c r="Z88" i="1"/>
  <c r="Y88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BH85" i="1"/>
  <c r="BB85" i="1"/>
  <c r="AZ85" i="1"/>
  <c r="AX85" i="1"/>
  <c r="AT85" i="1"/>
  <c r="AS85" i="1"/>
  <c r="AR85" i="1"/>
  <c r="AO85" i="1"/>
  <c r="AL85" i="1"/>
  <c r="AJ85" i="1"/>
  <c r="AH85" i="1"/>
  <c r="AG85" i="1"/>
  <c r="AD85" i="1"/>
  <c r="AB85" i="1"/>
  <c r="Z85" i="1"/>
  <c r="Y85" i="1"/>
  <c r="BH112" i="1"/>
  <c r="BF112" i="1"/>
  <c r="BE112" i="1"/>
  <c r="BD112" i="1"/>
  <c r="BB112" i="1"/>
  <c r="BA112" i="1"/>
  <c r="AZ112" i="1"/>
  <c r="AX112" i="1"/>
  <c r="AS112" i="1"/>
  <c r="AR112" i="1"/>
  <c r="AP112" i="1"/>
  <c r="AO112" i="1"/>
  <c r="AN112" i="1"/>
  <c r="AL112" i="1"/>
  <c r="AK112" i="1"/>
  <c r="AJ112" i="1"/>
  <c r="AH112" i="1"/>
  <c r="AG112" i="1"/>
  <c r="AF112" i="1"/>
  <c r="AD112" i="1"/>
  <c r="AC112" i="1"/>
  <c r="AB112" i="1"/>
  <c r="Z112" i="1"/>
  <c r="Y112" i="1"/>
  <c r="X112" i="1"/>
  <c r="V112" i="1"/>
  <c r="U112" i="1"/>
  <c r="T112" i="1"/>
  <c r="R112" i="1"/>
  <c r="Q112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BH109" i="1"/>
  <c r="BB109" i="1"/>
  <c r="AZ109" i="1"/>
  <c r="AX109" i="1"/>
  <c r="AT109" i="1"/>
  <c r="AS109" i="1"/>
  <c r="AR109" i="1"/>
  <c r="AO109" i="1"/>
  <c r="AL109" i="1"/>
  <c r="AJ109" i="1"/>
  <c r="AH109" i="1"/>
  <c r="AG109" i="1"/>
  <c r="AD109" i="1"/>
  <c r="AB109" i="1"/>
  <c r="Z109" i="1"/>
  <c r="Y109" i="1"/>
  <c r="U109" i="1"/>
  <c r="BA128" i="1"/>
  <c r="BA126" i="1"/>
  <c r="BH160" i="1"/>
  <c r="BF160" i="1"/>
  <c r="BE160" i="1"/>
  <c r="BD160" i="1"/>
  <c r="BB160" i="1"/>
  <c r="BA160" i="1"/>
  <c r="AZ160" i="1"/>
  <c r="AX160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BH157" i="1"/>
  <c r="BB157" i="1"/>
  <c r="AZ157" i="1"/>
  <c r="AX157" i="1"/>
  <c r="AT157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X80" i="1"/>
  <c r="V80" i="1"/>
  <c r="U80" i="1"/>
  <c r="T80" i="1"/>
  <c r="R80" i="1"/>
  <c r="Q80" i="1"/>
  <c r="P80" i="1"/>
  <c r="N80" i="1"/>
  <c r="M80" i="1"/>
  <c r="L80" i="1"/>
  <c r="J80" i="1"/>
  <c r="I80" i="1"/>
  <c r="H80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U77" i="1"/>
  <c r="M77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D133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D132" i="1"/>
  <c r="D131" i="1"/>
  <c r="AB120" i="1"/>
  <c r="Z120" i="1"/>
  <c r="Y120" i="1"/>
  <c r="X120" i="1"/>
  <c r="V120" i="1"/>
  <c r="U120" i="1"/>
  <c r="T120" i="1"/>
  <c r="R120" i="1"/>
  <c r="Q120" i="1"/>
  <c r="P120" i="1"/>
  <c r="N120" i="1"/>
  <c r="M120" i="1"/>
  <c r="L120" i="1"/>
  <c r="J120" i="1"/>
  <c r="I120" i="1"/>
  <c r="H120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AB117" i="1"/>
  <c r="Z117" i="1"/>
  <c r="Y117" i="1"/>
  <c r="U117" i="1"/>
  <c r="M117" i="1"/>
  <c r="BH141" i="1"/>
  <c r="BF141" i="1"/>
  <c r="BE141" i="1"/>
  <c r="BD141" i="1"/>
  <c r="BB141" i="1"/>
  <c r="BA141" i="1"/>
  <c r="AZ141" i="1"/>
  <c r="AX141" i="1"/>
  <c r="AS141" i="1"/>
  <c r="AR141" i="1"/>
  <c r="AP141" i="1"/>
  <c r="AO141" i="1"/>
  <c r="AN141" i="1"/>
  <c r="AL141" i="1"/>
  <c r="AK141" i="1"/>
  <c r="AJ141" i="1"/>
  <c r="AH141" i="1"/>
  <c r="AG141" i="1"/>
  <c r="AF141" i="1"/>
  <c r="AD141" i="1"/>
  <c r="AC141" i="1"/>
  <c r="AB141" i="1"/>
  <c r="Z141" i="1"/>
  <c r="Y141" i="1"/>
  <c r="X141" i="1"/>
  <c r="V141" i="1"/>
  <c r="U141" i="1"/>
  <c r="T141" i="1"/>
  <c r="R141" i="1"/>
  <c r="Q141" i="1"/>
  <c r="P141" i="1"/>
  <c r="N141" i="1"/>
  <c r="M141" i="1"/>
  <c r="L141" i="1"/>
  <c r="J141" i="1"/>
  <c r="I141" i="1"/>
  <c r="H141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BH138" i="1"/>
  <c r="BB138" i="1"/>
  <c r="AZ138" i="1"/>
  <c r="AX138" i="1"/>
  <c r="AT138" i="1"/>
  <c r="AS138" i="1"/>
  <c r="AR138" i="1"/>
  <c r="AO138" i="1"/>
  <c r="AL138" i="1"/>
  <c r="AJ138" i="1"/>
  <c r="AH138" i="1"/>
  <c r="AG138" i="1"/>
  <c r="AD138" i="1"/>
  <c r="AB138" i="1"/>
  <c r="Z138" i="1"/>
  <c r="Y138" i="1"/>
  <c r="U138" i="1"/>
  <c r="M138" i="1"/>
  <c r="BH152" i="1"/>
  <c r="BF152" i="1"/>
  <c r="BD152" i="1"/>
  <c r="BB152" i="1"/>
  <c r="BA152" i="1"/>
  <c r="AX152" i="1"/>
  <c r="AW152" i="1"/>
  <c r="AV152" i="1"/>
  <c r="AU152" i="1"/>
  <c r="AT152" i="1"/>
  <c r="AS152" i="1"/>
  <c r="AR152" i="1"/>
  <c r="AP152" i="1"/>
  <c r="AO152" i="1"/>
  <c r="AN152" i="1"/>
  <c r="AM152" i="1"/>
  <c r="AK152" i="1"/>
  <c r="AH152" i="1"/>
  <c r="AF152" i="1"/>
  <c r="AE152" i="1"/>
  <c r="AD152" i="1"/>
  <c r="AC152" i="1"/>
  <c r="AB152" i="1"/>
  <c r="Z152" i="1"/>
  <c r="Y152" i="1"/>
  <c r="X152" i="1"/>
  <c r="W152" i="1"/>
  <c r="U152" i="1"/>
  <c r="R152" i="1"/>
  <c r="Q152" i="1"/>
  <c r="P152" i="1"/>
  <c r="O152" i="1"/>
  <c r="N152" i="1"/>
  <c r="M152" i="1"/>
  <c r="L152" i="1"/>
  <c r="K152" i="1"/>
  <c r="H152" i="1"/>
  <c r="G152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Z104" i="1"/>
  <c r="Y104" i="1"/>
  <c r="X104" i="1"/>
  <c r="V104" i="1"/>
  <c r="U104" i="1"/>
  <c r="T104" i="1"/>
  <c r="R104" i="1"/>
  <c r="Q104" i="1"/>
  <c r="P104" i="1"/>
  <c r="N104" i="1"/>
  <c r="M104" i="1"/>
  <c r="L104" i="1"/>
  <c r="J104" i="1"/>
  <c r="I104" i="1"/>
  <c r="H104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Z101" i="1"/>
  <c r="Y101" i="1"/>
  <c r="U101" i="1"/>
  <c r="M101" i="1"/>
  <c r="AH96" i="1"/>
  <c r="AG96" i="1"/>
  <c r="AF96" i="1"/>
  <c r="AD96" i="1"/>
  <c r="AC96" i="1"/>
  <c r="AB96" i="1"/>
  <c r="Z96" i="1"/>
  <c r="Y96" i="1"/>
  <c r="X96" i="1"/>
  <c r="V96" i="1"/>
  <c r="U96" i="1"/>
  <c r="T96" i="1"/>
  <c r="R96" i="1"/>
  <c r="Q96" i="1"/>
  <c r="P96" i="1"/>
  <c r="N96" i="1"/>
  <c r="M96" i="1"/>
  <c r="L96" i="1"/>
  <c r="J96" i="1"/>
  <c r="I96" i="1"/>
  <c r="H96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AH93" i="1"/>
  <c r="AG93" i="1"/>
  <c r="AD93" i="1"/>
  <c r="AB93" i="1"/>
  <c r="Z93" i="1"/>
  <c r="Y93" i="1"/>
  <c r="U93" i="1"/>
  <c r="M93" i="1"/>
  <c r="BH11" i="1"/>
  <c r="BF11" i="1"/>
  <c r="BE11" i="1"/>
  <c r="BD11" i="1"/>
  <c r="BB11" i="1"/>
  <c r="BA11" i="1"/>
  <c r="AS11" i="1"/>
  <c r="AR11" i="1"/>
  <c r="AP11" i="1"/>
  <c r="AO11" i="1"/>
  <c r="AN11" i="1"/>
  <c r="AL11" i="1"/>
  <c r="AK11" i="1"/>
  <c r="AJ11" i="1"/>
  <c r="AH11" i="1"/>
  <c r="AG11" i="1"/>
  <c r="AF11" i="1"/>
  <c r="AD11" i="1"/>
  <c r="AC11" i="1"/>
  <c r="AB11" i="1"/>
  <c r="Z11" i="1"/>
  <c r="Y11" i="1"/>
  <c r="BH46" i="1"/>
  <c r="BF46" i="1"/>
  <c r="BE46" i="1"/>
  <c r="BD46" i="1"/>
  <c r="BB46" i="1"/>
  <c r="BA46" i="1"/>
  <c r="AZ46" i="1"/>
  <c r="AX46" i="1"/>
  <c r="AS46" i="1"/>
  <c r="AR46" i="1"/>
  <c r="AP46" i="1"/>
  <c r="AO46" i="1"/>
  <c r="AN46" i="1"/>
  <c r="AL46" i="1"/>
  <c r="AK46" i="1"/>
  <c r="AJ46" i="1"/>
  <c r="AH46" i="1"/>
  <c r="AG46" i="1"/>
  <c r="AF46" i="1"/>
  <c r="AD46" i="1"/>
  <c r="AC46" i="1"/>
  <c r="AB46" i="1"/>
  <c r="Z46" i="1"/>
  <c r="Y46" i="1"/>
  <c r="X46" i="1"/>
  <c r="V46" i="1"/>
  <c r="U46" i="1"/>
  <c r="T46" i="1"/>
  <c r="R46" i="1"/>
  <c r="Q46" i="1"/>
  <c r="BH51" i="1"/>
  <c r="AS51" i="1"/>
  <c r="AR51" i="1"/>
  <c r="AL51" i="1"/>
  <c r="AK51" i="1"/>
  <c r="AJ51" i="1"/>
  <c r="AH51" i="1"/>
  <c r="AG51" i="1"/>
  <c r="AF51" i="1"/>
  <c r="AD51" i="1"/>
  <c r="AC51" i="1"/>
  <c r="AB51" i="1"/>
  <c r="Z51" i="1"/>
  <c r="Y51" i="1"/>
  <c r="X51" i="1"/>
  <c r="V51" i="1"/>
  <c r="U51" i="1"/>
  <c r="T51" i="1"/>
  <c r="R51" i="1"/>
  <c r="Q51" i="1"/>
  <c r="P51" i="1"/>
  <c r="N51" i="1"/>
  <c r="M51" i="1"/>
  <c r="L51" i="1"/>
  <c r="J51" i="1"/>
  <c r="X6" i="1"/>
  <c r="V6" i="1"/>
  <c r="U6" i="1"/>
  <c r="T6" i="1"/>
  <c r="R6" i="1"/>
  <c r="Q6" i="1"/>
  <c r="P6" i="1"/>
  <c r="N6" i="1"/>
  <c r="M6" i="1"/>
  <c r="L6" i="1"/>
  <c r="J6" i="1"/>
  <c r="I6" i="1"/>
  <c r="H6" i="1"/>
  <c r="X41" i="1"/>
  <c r="V41" i="1"/>
  <c r="U41" i="1"/>
  <c r="T41" i="1"/>
  <c r="R41" i="1"/>
  <c r="Q41" i="1"/>
  <c r="P41" i="1"/>
  <c r="N41" i="1"/>
  <c r="M41" i="1"/>
  <c r="L41" i="1"/>
  <c r="J41" i="1"/>
  <c r="I41" i="1"/>
  <c r="H41" i="1"/>
  <c r="R36" i="1"/>
  <c r="Q36" i="1"/>
  <c r="P36" i="1"/>
  <c r="N36" i="1"/>
  <c r="M36" i="1"/>
  <c r="L36" i="1"/>
  <c r="BH61" i="1"/>
  <c r="BF61" i="1"/>
  <c r="BE61" i="1"/>
  <c r="BD61" i="1"/>
  <c r="BB61" i="1"/>
  <c r="BA61" i="1"/>
  <c r="AZ61" i="1"/>
  <c r="AX61" i="1"/>
  <c r="AS61" i="1"/>
  <c r="AR61" i="1"/>
  <c r="AP61" i="1"/>
  <c r="AO61" i="1"/>
  <c r="AN61" i="1"/>
  <c r="AL61" i="1"/>
  <c r="AK61" i="1"/>
  <c r="AJ61" i="1"/>
  <c r="AH61" i="1"/>
  <c r="AG61" i="1"/>
  <c r="AF61" i="1"/>
  <c r="AD61" i="1"/>
  <c r="AC61" i="1"/>
  <c r="AB61" i="1"/>
  <c r="Z61" i="1"/>
  <c r="Y61" i="1"/>
  <c r="X61" i="1"/>
  <c r="V61" i="1"/>
  <c r="U61" i="1"/>
  <c r="T61" i="1"/>
  <c r="R61" i="1"/>
  <c r="Q61" i="1"/>
  <c r="P61" i="1"/>
  <c r="N61" i="1"/>
  <c r="M61" i="1"/>
  <c r="L61" i="1"/>
  <c r="J61" i="1"/>
  <c r="I61" i="1"/>
  <c r="BH72" i="1"/>
  <c r="BF72" i="1"/>
  <c r="BD72" i="1"/>
  <c r="BB72" i="1"/>
  <c r="BA72" i="1"/>
  <c r="AX72" i="1"/>
  <c r="AW72" i="1"/>
  <c r="AV72" i="1"/>
  <c r="AU72" i="1"/>
  <c r="AT72" i="1"/>
  <c r="AS72" i="1"/>
  <c r="AR72" i="1"/>
  <c r="AP72" i="1"/>
  <c r="AO72" i="1"/>
  <c r="AN72" i="1"/>
  <c r="AM72" i="1"/>
  <c r="AK72" i="1"/>
  <c r="AH72" i="1"/>
  <c r="AF72" i="1"/>
  <c r="AE72" i="1"/>
  <c r="AD72" i="1"/>
  <c r="AC72" i="1"/>
  <c r="AB72" i="1"/>
  <c r="Z72" i="1"/>
  <c r="Y72" i="1"/>
  <c r="X72" i="1"/>
  <c r="W72" i="1"/>
  <c r="U72" i="1"/>
  <c r="R72" i="1"/>
  <c r="Q72" i="1"/>
  <c r="P72" i="1"/>
  <c r="O72" i="1"/>
  <c r="N72" i="1"/>
  <c r="M72" i="1"/>
  <c r="L72" i="1"/>
  <c r="K72" i="1"/>
  <c r="H72" i="1"/>
  <c r="G72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BH31" i="1"/>
  <c r="BF31" i="1"/>
  <c r="BE31" i="1"/>
  <c r="BD31" i="1"/>
  <c r="BB31" i="1"/>
  <c r="BA31" i="1"/>
  <c r="AZ31" i="1"/>
  <c r="AX31" i="1"/>
  <c r="AR31" i="1"/>
  <c r="AP31" i="1"/>
  <c r="AO31" i="1"/>
  <c r="AN31" i="1"/>
  <c r="AL31" i="1"/>
  <c r="AK31" i="1"/>
  <c r="AJ31" i="1"/>
  <c r="AH31" i="1"/>
  <c r="AG31" i="1"/>
  <c r="AF31" i="1"/>
  <c r="AD31" i="1"/>
  <c r="AC31" i="1"/>
  <c r="AB31" i="1"/>
  <c r="BH21" i="1"/>
  <c r="BF21" i="1"/>
  <c r="BE21" i="1"/>
  <c r="BD21" i="1"/>
  <c r="BB21" i="1"/>
  <c r="BA21" i="1"/>
  <c r="AZ21" i="1"/>
  <c r="AX21" i="1"/>
  <c r="AS21" i="1"/>
  <c r="AR21" i="1"/>
  <c r="AP21" i="1"/>
  <c r="AO21" i="1"/>
  <c r="AN21" i="1"/>
  <c r="AL21" i="1"/>
  <c r="AK21" i="1"/>
  <c r="AJ21" i="1"/>
  <c r="AH21" i="1"/>
  <c r="AG21" i="1"/>
  <c r="AF21" i="1"/>
  <c r="AD21" i="1"/>
  <c r="AC21" i="1"/>
  <c r="AB21" i="1"/>
  <c r="Z21" i="1"/>
  <c r="Y21" i="1"/>
  <c r="X21" i="1"/>
  <c r="V21" i="1"/>
  <c r="U21" i="1"/>
  <c r="T21" i="1"/>
  <c r="R21" i="1"/>
  <c r="Q21" i="1"/>
  <c r="P21" i="1"/>
  <c r="N21" i="1"/>
  <c r="M21" i="1"/>
  <c r="L21" i="1"/>
  <c r="J21" i="1"/>
  <c r="I21" i="1"/>
  <c r="H21" i="1"/>
  <c r="BH16" i="1"/>
  <c r="BF16" i="1"/>
  <c r="BE16" i="1"/>
  <c r="BD16" i="1"/>
  <c r="BB16" i="1"/>
  <c r="BA16" i="1"/>
  <c r="AZ16" i="1"/>
  <c r="AX16" i="1"/>
  <c r="AS16" i="1"/>
  <c r="AR16" i="1"/>
  <c r="AP16" i="1"/>
  <c r="AO16" i="1"/>
  <c r="AN16" i="1"/>
  <c r="AL16" i="1"/>
  <c r="AK16" i="1"/>
  <c r="AJ16" i="1"/>
  <c r="AH16" i="1"/>
  <c r="AG16" i="1"/>
  <c r="AF16" i="1"/>
  <c r="AD16" i="1"/>
  <c r="AC16" i="1"/>
  <c r="AB16" i="1"/>
  <c r="Z16" i="1"/>
  <c r="Y16" i="1"/>
  <c r="X16" i="1"/>
  <c r="V16" i="1"/>
  <c r="U16" i="1"/>
  <c r="T16" i="1"/>
  <c r="R16" i="1"/>
  <c r="Q16" i="1"/>
  <c r="P16" i="1"/>
  <c r="N16" i="1"/>
  <c r="M16" i="1"/>
  <c r="L16" i="1"/>
  <c r="J16" i="1"/>
  <c r="I16" i="1"/>
  <c r="H16" i="1"/>
  <c r="BH26" i="1"/>
  <c r="BF26" i="1"/>
  <c r="BE26" i="1"/>
  <c r="BD26" i="1"/>
  <c r="BB26" i="1"/>
  <c r="BA26" i="1"/>
  <c r="AZ26" i="1"/>
  <c r="AX26" i="1"/>
  <c r="AS26" i="1"/>
  <c r="AR26" i="1"/>
  <c r="AP26" i="1"/>
  <c r="AO26" i="1"/>
  <c r="AN26" i="1"/>
  <c r="AL26" i="1"/>
  <c r="AK26" i="1"/>
  <c r="AJ26" i="1"/>
  <c r="AH26" i="1"/>
  <c r="AG26" i="1"/>
  <c r="AF26" i="1"/>
  <c r="AD26" i="1"/>
  <c r="AC26" i="1"/>
  <c r="AB26" i="1"/>
  <c r="Z26" i="1"/>
  <c r="Y26" i="1"/>
  <c r="X26" i="1"/>
  <c r="V26" i="1"/>
  <c r="U26" i="1"/>
  <c r="T26" i="1"/>
  <c r="R26" i="1"/>
  <c r="Q26" i="1"/>
  <c r="P26" i="1"/>
  <c r="N26" i="1"/>
  <c r="M26" i="1"/>
  <c r="L26" i="1"/>
  <c r="J26" i="1"/>
  <c r="I26" i="1"/>
  <c r="H26" i="1"/>
  <c r="V177" i="12"/>
  <c r="V137" i="12"/>
  <c r="AX32" i="3"/>
  <c r="AX36" i="3"/>
  <c r="AX15" i="3"/>
  <c r="BG50" i="8"/>
  <c r="BC29" i="4"/>
  <c r="AP32" i="3"/>
  <c r="AP36" i="3" s="1"/>
  <c r="AP15" i="3"/>
  <c r="Z177" i="12"/>
  <c r="Z169" i="12"/>
  <c r="Z137" i="12"/>
  <c r="AP177" i="12"/>
  <c r="AP173" i="12"/>
  <c r="AP137" i="12"/>
  <c r="V47" i="3"/>
  <c r="Z91" i="12"/>
  <c r="Z87" i="12"/>
  <c r="X74" i="5"/>
  <c r="X25" i="3"/>
  <c r="AZ74" i="5"/>
  <c r="AZ25" i="3"/>
  <c r="AD27" i="3"/>
  <c r="AD52" i="3"/>
  <c r="AD45" i="3"/>
  <c r="AV74" i="5"/>
  <c r="AV25" i="3"/>
  <c r="BJ281" i="7"/>
  <c r="BJ287" i="7" s="1"/>
  <c r="BJ285" i="7"/>
  <c r="BJ279" i="7"/>
  <c r="H74" i="5"/>
  <c r="H25" i="3" s="1"/>
  <c r="J116" i="4"/>
  <c r="M116" i="4" s="1"/>
  <c r="AZ46" i="4" s="1"/>
  <c r="AZ57" i="4" s="1"/>
  <c r="AZ30" i="4" s="1"/>
  <c r="D74" i="5"/>
  <c r="D25" i="3"/>
  <c r="L74" i="5"/>
  <c r="L25" i="3"/>
  <c r="P74" i="5"/>
  <c r="P25" i="3"/>
  <c r="T74" i="5"/>
  <c r="T25" i="3"/>
  <c r="T47" i="3" s="1"/>
  <c r="AB74" i="5"/>
  <c r="AB25" i="3" s="1"/>
  <c r="AF74" i="5"/>
  <c r="AF25" i="3"/>
  <c r="AJ99" i="12" s="1"/>
  <c r="AJ74" i="5"/>
  <c r="AJ25" i="3"/>
  <c r="AN74" i="5"/>
  <c r="AN25" i="3"/>
  <c r="BD74" i="5"/>
  <c r="BD25" i="3" s="1"/>
  <c r="BF75" i="5"/>
  <c r="BH50" i="8"/>
  <c r="BH62" i="8" s="1"/>
  <c r="BH82" i="8" s="1"/>
  <c r="BD29" i="4"/>
  <c r="J94" i="4"/>
  <c r="M94" i="4"/>
  <c r="AD46" i="4" s="1"/>
  <c r="AD57" i="4" s="1"/>
  <c r="AD30" i="4" s="1"/>
  <c r="J102" i="4"/>
  <c r="M102" i="4"/>
  <c r="AL46" i="4"/>
  <c r="AL57" i="4"/>
  <c r="AL30" i="4"/>
  <c r="J68" i="4"/>
  <c r="M68" i="4" s="1"/>
  <c r="D46" i="4" s="1"/>
  <c r="D57" i="4" s="1"/>
  <c r="D30" i="4" s="1"/>
  <c r="J72" i="4"/>
  <c r="M72" i="4"/>
  <c r="H46" i="4" s="1"/>
  <c r="H57" i="4" s="1"/>
  <c r="H30" i="4" s="1"/>
  <c r="J76" i="4"/>
  <c r="M76" i="4"/>
  <c r="L46" i="4"/>
  <c r="L57" i="4"/>
  <c r="L30" i="4"/>
  <c r="J80" i="4"/>
  <c r="M80" i="4"/>
  <c r="P46" i="4" s="1"/>
  <c r="P57" i="4" s="1"/>
  <c r="P30" i="4" s="1"/>
  <c r="J84" i="4"/>
  <c r="M84" i="4"/>
  <c r="T46" i="4"/>
  <c r="T57" i="4" s="1"/>
  <c r="T30" i="4" s="1"/>
  <c r="J88" i="4"/>
  <c r="M88" i="4"/>
  <c r="X46" i="4"/>
  <c r="X57" i="4"/>
  <c r="J98" i="4"/>
  <c r="M98" i="4" s="1"/>
  <c r="AH46" i="4" s="1"/>
  <c r="AH57" i="4" s="1"/>
  <c r="AH30" i="4" s="1"/>
  <c r="J114" i="4"/>
  <c r="M114" i="4"/>
  <c r="AX46" i="4"/>
  <c r="AX57" i="4"/>
  <c r="AX30" i="4" s="1"/>
  <c r="J117" i="4"/>
  <c r="M117" i="4" s="1"/>
  <c r="BA46" i="4" s="1"/>
  <c r="BA57" i="4" s="1"/>
  <c r="BA30" i="4" s="1"/>
  <c r="BI50" i="8"/>
  <c r="BI62" i="8"/>
  <c r="BI82" i="8" s="1"/>
  <c r="BE29" i="4"/>
  <c r="J67" i="4"/>
  <c r="M67" i="4"/>
  <c r="C46" i="4"/>
  <c r="C57" i="4"/>
  <c r="C30" i="4" s="1"/>
  <c r="J69" i="4"/>
  <c r="M69" i="4" s="1"/>
  <c r="E46" i="4" s="1"/>
  <c r="E57" i="4" s="1"/>
  <c r="J71" i="4"/>
  <c r="M71" i="4"/>
  <c r="G46" i="4" s="1"/>
  <c r="G57" i="4" s="1"/>
  <c r="G30" i="4" s="1"/>
  <c r="H32" i="3" s="1"/>
  <c r="H36" i="3" s="1"/>
  <c r="J73" i="4"/>
  <c r="M73" i="4"/>
  <c r="I46" i="4"/>
  <c r="I57" i="4"/>
  <c r="I30" i="4"/>
  <c r="J15" i="3" s="1"/>
  <c r="J23" i="3" s="1"/>
  <c r="J75" i="4"/>
  <c r="M75" i="4"/>
  <c r="K46" i="4" s="1"/>
  <c r="K57" i="4" s="1"/>
  <c r="K30" i="4" s="1"/>
  <c r="J77" i="4"/>
  <c r="M77" i="4"/>
  <c r="M46" i="4"/>
  <c r="M57" i="4" s="1"/>
  <c r="M30" i="4" s="1"/>
  <c r="N15" i="3" s="1"/>
  <c r="N23" i="3" s="1"/>
  <c r="J79" i="4"/>
  <c r="M79" i="4"/>
  <c r="O46" i="4"/>
  <c r="O57" i="4"/>
  <c r="J81" i="4"/>
  <c r="M81" i="4" s="1"/>
  <c r="Q46" i="4" s="1"/>
  <c r="Q57" i="4" s="1"/>
  <c r="Q30" i="4" s="1"/>
  <c r="J83" i="4"/>
  <c r="M83" i="4"/>
  <c r="S46" i="4"/>
  <c r="S57" i="4"/>
  <c r="J85" i="4"/>
  <c r="M85" i="4" s="1"/>
  <c r="U46" i="4" s="1"/>
  <c r="U57" i="4" s="1"/>
  <c r="U30" i="4" s="1"/>
  <c r="J87" i="4"/>
  <c r="M87" i="4"/>
  <c r="W46" i="4" s="1"/>
  <c r="W57" i="4" s="1"/>
  <c r="W30" i="4" s="1"/>
  <c r="J89" i="4"/>
  <c r="M89" i="4"/>
  <c r="Y46" i="4"/>
  <c r="Y57" i="4"/>
  <c r="Y30" i="4"/>
  <c r="Z15" i="3" s="1"/>
  <c r="Z23" i="3" s="1"/>
  <c r="J92" i="4"/>
  <c r="M92" i="4"/>
  <c r="AB46" i="4" s="1"/>
  <c r="AB57" i="4" s="1"/>
  <c r="J96" i="4"/>
  <c r="M96" i="4"/>
  <c r="AF46" i="4"/>
  <c r="AF57" i="4" s="1"/>
  <c r="AF30" i="4" s="1"/>
  <c r="J100" i="4"/>
  <c r="M100" i="4" s="1"/>
  <c r="AJ46" i="4" s="1"/>
  <c r="AJ57" i="4" s="1"/>
  <c r="AJ30" i="4" s="1"/>
  <c r="J104" i="4"/>
  <c r="M104" i="4" s="1"/>
  <c r="AN46" i="4" s="1"/>
  <c r="AN57" i="4" s="1"/>
  <c r="AN30" i="4" s="1"/>
  <c r="J115" i="4"/>
  <c r="M115" i="4"/>
  <c r="AY46" i="4"/>
  <c r="AY57" i="4"/>
  <c r="AY30" i="4" s="1"/>
  <c r="J122" i="4"/>
  <c r="M122" i="4" s="1"/>
  <c r="BF46" i="4" s="1"/>
  <c r="BF57" i="4" s="1"/>
  <c r="BF30" i="4" s="1"/>
  <c r="BJ269" i="7"/>
  <c r="BJ275" i="7" s="1"/>
  <c r="BJ273" i="7"/>
  <c r="BJ267" i="7"/>
  <c r="J91" i="4"/>
  <c r="M91" i="4"/>
  <c r="AA46" i="4"/>
  <c r="AA57" i="4"/>
  <c r="AA30" i="4"/>
  <c r="AB15" i="3" s="1"/>
  <c r="AB23" i="3" s="1"/>
  <c r="J95" i="4"/>
  <c r="M95" i="4"/>
  <c r="AE46" i="4"/>
  <c r="AE57" i="4" s="1"/>
  <c r="AE30" i="4" s="1"/>
  <c r="AF15" i="3" s="1"/>
  <c r="AF23" i="3" s="1"/>
  <c r="J99" i="4"/>
  <c r="M99" i="4"/>
  <c r="AI46" i="4"/>
  <c r="AI57" i="4" s="1"/>
  <c r="AI30" i="4" s="1"/>
  <c r="J103" i="4"/>
  <c r="M103" i="4" s="1"/>
  <c r="AM46" i="4" s="1"/>
  <c r="AM57" i="4" s="1"/>
  <c r="AM30" i="4" s="1"/>
  <c r="J107" i="4"/>
  <c r="M107" i="4" s="1"/>
  <c r="AQ46" i="4" s="1"/>
  <c r="AQ57" i="4" s="1"/>
  <c r="AQ30" i="4" s="1"/>
  <c r="AR32" i="3" s="1"/>
  <c r="J118" i="4"/>
  <c r="M118" i="4"/>
  <c r="BB46" i="4"/>
  <c r="BB57" i="4"/>
  <c r="BB30" i="4" s="1"/>
  <c r="BG69" i="5"/>
  <c r="BG57" i="5"/>
  <c r="BG53" i="5"/>
  <c r="J119" i="4"/>
  <c r="M119" i="4"/>
  <c r="BC46" i="4"/>
  <c r="BC57" i="4" s="1"/>
  <c r="BC30" i="4" s="1"/>
  <c r="BD15" i="3" s="1"/>
  <c r="BD23" i="3" s="1"/>
  <c r="BG56" i="5"/>
  <c r="BG64" i="5"/>
  <c r="BG68" i="5"/>
  <c r="J120" i="4"/>
  <c r="M120" i="4"/>
  <c r="BD46" i="4" s="1"/>
  <c r="BD57" i="4" s="1"/>
  <c r="BD30" i="4" s="1"/>
  <c r="BE32" i="3" s="1"/>
  <c r="BJ207" i="7"/>
  <c r="BJ209" i="7"/>
  <c r="BJ151" i="7"/>
  <c r="BB173" i="12"/>
  <c r="BB137" i="12"/>
  <c r="BB133" i="12"/>
  <c r="BB9" i="12"/>
  <c r="BA705" i="1"/>
  <c r="BA762" i="1"/>
  <c r="BA713" i="1"/>
  <c r="BB161" i="12"/>
  <c r="BB17" i="12"/>
  <c r="BA729" i="1"/>
  <c r="BB157" i="12"/>
  <c r="BA333" i="1"/>
  <c r="BA361" i="1"/>
  <c r="BA261" i="1"/>
  <c r="BA189" i="1"/>
  <c r="BB153" i="12"/>
  <c r="BB145" i="12"/>
  <c r="BA721" i="1"/>
  <c r="BA412" i="1"/>
  <c r="BA433" i="1"/>
  <c r="BA317" i="1"/>
  <c r="BA388" i="1"/>
  <c r="BA237" i="1"/>
  <c r="BA85" i="1"/>
  <c r="BA138" i="1"/>
  <c r="BA814" i="1"/>
  <c r="BA282" i="1"/>
  <c r="BA173" i="1"/>
  <c r="BA109" i="1"/>
  <c r="BA125" i="1"/>
  <c r="BA210" i="1"/>
  <c r="BA801" i="1"/>
  <c r="BA452" i="1"/>
  <c r="BA157" i="1"/>
  <c r="BH95" i="12"/>
  <c r="BG825" i="1"/>
  <c r="BG320" i="1"/>
  <c r="BG112" i="1"/>
  <c r="BG11" i="1"/>
  <c r="AF47" i="3"/>
  <c r="AJ87" i="12"/>
  <c r="AI833" i="1"/>
  <c r="AI765" i="1"/>
  <c r="AI716" i="1"/>
  <c r="AI804" i="1"/>
  <c r="AI724" i="1"/>
  <c r="AI817" i="1"/>
  <c r="AI436" i="1"/>
  <c r="AI285" i="1"/>
  <c r="AI88" i="1"/>
  <c r="AI141" i="1"/>
  <c r="AI96" i="1"/>
  <c r="AI248" i="1"/>
  <c r="AI26" i="1"/>
  <c r="AI61" i="1"/>
  <c r="AI31" i="1"/>
  <c r="AI11" i="1"/>
  <c r="AI213" i="1"/>
  <c r="AI21" i="1"/>
  <c r="W781" i="1"/>
  <c r="X107" i="12"/>
  <c r="W833" i="1"/>
  <c r="W765" i="1"/>
  <c r="W200" i="1"/>
  <c r="X83" i="12"/>
  <c r="W804" i="1"/>
  <c r="W700" i="1"/>
  <c r="W463" i="1"/>
  <c r="W415" i="1"/>
  <c r="W407" i="1"/>
  <c r="W312" i="1"/>
  <c r="W96" i="1"/>
  <c r="W46" i="1"/>
  <c r="W272" i="1"/>
  <c r="W112" i="1"/>
  <c r="W61" i="1"/>
  <c r="W16" i="1"/>
  <c r="W51" i="1"/>
  <c r="W120" i="1"/>
  <c r="W104" i="1"/>
  <c r="W41" i="1"/>
  <c r="P47" i="3"/>
  <c r="T61" i="12"/>
  <c r="T99" i="12"/>
  <c r="T95" i="12"/>
  <c r="S781" i="1"/>
  <c r="S833" i="1"/>
  <c r="S765" i="1"/>
  <c r="S773" i="1"/>
  <c r="T91" i="12"/>
  <c r="S364" i="1"/>
  <c r="S264" i="1"/>
  <c r="S192" i="1"/>
  <c r="S200" i="1"/>
  <c r="T83" i="12"/>
  <c r="S804" i="1"/>
  <c r="S700" i="1"/>
  <c r="S817" i="1"/>
  <c r="S423" i="1"/>
  <c r="S436" i="1"/>
  <c r="S256" i="1"/>
  <c r="T57" i="12"/>
  <c r="S463" i="1"/>
  <c r="S415" i="1"/>
  <c r="S407" i="1"/>
  <c r="S312" i="1"/>
  <c r="S328" i="1"/>
  <c r="S285" i="1"/>
  <c r="S80" i="1"/>
  <c r="S141" i="1"/>
  <c r="S96" i="1"/>
  <c r="S46" i="1"/>
  <c r="S36" i="1"/>
  <c r="S272" i="1"/>
  <c r="S112" i="1"/>
  <c r="S476" i="1"/>
  <c r="S248" i="1"/>
  <c r="S6" i="1"/>
  <c r="S26" i="1"/>
  <c r="S51" i="1"/>
  <c r="S61" i="1"/>
  <c r="S16" i="1"/>
  <c r="S168" i="1"/>
  <c r="S104" i="1"/>
  <c r="S41" i="1"/>
  <c r="S232" i="1"/>
  <c r="S213" i="1"/>
  <c r="S21" i="1"/>
  <c r="S120" i="1"/>
  <c r="P161" i="12"/>
  <c r="P5" i="12"/>
  <c r="O830" i="1"/>
  <c r="P13" i="12"/>
  <c r="O801" i="1"/>
  <c r="O697" i="1"/>
  <c r="O814" i="1"/>
  <c r="O420" i="1"/>
  <c r="O404" i="1"/>
  <c r="O229" i="1"/>
  <c r="O282" i="1"/>
  <c r="O762" i="1"/>
  <c r="O713" i="1"/>
  <c r="P137" i="12"/>
  <c r="O770" i="1"/>
  <c r="O778" i="1"/>
  <c r="O253" i="1"/>
  <c r="O269" i="1"/>
  <c r="O197" i="1"/>
  <c r="O77" i="1"/>
  <c r="O138" i="1"/>
  <c r="O93" i="1"/>
  <c r="O117" i="1"/>
  <c r="O165" i="1"/>
  <c r="O101" i="1"/>
  <c r="D47" i="3"/>
  <c r="H61" i="12"/>
  <c r="H99" i="12"/>
  <c r="H95" i="12"/>
  <c r="G781" i="1"/>
  <c r="G833" i="1"/>
  <c r="G765" i="1"/>
  <c r="G773" i="1"/>
  <c r="G716" i="1"/>
  <c r="H91" i="12"/>
  <c r="G200" i="1"/>
  <c r="G804" i="1"/>
  <c r="G700" i="1"/>
  <c r="G817" i="1"/>
  <c r="G423" i="1"/>
  <c r="G256" i="1"/>
  <c r="H57" i="12"/>
  <c r="G407" i="1"/>
  <c r="G285" i="1"/>
  <c r="G80" i="1"/>
  <c r="G141" i="1"/>
  <c r="G96" i="1"/>
  <c r="G272" i="1"/>
  <c r="G6" i="1"/>
  <c r="G26" i="1"/>
  <c r="G16" i="1"/>
  <c r="G120" i="1"/>
  <c r="G21" i="1"/>
  <c r="G168" i="1"/>
  <c r="G104" i="1"/>
  <c r="G41" i="1"/>
  <c r="BD31" i="3"/>
  <c r="BD35" i="3" s="1"/>
  <c r="BD14" i="3"/>
  <c r="BD22" i="3" s="1"/>
  <c r="AZ111" i="12"/>
  <c r="AY716" i="1"/>
  <c r="AY724" i="1"/>
  <c r="AY141" i="1"/>
  <c r="AY16" i="1"/>
  <c r="AM708" i="1"/>
  <c r="AM364" i="1"/>
  <c r="AM415" i="1"/>
  <c r="AM476" i="1"/>
  <c r="AM21" i="1"/>
  <c r="AJ177" i="12"/>
  <c r="AJ161" i="12"/>
  <c r="AJ145" i="12"/>
  <c r="AJ133" i="12"/>
  <c r="AJ17" i="12"/>
  <c r="AJ9" i="12"/>
  <c r="AJ165" i="12"/>
  <c r="AJ157" i="12"/>
  <c r="AJ173" i="12"/>
  <c r="AI830" i="1"/>
  <c r="AJ137" i="12"/>
  <c r="AI801" i="1"/>
  <c r="AI705" i="1"/>
  <c r="AI721" i="1"/>
  <c r="AI814" i="1"/>
  <c r="AI473" i="1"/>
  <c r="AI412" i="1"/>
  <c r="AI282" i="1"/>
  <c r="AI245" i="1"/>
  <c r="AI762" i="1"/>
  <c r="AI713" i="1"/>
  <c r="AI237" i="1"/>
  <c r="AI189" i="1"/>
  <c r="AI433" i="1"/>
  <c r="AI317" i="1"/>
  <c r="AI361" i="1"/>
  <c r="AI333" i="1"/>
  <c r="AI388" i="1"/>
  <c r="AI261" i="1"/>
  <c r="AI210" i="1"/>
  <c r="AI181" i="1"/>
  <c r="AI325" i="1"/>
  <c r="AI85" i="1"/>
  <c r="AI138" i="1"/>
  <c r="AI93" i="1"/>
  <c r="AI109" i="1"/>
  <c r="AI173" i="1"/>
  <c r="X47" i="3"/>
  <c r="AB99" i="12"/>
  <c r="AB95" i="12"/>
  <c r="AA708" i="1"/>
  <c r="AB107" i="12"/>
  <c r="AB87" i="12"/>
  <c r="AA833" i="1"/>
  <c r="AA765" i="1"/>
  <c r="AA716" i="1"/>
  <c r="AB91" i="12"/>
  <c r="AA364" i="1"/>
  <c r="AA264" i="1"/>
  <c r="AA192" i="1"/>
  <c r="AA804" i="1"/>
  <c r="AA817" i="1"/>
  <c r="AA423" i="1"/>
  <c r="AA436" i="1"/>
  <c r="AA320" i="1"/>
  <c r="AA256" i="1"/>
  <c r="AA463" i="1"/>
  <c r="AA415" i="1"/>
  <c r="AA407" i="1"/>
  <c r="AA328" i="1"/>
  <c r="AA285" i="1"/>
  <c r="AA88" i="1"/>
  <c r="AA141" i="1"/>
  <c r="AA96" i="1"/>
  <c r="AA46" i="1"/>
  <c r="AA240" i="1"/>
  <c r="AA112" i="1"/>
  <c r="AA476" i="1"/>
  <c r="AA248" i="1"/>
  <c r="AA26" i="1"/>
  <c r="AA51" i="1"/>
  <c r="AA61" i="1"/>
  <c r="AA16" i="1"/>
  <c r="AA176" i="1"/>
  <c r="AA104" i="1"/>
  <c r="AA11" i="1"/>
  <c r="AA213" i="1"/>
  <c r="AA21" i="1"/>
  <c r="AA120" i="1"/>
  <c r="X177" i="12"/>
  <c r="X161" i="12"/>
  <c r="X17" i="12"/>
  <c r="X137" i="12"/>
  <c r="X5" i="12"/>
  <c r="W830" i="1"/>
  <c r="X13" i="12"/>
  <c r="W801" i="1"/>
  <c r="W697" i="1"/>
  <c r="W814" i="1"/>
  <c r="W473" i="1"/>
  <c r="W412" i="1"/>
  <c r="W420" i="1"/>
  <c r="W404" i="1"/>
  <c r="W229" i="1"/>
  <c r="W282" i="1"/>
  <c r="W245" i="1"/>
  <c r="W762" i="1"/>
  <c r="W460" i="1"/>
  <c r="W189" i="1"/>
  <c r="W433" i="1"/>
  <c r="W361" i="1"/>
  <c r="W778" i="1"/>
  <c r="W261" i="1"/>
  <c r="W253" i="1"/>
  <c r="W210" i="1"/>
  <c r="W325" i="1"/>
  <c r="W269" i="1"/>
  <c r="W197" i="1"/>
  <c r="W77" i="1"/>
  <c r="W138" i="1"/>
  <c r="W93" i="1"/>
  <c r="W109" i="1"/>
  <c r="W117" i="1"/>
  <c r="W309" i="1"/>
  <c r="W165" i="1"/>
  <c r="W101" i="1"/>
  <c r="T161" i="12"/>
  <c r="T5" i="12"/>
  <c r="S830" i="1"/>
  <c r="T13" i="12"/>
  <c r="S801" i="1"/>
  <c r="S697" i="1"/>
  <c r="T177" i="12"/>
  <c r="S814" i="1"/>
  <c r="S473" i="1"/>
  <c r="S412" i="1"/>
  <c r="S420" i="1"/>
  <c r="S404" i="1"/>
  <c r="S229" i="1"/>
  <c r="S282" i="1"/>
  <c r="S245" i="1"/>
  <c r="S762" i="1"/>
  <c r="S460" i="1"/>
  <c r="S189" i="1"/>
  <c r="S433" i="1"/>
  <c r="T137" i="12"/>
  <c r="S770" i="1"/>
  <c r="S361" i="1"/>
  <c r="S778" i="1"/>
  <c r="S261" i="1"/>
  <c r="S253" i="1"/>
  <c r="S210" i="1"/>
  <c r="S325" i="1"/>
  <c r="S269" i="1"/>
  <c r="S197" i="1"/>
  <c r="S77" i="1"/>
  <c r="S138" i="1"/>
  <c r="S93" i="1"/>
  <c r="S109" i="1"/>
  <c r="S117" i="1"/>
  <c r="S309" i="1"/>
  <c r="S101" i="1"/>
  <c r="S165" i="1"/>
  <c r="K168" i="1"/>
  <c r="AS1167" i="1"/>
  <c r="AS1177" i="1"/>
  <c r="AS497" i="1"/>
  <c r="BG62" i="8"/>
  <c r="BG82" i="8"/>
  <c r="BD41" i="3"/>
  <c r="BE15" i="3"/>
  <c r="BE23" i="3" s="1"/>
  <c r="AV32" i="3"/>
  <c r="AV36" i="3"/>
  <c r="AF32" i="3"/>
  <c r="AF36" i="3" s="1"/>
  <c r="J32" i="3"/>
  <c r="J36" i="3" s="1"/>
  <c r="AN47" i="3"/>
  <c r="AR35" i="12"/>
  <c r="AR99" i="12"/>
  <c r="AR95" i="12"/>
  <c r="AQ708" i="1"/>
  <c r="AR107" i="12"/>
  <c r="AQ833" i="1"/>
  <c r="AQ765" i="1"/>
  <c r="AQ716" i="1"/>
  <c r="AR31" i="12"/>
  <c r="AQ336" i="1"/>
  <c r="AQ364" i="1"/>
  <c r="AQ264" i="1"/>
  <c r="AQ192" i="1"/>
  <c r="AQ804" i="1"/>
  <c r="AQ724" i="1"/>
  <c r="AQ817" i="1"/>
  <c r="AQ436" i="1"/>
  <c r="AQ320" i="1"/>
  <c r="AQ415" i="1"/>
  <c r="AQ391" i="1"/>
  <c r="AQ285" i="1"/>
  <c r="AQ88" i="1"/>
  <c r="AQ141" i="1"/>
  <c r="AQ46" i="1"/>
  <c r="AQ240" i="1"/>
  <c r="AQ112" i="1"/>
  <c r="AQ476" i="1"/>
  <c r="AQ26" i="1"/>
  <c r="AQ31" i="1"/>
  <c r="AQ16" i="1"/>
  <c r="AQ176" i="1"/>
  <c r="AQ51" i="1"/>
  <c r="AQ61" i="1"/>
  <c r="AQ184" i="1"/>
  <c r="AQ11" i="1"/>
  <c r="AQ213" i="1"/>
  <c r="AQ21" i="1"/>
  <c r="AB169" i="12"/>
  <c r="AB161" i="12"/>
  <c r="AB145" i="12"/>
  <c r="AB17" i="12"/>
  <c r="AB165" i="12"/>
  <c r="AB157" i="12"/>
  <c r="AB173" i="12"/>
  <c r="AB9" i="12"/>
  <c r="AA830" i="1"/>
  <c r="AB137" i="12"/>
  <c r="AA801" i="1"/>
  <c r="AA705" i="1"/>
  <c r="AA814" i="1"/>
  <c r="AA473" i="1"/>
  <c r="AA412" i="1"/>
  <c r="AA420" i="1"/>
  <c r="AA404" i="1"/>
  <c r="AA282" i="1"/>
  <c r="AA245" i="1"/>
  <c r="AA762" i="1"/>
  <c r="AA713" i="1"/>
  <c r="AA460" i="1"/>
  <c r="AA237" i="1"/>
  <c r="AA189" i="1"/>
  <c r="AA433" i="1"/>
  <c r="AA317" i="1"/>
  <c r="AA361" i="1"/>
  <c r="AA261" i="1"/>
  <c r="AA253" i="1"/>
  <c r="AA210" i="1"/>
  <c r="AA325" i="1"/>
  <c r="AA85" i="1"/>
  <c r="AA138" i="1"/>
  <c r="AA93" i="1"/>
  <c r="AA109" i="1"/>
  <c r="AA117" i="1"/>
  <c r="AA173" i="1"/>
  <c r="AA101" i="1"/>
  <c r="L161" i="12"/>
  <c r="L5" i="12"/>
  <c r="K830" i="1"/>
  <c r="L13" i="12"/>
  <c r="K801" i="1"/>
  <c r="K697" i="1"/>
  <c r="K814" i="1"/>
  <c r="K420" i="1"/>
  <c r="K404" i="1"/>
  <c r="K282" i="1"/>
  <c r="K762" i="1"/>
  <c r="K713" i="1"/>
  <c r="L137" i="12"/>
  <c r="K770" i="1"/>
  <c r="K778" i="1"/>
  <c r="K253" i="1"/>
  <c r="K269" i="1"/>
  <c r="K197" i="1"/>
  <c r="K77" i="1"/>
  <c r="K138" i="1"/>
  <c r="K93" i="1"/>
  <c r="K117" i="1"/>
  <c r="K101" i="1"/>
  <c r="K165" i="1"/>
  <c r="BF173" i="12"/>
  <c r="BF137" i="12"/>
  <c r="BF17" i="12"/>
  <c r="BF161" i="12"/>
  <c r="BE705" i="1"/>
  <c r="BF133" i="12"/>
  <c r="BF9" i="12"/>
  <c r="BE762" i="1"/>
  <c r="BE713" i="1"/>
  <c r="BE838" i="1"/>
  <c r="BE801" i="1"/>
  <c r="BE729" i="1"/>
  <c r="BE333" i="1"/>
  <c r="BE361" i="1"/>
  <c r="BE261" i="1"/>
  <c r="BE189" i="1"/>
  <c r="BE721" i="1"/>
  <c r="BE822" i="1"/>
  <c r="BE317" i="1"/>
  <c r="BE814" i="1"/>
  <c r="BE388" i="1"/>
  <c r="BE85" i="1"/>
  <c r="BE138" i="1"/>
  <c r="BE237" i="1"/>
  <c r="BE173" i="1"/>
  <c r="BE109" i="1"/>
  <c r="BE282" i="1"/>
  <c r="BE157" i="1"/>
  <c r="BE412" i="1"/>
  <c r="BJ215" i="7"/>
  <c r="BD32" i="3"/>
  <c r="BD36" i="3"/>
  <c r="AR36" i="3"/>
  <c r="AU1218" i="1" s="1"/>
  <c r="AR15" i="3"/>
  <c r="AR23" i="3" s="1"/>
  <c r="AR52" i="3" s="1"/>
  <c r="AB32" i="3"/>
  <c r="AB36" i="3" s="1"/>
  <c r="AZ32" i="3"/>
  <c r="AZ36" i="3"/>
  <c r="AZ15" i="3"/>
  <c r="AZ23" i="3"/>
  <c r="X32" i="3"/>
  <c r="X36" i="3"/>
  <c r="X15" i="3"/>
  <c r="X23" i="3"/>
  <c r="H15" i="3"/>
  <c r="H23" i="3"/>
  <c r="AE15" i="3"/>
  <c r="AE23" i="3"/>
  <c r="AE32" i="3"/>
  <c r="AE36" i="3" s="1"/>
  <c r="BE14" i="3"/>
  <c r="BE22" i="3"/>
  <c r="BE31" i="3"/>
  <c r="BH161" i="12"/>
  <c r="BH133" i="12"/>
  <c r="BH17" i="12"/>
  <c r="BH9" i="12"/>
  <c r="BH173" i="12"/>
  <c r="BG822" i="1"/>
  <c r="BG801" i="1"/>
  <c r="BG838" i="1"/>
  <c r="BG721" i="1"/>
  <c r="BG705" i="1"/>
  <c r="BG814" i="1"/>
  <c r="BG412" i="1"/>
  <c r="BG282" i="1"/>
  <c r="BG762" i="1"/>
  <c r="BG713" i="1"/>
  <c r="BG729" i="1"/>
  <c r="BG333" i="1"/>
  <c r="BG237" i="1"/>
  <c r="BG317" i="1"/>
  <c r="BG388" i="1"/>
  <c r="BG361" i="1"/>
  <c r="BG261" i="1"/>
  <c r="BG157" i="1"/>
  <c r="BG189" i="1"/>
  <c r="BG85" i="1"/>
  <c r="BG138" i="1"/>
  <c r="BG173" i="1"/>
  <c r="BH137" i="12"/>
  <c r="BG109" i="1"/>
  <c r="BD99" i="12"/>
  <c r="BC708" i="1"/>
  <c r="BD31" i="12"/>
  <c r="BC825" i="1"/>
  <c r="BC336" i="1"/>
  <c r="BC364" i="1"/>
  <c r="BC817" i="1"/>
  <c r="BC320" i="1"/>
  <c r="BC46" i="1"/>
  <c r="BC455" i="1"/>
  <c r="BC240" i="1"/>
  <c r="BC112" i="1"/>
  <c r="BC31" i="1"/>
  <c r="BC11" i="1"/>
  <c r="AR177" i="12"/>
  <c r="AR161" i="12"/>
  <c r="AR145" i="12"/>
  <c r="AR141" i="12"/>
  <c r="AR133" i="12"/>
  <c r="AR17" i="12"/>
  <c r="AR9" i="12"/>
  <c r="AR173" i="12"/>
  <c r="AR165" i="12"/>
  <c r="AR157" i="12"/>
  <c r="AQ830" i="1"/>
  <c r="AQ801" i="1"/>
  <c r="AR149" i="12"/>
  <c r="AR129" i="12"/>
  <c r="AQ705" i="1"/>
  <c r="AQ721" i="1"/>
  <c r="AQ814" i="1"/>
  <c r="AQ473" i="1"/>
  <c r="AQ412" i="1"/>
  <c r="AQ282" i="1"/>
  <c r="AR137" i="12"/>
  <c r="AQ762" i="1"/>
  <c r="AQ713" i="1"/>
  <c r="AQ237" i="1"/>
  <c r="AQ189" i="1"/>
  <c r="AQ433" i="1"/>
  <c r="AQ317" i="1"/>
  <c r="AQ361" i="1"/>
  <c r="AQ333" i="1"/>
  <c r="AQ388" i="1"/>
  <c r="AQ261" i="1"/>
  <c r="AQ210" i="1"/>
  <c r="AQ181" i="1"/>
  <c r="AQ85" i="1"/>
  <c r="AQ138" i="1"/>
  <c r="AQ109" i="1"/>
  <c r="AQ173" i="1"/>
  <c r="AF99" i="12"/>
  <c r="AE833" i="1"/>
  <c r="AE765" i="1"/>
  <c r="AE716" i="1"/>
  <c r="AE336" i="1"/>
  <c r="AE724" i="1"/>
  <c r="AE436" i="1"/>
  <c r="AE285" i="1"/>
  <c r="AE88" i="1"/>
  <c r="AE141" i="1"/>
  <c r="AE96" i="1"/>
  <c r="AE248" i="1"/>
  <c r="AE26" i="1"/>
  <c r="AE51" i="1"/>
  <c r="AE31" i="1"/>
  <c r="AE21" i="1"/>
  <c r="AE184" i="1"/>
  <c r="AE11" i="1"/>
  <c r="L47" i="3"/>
  <c r="P61" i="12"/>
  <c r="P99" i="12"/>
  <c r="P95" i="12"/>
  <c r="O781" i="1"/>
  <c r="O833" i="1"/>
  <c r="O765" i="1"/>
  <c r="O773" i="1"/>
  <c r="O716" i="1"/>
  <c r="P91" i="12"/>
  <c r="O200" i="1"/>
  <c r="O804" i="1"/>
  <c r="O700" i="1"/>
  <c r="O817" i="1"/>
  <c r="O423" i="1"/>
  <c r="O256" i="1"/>
  <c r="P57" i="12"/>
  <c r="O407" i="1"/>
  <c r="O285" i="1"/>
  <c r="O80" i="1"/>
  <c r="O141" i="1"/>
  <c r="O96" i="1"/>
  <c r="O36" i="1"/>
  <c r="O272" i="1"/>
  <c r="O6" i="1"/>
  <c r="O26" i="1"/>
  <c r="O51" i="1"/>
  <c r="O61" i="1"/>
  <c r="O16" i="1"/>
  <c r="O120" i="1"/>
  <c r="O232" i="1"/>
  <c r="O21" i="1"/>
  <c r="O168" i="1"/>
  <c r="O104" i="1"/>
  <c r="O41" i="1"/>
  <c r="BA1167" i="1"/>
  <c r="BA752" i="1"/>
  <c r="BA742" i="1"/>
  <c r="BA757" i="1"/>
  <c r="BA1177" i="1"/>
  <c r="BA676" i="1"/>
  <c r="BA1152" i="1"/>
  <c r="BA1187" i="1"/>
  <c r="BA666" i="1"/>
  <c r="BA747" i="1"/>
  <c r="BA538" i="1"/>
  <c r="BE51" i="3"/>
  <c r="BE26" i="3"/>
  <c r="BE44" i="3"/>
  <c r="BH1081" i="1"/>
  <c r="BH1121" i="1"/>
  <c r="BH1142" i="1"/>
  <c r="BH1126" i="1"/>
  <c r="BH1111" i="1"/>
  <c r="BH1091" i="1"/>
  <c r="BH1066" i="1"/>
  <c r="BH1086" i="1"/>
  <c r="BH1096" i="1"/>
  <c r="BH1056" i="1"/>
  <c r="K543" i="1"/>
  <c r="BC1213" i="1"/>
  <c r="BC1172" i="1"/>
  <c r="BC742" i="1"/>
  <c r="BC620" i="1"/>
  <c r="BC558" i="1"/>
  <c r="BC497" i="1"/>
  <c r="BC752" i="1"/>
  <c r="AH1187" i="1"/>
  <c r="AH676" i="1"/>
  <c r="AH666" i="1"/>
  <c r="AH573" i="1"/>
  <c r="AH1152" i="1"/>
  <c r="AH604" i="1"/>
  <c r="AH558" i="1"/>
  <c r="AH656" i="1"/>
  <c r="AH1157" i="1"/>
  <c r="AH502" i="1"/>
  <c r="AU1177" i="1"/>
  <c r="AU1213" i="1"/>
  <c r="AU1228" i="1"/>
  <c r="AU1152" i="1"/>
  <c r="AU742" i="1"/>
  <c r="AU1243" i="1"/>
  <c r="AU1167" i="1"/>
  <c r="AU791" i="1"/>
  <c r="AU656" i="1"/>
  <c r="AU676" i="1"/>
  <c r="AU625" i="1"/>
  <c r="AU604" i="1"/>
  <c r="AU573" i="1"/>
  <c r="AU497" i="1"/>
  <c r="AU522" i="1"/>
  <c r="AU747" i="1"/>
  <c r="AV52" i="3"/>
  <c r="AV45" i="3"/>
  <c r="AV27" i="3"/>
  <c r="AZ191" i="12"/>
  <c r="N27" i="3"/>
  <c r="N52" i="3"/>
  <c r="N45" i="3"/>
  <c r="AA1228" i="1"/>
  <c r="AA1187" i="1"/>
  <c r="AA548" i="1"/>
  <c r="BD38" i="3"/>
  <c r="BG1228" i="1"/>
  <c r="BG1243" i="1"/>
  <c r="BG1152" i="1"/>
  <c r="BG1213" i="1"/>
  <c r="BG1167" i="1"/>
  <c r="BG857" i="1"/>
  <c r="BG666" i="1"/>
  <c r="BG1253" i="1"/>
  <c r="BG1162" i="1"/>
  <c r="BG1187" i="1"/>
  <c r="BG742" i="1"/>
  <c r="BG656" i="1"/>
  <c r="BG589" i="1"/>
  <c r="BG747" i="1"/>
  <c r="BG558" i="1"/>
  <c r="BG538" i="1"/>
  <c r="BG752" i="1"/>
  <c r="BG620" i="1"/>
  <c r="BG548" i="1"/>
  <c r="BG507" i="1"/>
  <c r="BG757" i="1"/>
  <c r="BG1172" i="1"/>
  <c r="BG625" i="1"/>
  <c r="BG497" i="1"/>
  <c r="BG635" i="1"/>
  <c r="BG522" i="1"/>
  <c r="J38" i="3"/>
  <c r="M1243" i="1"/>
  <c r="M1208" i="1"/>
  <c r="M1187" i="1"/>
  <c r="M543" i="1"/>
  <c r="M1177" i="1"/>
  <c r="M1147" i="1"/>
  <c r="M563" i="1"/>
  <c r="M492" i="1"/>
  <c r="M512" i="1"/>
  <c r="AF38" i="3"/>
  <c r="AI1177" i="1"/>
  <c r="AI1157" i="1"/>
  <c r="AI1152" i="1"/>
  <c r="AI666" i="1"/>
  <c r="AI1243" i="1"/>
  <c r="AI1167" i="1"/>
  <c r="AI625" i="1"/>
  <c r="AI594" i="1"/>
  <c r="AI635" i="1"/>
  <c r="AI604" i="1"/>
  <c r="AI558" i="1"/>
  <c r="AI502" i="1"/>
  <c r="AI1187" i="1"/>
  <c r="AI656" i="1"/>
  <c r="AI676" i="1"/>
  <c r="AI548" i="1"/>
  <c r="AI507" i="1"/>
  <c r="AI573" i="1"/>
  <c r="AI497" i="1"/>
  <c r="AI522" i="1"/>
  <c r="AI1228" i="1"/>
  <c r="AE52" i="3"/>
  <c r="AE45" i="3"/>
  <c r="AE27" i="3"/>
  <c r="AB52" i="3"/>
  <c r="AB45" i="3"/>
  <c r="AB27" i="3"/>
  <c r="AV38" i="3"/>
  <c r="AY1253" i="1"/>
  <c r="AY1177" i="1"/>
  <c r="AY1213" i="1"/>
  <c r="AY1152" i="1"/>
  <c r="AY1167" i="1"/>
  <c r="AY747" i="1"/>
  <c r="AY666" i="1"/>
  <c r="AY1162" i="1"/>
  <c r="AY752" i="1"/>
  <c r="AY742" i="1"/>
  <c r="AY857" i="1"/>
  <c r="AY791" i="1"/>
  <c r="AY589" i="1"/>
  <c r="AY1228" i="1"/>
  <c r="AY1172" i="1"/>
  <c r="AY757" i="1"/>
  <c r="AY625" i="1"/>
  <c r="AY604" i="1"/>
  <c r="AY558" i="1"/>
  <c r="AY538" i="1"/>
  <c r="AY1243" i="1"/>
  <c r="AY656" i="1"/>
  <c r="AY676" i="1"/>
  <c r="AY548" i="1"/>
  <c r="AY507" i="1"/>
  <c r="AY1187" i="1"/>
  <c r="AY522" i="1"/>
  <c r="AY573" i="1"/>
  <c r="AY497" i="1"/>
  <c r="BD44" i="3"/>
  <c r="BD51" i="3"/>
  <c r="BD26" i="3"/>
  <c r="BG1086" i="1"/>
  <c r="BG1142" i="1"/>
  <c r="BG1096" i="1"/>
  <c r="BG1126" i="1"/>
  <c r="BG1121" i="1"/>
  <c r="BG1056" i="1"/>
  <c r="BG1081" i="1"/>
  <c r="BG1091" i="1"/>
  <c r="BG1066" i="1"/>
  <c r="BG1111" i="1"/>
  <c r="AR45" i="3"/>
  <c r="AR27" i="3"/>
  <c r="H52" i="3"/>
  <c r="H45" i="3"/>
  <c r="H27" i="3"/>
  <c r="X52" i="3"/>
  <c r="X45" i="3"/>
  <c r="X27" i="3"/>
  <c r="AZ52" i="3"/>
  <c r="AZ45" i="3"/>
  <c r="AZ27" i="3"/>
  <c r="BD191" i="12"/>
  <c r="AE1177" i="1"/>
  <c r="AE1157" i="1"/>
  <c r="AE1228" i="1"/>
  <c r="AE1152" i="1"/>
  <c r="AE1243" i="1"/>
  <c r="AE666" i="1"/>
  <c r="AE1187" i="1"/>
  <c r="AE786" i="1"/>
  <c r="AE635" i="1"/>
  <c r="AE594" i="1"/>
  <c r="AE656" i="1"/>
  <c r="AE676" i="1"/>
  <c r="AE604" i="1"/>
  <c r="AE558" i="1"/>
  <c r="AE502" i="1"/>
  <c r="AE1167" i="1"/>
  <c r="AE548" i="1"/>
  <c r="AE507" i="1"/>
  <c r="AE573" i="1"/>
  <c r="AE497" i="1"/>
  <c r="AE522" i="1"/>
  <c r="BD52" i="3"/>
  <c r="BD45" i="3"/>
  <c r="BD27" i="3"/>
  <c r="BH191" i="12"/>
  <c r="J52" i="3"/>
  <c r="J27" i="3"/>
  <c r="J45" i="3"/>
  <c r="Z52" i="3"/>
  <c r="Z27" i="3"/>
  <c r="Z45" i="3"/>
  <c r="AF52" i="3"/>
  <c r="AF45" i="3"/>
  <c r="AF27" i="3"/>
  <c r="BE52" i="3"/>
  <c r="BE45" i="3"/>
  <c r="BE27" i="3"/>
  <c r="BI191" i="12"/>
  <c r="BG67" i="7"/>
  <c r="BD42" i="3"/>
  <c r="BG1045" i="1"/>
  <c r="BD37" i="3"/>
  <c r="BG1037" i="1"/>
  <c r="BG992" i="1"/>
  <c r="BG1002" i="1"/>
  <c r="BG997" i="1"/>
  <c r="BG1017" i="1"/>
  <c r="BG1022" i="1"/>
  <c r="BG1027" i="1"/>
  <c r="BG982" i="1"/>
  <c r="AG1228" i="1" l="1"/>
  <c r="AG1243" i="1"/>
  <c r="AG1167" i="1"/>
  <c r="AG676" i="1"/>
  <c r="AG635" i="1"/>
  <c r="AG548" i="1"/>
  <c r="AG1177" i="1"/>
  <c r="AG1152" i="1"/>
  <c r="AG656" i="1"/>
  <c r="AG558" i="1"/>
  <c r="AG666" i="1"/>
  <c r="AG594" i="1"/>
  <c r="AG573" i="1"/>
  <c r="AG1187" i="1"/>
  <c r="AG1157" i="1"/>
  <c r="AG625" i="1"/>
  <c r="AG604" i="1"/>
  <c r="AG502" i="1"/>
  <c r="AG497" i="1"/>
  <c r="AG507" i="1"/>
  <c r="AG522" i="1"/>
  <c r="K1243" i="1"/>
  <c r="K1187" i="1"/>
  <c r="K563" i="1"/>
  <c r="K512" i="1"/>
  <c r="H38" i="3"/>
  <c r="K1177" i="1"/>
  <c r="K1208" i="1"/>
  <c r="K1147" i="1"/>
  <c r="K492" i="1"/>
  <c r="AA1177" i="1"/>
  <c r="AA656" i="1"/>
  <c r="AA507" i="1"/>
  <c r="AA1157" i="1"/>
  <c r="AA676" i="1"/>
  <c r="AA522" i="1"/>
  <c r="AA1243" i="1"/>
  <c r="AA553" i="1"/>
  <c r="AA635" i="1"/>
  <c r="AA1152" i="1"/>
  <c r="AA604" i="1"/>
  <c r="AA573" i="1"/>
  <c r="AA857" i="1"/>
  <c r="AA558" i="1"/>
  <c r="AA497" i="1"/>
  <c r="X38" i="3"/>
  <c r="AA666" i="1"/>
  <c r="AA512" i="1"/>
  <c r="AA1238" i="1"/>
  <c r="AA661" i="1"/>
  <c r="AA502" i="1"/>
  <c r="BG977" i="1"/>
  <c r="BG987" i="1"/>
  <c r="V32" i="3"/>
  <c r="V36" i="3" s="1"/>
  <c r="V15" i="3"/>
  <c r="V23" i="3" s="1"/>
  <c r="U15" i="3"/>
  <c r="U23" i="3" s="1"/>
  <c r="U32" i="3"/>
  <c r="U36" i="3" s="1"/>
  <c r="BC32" i="3"/>
  <c r="BC36" i="3" s="1"/>
  <c r="BC15" i="3"/>
  <c r="BC23" i="3" s="1"/>
  <c r="S30" i="4"/>
  <c r="K833" i="1"/>
  <c r="K817" i="1"/>
  <c r="K96" i="1"/>
  <c r="K104" i="1"/>
  <c r="K765" i="1"/>
  <c r="K423" i="1"/>
  <c r="K272" i="1"/>
  <c r="K41" i="1"/>
  <c r="K773" i="1"/>
  <c r="K256" i="1"/>
  <c r="K6" i="1"/>
  <c r="K21" i="1"/>
  <c r="H47" i="3"/>
  <c r="K716" i="1"/>
  <c r="L57" i="12"/>
  <c r="K26" i="1"/>
  <c r="K120" i="1"/>
  <c r="L61" i="12"/>
  <c r="L91" i="12"/>
  <c r="K407" i="1"/>
  <c r="K61" i="1"/>
  <c r="L99" i="12"/>
  <c r="K200" i="1"/>
  <c r="K285" i="1"/>
  <c r="K16" i="1"/>
  <c r="L95" i="12"/>
  <c r="K804" i="1"/>
  <c r="K80" i="1"/>
  <c r="K51" i="1"/>
  <c r="AH1167" i="1"/>
  <c r="AH594" i="1"/>
  <c r="AH635" i="1"/>
  <c r="AO32" i="3"/>
  <c r="AO36" i="3" s="1"/>
  <c r="AO15" i="3"/>
  <c r="AO23" i="3" s="1"/>
  <c r="I32" i="3"/>
  <c r="I36" i="3" s="1"/>
  <c r="I15" i="3"/>
  <c r="I23" i="3" s="1"/>
  <c r="BA1228" i="1"/>
  <c r="BA548" i="1"/>
  <c r="BA507" i="1"/>
  <c r="AX38" i="3"/>
  <c r="BA1162" i="1"/>
  <c r="BA656" i="1"/>
  <c r="BA522" i="1"/>
  <c r="BA1213" i="1"/>
  <c r="BA1172" i="1"/>
  <c r="BA573" i="1"/>
  <c r="BA635" i="1"/>
  <c r="BA1243" i="1"/>
  <c r="BA791" i="1"/>
  <c r="BA497" i="1"/>
  <c r="BA1253" i="1"/>
  <c r="K141" i="1"/>
  <c r="AK32" i="3"/>
  <c r="AK36" i="3" s="1"/>
  <c r="AK15" i="3"/>
  <c r="AK23" i="3" s="1"/>
  <c r="AI15" i="3"/>
  <c r="AI32" i="3"/>
  <c r="AI36" i="3" s="1"/>
  <c r="Q32" i="3"/>
  <c r="Q36" i="3" s="1"/>
  <c r="Q15" i="3"/>
  <c r="Q23" i="3" s="1"/>
  <c r="AE708" i="1"/>
  <c r="AE364" i="1"/>
  <c r="AE415" i="1"/>
  <c r="AE46" i="1"/>
  <c r="AE16" i="1"/>
  <c r="AE781" i="1"/>
  <c r="AE264" i="1"/>
  <c r="AE391" i="1"/>
  <c r="AE240" i="1"/>
  <c r="AE176" i="1"/>
  <c r="AF107" i="12"/>
  <c r="AE192" i="1"/>
  <c r="AE399" i="1"/>
  <c r="AE112" i="1"/>
  <c r="AE61" i="1"/>
  <c r="AF87" i="12"/>
  <c r="AE804" i="1"/>
  <c r="AE328" i="1"/>
  <c r="AE476" i="1"/>
  <c r="AE213" i="1"/>
  <c r="BC765" i="1"/>
  <c r="BC264" i="1"/>
  <c r="BC391" i="1"/>
  <c r="BC26" i="1"/>
  <c r="BC716" i="1"/>
  <c r="BC192" i="1"/>
  <c r="BC285" i="1"/>
  <c r="BC176" i="1"/>
  <c r="AZ47" i="3"/>
  <c r="BC841" i="1"/>
  <c r="BC804" i="1"/>
  <c r="BC88" i="1"/>
  <c r="BC160" i="1"/>
  <c r="BD35" i="12"/>
  <c r="BC732" i="1"/>
  <c r="BC724" i="1"/>
  <c r="BC141" i="1"/>
  <c r="BC61" i="1"/>
  <c r="AU507" i="1"/>
  <c r="AU757" i="1"/>
  <c r="AU752" i="1"/>
  <c r="AU1223" i="1"/>
  <c r="BC1243" i="1"/>
  <c r="BC747" i="1"/>
  <c r="BC1162" i="1"/>
  <c r="BC857" i="1"/>
  <c r="BC1177" i="1"/>
  <c r="BC1228" i="1"/>
  <c r="BC757" i="1"/>
  <c r="BC522" i="1"/>
  <c r="BC1253" i="1"/>
  <c r="BC589" i="1"/>
  <c r="BC625" i="1"/>
  <c r="BC656" i="1"/>
  <c r="BC1152" i="1"/>
  <c r="BC1167" i="1"/>
  <c r="BC635" i="1"/>
  <c r="K700" i="1"/>
  <c r="AG32" i="3"/>
  <c r="AG36" i="3" s="1"/>
  <c r="AG15" i="3"/>
  <c r="AG23" i="3" s="1"/>
  <c r="E32" i="3"/>
  <c r="E36" i="3" s="1"/>
  <c r="E15" i="3"/>
  <c r="E23" i="3" s="1"/>
  <c r="BG708" i="1"/>
  <c r="BG336" i="1"/>
  <c r="BG415" i="1"/>
  <c r="BG26" i="1"/>
  <c r="BH107" i="12"/>
  <c r="BG364" i="1"/>
  <c r="BG391" i="1"/>
  <c r="BG61" i="1"/>
  <c r="BG765" i="1"/>
  <c r="BG264" i="1"/>
  <c r="BG285" i="1"/>
  <c r="BG31" i="1"/>
  <c r="BG716" i="1"/>
  <c r="BG192" i="1"/>
  <c r="BG88" i="1"/>
  <c r="BG16" i="1"/>
  <c r="BD47" i="3"/>
  <c r="BG841" i="1"/>
  <c r="BG804" i="1"/>
  <c r="BG141" i="1"/>
  <c r="BG176" i="1"/>
  <c r="BH35" i="12"/>
  <c r="BG732" i="1"/>
  <c r="BG724" i="1"/>
  <c r="BG46" i="1"/>
  <c r="BG160" i="1"/>
  <c r="BH99" i="12"/>
  <c r="BH31" i="12"/>
  <c r="BG817" i="1"/>
  <c r="BG240" i="1"/>
  <c r="BG21" i="1"/>
  <c r="AU548" i="1"/>
  <c r="AU1187" i="1"/>
  <c r="AU666" i="1"/>
  <c r="AR38" i="3"/>
  <c r="AH497" i="1"/>
  <c r="AH1243" i="1"/>
  <c r="AH1228" i="1"/>
  <c r="BC507" i="1"/>
  <c r="BC666" i="1"/>
  <c r="BA558" i="1"/>
  <c r="BA625" i="1"/>
  <c r="AE320" i="1"/>
  <c r="AF95" i="12"/>
  <c r="BC21" i="1"/>
  <c r="BC415" i="1"/>
  <c r="BD107" i="12"/>
  <c r="K781" i="1"/>
  <c r="R32" i="3"/>
  <c r="R36" i="3" s="1"/>
  <c r="R15" i="3"/>
  <c r="R23" i="3" s="1"/>
  <c r="L32" i="3"/>
  <c r="L36" i="3" s="1"/>
  <c r="L15" i="3"/>
  <c r="L23" i="3" s="1"/>
  <c r="M15" i="3"/>
  <c r="M23" i="3" s="1"/>
  <c r="M32" i="3"/>
  <c r="M36" i="3" s="1"/>
  <c r="AM15" i="3"/>
  <c r="AM32" i="3"/>
  <c r="AM36" i="3" s="1"/>
  <c r="AZ35" i="12"/>
  <c r="AY732" i="1"/>
  <c r="AY817" i="1"/>
  <c r="AY46" i="1"/>
  <c r="AY176" i="1"/>
  <c r="AZ99" i="12"/>
  <c r="AZ31" i="12"/>
  <c r="AY436" i="1"/>
  <c r="AY455" i="1"/>
  <c r="AY160" i="1"/>
  <c r="AZ95" i="12"/>
  <c r="AY336" i="1"/>
  <c r="AY320" i="1"/>
  <c r="AY240" i="1"/>
  <c r="AY213" i="1"/>
  <c r="AY708" i="1"/>
  <c r="AY364" i="1"/>
  <c r="AY415" i="1"/>
  <c r="AY112" i="1"/>
  <c r="AY21" i="1"/>
  <c r="AZ107" i="12"/>
  <c r="AY264" i="1"/>
  <c r="AY391" i="1"/>
  <c r="AY26" i="1"/>
  <c r="AY833" i="1"/>
  <c r="AY192" i="1"/>
  <c r="AY285" i="1"/>
  <c r="AY61" i="1"/>
  <c r="AV47" i="3"/>
  <c r="AY765" i="1"/>
  <c r="AY804" i="1"/>
  <c r="AY88" i="1"/>
  <c r="AY31" i="1"/>
  <c r="AS752" i="1"/>
  <c r="AS737" i="1"/>
  <c r="AS676" i="1"/>
  <c r="AS1223" i="1"/>
  <c r="AS1228" i="1"/>
  <c r="AS656" i="1"/>
  <c r="AP38" i="3"/>
  <c r="AS1162" i="1"/>
  <c r="AS666" i="1"/>
  <c r="AS507" i="1"/>
  <c r="AS1213" i="1"/>
  <c r="AS1187" i="1"/>
  <c r="AS548" i="1"/>
  <c r="AS604" i="1"/>
  <c r="AS1218" i="1"/>
  <c r="AS791" i="1"/>
  <c r="AS1152" i="1"/>
  <c r="AS522" i="1"/>
  <c r="AS1243" i="1"/>
  <c r="AS757" i="1"/>
  <c r="AS635" i="1"/>
  <c r="AS558" i="1"/>
  <c r="AS1253" i="1"/>
  <c r="AS625" i="1"/>
  <c r="AS573" i="1"/>
  <c r="AU1253" i="1"/>
  <c r="AU635" i="1"/>
  <c r="AU1162" i="1"/>
  <c r="AH507" i="1"/>
  <c r="AH522" i="1"/>
  <c r="AH1177" i="1"/>
  <c r="BC548" i="1"/>
  <c r="BC1187" i="1"/>
  <c r="AN32" i="3"/>
  <c r="AN36" i="3" s="1"/>
  <c r="AN15" i="3"/>
  <c r="AN23" i="3" s="1"/>
  <c r="BB32" i="3"/>
  <c r="BB36" i="3" s="1"/>
  <c r="BB15" i="3"/>
  <c r="BB23" i="3" s="1"/>
  <c r="BA32" i="3"/>
  <c r="BA15" i="3"/>
  <c r="BA23" i="3" s="1"/>
  <c r="AU558" i="1"/>
  <c r="AU692" i="1"/>
  <c r="AH548" i="1"/>
  <c r="AH625" i="1"/>
  <c r="AE38" i="3"/>
  <c r="BC538" i="1"/>
  <c r="AZ38" i="3"/>
  <c r="BA589" i="1"/>
  <c r="BA857" i="1"/>
  <c r="AE817" i="1"/>
  <c r="AB47" i="3"/>
  <c r="BC16" i="1"/>
  <c r="BC436" i="1"/>
  <c r="BD95" i="12"/>
  <c r="Z32" i="3"/>
  <c r="Z36" i="3" s="1"/>
  <c r="N32" i="3"/>
  <c r="N36" i="3" s="1"/>
  <c r="AJ32" i="3"/>
  <c r="AJ36" i="3" s="1"/>
  <c r="AJ15" i="3"/>
  <c r="AJ23" i="3" s="1"/>
  <c r="D15" i="3"/>
  <c r="D23" i="3" s="1"/>
  <c r="D32" i="3"/>
  <c r="D36" i="3" s="1"/>
  <c r="D38" i="3" s="1"/>
  <c r="AY15" i="3"/>
  <c r="AY23" i="3" s="1"/>
  <c r="AY32" i="3"/>
  <c r="AY36" i="3" s="1"/>
  <c r="AN107" i="12"/>
  <c r="AM264" i="1"/>
  <c r="AM391" i="1"/>
  <c r="AM26" i="1"/>
  <c r="AM184" i="1"/>
  <c r="AN87" i="12"/>
  <c r="AM192" i="1"/>
  <c r="AM285" i="1"/>
  <c r="AM51" i="1"/>
  <c r="AM11" i="1"/>
  <c r="AM833" i="1"/>
  <c r="AM804" i="1"/>
  <c r="AM88" i="1"/>
  <c r="AM61" i="1"/>
  <c r="AJ47" i="3"/>
  <c r="AM765" i="1"/>
  <c r="AM724" i="1"/>
  <c r="AM141" i="1"/>
  <c r="AM16" i="1"/>
  <c r="AN35" i="12"/>
  <c r="AM716" i="1"/>
  <c r="AM817" i="1"/>
  <c r="AM46" i="1"/>
  <c r="AM176" i="1"/>
  <c r="AN99" i="12"/>
  <c r="AN31" i="12"/>
  <c r="AM436" i="1"/>
  <c r="AM240" i="1"/>
  <c r="AM31" i="1"/>
  <c r="AN95" i="12"/>
  <c r="AM336" i="1"/>
  <c r="AM320" i="1"/>
  <c r="AM112" i="1"/>
  <c r="AM213" i="1"/>
  <c r="W168" i="1"/>
  <c r="W26" i="1"/>
  <c r="W141" i="1"/>
  <c r="W256" i="1"/>
  <c r="W192" i="1"/>
  <c r="X95" i="12"/>
  <c r="AI184" i="1"/>
  <c r="AI476" i="1"/>
  <c r="AI328" i="1"/>
  <c r="AI192" i="1"/>
  <c r="AJ107" i="12"/>
  <c r="W21" i="1"/>
  <c r="W6" i="1"/>
  <c r="W80" i="1"/>
  <c r="W436" i="1"/>
  <c r="W264" i="1"/>
  <c r="X99" i="12"/>
  <c r="AI16" i="1"/>
  <c r="AI112" i="1"/>
  <c r="AI391" i="1"/>
  <c r="AI264" i="1"/>
  <c r="AI708" i="1"/>
  <c r="BE41" i="3"/>
  <c r="W213" i="1"/>
  <c r="W248" i="1"/>
  <c r="W285" i="1"/>
  <c r="W423" i="1"/>
  <c r="W364" i="1"/>
  <c r="X61" i="12"/>
  <c r="AI51" i="1"/>
  <c r="AI240" i="1"/>
  <c r="AI415" i="1"/>
  <c r="AI364" i="1"/>
  <c r="AJ95" i="12"/>
  <c r="W232" i="1"/>
  <c r="W476" i="1"/>
  <c r="W328" i="1"/>
  <c r="W817" i="1"/>
  <c r="X91" i="12"/>
  <c r="AI176" i="1"/>
  <c r="AI46" i="1"/>
  <c r="AI320" i="1"/>
  <c r="AI336" i="1"/>
  <c r="J32" i="6"/>
  <c r="J33" i="6" s="1"/>
  <c r="X37" i="3"/>
  <c r="AD37" i="3"/>
  <c r="AN35" i="3"/>
  <c r="AN37" i="3" s="1"/>
  <c r="E44" i="3"/>
  <c r="E51" i="3"/>
  <c r="AR44" i="3"/>
  <c r="AR51" i="3"/>
  <c r="AR35" i="3"/>
  <c r="AR37" i="3" s="1"/>
  <c r="S34" i="3"/>
  <c r="S19" i="3"/>
  <c r="AM14" i="3"/>
  <c r="AM31" i="3"/>
  <c r="AM35" i="3" s="1"/>
  <c r="L37" i="3"/>
  <c r="P37" i="3"/>
  <c r="AX37" i="3"/>
  <c r="U44" i="3"/>
  <c r="U26" i="3"/>
  <c r="U51" i="3"/>
  <c r="S51" i="3"/>
  <c r="S44" i="3"/>
  <c r="S26" i="3"/>
  <c r="AS44" i="3"/>
  <c r="AS26" i="3"/>
  <c r="AS51" i="3"/>
  <c r="E34" i="3"/>
  <c r="E19" i="3"/>
  <c r="T31" i="3"/>
  <c r="T35" i="3" s="1"/>
  <c r="T14" i="3"/>
  <c r="T22" i="3" s="1"/>
  <c r="AA34" i="3"/>
  <c r="AA19" i="3"/>
  <c r="W34" i="3"/>
  <c r="W19" i="3"/>
  <c r="BF50" i="8"/>
  <c r="BB29" i="4"/>
  <c r="AP117" i="5"/>
  <c r="D37" i="3"/>
  <c r="H37" i="3"/>
  <c r="G22" i="3"/>
  <c r="F31" i="3"/>
  <c r="F35" i="3" s="1"/>
  <c r="F14" i="3"/>
  <c r="F22" i="3" s="1"/>
  <c r="M34" i="3"/>
  <c r="M19" i="3"/>
  <c r="AB34" i="3"/>
  <c r="AB38" i="3" s="1"/>
  <c r="AB19" i="3"/>
  <c r="AJ37" i="3"/>
  <c r="M44" i="3"/>
  <c r="M26" i="3"/>
  <c r="M51" i="3"/>
  <c r="Q51" i="3"/>
  <c r="Q44" i="3"/>
  <c r="AD26" i="3"/>
  <c r="AN51" i="3"/>
  <c r="AN44" i="3"/>
  <c r="AV51" i="3"/>
  <c r="AV44" i="3"/>
  <c r="AJ35" i="3"/>
  <c r="AY44" i="3"/>
  <c r="AY26" i="3"/>
  <c r="AY51" i="3"/>
  <c r="N34" i="3"/>
  <c r="N19" i="3"/>
  <c r="AG30" i="4"/>
  <c r="AU111" i="5"/>
  <c r="AU109" i="5"/>
  <c r="BC109" i="5"/>
  <c r="BC111" i="5"/>
  <c r="Q110" i="5"/>
  <c r="Q115" i="5" s="1"/>
  <c r="Q116" i="5" s="1"/>
  <c r="Q111" i="5"/>
  <c r="Q109" i="5"/>
  <c r="R37" i="3"/>
  <c r="AF37" i="3"/>
  <c r="AZ37" i="3"/>
  <c r="V26" i="3"/>
  <c r="AK44" i="3"/>
  <c r="AK26" i="3"/>
  <c r="AZ35" i="3"/>
  <c r="H31" i="3"/>
  <c r="H35" i="3" s="1"/>
  <c r="H14" i="3"/>
  <c r="H22" i="3" s="1"/>
  <c r="P31" i="3"/>
  <c r="P35" i="3" s="1"/>
  <c r="P14" i="3"/>
  <c r="P22" i="3" s="1"/>
  <c r="V34" i="3"/>
  <c r="V38" i="3" s="1"/>
  <c r="V19" i="3"/>
  <c r="AP30" i="4"/>
  <c r="S110" i="5"/>
  <c r="S111" i="5"/>
  <c r="S109" i="5"/>
  <c r="AD38" i="3"/>
  <c r="V37" i="3"/>
  <c r="I22" i="3"/>
  <c r="AJ44" i="3"/>
  <c r="AJ51" i="3"/>
  <c r="AJ26" i="3"/>
  <c r="L35" i="3"/>
  <c r="Z35" i="3"/>
  <c r="AE14" i="3"/>
  <c r="AE22" i="3" s="1"/>
  <c r="AE31" i="3"/>
  <c r="AE35" i="3" s="1"/>
  <c r="AK19" i="3"/>
  <c r="AK34" i="3"/>
  <c r="AK38" i="3" s="1"/>
  <c r="AX31" i="3"/>
  <c r="AX35" i="3" s="1"/>
  <c r="AX14" i="3"/>
  <c r="Z30" i="4"/>
  <c r="Y118" i="5"/>
  <c r="Y33" i="5" s="1"/>
  <c r="Y117" i="5"/>
  <c r="G33" i="6"/>
  <c r="G23" i="3"/>
  <c r="BE19" i="3"/>
  <c r="AK51" i="3"/>
  <c r="AZ44" i="3"/>
  <c r="AZ51" i="3"/>
  <c r="AZ26" i="3"/>
  <c r="AA44" i="3"/>
  <c r="AA51" i="3"/>
  <c r="AA26" i="3"/>
  <c r="Y14" i="3"/>
  <c r="Y31" i="3"/>
  <c r="Y35" i="3" s="1"/>
  <c r="AL34" i="3"/>
  <c r="AL19" i="3"/>
  <c r="AR26" i="3"/>
  <c r="V30" i="4"/>
  <c r="AV26" i="3"/>
  <c r="F37" i="3"/>
  <c r="J37" i="3"/>
  <c r="N37" i="3"/>
  <c r="X35" i="3"/>
  <c r="AD35" i="3"/>
  <c r="AV37" i="3"/>
  <c r="E26" i="3"/>
  <c r="K51" i="3"/>
  <c r="K44" i="3"/>
  <c r="AB35" i="3"/>
  <c r="AB37" i="3" s="1"/>
  <c r="K26" i="3"/>
  <c r="R30" i="4"/>
  <c r="AU14" i="3"/>
  <c r="AU22" i="3" s="1"/>
  <c r="AU31" i="3"/>
  <c r="AU35" i="3" s="1"/>
  <c r="AI118" i="5"/>
  <c r="AI33" i="5" s="1"/>
  <c r="AI117" i="5"/>
  <c r="E60" i="4"/>
  <c r="J60" i="4"/>
  <c r="O60" i="4"/>
  <c r="S60" i="4"/>
  <c r="X60" i="4"/>
  <c r="AB60" i="4"/>
  <c r="N60" i="4"/>
  <c r="AS60" i="4"/>
  <c r="AT60" i="4"/>
  <c r="Z213" i="12"/>
  <c r="V46" i="3"/>
  <c r="Z209" i="12"/>
  <c r="AH213" i="12"/>
  <c r="AD46" i="3"/>
  <c r="AH209" i="12"/>
  <c r="AP213" i="12"/>
  <c r="AL46" i="3"/>
  <c r="AP209" i="12"/>
  <c r="AX46" i="3"/>
  <c r="BB209" i="12"/>
  <c r="BC101" i="5"/>
  <c r="BC76" i="5" s="1"/>
  <c r="AU101" i="5"/>
  <c r="AU76" i="5" s="1"/>
  <c r="AM101" i="5"/>
  <c r="AM76" i="5" s="1"/>
  <c r="AE101" i="5"/>
  <c r="AE76" i="5" s="1"/>
  <c r="BB101" i="5"/>
  <c r="BB76" i="5" s="1"/>
  <c r="AT101" i="5"/>
  <c r="AT76" i="5" s="1"/>
  <c r="AL101" i="5"/>
  <c r="AL76" i="5" s="1"/>
  <c r="AD101" i="5"/>
  <c r="AD76" i="5" s="1"/>
  <c r="BA101" i="5"/>
  <c r="BA76" i="5" s="1"/>
  <c r="E109" i="5"/>
  <c r="AN110" i="5"/>
  <c r="AN115" i="5" s="1"/>
  <c r="AN116" i="5" s="1"/>
  <c r="AN111" i="5"/>
  <c r="BF110" i="5"/>
  <c r="BF111" i="5" s="1"/>
  <c r="AT110" i="5"/>
  <c r="AT109" i="5" s="1"/>
  <c r="BB110" i="5"/>
  <c r="BB111" i="5" s="1"/>
  <c r="Y224" i="5"/>
  <c r="Q239" i="5" s="1"/>
  <c r="X215" i="5"/>
  <c r="X220" i="5" s="1"/>
  <c r="S302" i="5"/>
  <c r="T301" i="5"/>
  <c r="P301" i="5" s="1"/>
  <c r="Q301" i="5" s="1"/>
  <c r="O34" i="5" s="1"/>
  <c r="AJ77" i="7"/>
  <c r="AJ1051" i="1" s="1"/>
  <c r="AJ107" i="7"/>
  <c r="AJ1198" i="1" s="1"/>
  <c r="AJ37" i="7"/>
  <c r="AJ92" i="7"/>
  <c r="AJ1137" i="1" s="1"/>
  <c r="AJ52" i="7"/>
  <c r="AA213" i="12"/>
  <c r="AA209" i="12"/>
  <c r="W46" i="3"/>
  <c r="AE46" i="3"/>
  <c r="AI213" i="12"/>
  <c r="AI209" i="12"/>
  <c r="BC209" i="12"/>
  <c r="AY46" i="3"/>
  <c r="D101" i="5"/>
  <c r="D76" i="5" s="1"/>
  <c r="L101" i="5"/>
  <c r="L76" i="5" s="1"/>
  <c r="T101" i="5"/>
  <c r="T76" i="5" s="1"/>
  <c r="AB101" i="5"/>
  <c r="AB76" i="5" s="1"/>
  <c r="AN101" i="5"/>
  <c r="AN76" i="5" s="1"/>
  <c r="AX101" i="5"/>
  <c r="AX76" i="5" s="1"/>
  <c r="N109" i="5"/>
  <c r="AA110" i="5"/>
  <c r="AA115" i="5" s="1"/>
  <c r="AA116" i="5" s="1"/>
  <c r="AA111" i="5"/>
  <c r="AM118" i="5"/>
  <c r="AM33" i="5" s="1"/>
  <c r="AM117" i="5"/>
  <c r="AT111" i="5"/>
  <c r="AD172" i="5"/>
  <c r="S293" i="5"/>
  <c r="T292" i="5"/>
  <c r="P292" i="5" s="1"/>
  <c r="Q292" i="5" s="1"/>
  <c r="F34" i="5" s="1"/>
  <c r="T18" i="3"/>
  <c r="AZ29" i="4"/>
  <c r="H46" i="3"/>
  <c r="L209" i="12"/>
  <c r="P46" i="3"/>
  <c r="T209" i="12"/>
  <c r="AB213" i="12"/>
  <c r="AB209" i="12"/>
  <c r="X46" i="3"/>
  <c r="AF46" i="3"/>
  <c r="AJ213" i="12"/>
  <c r="AJ209" i="12"/>
  <c r="AR231" i="12"/>
  <c r="AR213" i="12"/>
  <c r="AR209" i="12"/>
  <c r="AN46" i="3"/>
  <c r="E101" i="5"/>
  <c r="E76" i="5" s="1"/>
  <c r="M101" i="5"/>
  <c r="M76" i="5" s="1"/>
  <c r="U101" i="5"/>
  <c r="U76" i="5" s="1"/>
  <c r="AC101" i="5"/>
  <c r="AC76" i="5" s="1"/>
  <c r="AO101" i="5"/>
  <c r="AO76" i="5" s="1"/>
  <c r="AY101" i="5"/>
  <c r="AY76" i="5" s="1"/>
  <c r="K110" i="5"/>
  <c r="K115" i="5" s="1"/>
  <c r="K116" i="5" s="1"/>
  <c r="K111" i="5"/>
  <c r="M117" i="5"/>
  <c r="R108" i="5"/>
  <c r="R110" i="5" s="1"/>
  <c r="R109" i="5" s="1"/>
  <c r="AC109" i="5"/>
  <c r="AE110" i="5"/>
  <c r="AE111" i="5"/>
  <c r="AR110" i="5"/>
  <c r="AR115" i="5" s="1"/>
  <c r="AR116" i="5" s="1"/>
  <c r="AR111" i="5"/>
  <c r="AR109" i="5"/>
  <c r="Q172" i="5"/>
  <c r="T109" i="5"/>
  <c r="X171" i="5"/>
  <c r="X172" i="5" s="1"/>
  <c r="R215" i="5"/>
  <c r="R220" i="5" s="1"/>
  <c r="R224" i="5" s="1"/>
  <c r="E239" i="5" s="1"/>
  <c r="T215" i="5"/>
  <c r="T220" i="5" s="1"/>
  <c r="T224" i="5" s="1"/>
  <c r="G239" i="5" s="1"/>
  <c r="P161" i="5"/>
  <c r="P108" i="5"/>
  <c r="P110" i="5" s="1"/>
  <c r="T77" i="7"/>
  <c r="T1051" i="1" s="1"/>
  <c r="T37" i="7"/>
  <c r="T107" i="7"/>
  <c r="T1198" i="1" s="1"/>
  <c r="T92" i="7"/>
  <c r="T1137" i="1" s="1"/>
  <c r="T52" i="7"/>
  <c r="AL37" i="7"/>
  <c r="AL92" i="7"/>
  <c r="AL1137" i="1" s="1"/>
  <c r="AL107" i="7"/>
  <c r="AL1198" i="1" s="1"/>
  <c r="AL52" i="7"/>
  <c r="AL77" i="7"/>
  <c r="AL1051" i="1" s="1"/>
  <c r="BE33" i="3"/>
  <c r="S31" i="3"/>
  <c r="S35" i="3" s="1"/>
  <c r="AA31" i="3"/>
  <c r="AA35" i="3" s="1"/>
  <c r="AI31" i="3"/>
  <c r="AI35" i="3" s="1"/>
  <c r="AK31" i="3"/>
  <c r="AK35" i="3" s="1"/>
  <c r="AQ31" i="3"/>
  <c r="AS31" i="3"/>
  <c r="AS35" i="3" s="1"/>
  <c r="AY31" i="3"/>
  <c r="AY35" i="3" s="1"/>
  <c r="P18" i="3"/>
  <c r="Z14" i="3"/>
  <c r="Z22" i="3" s="1"/>
  <c r="AB14" i="3"/>
  <c r="AB22" i="3" s="1"/>
  <c r="AI18" i="3"/>
  <c r="AM18" i="3"/>
  <c r="AQ18" i="3"/>
  <c r="AU18" i="3"/>
  <c r="AW18" i="3"/>
  <c r="BA18" i="3"/>
  <c r="AB29" i="4"/>
  <c r="AK29" i="4"/>
  <c r="AS29" i="4"/>
  <c r="BA29" i="4"/>
  <c r="J74" i="4"/>
  <c r="M74" i="4" s="1"/>
  <c r="J46" i="4" s="1"/>
  <c r="J57" i="4" s="1"/>
  <c r="J30" i="4" s="1"/>
  <c r="J101" i="4"/>
  <c r="M101" i="4" s="1"/>
  <c r="AK46" i="4" s="1"/>
  <c r="AK57" i="4" s="1"/>
  <c r="AK30" i="4" s="1"/>
  <c r="AC213" i="12"/>
  <c r="AC209" i="12"/>
  <c r="Y46" i="3"/>
  <c r="AG46" i="3"/>
  <c r="AK213" i="12"/>
  <c r="AK209" i="12"/>
  <c r="AS231" i="12"/>
  <c r="AO46" i="3"/>
  <c r="AS209" i="12"/>
  <c r="AS213" i="12"/>
  <c r="F101" i="5"/>
  <c r="F76" i="5" s="1"/>
  <c r="N101" i="5"/>
  <c r="N76" i="5" s="1"/>
  <c r="V101" i="5"/>
  <c r="V76" i="5" s="1"/>
  <c r="AF101" i="5"/>
  <c r="AF76" i="5" s="1"/>
  <c r="AP101" i="5"/>
  <c r="AP76" i="5" s="1"/>
  <c r="AZ101" i="5"/>
  <c r="AZ76" i="5" s="1"/>
  <c r="I109" i="5"/>
  <c r="F111" i="5"/>
  <c r="F109" i="5"/>
  <c r="V111" i="5"/>
  <c r="V109" i="5"/>
  <c r="X116" i="5"/>
  <c r="X118" i="5" s="1"/>
  <c r="X33" i="5" s="1"/>
  <c r="AQ118" i="5"/>
  <c r="AQ33" i="5" s="1"/>
  <c r="AQ117" i="5"/>
  <c r="AV110" i="5"/>
  <c r="AV109" i="5" s="1"/>
  <c r="AV111" i="5"/>
  <c r="AC161" i="5"/>
  <c r="AK110" i="5"/>
  <c r="AL172" i="5"/>
  <c r="AL174" i="5" s="1"/>
  <c r="AS109" i="5"/>
  <c r="AS110" i="5"/>
  <c r="AS111" i="5" s="1"/>
  <c r="AT172" i="5"/>
  <c r="AT174" i="5" s="1"/>
  <c r="BA109" i="5"/>
  <c r="BA110" i="5"/>
  <c r="AM34" i="3"/>
  <c r="AM38" i="3" s="1"/>
  <c r="K33" i="3"/>
  <c r="O33" i="3"/>
  <c r="W33" i="3"/>
  <c r="Y33" i="3"/>
  <c r="AC33" i="3"/>
  <c r="AM33" i="3"/>
  <c r="AQ33" i="3"/>
  <c r="AW33" i="3"/>
  <c r="BA33" i="3"/>
  <c r="F18" i="3"/>
  <c r="L14" i="3"/>
  <c r="L22" i="3" s="1"/>
  <c r="R14" i="3"/>
  <c r="R22" i="3" s="1"/>
  <c r="J46" i="3"/>
  <c r="N209" i="12"/>
  <c r="R46" i="3"/>
  <c r="V209" i="12"/>
  <c r="AP46" i="3"/>
  <c r="AT231" i="12"/>
  <c r="AT213" i="12"/>
  <c r="AT209" i="12"/>
  <c r="BB46" i="3"/>
  <c r="BF209" i="12"/>
  <c r="G101" i="5"/>
  <c r="G76" i="5" s="1"/>
  <c r="O101" i="5"/>
  <c r="O76" i="5" s="1"/>
  <c r="W101" i="5"/>
  <c r="W76" i="5" s="1"/>
  <c r="AG101" i="5"/>
  <c r="AG76" i="5" s="1"/>
  <c r="AQ101" i="5"/>
  <c r="AQ76" i="5" s="1"/>
  <c r="BD101" i="5"/>
  <c r="BD76" i="5" s="1"/>
  <c r="X109" i="5"/>
  <c r="AI109" i="5"/>
  <c r="U117" i="5"/>
  <c r="AZ110" i="5"/>
  <c r="AZ109" i="5" s="1"/>
  <c r="AZ111" i="5"/>
  <c r="T172" i="5"/>
  <c r="AC172" i="5"/>
  <c r="AI172" i="5"/>
  <c r="AI174" i="5" s="1"/>
  <c r="AQ172" i="5"/>
  <c r="AQ174" i="5" s="1"/>
  <c r="AX110" i="5"/>
  <c r="AY172" i="5"/>
  <c r="AY174" i="5" s="1"/>
  <c r="V37" i="7"/>
  <c r="V107" i="7"/>
  <c r="V1198" i="1" s="1"/>
  <c r="V92" i="7"/>
  <c r="V1137" i="1" s="1"/>
  <c r="V52" i="7"/>
  <c r="V77" i="7"/>
  <c r="V1051" i="1" s="1"/>
  <c r="BC92" i="7"/>
  <c r="BC1137" i="1" s="1"/>
  <c r="BC52" i="7"/>
  <c r="BC107" i="7"/>
  <c r="BC1198" i="1" s="1"/>
  <c r="BC77" i="7"/>
  <c r="BC1051" i="1" s="1"/>
  <c r="BC37" i="7"/>
  <c r="D14" i="3"/>
  <c r="D22" i="3" s="1"/>
  <c r="J14" i="3"/>
  <c r="J22" i="3" s="1"/>
  <c r="N29" i="4"/>
  <c r="V29" i="4"/>
  <c r="AE213" i="12"/>
  <c r="AE209" i="12"/>
  <c r="AA46" i="3"/>
  <c r="AM213" i="12"/>
  <c r="AM209" i="12"/>
  <c r="AI46" i="3"/>
  <c r="AU46" i="3"/>
  <c r="AY209" i="12"/>
  <c r="H101" i="5"/>
  <c r="H76" i="5" s="1"/>
  <c r="P101" i="5"/>
  <c r="P76" i="5" s="1"/>
  <c r="X101" i="5"/>
  <c r="X76" i="5" s="1"/>
  <c r="AH101" i="5"/>
  <c r="AH76" i="5" s="1"/>
  <c r="AR101" i="5"/>
  <c r="AR76" i="5" s="1"/>
  <c r="BE101" i="5"/>
  <c r="BE76" i="5" s="1"/>
  <c r="K109" i="5"/>
  <c r="Y109" i="5"/>
  <c r="E111" i="5"/>
  <c r="M109" i="5"/>
  <c r="O110" i="5"/>
  <c r="O111" i="5"/>
  <c r="U116" i="5"/>
  <c r="U118" i="5" s="1"/>
  <c r="U33" i="5" s="1"/>
  <c r="AB116" i="5"/>
  <c r="AB118" i="5" s="1"/>
  <c r="AB33" i="5" s="1"/>
  <c r="AD108" i="5"/>
  <c r="AD110" i="5" s="1"/>
  <c r="AD109" i="5" s="1"/>
  <c r="AF118" i="5"/>
  <c r="AF33" i="5" s="1"/>
  <c r="AY117" i="5"/>
  <c r="BD110" i="5"/>
  <c r="BD109" i="5" s="1"/>
  <c r="BD111" i="5"/>
  <c r="L171" i="5"/>
  <c r="L172" i="5" s="1"/>
  <c r="V172" i="5"/>
  <c r="AN172" i="5"/>
  <c r="AN174" i="5" s="1"/>
  <c r="AV172" i="5"/>
  <c r="AV174" i="5" s="1"/>
  <c r="BD172" i="5"/>
  <c r="BD174" i="5" s="1"/>
  <c r="Z215" i="5"/>
  <c r="Z220" i="5" s="1"/>
  <c r="Z224" i="5" s="1"/>
  <c r="R239" i="5" s="1"/>
  <c r="V215" i="5"/>
  <c r="V220" i="5" s="1"/>
  <c r="V224" i="5" s="1"/>
  <c r="I239" i="5" s="1"/>
  <c r="AQ107" i="7"/>
  <c r="AQ1198" i="1" s="1"/>
  <c r="AQ52" i="7"/>
  <c r="AQ77" i="7"/>
  <c r="AQ1051" i="1" s="1"/>
  <c r="AQ37" i="7"/>
  <c r="AQ92" i="7"/>
  <c r="AQ1137" i="1" s="1"/>
  <c r="W18" i="3"/>
  <c r="Y18" i="3"/>
  <c r="AV29" i="4"/>
  <c r="P209" i="12"/>
  <c r="L46" i="3"/>
  <c r="X209" i="12"/>
  <c r="T46" i="3"/>
  <c r="BH209" i="12"/>
  <c r="BD46" i="3"/>
  <c r="I101" i="5"/>
  <c r="I76" i="5" s="1"/>
  <c r="Q101" i="5"/>
  <c r="Q76" i="5" s="1"/>
  <c r="Y101" i="5"/>
  <c r="Y76" i="5" s="1"/>
  <c r="AI101" i="5"/>
  <c r="AI76" i="5" s="1"/>
  <c r="AS101" i="5"/>
  <c r="AS76" i="5" s="1"/>
  <c r="BF101" i="5"/>
  <c r="BF76" i="5" s="1"/>
  <c r="E110" i="5"/>
  <c r="J111" i="5"/>
  <c r="L115" i="5"/>
  <c r="L116" i="5" s="1"/>
  <c r="L118" i="5" s="1"/>
  <c r="L33" i="5" s="1"/>
  <c r="L109" i="5"/>
  <c r="Z111" i="5"/>
  <c r="AD111" i="5"/>
  <c r="AF116" i="5"/>
  <c r="AJ110" i="5"/>
  <c r="AJ115" i="5" s="1"/>
  <c r="AJ116" i="5" s="1"/>
  <c r="AJ111" i="5"/>
  <c r="AJ109" i="5"/>
  <c r="AL110" i="5"/>
  <c r="AL111" i="5" s="1"/>
  <c r="R172" i="5"/>
  <c r="Y172" i="5"/>
  <c r="AB109" i="5"/>
  <c r="AF171" i="5"/>
  <c r="AF172" i="5" s="1"/>
  <c r="AS172" i="5"/>
  <c r="AS174" i="5" s="1"/>
  <c r="Q215" i="5"/>
  <c r="Q220" i="5" s="1"/>
  <c r="Q224" i="5" s="1"/>
  <c r="D239" i="5" s="1"/>
  <c r="S215" i="5"/>
  <c r="S220" i="5" s="1"/>
  <c r="S224" i="5" s="1"/>
  <c r="F239" i="5" s="1"/>
  <c r="U215" i="5"/>
  <c r="U220" i="5" s="1"/>
  <c r="U224" i="5" s="1"/>
  <c r="H239" i="5" s="1"/>
  <c r="S325" i="5"/>
  <c r="T324" i="5"/>
  <c r="P324" i="5" s="1"/>
  <c r="Q324" i="5" s="1"/>
  <c r="AL34" i="5" s="1"/>
  <c r="J52" i="7"/>
  <c r="J77" i="7"/>
  <c r="J1051" i="1" s="1"/>
  <c r="J37" i="7"/>
  <c r="J107" i="7"/>
  <c r="J1198" i="1" s="1"/>
  <c r="J92" i="7"/>
  <c r="J1137" i="1" s="1"/>
  <c r="AZ77" i="7"/>
  <c r="AZ1051" i="1" s="1"/>
  <c r="AZ37" i="7"/>
  <c r="AZ107" i="7"/>
  <c r="AZ1198" i="1" s="1"/>
  <c r="AZ92" i="7"/>
  <c r="AZ1137" i="1" s="1"/>
  <c r="AZ52" i="7"/>
  <c r="BE92" i="7"/>
  <c r="BE1137" i="1" s="1"/>
  <c r="BE107" i="7"/>
  <c r="BE1198" i="1" s="1"/>
  <c r="BE52" i="7"/>
  <c r="BE77" i="7"/>
  <c r="BE1051" i="1" s="1"/>
  <c r="BE37" i="7"/>
  <c r="AH18" i="3"/>
  <c r="AL18" i="3"/>
  <c r="AP18" i="3"/>
  <c r="AX18" i="3"/>
  <c r="AG29" i="4"/>
  <c r="AO29" i="4"/>
  <c r="AW46" i="3"/>
  <c r="BA209" i="12"/>
  <c r="J101" i="5"/>
  <c r="J76" i="5" s="1"/>
  <c r="R101" i="5"/>
  <c r="R76" i="5" s="1"/>
  <c r="Z101" i="5"/>
  <c r="Z76" i="5" s="1"/>
  <c r="AJ101" i="5"/>
  <c r="AJ76" i="5" s="1"/>
  <c r="AV101" i="5"/>
  <c r="AV76" i="5" s="1"/>
  <c r="BG101" i="5"/>
  <c r="BG76" i="5" s="1"/>
  <c r="AA109" i="5"/>
  <c r="G110" i="5"/>
  <c r="G109" i="5" s="1"/>
  <c r="G111" i="5"/>
  <c r="N110" i="5"/>
  <c r="N115" i="5" s="1"/>
  <c r="N116" i="5" s="1"/>
  <c r="T117" i="5"/>
  <c r="U109" i="5"/>
  <c r="W110" i="5"/>
  <c r="W109" i="5" s="1"/>
  <c r="AC111" i="5"/>
  <c r="BA111" i="5"/>
  <c r="AG110" i="5"/>
  <c r="AO116" i="5"/>
  <c r="AO118" i="5" s="1"/>
  <c r="AO33" i="5" s="1"/>
  <c r="AP172" i="5"/>
  <c r="AP174" i="5" s="1"/>
  <c r="AX172" i="5"/>
  <c r="AX174" i="5" s="1"/>
  <c r="D161" i="5"/>
  <c r="Q222" i="5" s="1"/>
  <c r="D108" i="5"/>
  <c r="D110" i="5" s="1"/>
  <c r="AH193" i="12"/>
  <c r="AH215" i="12"/>
  <c r="AP215" i="12"/>
  <c r="AP193" i="12"/>
  <c r="AX215" i="12"/>
  <c r="AX193" i="12"/>
  <c r="BF215" i="12"/>
  <c r="BF193" i="12"/>
  <c r="AJ216" i="12"/>
  <c r="AJ194" i="12"/>
  <c r="AR216" i="12"/>
  <c r="AR194" i="12"/>
  <c r="AZ216" i="12"/>
  <c r="AZ194" i="12"/>
  <c r="BH216" i="12"/>
  <c r="BH194" i="12"/>
  <c r="AL217" i="12"/>
  <c r="AL195" i="12"/>
  <c r="AT217" i="12"/>
  <c r="AT195" i="12"/>
  <c r="BB217" i="12"/>
  <c r="BB195" i="12"/>
  <c r="AM218" i="12"/>
  <c r="AM196" i="12"/>
  <c r="AU218" i="12"/>
  <c r="AU196" i="12"/>
  <c r="BC218" i="12"/>
  <c r="BC196" i="12"/>
  <c r="AJ221" i="12"/>
  <c r="AJ199" i="12"/>
  <c r="AR221" i="12"/>
  <c r="AR199" i="12"/>
  <c r="AZ221" i="12"/>
  <c r="AZ199" i="12"/>
  <c r="BH221" i="12"/>
  <c r="BH199" i="12"/>
  <c r="AL222" i="12"/>
  <c r="AL200" i="12"/>
  <c r="AT222" i="12"/>
  <c r="AT200" i="12"/>
  <c r="BB222" i="12"/>
  <c r="BB200" i="12"/>
  <c r="AF223" i="12"/>
  <c r="AF201" i="12"/>
  <c r="AN223" i="12"/>
  <c r="AN201" i="12"/>
  <c r="AV201" i="12"/>
  <c r="AV223" i="12"/>
  <c r="AF196" i="7"/>
  <c r="BJ221" i="7"/>
  <c r="BJ198" i="7" s="1"/>
  <c r="BJ225" i="7"/>
  <c r="BJ202" i="7" s="1"/>
  <c r="BJ219" i="7"/>
  <c r="R198" i="7"/>
  <c r="AI215" i="12"/>
  <c r="AI193" i="12"/>
  <c r="AQ193" i="12"/>
  <c r="AQ215" i="12"/>
  <c r="AY215" i="12"/>
  <c r="AY193" i="12"/>
  <c r="BG215" i="12"/>
  <c r="BG193" i="12"/>
  <c r="AK216" i="12"/>
  <c r="AK194" i="12"/>
  <c r="AS216" i="12"/>
  <c r="AS194" i="12"/>
  <c r="BA216" i="12"/>
  <c r="BA194" i="12"/>
  <c r="BI216" i="12"/>
  <c r="BI194" i="12"/>
  <c r="AM217" i="12"/>
  <c r="AM195" i="12"/>
  <c r="AU217" i="12"/>
  <c r="AU195" i="12"/>
  <c r="BC217" i="12"/>
  <c r="BC195" i="12"/>
  <c r="AF218" i="12"/>
  <c r="AF196" i="12"/>
  <c r="AN218" i="12"/>
  <c r="AN196" i="12"/>
  <c r="AV218" i="12"/>
  <c r="AV196" i="12"/>
  <c r="BD218" i="12"/>
  <c r="BD196" i="12"/>
  <c r="AK221" i="12"/>
  <c r="AK199" i="12"/>
  <c r="AS221" i="12"/>
  <c r="AS199" i="12"/>
  <c r="BA221" i="12"/>
  <c r="BA199" i="12"/>
  <c r="BI221" i="12"/>
  <c r="BI199" i="12"/>
  <c r="AM222" i="12"/>
  <c r="AM200" i="12"/>
  <c r="AU222" i="12"/>
  <c r="AU200" i="12"/>
  <c r="BC222" i="12"/>
  <c r="BC200" i="12"/>
  <c r="AG223" i="12"/>
  <c r="AG201" i="12"/>
  <c r="AO223" i="12"/>
  <c r="AO201" i="12"/>
  <c r="AW223" i="12"/>
  <c r="AW201" i="12"/>
  <c r="BE223" i="12"/>
  <c r="BE201" i="12"/>
  <c r="M202" i="7"/>
  <c r="AJ215" i="12"/>
  <c r="AJ193" i="12"/>
  <c r="AR215" i="12"/>
  <c r="AR193" i="12"/>
  <c r="AZ215" i="12"/>
  <c r="AZ193" i="12"/>
  <c r="BH193" i="12"/>
  <c r="BH215" i="12"/>
  <c r="AL216" i="12"/>
  <c r="AL194" i="12"/>
  <c r="AT216" i="12"/>
  <c r="AT194" i="12"/>
  <c r="BB216" i="12"/>
  <c r="BB194" i="12"/>
  <c r="AF195" i="12"/>
  <c r="AF217" i="12"/>
  <c r="AN217" i="12"/>
  <c r="AN195" i="12"/>
  <c r="AV217" i="12"/>
  <c r="AV195" i="12"/>
  <c r="BD217" i="12"/>
  <c r="BD195" i="12"/>
  <c r="AG218" i="12"/>
  <c r="AG196" i="12"/>
  <c r="AO218" i="12"/>
  <c r="AO196" i="12"/>
  <c r="AW218" i="12"/>
  <c r="AW196" i="12"/>
  <c r="BE218" i="12"/>
  <c r="BE196" i="12"/>
  <c r="AL221" i="12"/>
  <c r="AL199" i="12"/>
  <c r="AT221" i="12"/>
  <c r="AT199" i="12"/>
  <c r="BB221" i="12"/>
  <c r="BB199" i="12"/>
  <c r="AF222" i="12"/>
  <c r="AF200" i="12"/>
  <c r="AN222" i="12"/>
  <c r="AN200" i="12"/>
  <c r="AV222" i="12"/>
  <c r="AV200" i="12"/>
  <c r="BD222" i="12"/>
  <c r="BD200" i="12"/>
  <c r="AH223" i="12"/>
  <c r="AH201" i="12"/>
  <c r="AP223" i="12"/>
  <c r="AP201" i="12"/>
  <c r="AX223" i="12"/>
  <c r="AX201" i="12"/>
  <c r="G207" i="7"/>
  <c r="G209" i="7"/>
  <c r="G213" i="7"/>
  <c r="G202" i="7" s="1"/>
  <c r="O207" i="7"/>
  <c r="O209" i="7"/>
  <c r="O213" i="7"/>
  <c r="W207" i="7"/>
  <c r="W209" i="7"/>
  <c r="W213" i="7"/>
  <c r="AE207" i="7"/>
  <c r="AE209" i="7"/>
  <c r="AE198" i="7" s="1"/>
  <c r="AE213" i="7"/>
  <c r="AM207" i="7"/>
  <c r="AM209" i="7"/>
  <c r="AM213" i="7"/>
  <c r="AU207" i="7"/>
  <c r="AU209" i="7"/>
  <c r="AU198" i="7" s="1"/>
  <c r="AU213" i="7"/>
  <c r="AU202" i="7" s="1"/>
  <c r="BC207" i="7"/>
  <c r="BC209" i="7"/>
  <c r="AG161" i="5"/>
  <c r="AG172" i="5" s="1"/>
  <c r="AH161" i="5"/>
  <c r="AH172" i="5" s="1"/>
  <c r="AH174" i="5" s="1"/>
  <c r="AK161" i="5"/>
  <c r="AK172" i="5" s="1"/>
  <c r="AK174" i="5" s="1"/>
  <c r="AL161" i="5"/>
  <c r="AO161" i="5"/>
  <c r="AO172" i="5" s="1"/>
  <c r="AO174" i="5" s="1"/>
  <c r="AP161" i="5"/>
  <c r="AS161" i="5"/>
  <c r="AT161" i="5"/>
  <c r="AW161" i="5"/>
  <c r="AW172" i="5" s="1"/>
  <c r="AW174" i="5" s="1"/>
  <c r="AX161" i="5"/>
  <c r="BA161" i="5"/>
  <c r="BA172" i="5" s="1"/>
  <c r="BA174" i="5" s="1"/>
  <c r="BB161" i="5"/>
  <c r="BB172" i="5" s="1"/>
  <c r="BB174" i="5" s="1"/>
  <c r="S315" i="5"/>
  <c r="S333" i="5"/>
  <c r="AK215" i="12"/>
  <c r="AK193" i="12"/>
  <c r="AS215" i="12"/>
  <c r="AS193" i="12"/>
  <c r="BA215" i="12"/>
  <c r="BA193" i="12"/>
  <c r="BI193" i="12"/>
  <c r="BI215" i="12"/>
  <c r="AM216" i="12"/>
  <c r="AM194" i="12"/>
  <c r="AU216" i="12"/>
  <c r="AU194" i="12"/>
  <c r="BC216" i="12"/>
  <c r="BC194" i="12"/>
  <c r="AG195" i="12"/>
  <c r="AG217" i="12"/>
  <c r="AO217" i="12"/>
  <c r="AO195" i="12"/>
  <c r="AW195" i="12"/>
  <c r="AW217" i="12"/>
  <c r="BE217" i="12"/>
  <c r="BE195" i="12"/>
  <c r="AH218" i="12"/>
  <c r="AH196" i="12"/>
  <c r="AP218" i="12"/>
  <c r="AP196" i="12"/>
  <c r="AX218" i="12"/>
  <c r="AX196" i="12"/>
  <c r="BF218" i="12"/>
  <c r="BF196" i="12"/>
  <c r="AM199" i="12"/>
  <c r="AM221" i="12"/>
  <c r="AU221" i="12"/>
  <c r="AU199" i="12"/>
  <c r="BC199" i="12"/>
  <c r="BC221" i="12"/>
  <c r="AG222" i="12"/>
  <c r="AG200" i="12"/>
  <c r="AO222" i="12"/>
  <c r="AO200" i="12"/>
  <c r="AW222" i="12"/>
  <c r="AW200" i="12"/>
  <c r="BE222" i="12"/>
  <c r="BE200" i="12"/>
  <c r="AI223" i="12"/>
  <c r="AI201" i="12"/>
  <c r="AQ223" i="12"/>
  <c r="AQ201" i="12"/>
  <c r="AY223" i="12"/>
  <c r="AY201" i="12"/>
  <c r="BG223" i="12"/>
  <c r="BG201" i="12"/>
  <c r="AN77" i="7"/>
  <c r="AN1051" i="1" s="1"/>
  <c r="Q107" i="7"/>
  <c r="Q1198" i="1" s="1"/>
  <c r="AE107" i="7"/>
  <c r="AE1198" i="1" s="1"/>
  <c r="AW107" i="7"/>
  <c r="AW1198" i="1" s="1"/>
  <c r="BJ177" i="7"/>
  <c r="BJ178" i="7" s="1"/>
  <c r="AB196" i="7"/>
  <c r="AJ196" i="7"/>
  <c r="AR227" i="7"/>
  <c r="AR196" i="7"/>
  <c r="AZ196" i="7"/>
  <c r="BH196" i="7"/>
  <c r="AL215" i="12"/>
  <c r="AL193" i="12"/>
  <c r="AT215" i="12"/>
  <c r="AT193" i="12"/>
  <c r="BB215" i="12"/>
  <c r="BB193" i="12"/>
  <c r="AF216" i="12"/>
  <c r="AF194" i="12"/>
  <c r="AN216" i="12"/>
  <c r="AN194" i="12"/>
  <c r="AV194" i="12"/>
  <c r="AV216" i="12"/>
  <c r="BD216" i="12"/>
  <c r="BD194" i="12"/>
  <c r="AH195" i="12"/>
  <c r="AH217" i="12"/>
  <c r="AP217" i="12"/>
  <c r="AP195" i="12"/>
  <c r="AX217" i="12"/>
  <c r="AX195" i="12"/>
  <c r="BF217" i="12"/>
  <c r="BF195" i="12"/>
  <c r="AI218" i="12"/>
  <c r="AI196" i="12"/>
  <c r="AQ196" i="12"/>
  <c r="AQ218" i="12"/>
  <c r="AY218" i="12"/>
  <c r="AY196" i="12"/>
  <c r="BG196" i="12"/>
  <c r="BG218" i="12"/>
  <c r="AF221" i="12"/>
  <c r="AF199" i="12"/>
  <c r="AN221" i="12"/>
  <c r="AN199" i="12"/>
  <c r="AV221" i="12"/>
  <c r="AV199" i="12"/>
  <c r="BD221" i="12"/>
  <c r="BD199" i="12"/>
  <c r="AH222" i="12"/>
  <c r="AH200" i="12"/>
  <c r="AP222" i="12"/>
  <c r="AP200" i="12"/>
  <c r="AX222" i="12"/>
  <c r="AX200" i="12"/>
  <c r="BF222" i="12"/>
  <c r="BF200" i="12"/>
  <c r="AJ223" i="12"/>
  <c r="AJ201" i="12"/>
  <c r="AZ223" i="12"/>
  <c r="AZ201" i="12"/>
  <c r="BH223" i="12"/>
  <c r="BH201" i="12"/>
  <c r="I77" i="7"/>
  <c r="I1051" i="1" s="1"/>
  <c r="BB92" i="7"/>
  <c r="BB1137" i="1" s="1"/>
  <c r="AK215" i="7"/>
  <c r="I196" i="7"/>
  <c r="T323" i="5"/>
  <c r="P323" i="5" s="1"/>
  <c r="Q323" i="5" s="1"/>
  <c r="AK34" i="5" s="1"/>
  <c r="AM215" i="12"/>
  <c r="AM193" i="12"/>
  <c r="AU215" i="12"/>
  <c r="AU193" i="12"/>
  <c r="BC215" i="12"/>
  <c r="BC193" i="12"/>
  <c r="AG216" i="12"/>
  <c r="AG194" i="12"/>
  <c r="AO216" i="12"/>
  <c r="AO194" i="12"/>
  <c r="AW216" i="12"/>
  <c r="AW194" i="12"/>
  <c r="BE216" i="12"/>
  <c r="BE194" i="12"/>
  <c r="AI217" i="12"/>
  <c r="AI195" i="12"/>
  <c r="AQ217" i="12"/>
  <c r="AQ195" i="12"/>
  <c r="AY217" i="12"/>
  <c r="AY195" i="12"/>
  <c r="BG217" i="12"/>
  <c r="BG195" i="12"/>
  <c r="AJ196" i="12"/>
  <c r="AJ218" i="12"/>
  <c r="AR218" i="12"/>
  <c r="AR196" i="12"/>
  <c r="AZ196" i="12"/>
  <c r="AZ218" i="12"/>
  <c r="BH218" i="12"/>
  <c r="BH196" i="12"/>
  <c r="AG221" i="12"/>
  <c r="AG199" i="12"/>
  <c r="AO221" i="12"/>
  <c r="AO199" i="12"/>
  <c r="AW221" i="12"/>
  <c r="AW199" i="12"/>
  <c r="BE221" i="12"/>
  <c r="BE199" i="12"/>
  <c r="AI200" i="12"/>
  <c r="AI222" i="12"/>
  <c r="AQ222" i="12"/>
  <c r="AQ200" i="12"/>
  <c r="AY222" i="12"/>
  <c r="AY200" i="12"/>
  <c r="BG222" i="12"/>
  <c r="BG200" i="12"/>
  <c r="AS201" i="12"/>
  <c r="AS223" i="12"/>
  <c r="BI223" i="12"/>
  <c r="BI201" i="12"/>
  <c r="I52" i="7"/>
  <c r="AG52" i="7"/>
  <c r="J87" i="7"/>
  <c r="R87" i="7"/>
  <c r="Z87" i="7"/>
  <c r="AH87" i="7"/>
  <c r="AP87" i="7"/>
  <c r="AX87" i="7"/>
  <c r="BF87" i="7"/>
  <c r="O92" i="7"/>
  <c r="O1137" i="1" s="1"/>
  <c r="G102" i="7"/>
  <c r="O102" i="7"/>
  <c r="W102" i="7"/>
  <c r="AE102" i="7"/>
  <c r="AM102" i="7"/>
  <c r="AU102" i="7"/>
  <c r="BC102" i="7"/>
  <c r="H215" i="7"/>
  <c r="N215" i="7"/>
  <c r="U215" i="7"/>
  <c r="AI202" i="7"/>
  <c r="N196" i="7"/>
  <c r="V227" i="7"/>
  <c r="V196" i="7"/>
  <c r="AF215" i="12"/>
  <c r="AF193" i="12"/>
  <c r="AN215" i="12"/>
  <c r="AN193" i="12"/>
  <c r="AV215" i="12"/>
  <c r="AV193" i="12"/>
  <c r="BD215" i="12"/>
  <c r="BD193" i="12"/>
  <c r="AH216" i="12"/>
  <c r="AH194" i="12"/>
  <c r="AP216" i="12"/>
  <c r="AP194" i="12"/>
  <c r="AX216" i="12"/>
  <c r="AX194" i="12"/>
  <c r="BF216" i="12"/>
  <c r="BF194" i="12"/>
  <c r="AJ217" i="12"/>
  <c r="AJ195" i="12"/>
  <c r="AR217" i="12"/>
  <c r="AR195" i="12"/>
  <c r="AZ217" i="12"/>
  <c r="AZ195" i="12"/>
  <c r="BH217" i="12"/>
  <c r="BH195" i="12"/>
  <c r="AK196" i="12"/>
  <c r="AK218" i="12"/>
  <c r="AS218" i="12"/>
  <c r="AS196" i="12"/>
  <c r="BA218" i="12"/>
  <c r="BA196" i="12"/>
  <c r="BI218" i="12"/>
  <c r="BI196" i="12"/>
  <c r="AH221" i="12"/>
  <c r="AH199" i="12"/>
  <c r="AP221" i="12"/>
  <c r="AP199" i="12"/>
  <c r="AX221" i="12"/>
  <c r="AX199" i="12"/>
  <c r="BF221" i="12"/>
  <c r="BF199" i="12"/>
  <c r="AJ222" i="12"/>
  <c r="AJ200" i="12"/>
  <c r="AR222" i="12"/>
  <c r="AR200" i="12"/>
  <c r="AZ222" i="12"/>
  <c r="AZ200" i="12"/>
  <c r="BH200" i="12"/>
  <c r="BH222" i="12"/>
  <c r="AL223" i="12"/>
  <c r="AL201" i="12"/>
  <c r="AT201" i="12"/>
  <c r="AT223" i="12"/>
  <c r="BB223" i="12"/>
  <c r="BB201" i="12"/>
  <c r="S77" i="7"/>
  <c r="S1051" i="1" s="1"/>
  <c r="AA77" i="7"/>
  <c r="AA1051" i="1" s="1"/>
  <c r="AI77" i="7"/>
  <c r="AI1051" i="1" s="1"/>
  <c r="AY77" i="7"/>
  <c r="AY1051" i="1" s="1"/>
  <c r="K87" i="7"/>
  <c r="S87" i="7"/>
  <c r="AA87" i="7"/>
  <c r="AI87" i="7"/>
  <c r="AQ87" i="7"/>
  <c r="AY87" i="7"/>
  <c r="BG87" i="7"/>
  <c r="P92" i="7"/>
  <c r="P1137" i="1" s="1"/>
  <c r="X92" i="7"/>
  <c r="X1137" i="1" s="1"/>
  <c r="AN92" i="7"/>
  <c r="AN1137" i="1" s="1"/>
  <c r="AV92" i="7"/>
  <c r="AV1137" i="1" s="1"/>
  <c r="H102" i="7"/>
  <c r="P102" i="7"/>
  <c r="X102" i="7"/>
  <c r="AF102" i="7"/>
  <c r="AN102" i="7"/>
  <c r="AV102" i="7"/>
  <c r="BD102" i="7"/>
  <c r="S215" i="7"/>
  <c r="AI215" i="7"/>
  <c r="AG215" i="12"/>
  <c r="AG193" i="12"/>
  <c r="AO215" i="12"/>
  <c r="AO193" i="12"/>
  <c r="AW215" i="12"/>
  <c r="AW193" i="12"/>
  <c r="BE215" i="12"/>
  <c r="BE193" i="12"/>
  <c r="AI216" i="12"/>
  <c r="AI194" i="12"/>
  <c r="AQ216" i="12"/>
  <c r="AQ194" i="12"/>
  <c r="AY216" i="12"/>
  <c r="AY194" i="12"/>
  <c r="BG216" i="12"/>
  <c r="BG194" i="12"/>
  <c r="AK217" i="12"/>
  <c r="AK195" i="12"/>
  <c r="AS217" i="12"/>
  <c r="AS195" i="12"/>
  <c r="BA217" i="12"/>
  <c r="BA195" i="12"/>
  <c r="BI217" i="12"/>
  <c r="BI195" i="12"/>
  <c r="AL196" i="12"/>
  <c r="AL218" i="12"/>
  <c r="AT218" i="12"/>
  <c r="AT196" i="12"/>
  <c r="BB218" i="12"/>
  <c r="BB196" i="12"/>
  <c r="AI221" i="12"/>
  <c r="AI199" i="12"/>
  <c r="AQ221" i="12"/>
  <c r="AQ199" i="12"/>
  <c r="AY221" i="12"/>
  <c r="AY199" i="12"/>
  <c r="BG221" i="12"/>
  <c r="BG199" i="12"/>
  <c r="AK222" i="12"/>
  <c r="AK200" i="12"/>
  <c r="AS222" i="12"/>
  <c r="AS200" i="12"/>
  <c r="BA222" i="12"/>
  <c r="BA200" i="12"/>
  <c r="BI200" i="12"/>
  <c r="BI222" i="12"/>
  <c r="AU201" i="12"/>
  <c r="AU223" i="12"/>
  <c r="BB37" i="7"/>
  <c r="AT47" i="7"/>
  <c r="BB47" i="7"/>
  <c r="S52" i="7"/>
  <c r="AA52" i="7"/>
  <c r="AI52" i="7"/>
  <c r="AY52" i="7"/>
  <c r="BG52" i="7"/>
  <c r="L87" i="7"/>
  <c r="T87" i="7"/>
  <c r="AB87" i="7"/>
  <c r="AJ87" i="7"/>
  <c r="AR87" i="7"/>
  <c r="AZ87" i="7"/>
  <c r="BH87" i="7"/>
  <c r="I92" i="7"/>
  <c r="I1137" i="1" s="1"/>
  <c r="AG92" i="7"/>
  <c r="AG1137" i="1" s="1"/>
  <c r="I102" i="7"/>
  <c r="Q102" i="7"/>
  <c r="Y102" i="7"/>
  <c r="AG102" i="7"/>
  <c r="AO102" i="7"/>
  <c r="AW102" i="7"/>
  <c r="L215" i="7"/>
  <c r="AT215" i="7"/>
  <c r="AT196" i="7"/>
  <c r="BC213" i="7"/>
  <c r="BC202" i="7" s="1"/>
  <c r="BF198" i="7"/>
  <c r="T239" i="7"/>
  <c r="T200" i="7"/>
  <c r="K275" i="7"/>
  <c r="J267" i="7"/>
  <c r="J269" i="7"/>
  <c r="J198" i="7" s="1"/>
  <c r="J273" i="7"/>
  <c r="J202" i="7" s="1"/>
  <c r="R267" i="7"/>
  <c r="R269" i="7"/>
  <c r="R273" i="7"/>
  <c r="Z267" i="7"/>
  <c r="Z269" i="7"/>
  <c r="Z198" i="7" s="1"/>
  <c r="Z273" i="7"/>
  <c r="Z202" i="7" s="1"/>
  <c r="AH267" i="7"/>
  <c r="AH269" i="7"/>
  <c r="AH198" i="7" s="1"/>
  <c r="AH273" i="7"/>
  <c r="AP267" i="7"/>
  <c r="AP269" i="7"/>
  <c r="AP198" i="7" s="1"/>
  <c r="AP273" i="7"/>
  <c r="AX267" i="7"/>
  <c r="AX269" i="7"/>
  <c r="AX273" i="7"/>
  <c r="AX202" i="7" s="1"/>
  <c r="BF267" i="7"/>
  <c r="BF275" i="7" s="1"/>
  <c r="BF269" i="7"/>
  <c r="BF273" i="7"/>
  <c r="AA215" i="7"/>
  <c r="BG215" i="7"/>
  <c r="X209" i="7"/>
  <c r="X213" i="7"/>
  <c r="X202" i="7" s="1"/>
  <c r="AF209" i="7"/>
  <c r="AF198" i="7" s="1"/>
  <c r="AF213" i="7"/>
  <c r="AF202" i="7" s="1"/>
  <c r="AN209" i="7"/>
  <c r="AN198" i="7" s="1"/>
  <c r="AN213" i="7"/>
  <c r="AN202" i="7" s="1"/>
  <c r="AV209" i="7"/>
  <c r="AV198" i="7" s="1"/>
  <c r="AV213" i="7"/>
  <c r="AV202" i="7" s="1"/>
  <c r="BD209" i="7"/>
  <c r="BD198" i="7" s="1"/>
  <c r="BD213" i="7"/>
  <c r="BD202" i="7" s="1"/>
  <c r="L221" i="7"/>
  <c r="R227" i="7"/>
  <c r="AR221" i="7"/>
  <c r="BB227" i="7"/>
  <c r="BH221" i="7"/>
  <c r="M219" i="7"/>
  <c r="M221" i="7"/>
  <c r="M198" i="7" s="1"/>
  <c r="M225" i="7"/>
  <c r="U219" i="7"/>
  <c r="U221" i="7"/>
  <c r="U198" i="7" s="1"/>
  <c r="U225" i="7"/>
  <c r="U202" i="7" s="1"/>
  <c r="AC219" i="7"/>
  <c r="AC221" i="7"/>
  <c r="AC198" i="7" s="1"/>
  <c r="AC225" i="7"/>
  <c r="AC202" i="7" s="1"/>
  <c r="AK219" i="7"/>
  <c r="AK221" i="7"/>
  <c r="AK198" i="7" s="1"/>
  <c r="AK225" i="7"/>
  <c r="AS219" i="7"/>
  <c r="AS221" i="7"/>
  <c r="AS198" i="7" s="1"/>
  <c r="AS225" i="7"/>
  <c r="BA219" i="7"/>
  <c r="BA221" i="7"/>
  <c r="BA198" i="7" s="1"/>
  <c r="BA225" i="7"/>
  <c r="AC275" i="7"/>
  <c r="K269" i="7"/>
  <c r="K198" i="7" s="1"/>
  <c r="K273" i="7"/>
  <c r="K202" i="7" s="1"/>
  <c r="S269" i="7"/>
  <c r="S273" i="7"/>
  <c r="S202" i="7" s="1"/>
  <c r="AA269" i="7"/>
  <c r="AA198" i="7" s="1"/>
  <c r="AA273" i="7"/>
  <c r="AA202" i="7" s="1"/>
  <c r="AI269" i="7"/>
  <c r="AI275" i="7" s="1"/>
  <c r="AI273" i="7"/>
  <c r="AQ269" i="7"/>
  <c r="AQ198" i="7" s="1"/>
  <c r="AQ273" i="7"/>
  <c r="AQ202" i="7" s="1"/>
  <c r="AY269" i="7"/>
  <c r="AY198" i="7" s="1"/>
  <c r="AY273" i="7"/>
  <c r="AY202" i="7" s="1"/>
  <c r="BG269" i="7"/>
  <c r="BG198" i="7" s="1"/>
  <c r="BG273" i="7"/>
  <c r="BG202" i="7" s="1"/>
  <c r="Q287" i="7"/>
  <c r="AE287" i="7"/>
  <c r="AI287" i="7"/>
  <c r="E373" i="7"/>
  <c r="P227" i="7"/>
  <c r="AD227" i="7"/>
  <c r="AJ225" i="7"/>
  <c r="AJ202" i="7" s="1"/>
  <c r="AC287" i="7"/>
  <c r="AO287" i="7"/>
  <c r="Y213" i="7"/>
  <c r="Y202" i="7" s="1"/>
  <c r="AG209" i="7"/>
  <c r="BE215" i="7"/>
  <c r="J227" i="7"/>
  <c r="V221" i="7"/>
  <c r="AJ221" i="7"/>
  <c r="AJ227" i="7" s="1"/>
  <c r="AP227" i="7"/>
  <c r="AT225" i="7"/>
  <c r="BF227" i="7"/>
  <c r="AU227" i="7"/>
  <c r="BC227" i="7"/>
  <c r="M275" i="7"/>
  <c r="S267" i="7"/>
  <c r="O287" i="7"/>
  <c r="S287" i="7"/>
  <c r="AL196" i="7"/>
  <c r="BB196" i="7"/>
  <c r="I213" i="7"/>
  <c r="I202" i="7" s="1"/>
  <c r="Y209" i="7"/>
  <c r="AD215" i="7"/>
  <c r="AV207" i="7"/>
  <c r="BE213" i="7"/>
  <c r="BE202" i="7" s="1"/>
  <c r="H227" i="7"/>
  <c r="N225" i="7"/>
  <c r="N202" i="7" s="1"/>
  <c r="AB225" i="7"/>
  <c r="AB202" i="7" s="1"/>
  <c r="AN227" i="7"/>
  <c r="AT221" i="7"/>
  <c r="AT227" i="7" s="1"/>
  <c r="AZ225" i="7"/>
  <c r="AZ202" i="7" s="1"/>
  <c r="BD227" i="7"/>
  <c r="AQ267" i="7"/>
  <c r="M287" i="7"/>
  <c r="Y287" i="7"/>
  <c r="AM287" i="7"/>
  <c r="AQ287" i="7"/>
  <c r="AY200" i="7"/>
  <c r="I209" i="7"/>
  <c r="I198" i="7" s="1"/>
  <c r="BE209" i="7"/>
  <c r="BE198" i="7" s="1"/>
  <c r="N221" i="7"/>
  <c r="N198" i="7" s="1"/>
  <c r="AB221" i="7"/>
  <c r="AB198" i="7" s="1"/>
  <c r="AH227" i="7"/>
  <c r="AZ221" i="7"/>
  <c r="AK287" i="7"/>
  <c r="AW287" i="7"/>
  <c r="J287" i="7"/>
  <c r="Z287" i="7"/>
  <c r="H196" i="7"/>
  <c r="BD196" i="7"/>
  <c r="P213" i="7"/>
  <c r="P202" i="7" s="1"/>
  <c r="AN207" i="7"/>
  <c r="AW213" i="7"/>
  <c r="AW202" i="7" s="1"/>
  <c r="T225" i="7"/>
  <c r="T202" i="7" s="1"/>
  <c r="AF227" i="7"/>
  <c r="AL225" i="7"/>
  <c r="AL227" i="7" s="1"/>
  <c r="U275" i="7"/>
  <c r="AA267" i="7"/>
  <c r="I287" i="7"/>
  <c r="W287" i="7"/>
  <c r="AA287" i="7"/>
  <c r="BE287" i="7"/>
  <c r="S198" i="7"/>
  <c r="U200" i="7"/>
  <c r="AO196" i="7"/>
  <c r="P207" i="7"/>
  <c r="AW209" i="7"/>
  <c r="AW198" i="7" s="1"/>
  <c r="V209" i="7"/>
  <c r="V213" i="7"/>
  <c r="V202" i="7" s="1"/>
  <c r="AD209" i="7"/>
  <c r="AD198" i="7" s="1"/>
  <c r="AD213" i="7"/>
  <c r="AD202" i="7" s="1"/>
  <c r="AL209" i="7"/>
  <c r="AL198" i="7" s="1"/>
  <c r="AL213" i="7"/>
  <c r="AL202" i="7" s="1"/>
  <c r="AT209" i="7"/>
  <c r="AT213" i="7"/>
  <c r="AT202" i="7" s="1"/>
  <c r="BB209" i="7"/>
  <c r="BB198" i="7" s="1"/>
  <c r="BB213" i="7"/>
  <c r="BB202" i="7" s="1"/>
  <c r="Z227" i="7"/>
  <c r="AX227" i="7"/>
  <c r="AY267" i="7"/>
  <c r="U287" i="7"/>
  <c r="AG287" i="7"/>
  <c r="AY287" i="7"/>
  <c r="AB287" i="7"/>
  <c r="AJ287" i="7"/>
  <c r="AR287" i="7"/>
  <c r="AW85" i="10"/>
  <c r="AW87" i="10" s="1"/>
  <c r="AW116" i="10"/>
  <c r="I91" i="10"/>
  <c r="AI91" i="10"/>
  <c r="R143" i="10"/>
  <c r="R90" i="10"/>
  <c r="AC87" i="10"/>
  <c r="AT116" i="10"/>
  <c r="AT86" i="10"/>
  <c r="AT87" i="10" s="1"/>
  <c r="AT267" i="8"/>
  <c r="AT268" i="8" s="1"/>
  <c r="AT83" i="8"/>
  <c r="BB267" i="8"/>
  <c r="BB268" i="8" s="1"/>
  <c r="BB83" i="8"/>
  <c r="AW65" i="8"/>
  <c r="AW85" i="8" s="1"/>
  <c r="AW54" i="8"/>
  <c r="AW66" i="8" s="1"/>
  <c r="AW86" i="8" s="1"/>
  <c r="M87" i="10"/>
  <c r="AI87" i="10"/>
  <c r="J92" i="10"/>
  <c r="X86" i="10"/>
  <c r="AZ116" i="10"/>
  <c r="AZ86" i="10"/>
  <c r="AZ87" i="10" s="1"/>
  <c r="L269" i="7"/>
  <c r="L275" i="7" s="1"/>
  <c r="T269" i="7"/>
  <c r="T275" i="7" s="1"/>
  <c r="AB269" i="7"/>
  <c r="AB275" i="7" s="1"/>
  <c r="AJ269" i="7"/>
  <c r="AJ275" i="7" s="1"/>
  <c r="AR269" i="7"/>
  <c r="AR275" i="7" s="1"/>
  <c r="AZ269" i="7"/>
  <c r="AZ275" i="7" s="1"/>
  <c r="BH269" i="7"/>
  <c r="BH275" i="7" s="1"/>
  <c r="J285" i="7"/>
  <c r="R285" i="7"/>
  <c r="Z285" i="7"/>
  <c r="AH285" i="7"/>
  <c r="AP285" i="7"/>
  <c r="AX285" i="7"/>
  <c r="BF285" i="7"/>
  <c r="E87" i="10"/>
  <c r="AV87" i="10"/>
  <c r="H116" i="10"/>
  <c r="H86" i="10"/>
  <c r="H87" i="10" s="1"/>
  <c r="AD116" i="10"/>
  <c r="AD86" i="10"/>
  <c r="AD87" i="10" s="1"/>
  <c r="G225" i="7"/>
  <c r="O225" i="7"/>
  <c r="W225" i="7"/>
  <c r="AE225" i="7"/>
  <c r="AM225" i="7"/>
  <c r="AU225" i="7"/>
  <c r="BC225" i="7"/>
  <c r="J281" i="7"/>
  <c r="L281" i="7"/>
  <c r="L287" i="7" s="1"/>
  <c r="R281" i="7"/>
  <c r="R287" i="7" s="1"/>
  <c r="T281" i="7"/>
  <c r="T287" i="7" s="1"/>
  <c r="Z281" i="7"/>
  <c r="AB281" i="7"/>
  <c r="AH281" i="7"/>
  <c r="AH287" i="7" s="1"/>
  <c r="AJ281" i="7"/>
  <c r="AP281" i="7"/>
  <c r="AP287" i="7" s="1"/>
  <c r="AR281" i="7"/>
  <c r="AX281" i="7"/>
  <c r="AX287" i="7" s="1"/>
  <c r="AZ281" i="7"/>
  <c r="AZ287" i="7" s="1"/>
  <c r="BF281" i="7"/>
  <c r="BF287" i="7" s="1"/>
  <c r="BH281" i="7"/>
  <c r="BH287" i="7" s="1"/>
  <c r="C373" i="7"/>
  <c r="Z86" i="10"/>
  <c r="Z87" i="10" s="1"/>
  <c r="AQ87" i="10"/>
  <c r="P116" i="10"/>
  <c r="P86" i="10"/>
  <c r="P87" i="10" s="1"/>
  <c r="AM85" i="10"/>
  <c r="AM116" i="10"/>
  <c r="R156" i="10"/>
  <c r="G221" i="7"/>
  <c r="G227" i="7" s="1"/>
  <c r="O221" i="7"/>
  <c r="O227" i="7" s="1"/>
  <c r="W221" i="7"/>
  <c r="W227" i="7" s="1"/>
  <c r="AE221" i="7"/>
  <c r="AE227" i="7" s="1"/>
  <c r="AM221" i="7"/>
  <c r="AM227" i="7" s="1"/>
  <c r="AU221" i="7"/>
  <c r="BC221" i="7"/>
  <c r="BG65" i="8"/>
  <c r="BG85" i="8" s="1"/>
  <c r="U87" i="10"/>
  <c r="AJ116" i="10"/>
  <c r="AJ86" i="10"/>
  <c r="AJ87" i="10" s="1"/>
  <c r="G116" i="10"/>
  <c r="G85" i="10"/>
  <c r="G87" i="10" s="1"/>
  <c r="M273" i="7"/>
  <c r="U273" i="7"/>
  <c r="AC273" i="7"/>
  <c r="AK273" i="7"/>
  <c r="AK275" i="7" s="1"/>
  <c r="AS273" i="7"/>
  <c r="AS275" i="7" s="1"/>
  <c r="BA273" i="7"/>
  <c r="BA275" i="7" s="1"/>
  <c r="R65" i="8"/>
  <c r="R85" i="8" s="1"/>
  <c r="AH65" i="8"/>
  <c r="AH85" i="8" s="1"/>
  <c r="Z92" i="10"/>
  <c r="AY90" i="10"/>
  <c r="N116" i="10"/>
  <c r="N86" i="10"/>
  <c r="N87" i="10" s="1"/>
  <c r="AH116" i="10"/>
  <c r="AH86" i="10"/>
  <c r="AH87" i="10" s="1"/>
  <c r="AT91" i="10"/>
  <c r="AT92" i="10" s="1"/>
  <c r="AT156" i="10"/>
  <c r="AY277" i="8"/>
  <c r="AY53" i="8"/>
  <c r="L116" i="10"/>
  <c r="L86" i="10"/>
  <c r="L87" i="10" s="1"/>
  <c r="AN116" i="10"/>
  <c r="T91" i="10"/>
  <c r="AJ91" i="10"/>
  <c r="AJ92" i="10" s="1"/>
  <c r="AJ156" i="10"/>
  <c r="BE118" i="5"/>
  <c r="BE33" i="5" s="1"/>
  <c r="AL143" i="10"/>
  <c r="AL90" i="10"/>
  <c r="AL92" i="10" s="1"/>
  <c r="AA144" i="10"/>
  <c r="AR116" i="10"/>
  <c r="AR86" i="10"/>
  <c r="AR87" i="10" s="1"/>
  <c r="S156" i="10"/>
  <c r="S91" i="10"/>
  <c r="S92" i="10" s="1"/>
  <c r="AS156" i="10"/>
  <c r="B163" i="10"/>
  <c r="E171" i="10"/>
  <c r="AQ143" i="10"/>
  <c r="F161" i="10"/>
  <c r="AE90" i="10"/>
  <c r="AE92" i="10" s="1"/>
  <c r="AE143" i="10"/>
  <c r="X148" i="10"/>
  <c r="X144" i="10" s="1"/>
  <c r="X106" i="10"/>
  <c r="X85" i="10" s="1"/>
  <c r="AZ183" i="7"/>
  <c r="AP92" i="10"/>
  <c r="K156" i="10"/>
  <c r="K91" i="10"/>
  <c r="K92" i="10" s="1"/>
  <c r="AB91" i="10"/>
  <c r="AB92" i="10" s="1"/>
  <c r="AB156" i="10"/>
  <c r="AO156" i="10"/>
  <c r="C91" i="10"/>
  <c r="AG91" i="10"/>
  <c r="AG92" i="10" s="1"/>
  <c r="AG156" i="10"/>
  <c r="AG22" i="3"/>
  <c r="BD157" i="7"/>
  <c r="BD172" i="7" s="1"/>
  <c r="BE155" i="7"/>
  <c r="AZ189" i="7"/>
  <c r="AZ250" i="7" s="1"/>
  <c r="AY183" i="7"/>
  <c r="AY244" i="7" s="1"/>
  <c r="B146" i="8"/>
  <c r="AK87" i="10"/>
  <c r="AS87" i="10"/>
  <c r="AK91" i="10"/>
  <c r="AK92" i="10" s="1"/>
  <c r="BA91" i="10"/>
  <c r="W116" i="10"/>
  <c r="AG116" i="10"/>
  <c r="AC156" i="10"/>
  <c r="AL156" i="10"/>
  <c r="AO92" i="10"/>
  <c r="AD143" i="10"/>
  <c r="AD90" i="10"/>
  <c r="V90" i="10"/>
  <c r="V143" i="10"/>
  <c r="T148" i="10"/>
  <c r="T144" i="10" s="1"/>
  <c r="T106" i="10"/>
  <c r="T85" i="10" s="1"/>
  <c r="BG187" i="7"/>
  <c r="BG248" i="7" s="1"/>
  <c r="AY189" i="7"/>
  <c r="AY250" i="7" s="1"/>
  <c r="AX183" i="7"/>
  <c r="AW177" i="7"/>
  <c r="V86" i="10"/>
  <c r="V87" i="10" s="1"/>
  <c r="AQ90" i="10"/>
  <c r="R116" i="10"/>
  <c r="Q91" i="10"/>
  <c r="Y91" i="10"/>
  <c r="Y92" i="10" s="1"/>
  <c r="Y156" i="10"/>
  <c r="AY156" i="10"/>
  <c r="AY91" i="10"/>
  <c r="B158" i="10"/>
  <c r="M156" i="10"/>
  <c r="F170" i="10"/>
  <c r="F171" i="10" s="1"/>
  <c r="AQ91" i="10"/>
  <c r="AQ92" i="10" s="1"/>
  <c r="BA144" i="10"/>
  <c r="G163" i="10"/>
  <c r="G158" i="10" s="1"/>
  <c r="AX144" i="10"/>
  <c r="AV144" i="10"/>
  <c r="AN148" i="10"/>
  <c r="AN106" i="10"/>
  <c r="AN85" i="10" s="1"/>
  <c r="AN87" i="10" s="1"/>
  <c r="Q144" i="10"/>
  <c r="O144" i="10"/>
  <c r="BG189" i="7"/>
  <c r="BG250" i="7" s="1"/>
  <c r="BD155" i="7"/>
  <c r="BD170" i="7" s="1"/>
  <c r="AZ187" i="7"/>
  <c r="AZ248" i="7" s="1"/>
  <c r="AX189" i="7"/>
  <c r="AX250" i="7" s="1"/>
  <c r="AV177" i="7"/>
  <c r="H185" i="7"/>
  <c r="H246" i="7" s="1"/>
  <c r="H189" i="7"/>
  <c r="H250" i="7" s="1"/>
  <c r="AP86" i="10"/>
  <c r="AP87" i="10" s="1"/>
  <c r="AX86" i="10"/>
  <c r="AX87" i="10" s="1"/>
  <c r="M90" i="10"/>
  <c r="R92" i="10"/>
  <c r="AM92" i="10"/>
  <c r="AL116" i="10"/>
  <c r="AL86" i="10"/>
  <c r="AL87" i="10" s="1"/>
  <c r="AQ156" i="10"/>
  <c r="AZ90" i="10"/>
  <c r="AZ143" i="10"/>
  <c r="AU90" i="10"/>
  <c r="AU92" i="10" s="1"/>
  <c r="AU143" i="10"/>
  <c r="AN144" i="10"/>
  <c r="N90" i="10"/>
  <c r="N143" i="10"/>
  <c r="L148" i="10"/>
  <c r="L106" i="10"/>
  <c r="L85" i="10" s="1"/>
  <c r="BF177" i="7"/>
  <c r="BC177" i="7"/>
  <c r="AY187" i="7"/>
  <c r="AY248" i="7" s="1"/>
  <c r="AU177" i="7"/>
  <c r="AF185" i="7"/>
  <c r="AF246" i="7" s="1"/>
  <c r="AF187" i="7"/>
  <c r="AF248" i="7" s="1"/>
  <c r="AF189" i="7"/>
  <c r="AF250" i="7" s="1"/>
  <c r="W185" i="7"/>
  <c r="W246" i="7" s="1"/>
  <c r="W187" i="7"/>
  <c r="W248" i="7" s="1"/>
  <c r="P185" i="7"/>
  <c r="P246" i="7" s="1"/>
  <c r="P189" i="7"/>
  <c r="P250" i="7" s="1"/>
  <c r="T86" i="10"/>
  <c r="AB86" i="10"/>
  <c r="AB87" i="10" s="1"/>
  <c r="AE87" i="10"/>
  <c r="AM87" i="10"/>
  <c r="AU87" i="10"/>
  <c r="M91" i="10"/>
  <c r="M92" i="10" s="1"/>
  <c r="AC90" i="10"/>
  <c r="AC92" i="10" s="1"/>
  <c r="AH91" i="10"/>
  <c r="AH92" i="10" s="1"/>
  <c r="AX91" i="10"/>
  <c r="BA106" i="10"/>
  <c r="E156" i="10"/>
  <c r="AD91" i="10"/>
  <c r="AD92" i="10" s="1"/>
  <c r="AD156" i="10"/>
  <c r="AR156" i="10"/>
  <c r="AZ156" i="10"/>
  <c r="AS144" i="10"/>
  <c r="AM90" i="10"/>
  <c r="AM143" i="10"/>
  <c r="AI144" i="10"/>
  <c r="AI156" i="10" s="1"/>
  <c r="L144" i="10"/>
  <c r="I144" i="10"/>
  <c r="G144" i="10"/>
  <c r="BH177" i="7"/>
  <c r="BB177" i="7"/>
  <c r="AX187" i="7"/>
  <c r="AX248" i="7" s="1"/>
  <c r="AT177" i="7"/>
  <c r="H91" i="10"/>
  <c r="H92" i="10" s="1"/>
  <c r="S90" i="10"/>
  <c r="AS91" i="10"/>
  <c r="F156" i="10"/>
  <c r="N156" i="10"/>
  <c r="N91" i="10"/>
  <c r="N92" i="10" s="1"/>
  <c r="V156" i="10"/>
  <c r="V91" i="10"/>
  <c r="V92" i="10" s="1"/>
  <c r="AV156" i="10"/>
  <c r="AZ92" i="10"/>
  <c r="G170" i="10"/>
  <c r="AR90" i="10"/>
  <c r="AR92" i="10" s="1"/>
  <c r="AR143" i="10"/>
  <c r="AO143" i="10"/>
  <c r="AF148" i="10"/>
  <c r="AF144" i="10" s="1"/>
  <c r="AF106" i="10"/>
  <c r="AF85" i="10" s="1"/>
  <c r="AF87" i="10" s="1"/>
  <c r="F90" i="10"/>
  <c r="F92" i="10" s="1"/>
  <c r="F143" i="10"/>
  <c r="C148" i="10"/>
  <c r="B164" i="10" s="1"/>
  <c r="C106" i="10"/>
  <c r="C85" i="10" s="1"/>
  <c r="C87" i="10" s="1"/>
  <c r="BG185" i="7"/>
  <c r="BG246" i="7" s="1"/>
  <c r="BG251" i="7" s="1"/>
  <c r="BA177" i="7"/>
  <c r="AS177" i="7"/>
  <c r="AR177" i="7"/>
  <c r="AL177" i="7"/>
  <c r="X183" i="7"/>
  <c r="V177" i="7"/>
  <c r="T189" i="7"/>
  <c r="T250" i="7" s="1"/>
  <c r="T183" i="7"/>
  <c r="P187" i="7"/>
  <c r="P248" i="7" s="1"/>
  <c r="M189" i="7"/>
  <c r="M250" i="7" s="1"/>
  <c r="M183" i="7"/>
  <c r="M244" i="7" s="1"/>
  <c r="BD161" i="7"/>
  <c r="BD176" i="7" s="1"/>
  <c r="U189" i="7"/>
  <c r="U250" i="7" s="1"/>
  <c r="U183" i="7"/>
  <c r="U244" i="7" s="1"/>
  <c r="M185" i="7"/>
  <c r="M246" i="7" s="1"/>
  <c r="J177" i="7"/>
  <c r="G189" i="7"/>
  <c r="G250" i="7" s="1"/>
  <c r="G183" i="7"/>
  <c r="G244" i="7" s="1"/>
  <c r="W18" i="10"/>
  <c r="W22" i="10"/>
  <c r="W1260" i="1" s="1"/>
  <c r="BE161" i="7"/>
  <c r="BE176" i="7" s="1"/>
  <c r="BE157" i="7"/>
  <c r="BE172" i="7" s="1"/>
  <c r="BD156" i="7"/>
  <c r="BD171" i="7" s="1"/>
  <c r="BC174" i="7"/>
  <c r="AM177" i="7"/>
  <c r="AA183" i="7"/>
  <c r="AA244" i="7" s="1"/>
  <c r="Y177" i="7"/>
  <c r="R177" i="7"/>
  <c r="O189" i="7"/>
  <c r="O250" i="7" s="1"/>
  <c r="O183" i="7"/>
  <c r="O244" i="7" s="1"/>
  <c r="AH17" i="10"/>
  <c r="AG4" i="13" s="1"/>
  <c r="AG5" i="13" s="1"/>
  <c r="AH14" i="10"/>
  <c r="BD160" i="7"/>
  <c r="BD175" i="7" s="1"/>
  <c r="AN177" i="7"/>
  <c r="AI177" i="7"/>
  <c r="AF183" i="7"/>
  <c r="AD177" i="7"/>
  <c r="AB177" i="7"/>
  <c r="X187" i="7"/>
  <c r="X248" i="7" s="1"/>
  <c r="U185" i="7"/>
  <c r="U246" i="7" s="1"/>
  <c r="AV17" i="10"/>
  <c r="AU4" i="13" s="1"/>
  <c r="AU5" i="13" s="1"/>
  <c r="AV14" i="10"/>
  <c r="AN17" i="10"/>
  <c r="AM4" i="13" s="1"/>
  <c r="AM5" i="13" s="1"/>
  <c r="AN14" i="10"/>
  <c r="H17" i="10"/>
  <c r="G4" i="13" s="1"/>
  <c r="G5" i="13" s="1"/>
  <c r="H14" i="10"/>
  <c r="AF17" i="10"/>
  <c r="AE4" i="13" s="1"/>
  <c r="AE5" i="13" s="1"/>
  <c r="AF14" i="10"/>
  <c r="BE160" i="7"/>
  <c r="BE175" i="7" s="1"/>
  <c r="BE156" i="7"/>
  <c r="BE171" i="7" s="1"/>
  <c r="BD154" i="7"/>
  <c r="BC173" i="7"/>
  <c r="AO177" i="7"/>
  <c r="AG177" i="7"/>
  <c r="AC177" i="7"/>
  <c r="K177" i="7"/>
  <c r="H183" i="7"/>
  <c r="BD159" i="7"/>
  <c r="BD174" i="7" s="1"/>
  <c r="AP177" i="7"/>
  <c r="AJ177" i="7"/>
  <c r="Z177" i="7"/>
  <c r="X189" i="7"/>
  <c r="X250" i="7" s="1"/>
  <c r="W189" i="7"/>
  <c r="W250" i="7" s="1"/>
  <c r="W183" i="7"/>
  <c r="W244" i="7" s="1"/>
  <c r="T187" i="7"/>
  <c r="T248" i="7" s="1"/>
  <c r="P183" i="7"/>
  <c r="M187" i="7"/>
  <c r="M248" i="7" s="1"/>
  <c r="AQ177" i="7"/>
  <c r="AK177" i="7"/>
  <c r="AA187" i="7"/>
  <c r="AA248" i="7" s="1"/>
  <c r="S177" i="7"/>
  <c r="N177" i="7"/>
  <c r="L177" i="7"/>
  <c r="I177" i="7"/>
  <c r="G187" i="7"/>
  <c r="G248" i="7" s="1"/>
  <c r="AU213" i="12"/>
  <c r="AU209" i="12"/>
  <c r="AU231" i="12"/>
  <c r="AQ46" i="3"/>
  <c r="AT301" i="1"/>
  <c r="BI209" i="12"/>
  <c r="BE46" i="3"/>
  <c r="AH177" i="7"/>
  <c r="AE177" i="7"/>
  <c r="U187" i="7"/>
  <c r="U248" i="7" s="1"/>
  <c r="Q177" i="7"/>
  <c r="O187" i="7"/>
  <c r="O248" i="7" s="1"/>
  <c r="H187" i="7"/>
  <c r="H248" i="7" s="1"/>
  <c r="P64" i="1"/>
  <c r="L144" i="1"/>
  <c r="L288" i="1"/>
  <c r="L216" i="1"/>
  <c r="G64" i="1"/>
  <c r="AS100" i="5"/>
  <c r="AS75" i="5" s="1"/>
  <c r="AS24" i="3" s="1"/>
  <c r="AT100" i="5"/>
  <c r="AT75" i="5" s="1"/>
  <c r="AT24" i="3" s="1"/>
  <c r="T17" i="10"/>
  <c r="S4" i="13" s="1"/>
  <c r="S5" i="13" s="1"/>
  <c r="T14" i="10"/>
  <c r="R115" i="5"/>
  <c r="R116" i="5" s="1"/>
  <c r="D143" i="10"/>
  <c r="D156" i="10"/>
  <c r="AE17" i="10"/>
  <c r="AD4" i="13" s="1"/>
  <c r="AD5" i="13" s="1"/>
  <c r="AE14" i="10"/>
  <c r="D75" i="5"/>
  <c r="D24" i="3" s="1"/>
  <c r="BH144" i="1"/>
  <c r="BH216" i="1"/>
  <c r="AZ144" i="1"/>
  <c r="AZ216" i="1"/>
  <c r="AR144" i="1"/>
  <c r="AR216" i="1"/>
  <c r="AJ144" i="1"/>
  <c r="AJ216" i="1"/>
  <c r="AB144" i="1"/>
  <c r="AB216" i="1"/>
  <c r="T144" i="1"/>
  <c r="T216" i="1"/>
  <c r="K144" i="1"/>
  <c r="K288" i="1"/>
  <c r="K216" i="1"/>
  <c r="AD18" i="10"/>
  <c r="AD22" i="10"/>
  <c r="AD1260" i="1" s="1"/>
  <c r="I18" i="10"/>
  <c r="I22" i="10"/>
  <c r="I1260" i="1" s="1"/>
  <c r="H576" i="1"/>
  <c r="H144" i="1"/>
  <c r="AZ17" i="10"/>
  <c r="AY4" i="13" s="1"/>
  <c r="AY5" i="13" s="1"/>
  <c r="AZ14" i="10"/>
  <c r="AO18" i="10"/>
  <c r="AO22" i="10"/>
  <c r="AO1260" i="1" s="1"/>
  <c r="P17" i="10"/>
  <c r="O4" i="13" s="1"/>
  <c r="O5" i="13" s="1"/>
  <c r="P14" i="10"/>
  <c r="BE14" i="10"/>
  <c r="BE17" i="10"/>
  <c r="BD4" i="13" s="1"/>
  <c r="BD5" i="13" s="1"/>
  <c r="AP17" i="10"/>
  <c r="AO4" i="13" s="1"/>
  <c r="AO5" i="13" s="1"/>
  <c r="AP14" i="10"/>
  <c r="BH288" i="1"/>
  <c r="AZ288" i="1"/>
  <c r="AR288" i="1"/>
  <c r="AJ288" i="1"/>
  <c r="AB288" i="1"/>
  <c r="T288" i="1"/>
  <c r="BG144" i="1"/>
  <c r="BG216" i="1"/>
  <c r="AY144" i="1"/>
  <c r="AY216" i="1"/>
  <c r="AQ144" i="1"/>
  <c r="AQ216" i="1"/>
  <c r="AI144" i="1"/>
  <c r="AI216" i="1"/>
  <c r="AA144" i="1"/>
  <c r="AA216" i="1"/>
  <c r="S144" i="1"/>
  <c r="S216" i="1"/>
  <c r="AR99" i="5"/>
  <c r="AR74" i="5" s="1"/>
  <c r="AR25" i="3" s="1"/>
  <c r="AT99" i="5"/>
  <c r="AT74" i="5" s="1"/>
  <c r="AT25" i="3" s="1"/>
  <c r="AS99" i="5"/>
  <c r="AS74" i="5" s="1"/>
  <c r="AS25" i="3" s="1"/>
  <c r="AQ99" i="5"/>
  <c r="AQ74" i="5" s="1"/>
  <c r="AQ25" i="3" s="1"/>
  <c r="D163" i="10"/>
  <c r="D158" i="10" s="1"/>
  <c r="W144" i="10"/>
  <c r="BH14" i="10"/>
  <c r="AL17" i="10"/>
  <c r="AK4" i="13" s="1"/>
  <c r="AK5" i="13" s="1"/>
  <c r="AL14" i="10"/>
  <c r="BE12" i="10"/>
  <c r="AU14" i="10"/>
  <c r="AU17" i="10"/>
  <c r="AT4" i="13" s="1"/>
  <c r="AT5" i="13" s="1"/>
  <c r="BG288" i="1"/>
  <c r="AY288" i="1"/>
  <c r="AQ288" i="1"/>
  <c r="AI288" i="1"/>
  <c r="AA288" i="1"/>
  <c r="S288" i="1"/>
  <c r="AG17" i="10"/>
  <c r="AF4" i="13" s="1"/>
  <c r="AF5" i="13" s="1"/>
  <c r="AG14" i="10"/>
  <c r="AW13" i="10"/>
  <c r="AG12" i="10"/>
  <c r="AH12" i="10"/>
  <c r="AU12" i="10"/>
  <c r="N75" i="5"/>
  <c r="N24" i="3" s="1"/>
  <c r="BA115" i="5"/>
  <c r="BA116" i="5" s="1"/>
  <c r="AU115" i="5"/>
  <c r="AU116" i="5" s="1"/>
  <c r="S115" i="5"/>
  <c r="S116" i="5" s="1"/>
  <c r="P115" i="5"/>
  <c r="BC12" i="10"/>
  <c r="AF12" i="10"/>
  <c r="U13" i="10"/>
  <c r="S13" i="10"/>
  <c r="Q12" i="10"/>
  <c r="Q16" i="10" s="1"/>
  <c r="P2" i="13" s="1"/>
  <c r="P3" i="13" s="1"/>
  <c r="I12" i="10"/>
  <c r="M75" i="5"/>
  <c r="M24" i="3" s="1"/>
  <c r="BF14" i="10"/>
  <c r="BA13" i="10"/>
  <c r="AY13" i="10"/>
  <c r="BG13" i="10"/>
  <c r="AN12" i="10"/>
  <c r="AW115" i="5"/>
  <c r="AW116" i="5" s="1"/>
  <c r="AW118" i="5" s="1"/>
  <c r="AW33" i="5" s="1"/>
  <c r="G115" i="5"/>
  <c r="Z14" i="10"/>
  <c r="G13" i="10"/>
  <c r="BB13" i="10"/>
  <c r="AX13" i="10"/>
  <c r="AJ13" i="10"/>
  <c r="V13" i="10"/>
  <c r="R13" i="10"/>
  <c r="AT12" i="10"/>
  <c r="AT16" i="10" s="1"/>
  <c r="AS2" i="13" s="1"/>
  <c r="AS3" i="13" s="1"/>
  <c r="AC13" i="10"/>
  <c r="AA13" i="10"/>
  <c r="Y12" i="10"/>
  <c r="Y16" i="10" s="1"/>
  <c r="X2" i="13" s="1"/>
  <c r="X3" i="13" s="1"/>
  <c r="AM13" i="10"/>
  <c r="Y13" i="10"/>
  <c r="BC112" i="10"/>
  <c r="R12" i="10"/>
  <c r="R16" i="10" s="1"/>
  <c r="Q2" i="13" s="1"/>
  <c r="Q3" i="13" s="1"/>
  <c r="F75" i="5"/>
  <c r="F24" i="3" s="1"/>
  <c r="BC115" i="5"/>
  <c r="BC116" i="5" s="1"/>
  <c r="AS115" i="5"/>
  <c r="AS116" i="5" s="1"/>
  <c r="AT13" i="10"/>
  <c r="AB13" i="10"/>
  <c r="N13" i="10"/>
  <c r="J13" i="10"/>
  <c r="AS13" i="10"/>
  <c r="AK13" i="10"/>
  <c r="AI13" i="10"/>
  <c r="P12" i="10"/>
  <c r="E115" i="5"/>
  <c r="U75" i="5"/>
  <c r="U24" i="3" s="1"/>
  <c r="BD13" i="10"/>
  <c r="X13" i="10"/>
  <c r="Q13" i="10"/>
  <c r="AQ13" i="10"/>
  <c r="AI8" i="10"/>
  <c r="AI12" i="10" s="1"/>
  <c r="AI16" i="10" s="1"/>
  <c r="AH2" i="13" s="1"/>
  <c r="AH3" i="13" s="1"/>
  <c r="M13" i="10"/>
  <c r="K13" i="10"/>
  <c r="BE115" i="5"/>
  <c r="BE116" i="5" s="1"/>
  <c r="AY115" i="5"/>
  <c r="AY116" i="5" s="1"/>
  <c r="AY118" i="5" s="1"/>
  <c r="AY33" i="5" s="1"/>
  <c r="AR57" i="4"/>
  <c r="AR30" i="4" s="1"/>
  <c r="S75" i="5"/>
  <c r="S24" i="3" s="1"/>
  <c r="K75" i="5"/>
  <c r="K24" i="3" s="1"/>
  <c r="AM75" i="5"/>
  <c r="AM24" i="3" s="1"/>
  <c r="AT57" i="4"/>
  <c r="T115" i="5"/>
  <c r="T116" i="5" s="1"/>
  <c r="T118" i="5" s="1"/>
  <c r="T33" i="5" s="1"/>
  <c r="AV75" i="5"/>
  <c r="AV24" i="3" s="1"/>
  <c r="AK75" i="5"/>
  <c r="AK24" i="3" s="1"/>
  <c r="AV57" i="4"/>
  <c r="AV30" i="4" s="1"/>
  <c r="BD115" i="5"/>
  <c r="BD116" i="5" s="1"/>
  <c r="BB115" i="5"/>
  <c r="BB116" i="5" s="1"/>
  <c r="AZ115" i="5"/>
  <c r="AZ116" i="5" s="1"/>
  <c r="AX115" i="5"/>
  <c r="AX116" i="5" s="1"/>
  <c r="AV115" i="5"/>
  <c r="AV116" i="5" s="1"/>
  <c r="AT115" i="5"/>
  <c r="AT116" i="5" s="1"/>
  <c r="AJ75" i="5"/>
  <c r="AJ24" i="3" s="1"/>
  <c r="BA75" i="5"/>
  <c r="BA24" i="3" s="1"/>
  <c r="E75" i="5"/>
  <c r="E24" i="3" s="1"/>
  <c r="O75" i="5"/>
  <c r="O24" i="3" s="1"/>
  <c r="G75" i="5"/>
  <c r="G24" i="3" s="1"/>
  <c r="Z115" i="5"/>
  <c r="Z116" i="5" s="1"/>
  <c r="AH75" i="5"/>
  <c r="AH24" i="3" s="1"/>
  <c r="I115" i="5"/>
  <c r="Z75" i="5"/>
  <c r="Z24" i="3" s="1"/>
  <c r="AZ75" i="5"/>
  <c r="AZ24" i="3" s="1"/>
  <c r="Q75" i="5"/>
  <c r="Q24" i="3" s="1"/>
  <c r="I75" i="5"/>
  <c r="I24" i="3" s="1"/>
  <c r="BC75" i="5"/>
  <c r="BC24" i="3" s="1"/>
  <c r="AC75" i="5"/>
  <c r="AC24" i="3" s="1"/>
  <c r="M115" i="5"/>
  <c r="M116" i="5" s="1"/>
  <c r="M118" i="5" s="1"/>
  <c r="M33" i="5" s="1"/>
  <c r="AB75" i="5"/>
  <c r="AB24" i="3" s="1"/>
  <c r="AR75" i="5"/>
  <c r="AR24" i="3" s="1"/>
  <c r="AP115" i="5"/>
  <c r="AP116" i="5" s="1"/>
  <c r="AP118" i="5" s="1"/>
  <c r="AP33" i="5" s="1"/>
  <c r="AL115" i="5"/>
  <c r="AL116" i="5" s="1"/>
  <c r="AH115" i="5"/>
  <c r="AH116" i="5" s="1"/>
  <c r="AH118" i="5" s="1"/>
  <c r="AH33" i="5" s="1"/>
  <c r="AD115" i="5"/>
  <c r="AD116" i="5" s="1"/>
  <c r="T90" i="10" l="1"/>
  <c r="T143" i="10"/>
  <c r="T156" i="10"/>
  <c r="AL118" i="5"/>
  <c r="AL33" i="5" s="1"/>
  <c r="AL117" i="5"/>
  <c r="BB118" i="5"/>
  <c r="BB33" i="5" s="1"/>
  <c r="BB117" i="5"/>
  <c r="AS118" i="5"/>
  <c r="AS33" i="5" s="1"/>
  <c r="AS117" i="5"/>
  <c r="BG59" i="7"/>
  <c r="BG1040" i="1" s="1"/>
  <c r="BG256" i="7"/>
  <c r="X143" i="10"/>
  <c r="X90" i="10"/>
  <c r="X92" i="10" s="1"/>
  <c r="X156" i="10"/>
  <c r="AH36" i="5"/>
  <c r="AH35" i="5"/>
  <c r="AF143" i="10"/>
  <c r="AF90" i="10"/>
  <c r="AF92" i="10" s="1"/>
  <c r="AF156" i="10"/>
  <c r="AB36" i="5"/>
  <c r="AB35" i="5"/>
  <c r="X36" i="5"/>
  <c r="X35" i="5"/>
  <c r="BF118" i="5"/>
  <c r="BF33" i="5" s="1"/>
  <c r="BF117" i="5"/>
  <c r="S46" i="3"/>
  <c r="W209" i="12"/>
  <c r="W5" i="12"/>
  <c r="W17" i="12"/>
  <c r="W177" i="12"/>
  <c r="W13" i="12"/>
  <c r="W161" i="12"/>
  <c r="W137" i="12"/>
  <c r="V830" i="1"/>
  <c r="V778" i="1"/>
  <c r="V814" i="1"/>
  <c r="V762" i="1"/>
  <c r="V801" i="1"/>
  <c r="V473" i="1"/>
  <c r="V325" i="1"/>
  <c r="V197" i="1"/>
  <c r="V282" i="1"/>
  <c r="V189" i="1"/>
  <c r="V117" i="1"/>
  <c r="V309" i="1"/>
  <c r="V412" i="1"/>
  <c r="V361" i="1"/>
  <c r="V253" i="1"/>
  <c r="V165" i="1"/>
  <c r="V77" i="1"/>
  <c r="V138" i="1"/>
  <c r="V697" i="1"/>
  <c r="V460" i="1"/>
  <c r="V404" i="1"/>
  <c r="V261" i="1"/>
  <c r="V229" i="1"/>
  <c r="V269" i="1"/>
  <c r="V245" i="1"/>
  <c r="V210" i="1"/>
  <c r="V433" i="1"/>
  <c r="V420" i="1"/>
  <c r="V101" i="1"/>
  <c r="V93" i="1"/>
  <c r="V109" i="1"/>
  <c r="AH18" i="10"/>
  <c r="AH22" i="10"/>
  <c r="AH1260" i="1" s="1"/>
  <c r="AH20" i="10"/>
  <c r="AR178" i="7"/>
  <c r="AR179" i="7"/>
  <c r="AY275" i="7"/>
  <c r="AY196" i="7"/>
  <c r="BC584" i="1"/>
  <c r="BC852" i="1"/>
  <c r="BC646" i="1"/>
  <c r="BC687" i="1"/>
  <c r="BC447" i="1"/>
  <c r="BC533" i="1"/>
  <c r="BC296" i="1"/>
  <c r="BC375" i="1"/>
  <c r="BC224" i="1"/>
  <c r="BC152" i="1"/>
  <c r="BC72" i="1"/>
  <c r="AV118" i="5"/>
  <c r="AV33" i="5" s="1"/>
  <c r="AV117" i="5"/>
  <c r="AP1120" i="1"/>
  <c r="AP1105" i="1"/>
  <c r="AP1125" i="1"/>
  <c r="AP1095" i="1"/>
  <c r="AP1090" i="1"/>
  <c r="AP1065" i="1"/>
  <c r="AP1075" i="1"/>
  <c r="AP1110" i="1"/>
  <c r="AM27" i="3"/>
  <c r="T44" i="3"/>
  <c r="T51" i="3"/>
  <c r="W1106" i="1"/>
  <c r="W1061" i="1"/>
  <c r="W1071" i="1"/>
  <c r="W1111" i="1"/>
  <c r="W1096" i="1"/>
  <c r="W1101" i="1"/>
  <c r="W1121" i="1"/>
  <c r="AS15" i="3"/>
  <c r="AS23" i="3" s="1"/>
  <c r="AS32" i="3"/>
  <c r="AS36" i="3" s="1"/>
  <c r="S14" i="10"/>
  <c r="S17" i="10"/>
  <c r="R4" i="13" s="1"/>
  <c r="R5" i="13" s="1"/>
  <c r="S21" i="10"/>
  <c r="AL18" i="10"/>
  <c r="AL22" i="10"/>
  <c r="AL1260" i="1" s="1"/>
  <c r="AL20" i="10"/>
  <c r="AU304" i="1"/>
  <c r="AR47" i="3"/>
  <c r="AU716" i="1"/>
  <c r="AU724" i="1"/>
  <c r="AU141" i="1"/>
  <c r="AU160" i="1"/>
  <c r="AV35" i="12"/>
  <c r="AU732" i="1"/>
  <c r="AU817" i="1"/>
  <c r="AU46" i="1"/>
  <c r="AU31" i="1"/>
  <c r="AV99" i="12"/>
  <c r="AV31" i="12"/>
  <c r="AU436" i="1"/>
  <c r="AU240" i="1"/>
  <c r="AU16" i="1"/>
  <c r="AV95" i="12"/>
  <c r="AU336" i="1"/>
  <c r="AU320" i="1"/>
  <c r="AU112" i="1"/>
  <c r="AU213" i="1"/>
  <c r="AU708" i="1"/>
  <c r="AU364" i="1"/>
  <c r="AU415" i="1"/>
  <c r="AU476" i="1"/>
  <c r="AU21" i="1"/>
  <c r="AV107" i="12"/>
  <c r="AU264" i="1"/>
  <c r="AU391" i="1"/>
  <c r="AU26" i="1"/>
  <c r="AU184" i="1"/>
  <c r="AU833" i="1"/>
  <c r="AU192" i="1"/>
  <c r="AU285" i="1"/>
  <c r="AU61" i="1"/>
  <c r="AU11" i="1"/>
  <c r="AU765" i="1"/>
  <c r="AU804" i="1"/>
  <c r="AU88" i="1"/>
  <c r="AU176" i="1"/>
  <c r="T22" i="10"/>
  <c r="T1260" i="1" s="1"/>
  <c r="T18" i="10"/>
  <c r="T20" i="10"/>
  <c r="S178" i="7"/>
  <c r="S179" i="7"/>
  <c r="AJ178" i="7"/>
  <c r="AJ179" i="7"/>
  <c r="AC178" i="7"/>
  <c r="AC179" i="7"/>
  <c r="AF22" i="10"/>
  <c r="AF1260" i="1" s="1"/>
  <c r="AF18" i="10"/>
  <c r="AF20" i="10"/>
  <c r="AD178" i="7"/>
  <c r="AD179" i="7"/>
  <c r="M251" i="7"/>
  <c r="M59" i="7"/>
  <c r="M1040" i="1" s="1"/>
  <c r="M256" i="7"/>
  <c r="X244" i="7"/>
  <c r="X190" i="7"/>
  <c r="AS178" i="7"/>
  <c r="AS179" i="7"/>
  <c r="L90" i="10"/>
  <c r="L92" i="10" s="1"/>
  <c r="L143" i="10"/>
  <c r="L156" i="10"/>
  <c r="C116" i="10"/>
  <c r="O90" i="10"/>
  <c r="O92" i="10" s="1"/>
  <c r="O143" i="10"/>
  <c r="O156" i="10"/>
  <c r="BA143" i="10"/>
  <c r="G161" i="10"/>
  <c r="G171" i="10" s="1"/>
  <c r="BA90" i="10"/>
  <c r="BA156" i="10"/>
  <c r="AI198" i="7"/>
  <c r="Y198" i="7"/>
  <c r="Y215" i="7"/>
  <c r="AK202" i="7"/>
  <c r="U196" i="7"/>
  <c r="U227" i="7"/>
  <c r="L198" i="7"/>
  <c r="AH275" i="7"/>
  <c r="AH196" i="7"/>
  <c r="AA687" i="1"/>
  <c r="AA584" i="1"/>
  <c r="AA852" i="1"/>
  <c r="AA615" i="1"/>
  <c r="AA646" i="1"/>
  <c r="AA487" i="1"/>
  <c r="AA375" i="1"/>
  <c r="AA224" i="1"/>
  <c r="AA152" i="1"/>
  <c r="AA447" i="1"/>
  <c r="AA72" i="1"/>
  <c r="AA296" i="1"/>
  <c r="AA533" i="1"/>
  <c r="BG190" i="7"/>
  <c r="AE215" i="7"/>
  <c r="AE196" i="7"/>
  <c r="G198" i="7"/>
  <c r="AA190" i="7"/>
  <c r="BJ227" i="7"/>
  <c r="BJ196" i="7"/>
  <c r="AH31" i="3"/>
  <c r="AH35" i="3" s="1"/>
  <c r="AH14" i="3"/>
  <c r="AH22" i="3" s="1"/>
  <c r="D241" i="5"/>
  <c r="D112" i="5"/>
  <c r="Z118" i="5"/>
  <c r="Z33" i="5" s="1"/>
  <c r="Z117" i="5"/>
  <c r="P198" i="12"/>
  <c r="P184" i="12"/>
  <c r="O849" i="1"/>
  <c r="P76" i="12"/>
  <c r="O484" i="1"/>
  <c r="O221" i="1"/>
  <c r="P118" i="12"/>
  <c r="O69" i="1"/>
  <c r="O1134" i="1"/>
  <c r="O149" i="1"/>
  <c r="O1195" i="1"/>
  <c r="P24" i="12"/>
  <c r="O581" i="1"/>
  <c r="O530" i="1"/>
  <c r="O293" i="1"/>
  <c r="AQ687" i="1"/>
  <c r="AQ584" i="1"/>
  <c r="AQ852" i="1"/>
  <c r="AQ375" i="1"/>
  <c r="AQ224" i="1"/>
  <c r="AQ646" i="1"/>
  <c r="AQ152" i="1"/>
  <c r="AQ447" i="1"/>
  <c r="AQ72" i="1"/>
  <c r="AQ533" i="1"/>
  <c r="AQ296" i="1"/>
  <c r="W14" i="3"/>
  <c r="W22" i="3" s="1"/>
  <c r="W31" i="3"/>
  <c r="W35" i="3" s="1"/>
  <c r="AX109" i="5"/>
  <c r="AX111" i="5"/>
  <c r="F26" i="3"/>
  <c r="I1100" i="1"/>
  <c r="I1110" i="1"/>
  <c r="R1016" i="1"/>
  <c r="R1001" i="1"/>
  <c r="R1031" i="1"/>
  <c r="R981" i="1"/>
  <c r="R971" i="1"/>
  <c r="R1021" i="1"/>
  <c r="R1026" i="1"/>
  <c r="R1006" i="1"/>
  <c r="R1036" i="1"/>
  <c r="R111" i="5"/>
  <c r="AT31" i="3"/>
  <c r="AT35" i="3" s="1"/>
  <c r="AT14" i="3"/>
  <c r="AT22" i="3" s="1"/>
  <c r="AI26" i="3"/>
  <c r="AL1105" i="1"/>
  <c r="AL1090" i="1"/>
  <c r="AL1065" i="1"/>
  <c r="AL1075" i="1"/>
  <c r="AL1110" i="1"/>
  <c r="AL1120" i="1"/>
  <c r="AL1095" i="1"/>
  <c r="AL1125" i="1"/>
  <c r="AL1070" i="1"/>
  <c r="AL977" i="1"/>
  <c r="AL982" i="1"/>
  <c r="AL1027" i="1"/>
  <c r="AL1022" i="1"/>
  <c r="AL997" i="1"/>
  <c r="AL1037" i="1"/>
  <c r="AL1032" i="1"/>
  <c r="AI37" i="3"/>
  <c r="AL1017" i="1"/>
  <c r="AL1002" i="1"/>
  <c r="AM223" i="12"/>
  <c r="AM201" i="12"/>
  <c r="AM53" i="12"/>
  <c r="AM187" i="12"/>
  <c r="AM27" i="12"/>
  <c r="G241" i="5"/>
  <c r="G112" i="5"/>
  <c r="N111" i="5"/>
  <c r="BC220" i="12"/>
  <c r="BC198" i="12"/>
  <c r="BC184" i="12"/>
  <c r="BC24" i="12"/>
  <c r="BC50" i="12"/>
  <c r="BB581" i="1"/>
  <c r="BB849" i="1"/>
  <c r="BB643" i="1"/>
  <c r="BB1195" i="1"/>
  <c r="BB684" i="1"/>
  <c r="BB530" i="1"/>
  <c r="BB293" i="1"/>
  <c r="BB1134" i="1"/>
  <c r="BB221" i="1"/>
  <c r="BB444" i="1"/>
  <c r="BB149" i="1"/>
  <c r="BB69" i="1"/>
  <c r="BB372" i="1"/>
  <c r="AJ687" i="1"/>
  <c r="AJ584" i="1"/>
  <c r="AJ852" i="1"/>
  <c r="AJ646" i="1"/>
  <c r="AJ224" i="1"/>
  <c r="AJ152" i="1"/>
  <c r="AJ447" i="1"/>
  <c r="AJ533" i="1"/>
  <c r="AJ296" i="1"/>
  <c r="AJ72" i="1"/>
  <c r="N241" i="5"/>
  <c r="M241" i="5"/>
  <c r="L241" i="5"/>
  <c r="K241" i="5"/>
  <c r="J241" i="5"/>
  <c r="AN118" i="5"/>
  <c r="AN33" i="5" s="1"/>
  <c r="AN117" i="5"/>
  <c r="AT19" i="3"/>
  <c r="AT34" i="3"/>
  <c r="AO1252" i="1"/>
  <c r="AO1222" i="1"/>
  <c r="AO1227" i="1"/>
  <c r="AO1242" i="1"/>
  <c r="AO1217" i="1"/>
  <c r="AO1161" i="1"/>
  <c r="AO790" i="1"/>
  <c r="AO675" i="1"/>
  <c r="AO751" i="1"/>
  <c r="AO756" i="1"/>
  <c r="AO624" i="1"/>
  <c r="AO603" i="1"/>
  <c r="AO1176" i="1"/>
  <c r="AO1186" i="1"/>
  <c r="AO572" i="1"/>
  <c r="AO1151" i="1"/>
  <c r="AO1166" i="1"/>
  <c r="AO634" i="1"/>
  <c r="AO547" i="1"/>
  <c r="AO736" i="1"/>
  <c r="AO655" i="1"/>
  <c r="AO557" i="1"/>
  <c r="AO496" i="1"/>
  <c r="AO665" i="1"/>
  <c r="AO506" i="1"/>
  <c r="AO521" i="1"/>
  <c r="AH1037" i="1"/>
  <c r="AH1032" i="1"/>
  <c r="AH1017" i="1"/>
  <c r="AH1002" i="1"/>
  <c r="AH977" i="1"/>
  <c r="AH982" i="1"/>
  <c r="AE37" i="3"/>
  <c r="AH1027" i="1"/>
  <c r="AH1022" i="1"/>
  <c r="Y1227" i="1"/>
  <c r="Y1237" i="1"/>
  <c r="Y1242" i="1"/>
  <c r="Y675" i="1"/>
  <c r="Y603" i="1"/>
  <c r="Y1176" i="1"/>
  <c r="Y1186" i="1"/>
  <c r="Y660" i="1"/>
  <c r="Y572" i="1"/>
  <c r="Y1151" i="1"/>
  <c r="Y634" i="1"/>
  <c r="Y547" i="1"/>
  <c r="Y1156" i="1"/>
  <c r="Y655" i="1"/>
  <c r="Y511" i="1"/>
  <c r="Y501" i="1"/>
  <c r="Y552" i="1"/>
  <c r="Y496" i="1"/>
  <c r="Y557" i="1"/>
  <c r="Y506" i="1"/>
  <c r="Y521" i="1"/>
  <c r="Y665" i="1"/>
  <c r="Q118" i="5"/>
  <c r="Q33" i="5" s="1"/>
  <c r="Q117" i="5"/>
  <c r="Q1227" i="1"/>
  <c r="Q1207" i="1"/>
  <c r="Q1242" i="1"/>
  <c r="Q675" i="1"/>
  <c r="Q542" i="1"/>
  <c r="Q603" i="1"/>
  <c r="Q1176" i="1"/>
  <c r="Q1186" i="1"/>
  <c r="Q660" i="1"/>
  <c r="Q572" i="1"/>
  <c r="Q634" i="1"/>
  <c r="Q562" i="1"/>
  <c r="Q511" i="1"/>
  <c r="Q501" i="1"/>
  <c r="Q557" i="1"/>
  <c r="Q552" i="1"/>
  <c r="Q491" i="1"/>
  <c r="Q506" i="1"/>
  <c r="Q521" i="1"/>
  <c r="I1037" i="1"/>
  <c r="I972" i="1"/>
  <c r="I1017" i="1"/>
  <c r="I982" i="1"/>
  <c r="I1007" i="1"/>
  <c r="I1027" i="1"/>
  <c r="BC31" i="3"/>
  <c r="BC35" i="3" s="1"/>
  <c r="BC14" i="3"/>
  <c r="BC22" i="3" s="1"/>
  <c r="W1027" i="1"/>
  <c r="W1022" i="1"/>
  <c r="W1037" i="1"/>
  <c r="W1032" i="1"/>
  <c r="W972" i="1"/>
  <c r="W1017" i="1"/>
  <c r="W1002" i="1"/>
  <c r="W982" i="1"/>
  <c r="AY38" i="3"/>
  <c r="BB857" i="1"/>
  <c r="BB573" i="1"/>
  <c r="BB558" i="1"/>
  <c r="BB1253" i="1"/>
  <c r="BB676" i="1"/>
  <c r="BB497" i="1"/>
  <c r="BB538" i="1"/>
  <c r="BB1228" i="1"/>
  <c r="BB635" i="1"/>
  <c r="BB666" i="1"/>
  <c r="BB625" i="1"/>
  <c r="BB1162" i="1"/>
  <c r="BB1152" i="1"/>
  <c r="BB589" i="1"/>
  <c r="BB507" i="1"/>
  <c r="BB1172" i="1"/>
  <c r="BB1187" i="1"/>
  <c r="BB522" i="1"/>
  <c r="BB548" i="1"/>
  <c r="BB747" i="1"/>
  <c r="BB1213" i="1"/>
  <c r="BB1167" i="1"/>
  <c r="BB757" i="1"/>
  <c r="BB1243" i="1"/>
  <c r="BB752" i="1"/>
  <c r="BB742" i="1"/>
  <c r="BB791" i="1"/>
  <c r="BB1177" i="1"/>
  <c r="BB656" i="1"/>
  <c r="AC548" i="1"/>
  <c r="AC512" i="1"/>
  <c r="Z38" i="3"/>
  <c r="AC635" i="1"/>
  <c r="AC1152" i="1"/>
  <c r="AC1243" i="1"/>
  <c r="AC573" i="1"/>
  <c r="AC656" i="1"/>
  <c r="AC857" i="1"/>
  <c r="AC497" i="1"/>
  <c r="AC604" i="1"/>
  <c r="AC507" i="1"/>
  <c r="AC1187" i="1"/>
  <c r="AC522" i="1"/>
  <c r="AC786" i="1"/>
  <c r="AC502" i="1"/>
  <c r="AC1177" i="1"/>
  <c r="AC558" i="1"/>
  <c r="AC666" i="1"/>
  <c r="AC661" i="1"/>
  <c r="AC1228" i="1"/>
  <c r="AC1157" i="1"/>
  <c r="AC676" i="1"/>
  <c r="BA36" i="3"/>
  <c r="AP1243" i="1"/>
  <c r="AP757" i="1"/>
  <c r="AP1187" i="1"/>
  <c r="AP1253" i="1"/>
  <c r="AP635" i="1"/>
  <c r="AP625" i="1"/>
  <c r="AP548" i="1"/>
  <c r="AP1177" i="1"/>
  <c r="AP522" i="1"/>
  <c r="AP676" i="1"/>
  <c r="AP1152" i="1"/>
  <c r="AP752" i="1"/>
  <c r="AP666" i="1"/>
  <c r="AP791" i="1"/>
  <c r="AP604" i="1"/>
  <c r="AP1223" i="1"/>
  <c r="AP573" i="1"/>
  <c r="AP558" i="1"/>
  <c r="AP1162" i="1"/>
  <c r="AP497" i="1"/>
  <c r="AP1218" i="1"/>
  <c r="AP737" i="1"/>
  <c r="AP1167" i="1"/>
  <c r="AP507" i="1"/>
  <c r="AP1228" i="1"/>
  <c r="AP656" i="1"/>
  <c r="E45" i="3"/>
  <c r="E27" i="3"/>
  <c r="E52" i="3"/>
  <c r="AL1162" i="1"/>
  <c r="AL1167" i="1"/>
  <c r="AL757" i="1"/>
  <c r="AL507" i="1"/>
  <c r="AL1177" i="1"/>
  <c r="AL752" i="1"/>
  <c r="AL625" i="1"/>
  <c r="AL1253" i="1"/>
  <c r="AL1152" i="1"/>
  <c r="AL594" i="1"/>
  <c r="AL1223" i="1"/>
  <c r="AL1187" i="1"/>
  <c r="AL522" i="1"/>
  <c r="AL1228" i="1"/>
  <c r="AL1243" i="1"/>
  <c r="AL604" i="1"/>
  <c r="AL737" i="1"/>
  <c r="AL791" i="1"/>
  <c r="AL558" i="1"/>
  <c r="AL1218" i="1"/>
  <c r="AL656" i="1"/>
  <c r="AL548" i="1"/>
  <c r="AL1157" i="1"/>
  <c r="AL573" i="1"/>
  <c r="AL676" i="1"/>
  <c r="AL497" i="1"/>
  <c r="AL666" i="1"/>
  <c r="AL635" i="1"/>
  <c r="AI38" i="3"/>
  <c r="BJ179" i="7"/>
  <c r="Y1228" i="1"/>
  <c r="Y676" i="1"/>
  <c r="Y512" i="1"/>
  <c r="Y1157" i="1"/>
  <c r="Y661" i="1"/>
  <c r="Y1187" i="1"/>
  <c r="Y548" i="1"/>
  <c r="Y553" i="1"/>
  <c r="Y666" i="1"/>
  <c r="Y1238" i="1"/>
  <c r="Y604" i="1"/>
  <c r="Y1152" i="1"/>
  <c r="Y558" i="1"/>
  <c r="Y635" i="1"/>
  <c r="Y573" i="1"/>
  <c r="Y497" i="1"/>
  <c r="Y656" i="1"/>
  <c r="Y1243" i="1"/>
  <c r="Y507" i="1"/>
  <c r="Y857" i="1"/>
  <c r="Y522" i="1"/>
  <c r="Y502" i="1"/>
  <c r="Y1177" i="1"/>
  <c r="U209" i="12"/>
  <c r="Q46" i="3"/>
  <c r="U5" i="12"/>
  <c r="U17" i="12"/>
  <c r="U177" i="12"/>
  <c r="U13" i="12"/>
  <c r="U161" i="12"/>
  <c r="U137" i="12"/>
  <c r="T697" i="1"/>
  <c r="T830" i="1"/>
  <c r="T778" i="1"/>
  <c r="T770" i="1"/>
  <c r="T814" i="1"/>
  <c r="T762" i="1"/>
  <c r="T713" i="1"/>
  <c r="T460" i="1"/>
  <c r="T404" i="1"/>
  <c r="T261" i="1"/>
  <c r="T229" i="1"/>
  <c r="T269" i="1"/>
  <c r="T245" i="1"/>
  <c r="T210" i="1"/>
  <c r="T420" i="1"/>
  <c r="T433" i="1"/>
  <c r="T109" i="1"/>
  <c r="T473" i="1"/>
  <c r="T325" i="1"/>
  <c r="T197" i="1"/>
  <c r="T282" i="1"/>
  <c r="T189" i="1"/>
  <c r="T117" i="1"/>
  <c r="T801" i="1"/>
  <c r="T309" i="1"/>
  <c r="T412" i="1"/>
  <c r="T361" i="1"/>
  <c r="T253" i="1"/>
  <c r="T77" i="1"/>
  <c r="T138" i="1"/>
  <c r="T101" i="1"/>
  <c r="T165" i="1"/>
  <c r="T93" i="1"/>
  <c r="AP31" i="3"/>
  <c r="AP35" i="3" s="1"/>
  <c r="AP14" i="3"/>
  <c r="AP22" i="3" s="1"/>
  <c r="AN1027" i="1"/>
  <c r="AN1022" i="1"/>
  <c r="AN997" i="1"/>
  <c r="AN1037" i="1"/>
  <c r="AN1032" i="1"/>
  <c r="AK37" i="3"/>
  <c r="AN1017" i="1"/>
  <c r="AN1002" i="1"/>
  <c r="AN977" i="1"/>
  <c r="AN982" i="1"/>
  <c r="S294" i="5"/>
  <c r="T293" i="5"/>
  <c r="P293" i="5" s="1"/>
  <c r="Q293" i="5" s="1"/>
  <c r="G34" i="5" s="1"/>
  <c r="AU19" i="3"/>
  <c r="AU34" i="3"/>
  <c r="AN1252" i="1"/>
  <c r="AN1222" i="1"/>
  <c r="AN1227" i="1"/>
  <c r="AN1242" i="1"/>
  <c r="AN665" i="1"/>
  <c r="AN557" i="1"/>
  <c r="AN1161" i="1"/>
  <c r="AN790" i="1"/>
  <c r="AN675" i="1"/>
  <c r="AN751" i="1"/>
  <c r="AN756" i="1"/>
  <c r="AN624" i="1"/>
  <c r="AN603" i="1"/>
  <c r="AN1176" i="1"/>
  <c r="AN1186" i="1"/>
  <c r="AN572" i="1"/>
  <c r="AN1151" i="1"/>
  <c r="AN1166" i="1"/>
  <c r="AN1217" i="1"/>
  <c r="AN547" i="1"/>
  <c r="AN634" i="1"/>
  <c r="AN496" i="1"/>
  <c r="AN736" i="1"/>
  <c r="AN506" i="1"/>
  <c r="AN521" i="1"/>
  <c r="AN655" i="1"/>
  <c r="AR1187" i="1"/>
  <c r="AR604" i="1"/>
  <c r="AR573" i="1"/>
  <c r="AR1253" i="1"/>
  <c r="AR558" i="1"/>
  <c r="AR497" i="1"/>
  <c r="AR1243" i="1"/>
  <c r="AR737" i="1"/>
  <c r="AR1213" i="1"/>
  <c r="AR1167" i="1"/>
  <c r="AR666" i="1"/>
  <c r="AR1223" i="1"/>
  <c r="AO38" i="3"/>
  <c r="AR656" i="1"/>
  <c r="AR548" i="1"/>
  <c r="AR676" i="1"/>
  <c r="AR1228" i="1"/>
  <c r="AR1162" i="1"/>
  <c r="AR507" i="1"/>
  <c r="AR757" i="1"/>
  <c r="AR1152" i="1"/>
  <c r="AR1177" i="1"/>
  <c r="AR752" i="1"/>
  <c r="AR791" i="1"/>
  <c r="AR635" i="1"/>
  <c r="AR522" i="1"/>
  <c r="AR625" i="1"/>
  <c r="AR1218" i="1"/>
  <c r="V27" i="3"/>
  <c r="V45" i="3"/>
  <c r="V52" i="3"/>
  <c r="Y14" i="10"/>
  <c r="Y17" i="10"/>
  <c r="X4" i="13" s="1"/>
  <c r="X5" i="13" s="1"/>
  <c r="Y21" i="10"/>
  <c r="M262" i="7"/>
  <c r="M203" i="7" s="1"/>
  <c r="M74" i="7"/>
  <c r="M1049" i="1" s="1"/>
  <c r="Q90" i="10"/>
  <c r="Q143" i="10"/>
  <c r="Q92" i="10"/>
  <c r="AG198" i="7"/>
  <c r="AG215" i="7"/>
  <c r="AX198" i="7"/>
  <c r="J275" i="7"/>
  <c r="J196" i="7"/>
  <c r="S687" i="1"/>
  <c r="S584" i="1"/>
  <c r="S852" i="1"/>
  <c r="S646" i="1"/>
  <c r="S487" i="1"/>
  <c r="S375" i="1"/>
  <c r="S224" i="1"/>
  <c r="S152" i="1"/>
  <c r="S447" i="1"/>
  <c r="S615" i="1"/>
  <c r="S72" i="1"/>
  <c r="S296" i="1"/>
  <c r="S533" i="1"/>
  <c r="AY190" i="7"/>
  <c r="W202" i="7"/>
  <c r="G196" i="7"/>
  <c r="G215" i="7"/>
  <c r="G190" i="7"/>
  <c r="BA1095" i="1"/>
  <c r="BA1105" i="1"/>
  <c r="BA1125" i="1"/>
  <c r="BA1090" i="1"/>
  <c r="BA1110" i="1"/>
  <c r="BA1065" i="1"/>
  <c r="BA1085" i="1"/>
  <c r="BA1080" i="1"/>
  <c r="BA1120" i="1"/>
  <c r="AX27" i="3"/>
  <c r="K201" i="12"/>
  <c r="K27" i="12"/>
  <c r="K121" i="12"/>
  <c r="K79" i="12"/>
  <c r="K187" i="12"/>
  <c r="BD118" i="5"/>
  <c r="BD33" i="5" s="1"/>
  <c r="BD117" i="5"/>
  <c r="AY220" i="12"/>
  <c r="AY198" i="12"/>
  <c r="AY184" i="12"/>
  <c r="AY24" i="12"/>
  <c r="AY50" i="12"/>
  <c r="AX1134" i="1"/>
  <c r="AX849" i="1"/>
  <c r="AX643" i="1"/>
  <c r="AX1195" i="1"/>
  <c r="AX684" i="1"/>
  <c r="AX221" i="1"/>
  <c r="AX444" i="1"/>
  <c r="AX372" i="1"/>
  <c r="AX149" i="1"/>
  <c r="AX581" i="1"/>
  <c r="AX530" i="1"/>
  <c r="AX293" i="1"/>
  <c r="AX69" i="1"/>
  <c r="O31" i="3"/>
  <c r="O35" i="3" s="1"/>
  <c r="O37" i="3" s="1"/>
  <c r="O14" i="3"/>
  <c r="O22" i="3" s="1"/>
  <c r="AT220" i="12"/>
  <c r="AT198" i="12"/>
  <c r="AS849" i="1"/>
  <c r="AS372" i="1"/>
  <c r="AS643" i="1"/>
  <c r="AS293" i="1"/>
  <c r="AT24" i="12"/>
  <c r="AS149" i="1"/>
  <c r="AS684" i="1"/>
  <c r="AS69" i="1"/>
  <c r="AS1195" i="1"/>
  <c r="AS444" i="1"/>
  <c r="AS581" i="1"/>
  <c r="AS530" i="1"/>
  <c r="AS221" i="1"/>
  <c r="AS1134" i="1"/>
  <c r="AT184" i="12"/>
  <c r="AT50" i="12"/>
  <c r="BD1036" i="1"/>
  <c r="BD1016" i="1"/>
  <c r="BD976" i="1"/>
  <c r="BD996" i="1"/>
  <c r="BD1001" i="1"/>
  <c r="BD981" i="1"/>
  <c r="BD991" i="1"/>
  <c r="BD986" i="1"/>
  <c r="BD1021" i="1"/>
  <c r="BD1026" i="1"/>
  <c r="N1026" i="1"/>
  <c r="N1006" i="1"/>
  <c r="N1036" i="1"/>
  <c r="N1016" i="1"/>
  <c r="N1001" i="1"/>
  <c r="N981" i="1"/>
  <c r="N971" i="1"/>
  <c r="AK198" i="12"/>
  <c r="AK220" i="12"/>
  <c r="AK184" i="12"/>
  <c r="AK118" i="12"/>
  <c r="AK76" i="12"/>
  <c r="AK24" i="12"/>
  <c r="AJ1134" i="1"/>
  <c r="AJ581" i="1"/>
  <c r="AJ849" i="1"/>
  <c r="AJ643" i="1"/>
  <c r="AJ1195" i="1"/>
  <c r="AJ684" i="1"/>
  <c r="AJ444" i="1"/>
  <c r="AJ149" i="1"/>
  <c r="AJ530" i="1"/>
  <c r="AJ293" i="1"/>
  <c r="AJ221" i="1"/>
  <c r="AJ69" i="1"/>
  <c r="AL31" i="3"/>
  <c r="AL35" i="3" s="1"/>
  <c r="AL14" i="3"/>
  <c r="AL22" i="3" s="1"/>
  <c r="AB44" i="3"/>
  <c r="AB51" i="3"/>
  <c r="AE1106" i="1"/>
  <c r="AE1066" i="1"/>
  <c r="AE1071" i="1"/>
  <c r="AE1111" i="1"/>
  <c r="AE1096" i="1"/>
  <c r="AE1101" i="1"/>
  <c r="AE1121" i="1"/>
  <c r="AD977" i="1"/>
  <c r="AD982" i="1"/>
  <c r="AD1027" i="1"/>
  <c r="AD1022" i="1"/>
  <c r="AA37" i="3"/>
  <c r="AD1037" i="1"/>
  <c r="AD1032" i="1"/>
  <c r="AD1017" i="1"/>
  <c r="AD1002" i="1"/>
  <c r="T687" i="1"/>
  <c r="T584" i="1"/>
  <c r="T852" i="1"/>
  <c r="T615" i="1"/>
  <c r="T487" i="1"/>
  <c r="T375" i="1"/>
  <c r="T224" i="1"/>
  <c r="T152" i="1"/>
  <c r="T447" i="1"/>
  <c r="T533" i="1"/>
  <c r="T296" i="1"/>
  <c r="T646" i="1"/>
  <c r="T72" i="1"/>
  <c r="E241" i="5"/>
  <c r="E112" i="5"/>
  <c r="AR118" i="5"/>
  <c r="AR33" i="5" s="1"/>
  <c r="AR117" i="5"/>
  <c r="L198" i="12"/>
  <c r="L118" i="12"/>
  <c r="K293" i="1"/>
  <c r="L76" i="12"/>
  <c r="K484" i="1"/>
  <c r="K1134" i="1"/>
  <c r="K221" i="1"/>
  <c r="K1195" i="1"/>
  <c r="K69" i="1"/>
  <c r="L24" i="12"/>
  <c r="K149" i="1"/>
  <c r="K581" i="1"/>
  <c r="L184" i="12"/>
  <c r="K530" i="1"/>
  <c r="K849" i="1"/>
  <c r="AT118" i="5"/>
  <c r="AT33" i="5" s="1"/>
  <c r="AT117" i="5"/>
  <c r="O34" i="3"/>
  <c r="O19" i="3"/>
  <c r="AI36" i="5"/>
  <c r="AI35" i="5"/>
  <c r="AE51" i="3"/>
  <c r="AH1106" i="1"/>
  <c r="AH1066" i="1"/>
  <c r="AE44" i="3"/>
  <c r="AE26" i="3"/>
  <c r="AH1111" i="1"/>
  <c r="AH1096" i="1"/>
  <c r="AH1101" i="1"/>
  <c r="AH1121" i="1"/>
  <c r="AH1071" i="1"/>
  <c r="K35" i="3"/>
  <c r="K37" i="3" s="1"/>
  <c r="N38" i="3"/>
  <c r="AI22" i="3"/>
  <c r="BF62" i="8"/>
  <c r="BF82" i="8" s="1"/>
  <c r="BC41" i="3"/>
  <c r="H1207" i="1"/>
  <c r="H1242" i="1"/>
  <c r="H542" i="1"/>
  <c r="H1146" i="1"/>
  <c r="H1176" i="1"/>
  <c r="H1186" i="1"/>
  <c r="H562" i="1"/>
  <c r="H511" i="1"/>
  <c r="H491" i="1"/>
  <c r="AY45" i="3"/>
  <c r="AY27" i="3"/>
  <c r="BC191" i="12"/>
  <c r="AY52" i="3"/>
  <c r="BF191" i="12"/>
  <c r="BB52" i="3"/>
  <c r="BB27" i="3"/>
  <c r="BB45" i="3"/>
  <c r="AM23" i="3"/>
  <c r="H512" i="1"/>
  <c r="H1208" i="1"/>
  <c r="H563" i="1"/>
  <c r="H1147" i="1"/>
  <c r="H1187" i="1"/>
  <c r="H1177" i="1"/>
  <c r="H1243" i="1"/>
  <c r="H543" i="1"/>
  <c r="H492" i="1"/>
  <c r="AI23" i="3"/>
  <c r="Q17" i="10"/>
  <c r="P4" i="13" s="1"/>
  <c r="P5" i="13" s="1"/>
  <c r="Q14" i="10"/>
  <c r="Q21" i="10"/>
  <c r="BE16" i="10"/>
  <c r="BD2" i="13" s="1"/>
  <c r="BD3" i="13" s="1"/>
  <c r="BE21" i="10"/>
  <c r="BC215" i="7"/>
  <c r="BC196" i="7"/>
  <c r="AZ118" i="5"/>
  <c r="AZ33" i="5" s="1"/>
  <c r="AZ117" i="5"/>
  <c r="Z1016" i="1"/>
  <c r="Z976" i="1"/>
  <c r="W37" i="3"/>
  <c r="Z1001" i="1"/>
  <c r="Z1031" i="1"/>
  <c r="Z981" i="1"/>
  <c r="Z1021" i="1"/>
  <c r="Z1026" i="1"/>
  <c r="Z1036" i="1"/>
  <c r="T198" i="12"/>
  <c r="S684" i="1"/>
  <c r="S372" i="1"/>
  <c r="S643" i="1"/>
  <c r="S221" i="1"/>
  <c r="T184" i="12"/>
  <c r="S581" i="1"/>
  <c r="S69" i="1"/>
  <c r="T118" i="12"/>
  <c r="S530" i="1"/>
  <c r="S444" i="1"/>
  <c r="T76" i="12"/>
  <c r="S849" i="1"/>
  <c r="S149" i="1"/>
  <c r="S1134" i="1"/>
  <c r="S612" i="1"/>
  <c r="S1195" i="1"/>
  <c r="T24" i="12"/>
  <c r="S293" i="1"/>
  <c r="S484" i="1"/>
  <c r="F34" i="3"/>
  <c r="F19" i="3"/>
  <c r="I51" i="3"/>
  <c r="I44" i="3"/>
  <c r="I26" i="3"/>
  <c r="L1101" i="1"/>
  <c r="L1111" i="1"/>
  <c r="Q1228" i="1"/>
  <c r="Q573" i="1"/>
  <c r="Q604" i="1"/>
  <c r="Q1208" i="1"/>
  <c r="Q563" i="1"/>
  <c r="Q522" i="1"/>
  <c r="Q1177" i="1"/>
  <c r="Q553" i="1"/>
  <c r="Q676" i="1"/>
  <c r="Q543" i="1"/>
  <c r="Q492" i="1"/>
  <c r="Q512" i="1"/>
  <c r="Q1243" i="1"/>
  <c r="Q502" i="1"/>
  <c r="Q1187" i="1"/>
  <c r="Q558" i="1"/>
  <c r="Q661" i="1"/>
  <c r="Q507" i="1"/>
  <c r="Q635" i="1"/>
  <c r="W115" i="5"/>
  <c r="W116" i="5" s="1"/>
  <c r="J17" i="10"/>
  <c r="I4" i="13" s="1"/>
  <c r="I5" i="13" s="1"/>
  <c r="J14" i="10"/>
  <c r="J21" i="10"/>
  <c r="AD213" i="12"/>
  <c r="Z46" i="3"/>
  <c r="AD209" i="12"/>
  <c r="AD161" i="12"/>
  <c r="AD177" i="12"/>
  <c r="AD169" i="12"/>
  <c r="AD157" i="12"/>
  <c r="AD137" i="12"/>
  <c r="AD173" i="12"/>
  <c r="AD165" i="12"/>
  <c r="AD17" i="12"/>
  <c r="AD145" i="12"/>
  <c r="AD9" i="12"/>
  <c r="AD149" i="12"/>
  <c r="AC801" i="1"/>
  <c r="AC705" i="1"/>
  <c r="AC830" i="1"/>
  <c r="AC713" i="1"/>
  <c r="AC721" i="1"/>
  <c r="AC814" i="1"/>
  <c r="AC237" i="1"/>
  <c r="AC138" i="1"/>
  <c r="AC460" i="1"/>
  <c r="AC261" i="1"/>
  <c r="AC245" i="1"/>
  <c r="AC210" i="1"/>
  <c r="AC85" i="1"/>
  <c r="AC420" i="1"/>
  <c r="AC433" i="1"/>
  <c r="AC317" i="1"/>
  <c r="AC109" i="1"/>
  <c r="AC473" i="1"/>
  <c r="AC325" i="1"/>
  <c r="AC282" i="1"/>
  <c r="AC189" i="1"/>
  <c r="AC762" i="1"/>
  <c r="AC173" i="1"/>
  <c r="AC93" i="1"/>
  <c r="AC412" i="1"/>
  <c r="AC361" i="1"/>
  <c r="U17" i="10"/>
  <c r="T4" i="13" s="1"/>
  <c r="T5" i="13" s="1"/>
  <c r="U14" i="10"/>
  <c r="U21" i="10"/>
  <c r="O251" i="7"/>
  <c r="O59" i="7"/>
  <c r="O1040" i="1" s="1"/>
  <c r="O256" i="7"/>
  <c r="AV178" i="7"/>
  <c r="AV179" i="7"/>
  <c r="AF213" i="12"/>
  <c r="AB46" i="3"/>
  <c r="AF209" i="12"/>
  <c r="AF169" i="12"/>
  <c r="AF157" i="12"/>
  <c r="AE473" i="1"/>
  <c r="AE433" i="1"/>
  <c r="AE210" i="1"/>
  <c r="AF161" i="12"/>
  <c r="AF173" i="12"/>
  <c r="AE412" i="1"/>
  <c r="AE317" i="1"/>
  <c r="AE181" i="1"/>
  <c r="AF149" i="12"/>
  <c r="AE830" i="1"/>
  <c r="AE282" i="1"/>
  <c r="AE396" i="1"/>
  <c r="AE325" i="1"/>
  <c r="AF145" i="12"/>
  <c r="AF137" i="12"/>
  <c r="AE245" i="1"/>
  <c r="AE333" i="1"/>
  <c r="AE85" i="1"/>
  <c r="AF133" i="12"/>
  <c r="AE801" i="1"/>
  <c r="AE762" i="1"/>
  <c r="AE361" i="1"/>
  <c r="AE138" i="1"/>
  <c r="AF17" i="12"/>
  <c r="AE705" i="1"/>
  <c r="AE713" i="1"/>
  <c r="AE778" i="1"/>
  <c r="AE93" i="1"/>
  <c r="AF9" i="12"/>
  <c r="AE721" i="1"/>
  <c r="AE237" i="1"/>
  <c r="AE388" i="1"/>
  <c r="AE109" i="1"/>
  <c r="AF177" i="12"/>
  <c r="AF165" i="12"/>
  <c r="AE814" i="1"/>
  <c r="AE189" i="1"/>
  <c r="AE261" i="1"/>
  <c r="AE173" i="1"/>
  <c r="H18" i="10"/>
  <c r="H22" i="10"/>
  <c r="H1260" i="1" s="1"/>
  <c r="H20" i="10"/>
  <c r="BA116" i="10"/>
  <c r="BA85" i="10"/>
  <c r="BA87" i="10" s="1"/>
  <c r="BF178" i="7"/>
  <c r="BF179" i="7"/>
  <c r="Q156" i="10"/>
  <c r="AW178" i="7"/>
  <c r="AW179" i="7"/>
  <c r="AZ244" i="7"/>
  <c r="AZ190" i="7"/>
  <c r="C144" i="10"/>
  <c r="AY54" i="8"/>
  <c r="AY66" i="8" s="1"/>
  <c r="AY86" i="8" s="1"/>
  <c r="AY65" i="8"/>
  <c r="AY85" i="8" s="1"/>
  <c r="X87" i="10"/>
  <c r="AQ275" i="7"/>
  <c r="AQ196" i="7"/>
  <c r="BD215" i="7"/>
  <c r="AK227" i="7"/>
  <c r="AK196" i="7"/>
  <c r="X198" i="7"/>
  <c r="X215" i="7"/>
  <c r="AX275" i="7"/>
  <c r="AX196" i="7"/>
  <c r="BF196" i="7"/>
  <c r="O190" i="7"/>
  <c r="AU196" i="7"/>
  <c r="AU215" i="7"/>
  <c r="W198" i="7"/>
  <c r="U190" i="7"/>
  <c r="AP26" i="3"/>
  <c r="AS1095" i="1"/>
  <c r="AS1105" i="1"/>
  <c r="AS1125" i="1"/>
  <c r="AS1090" i="1"/>
  <c r="AS1065" i="1"/>
  <c r="AS1075" i="1"/>
  <c r="AS1110" i="1"/>
  <c r="AS1120" i="1"/>
  <c r="AP23" i="3"/>
  <c r="AP27" i="3" s="1"/>
  <c r="AZ687" i="1"/>
  <c r="AZ584" i="1"/>
  <c r="AZ852" i="1"/>
  <c r="AZ375" i="1"/>
  <c r="AZ224" i="1"/>
  <c r="AZ646" i="1"/>
  <c r="AZ152" i="1"/>
  <c r="AZ447" i="1"/>
  <c r="AZ533" i="1"/>
  <c r="AZ296" i="1"/>
  <c r="AZ72" i="1"/>
  <c r="AW14" i="3"/>
  <c r="AW22" i="3" s="1"/>
  <c r="AW31" i="3"/>
  <c r="AW35" i="3" s="1"/>
  <c r="AW37" i="3" s="1"/>
  <c r="I241" i="5"/>
  <c r="I112" i="5"/>
  <c r="I117" i="5" s="1"/>
  <c r="AM220" i="12"/>
  <c r="AM198" i="12"/>
  <c r="AM184" i="12"/>
  <c r="AM24" i="12"/>
  <c r="AM50" i="12"/>
  <c r="AL581" i="1"/>
  <c r="AL849" i="1"/>
  <c r="AL643" i="1"/>
  <c r="AL1195" i="1"/>
  <c r="AL684" i="1"/>
  <c r="AL530" i="1"/>
  <c r="AL293" i="1"/>
  <c r="AL221" i="1"/>
  <c r="AL1134" i="1"/>
  <c r="AL444" i="1"/>
  <c r="AL149" i="1"/>
  <c r="AL69" i="1"/>
  <c r="J44" i="3"/>
  <c r="J26" i="3"/>
  <c r="J51" i="3"/>
  <c r="M1101" i="1"/>
  <c r="M1111" i="1"/>
  <c r="V584" i="1"/>
  <c r="V852" i="1"/>
  <c r="V615" i="1"/>
  <c r="V646" i="1"/>
  <c r="V152" i="1"/>
  <c r="V447" i="1"/>
  <c r="V533" i="1"/>
  <c r="V296" i="1"/>
  <c r="V224" i="1"/>
  <c r="V375" i="1"/>
  <c r="V487" i="1"/>
  <c r="V72" i="1"/>
  <c r="V687" i="1"/>
  <c r="AZ981" i="1"/>
  <c r="AZ991" i="1"/>
  <c r="AZ986" i="1"/>
  <c r="AZ1021" i="1"/>
  <c r="AZ1026" i="1"/>
  <c r="AZ1036" i="1"/>
  <c r="AZ1016" i="1"/>
  <c r="AZ976" i="1"/>
  <c r="AZ996" i="1"/>
  <c r="AZ1001" i="1"/>
  <c r="AC198" i="12"/>
  <c r="AC24" i="12"/>
  <c r="AC184" i="12"/>
  <c r="AC118" i="12"/>
  <c r="AC76" i="12"/>
  <c r="AB1195" i="1"/>
  <c r="AB684" i="1"/>
  <c r="AB612" i="1"/>
  <c r="AB1134" i="1"/>
  <c r="AB581" i="1"/>
  <c r="AB530" i="1"/>
  <c r="AB372" i="1"/>
  <c r="AB293" i="1"/>
  <c r="AB221" i="1"/>
  <c r="AB849" i="1"/>
  <c r="AB643" i="1"/>
  <c r="AB484" i="1"/>
  <c r="AB444" i="1"/>
  <c r="AB149" i="1"/>
  <c r="AB69" i="1"/>
  <c r="AC14" i="3"/>
  <c r="AC22" i="3" s="1"/>
  <c r="AC31" i="3"/>
  <c r="AC35" i="3" s="1"/>
  <c r="AC37" i="3" s="1"/>
  <c r="Z44" i="3"/>
  <c r="Z51" i="3"/>
  <c r="AC1106" i="1"/>
  <c r="AC1066" i="1"/>
  <c r="AC1101" i="1"/>
  <c r="AC1121" i="1"/>
  <c r="AC1071" i="1"/>
  <c r="AC1111" i="1"/>
  <c r="AC1096" i="1"/>
  <c r="V982" i="1"/>
  <c r="S37" i="3"/>
  <c r="V1027" i="1"/>
  <c r="V1022" i="1"/>
  <c r="V1037" i="1"/>
  <c r="V1032" i="1"/>
  <c r="V972" i="1"/>
  <c r="V1017" i="1"/>
  <c r="V1002" i="1"/>
  <c r="K118" i="5"/>
  <c r="K33" i="5" s="1"/>
  <c r="K117" i="5"/>
  <c r="AJ198" i="12"/>
  <c r="AJ220" i="12"/>
  <c r="AI1134" i="1"/>
  <c r="AI293" i="1"/>
  <c r="AJ76" i="12"/>
  <c r="AI484" i="1"/>
  <c r="AI1195" i="1"/>
  <c r="AI372" i="1"/>
  <c r="AI684" i="1"/>
  <c r="AI444" i="1"/>
  <c r="AI643" i="1"/>
  <c r="AI69" i="1"/>
  <c r="AJ184" i="12"/>
  <c r="AI581" i="1"/>
  <c r="AI221" i="1"/>
  <c r="AI849" i="1"/>
  <c r="AI149" i="1"/>
  <c r="AJ118" i="12"/>
  <c r="AJ24" i="12"/>
  <c r="AI530" i="1"/>
  <c r="AS30" i="4"/>
  <c r="AK223" i="12"/>
  <c r="AK201" i="12"/>
  <c r="AK121" i="12"/>
  <c r="AK79" i="12"/>
  <c r="AK187" i="12"/>
  <c r="AK27" i="12"/>
  <c r="BB109" i="5"/>
  <c r="AH220" i="12"/>
  <c r="AH198" i="12"/>
  <c r="AG849" i="1"/>
  <c r="AG530" i="1"/>
  <c r="AG1195" i="1"/>
  <c r="AG221" i="1"/>
  <c r="AG643" i="1"/>
  <c r="AG484" i="1"/>
  <c r="AG444" i="1"/>
  <c r="AG372" i="1"/>
  <c r="AH76" i="12"/>
  <c r="AG293" i="1"/>
  <c r="AH184" i="12"/>
  <c r="AG1134" i="1"/>
  <c r="AG149" i="1"/>
  <c r="AH118" i="12"/>
  <c r="AG684" i="1"/>
  <c r="AG69" i="1"/>
  <c r="AH24" i="12"/>
  <c r="AG581" i="1"/>
  <c r="AC34" i="3"/>
  <c r="AC19" i="3"/>
  <c r="AX997" i="1"/>
  <c r="AX1037" i="1"/>
  <c r="AX1032" i="1"/>
  <c r="AX1017" i="1"/>
  <c r="AX1002" i="1"/>
  <c r="AU37" i="3"/>
  <c r="AX977" i="1"/>
  <c r="AX982" i="1"/>
  <c r="AX992" i="1"/>
  <c r="AX987" i="1"/>
  <c r="AX1027" i="1"/>
  <c r="AX1022" i="1"/>
  <c r="AB1017" i="1"/>
  <c r="AB1002" i="1"/>
  <c r="AB977" i="1"/>
  <c r="AB982" i="1"/>
  <c r="AB1027" i="1"/>
  <c r="AB1022" i="1"/>
  <c r="AB1037" i="1"/>
  <c r="AB1032" i="1"/>
  <c r="Y36" i="5"/>
  <c r="Y35" i="5"/>
  <c r="AC977" i="1"/>
  <c r="AC982" i="1"/>
  <c r="AC1027" i="1"/>
  <c r="AC1022" i="1"/>
  <c r="AC1037" i="1"/>
  <c r="AC1032" i="1"/>
  <c r="AC1017" i="1"/>
  <c r="AC1002" i="1"/>
  <c r="P44" i="3"/>
  <c r="P51" i="3"/>
  <c r="S1096" i="1"/>
  <c r="S1101" i="1"/>
  <c r="S1121" i="1"/>
  <c r="S1061" i="1"/>
  <c r="S1071" i="1"/>
  <c r="S1111" i="1"/>
  <c r="S1106" i="1"/>
  <c r="Z26" i="3"/>
  <c r="BC118" i="5"/>
  <c r="BC33" i="5" s="1"/>
  <c r="BC117" i="5"/>
  <c r="G51" i="3"/>
  <c r="G44" i="3"/>
  <c r="J1111" i="1"/>
  <c r="J1101" i="1"/>
  <c r="Z1227" i="1"/>
  <c r="Z1237" i="1"/>
  <c r="Z1242" i="1"/>
  <c r="Z603" i="1"/>
  <c r="Z1176" i="1"/>
  <c r="Z1186" i="1"/>
  <c r="Z660" i="1"/>
  <c r="Z572" i="1"/>
  <c r="Z1151" i="1"/>
  <c r="Z634" i="1"/>
  <c r="Z547" i="1"/>
  <c r="Z1156" i="1"/>
  <c r="Z655" i="1"/>
  <c r="Z665" i="1"/>
  <c r="Z511" i="1"/>
  <c r="Z501" i="1"/>
  <c r="Z552" i="1"/>
  <c r="Z496" i="1"/>
  <c r="Z557" i="1"/>
  <c r="Z506" i="1"/>
  <c r="Z521" i="1"/>
  <c r="Z675" i="1"/>
  <c r="E38" i="3"/>
  <c r="AP997" i="1"/>
  <c r="AP1037" i="1"/>
  <c r="AP1032" i="1"/>
  <c r="AP1017" i="1"/>
  <c r="AP1002" i="1"/>
  <c r="AP977" i="1"/>
  <c r="AP982" i="1"/>
  <c r="AP1027" i="1"/>
  <c r="AP1022" i="1"/>
  <c r="AB26" i="3"/>
  <c r="BE857" i="1"/>
  <c r="BE548" i="1"/>
  <c r="BE620" i="1"/>
  <c r="BE1162" i="1"/>
  <c r="BE1187" i="1"/>
  <c r="BE558" i="1"/>
  <c r="BB38" i="3"/>
  <c r="BE1172" i="1"/>
  <c r="BE497" i="1"/>
  <c r="BE507" i="1"/>
  <c r="BE1213" i="1"/>
  <c r="BE1152" i="1"/>
  <c r="BE1253" i="1"/>
  <c r="BE666" i="1"/>
  <c r="BE1243" i="1"/>
  <c r="BE757" i="1"/>
  <c r="BE747" i="1"/>
  <c r="BE538" i="1"/>
  <c r="BE1167" i="1"/>
  <c r="BE625" i="1"/>
  <c r="BE656" i="1"/>
  <c r="BE752" i="1"/>
  <c r="BE1228" i="1"/>
  <c r="BE589" i="1"/>
  <c r="BE742" i="1"/>
  <c r="BE635" i="1"/>
  <c r="BE522" i="1"/>
  <c r="P1228" i="1"/>
  <c r="P512" i="1"/>
  <c r="P1208" i="1"/>
  <c r="P1187" i="1"/>
  <c r="P1243" i="1"/>
  <c r="P1177" i="1"/>
  <c r="P543" i="1"/>
  <c r="P492" i="1"/>
  <c r="P563" i="1"/>
  <c r="AG52" i="3"/>
  <c r="AG45" i="3"/>
  <c r="AG27" i="3"/>
  <c r="AK45" i="3"/>
  <c r="AK27" i="3"/>
  <c r="AK52" i="3"/>
  <c r="T32" i="3"/>
  <c r="T36" i="3" s="1"/>
  <c r="T15" i="3"/>
  <c r="T23" i="3" s="1"/>
  <c r="AW304" i="1"/>
  <c r="AX31" i="12"/>
  <c r="AX107" i="12"/>
  <c r="AT47" i="3"/>
  <c r="AX35" i="12"/>
  <c r="AX99" i="12"/>
  <c r="AX95" i="12"/>
  <c r="AW817" i="1"/>
  <c r="AW708" i="1"/>
  <c r="AW765" i="1"/>
  <c r="AW724" i="1"/>
  <c r="AW716" i="1"/>
  <c r="AW804" i="1"/>
  <c r="AW184" i="1"/>
  <c r="AW833" i="1"/>
  <c r="AW364" i="1"/>
  <c r="AW240" i="1"/>
  <c r="AW264" i="1"/>
  <c r="AW415" i="1"/>
  <c r="AW88" i="1"/>
  <c r="AW112" i="1"/>
  <c r="AW141" i="1"/>
  <c r="AW732" i="1"/>
  <c r="AW436" i="1"/>
  <c r="AW320" i="1"/>
  <c r="AW336" i="1"/>
  <c r="AW391" i="1"/>
  <c r="AW213" i="1"/>
  <c r="AW160" i="1"/>
  <c r="AW285" i="1"/>
  <c r="AW21" i="1"/>
  <c r="AW26" i="1"/>
  <c r="AW176" i="1"/>
  <c r="AW46" i="1"/>
  <c r="AW51" i="1"/>
  <c r="AW16" i="1"/>
  <c r="AW31" i="1"/>
  <c r="AW61" i="1"/>
  <c r="AW192" i="1"/>
  <c r="AH178" i="7"/>
  <c r="AH179" i="7"/>
  <c r="P244" i="7"/>
  <c r="P190" i="7"/>
  <c r="BG258" i="7"/>
  <c r="BG199" i="7" s="1"/>
  <c r="BG64" i="7"/>
  <c r="BG1043" i="1" s="1"/>
  <c r="AN143" i="10"/>
  <c r="AN90" i="10"/>
  <c r="AN92" i="10" s="1"/>
  <c r="BG260" i="7"/>
  <c r="BG201" i="7" s="1"/>
  <c r="BG69" i="7"/>
  <c r="BG1046" i="1" s="1"/>
  <c r="AS227" i="7"/>
  <c r="AS196" i="7"/>
  <c r="F112" i="5"/>
  <c r="F116" i="5" s="1"/>
  <c r="F241" i="5"/>
  <c r="AP220" i="12"/>
  <c r="AP198" i="12"/>
  <c r="AO1134" i="1"/>
  <c r="AO530" i="1"/>
  <c r="AO1195" i="1"/>
  <c r="AO293" i="1"/>
  <c r="AP184" i="12"/>
  <c r="AO221" i="1"/>
  <c r="AO849" i="1"/>
  <c r="AO149" i="1"/>
  <c r="AO643" i="1"/>
  <c r="AO69" i="1"/>
  <c r="AP50" i="12"/>
  <c r="AP24" i="12"/>
  <c r="AO684" i="1"/>
  <c r="AO444" i="1"/>
  <c r="AO581" i="1"/>
  <c r="G52" i="3"/>
  <c r="G45" i="3"/>
  <c r="G27" i="3"/>
  <c r="BA45" i="3"/>
  <c r="BA52" i="3"/>
  <c r="BE191" i="12"/>
  <c r="T1187" i="1"/>
  <c r="T635" i="1"/>
  <c r="T676" i="1"/>
  <c r="T604" i="1"/>
  <c r="T1238" i="1"/>
  <c r="T553" i="1"/>
  <c r="T651" i="1"/>
  <c r="T522" i="1"/>
  <c r="T507" i="1"/>
  <c r="T492" i="1"/>
  <c r="Q38" i="3"/>
  <c r="T661" i="1"/>
  <c r="T563" i="1"/>
  <c r="T1228" i="1"/>
  <c r="T543" i="1"/>
  <c r="T1147" i="1"/>
  <c r="T573" i="1"/>
  <c r="T1177" i="1"/>
  <c r="T1157" i="1"/>
  <c r="T1243" i="1"/>
  <c r="T502" i="1"/>
  <c r="T558" i="1"/>
  <c r="T512" i="1"/>
  <c r="AW15" i="3"/>
  <c r="AW23" i="3" s="1"/>
  <c r="AW32" i="3"/>
  <c r="AW36" i="3" s="1"/>
  <c r="AN16" i="10"/>
  <c r="AM2" i="13" s="1"/>
  <c r="AM3" i="13" s="1"/>
  <c r="AN21" i="10"/>
  <c r="AO213" i="12"/>
  <c r="AK46" i="3"/>
  <c r="AO209" i="12"/>
  <c r="AO161" i="12"/>
  <c r="AO129" i="12"/>
  <c r="AO177" i="12"/>
  <c r="AO157" i="12"/>
  <c r="AO137" i="12"/>
  <c r="AO165" i="12"/>
  <c r="AO141" i="12"/>
  <c r="AO17" i="12"/>
  <c r="AO173" i="12"/>
  <c r="AO145" i="12"/>
  <c r="AO9" i="12"/>
  <c r="AO133" i="12"/>
  <c r="AN801" i="1"/>
  <c r="AN705" i="1"/>
  <c r="AN830" i="1"/>
  <c r="AN713" i="1"/>
  <c r="AN721" i="1"/>
  <c r="AN814" i="1"/>
  <c r="AN762" i="1"/>
  <c r="AN237" i="1"/>
  <c r="AN181" i="1"/>
  <c r="AN138" i="1"/>
  <c r="AN261" i="1"/>
  <c r="AN210" i="1"/>
  <c r="AN85" i="1"/>
  <c r="AN433" i="1"/>
  <c r="AN317" i="1"/>
  <c r="AN109" i="1"/>
  <c r="AN473" i="1"/>
  <c r="AN282" i="1"/>
  <c r="AN333" i="1"/>
  <c r="AN189" i="1"/>
  <c r="AN388" i="1"/>
  <c r="AN173" i="1"/>
  <c r="AN361" i="1"/>
  <c r="AN412" i="1"/>
  <c r="BG14" i="10"/>
  <c r="BG17" i="10"/>
  <c r="BF4" i="13" s="1"/>
  <c r="BF5" i="13" s="1"/>
  <c r="BG21" i="10"/>
  <c r="BI220" i="12"/>
  <c r="BI198" i="12"/>
  <c r="BI24" i="12"/>
  <c r="BI50" i="12"/>
  <c r="BI184" i="12"/>
  <c r="BH1195" i="1"/>
  <c r="BH684" i="1"/>
  <c r="BH1134" i="1"/>
  <c r="BH643" i="1"/>
  <c r="BH530" i="1"/>
  <c r="BH293" i="1"/>
  <c r="BH849" i="1"/>
  <c r="BH581" i="1"/>
  <c r="BH221" i="1"/>
  <c r="BH444" i="1"/>
  <c r="BH372" i="1"/>
  <c r="BH149" i="1"/>
  <c r="BH69" i="1"/>
  <c r="AP178" i="7"/>
  <c r="AP179" i="7"/>
  <c r="AX17" i="10"/>
  <c r="AW4" i="13" s="1"/>
  <c r="AW5" i="13" s="1"/>
  <c r="AX14" i="10"/>
  <c r="AX21" i="10"/>
  <c r="AH16" i="10"/>
  <c r="AG2" i="13" s="1"/>
  <c r="AG3" i="13" s="1"/>
  <c r="AH21" i="10"/>
  <c r="AG178" i="7"/>
  <c r="AG179" i="7"/>
  <c r="AH46" i="3"/>
  <c r="AL213" i="12"/>
  <c r="AL209" i="12"/>
  <c r="AL145" i="12"/>
  <c r="AL9" i="12"/>
  <c r="AL161" i="12"/>
  <c r="AL177" i="12"/>
  <c r="AL157" i="12"/>
  <c r="AL165" i="12"/>
  <c r="AL141" i="12"/>
  <c r="AL17" i="12"/>
  <c r="AK814" i="1"/>
  <c r="AK762" i="1"/>
  <c r="AK801" i="1"/>
  <c r="AK705" i="1"/>
  <c r="AK830" i="1"/>
  <c r="AK713" i="1"/>
  <c r="AK721" i="1"/>
  <c r="AK388" i="1"/>
  <c r="AK173" i="1"/>
  <c r="AK412" i="1"/>
  <c r="AK361" i="1"/>
  <c r="AK237" i="1"/>
  <c r="AK181" i="1"/>
  <c r="AK138" i="1"/>
  <c r="AK261" i="1"/>
  <c r="AK210" i="1"/>
  <c r="AK85" i="1"/>
  <c r="AK433" i="1"/>
  <c r="AK317" i="1"/>
  <c r="AK109" i="1"/>
  <c r="AK473" i="1"/>
  <c r="AK282" i="1"/>
  <c r="AL173" i="12"/>
  <c r="AK189" i="1"/>
  <c r="AL137" i="12"/>
  <c r="AL133" i="12"/>
  <c r="AK333" i="1"/>
  <c r="K17" i="10"/>
  <c r="J4" i="13" s="1"/>
  <c r="J5" i="13" s="1"/>
  <c r="K14" i="10"/>
  <c r="K21" i="10"/>
  <c r="E116" i="5"/>
  <c r="AT14" i="10"/>
  <c r="AT17" i="10"/>
  <c r="AS4" i="13" s="1"/>
  <c r="AS5" i="13" s="1"/>
  <c r="AT21" i="10"/>
  <c r="BB17" i="10"/>
  <c r="BA4" i="13" s="1"/>
  <c r="BA5" i="13" s="1"/>
  <c r="BB14" i="10"/>
  <c r="BB21" i="10"/>
  <c r="BA17" i="10"/>
  <c r="AZ4" i="13" s="1"/>
  <c r="AZ5" i="13" s="1"/>
  <c r="BA14" i="10"/>
  <c r="BA21" i="10"/>
  <c r="BC16" i="10"/>
  <c r="BB2" i="13" s="1"/>
  <c r="BB3" i="13" s="1"/>
  <c r="BC20" i="10"/>
  <c r="BC21" i="10"/>
  <c r="AG16" i="10"/>
  <c r="AF2" i="13" s="1"/>
  <c r="AF3" i="13" s="1"/>
  <c r="AG21" i="10"/>
  <c r="D161" i="10"/>
  <c r="D171" i="10" s="1"/>
  <c r="W90" i="10"/>
  <c r="W92" i="10" s="1"/>
  <c r="W143" i="10"/>
  <c r="W156" i="10"/>
  <c r="AP18" i="10"/>
  <c r="AP22" i="10"/>
  <c r="AP1260" i="1" s="1"/>
  <c r="AP20" i="10"/>
  <c r="AZ22" i="10"/>
  <c r="AZ1260" i="1" s="1"/>
  <c r="AZ18" i="10"/>
  <c r="AZ20" i="10"/>
  <c r="AE18" i="10"/>
  <c r="AE22" i="10"/>
  <c r="AE1260" i="1" s="1"/>
  <c r="AE20" i="10"/>
  <c r="AS46" i="3"/>
  <c r="AW209" i="12"/>
  <c r="AV301" i="1"/>
  <c r="AW145" i="12"/>
  <c r="AW9" i="12"/>
  <c r="AW173" i="12"/>
  <c r="AW133" i="12"/>
  <c r="AW161" i="12"/>
  <c r="AW129" i="12"/>
  <c r="AW157" i="12"/>
  <c r="AW125" i="12"/>
  <c r="AW177" i="12"/>
  <c r="AW137" i="12"/>
  <c r="AW165" i="12"/>
  <c r="AW141" i="12"/>
  <c r="AW17" i="12"/>
  <c r="AV814" i="1"/>
  <c r="AV762" i="1"/>
  <c r="AV801" i="1"/>
  <c r="AV705" i="1"/>
  <c r="AV830" i="1"/>
  <c r="AV713" i="1"/>
  <c r="AV729" i="1"/>
  <c r="AV721" i="1"/>
  <c r="AV388" i="1"/>
  <c r="AV173" i="1"/>
  <c r="AV412" i="1"/>
  <c r="AV361" i="1"/>
  <c r="AV237" i="1"/>
  <c r="AV181" i="1"/>
  <c r="AV138" i="1"/>
  <c r="AV261" i="1"/>
  <c r="AV210" i="1"/>
  <c r="AV85" i="1"/>
  <c r="AV433" i="1"/>
  <c r="AV317" i="1"/>
  <c r="AV109" i="1"/>
  <c r="AV157" i="1"/>
  <c r="AV282" i="1"/>
  <c r="AV333" i="1"/>
  <c r="AV189" i="1"/>
  <c r="Q178" i="7"/>
  <c r="Q179" i="7"/>
  <c r="L178" i="7"/>
  <c r="L179" i="7"/>
  <c r="AK178" i="7"/>
  <c r="AK179" i="7"/>
  <c r="AO178" i="7"/>
  <c r="AO179" i="7"/>
  <c r="AI178" i="7"/>
  <c r="AI179" i="7"/>
  <c r="R178" i="7"/>
  <c r="R179" i="7"/>
  <c r="BC187" i="7"/>
  <c r="BC248" i="7" s="1"/>
  <c r="J178" i="7"/>
  <c r="J179" i="7"/>
  <c r="BB178" i="7"/>
  <c r="BB179" i="7"/>
  <c r="T87" i="10"/>
  <c r="AX244" i="7"/>
  <c r="AX190" i="7"/>
  <c r="AY251" i="7"/>
  <c r="AY59" i="7"/>
  <c r="AY1040" i="1" s="1"/>
  <c r="AY256" i="7"/>
  <c r="AA143" i="10"/>
  <c r="AA90" i="10"/>
  <c r="AA92" i="10" s="1"/>
  <c r="AA156" i="10"/>
  <c r="AN156" i="10"/>
  <c r="X116" i="10"/>
  <c r="AW215" i="7"/>
  <c r="AL215" i="7"/>
  <c r="M227" i="7"/>
  <c r="M196" i="7"/>
  <c r="AP202" i="7"/>
  <c r="Z275" i="7"/>
  <c r="Z196" i="7"/>
  <c r="M190" i="7"/>
  <c r="BJ185" i="7"/>
  <c r="BJ246" i="7" s="1"/>
  <c r="BJ183" i="7"/>
  <c r="BJ244" i="7" s="1"/>
  <c r="BJ189" i="7"/>
  <c r="BJ250" i="7" s="1"/>
  <c r="BJ187" i="7"/>
  <c r="BJ248" i="7" s="1"/>
  <c r="BJ186" i="7"/>
  <c r="BJ235" i="7" s="1"/>
  <c r="BJ182" i="7"/>
  <c r="BJ190" i="7" s="1"/>
  <c r="BJ188" i="7"/>
  <c r="BJ184" i="7"/>
  <c r="AM202" i="7"/>
  <c r="W215" i="7"/>
  <c r="W196" i="7"/>
  <c r="AG115" i="5"/>
  <c r="AG116" i="5" s="1"/>
  <c r="AG111" i="5"/>
  <c r="AG109" i="5"/>
  <c r="G117" i="5"/>
  <c r="AL26" i="3"/>
  <c r="AO1105" i="1"/>
  <c r="AO1095" i="1"/>
  <c r="AO1120" i="1"/>
  <c r="AO1125" i="1"/>
  <c r="AO1090" i="1"/>
  <c r="AO1065" i="1"/>
  <c r="AO1075" i="1"/>
  <c r="AO1110" i="1"/>
  <c r="AL27" i="3"/>
  <c r="J533" i="1"/>
  <c r="J296" i="1"/>
  <c r="J584" i="1"/>
  <c r="J852" i="1"/>
  <c r="J487" i="1"/>
  <c r="J224" i="1"/>
  <c r="J152" i="1"/>
  <c r="J72" i="1"/>
  <c r="AJ118" i="5"/>
  <c r="AJ33" i="5" s="1"/>
  <c r="AJ117" i="5"/>
  <c r="J118" i="5"/>
  <c r="J33" i="5" s="1"/>
  <c r="J117" i="5"/>
  <c r="Y26" i="3"/>
  <c r="AB1105" i="1"/>
  <c r="AB1095" i="1"/>
  <c r="AB1070" i="1"/>
  <c r="AB1065" i="1"/>
  <c r="AB1110" i="1"/>
  <c r="AB1100" i="1"/>
  <c r="AB1120" i="1"/>
  <c r="O117" i="5"/>
  <c r="D44" i="3"/>
  <c r="D26" i="3"/>
  <c r="D51" i="3"/>
  <c r="G1111" i="1"/>
  <c r="G1101" i="1"/>
  <c r="V198" i="12"/>
  <c r="V24" i="12"/>
  <c r="U293" i="1"/>
  <c r="U1195" i="1"/>
  <c r="U684" i="1"/>
  <c r="U849" i="1"/>
  <c r="U221" i="1"/>
  <c r="U612" i="1"/>
  <c r="U372" i="1"/>
  <c r="V184" i="12"/>
  <c r="U444" i="1"/>
  <c r="U484" i="1"/>
  <c r="V118" i="12"/>
  <c r="U643" i="1"/>
  <c r="U149" i="1"/>
  <c r="U530" i="1"/>
  <c r="U69" i="1"/>
  <c r="U1134" i="1"/>
  <c r="V76" i="12"/>
  <c r="U581" i="1"/>
  <c r="AT1026" i="1"/>
  <c r="AT1036" i="1"/>
  <c r="AT1016" i="1"/>
  <c r="AT976" i="1"/>
  <c r="AT996" i="1"/>
  <c r="AT1001" i="1"/>
  <c r="AT1031" i="1"/>
  <c r="AT981" i="1"/>
  <c r="AT1021" i="1"/>
  <c r="T198" i="7"/>
  <c r="AK115" i="5"/>
  <c r="AK116" i="5" s="1"/>
  <c r="AK111" i="5"/>
  <c r="F118" i="5"/>
  <c r="F33" i="5" s="1"/>
  <c r="F117" i="5"/>
  <c r="BA26" i="3"/>
  <c r="BD1095" i="1"/>
  <c r="BD1110" i="1"/>
  <c r="BD1065" i="1"/>
  <c r="BD1085" i="1"/>
  <c r="BD1080" i="1"/>
  <c r="BD1120" i="1"/>
  <c r="BD1125" i="1"/>
  <c r="BD1090" i="1"/>
  <c r="BA27" i="3"/>
  <c r="P26" i="3"/>
  <c r="S1095" i="1"/>
  <c r="S1060" i="1"/>
  <c r="S1070" i="1"/>
  <c r="S1105" i="1"/>
  <c r="S1110" i="1"/>
  <c r="S1120" i="1"/>
  <c r="S1100" i="1"/>
  <c r="BH981" i="1"/>
  <c r="BH991" i="1"/>
  <c r="BH986" i="1"/>
  <c r="BH1021" i="1"/>
  <c r="BH1026" i="1"/>
  <c r="BH1036" i="1"/>
  <c r="BH1016" i="1"/>
  <c r="BH976" i="1"/>
  <c r="BH996" i="1"/>
  <c r="BH1001" i="1"/>
  <c r="BE35" i="3"/>
  <c r="BE36" i="3"/>
  <c r="BE37" i="3"/>
  <c r="AE118" i="5"/>
  <c r="AE33" i="5" s="1"/>
  <c r="AE117" i="5"/>
  <c r="AB198" i="12"/>
  <c r="AB118" i="12"/>
  <c r="AA530" i="1"/>
  <c r="AA221" i="1"/>
  <c r="AB24" i="12"/>
  <c r="AA849" i="1"/>
  <c r="AA149" i="1"/>
  <c r="AA1134" i="1"/>
  <c r="AA612" i="1"/>
  <c r="AB184" i="12"/>
  <c r="AA444" i="1"/>
  <c r="AB76" i="12"/>
  <c r="AA372" i="1"/>
  <c r="AA1195" i="1"/>
  <c r="AA69" i="1"/>
  <c r="AA684" i="1"/>
  <c r="AA643" i="1"/>
  <c r="AA581" i="1"/>
  <c r="AA293" i="1"/>
  <c r="AA484" i="1"/>
  <c r="BA14" i="3"/>
  <c r="BA22" i="3" s="1"/>
  <c r="BA31" i="3"/>
  <c r="BA35" i="3" s="1"/>
  <c r="AM36" i="5"/>
  <c r="Y34" i="3"/>
  <c r="Y19" i="3"/>
  <c r="X30" i="4"/>
  <c r="AU51" i="3"/>
  <c r="AU44" i="3"/>
  <c r="AX1106" i="1"/>
  <c r="AX1066" i="1"/>
  <c r="AX1056" i="1"/>
  <c r="AX1111" i="1"/>
  <c r="AX1086" i="1"/>
  <c r="AX1081" i="1"/>
  <c r="AX1142" i="1"/>
  <c r="AX1126" i="1"/>
  <c r="AX1096" i="1"/>
  <c r="AX1121" i="1"/>
  <c r="AX1091" i="1"/>
  <c r="Y22" i="3"/>
  <c r="AA15" i="3"/>
  <c r="AA23" i="3" s="1"/>
  <c r="AA32" i="3"/>
  <c r="AA36" i="3" s="1"/>
  <c r="O1007" i="1"/>
  <c r="O1027" i="1"/>
  <c r="O1037" i="1"/>
  <c r="O972" i="1"/>
  <c r="O1017" i="1"/>
  <c r="O1002" i="1"/>
  <c r="O982" i="1"/>
  <c r="S972" i="1"/>
  <c r="S1017" i="1"/>
  <c r="S1002" i="1"/>
  <c r="S982" i="1"/>
  <c r="S1007" i="1"/>
  <c r="S1027" i="1"/>
  <c r="S1022" i="1"/>
  <c r="S1037" i="1"/>
  <c r="S1032" i="1"/>
  <c r="AE1227" i="1"/>
  <c r="AE1156" i="1"/>
  <c r="AE785" i="1"/>
  <c r="AE655" i="1"/>
  <c r="AE665" i="1"/>
  <c r="AE557" i="1"/>
  <c r="AE675" i="1"/>
  <c r="AE593" i="1"/>
  <c r="AE603" i="1"/>
  <c r="AE1176" i="1"/>
  <c r="AE1186" i="1"/>
  <c r="AE572" i="1"/>
  <c r="AE1151" i="1"/>
  <c r="AE1166" i="1"/>
  <c r="AE547" i="1"/>
  <c r="AE501" i="1"/>
  <c r="AE1242" i="1"/>
  <c r="AE634" i="1"/>
  <c r="AE496" i="1"/>
  <c r="AE506" i="1"/>
  <c r="AE521" i="1"/>
  <c r="Z37" i="3"/>
  <c r="AM22" i="3"/>
  <c r="AM26" i="3" s="1"/>
  <c r="G1243" i="1"/>
  <c r="G1177" i="1"/>
  <c r="G1187" i="1"/>
  <c r="G563" i="1"/>
  <c r="D52" i="3"/>
  <c r="G1147" i="1"/>
  <c r="D45" i="3"/>
  <c r="G512" i="1"/>
  <c r="D27" i="3"/>
  <c r="G492" i="1"/>
  <c r="G543" i="1"/>
  <c r="G1208" i="1"/>
  <c r="E30" i="4"/>
  <c r="M45" i="3"/>
  <c r="M27" i="3"/>
  <c r="M52" i="3"/>
  <c r="AJ1243" i="1"/>
  <c r="AJ1253" i="1"/>
  <c r="AJ522" i="1"/>
  <c r="AJ656" i="1"/>
  <c r="AJ507" i="1"/>
  <c r="AJ666" i="1"/>
  <c r="AJ737" i="1"/>
  <c r="AJ573" i="1"/>
  <c r="AJ1162" i="1"/>
  <c r="AJ497" i="1"/>
  <c r="AJ635" i="1"/>
  <c r="AJ594" i="1"/>
  <c r="AG38" i="3"/>
  <c r="AJ604" i="1"/>
  <c r="AJ1177" i="1"/>
  <c r="AJ1228" i="1"/>
  <c r="AJ558" i="1"/>
  <c r="AJ625" i="1"/>
  <c r="AJ1152" i="1"/>
  <c r="AJ676" i="1"/>
  <c r="AJ1187" i="1"/>
  <c r="AJ548" i="1"/>
  <c r="AJ1167" i="1"/>
  <c r="AJ1157" i="1"/>
  <c r="AN1187" i="1"/>
  <c r="AN666" i="1"/>
  <c r="AN676" i="1"/>
  <c r="AN1223" i="1"/>
  <c r="AN604" i="1"/>
  <c r="AN573" i="1"/>
  <c r="AN1243" i="1"/>
  <c r="AN558" i="1"/>
  <c r="AN497" i="1"/>
  <c r="AN1167" i="1"/>
  <c r="AN635" i="1"/>
  <c r="AN522" i="1"/>
  <c r="AN1228" i="1"/>
  <c r="AN1162" i="1"/>
  <c r="AN548" i="1"/>
  <c r="AN625" i="1"/>
  <c r="AN1253" i="1"/>
  <c r="AN1177" i="1"/>
  <c r="AN507" i="1"/>
  <c r="AN757" i="1"/>
  <c r="AN1218" i="1"/>
  <c r="AN656" i="1"/>
  <c r="AN752" i="1"/>
  <c r="AN1152" i="1"/>
  <c r="AN737" i="1"/>
  <c r="AN791" i="1"/>
  <c r="BC45" i="3"/>
  <c r="BC27" i="3"/>
  <c r="BG191" i="12"/>
  <c r="BC52" i="3"/>
  <c r="AS17" i="10"/>
  <c r="AR4" i="13" s="1"/>
  <c r="AR5" i="13" s="1"/>
  <c r="AS14" i="10"/>
  <c r="AS21" i="10"/>
  <c r="P22" i="10"/>
  <c r="P1260" i="1" s="1"/>
  <c r="P18" i="10"/>
  <c r="P20" i="10"/>
  <c r="V178" i="7"/>
  <c r="V179" i="7"/>
  <c r="AT178" i="7"/>
  <c r="AT179" i="7"/>
  <c r="AA275" i="7"/>
  <c r="AA196" i="7"/>
  <c r="AI687" i="1"/>
  <c r="AI584" i="1"/>
  <c r="AI852" i="1"/>
  <c r="AI646" i="1"/>
  <c r="AI487" i="1"/>
  <c r="AI375" i="1"/>
  <c r="AI224" i="1"/>
  <c r="AI152" i="1"/>
  <c r="AI447" i="1"/>
  <c r="AI72" i="1"/>
  <c r="AI296" i="1"/>
  <c r="AI533" i="1"/>
  <c r="AZ227" i="7"/>
  <c r="AD118" i="5"/>
  <c r="AD33" i="5" s="1"/>
  <c r="AD117" i="5"/>
  <c r="V118" i="5"/>
  <c r="V33" i="5" s="1"/>
  <c r="V117" i="5"/>
  <c r="X222" i="5"/>
  <c r="X224" i="5" s="1"/>
  <c r="P239" i="5" s="1"/>
  <c r="P172" i="5"/>
  <c r="AE1027" i="1"/>
  <c r="AE1022" i="1"/>
  <c r="AE1037" i="1"/>
  <c r="AE1032" i="1"/>
  <c r="AE1017" i="1"/>
  <c r="AE1002" i="1"/>
  <c r="AE977" i="1"/>
  <c r="AE982" i="1"/>
  <c r="F51" i="3"/>
  <c r="F44" i="3"/>
  <c r="I1111" i="1"/>
  <c r="I1101" i="1"/>
  <c r="U1147" i="1"/>
  <c r="U543" i="1"/>
  <c r="U512" i="1"/>
  <c r="U651" i="1"/>
  <c r="U573" i="1"/>
  <c r="U522" i="1"/>
  <c r="U1238" i="1"/>
  <c r="U676" i="1"/>
  <c r="U502" i="1"/>
  <c r="U1157" i="1"/>
  <c r="U563" i="1"/>
  <c r="U558" i="1"/>
  <c r="U1177" i="1"/>
  <c r="U553" i="1"/>
  <c r="R38" i="3"/>
  <c r="U1187" i="1"/>
  <c r="U492" i="1"/>
  <c r="U1243" i="1"/>
  <c r="U1228" i="1"/>
  <c r="U661" i="1"/>
  <c r="U635" i="1"/>
  <c r="U507" i="1"/>
  <c r="U604" i="1"/>
  <c r="X17" i="10"/>
  <c r="W4" i="13" s="1"/>
  <c r="W5" i="13" s="1"/>
  <c r="X14" i="10"/>
  <c r="X21" i="10"/>
  <c r="N46" i="3"/>
  <c r="R209" i="12"/>
  <c r="R13" i="12"/>
  <c r="R161" i="12"/>
  <c r="R137" i="12"/>
  <c r="R5" i="12"/>
  <c r="Q762" i="1"/>
  <c r="Q713" i="1"/>
  <c r="Q801" i="1"/>
  <c r="Q697" i="1"/>
  <c r="Q830" i="1"/>
  <c r="Q778" i="1"/>
  <c r="Q770" i="1"/>
  <c r="Q412" i="1"/>
  <c r="Q361" i="1"/>
  <c r="Q253" i="1"/>
  <c r="Q165" i="1"/>
  <c r="Q77" i="1"/>
  <c r="Q138" i="1"/>
  <c r="Q460" i="1"/>
  <c r="Q404" i="1"/>
  <c r="Q261" i="1"/>
  <c r="Q229" i="1"/>
  <c r="Q269" i="1"/>
  <c r="Q245" i="1"/>
  <c r="Q210" i="1"/>
  <c r="Q420" i="1"/>
  <c r="Q433" i="1"/>
  <c r="Q109" i="1"/>
  <c r="Q814" i="1"/>
  <c r="Q473" i="1"/>
  <c r="Q325" i="1"/>
  <c r="Q197" i="1"/>
  <c r="Q282" i="1"/>
  <c r="Q117" i="1"/>
  <c r="Q101" i="1"/>
  <c r="Q93" i="1"/>
  <c r="R177" i="12"/>
  <c r="AJ14" i="10"/>
  <c r="AJ17" i="10"/>
  <c r="AI4" i="13" s="1"/>
  <c r="AI5" i="13" s="1"/>
  <c r="AJ21" i="10"/>
  <c r="AM178" i="7"/>
  <c r="AM179" i="7"/>
  <c r="BC178" i="7"/>
  <c r="BC179" i="7"/>
  <c r="Y209" i="12"/>
  <c r="U46" i="3"/>
  <c r="Y17" i="12"/>
  <c r="Y177" i="12"/>
  <c r="Y13" i="12"/>
  <c r="Y161" i="12"/>
  <c r="Y137" i="12"/>
  <c r="Y5" i="12"/>
  <c r="X778" i="1"/>
  <c r="X814" i="1"/>
  <c r="X762" i="1"/>
  <c r="X801" i="1"/>
  <c r="X697" i="1"/>
  <c r="X282" i="1"/>
  <c r="X189" i="1"/>
  <c r="X117" i="1"/>
  <c r="X309" i="1"/>
  <c r="X830" i="1"/>
  <c r="X412" i="1"/>
  <c r="X361" i="1"/>
  <c r="X253" i="1"/>
  <c r="X165" i="1"/>
  <c r="X77" i="1"/>
  <c r="X138" i="1"/>
  <c r="X460" i="1"/>
  <c r="X404" i="1"/>
  <c r="X261" i="1"/>
  <c r="X229" i="1"/>
  <c r="X269" i="1"/>
  <c r="X245" i="1"/>
  <c r="X210" i="1"/>
  <c r="X420" i="1"/>
  <c r="X433" i="1"/>
  <c r="X109" i="1"/>
  <c r="X325" i="1"/>
  <c r="X101" i="1"/>
  <c r="X93" i="1"/>
  <c r="X197" i="1"/>
  <c r="X473" i="1"/>
  <c r="BH18" i="10"/>
  <c r="BH22" i="10"/>
  <c r="BH1260" i="1" s="1"/>
  <c r="BH20" i="10"/>
  <c r="AT46" i="3"/>
  <c r="AX209" i="12"/>
  <c r="AW301" i="1"/>
  <c r="AX173" i="12"/>
  <c r="AX161" i="12"/>
  <c r="AW729" i="1"/>
  <c r="AW433" i="1"/>
  <c r="AW109" i="1"/>
  <c r="AX137" i="12"/>
  <c r="AX17" i="12"/>
  <c r="AW333" i="1"/>
  <c r="AW317" i="1"/>
  <c r="AW237" i="1"/>
  <c r="AX145" i="12"/>
  <c r="AW762" i="1"/>
  <c r="AW361" i="1"/>
  <c r="AW388" i="1"/>
  <c r="AW157" i="1"/>
  <c r="AX129" i="12"/>
  <c r="AW713" i="1"/>
  <c r="AW261" i="1"/>
  <c r="AW412" i="1"/>
  <c r="AW210" i="1"/>
  <c r="AX165" i="12"/>
  <c r="AX9" i="12"/>
  <c r="AW189" i="1"/>
  <c r="AW282" i="1"/>
  <c r="AW181" i="1"/>
  <c r="AX125" i="12"/>
  <c r="AX157" i="12"/>
  <c r="AW801" i="1"/>
  <c r="AW85" i="1"/>
  <c r="AW138" i="1"/>
  <c r="AX177" i="12"/>
  <c r="AW173" i="1"/>
  <c r="AW705" i="1"/>
  <c r="AX141" i="12"/>
  <c r="AX133" i="12"/>
  <c r="AW830" i="1"/>
  <c r="AW721" i="1"/>
  <c r="AW814" i="1"/>
  <c r="AC46" i="3"/>
  <c r="AG213" i="12"/>
  <c r="AG209" i="12"/>
  <c r="AG137" i="12"/>
  <c r="AG173" i="12"/>
  <c r="AG165" i="12"/>
  <c r="AG17" i="12"/>
  <c r="AG145" i="12"/>
  <c r="AG133" i="12"/>
  <c r="AG9" i="12"/>
  <c r="AG161" i="12"/>
  <c r="AG177" i="12"/>
  <c r="AG157" i="12"/>
  <c r="AF830" i="1"/>
  <c r="AF713" i="1"/>
  <c r="AF721" i="1"/>
  <c r="AF814" i="1"/>
  <c r="AF762" i="1"/>
  <c r="AF801" i="1"/>
  <c r="AF433" i="1"/>
  <c r="AF317" i="1"/>
  <c r="AF109" i="1"/>
  <c r="AF473" i="1"/>
  <c r="AF396" i="1"/>
  <c r="AF325" i="1"/>
  <c r="AF778" i="1"/>
  <c r="AF282" i="1"/>
  <c r="AF333" i="1"/>
  <c r="AF189" i="1"/>
  <c r="AF388" i="1"/>
  <c r="AF173" i="1"/>
  <c r="AF705" i="1"/>
  <c r="AF412" i="1"/>
  <c r="AF361" i="1"/>
  <c r="AF237" i="1"/>
  <c r="AF181" i="1"/>
  <c r="AF138" i="1"/>
  <c r="AF245" i="1"/>
  <c r="AF261" i="1"/>
  <c r="AF85" i="1"/>
  <c r="AF93" i="1"/>
  <c r="AF210" i="1"/>
  <c r="AT30" i="4"/>
  <c r="M17" i="10"/>
  <c r="L4" i="13" s="1"/>
  <c r="L5" i="13" s="1"/>
  <c r="M14" i="10"/>
  <c r="M21" i="10"/>
  <c r="P16" i="10"/>
  <c r="O2" i="13" s="1"/>
  <c r="O3" i="13" s="1"/>
  <c r="P21" i="10"/>
  <c r="AA14" i="10"/>
  <c r="AA17" i="10"/>
  <c r="Z4" i="13" s="1"/>
  <c r="Z5" i="13" s="1"/>
  <c r="AA21" i="10"/>
  <c r="G14" i="10"/>
  <c r="G17" i="10"/>
  <c r="F4" i="13" s="1"/>
  <c r="F5" i="13" s="1"/>
  <c r="G21" i="10"/>
  <c r="BF18" i="10"/>
  <c r="BF22" i="10"/>
  <c r="BF1260" i="1" s="1"/>
  <c r="BF20" i="10"/>
  <c r="AW17" i="10"/>
  <c r="AV4" i="13" s="1"/>
  <c r="AV5" i="13" s="1"/>
  <c r="AW14" i="10"/>
  <c r="AW21" i="10"/>
  <c r="AU220" i="12"/>
  <c r="AU198" i="12"/>
  <c r="AU24" i="12"/>
  <c r="AU50" i="12"/>
  <c r="AU184" i="12"/>
  <c r="AT684" i="1"/>
  <c r="AT1134" i="1"/>
  <c r="AT581" i="1"/>
  <c r="AT849" i="1"/>
  <c r="AT643" i="1"/>
  <c r="AT221" i="1"/>
  <c r="AT444" i="1"/>
  <c r="AT372" i="1"/>
  <c r="AT149" i="1"/>
  <c r="AT1195" i="1"/>
  <c r="AT69" i="1"/>
  <c r="AT293" i="1"/>
  <c r="AT530" i="1"/>
  <c r="AQ178" i="7"/>
  <c r="AQ179" i="7"/>
  <c r="H244" i="7"/>
  <c r="H190" i="7"/>
  <c r="AN18" i="10"/>
  <c r="AN22" i="10"/>
  <c r="AN1260" i="1" s="1"/>
  <c r="AN20" i="10"/>
  <c r="AN178" i="7"/>
  <c r="AN179" i="7"/>
  <c r="T244" i="7"/>
  <c r="T190" i="7"/>
  <c r="BA178" i="7"/>
  <c r="BA179" i="7"/>
  <c r="AS143" i="10"/>
  <c r="AS90" i="10"/>
  <c r="AS92" i="10" s="1"/>
  <c r="AY262" i="7"/>
  <c r="AY203" i="7" s="1"/>
  <c r="AY74" i="7"/>
  <c r="AY1049" i="1" s="1"/>
  <c r="BA92" i="10"/>
  <c r="AJ1248" i="1"/>
  <c r="AG51" i="3"/>
  <c r="AG44" i="3"/>
  <c r="AJ1096" i="1"/>
  <c r="AG26" i="3"/>
  <c r="AJ1121" i="1"/>
  <c r="AJ1071" i="1"/>
  <c r="AJ1066" i="1"/>
  <c r="AJ1106" i="1"/>
  <c r="AJ1111" i="1"/>
  <c r="AF116" i="10"/>
  <c r="V215" i="7"/>
  <c r="V198" i="7"/>
  <c r="BA227" i="7"/>
  <c r="BA196" i="7"/>
  <c r="BH198" i="7"/>
  <c r="R202" i="7"/>
  <c r="T227" i="7"/>
  <c r="BC201" i="12"/>
  <c r="BC223" i="12"/>
  <c r="BC53" i="12"/>
  <c r="BC187" i="12"/>
  <c r="BC27" i="12"/>
  <c r="N227" i="7"/>
  <c r="AG852" i="1"/>
  <c r="AG646" i="1"/>
  <c r="AG687" i="1"/>
  <c r="AG533" i="1"/>
  <c r="AG296" i="1"/>
  <c r="AG487" i="1"/>
  <c r="AG375" i="1"/>
  <c r="AG224" i="1"/>
  <c r="AG152" i="1"/>
  <c r="AG447" i="1"/>
  <c r="AG72" i="1"/>
  <c r="AG584" i="1"/>
  <c r="S334" i="5"/>
  <c r="T333" i="5"/>
  <c r="P333" i="5" s="1"/>
  <c r="Q333" i="5" s="1"/>
  <c r="AU34" i="5" s="1"/>
  <c r="AM198" i="7"/>
  <c r="O202" i="7"/>
  <c r="AF215" i="7"/>
  <c r="BA118" i="5"/>
  <c r="BA33" i="5" s="1"/>
  <c r="BA117" i="5"/>
  <c r="AH26" i="3"/>
  <c r="AK1095" i="1"/>
  <c r="AK1105" i="1"/>
  <c r="AK1125" i="1"/>
  <c r="AK1070" i="1"/>
  <c r="AK1090" i="1"/>
  <c r="AK1065" i="1"/>
  <c r="AK1075" i="1"/>
  <c r="AK1110" i="1"/>
  <c r="AK1120" i="1"/>
  <c r="BH198" i="12"/>
  <c r="BH220" i="12"/>
  <c r="BH50" i="12"/>
  <c r="BG444" i="1"/>
  <c r="BG1195" i="1"/>
  <c r="BG372" i="1"/>
  <c r="BG684" i="1"/>
  <c r="BG69" i="1"/>
  <c r="BG643" i="1"/>
  <c r="BG221" i="1"/>
  <c r="BG581" i="1"/>
  <c r="BG149" i="1"/>
  <c r="BH184" i="12"/>
  <c r="BG530" i="1"/>
  <c r="BH24" i="12"/>
  <c r="BG849" i="1"/>
  <c r="BG1134" i="1"/>
  <c r="BG293" i="1"/>
  <c r="W26" i="3"/>
  <c r="Z1100" i="1"/>
  <c r="Z1120" i="1"/>
  <c r="Z1095" i="1"/>
  <c r="Z1070" i="1"/>
  <c r="Z1065" i="1"/>
  <c r="Z1105" i="1"/>
  <c r="Z1110" i="1"/>
  <c r="O115" i="5"/>
  <c r="O116" i="5" s="1"/>
  <c r="O118" i="5" s="1"/>
  <c r="O33" i="5" s="1"/>
  <c r="O109" i="5"/>
  <c r="BD201" i="12"/>
  <c r="BD223" i="12"/>
  <c r="BD187" i="12"/>
  <c r="BD27" i="12"/>
  <c r="BD53" i="12"/>
  <c r="AM37" i="3"/>
  <c r="AP1016" i="1"/>
  <c r="AP976" i="1"/>
  <c r="AP996" i="1"/>
  <c r="AP1001" i="1"/>
  <c r="AP1031" i="1"/>
  <c r="AP981" i="1"/>
  <c r="AP1021" i="1"/>
  <c r="AP1026" i="1"/>
  <c r="AP1036" i="1"/>
  <c r="AK109" i="5"/>
  <c r="AZ1065" i="1"/>
  <c r="AZ1105" i="1"/>
  <c r="AW26" i="3"/>
  <c r="AZ1125" i="1"/>
  <c r="AZ1090" i="1"/>
  <c r="AZ1095" i="1"/>
  <c r="AZ1110" i="1"/>
  <c r="AZ1085" i="1"/>
  <c r="AZ1080" i="1"/>
  <c r="AZ1120" i="1"/>
  <c r="AW27" i="3"/>
  <c r="BB977" i="1"/>
  <c r="BB982" i="1"/>
  <c r="BB992" i="1"/>
  <c r="BB987" i="1"/>
  <c r="BB1027" i="1"/>
  <c r="BB1022" i="1"/>
  <c r="BB997" i="1"/>
  <c r="BB1037" i="1"/>
  <c r="AY37" i="3"/>
  <c r="BB1017" i="1"/>
  <c r="BB1002" i="1"/>
  <c r="U201" i="12"/>
  <c r="U121" i="12"/>
  <c r="U79" i="12"/>
  <c r="U187" i="12"/>
  <c r="U27" i="12"/>
  <c r="AE115" i="5"/>
  <c r="AE116" i="5" s="1"/>
  <c r="AE109" i="5"/>
  <c r="AR198" i="12"/>
  <c r="AR220" i="12"/>
  <c r="AQ1195" i="1"/>
  <c r="AQ444" i="1"/>
  <c r="AR50" i="12"/>
  <c r="AQ221" i="1"/>
  <c r="AQ643" i="1"/>
  <c r="AQ581" i="1"/>
  <c r="AQ530" i="1"/>
  <c r="AQ849" i="1"/>
  <c r="AR184" i="12"/>
  <c r="AQ293" i="1"/>
  <c r="AR24" i="12"/>
  <c r="AQ372" i="1"/>
  <c r="AQ1134" i="1"/>
  <c r="AQ69" i="1"/>
  <c r="AQ684" i="1"/>
  <c r="AQ149" i="1"/>
  <c r="T26" i="3"/>
  <c r="W1105" i="1"/>
  <c r="W1110" i="1"/>
  <c r="W1100" i="1"/>
  <c r="W1120" i="1"/>
  <c r="W1095" i="1"/>
  <c r="W1060" i="1"/>
  <c r="W1070" i="1"/>
  <c r="T27" i="3"/>
  <c r="AA118" i="5"/>
  <c r="AA33" i="5" s="1"/>
  <c r="AA117" i="5"/>
  <c r="AI220" i="12"/>
  <c r="AI198" i="12"/>
  <c r="AI184" i="12"/>
  <c r="AI118" i="12"/>
  <c r="AI76" i="12"/>
  <c r="AI24" i="12"/>
  <c r="AH1134" i="1"/>
  <c r="AH849" i="1"/>
  <c r="AH643" i="1"/>
  <c r="AH1195" i="1"/>
  <c r="AH221" i="1"/>
  <c r="AH684" i="1"/>
  <c r="AH484" i="1"/>
  <c r="AH444" i="1"/>
  <c r="AH149" i="1"/>
  <c r="AH530" i="1"/>
  <c r="AH372" i="1"/>
  <c r="AH293" i="1"/>
  <c r="AH581" i="1"/>
  <c r="AH69" i="1"/>
  <c r="T34" i="3"/>
  <c r="T19" i="3"/>
  <c r="S32" i="3"/>
  <c r="S36" i="3" s="1"/>
  <c r="S15" i="3"/>
  <c r="S23" i="3" s="1"/>
  <c r="AG1022" i="1"/>
  <c r="AG1037" i="1"/>
  <c r="AG1032" i="1"/>
  <c r="AG1017" i="1"/>
  <c r="AG1002" i="1"/>
  <c r="AG977" i="1"/>
  <c r="AG982" i="1"/>
  <c r="AG1027" i="1"/>
  <c r="AX22" i="3"/>
  <c r="AX26" i="3" s="1"/>
  <c r="S118" i="5"/>
  <c r="S33" i="5" s="1"/>
  <c r="S117" i="5"/>
  <c r="H51" i="3"/>
  <c r="H44" i="3"/>
  <c r="H26" i="3"/>
  <c r="K1101" i="1"/>
  <c r="K1111" i="1"/>
  <c r="N30" i="4"/>
  <c r="AB30" i="4"/>
  <c r="AN27" i="3"/>
  <c r="AN52" i="3"/>
  <c r="AN45" i="3"/>
  <c r="L45" i="3"/>
  <c r="L52" i="3"/>
  <c r="L27" i="3"/>
  <c r="I52" i="3"/>
  <c r="I45" i="3"/>
  <c r="I27" i="3"/>
  <c r="AX23" i="3"/>
  <c r="BF1253" i="1"/>
  <c r="BF752" i="1"/>
  <c r="BF625" i="1"/>
  <c r="BF538" i="1"/>
  <c r="BF1213" i="1"/>
  <c r="BF620" i="1"/>
  <c r="BF1152" i="1"/>
  <c r="BF507" i="1"/>
  <c r="BF1243" i="1"/>
  <c r="BF656" i="1"/>
  <c r="BF742" i="1"/>
  <c r="BF589" i="1"/>
  <c r="BF635" i="1"/>
  <c r="BF522" i="1"/>
  <c r="BC38" i="3"/>
  <c r="BF1167" i="1"/>
  <c r="BF666" i="1"/>
  <c r="BF1162" i="1"/>
  <c r="BF857" i="1"/>
  <c r="BF558" i="1"/>
  <c r="BF1172" i="1"/>
  <c r="BF1187" i="1"/>
  <c r="BF548" i="1"/>
  <c r="BF747" i="1"/>
  <c r="BF757" i="1"/>
  <c r="BF1228" i="1"/>
  <c r="BF497" i="1"/>
  <c r="I90" i="10"/>
  <c r="I92" i="10" s="1"/>
  <c r="I143" i="10"/>
  <c r="BE36" i="5"/>
  <c r="BE35" i="5"/>
  <c r="I156" i="10"/>
  <c r="AN215" i="7"/>
  <c r="AN196" i="7"/>
  <c r="BA202" i="7"/>
  <c r="BE852" i="1"/>
  <c r="BE646" i="1"/>
  <c r="BE687" i="1"/>
  <c r="BE533" i="1"/>
  <c r="BE296" i="1"/>
  <c r="BE375" i="1"/>
  <c r="BE224" i="1"/>
  <c r="BE152" i="1"/>
  <c r="BE584" i="1"/>
  <c r="BE447" i="1"/>
  <c r="BE72" i="1"/>
  <c r="E118" i="5"/>
  <c r="E33" i="5" s="1"/>
  <c r="E117" i="5"/>
  <c r="BH67" i="7"/>
  <c r="BE42" i="3"/>
  <c r="BH1045" i="1"/>
  <c r="BA46" i="3"/>
  <c r="BE209" i="12"/>
  <c r="BE137" i="12"/>
  <c r="BE17" i="12"/>
  <c r="BE9" i="12"/>
  <c r="BE173" i="12"/>
  <c r="BE133" i="12"/>
  <c r="BE161" i="12"/>
  <c r="BD713" i="1"/>
  <c r="BD729" i="1"/>
  <c r="BD721" i="1"/>
  <c r="BD838" i="1"/>
  <c r="BD814" i="1"/>
  <c r="BD762" i="1"/>
  <c r="BD801" i="1"/>
  <c r="BD705" i="1"/>
  <c r="BD317" i="1"/>
  <c r="BD109" i="1"/>
  <c r="BD157" i="1"/>
  <c r="BD822" i="1"/>
  <c r="BD282" i="1"/>
  <c r="BD333" i="1"/>
  <c r="BD189" i="1"/>
  <c r="BD388" i="1"/>
  <c r="BD173" i="1"/>
  <c r="BD412" i="1"/>
  <c r="BD361" i="1"/>
  <c r="BD237" i="1"/>
  <c r="BD138" i="1"/>
  <c r="BD261" i="1"/>
  <c r="BD85" i="1"/>
  <c r="V17" i="10"/>
  <c r="U4" i="13" s="1"/>
  <c r="U5" i="13" s="1"/>
  <c r="V14" i="10"/>
  <c r="V21" i="10"/>
  <c r="AN213" i="12"/>
  <c r="AJ46" i="3"/>
  <c r="AN209" i="12"/>
  <c r="AN9" i="12"/>
  <c r="AM814" i="1"/>
  <c r="AM189" i="1"/>
  <c r="AM181" i="1"/>
  <c r="AN165" i="12"/>
  <c r="AM473" i="1"/>
  <c r="AM433" i="1"/>
  <c r="AM85" i="1"/>
  <c r="AN177" i="12"/>
  <c r="AN157" i="12"/>
  <c r="AM412" i="1"/>
  <c r="AM317" i="1"/>
  <c r="AM138" i="1"/>
  <c r="AN161" i="12"/>
  <c r="AN173" i="12"/>
  <c r="AM282" i="1"/>
  <c r="AM361" i="1"/>
  <c r="AM109" i="1"/>
  <c r="AN145" i="12"/>
  <c r="AM830" i="1"/>
  <c r="AN137" i="12"/>
  <c r="AM333" i="1"/>
  <c r="AM173" i="1"/>
  <c r="AN141" i="12"/>
  <c r="AM801" i="1"/>
  <c r="AM762" i="1"/>
  <c r="AM388" i="1"/>
  <c r="AN17" i="12"/>
  <c r="AM705" i="1"/>
  <c r="AM721" i="1"/>
  <c r="AM713" i="1"/>
  <c r="AM237" i="1"/>
  <c r="AM261" i="1"/>
  <c r="AM210" i="1"/>
  <c r="AN133" i="12"/>
  <c r="N14" i="10"/>
  <c r="N17" i="10"/>
  <c r="M4" i="13" s="1"/>
  <c r="M5" i="13" s="1"/>
  <c r="N21" i="10"/>
  <c r="I178" i="7"/>
  <c r="I179" i="7"/>
  <c r="AF244" i="7"/>
  <c r="AF190" i="7"/>
  <c r="AV46" i="3"/>
  <c r="AZ209" i="12"/>
  <c r="AZ161" i="12"/>
  <c r="AZ137" i="12"/>
  <c r="AY713" i="1"/>
  <c r="AY317" i="1"/>
  <c r="AY85" i="1"/>
  <c r="AZ145" i="12"/>
  <c r="AZ129" i="12"/>
  <c r="AY814" i="1"/>
  <c r="AY333" i="1"/>
  <c r="AY138" i="1"/>
  <c r="AZ141" i="12"/>
  <c r="AY830" i="1"/>
  <c r="AY412" i="1"/>
  <c r="AY452" i="1"/>
  <c r="AY109" i="1"/>
  <c r="AZ133" i="12"/>
  <c r="AY801" i="1"/>
  <c r="AY282" i="1"/>
  <c r="AY189" i="1"/>
  <c r="AY173" i="1"/>
  <c r="AZ17" i="12"/>
  <c r="AY705" i="1"/>
  <c r="AY729" i="1"/>
  <c r="AY361" i="1"/>
  <c r="AZ9" i="12"/>
  <c r="AZ173" i="12"/>
  <c r="AY237" i="1"/>
  <c r="AY210" i="1"/>
  <c r="AY388" i="1"/>
  <c r="AZ165" i="12"/>
  <c r="AZ157" i="12"/>
  <c r="AY762" i="1"/>
  <c r="AY721" i="1"/>
  <c r="AY261" i="1"/>
  <c r="AY433" i="1"/>
  <c r="AY157" i="1"/>
  <c r="AM17" i="10"/>
  <c r="AL4" i="13" s="1"/>
  <c r="AL5" i="13" s="1"/>
  <c r="AM14" i="10"/>
  <c r="AM21" i="10"/>
  <c r="AF16" i="10"/>
  <c r="AE2" i="13" s="1"/>
  <c r="AE3" i="13" s="1"/>
  <c r="AF21" i="10"/>
  <c r="O260" i="7"/>
  <c r="O201" i="7" s="1"/>
  <c r="O69" i="7"/>
  <c r="O1046" i="1" s="1"/>
  <c r="O262" i="7"/>
  <c r="O203" i="7" s="1"/>
  <c r="O74" i="7"/>
  <c r="O1049" i="1" s="1"/>
  <c r="K209" i="12"/>
  <c r="G46" i="3"/>
  <c r="K5" i="12"/>
  <c r="K13" i="12"/>
  <c r="K161" i="12"/>
  <c r="K137" i="12"/>
  <c r="J697" i="1"/>
  <c r="J830" i="1"/>
  <c r="J778" i="1"/>
  <c r="J770" i="1"/>
  <c r="J814" i="1"/>
  <c r="J762" i="1"/>
  <c r="J713" i="1"/>
  <c r="J801" i="1"/>
  <c r="J420" i="1"/>
  <c r="J197" i="1"/>
  <c r="J282" i="1"/>
  <c r="J117" i="1"/>
  <c r="J253" i="1"/>
  <c r="J165" i="1"/>
  <c r="J77" i="1"/>
  <c r="J138" i="1"/>
  <c r="J404" i="1"/>
  <c r="J269" i="1"/>
  <c r="J101" i="1"/>
  <c r="J93" i="1"/>
  <c r="AM46" i="3"/>
  <c r="AQ209" i="12"/>
  <c r="AQ213" i="12"/>
  <c r="AQ177" i="12"/>
  <c r="AQ137" i="12"/>
  <c r="AQ165" i="12"/>
  <c r="AQ141" i="12"/>
  <c r="AQ17" i="12"/>
  <c r="AQ145" i="12"/>
  <c r="AQ9" i="12"/>
  <c r="AQ173" i="12"/>
  <c r="AQ133" i="12"/>
  <c r="AQ161" i="12"/>
  <c r="AQ129" i="12"/>
  <c r="AQ157" i="12"/>
  <c r="AP830" i="1"/>
  <c r="AP713" i="1"/>
  <c r="AP721" i="1"/>
  <c r="AP814" i="1"/>
  <c r="AP762" i="1"/>
  <c r="AP801" i="1"/>
  <c r="AP433" i="1"/>
  <c r="AP317" i="1"/>
  <c r="AP109" i="1"/>
  <c r="AP473" i="1"/>
  <c r="AP282" i="1"/>
  <c r="AP333" i="1"/>
  <c r="AP189" i="1"/>
  <c r="AP388" i="1"/>
  <c r="AP173" i="1"/>
  <c r="AP412" i="1"/>
  <c r="AP361" i="1"/>
  <c r="AP237" i="1"/>
  <c r="AP181" i="1"/>
  <c r="AP138" i="1"/>
  <c r="AP210" i="1"/>
  <c r="AP705" i="1"/>
  <c r="AP261" i="1"/>
  <c r="AP85" i="1"/>
  <c r="AI14" i="10"/>
  <c r="AI17" i="10"/>
  <c r="AH4" i="13" s="1"/>
  <c r="AH5" i="13" s="1"/>
  <c r="AI21" i="10"/>
  <c r="AC17" i="10"/>
  <c r="AB4" i="13" s="1"/>
  <c r="AB5" i="13" s="1"/>
  <c r="AC14" i="10"/>
  <c r="AC21" i="10"/>
  <c r="Z18" i="10"/>
  <c r="Z22" i="10"/>
  <c r="Z1260" i="1" s="1"/>
  <c r="Z20" i="10"/>
  <c r="Q209" i="12"/>
  <c r="M46" i="3"/>
  <c r="Q13" i="12"/>
  <c r="Q161" i="12"/>
  <c r="Q137" i="12"/>
  <c r="Q5" i="12"/>
  <c r="P814" i="1"/>
  <c r="P762" i="1"/>
  <c r="P713" i="1"/>
  <c r="P801" i="1"/>
  <c r="P697" i="1"/>
  <c r="P830" i="1"/>
  <c r="P778" i="1"/>
  <c r="P770" i="1"/>
  <c r="P253" i="1"/>
  <c r="P165" i="1"/>
  <c r="P77" i="1"/>
  <c r="P138" i="1"/>
  <c r="P404" i="1"/>
  <c r="P229" i="1"/>
  <c r="P269" i="1"/>
  <c r="P420" i="1"/>
  <c r="P197" i="1"/>
  <c r="P282" i="1"/>
  <c r="P117" i="1"/>
  <c r="P101" i="1"/>
  <c r="P93" i="1"/>
  <c r="AG22" i="10"/>
  <c r="AG1260" i="1" s="1"/>
  <c r="AG18" i="10"/>
  <c r="AG20" i="10"/>
  <c r="AT304" i="1"/>
  <c r="AQ47" i="3"/>
  <c r="AU95" i="12"/>
  <c r="AU31" i="12"/>
  <c r="AU107" i="12"/>
  <c r="AU35" i="12"/>
  <c r="AU99" i="12"/>
  <c r="AT833" i="1"/>
  <c r="AT732" i="1"/>
  <c r="AT817" i="1"/>
  <c r="AT708" i="1"/>
  <c r="AT765" i="1"/>
  <c r="AT724" i="1"/>
  <c r="AT716" i="1"/>
  <c r="AT804" i="1"/>
  <c r="AT285" i="1"/>
  <c r="AT176" i="1"/>
  <c r="AT192" i="1"/>
  <c r="AT184" i="1"/>
  <c r="AT364" i="1"/>
  <c r="AT240" i="1"/>
  <c r="AT264" i="1"/>
  <c r="AT476" i="1"/>
  <c r="AT415" i="1"/>
  <c r="AT88" i="1"/>
  <c r="AT112" i="1"/>
  <c r="AT141" i="1"/>
  <c r="AT436" i="1"/>
  <c r="AT320" i="1"/>
  <c r="AT336" i="1"/>
  <c r="AT391" i="1"/>
  <c r="AT213" i="1"/>
  <c r="AT61" i="1"/>
  <c r="AT21" i="1"/>
  <c r="AT26" i="1"/>
  <c r="AT160" i="1"/>
  <c r="AT46" i="1"/>
  <c r="AT51" i="1"/>
  <c r="AT11" i="1"/>
  <c r="AT16" i="1"/>
  <c r="AT31" i="1"/>
  <c r="N178" i="7"/>
  <c r="N179" i="7"/>
  <c r="Z178" i="7"/>
  <c r="Z179" i="7"/>
  <c r="K178" i="7"/>
  <c r="K179" i="7"/>
  <c r="BD169" i="7"/>
  <c r="BD162" i="7"/>
  <c r="Y178" i="7"/>
  <c r="Y179" i="7"/>
  <c r="M258" i="7"/>
  <c r="M199" i="7" s="1"/>
  <c r="M64" i="7"/>
  <c r="M1043" i="1" s="1"/>
  <c r="AL178" i="7"/>
  <c r="AL179" i="7"/>
  <c r="BH178" i="7"/>
  <c r="BH179" i="7"/>
  <c r="AU178" i="7"/>
  <c r="AU179" i="7"/>
  <c r="AV143" i="10"/>
  <c r="AV90" i="10"/>
  <c r="AV92" i="10" s="1"/>
  <c r="AY92" i="10"/>
  <c r="BB215" i="7"/>
  <c r="AJ198" i="7"/>
  <c r="BG275" i="7"/>
  <c r="AS202" i="7"/>
  <c r="AC227" i="7"/>
  <c r="AC196" i="7"/>
  <c r="BF202" i="7"/>
  <c r="AP275" i="7"/>
  <c r="AP196" i="7"/>
  <c r="W190" i="7"/>
  <c r="BG687" i="1"/>
  <c r="BG584" i="1"/>
  <c r="BG852" i="1"/>
  <c r="BG375" i="1"/>
  <c r="BG224" i="1"/>
  <c r="BG152" i="1"/>
  <c r="BG447" i="1"/>
  <c r="BG646" i="1"/>
  <c r="BG72" i="1"/>
  <c r="BG296" i="1"/>
  <c r="BG533" i="1"/>
  <c r="I852" i="1"/>
  <c r="I533" i="1"/>
  <c r="I296" i="1"/>
  <c r="I584" i="1"/>
  <c r="I487" i="1"/>
  <c r="I224" i="1"/>
  <c r="I152" i="1"/>
  <c r="I72" i="1"/>
  <c r="BH227" i="7"/>
  <c r="AB227" i="7"/>
  <c r="S316" i="5"/>
  <c r="T315" i="5"/>
  <c r="P315" i="5" s="1"/>
  <c r="Q315" i="5" s="1"/>
  <c r="AC34" i="5" s="1"/>
  <c r="AM196" i="7"/>
  <c r="AM215" i="7"/>
  <c r="O198" i="7"/>
  <c r="D109" i="5"/>
  <c r="D115" i="5"/>
  <c r="D116" i="5" s="1"/>
  <c r="D111" i="5"/>
  <c r="AC118" i="5"/>
  <c r="AC33" i="5" s="1"/>
  <c r="AC117" i="5"/>
  <c r="BF115" i="5"/>
  <c r="BF116" i="5" s="1"/>
  <c r="BF223" i="12"/>
  <c r="BF201" i="12"/>
  <c r="BF27" i="12"/>
  <c r="BF53" i="12"/>
  <c r="BF187" i="12"/>
  <c r="BA223" i="12"/>
  <c r="BA201" i="12"/>
  <c r="BA53" i="12"/>
  <c r="BA187" i="12"/>
  <c r="BA27" i="12"/>
  <c r="S326" i="5"/>
  <c r="T325" i="5"/>
  <c r="P325" i="5" s="1"/>
  <c r="Q325" i="5" s="1"/>
  <c r="AM34" i="5" s="1"/>
  <c r="AM35" i="5" s="1"/>
  <c r="AN109" i="5"/>
  <c r="AE198" i="12"/>
  <c r="AE24" i="12"/>
  <c r="AE184" i="12"/>
  <c r="AE118" i="12"/>
  <c r="AE76" i="12"/>
  <c r="AD684" i="1"/>
  <c r="AD612" i="1"/>
  <c r="AD1134" i="1"/>
  <c r="AD581" i="1"/>
  <c r="AD849" i="1"/>
  <c r="AD221" i="1"/>
  <c r="AD643" i="1"/>
  <c r="AD484" i="1"/>
  <c r="AD444" i="1"/>
  <c r="AD149" i="1"/>
  <c r="AD69" i="1"/>
  <c r="AD293" i="1"/>
  <c r="AD1195" i="1"/>
  <c r="AD530" i="1"/>
  <c r="AD372" i="1"/>
  <c r="W201" i="12"/>
  <c r="W187" i="12"/>
  <c r="W27" i="12"/>
  <c r="W121" i="12"/>
  <c r="W79" i="12"/>
  <c r="D172" i="5"/>
  <c r="BF198" i="12"/>
  <c r="BF220" i="12"/>
  <c r="BF184" i="12"/>
  <c r="BE530" i="1"/>
  <c r="BF24" i="12"/>
  <c r="BE643" i="1"/>
  <c r="BE1134" i="1"/>
  <c r="BE293" i="1"/>
  <c r="BE1195" i="1"/>
  <c r="BE221" i="1"/>
  <c r="BE849" i="1"/>
  <c r="BE372" i="1"/>
  <c r="BE684" i="1"/>
  <c r="BE149" i="1"/>
  <c r="BF50" i="12"/>
  <c r="BE444" i="1"/>
  <c r="BE581" i="1"/>
  <c r="BE69" i="1"/>
  <c r="N198" i="12"/>
  <c r="N24" i="12"/>
  <c r="N76" i="12"/>
  <c r="N118" i="12"/>
  <c r="M1195" i="1"/>
  <c r="M1134" i="1"/>
  <c r="M530" i="1"/>
  <c r="M293" i="1"/>
  <c r="M581" i="1"/>
  <c r="M221" i="1"/>
  <c r="M484" i="1"/>
  <c r="M149" i="1"/>
  <c r="M849" i="1"/>
  <c r="M69" i="1"/>
  <c r="N184" i="12"/>
  <c r="AF1036" i="1"/>
  <c r="AF1016" i="1"/>
  <c r="AF976" i="1"/>
  <c r="AF1001" i="1"/>
  <c r="AF1031" i="1"/>
  <c r="AF981" i="1"/>
  <c r="AF1021" i="1"/>
  <c r="AF1026" i="1"/>
  <c r="AS220" i="12"/>
  <c r="AS198" i="12"/>
  <c r="AS24" i="12"/>
  <c r="AS50" i="12"/>
  <c r="AS184" i="12"/>
  <c r="AR1195" i="1"/>
  <c r="AR684" i="1"/>
  <c r="AR1134" i="1"/>
  <c r="AR530" i="1"/>
  <c r="AR293" i="1"/>
  <c r="AR643" i="1"/>
  <c r="AR849" i="1"/>
  <c r="AR221" i="1"/>
  <c r="AR444" i="1"/>
  <c r="AR372" i="1"/>
  <c r="AR149" i="1"/>
  <c r="AR581" i="1"/>
  <c r="AR69" i="1"/>
  <c r="AL32" i="3"/>
  <c r="AL36" i="3" s="1"/>
  <c r="AL15" i="3"/>
  <c r="AL23" i="3" s="1"/>
  <c r="AU26" i="3"/>
  <c r="AX1065" i="1"/>
  <c r="AX1085" i="1"/>
  <c r="AX1080" i="1"/>
  <c r="AX1120" i="1"/>
  <c r="AX1125" i="1"/>
  <c r="AX1105" i="1"/>
  <c r="AX1090" i="1"/>
  <c r="AX1095" i="1"/>
  <c r="AX1110" i="1"/>
  <c r="AV992" i="1"/>
  <c r="AV987" i="1"/>
  <c r="AV1027" i="1"/>
  <c r="AV1022" i="1"/>
  <c r="AV997" i="1"/>
  <c r="AV1037" i="1"/>
  <c r="AV1032" i="1"/>
  <c r="AV1017" i="1"/>
  <c r="AV1002" i="1"/>
  <c r="AS37" i="3"/>
  <c r="AV977" i="1"/>
  <c r="AV982" i="1"/>
  <c r="AL584" i="1"/>
  <c r="AL852" i="1"/>
  <c r="AL646" i="1"/>
  <c r="AL152" i="1"/>
  <c r="AL447" i="1"/>
  <c r="AL687" i="1"/>
  <c r="AL533" i="1"/>
  <c r="AL296" i="1"/>
  <c r="AL72" i="1"/>
  <c r="AL224" i="1"/>
  <c r="BF109" i="5"/>
  <c r="AA198" i="12"/>
  <c r="AA24" i="12"/>
  <c r="AA184" i="12"/>
  <c r="AA118" i="12"/>
  <c r="AA76" i="12"/>
  <c r="Z849" i="1"/>
  <c r="Z643" i="1"/>
  <c r="Z1195" i="1"/>
  <c r="Z684" i="1"/>
  <c r="Z612" i="1"/>
  <c r="Z1134" i="1"/>
  <c r="Z581" i="1"/>
  <c r="Z530" i="1"/>
  <c r="Z372" i="1"/>
  <c r="Z293" i="1"/>
  <c r="Z221" i="1"/>
  <c r="Z484" i="1"/>
  <c r="Z444" i="1"/>
  <c r="Z149" i="1"/>
  <c r="Z69" i="1"/>
  <c r="AL109" i="5"/>
  <c r="BB220" i="12"/>
  <c r="BB198" i="12"/>
  <c r="BA1134" i="1"/>
  <c r="BA530" i="1"/>
  <c r="BB184" i="12"/>
  <c r="BA293" i="1"/>
  <c r="BA1195" i="1"/>
  <c r="BA221" i="1"/>
  <c r="BA849" i="1"/>
  <c r="BA372" i="1"/>
  <c r="BA444" i="1"/>
  <c r="BA149" i="1"/>
  <c r="BA643" i="1"/>
  <c r="BA69" i="1"/>
  <c r="BA581" i="1"/>
  <c r="BB50" i="12"/>
  <c r="BB24" i="12"/>
  <c r="BA684" i="1"/>
  <c r="Z198" i="12"/>
  <c r="Z184" i="12"/>
  <c r="Y444" i="1"/>
  <c r="Y149" i="1"/>
  <c r="Z24" i="12"/>
  <c r="Y581" i="1"/>
  <c r="Y69" i="1"/>
  <c r="Y1134" i="1"/>
  <c r="Y530" i="1"/>
  <c r="Z76" i="12"/>
  <c r="Y484" i="1"/>
  <c r="Y1195" i="1"/>
  <c r="Y293" i="1"/>
  <c r="Y849" i="1"/>
  <c r="Y221" i="1"/>
  <c r="Y684" i="1"/>
  <c r="Y643" i="1"/>
  <c r="Z118" i="12"/>
  <c r="Y612" i="1"/>
  <c r="Y372" i="1"/>
  <c r="P19" i="3"/>
  <c r="P34" i="3"/>
  <c r="O30" i="4"/>
  <c r="AA1017" i="1"/>
  <c r="AA1002" i="1"/>
  <c r="AA977" i="1"/>
  <c r="AA982" i="1"/>
  <c r="AA1027" i="1"/>
  <c r="AA1022" i="1"/>
  <c r="AA1037" i="1"/>
  <c r="AA1032" i="1"/>
  <c r="BA977" i="1"/>
  <c r="BA982" i="1"/>
  <c r="BA992" i="1"/>
  <c r="BA987" i="1"/>
  <c r="BA1027" i="1"/>
  <c r="BA1022" i="1"/>
  <c r="BA997" i="1"/>
  <c r="BA1037" i="1"/>
  <c r="BA1017" i="1"/>
  <c r="BA1002" i="1"/>
  <c r="K972" i="1"/>
  <c r="K1017" i="1"/>
  <c r="K982" i="1"/>
  <c r="K1007" i="1"/>
  <c r="K1027" i="1"/>
  <c r="K1037" i="1"/>
  <c r="AU118" i="5"/>
  <c r="AU33" i="5" s="1"/>
  <c r="AU117" i="5"/>
  <c r="AM1027" i="1"/>
  <c r="AM1022" i="1"/>
  <c r="AM997" i="1"/>
  <c r="AM1037" i="1"/>
  <c r="AM1032" i="1"/>
  <c r="AM1017" i="1"/>
  <c r="AM1002" i="1"/>
  <c r="AM977" i="1"/>
  <c r="AM982" i="1"/>
  <c r="P1227" i="1"/>
  <c r="P1207" i="1"/>
  <c r="P1242" i="1"/>
  <c r="P542" i="1"/>
  <c r="P1176" i="1"/>
  <c r="P1186" i="1"/>
  <c r="P511" i="1"/>
  <c r="P562" i="1"/>
  <c r="P491" i="1"/>
  <c r="AD1227" i="1"/>
  <c r="AD1242" i="1"/>
  <c r="AD634" i="1"/>
  <c r="AD547" i="1"/>
  <c r="AD1156" i="1"/>
  <c r="AD785" i="1"/>
  <c r="AD655" i="1"/>
  <c r="AD665" i="1"/>
  <c r="AD557" i="1"/>
  <c r="AD675" i="1"/>
  <c r="AD603" i="1"/>
  <c r="AD1176" i="1"/>
  <c r="AD1186" i="1"/>
  <c r="AD660" i="1"/>
  <c r="AD1151" i="1"/>
  <c r="AD506" i="1"/>
  <c r="AD521" i="1"/>
  <c r="AD511" i="1"/>
  <c r="AD501" i="1"/>
  <c r="AD572" i="1"/>
  <c r="AD496" i="1"/>
  <c r="V1227" i="1"/>
  <c r="V1237" i="1"/>
  <c r="V634" i="1"/>
  <c r="V562" i="1"/>
  <c r="V1156" i="1"/>
  <c r="V1146" i="1"/>
  <c r="V557" i="1"/>
  <c r="V675" i="1"/>
  <c r="V542" i="1"/>
  <c r="V1242" i="1"/>
  <c r="V603" i="1"/>
  <c r="V1176" i="1"/>
  <c r="V1186" i="1"/>
  <c r="V650" i="1"/>
  <c r="V660" i="1"/>
  <c r="V506" i="1"/>
  <c r="V521" i="1"/>
  <c r="V572" i="1"/>
  <c r="V511" i="1"/>
  <c r="V501" i="1"/>
  <c r="V552" i="1"/>
  <c r="V491" i="1"/>
  <c r="AJ27" i="3"/>
  <c r="AJ52" i="3"/>
  <c r="AJ45" i="3"/>
  <c r="AQ1152" i="1"/>
  <c r="AQ656" i="1"/>
  <c r="AQ548" i="1"/>
  <c r="AQ1253" i="1"/>
  <c r="AQ676" i="1"/>
  <c r="AQ507" i="1"/>
  <c r="AQ752" i="1"/>
  <c r="AQ625" i="1"/>
  <c r="AQ791" i="1"/>
  <c r="AN38" i="3"/>
  <c r="AQ666" i="1"/>
  <c r="AQ1243" i="1"/>
  <c r="AQ573" i="1"/>
  <c r="AQ1213" i="1"/>
  <c r="AQ1167" i="1"/>
  <c r="AQ1162" i="1"/>
  <c r="AQ497" i="1"/>
  <c r="AQ1228" i="1"/>
  <c r="AQ1187" i="1"/>
  <c r="AQ604" i="1"/>
  <c r="AQ522" i="1"/>
  <c r="AQ757" i="1"/>
  <c r="AQ558" i="1"/>
  <c r="AQ737" i="1"/>
  <c r="AQ635" i="1"/>
  <c r="AQ1177" i="1"/>
  <c r="AQ1218" i="1"/>
  <c r="AQ1223" i="1"/>
  <c r="O1208" i="1"/>
  <c r="O1243" i="1"/>
  <c r="O563" i="1"/>
  <c r="O512" i="1"/>
  <c r="O1228" i="1"/>
  <c r="O492" i="1"/>
  <c r="O543" i="1"/>
  <c r="O1187" i="1"/>
  <c r="L38" i="3"/>
  <c r="O1177" i="1"/>
  <c r="L1208" i="1"/>
  <c r="L492" i="1"/>
  <c r="L1243" i="1"/>
  <c r="L1147" i="1"/>
  <c r="L1187" i="1"/>
  <c r="L1177" i="1"/>
  <c r="L543" i="1"/>
  <c r="L512" i="1"/>
  <c r="I38" i="3"/>
  <c r="L563" i="1"/>
  <c r="X1238" i="1"/>
  <c r="X507" i="1"/>
  <c r="X676" i="1"/>
  <c r="X1147" i="1"/>
  <c r="X857" i="1"/>
  <c r="X661" i="1"/>
  <c r="X1187" i="1"/>
  <c r="X651" i="1"/>
  <c r="X553" i="1"/>
  <c r="X1177" i="1"/>
  <c r="X635" i="1"/>
  <c r="X522" i="1"/>
  <c r="X604" i="1"/>
  <c r="X543" i="1"/>
  <c r="X502" i="1"/>
  <c r="X558" i="1"/>
  <c r="X573" i="1"/>
  <c r="U38" i="3"/>
  <c r="X1243" i="1"/>
  <c r="X512" i="1"/>
  <c r="X1228" i="1"/>
  <c r="X1157" i="1"/>
  <c r="X492" i="1"/>
  <c r="I209" i="12"/>
  <c r="E46" i="3"/>
  <c r="I161" i="12"/>
  <c r="I5" i="12"/>
  <c r="I137" i="12"/>
  <c r="I13" i="12"/>
  <c r="H801" i="1"/>
  <c r="H697" i="1"/>
  <c r="H830" i="1"/>
  <c r="H778" i="1"/>
  <c r="H770" i="1"/>
  <c r="H814" i="1"/>
  <c r="H165" i="1"/>
  <c r="H77" i="1"/>
  <c r="H138" i="1"/>
  <c r="H404" i="1"/>
  <c r="H269" i="1"/>
  <c r="H713" i="1"/>
  <c r="H420" i="1"/>
  <c r="H197" i="1"/>
  <c r="H282" i="1"/>
  <c r="H762" i="1"/>
  <c r="H117" i="1"/>
  <c r="H101" i="1"/>
  <c r="H93" i="1"/>
  <c r="H253" i="1"/>
  <c r="R17" i="10"/>
  <c r="Q4" i="13" s="1"/>
  <c r="Q5" i="13" s="1"/>
  <c r="R14" i="10"/>
  <c r="R21" i="10"/>
  <c r="U251" i="7"/>
  <c r="U260" i="7" s="1"/>
  <c r="U201" i="7" s="1"/>
  <c r="U59" i="7"/>
  <c r="U1040" i="1" s="1"/>
  <c r="L44" i="3"/>
  <c r="L26" i="3"/>
  <c r="L51" i="3"/>
  <c r="O1111" i="1"/>
  <c r="O1101" i="1"/>
  <c r="BB31" i="3"/>
  <c r="BB35" i="3" s="1"/>
  <c r="BB14" i="3"/>
  <c r="BB22" i="3" s="1"/>
  <c r="AU1027" i="1"/>
  <c r="AU1022" i="1"/>
  <c r="AU997" i="1"/>
  <c r="AU1037" i="1"/>
  <c r="AU1032" i="1"/>
  <c r="AU1017" i="1"/>
  <c r="AU1002" i="1"/>
  <c r="AU977" i="1"/>
  <c r="AU982" i="1"/>
  <c r="AZ46" i="3"/>
  <c r="BD209" i="12"/>
  <c r="BD173" i="12"/>
  <c r="BC729" i="1"/>
  <c r="BC189" i="1"/>
  <c r="BD161" i="12"/>
  <c r="BC721" i="1"/>
  <c r="BC361" i="1"/>
  <c r="BC157" i="1"/>
  <c r="BD133" i="12"/>
  <c r="BC762" i="1"/>
  <c r="BC237" i="1"/>
  <c r="BC85" i="1"/>
  <c r="BD17" i="12"/>
  <c r="BC814" i="1"/>
  <c r="BC838" i="1"/>
  <c r="BC138" i="1"/>
  <c r="BD9" i="12"/>
  <c r="BC713" i="1"/>
  <c r="BC433" i="1"/>
  <c r="BC333" i="1"/>
  <c r="BC822" i="1"/>
  <c r="BC412" i="1"/>
  <c r="BC317" i="1"/>
  <c r="BC173" i="1"/>
  <c r="BC109" i="1"/>
  <c r="BC801" i="1"/>
  <c r="BC705" i="1"/>
  <c r="BC282" i="1"/>
  <c r="BD137" i="12"/>
  <c r="BC452" i="1"/>
  <c r="BC261" i="1"/>
  <c r="BC388" i="1"/>
  <c r="AV213" i="12"/>
  <c r="AR46" i="3"/>
  <c r="AV209" i="12"/>
  <c r="AV231" i="12"/>
  <c r="AU301" i="1"/>
  <c r="AV17" i="12"/>
  <c r="AV129" i="12"/>
  <c r="AU729" i="1"/>
  <c r="AU361" i="1"/>
  <c r="AU138" i="1"/>
  <c r="AV9" i="12"/>
  <c r="AU705" i="1"/>
  <c r="AV137" i="12"/>
  <c r="AU333" i="1"/>
  <c r="AU109" i="1"/>
  <c r="AV173" i="12"/>
  <c r="AU721" i="1"/>
  <c r="AU762" i="1"/>
  <c r="AU388" i="1"/>
  <c r="AU173" i="1"/>
  <c r="AV165" i="12"/>
  <c r="AV177" i="12"/>
  <c r="AU713" i="1"/>
  <c r="AU261" i="1"/>
  <c r="AV161" i="12"/>
  <c r="AV157" i="12"/>
  <c r="AU814" i="1"/>
  <c r="AU237" i="1"/>
  <c r="AU210" i="1"/>
  <c r="AV145" i="12"/>
  <c r="AU830" i="1"/>
  <c r="AU473" i="1"/>
  <c r="AU189" i="1"/>
  <c r="AU181" i="1"/>
  <c r="AV141" i="12"/>
  <c r="AU801" i="1"/>
  <c r="AU412" i="1"/>
  <c r="AU433" i="1"/>
  <c r="AU157" i="1"/>
  <c r="AV125" i="12"/>
  <c r="AU282" i="1"/>
  <c r="AU317" i="1"/>
  <c r="AU85" i="1"/>
  <c r="AV133" i="12"/>
  <c r="BD17" i="10"/>
  <c r="BC4" i="13" s="1"/>
  <c r="BC5" i="13" s="1"/>
  <c r="BD14" i="10"/>
  <c r="BD21" i="10"/>
  <c r="AU16" i="10"/>
  <c r="AT2" i="13" s="1"/>
  <c r="AT3" i="13" s="1"/>
  <c r="AU21" i="10"/>
  <c r="G251" i="7"/>
  <c r="G69" i="7" s="1"/>
  <c r="G1046" i="1" s="1"/>
  <c r="AI143" i="10"/>
  <c r="AI90" i="10"/>
  <c r="AI92" i="10" s="1"/>
  <c r="I116" i="5"/>
  <c r="I118" i="5" s="1"/>
  <c r="I33" i="5" s="1"/>
  <c r="AB17" i="10"/>
  <c r="AA4" i="13" s="1"/>
  <c r="AA5" i="13" s="1"/>
  <c r="AB14" i="10"/>
  <c r="AB21" i="10"/>
  <c r="AY14" i="10"/>
  <c r="AY17" i="10"/>
  <c r="AX4" i="13" s="1"/>
  <c r="AX5" i="13" s="1"/>
  <c r="AY21" i="10"/>
  <c r="D46" i="3"/>
  <c r="H13" i="12"/>
  <c r="G713" i="1"/>
  <c r="G93" i="1"/>
  <c r="G801" i="1"/>
  <c r="G770" i="1"/>
  <c r="G117" i="1"/>
  <c r="G697" i="1"/>
  <c r="G778" i="1"/>
  <c r="G165" i="1"/>
  <c r="G814" i="1"/>
  <c r="G253" i="1"/>
  <c r="G101" i="1"/>
  <c r="H161" i="12"/>
  <c r="G420" i="1"/>
  <c r="G269" i="1"/>
  <c r="H5" i="12"/>
  <c r="G404" i="1"/>
  <c r="G197" i="1"/>
  <c r="G830" i="1"/>
  <c r="G282" i="1"/>
  <c r="G77" i="1"/>
  <c r="G138" i="1"/>
  <c r="H137" i="12"/>
  <c r="G762" i="1"/>
  <c r="W251" i="7"/>
  <c r="W258" i="7" s="1"/>
  <c r="W199" i="7" s="1"/>
  <c r="BC46" i="3"/>
  <c r="BG209" i="12"/>
  <c r="BG137" i="12"/>
  <c r="BG17" i="12"/>
  <c r="BG9" i="12"/>
  <c r="BG173" i="12"/>
  <c r="BG133" i="12"/>
  <c r="BG161" i="12"/>
  <c r="BF713" i="1"/>
  <c r="BF729" i="1"/>
  <c r="BF721" i="1"/>
  <c r="BF838" i="1"/>
  <c r="BF814" i="1"/>
  <c r="BF762" i="1"/>
  <c r="BF801" i="1"/>
  <c r="BF705" i="1"/>
  <c r="BF822" i="1"/>
  <c r="BF282" i="1"/>
  <c r="BF333" i="1"/>
  <c r="BF189" i="1"/>
  <c r="BF388" i="1"/>
  <c r="BF173" i="1"/>
  <c r="BF412" i="1"/>
  <c r="BF361" i="1"/>
  <c r="BF237" i="1"/>
  <c r="BF138" i="1"/>
  <c r="BF261" i="1"/>
  <c r="BF85" i="1"/>
  <c r="BF317" i="1"/>
  <c r="BF157" i="1"/>
  <c r="BF109" i="1"/>
  <c r="M209" i="12"/>
  <c r="I46" i="3"/>
  <c r="M5" i="12"/>
  <c r="M13" i="12"/>
  <c r="M161" i="12"/>
  <c r="M137" i="12"/>
  <c r="L830" i="1"/>
  <c r="L778" i="1"/>
  <c r="L770" i="1"/>
  <c r="L814" i="1"/>
  <c r="L762" i="1"/>
  <c r="L713" i="1"/>
  <c r="L801" i="1"/>
  <c r="L197" i="1"/>
  <c r="L697" i="1"/>
  <c r="L282" i="1"/>
  <c r="L117" i="1"/>
  <c r="L253" i="1"/>
  <c r="L165" i="1"/>
  <c r="L77" i="1"/>
  <c r="L138" i="1"/>
  <c r="L404" i="1"/>
  <c r="L269" i="1"/>
  <c r="L420" i="1"/>
  <c r="L101" i="1"/>
  <c r="L93" i="1"/>
  <c r="S209" i="12"/>
  <c r="O46" i="3"/>
  <c r="S161" i="12"/>
  <c r="S137" i="12"/>
  <c r="S5" i="12"/>
  <c r="S177" i="12"/>
  <c r="S13" i="12"/>
  <c r="R801" i="1"/>
  <c r="R697" i="1"/>
  <c r="R830" i="1"/>
  <c r="R778" i="1"/>
  <c r="R770" i="1"/>
  <c r="R814" i="1"/>
  <c r="R165" i="1"/>
  <c r="R77" i="1"/>
  <c r="R138" i="1"/>
  <c r="R460" i="1"/>
  <c r="R404" i="1"/>
  <c r="R261" i="1"/>
  <c r="R229" i="1"/>
  <c r="R269" i="1"/>
  <c r="R245" i="1"/>
  <c r="R210" i="1"/>
  <c r="R420" i="1"/>
  <c r="R433" i="1"/>
  <c r="R109" i="1"/>
  <c r="R762" i="1"/>
  <c r="R473" i="1"/>
  <c r="R325" i="1"/>
  <c r="R197" i="1"/>
  <c r="R282" i="1"/>
  <c r="R189" i="1"/>
  <c r="R117" i="1"/>
  <c r="R412" i="1"/>
  <c r="R101" i="1"/>
  <c r="R93" i="1"/>
  <c r="R361" i="1"/>
  <c r="R253" i="1"/>
  <c r="K46" i="3"/>
  <c r="O209" i="12"/>
  <c r="O13" i="12"/>
  <c r="O161" i="12"/>
  <c r="O137" i="12"/>
  <c r="O5" i="12"/>
  <c r="N814" i="1"/>
  <c r="N762" i="1"/>
  <c r="N713" i="1"/>
  <c r="N801" i="1"/>
  <c r="N697" i="1"/>
  <c r="N830" i="1"/>
  <c r="N117" i="1"/>
  <c r="N253" i="1"/>
  <c r="N770" i="1"/>
  <c r="N165" i="1"/>
  <c r="N77" i="1"/>
  <c r="N138" i="1"/>
  <c r="N778" i="1"/>
  <c r="N404" i="1"/>
  <c r="N229" i="1"/>
  <c r="N269" i="1"/>
  <c r="N420" i="1"/>
  <c r="N197" i="1"/>
  <c r="N101" i="1"/>
  <c r="N93" i="1"/>
  <c r="N282" i="1"/>
  <c r="AQ17" i="10"/>
  <c r="AP4" i="13" s="1"/>
  <c r="AP5" i="13" s="1"/>
  <c r="AQ14" i="10"/>
  <c r="AQ21" i="10"/>
  <c r="AK14" i="10"/>
  <c r="AK17" i="10"/>
  <c r="AJ4" i="13" s="1"/>
  <c r="AJ5" i="13" s="1"/>
  <c r="AK21" i="10"/>
  <c r="F46" i="3"/>
  <c r="J209" i="12"/>
  <c r="J5" i="12"/>
  <c r="J13" i="12"/>
  <c r="J161" i="12"/>
  <c r="I697" i="1"/>
  <c r="I830" i="1"/>
  <c r="I778" i="1"/>
  <c r="I770" i="1"/>
  <c r="I814" i="1"/>
  <c r="I762" i="1"/>
  <c r="I713" i="1"/>
  <c r="I404" i="1"/>
  <c r="I269" i="1"/>
  <c r="I420" i="1"/>
  <c r="I197" i="1"/>
  <c r="I282" i="1"/>
  <c r="I117" i="1"/>
  <c r="I253" i="1"/>
  <c r="I801" i="1"/>
  <c r="I165" i="1"/>
  <c r="J137" i="12"/>
  <c r="I77" i="1"/>
  <c r="I138" i="1"/>
  <c r="I93" i="1"/>
  <c r="I101" i="1"/>
  <c r="G116" i="5"/>
  <c r="G118" i="5" s="1"/>
  <c r="G33" i="5" s="1"/>
  <c r="I16" i="10"/>
  <c r="H2" i="13" s="1"/>
  <c r="H3" i="13" s="1"/>
  <c r="I20" i="10"/>
  <c r="I21" i="10"/>
  <c r="AU18" i="10"/>
  <c r="AU22" i="10"/>
  <c r="AU1260" i="1" s="1"/>
  <c r="AU20" i="10"/>
  <c r="AV304" i="1"/>
  <c r="AS47" i="3"/>
  <c r="AW31" i="12"/>
  <c r="AW107" i="12"/>
  <c r="AW35" i="12"/>
  <c r="AW99" i="12"/>
  <c r="AW95" i="12"/>
  <c r="AV833" i="1"/>
  <c r="AV732" i="1"/>
  <c r="AV817" i="1"/>
  <c r="AV708" i="1"/>
  <c r="AV765" i="1"/>
  <c r="AV724" i="1"/>
  <c r="AV716" i="1"/>
  <c r="AV804" i="1"/>
  <c r="AV176" i="1"/>
  <c r="AV192" i="1"/>
  <c r="AV184" i="1"/>
  <c r="AV364" i="1"/>
  <c r="AV240" i="1"/>
  <c r="AV264" i="1"/>
  <c r="AV415" i="1"/>
  <c r="AV88" i="1"/>
  <c r="AV112" i="1"/>
  <c r="AV141" i="1"/>
  <c r="AV436" i="1"/>
  <c r="AV320" i="1"/>
  <c r="AV336" i="1"/>
  <c r="AV391" i="1"/>
  <c r="AV213" i="1"/>
  <c r="AV160" i="1"/>
  <c r="AV21" i="1"/>
  <c r="AV26" i="1"/>
  <c r="AV46" i="1"/>
  <c r="AV11" i="1"/>
  <c r="AV16" i="1"/>
  <c r="AV285" i="1"/>
  <c r="AV31" i="1"/>
  <c r="AV61" i="1"/>
  <c r="BE22" i="10"/>
  <c r="BE1260" i="1" s="1"/>
  <c r="BE18" i="10"/>
  <c r="BE20" i="10"/>
  <c r="AE178" i="7"/>
  <c r="AE179" i="7"/>
  <c r="M260" i="7"/>
  <c r="M201" i="7" s="1"/>
  <c r="M69" i="7"/>
  <c r="M1046" i="1" s="1"/>
  <c r="AV22" i="10"/>
  <c r="AV1260" i="1" s="1"/>
  <c r="AV18" i="10"/>
  <c r="AV20" i="10"/>
  <c r="AB178" i="7"/>
  <c r="AB179" i="7"/>
  <c r="AA251" i="7"/>
  <c r="AA256" i="7"/>
  <c r="G90" i="10"/>
  <c r="G92" i="10" s="1"/>
  <c r="G143" i="10"/>
  <c r="G156" i="10"/>
  <c r="W260" i="7"/>
  <c r="W201" i="7" s="1"/>
  <c r="W69" i="7"/>
  <c r="W1046" i="1" s="1"/>
  <c r="BG262" i="7"/>
  <c r="BG203" i="7" s="1"/>
  <c r="BG74" i="7"/>
  <c r="BG1049" i="1" s="1"/>
  <c r="AX143" i="10"/>
  <c r="AX90" i="10"/>
  <c r="AX92" i="10" s="1"/>
  <c r="AX156" i="10"/>
  <c r="BE170" i="7"/>
  <c r="BE162" i="7"/>
  <c r="T116" i="10"/>
  <c r="T92" i="10"/>
  <c r="AT198" i="7"/>
  <c r="P196" i="7"/>
  <c r="P215" i="7"/>
  <c r="AZ198" i="7"/>
  <c r="AV215" i="7"/>
  <c r="AV196" i="7"/>
  <c r="S275" i="7"/>
  <c r="S196" i="7"/>
  <c r="AR198" i="7"/>
  <c r="AH202" i="7"/>
  <c r="R275" i="7"/>
  <c r="R196" i="7"/>
  <c r="AY687" i="1"/>
  <c r="AY584" i="1"/>
  <c r="AY852" i="1"/>
  <c r="AY375" i="1"/>
  <c r="AY224" i="1"/>
  <c r="AY646" i="1"/>
  <c r="AY152" i="1"/>
  <c r="AY447" i="1"/>
  <c r="AY72" i="1"/>
  <c r="AY533" i="1"/>
  <c r="AY296" i="1"/>
  <c r="I215" i="7"/>
  <c r="L227" i="7"/>
  <c r="BC198" i="7"/>
  <c r="AE202" i="7"/>
  <c r="O196" i="7"/>
  <c r="O215" i="7"/>
  <c r="W111" i="5"/>
  <c r="BA198" i="12"/>
  <c r="BA220" i="12"/>
  <c r="BA184" i="12"/>
  <c r="BA24" i="12"/>
  <c r="BA50" i="12"/>
  <c r="AZ1134" i="1"/>
  <c r="AZ581" i="1"/>
  <c r="AZ849" i="1"/>
  <c r="AZ643" i="1"/>
  <c r="AZ1195" i="1"/>
  <c r="AZ684" i="1"/>
  <c r="AZ444" i="1"/>
  <c r="AZ372" i="1"/>
  <c r="AZ149" i="1"/>
  <c r="AZ530" i="1"/>
  <c r="AZ293" i="1"/>
  <c r="AZ221" i="1"/>
  <c r="AZ69" i="1"/>
  <c r="H241" i="5"/>
  <c r="H112" i="5"/>
  <c r="X198" i="12"/>
  <c r="X76" i="12"/>
  <c r="W293" i="1"/>
  <c r="W1195" i="1"/>
  <c r="W444" i="1"/>
  <c r="W684" i="1"/>
  <c r="W484" i="1"/>
  <c r="W643" i="1"/>
  <c r="W372" i="1"/>
  <c r="W612" i="1"/>
  <c r="X184" i="12"/>
  <c r="W69" i="1"/>
  <c r="X118" i="12"/>
  <c r="W149" i="1"/>
  <c r="X24" i="12"/>
  <c r="W221" i="1"/>
  <c r="W1134" i="1"/>
  <c r="W581" i="1"/>
  <c r="W530" i="1"/>
  <c r="W849" i="1"/>
  <c r="AR223" i="12"/>
  <c r="AR201" i="12"/>
  <c r="AR27" i="12"/>
  <c r="AR53" i="12"/>
  <c r="AR187" i="12"/>
  <c r="O241" i="5"/>
  <c r="R44" i="3"/>
  <c r="R26" i="3"/>
  <c r="R51" i="3"/>
  <c r="U1106" i="1"/>
  <c r="U1101" i="1"/>
  <c r="U1121" i="1"/>
  <c r="U1061" i="1"/>
  <c r="U1071" i="1"/>
  <c r="U1111" i="1"/>
  <c r="U1096" i="1"/>
  <c r="AB1031" i="1"/>
  <c r="AB981" i="1"/>
  <c r="AB1021" i="1"/>
  <c r="AB1026" i="1"/>
  <c r="AB1036" i="1"/>
  <c r="Y37" i="3"/>
  <c r="AB1016" i="1"/>
  <c r="AB976" i="1"/>
  <c r="AB1001" i="1"/>
  <c r="K15" i="3"/>
  <c r="K23" i="3" s="1"/>
  <c r="K32" i="3"/>
  <c r="K36" i="3" s="1"/>
  <c r="AT1105" i="1"/>
  <c r="AT1090" i="1"/>
  <c r="AT1065" i="1"/>
  <c r="AT1095" i="1"/>
  <c r="AT1075" i="1"/>
  <c r="AT1110" i="1"/>
  <c r="AT1120" i="1"/>
  <c r="AT1125" i="1"/>
  <c r="AQ35" i="3"/>
  <c r="P109" i="5"/>
  <c r="P111" i="5"/>
  <c r="S303" i="5"/>
  <c r="T302" i="5"/>
  <c r="P302" i="5" s="1"/>
  <c r="Q302" i="5" s="1"/>
  <c r="P34" i="5" s="1"/>
  <c r="K34" i="3"/>
  <c r="K38" i="3" s="1"/>
  <c r="K19" i="3"/>
  <c r="AQ22" i="3"/>
  <c r="T37" i="3"/>
  <c r="W15" i="3"/>
  <c r="W23" i="3" s="1"/>
  <c r="W27" i="3" s="1"/>
  <c r="W32" i="3"/>
  <c r="W36" i="3" s="1"/>
  <c r="W38" i="3" s="1"/>
  <c r="BH1242" i="1"/>
  <c r="BH1252" i="1"/>
  <c r="BH1212" i="1"/>
  <c r="BH1171" i="1"/>
  <c r="BH1186" i="1"/>
  <c r="BH1227" i="1"/>
  <c r="BH1166" i="1"/>
  <c r="BH746" i="1"/>
  <c r="BH741" i="1"/>
  <c r="BH547" i="1"/>
  <c r="BH655" i="1"/>
  <c r="BH634" i="1"/>
  <c r="BH665" i="1"/>
  <c r="BH619" i="1"/>
  <c r="BH557" i="1"/>
  <c r="BH1161" i="1"/>
  <c r="BH751" i="1"/>
  <c r="BH756" i="1"/>
  <c r="BH624" i="1"/>
  <c r="BH496" i="1"/>
  <c r="BH506" i="1"/>
  <c r="BH521" i="1"/>
  <c r="AQ15" i="3"/>
  <c r="AQ23" i="3" s="1"/>
  <c r="AQ32" i="3"/>
  <c r="AQ36" i="3" s="1"/>
  <c r="BC992" i="1"/>
  <c r="BC987" i="1"/>
  <c r="BC1027" i="1"/>
  <c r="BC1022" i="1"/>
  <c r="BC997" i="1"/>
  <c r="BC1037" i="1"/>
  <c r="BC1017" i="1"/>
  <c r="BC1002" i="1"/>
  <c r="BC977" i="1"/>
  <c r="BC982" i="1"/>
  <c r="AH32" i="3"/>
  <c r="AH36" i="3" s="1"/>
  <c r="AH15" i="3"/>
  <c r="AH23" i="3" s="1"/>
  <c r="M38" i="3"/>
  <c r="AA38" i="3"/>
  <c r="S38" i="3"/>
  <c r="AQ1017" i="1"/>
  <c r="AQ1002" i="1"/>
  <c r="AQ977" i="1"/>
  <c r="AQ982" i="1"/>
  <c r="AQ1027" i="1"/>
  <c r="AQ1022" i="1"/>
  <c r="AQ997" i="1"/>
  <c r="AQ1037" i="1"/>
  <c r="AQ1032" i="1"/>
  <c r="AM1177" i="1"/>
  <c r="AM666" i="1"/>
  <c r="AM558" i="1"/>
  <c r="AM497" i="1"/>
  <c r="AM1157" i="1"/>
  <c r="AM1228" i="1"/>
  <c r="AM635" i="1"/>
  <c r="AM1243" i="1"/>
  <c r="AM1253" i="1"/>
  <c r="AM1223" i="1"/>
  <c r="AM548" i="1"/>
  <c r="AM522" i="1"/>
  <c r="AM1187" i="1"/>
  <c r="AM791" i="1"/>
  <c r="AM752" i="1"/>
  <c r="AM656" i="1"/>
  <c r="AM1162" i="1"/>
  <c r="AM676" i="1"/>
  <c r="AM737" i="1"/>
  <c r="AM573" i="1"/>
  <c r="AJ38" i="3"/>
  <c r="AM757" i="1"/>
  <c r="AM1218" i="1"/>
  <c r="AM625" i="1"/>
  <c r="AM1152" i="1"/>
  <c r="AM604" i="1"/>
  <c r="AM1167" i="1"/>
  <c r="AM507" i="1"/>
  <c r="R52" i="3"/>
  <c r="R27" i="3"/>
  <c r="R45" i="3"/>
  <c r="Q52" i="3"/>
  <c r="Q45" i="3"/>
  <c r="Q27" i="3"/>
  <c r="AO52" i="3"/>
  <c r="AO45" i="3"/>
  <c r="AO27" i="3"/>
  <c r="U45" i="3"/>
  <c r="U27" i="3"/>
  <c r="U52" i="3"/>
  <c r="G26" i="3"/>
  <c r="G36" i="5" l="1"/>
  <c r="G35" i="5"/>
  <c r="P241" i="5"/>
  <c r="P112" i="5"/>
  <c r="P116" i="5" s="1"/>
  <c r="O36" i="5"/>
  <c r="O35" i="5"/>
  <c r="AQ52" i="3"/>
  <c r="AQ45" i="3"/>
  <c r="AA36" i="5"/>
  <c r="AA35" i="5"/>
  <c r="AU38" i="3"/>
  <c r="X251" i="7"/>
  <c r="X59" i="7"/>
  <c r="X1040" i="1" s="1"/>
  <c r="X256" i="7"/>
  <c r="S189" i="7"/>
  <c r="S250" i="7" s="1"/>
  <c r="S183" i="7"/>
  <c r="S244" i="7" s="1"/>
  <c r="S186" i="7"/>
  <c r="S235" i="7" s="1"/>
  <c r="S184" i="7"/>
  <c r="S188" i="7"/>
  <c r="S182" i="7"/>
  <c r="S187" i="7"/>
  <c r="S248" i="7" s="1"/>
  <c r="S185" i="7"/>
  <c r="S246" i="7" s="1"/>
  <c r="AA64" i="7"/>
  <c r="AA1043" i="1" s="1"/>
  <c r="AA74" i="7"/>
  <c r="AA1049" i="1" s="1"/>
  <c r="AA258" i="7"/>
  <c r="AA199" i="7" s="1"/>
  <c r="AA262" i="7"/>
  <c r="AA203" i="7" s="1"/>
  <c r="O198" i="12"/>
  <c r="O184" i="12"/>
  <c r="O76" i="12"/>
  <c r="O118" i="12"/>
  <c r="O24" i="12"/>
  <c r="N1134" i="1"/>
  <c r="N581" i="1"/>
  <c r="N849" i="1"/>
  <c r="N1195" i="1"/>
  <c r="N221" i="1"/>
  <c r="N484" i="1"/>
  <c r="N149" i="1"/>
  <c r="N69" i="1"/>
  <c r="N293" i="1"/>
  <c r="N530" i="1"/>
  <c r="W256" i="7"/>
  <c r="AB22" i="10"/>
  <c r="AB1260" i="1" s="1"/>
  <c r="AB18" i="10"/>
  <c r="AB20" i="10"/>
  <c r="P32" i="3"/>
  <c r="P36" i="3" s="1"/>
  <c r="P15" i="3"/>
  <c r="P23" i="3" s="1"/>
  <c r="AL52" i="3"/>
  <c r="AL45" i="3"/>
  <c r="D118" i="5"/>
  <c r="D33" i="5" s="1"/>
  <c r="D117" i="5"/>
  <c r="BH189" i="7"/>
  <c r="BH250" i="7" s="1"/>
  <c r="BH182" i="7"/>
  <c r="BH184" i="7"/>
  <c r="BH186" i="7"/>
  <c r="BH235" i="7" s="1"/>
  <c r="BH188" i="7"/>
  <c r="BH187" i="7"/>
  <c r="BH248" i="7" s="1"/>
  <c r="BH185" i="7"/>
  <c r="BH246" i="7" s="1"/>
  <c r="BH183" i="7"/>
  <c r="BH244" i="7" s="1"/>
  <c r="Z189" i="7"/>
  <c r="Z250" i="7" s="1"/>
  <c r="Z183" i="7"/>
  <c r="Z244" i="7" s="1"/>
  <c r="Z186" i="7"/>
  <c r="Z235" i="7" s="1"/>
  <c r="Z182" i="7"/>
  <c r="Z184" i="7"/>
  <c r="Z188" i="7"/>
  <c r="Z185" i="7"/>
  <c r="Z246" i="7" s="1"/>
  <c r="Z187" i="7"/>
  <c r="Z248" i="7" s="1"/>
  <c r="Q198" i="12"/>
  <c r="Q184" i="12"/>
  <c r="Q76" i="12"/>
  <c r="Q118" i="12"/>
  <c r="Q24" i="12"/>
  <c r="P1134" i="1"/>
  <c r="P581" i="1"/>
  <c r="P849" i="1"/>
  <c r="P1195" i="1"/>
  <c r="P221" i="1"/>
  <c r="P484" i="1"/>
  <c r="P149" i="1"/>
  <c r="P530" i="1"/>
  <c r="P293" i="1"/>
  <c r="P69" i="1"/>
  <c r="W1227" i="1"/>
  <c r="W1237" i="1"/>
  <c r="W1156" i="1"/>
  <c r="W1146" i="1"/>
  <c r="W557" i="1"/>
  <c r="W675" i="1"/>
  <c r="W542" i="1"/>
  <c r="W1242" i="1"/>
  <c r="W603" i="1"/>
  <c r="W1176" i="1"/>
  <c r="W1186" i="1"/>
  <c r="W650" i="1"/>
  <c r="W660" i="1"/>
  <c r="W572" i="1"/>
  <c r="W562" i="1"/>
  <c r="W634" i="1"/>
  <c r="W511" i="1"/>
  <c r="W501" i="1"/>
  <c r="W552" i="1"/>
  <c r="W491" i="1"/>
  <c r="W521" i="1"/>
  <c r="W506" i="1"/>
  <c r="AW22" i="10"/>
  <c r="AW1260" i="1" s="1"/>
  <c r="AW18" i="10"/>
  <c r="AW20" i="10"/>
  <c r="G20" i="10"/>
  <c r="G18" i="10"/>
  <c r="G22" i="10"/>
  <c r="G1260" i="1" s="1"/>
  <c r="BD992" i="1"/>
  <c r="BD987" i="1"/>
  <c r="BD1027" i="1"/>
  <c r="BD1022" i="1"/>
  <c r="BD997" i="1"/>
  <c r="BD1037" i="1"/>
  <c r="BD1017" i="1"/>
  <c r="BD1002" i="1"/>
  <c r="BD977" i="1"/>
  <c r="BD982" i="1"/>
  <c r="BJ251" i="7"/>
  <c r="BJ256" i="7" s="1"/>
  <c r="W74" i="7"/>
  <c r="W1049" i="1" s="1"/>
  <c r="AW220" i="12"/>
  <c r="AW198" i="12"/>
  <c r="AW50" i="12"/>
  <c r="AW184" i="12"/>
  <c r="AW24" i="12"/>
  <c r="AV684" i="1"/>
  <c r="AV1134" i="1"/>
  <c r="AV581" i="1"/>
  <c r="AV849" i="1"/>
  <c r="AV643" i="1"/>
  <c r="AV1195" i="1"/>
  <c r="AV221" i="1"/>
  <c r="AV444" i="1"/>
  <c r="AV372" i="1"/>
  <c r="AV149" i="1"/>
  <c r="AV530" i="1"/>
  <c r="AV293" i="1"/>
  <c r="AV69" i="1"/>
  <c r="AP189" i="7"/>
  <c r="AP250" i="7" s="1"/>
  <c r="AP183" i="7"/>
  <c r="AP244" i="7" s="1"/>
  <c r="AP185" i="7"/>
  <c r="AP246" i="7" s="1"/>
  <c r="AP186" i="7"/>
  <c r="AP235" i="7" s="1"/>
  <c r="AP182" i="7"/>
  <c r="AP184" i="7"/>
  <c r="AP188" i="7"/>
  <c r="AP187" i="7"/>
  <c r="AP248" i="7" s="1"/>
  <c r="BA227" i="12"/>
  <c r="AW45" i="3"/>
  <c r="BA191" i="12"/>
  <c r="AW52" i="3"/>
  <c r="BC36" i="5"/>
  <c r="BC35" i="5"/>
  <c r="AC44" i="3"/>
  <c r="AC51" i="3"/>
  <c r="AF1096" i="1"/>
  <c r="AF1106" i="1"/>
  <c r="AF1066" i="1"/>
  <c r="AF1111" i="1"/>
  <c r="AF1101" i="1"/>
  <c r="AF1121" i="1"/>
  <c r="AF1071" i="1"/>
  <c r="AC26" i="3"/>
  <c r="AW44" i="3"/>
  <c r="AW51" i="3"/>
  <c r="AZ1096" i="1"/>
  <c r="AZ1086" i="1"/>
  <c r="AZ1056" i="1"/>
  <c r="AZ1081" i="1"/>
  <c r="AZ1142" i="1"/>
  <c r="AZ1126" i="1"/>
  <c r="AZ1066" i="1"/>
  <c r="AZ1121" i="1"/>
  <c r="AZ1091" i="1"/>
  <c r="AZ1106" i="1"/>
  <c r="AZ1111" i="1"/>
  <c r="AW185" i="7"/>
  <c r="AW246" i="7" s="1"/>
  <c r="AW186" i="7"/>
  <c r="AW235" i="7" s="1"/>
  <c r="AW184" i="7"/>
  <c r="AW188" i="7"/>
  <c r="AW182" i="7"/>
  <c r="AW189" i="7"/>
  <c r="AW250" i="7" s="1"/>
  <c r="AW187" i="7"/>
  <c r="AW248" i="7" s="1"/>
  <c r="AW183" i="7"/>
  <c r="AW244" i="7" s="1"/>
  <c r="U22" i="10"/>
  <c r="U1260" i="1" s="1"/>
  <c r="U18" i="10"/>
  <c r="U20" i="10"/>
  <c r="AD198" i="12"/>
  <c r="AC612" i="1"/>
  <c r="AC372" i="1"/>
  <c r="AD184" i="12"/>
  <c r="AD118" i="12"/>
  <c r="AC293" i="1"/>
  <c r="AD24" i="12"/>
  <c r="AC684" i="1"/>
  <c r="AC149" i="1"/>
  <c r="AD76" i="12"/>
  <c r="AC444" i="1"/>
  <c r="AC69" i="1"/>
  <c r="AC1134" i="1"/>
  <c r="AC581" i="1"/>
  <c r="AC1195" i="1"/>
  <c r="AC484" i="1"/>
  <c r="AC849" i="1"/>
  <c r="AC221" i="1"/>
  <c r="AC643" i="1"/>
  <c r="AC530" i="1"/>
  <c r="AT36" i="5"/>
  <c r="AT35" i="5"/>
  <c r="BA37" i="3"/>
  <c r="AX1212" i="1"/>
  <c r="AX1227" i="1"/>
  <c r="AX1242" i="1"/>
  <c r="AX751" i="1"/>
  <c r="AX756" i="1"/>
  <c r="AX624" i="1"/>
  <c r="AX603" i="1"/>
  <c r="AX1176" i="1"/>
  <c r="AX1171" i="1"/>
  <c r="AX1186" i="1"/>
  <c r="AX572" i="1"/>
  <c r="AX1252" i="1"/>
  <c r="AX1151" i="1"/>
  <c r="AX1166" i="1"/>
  <c r="AX746" i="1"/>
  <c r="AX741" i="1"/>
  <c r="AX634" i="1"/>
  <c r="AX547" i="1"/>
  <c r="AX655" i="1"/>
  <c r="AX665" i="1"/>
  <c r="AX557" i="1"/>
  <c r="AX496" i="1"/>
  <c r="AX790" i="1"/>
  <c r="AX506" i="1"/>
  <c r="AX521" i="1"/>
  <c r="AX1161" i="1"/>
  <c r="AX675" i="1"/>
  <c r="AW1252" i="1"/>
  <c r="AW1212" i="1"/>
  <c r="AW1227" i="1"/>
  <c r="AW1242" i="1"/>
  <c r="AW1161" i="1"/>
  <c r="AW790" i="1"/>
  <c r="AW675" i="1"/>
  <c r="AW751" i="1"/>
  <c r="AW756" i="1"/>
  <c r="AW624" i="1"/>
  <c r="AW603" i="1"/>
  <c r="AW1176" i="1"/>
  <c r="AW1171" i="1"/>
  <c r="AW1186" i="1"/>
  <c r="AW572" i="1"/>
  <c r="AW1151" i="1"/>
  <c r="AW1166" i="1"/>
  <c r="AW746" i="1"/>
  <c r="AW741" i="1"/>
  <c r="AW634" i="1"/>
  <c r="AW547" i="1"/>
  <c r="AW655" i="1"/>
  <c r="AW557" i="1"/>
  <c r="AW496" i="1"/>
  <c r="AW665" i="1"/>
  <c r="AW506" i="1"/>
  <c r="AW521" i="1"/>
  <c r="M263" i="7"/>
  <c r="M197" i="7"/>
  <c r="W64" i="7"/>
  <c r="W1043" i="1" s="1"/>
  <c r="AA197" i="7"/>
  <c r="J198" i="12"/>
  <c r="J76" i="12"/>
  <c r="I221" i="1"/>
  <c r="I1134" i="1"/>
  <c r="I149" i="1"/>
  <c r="I1195" i="1"/>
  <c r="I69" i="1"/>
  <c r="I849" i="1"/>
  <c r="I581" i="1"/>
  <c r="J118" i="12"/>
  <c r="I530" i="1"/>
  <c r="J24" i="12"/>
  <c r="I484" i="1"/>
  <c r="J184" i="12"/>
  <c r="I293" i="1"/>
  <c r="G64" i="7"/>
  <c r="G1043" i="1" s="1"/>
  <c r="G258" i="7"/>
  <c r="G199" i="7" s="1"/>
  <c r="T316" i="5"/>
  <c r="P316" i="5" s="1"/>
  <c r="Q316" i="5" s="1"/>
  <c r="AD34" i="5" s="1"/>
  <c r="AD36" i="5" s="1"/>
  <c r="S317" i="5"/>
  <c r="M18" i="10"/>
  <c r="M22" i="10"/>
  <c r="M1260" i="1" s="1"/>
  <c r="M20" i="10"/>
  <c r="AJ22" i="10"/>
  <c r="AJ1260" i="1" s="1"/>
  <c r="AJ18" i="10"/>
  <c r="AJ20" i="10"/>
  <c r="AM21" i="3"/>
  <c r="AM37" i="5"/>
  <c r="N982" i="1"/>
  <c r="N1007" i="1"/>
  <c r="N1027" i="1"/>
  <c r="N1037" i="1"/>
  <c r="N972" i="1"/>
  <c r="N1017" i="1"/>
  <c r="N1002" i="1"/>
  <c r="AT977" i="1"/>
  <c r="AT982" i="1"/>
  <c r="AT1027" i="1"/>
  <c r="AT1022" i="1"/>
  <c r="AT997" i="1"/>
  <c r="AT1037" i="1"/>
  <c r="AT1032" i="1"/>
  <c r="AT1017" i="1"/>
  <c r="AT1002" i="1"/>
  <c r="AQ44" i="3"/>
  <c r="AQ51" i="3"/>
  <c r="AT1056" i="1"/>
  <c r="AT1106" i="1"/>
  <c r="AT1066" i="1"/>
  <c r="AT1096" i="1"/>
  <c r="AT1121" i="1"/>
  <c r="AT1091" i="1"/>
  <c r="AT1111" i="1"/>
  <c r="AT1076" i="1"/>
  <c r="AT1142" i="1"/>
  <c r="AT1126" i="1"/>
  <c r="AQ27" i="3"/>
  <c r="BE177" i="7"/>
  <c r="AA59" i="7"/>
  <c r="AA1040" i="1" s="1"/>
  <c r="W59" i="7"/>
  <c r="W1040" i="1" s="1"/>
  <c r="AV220" i="12"/>
  <c r="AV198" i="12"/>
  <c r="AV24" i="12"/>
  <c r="AU849" i="1"/>
  <c r="AU1134" i="1"/>
  <c r="AU444" i="1"/>
  <c r="AV50" i="12"/>
  <c r="AU293" i="1"/>
  <c r="AU1195" i="1"/>
  <c r="AU372" i="1"/>
  <c r="AU684" i="1"/>
  <c r="AU221" i="1"/>
  <c r="AU643" i="1"/>
  <c r="AU69" i="1"/>
  <c r="AV184" i="12"/>
  <c r="AU581" i="1"/>
  <c r="AU530" i="1"/>
  <c r="AU149" i="1"/>
  <c r="P38" i="3"/>
  <c r="AO1223" i="1"/>
  <c r="AO1228" i="1"/>
  <c r="AO1253" i="1"/>
  <c r="AO1243" i="1"/>
  <c r="AO1218" i="1"/>
  <c r="AO737" i="1"/>
  <c r="AO666" i="1"/>
  <c r="AO791" i="1"/>
  <c r="AO573" i="1"/>
  <c r="AO1187" i="1"/>
  <c r="AO1162" i="1"/>
  <c r="AO625" i="1"/>
  <c r="AO604" i="1"/>
  <c r="AO752" i="1"/>
  <c r="AO757" i="1"/>
  <c r="AO1167" i="1"/>
  <c r="AO676" i="1"/>
  <c r="AO548" i="1"/>
  <c r="AO1177" i="1"/>
  <c r="AO1152" i="1"/>
  <c r="AO635" i="1"/>
  <c r="AO497" i="1"/>
  <c r="AO507" i="1"/>
  <c r="AO522" i="1"/>
  <c r="AO656" i="1"/>
  <c r="AO558" i="1"/>
  <c r="AQ220" i="12"/>
  <c r="AQ198" i="12"/>
  <c r="AQ24" i="12"/>
  <c r="AQ50" i="12"/>
  <c r="AQ184" i="12"/>
  <c r="AP849" i="1"/>
  <c r="AP643" i="1"/>
  <c r="AP1195" i="1"/>
  <c r="AP684" i="1"/>
  <c r="AP1134" i="1"/>
  <c r="AP530" i="1"/>
  <c r="AP293" i="1"/>
  <c r="AP221" i="1"/>
  <c r="AP444" i="1"/>
  <c r="AP149" i="1"/>
  <c r="AP581" i="1"/>
  <c r="AP69" i="1"/>
  <c r="AF251" i="7"/>
  <c r="AF59" i="7"/>
  <c r="AF1040" i="1" s="1"/>
  <c r="AF256" i="7"/>
  <c r="T38" i="3"/>
  <c r="BA185" i="7"/>
  <c r="BA246" i="7" s="1"/>
  <c r="BA186" i="7"/>
  <c r="BA235" i="7" s="1"/>
  <c r="BA184" i="7"/>
  <c r="BA188" i="7"/>
  <c r="BA182" i="7"/>
  <c r="BA187" i="7"/>
  <c r="BA248" i="7" s="1"/>
  <c r="BA183" i="7"/>
  <c r="BA244" i="7" s="1"/>
  <c r="BA189" i="7"/>
  <c r="BA250" i="7" s="1"/>
  <c r="AU15" i="3"/>
  <c r="AU23" i="3" s="1"/>
  <c r="AU32" i="3"/>
  <c r="AU36" i="3" s="1"/>
  <c r="BA44" i="3"/>
  <c r="BA51" i="3"/>
  <c r="BD1096" i="1"/>
  <c r="BD1086" i="1"/>
  <c r="BD1056" i="1"/>
  <c r="BD1066" i="1"/>
  <c r="BD1111" i="1"/>
  <c r="BD1081" i="1"/>
  <c r="BD1142" i="1"/>
  <c r="BD1126" i="1"/>
  <c r="BD1121" i="1"/>
  <c r="BD1091" i="1"/>
  <c r="BH1228" i="1"/>
  <c r="BH558" i="1"/>
  <c r="BH757" i="1"/>
  <c r="BH1243" i="1"/>
  <c r="BH752" i="1"/>
  <c r="BH625" i="1"/>
  <c r="BH1187" i="1"/>
  <c r="BH857" i="1"/>
  <c r="BH635" i="1"/>
  <c r="BH1253" i="1"/>
  <c r="BH666" i="1"/>
  <c r="BH497" i="1"/>
  <c r="BH1167" i="1"/>
  <c r="BH620" i="1"/>
  <c r="BH742" i="1"/>
  <c r="BH1162" i="1"/>
  <c r="BH548" i="1"/>
  <c r="BH522" i="1"/>
  <c r="BH656" i="1"/>
  <c r="BH507" i="1"/>
  <c r="BH1213" i="1"/>
  <c r="BE38" i="3"/>
  <c r="BH747" i="1"/>
  <c r="BH1172" i="1"/>
  <c r="F36" i="5"/>
  <c r="F35" i="5"/>
  <c r="AY197" i="7"/>
  <c r="R189" i="7"/>
  <c r="R250" i="7" s="1"/>
  <c r="R183" i="7"/>
  <c r="R244" i="7" s="1"/>
  <c r="R186" i="7"/>
  <c r="R235" i="7" s="1"/>
  <c r="R182" i="7"/>
  <c r="R184" i="7"/>
  <c r="R188" i="7"/>
  <c r="R185" i="7"/>
  <c r="R246" i="7" s="1"/>
  <c r="R187" i="7"/>
  <c r="R248" i="7" s="1"/>
  <c r="W262" i="7"/>
  <c r="W203" i="7" s="1"/>
  <c r="AG189" i="7"/>
  <c r="AG250" i="7" s="1"/>
  <c r="AG184" i="7"/>
  <c r="AG188" i="7"/>
  <c r="AG186" i="7"/>
  <c r="AG235" i="7" s="1"/>
  <c r="AG182" i="7"/>
  <c r="AG187" i="7"/>
  <c r="AG248" i="7" s="1"/>
  <c r="AG185" i="7"/>
  <c r="AG246" i="7" s="1"/>
  <c r="AG183" i="7"/>
  <c r="AG244" i="7" s="1"/>
  <c r="AF1227" i="1"/>
  <c r="AF1242" i="1"/>
  <c r="AF665" i="1"/>
  <c r="AF557" i="1"/>
  <c r="AF675" i="1"/>
  <c r="AF593" i="1"/>
  <c r="AF603" i="1"/>
  <c r="AF1176" i="1"/>
  <c r="AF1186" i="1"/>
  <c r="AF572" i="1"/>
  <c r="AF1151" i="1"/>
  <c r="AF1166" i="1"/>
  <c r="AF785" i="1"/>
  <c r="AF1156" i="1"/>
  <c r="AF547" i="1"/>
  <c r="AF501" i="1"/>
  <c r="AF634" i="1"/>
  <c r="AF496" i="1"/>
  <c r="AF506" i="1"/>
  <c r="AF521" i="1"/>
  <c r="AF655" i="1"/>
  <c r="AV185" i="7"/>
  <c r="AV246" i="7" s="1"/>
  <c r="AV186" i="7"/>
  <c r="AV235" i="7" s="1"/>
  <c r="AV182" i="7"/>
  <c r="AV190" i="7" s="1"/>
  <c r="AV184" i="7"/>
  <c r="AV188" i="7"/>
  <c r="AV187" i="7"/>
  <c r="AV248" i="7" s="1"/>
  <c r="AV183" i="7"/>
  <c r="AV244" i="7" s="1"/>
  <c r="AV189" i="7"/>
  <c r="AV250" i="7" s="1"/>
  <c r="AM45" i="3"/>
  <c r="AM52" i="3"/>
  <c r="AR36" i="5"/>
  <c r="AR35" i="5"/>
  <c r="BD36" i="5"/>
  <c r="BD35" i="5"/>
  <c r="BF1066" i="1"/>
  <c r="BF1081" i="1"/>
  <c r="BF1142" i="1"/>
  <c r="BF1126" i="1"/>
  <c r="BF1121" i="1"/>
  <c r="BF1091" i="1"/>
  <c r="BF1086" i="1"/>
  <c r="BF1056" i="1"/>
  <c r="BF1096" i="1"/>
  <c r="BF1111" i="1"/>
  <c r="BC51" i="3"/>
  <c r="BC44" i="3"/>
  <c r="BC26" i="3"/>
  <c r="AT51" i="3"/>
  <c r="AW1056" i="1"/>
  <c r="AT44" i="3"/>
  <c r="AW1106" i="1"/>
  <c r="AW1066" i="1"/>
  <c r="AW1111" i="1"/>
  <c r="AW1086" i="1"/>
  <c r="AW1081" i="1"/>
  <c r="AW1142" i="1"/>
  <c r="AW1126" i="1"/>
  <c r="AW1096" i="1"/>
  <c r="AW1121" i="1"/>
  <c r="AW1091" i="1"/>
  <c r="AT26" i="3"/>
  <c r="Z36" i="5"/>
  <c r="Z35" i="5"/>
  <c r="G260" i="7"/>
  <c r="G201" i="7" s="1"/>
  <c r="X21" i="3"/>
  <c r="X37" i="5"/>
  <c r="BB36" i="5"/>
  <c r="BB35" i="5"/>
  <c r="M198" i="12"/>
  <c r="M24" i="12"/>
  <c r="M184" i="12"/>
  <c r="M76" i="12"/>
  <c r="M118" i="12"/>
  <c r="L849" i="1"/>
  <c r="L1195" i="1"/>
  <c r="L1134" i="1"/>
  <c r="L530" i="1"/>
  <c r="L293" i="1"/>
  <c r="L581" i="1"/>
  <c r="L221" i="1"/>
  <c r="L484" i="1"/>
  <c r="L149" i="1"/>
  <c r="L69" i="1"/>
  <c r="V1228" i="1"/>
  <c r="V1238" i="1"/>
  <c r="V543" i="1"/>
  <c r="V676" i="1"/>
  <c r="V635" i="1"/>
  <c r="V1177" i="1"/>
  <c r="V651" i="1"/>
  <c r="V558" i="1"/>
  <c r="V661" i="1"/>
  <c r="V563" i="1"/>
  <c r="V573" i="1"/>
  <c r="V1243" i="1"/>
  <c r="V1147" i="1"/>
  <c r="V1187" i="1"/>
  <c r="V1157" i="1"/>
  <c r="V507" i="1"/>
  <c r="V522" i="1"/>
  <c r="V492" i="1"/>
  <c r="V512" i="1"/>
  <c r="V553" i="1"/>
  <c r="V502" i="1"/>
  <c r="V604" i="1"/>
  <c r="BB18" i="10"/>
  <c r="BB22" i="10"/>
  <c r="BB1260" i="1" s="1"/>
  <c r="BB20" i="10"/>
  <c r="AT38" i="3"/>
  <c r="BF35" i="5"/>
  <c r="BF36" i="5"/>
  <c r="BF37" i="5" s="1"/>
  <c r="BF38" i="5" s="1"/>
  <c r="BI49" i="8" s="1"/>
  <c r="BI61" i="8" s="1"/>
  <c r="BI81" i="8" s="1"/>
  <c r="AK22" i="10"/>
  <c r="AK1260" i="1" s="1"/>
  <c r="AK18" i="10"/>
  <c r="AK20" i="10"/>
  <c r="S1227" i="1"/>
  <c r="S1242" i="1"/>
  <c r="S603" i="1"/>
  <c r="S1176" i="1"/>
  <c r="S1186" i="1"/>
  <c r="S650" i="1"/>
  <c r="S660" i="1"/>
  <c r="S572" i="1"/>
  <c r="S634" i="1"/>
  <c r="S562" i="1"/>
  <c r="S1156" i="1"/>
  <c r="S1146" i="1"/>
  <c r="S557" i="1"/>
  <c r="S675" i="1"/>
  <c r="S552" i="1"/>
  <c r="S491" i="1"/>
  <c r="S506" i="1"/>
  <c r="S521" i="1"/>
  <c r="S542" i="1"/>
  <c r="S511" i="1"/>
  <c r="S501" i="1"/>
  <c r="S327" i="5"/>
  <c r="T326" i="5"/>
  <c r="P326" i="5" s="1"/>
  <c r="Q326" i="5" s="1"/>
  <c r="AN34" i="5" s="1"/>
  <c r="AN36" i="5" s="1"/>
  <c r="AL189" i="7"/>
  <c r="AL250" i="7" s="1"/>
  <c r="AL183" i="7"/>
  <c r="AL244" i="7" s="1"/>
  <c r="AL185" i="7"/>
  <c r="AL246" i="7" s="1"/>
  <c r="AL182" i="7"/>
  <c r="AL184" i="7"/>
  <c r="AL186" i="7"/>
  <c r="AL235" i="7" s="1"/>
  <c r="AL188" i="7"/>
  <c r="AL187" i="7"/>
  <c r="AL248" i="7" s="1"/>
  <c r="Y189" i="7"/>
  <c r="Y250" i="7" s="1"/>
  <c r="Y184" i="7"/>
  <c r="Y188" i="7"/>
  <c r="Y186" i="7"/>
  <c r="Y235" i="7" s="1"/>
  <c r="Y182" i="7"/>
  <c r="Y187" i="7"/>
  <c r="Y248" i="7" s="1"/>
  <c r="Y183" i="7"/>
  <c r="Y244" i="7" s="1"/>
  <c r="Y185" i="7"/>
  <c r="Y246" i="7" s="1"/>
  <c r="N185" i="7"/>
  <c r="N246" i="7" s="1"/>
  <c r="N187" i="7"/>
  <c r="N248" i="7" s="1"/>
  <c r="N186" i="7"/>
  <c r="N235" i="7" s="1"/>
  <c r="N182" i="7"/>
  <c r="N184" i="7"/>
  <c r="N188" i="7"/>
  <c r="N189" i="7"/>
  <c r="N250" i="7" s="1"/>
  <c r="N183" i="7"/>
  <c r="N244" i="7" s="1"/>
  <c r="AI18" i="10"/>
  <c r="AI22" i="10"/>
  <c r="AI1260" i="1" s="1"/>
  <c r="AI20" i="10"/>
  <c r="K198" i="12"/>
  <c r="K118" i="12"/>
  <c r="K184" i="12"/>
  <c r="J581" i="1"/>
  <c r="J849" i="1"/>
  <c r="J1195" i="1"/>
  <c r="J1134" i="1"/>
  <c r="J530" i="1"/>
  <c r="J293" i="1"/>
  <c r="J221" i="1"/>
  <c r="J484" i="1"/>
  <c r="J149" i="1"/>
  <c r="K24" i="12"/>
  <c r="J69" i="1"/>
  <c r="K76" i="12"/>
  <c r="AX52" i="3"/>
  <c r="AX45" i="3"/>
  <c r="BB191" i="12"/>
  <c r="AQ189" i="7"/>
  <c r="AQ250" i="7" s="1"/>
  <c r="AQ183" i="7"/>
  <c r="AQ244" i="7" s="1"/>
  <c r="AQ185" i="7"/>
  <c r="AQ246" i="7" s="1"/>
  <c r="AQ186" i="7"/>
  <c r="AQ235" i="7" s="1"/>
  <c r="AQ184" i="7"/>
  <c r="AQ188" i="7"/>
  <c r="AQ182" i="7"/>
  <c r="AQ187" i="7"/>
  <c r="AQ248" i="7" s="1"/>
  <c r="BC185" i="7"/>
  <c r="BC246" i="7" s="1"/>
  <c r="BC184" i="7"/>
  <c r="BC188" i="7"/>
  <c r="BC182" i="7"/>
  <c r="BC190" i="7" s="1"/>
  <c r="BC189" i="7"/>
  <c r="BC250" i="7" s="1"/>
  <c r="BC183" i="7"/>
  <c r="BC244" i="7" s="1"/>
  <c r="BH992" i="1"/>
  <c r="BH1027" i="1"/>
  <c r="BH982" i="1"/>
  <c r="BH1002" i="1"/>
  <c r="BH997" i="1"/>
  <c r="BH1037" i="1"/>
  <c r="BH977" i="1"/>
  <c r="BH1017" i="1"/>
  <c r="BH987" i="1"/>
  <c r="BH1022" i="1"/>
  <c r="AK118" i="5"/>
  <c r="AK33" i="5" s="1"/>
  <c r="AK117" i="5"/>
  <c r="AC38" i="3"/>
  <c r="O197" i="7"/>
  <c r="O204" i="7" s="1"/>
  <c r="AL38" i="3"/>
  <c r="S295" i="5"/>
  <c r="T294" i="5"/>
  <c r="P294" i="5" s="1"/>
  <c r="Q294" i="5" s="1"/>
  <c r="H34" i="5" s="1"/>
  <c r="BF997" i="1"/>
  <c r="BF1037" i="1"/>
  <c r="BF1017" i="1"/>
  <c r="BF1002" i="1"/>
  <c r="BF977" i="1"/>
  <c r="BF982" i="1"/>
  <c r="BF992" i="1"/>
  <c r="BF987" i="1"/>
  <c r="BF1027" i="1"/>
  <c r="BF1022" i="1"/>
  <c r="BC37" i="3"/>
  <c r="AW1022" i="1"/>
  <c r="AW997" i="1"/>
  <c r="AW1037" i="1"/>
  <c r="AW1032" i="1"/>
  <c r="AW1017" i="1"/>
  <c r="AW1002" i="1"/>
  <c r="AW977" i="1"/>
  <c r="AW982" i="1"/>
  <c r="AW992" i="1"/>
  <c r="AW987" i="1"/>
  <c r="AW1027" i="1"/>
  <c r="AT37" i="3"/>
  <c r="AX118" i="5"/>
  <c r="AX33" i="5" s="1"/>
  <c r="AX117" i="5"/>
  <c r="S18" i="10"/>
  <c r="S22" i="10"/>
  <c r="S1260" i="1" s="1"/>
  <c r="S20" i="10"/>
  <c r="AH21" i="3"/>
  <c r="AH37" i="5"/>
  <c r="AO189" i="7"/>
  <c r="AO250" i="7" s="1"/>
  <c r="AO183" i="7"/>
  <c r="AO244" i="7" s="1"/>
  <c r="AO185" i="7"/>
  <c r="AO246" i="7" s="1"/>
  <c r="AO184" i="7"/>
  <c r="AO186" i="7"/>
  <c r="AO235" i="7" s="1"/>
  <c r="AO188" i="7"/>
  <c r="AO182" i="7"/>
  <c r="AO187" i="7"/>
  <c r="AO248" i="7" s="1"/>
  <c r="AI52" i="3"/>
  <c r="AI45" i="3"/>
  <c r="N562" i="1"/>
  <c r="N1242" i="1"/>
  <c r="N1207" i="1"/>
  <c r="N542" i="1"/>
  <c r="N1176" i="1"/>
  <c r="N1186" i="1"/>
  <c r="N511" i="1"/>
  <c r="N491" i="1"/>
  <c r="H198" i="12"/>
  <c r="H24" i="12"/>
  <c r="G149" i="1"/>
  <c r="G530" i="1"/>
  <c r="H184" i="12"/>
  <c r="G484" i="1"/>
  <c r="H118" i="12"/>
  <c r="G69" i="1"/>
  <c r="G1134" i="1"/>
  <c r="G221" i="1"/>
  <c r="G1195" i="1"/>
  <c r="H76" i="12"/>
  <c r="G581" i="1"/>
  <c r="G849" i="1"/>
  <c r="G293" i="1"/>
  <c r="BD220" i="12"/>
  <c r="BD198" i="12"/>
  <c r="BC581" i="1"/>
  <c r="BC149" i="1"/>
  <c r="BD184" i="12"/>
  <c r="BC530" i="1"/>
  <c r="BD50" i="12"/>
  <c r="BC849" i="1"/>
  <c r="BD24" i="12"/>
  <c r="BC293" i="1"/>
  <c r="BC1134" i="1"/>
  <c r="BC444" i="1"/>
  <c r="BC1195" i="1"/>
  <c r="BC372" i="1"/>
  <c r="BC684" i="1"/>
  <c r="BC69" i="1"/>
  <c r="BC643" i="1"/>
  <c r="BC221" i="1"/>
  <c r="R18" i="10"/>
  <c r="R22" i="10"/>
  <c r="R1260" i="1" s="1"/>
  <c r="R20" i="10"/>
  <c r="I187" i="7"/>
  <c r="I248" i="7" s="1"/>
  <c r="I189" i="7"/>
  <c r="I250" i="7" s="1"/>
  <c r="I186" i="7"/>
  <c r="I235" i="7" s="1"/>
  <c r="I184" i="7"/>
  <c r="I188" i="7"/>
  <c r="I182" i="7"/>
  <c r="I183" i="7"/>
  <c r="I244" i="7" s="1"/>
  <c r="I185" i="7"/>
  <c r="I246" i="7" s="1"/>
  <c r="AN220" i="12"/>
  <c r="AN198" i="12"/>
  <c r="AM643" i="1"/>
  <c r="AM221" i="1"/>
  <c r="AM581" i="1"/>
  <c r="AN184" i="12"/>
  <c r="AM530" i="1"/>
  <c r="AN50" i="12"/>
  <c r="AM849" i="1"/>
  <c r="AN24" i="12"/>
  <c r="AM293" i="1"/>
  <c r="AM1134" i="1"/>
  <c r="AM444" i="1"/>
  <c r="AM1195" i="1"/>
  <c r="AM69" i="1"/>
  <c r="AM684" i="1"/>
  <c r="AM149" i="1"/>
  <c r="E36" i="5"/>
  <c r="E35" i="5"/>
  <c r="T251" i="7"/>
  <c r="T59" i="7"/>
  <c r="T1040" i="1" s="1"/>
  <c r="T256" i="7"/>
  <c r="AA18" i="10"/>
  <c r="AA22" i="10"/>
  <c r="AA1260" i="1" s="1"/>
  <c r="AA20" i="10"/>
  <c r="AG220" i="12"/>
  <c r="AG198" i="12"/>
  <c r="AG184" i="12"/>
  <c r="AG118" i="12"/>
  <c r="AG76" i="12"/>
  <c r="AG24" i="12"/>
  <c r="AF684" i="1"/>
  <c r="AF1134" i="1"/>
  <c r="AF581" i="1"/>
  <c r="AF849" i="1"/>
  <c r="AF643" i="1"/>
  <c r="AF1195" i="1"/>
  <c r="AF221" i="1"/>
  <c r="AF484" i="1"/>
  <c r="AF444" i="1"/>
  <c r="AF149" i="1"/>
  <c r="AF530" i="1"/>
  <c r="AF372" i="1"/>
  <c r="AF293" i="1"/>
  <c r="AF69" i="1"/>
  <c r="AS18" i="10"/>
  <c r="AS22" i="10"/>
  <c r="AS1260" i="1" s="1"/>
  <c r="AS20" i="10"/>
  <c r="AP1106" i="1"/>
  <c r="AP1066" i="1"/>
  <c r="AM44" i="3"/>
  <c r="AM51" i="3"/>
  <c r="AP1111" i="1"/>
  <c r="AP1076" i="1"/>
  <c r="AP1126" i="1"/>
  <c r="AP1096" i="1"/>
  <c r="AP1121" i="1"/>
  <c r="AP1091" i="1"/>
  <c r="AD573" i="1"/>
  <c r="AD558" i="1"/>
  <c r="AD1228" i="1"/>
  <c r="AD512" i="1"/>
  <c r="AD786" i="1"/>
  <c r="AD1187" i="1"/>
  <c r="AD497" i="1"/>
  <c r="AD1177" i="1"/>
  <c r="AD1157" i="1"/>
  <c r="AD857" i="1"/>
  <c r="AD676" i="1"/>
  <c r="AD522" i="1"/>
  <c r="AD502" i="1"/>
  <c r="AD635" i="1"/>
  <c r="AD656" i="1"/>
  <c r="AD666" i="1"/>
  <c r="AD1152" i="1"/>
  <c r="AD661" i="1"/>
  <c r="AD604" i="1"/>
  <c r="AD548" i="1"/>
  <c r="AD507" i="1"/>
  <c r="AD1243" i="1"/>
  <c r="Y32" i="3"/>
  <c r="Y36" i="3" s="1"/>
  <c r="Y15" i="3"/>
  <c r="Y23" i="3" s="1"/>
  <c r="AY258" i="7"/>
  <c r="AY199" i="7" s="1"/>
  <c r="AY64" i="7"/>
  <c r="AY1043" i="1" s="1"/>
  <c r="BB185" i="7"/>
  <c r="BB246" i="7" s="1"/>
  <c r="BB186" i="7"/>
  <c r="BB235" i="7" s="1"/>
  <c r="BB182" i="7"/>
  <c r="BB184" i="7"/>
  <c r="BB188" i="7"/>
  <c r="BB187" i="7"/>
  <c r="BB248" i="7" s="1"/>
  <c r="BB183" i="7"/>
  <c r="BB244" i="7" s="1"/>
  <c r="BB189" i="7"/>
  <c r="BB250" i="7" s="1"/>
  <c r="AI189" i="7"/>
  <c r="AI250" i="7" s="1"/>
  <c r="AI183" i="7"/>
  <c r="AI244" i="7" s="1"/>
  <c r="AI186" i="7"/>
  <c r="AI235" i="7" s="1"/>
  <c r="AI184" i="7"/>
  <c r="AI188" i="7"/>
  <c r="AI182" i="7"/>
  <c r="AI187" i="7"/>
  <c r="AI248" i="7" s="1"/>
  <c r="AI185" i="7"/>
  <c r="AI246" i="7" s="1"/>
  <c r="AK189" i="7"/>
  <c r="AK250" i="7" s="1"/>
  <c r="AK183" i="7"/>
  <c r="AK244" i="7" s="1"/>
  <c r="AK185" i="7"/>
  <c r="AK246" i="7" s="1"/>
  <c r="AK186" i="7"/>
  <c r="AK235" i="7" s="1"/>
  <c r="AK184" i="7"/>
  <c r="AK188" i="7"/>
  <c r="AK182" i="7"/>
  <c r="AK187" i="7"/>
  <c r="AK248" i="7" s="1"/>
  <c r="AT18" i="10"/>
  <c r="AT22" i="10"/>
  <c r="AT1260" i="1" s="1"/>
  <c r="AT20" i="10"/>
  <c r="AO220" i="12"/>
  <c r="AO198" i="12"/>
  <c r="AO184" i="12"/>
  <c r="AO24" i="12"/>
  <c r="AO50" i="12"/>
  <c r="AN581" i="1"/>
  <c r="AN849" i="1"/>
  <c r="AN643" i="1"/>
  <c r="AN1195" i="1"/>
  <c r="AN684" i="1"/>
  <c r="AN1134" i="1"/>
  <c r="AN530" i="1"/>
  <c r="AN293" i="1"/>
  <c r="AN221" i="1"/>
  <c r="AN444" i="1"/>
  <c r="AN149" i="1"/>
  <c r="AN69" i="1"/>
  <c r="BF183" i="7"/>
  <c r="BF244" i="7" s="1"/>
  <c r="BF186" i="7"/>
  <c r="BF235" i="7" s="1"/>
  <c r="BF182" i="7"/>
  <c r="BF184" i="7"/>
  <c r="BF188" i="7"/>
  <c r="BF185" i="7"/>
  <c r="BF246" i="7" s="1"/>
  <c r="BF189" i="7"/>
  <c r="BF250" i="7" s="1"/>
  <c r="BF187" i="7"/>
  <c r="BF248" i="7" s="1"/>
  <c r="J18" i="10"/>
  <c r="J22" i="10"/>
  <c r="J1260" i="1" s="1"/>
  <c r="J20" i="10"/>
  <c r="BF1045" i="1"/>
  <c r="BF67" i="7"/>
  <c r="BC42" i="3"/>
  <c r="AL51" i="3"/>
  <c r="AO1106" i="1"/>
  <c r="AO1066" i="1"/>
  <c r="AL44" i="3"/>
  <c r="AO1111" i="1"/>
  <c r="AO1076" i="1"/>
  <c r="AO1126" i="1"/>
  <c r="AO1096" i="1"/>
  <c r="AO1121" i="1"/>
  <c r="AO1091" i="1"/>
  <c r="BA38" i="3"/>
  <c r="BD656" i="1"/>
  <c r="BD757" i="1"/>
  <c r="BD522" i="1"/>
  <c r="BD1228" i="1"/>
  <c r="BD1243" i="1"/>
  <c r="BD625" i="1"/>
  <c r="BD1253" i="1"/>
  <c r="BD752" i="1"/>
  <c r="BD635" i="1"/>
  <c r="BD1187" i="1"/>
  <c r="BD742" i="1"/>
  <c r="BD548" i="1"/>
  <c r="BD1213" i="1"/>
  <c r="BD666" i="1"/>
  <c r="BD507" i="1"/>
  <c r="BD1167" i="1"/>
  <c r="BD620" i="1"/>
  <c r="BD857" i="1"/>
  <c r="BD1172" i="1"/>
  <c r="BD558" i="1"/>
  <c r="BD497" i="1"/>
  <c r="BD747" i="1"/>
  <c r="BD1162" i="1"/>
  <c r="BD538" i="1"/>
  <c r="R118" i="5"/>
  <c r="R33" i="5" s="1"/>
  <c r="R117" i="5"/>
  <c r="U74" i="7"/>
  <c r="U1049" i="1" s="1"/>
  <c r="AC189" i="7"/>
  <c r="AC250" i="7" s="1"/>
  <c r="AC183" i="7"/>
  <c r="AC244" i="7" s="1"/>
  <c r="AC185" i="7"/>
  <c r="AC246" i="7" s="1"/>
  <c r="AC186" i="7"/>
  <c r="AC235" i="7" s="1"/>
  <c r="AC184" i="7"/>
  <c r="AC188" i="7"/>
  <c r="AC182" i="7"/>
  <c r="AC187" i="7"/>
  <c r="AC248" i="7" s="1"/>
  <c r="AV752" i="1"/>
  <c r="AV625" i="1"/>
  <c r="AV666" i="1"/>
  <c r="AS38" i="3"/>
  <c r="AV742" i="1"/>
  <c r="AV604" i="1"/>
  <c r="AV573" i="1"/>
  <c r="AV1228" i="1"/>
  <c r="AV656" i="1"/>
  <c r="AV558" i="1"/>
  <c r="AV497" i="1"/>
  <c r="AV1213" i="1"/>
  <c r="AV1243" i="1"/>
  <c r="AV1162" i="1"/>
  <c r="AV635" i="1"/>
  <c r="AV757" i="1"/>
  <c r="AV522" i="1"/>
  <c r="AV676" i="1"/>
  <c r="AV791" i="1"/>
  <c r="AV1152" i="1"/>
  <c r="AV1253" i="1"/>
  <c r="AV692" i="1"/>
  <c r="AV1187" i="1"/>
  <c r="AV548" i="1"/>
  <c r="AV1167" i="1"/>
  <c r="AV507" i="1"/>
  <c r="AV1177" i="1"/>
  <c r="AV1203" i="1"/>
  <c r="AV1172" i="1"/>
  <c r="AV747" i="1"/>
  <c r="AR189" i="7"/>
  <c r="AR250" i="7" s="1"/>
  <c r="AR183" i="7"/>
  <c r="AR244" i="7" s="1"/>
  <c r="AR185" i="7"/>
  <c r="AR246" i="7" s="1"/>
  <c r="AR182" i="7"/>
  <c r="AR190" i="7" s="1"/>
  <c r="AR184" i="7"/>
  <c r="AR186" i="7"/>
  <c r="AR235" i="7" s="1"/>
  <c r="AR188" i="7"/>
  <c r="AR187" i="7"/>
  <c r="AR248" i="7" s="1"/>
  <c r="AB21" i="3"/>
  <c r="AB37" i="5"/>
  <c r="W52" i="3"/>
  <c r="W45" i="3"/>
  <c r="Y198" i="12"/>
  <c r="Y184" i="12"/>
  <c r="Y118" i="12"/>
  <c r="Y76" i="12"/>
  <c r="Y24" i="12"/>
  <c r="X581" i="1"/>
  <c r="X849" i="1"/>
  <c r="X643" i="1"/>
  <c r="X1195" i="1"/>
  <c r="X684" i="1"/>
  <c r="X612" i="1"/>
  <c r="X1134" i="1"/>
  <c r="X530" i="1"/>
  <c r="X372" i="1"/>
  <c r="X293" i="1"/>
  <c r="X221" i="1"/>
  <c r="X484" i="1"/>
  <c r="X444" i="1"/>
  <c r="X149" i="1"/>
  <c r="X69" i="1"/>
  <c r="Q189" i="7"/>
  <c r="Q250" i="7" s="1"/>
  <c r="Q184" i="7"/>
  <c r="Q188" i="7"/>
  <c r="Q186" i="7"/>
  <c r="Q235" i="7" s="1"/>
  <c r="Q182" i="7"/>
  <c r="Q183" i="7"/>
  <c r="Q244" i="7" s="1"/>
  <c r="Q187" i="7"/>
  <c r="Q248" i="7" s="1"/>
  <c r="Q185" i="7"/>
  <c r="Q246" i="7" s="1"/>
  <c r="W1228" i="1"/>
  <c r="W1147" i="1"/>
  <c r="W573" i="1"/>
  <c r="W676" i="1"/>
  <c r="W507" i="1"/>
  <c r="W1238" i="1"/>
  <c r="W563" i="1"/>
  <c r="W857" i="1"/>
  <c r="W1243" i="1"/>
  <c r="W553" i="1"/>
  <c r="W651" i="1"/>
  <c r="W1177" i="1"/>
  <c r="W604" i="1"/>
  <c r="W522" i="1"/>
  <c r="W1157" i="1"/>
  <c r="W543" i="1"/>
  <c r="W1187" i="1"/>
  <c r="W492" i="1"/>
  <c r="W661" i="1"/>
  <c r="W558" i="1"/>
  <c r="W512" i="1"/>
  <c r="W502" i="1"/>
  <c r="W635" i="1"/>
  <c r="AH52" i="3"/>
  <c r="AH45" i="3"/>
  <c r="AQ26" i="3"/>
  <c r="K52" i="3"/>
  <c r="K45" i="3"/>
  <c r="K27" i="3"/>
  <c r="AB189" i="7"/>
  <c r="AB250" i="7" s="1"/>
  <c r="AB183" i="7"/>
  <c r="AB244" i="7" s="1"/>
  <c r="AB185" i="7"/>
  <c r="AB246" i="7" s="1"/>
  <c r="AB186" i="7"/>
  <c r="AB235" i="7" s="1"/>
  <c r="AB182" i="7"/>
  <c r="AB190" i="7" s="1"/>
  <c r="AB184" i="7"/>
  <c r="AB188" i="7"/>
  <c r="AB187" i="7"/>
  <c r="AB248" i="7" s="1"/>
  <c r="AE185" i="7"/>
  <c r="AE246" i="7" s="1"/>
  <c r="AE187" i="7"/>
  <c r="AE248" i="7" s="1"/>
  <c r="AE186" i="7"/>
  <c r="AE235" i="7" s="1"/>
  <c r="AE184" i="7"/>
  <c r="AE188" i="7"/>
  <c r="AE182" i="7"/>
  <c r="AE189" i="7"/>
  <c r="AE250" i="7" s="1"/>
  <c r="AE183" i="7"/>
  <c r="AE244" i="7" s="1"/>
  <c r="AQ18" i="10"/>
  <c r="AQ22" i="10"/>
  <c r="AQ1260" i="1" s="1"/>
  <c r="AQ20" i="10"/>
  <c r="AU185" i="7"/>
  <c r="AU246" i="7" s="1"/>
  <c r="AU186" i="7"/>
  <c r="AU235" i="7" s="1"/>
  <c r="AU184" i="7"/>
  <c r="AU188" i="7"/>
  <c r="AU182" i="7"/>
  <c r="AU189" i="7"/>
  <c r="AU250" i="7" s="1"/>
  <c r="AU187" i="7"/>
  <c r="AU248" i="7" s="1"/>
  <c r="AU183" i="7"/>
  <c r="AU244" i="7" s="1"/>
  <c r="BD177" i="7"/>
  <c r="BE21" i="3"/>
  <c r="BE37" i="5"/>
  <c r="AC32" i="3"/>
  <c r="AC36" i="3" s="1"/>
  <c r="AC15" i="3"/>
  <c r="AC23" i="3" s="1"/>
  <c r="BC186" i="7"/>
  <c r="BC235" i="7" s="1"/>
  <c r="AM189" i="7"/>
  <c r="AM250" i="7" s="1"/>
  <c r="AM183" i="7"/>
  <c r="AM244" i="7" s="1"/>
  <c r="AM185" i="7"/>
  <c r="AM246" i="7" s="1"/>
  <c r="AM186" i="7"/>
  <c r="AM235" i="7" s="1"/>
  <c r="AM184" i="7"/>
  <c r="AM188" i="7"/>
  <c r="AM182" i="7"/>
  <c r="AM187" i="7"/>
  <c r="AM248" i="7" s="1"/>
  <c r="AT185" i="7"/>
  <c r="AT246" i="7" s="1"/>
  <c r="AT182" i="7"/>
  <c r="AT186" i="7"/>
  <c r="AT235" i="7" s="1"/>
  <c r="AT184" i="7"/>
  <c r="AT188" i="7"/>
  <c r="AT189" i="7"/>
  <c r="AT250" i="7" s="1"/>
  <c r="AT183" i="7"/>
  <c r="AT244" i="7" s="1"/>
  <c r="AT187" i="7"/>
  <c r="AT248" i="7" s="1"/>
  <c r="AA27" i="3"/>
  <c r="AA52" i="3"/>
  <c r="AA45" i="3"/>
  <c r="AB1242" i="1"/>
  <c r="AB1176" i="1"/>
  <c r="AB1186" i="1"/>
  <c r="AB660" i="1"/>
  <c r="AB572" i="1"/>
  <c r="AB1237" i="1"/>
  <c r="AB1151" i="1"/>
  <c r="AB1227" i="1"/>
  <c r="AB634" i="1"/>
  <c r="AB547" i="1"/>
  <c r="AB1156" i="1"/>
  <c r="AB655" i="1"/>
  <c r="AB665" i="1"/>
  <c r="AB557" i="1"/>
  <c r="AB675" i="1"/>
  <c r="AB603" i="1"/>
  <c r="AB496" i="1"/>
  <c r="AB506" i="1"/>
  <c r="AB521" i="1"/>
  <c r="AB511" i="1"/>
  <c r="AB501" i="1"/>
  <c r="AB552" i="1"/>
  <c r="AG118" i="5"/>
  <c r="AG33" i="5" s="1"/>
  <c r="AG117" i="5"/>
  <c r="U64" i="7"/>
  <c r="U1043" i="1" s="1"/>
  <c r="BA22" i="10"/>
  <c r="BA1260" i="1" s="1"/>
  <c r="BA18" i="10"/>
  <c r="BA20" i="10"/>
  <c r="P251" i="7"/>
  <c r="P59" i="7" s="1"/>
  <c r="P1040" i="1" s="1"/>
  <c r="P256" i="7"/>
  <c r="Y21" i="3"/>
  <c r="Y37" i="5"/>
  <c r="C143" i="10"/>
  <c r="C90" i="10"/>
  <c r="C92" i="10" s="1"/>
  <c r="B161" i="10"/>
  <c r="B171" i="10" s="1"/>
  <c r="C156" i="10"/>
  <c r="O64" i="7"/>
  <c r="O1043" i="1" s="1"/>
  <c r="O258" i="7"/>
  <c r="O199" i="7" s="1"/>
  <c r="AI21" i="3"/>
  <c r="AI37" i="5"/>
  <c r="AO1022" i="1"/>
  <c r="AO997" i="1"/>
  <c r="AO1037" i="1"/>
  <c r="AO1032" i="1"/>
  <c r="AO1017" i="1"/>
  <c r="AO1002" i="1"/>
  <c r="AO977" i="1"/>
  <c r="AO982" i="1"/>
  <c r="AO1027" i="1"/>
  <c r="AL37" i="3"/>
  <c r="O51" i="3"/>
  <c r="O44" i="3"/>
  <c r="R1106" i="1"/>
  <c r="O26" i="3"/>
  <c r="R1111" i="1"/>
  <c r="R1096" i="1"/>
  <c r="R1101" i="1"/>
  <c r="R1121" i="1"/>
  <c r="R1071" i="1"/>
  <c r="N118" i="5"/>
  <c r="N33" i="5" s="1"/>
  <c r="N117" i="5"/>
  <c r="Z1037" i="1"/>
  <c r="Z1032" i="1"/>
  <c r="Z1017" i="1"/>
  <c r="Z1002" i="1"/>
  <c r="Z977" i="1"/>
  <c r="Z982" i="1"/>
  <c r="Z1027" i="1"/>
  <c r="Z1022" i="1"/>
  <c r="AH51" i="3"/>
  <c r="AH44" i="3"/>
  <c r="AK1106" i="1"/>
  <c r="AK1126" i="1"/>
  <c r="AK1096" i="1"/>
  <c r="AK1121" i="1"/>
  <c r="AK1091" i="1"/>
  <c r="AK1071" i="1"/>
  <c r="AK1066" i="1"/>
  <c r="AK1111" i="1"/>
  <c r="AK1076" i="1"/>
  <c r="U262" i="7"/>
  <c r="U203" i="7" s="1"/>
  <c r="AW227" i="12"/>
  <c r="AS45" i="3"/>
  <c r="AS27" i="3"/>
  <c r="AS52" i="3"/>
  <c r="BG220" i="12"/>
  <c r="BG198" i="12"/>
  <c r="BG24" i="12"/>
  <c r="BG50" i="12"/>
  <c r="BG184" i="12"/>
  <c r="BF849" i="1"/>
  <c r="BF643" i="1"/>
  <c r="BF1195" i="1"/>
  <c r="BF684" i="1"/>
  <c r="BF1134" i="1"/>
  <c r="BF530" i="1"/>
  <c r="BF293" i="1"/>
  <c r="BF581" i="1"/>
  <c r="BF221" i="1"/>
  <c r="BF444" i="1"/>
  <c r="BF372" i="1"/>
  <c r="BF149" i="1"/>
  <c r="BF69" i="1"/>
  <c r="AU36" i="5"/>
  <c r="AU35" i="5"/>
  <c r="AC36" i="5"/>
  <c r="AC35" i="5"/>
  <c r="M204" i="7"/>
  <c r="G262" i="7"/>
  <c r="G203" i="7" s="1"/>
  <c r="AF1027" i="1"/>
  <c r="AF1022" i="1"/>
  <c r="AF1037" i="1"/>
  <c r="AF1032" i="1"/>
  <c r="AF1017" i="1"/>
  <c r="AF1002" i="1"/>
  <c r="AF977" i="1"/>
  <c r="AF982" i="1"/>
  <c r="AZ1017" i="1"/>
  <c r="AZ1002" i="1"/>
  <c r="AZ977" i="1"/>
  <c r="AZ982" i="1"/>
  <c r="AZ992" i="1"/>
  <c r="AZ987" i="1"/>
  <c r="AZ1027" i="1"/>
  <c r="AZ1022" i="1"/>
  <c r="AZ997" i="1"/>
  <c r="AZ1037" i="1"/>
  <c r="H117" i="5"/>
  <c r="H116" i="5"/>
  <c r="H118" i="5" s="1"/>
  <c r="H33" i="5" s="1"/>
  <c r="AK1223" i="1"/>
  <c r="AK1228" i="1"/>
  <c r="AK1253" i="1"/>
  <c r="AK1243" i="1"/>
  <c r="AK1177" i="1"/>
  <c r="AK1152" i="1"/>
  <c r="AK656" i="1"/>
  <c r="AK558" i="1"/>
  <c r="AK737" i="1"/>
  <c r="AK666" i="1"/>
  <c r="AK594" i="1"/>
  <c r="AK791" i="1"/>
  <c r="AK573" i="1"/>
  <c r="AK1187" i="1"/>
  <c r="AK1162" i="1"/>
  <c r="AK1157" i="1"/>
  <c r="AK625" i="1"/>
  <c r="AK604" i="1"/>
  <c r="AK752" i="1"/>
  <c r="AK757" i="1"/>
  <c r="AK1218" i="1"/>
  <c r="AK676" i="1"/>
  <c r="AK548" i="1"/>
  <c r="AK1167" i="1"/>
  <c r="AK635" i="1"/>
  <c r="AK497" i="1"/>
  <c r="AK507" i="1"/>
  <c r="AK522" i="1"/>
  <c r="AH38" i="3"/>
  <c r="N543" i="1"/>
  <c r="N563" i="1"/>
  <c r="N492" i="1"/>
  <c r="N512" i="1"/>
  <c r="N1177" i="1"/>
  <c r="N1243" i="1"/>
  <c r="N1208" i="1"/>
  <c r="N1187" i="1"/>
  <c r="S304" i="5"/>
  <c r="T303" i="5"/>
  <c r="P303" i="5" s="1"/>
  <c r="Q303" i="5" s="1"/>
  <c r="Q34" i="5" s="1"/>
  <c r="S198" i="12"/>
  <c r="S76" i="12"/>
  <c r="S118" i="12"/>
  <c r="S184" i="12"/>
  <c r="S24" i="12"/>
  <c r="R612" i="1"/>
  <c r="R1134" i="1"/>
  <c r="R849" i="1"/>
  <c r="R643" i="1"/>
  <c r="R1195" i="1"/>
  <c r="R221" i="1"/>
  <c r="R484" i="1"/>
  <c r="R444" i="1"/>
  <c r="R149" i="1"/>
  <c r="R684" i="1"/>
  <c r="R581" i="1"/>
  <c r="R530" i="1"/>
  <c r="R372" i="1"/>
  <c r="R293" i="1"/>
  <c r="R69" i="1"/>
  <c r="G256" i="7"/>
  <c r="BD22" i="10"/>
  <c r="BD1260" i="1" s="1"/>
  <c r="BD18" i="10"/>
  <c r="BD20" i="10"/>
  <c r="BB51" i="3"/>
  <c r="BE1056" i="1"/>
  <c r="BE1066" i="1"/>
  <c r="BB44" i="3"/>
  <c r="BE1111" i="1"/>
  <c r="BE1081" i="1"/>
  <c r="BE1142" i="1"/>
  <c r="BE1126" i="1"/>
  <c r="BE1121" i="1"/>
  <c r="BE1091" i="1"/>
  <c r="BE1086" i="1"/>
  <c r="BE1096" i="1"/>
  <c r="BB26" i="3"/>
  <c r="I198" i="12"/>
  <c r="I118" i="12"/>
  <c r="I24" i="12"/>
  <c r="I184" i="12"/>
  <c r="I76" i="12"/>
  <c r="H581" i="1"/>
  <c r="H849" i="1"/>
  <c r="H1195" i="1"/>
  <c r="H1134" i="1"/>
  <c r="H530" i="1"/>
  <c r="H293" i="1"/>
  <c r="H221" i="1"/>
  <c r="H484" i="1"/>
  <c r="H149" i="1"/>
  <c r="H69" i="1"/>
  <c r="AZ220" i="12"/>
  <c r="AZ198" i="12"/>
  <c r="AY1195" i="1"/>
  <c r="AY372" i="1"/>
  <c r="AZ50" i="12"/>
  <c r="AY444" i="1"/>
  <c r="AY684" i="1"/>
  <c r="AY69" i="1"/>
  <c r="AY643" i="1"/>
  <c r="AY221" i="1"/>
  <c r="AY581" i="1"/>
  <c r="AY149" i="1"/>
  <c r="AZ184" i="12"/>
  <c r="AY530" i="1"/>
  <c r="AY1134" i="1"/>
  <c r="AY849" i="1"/>
  <c r="AY293" i="1"/>
  <c r="AZ24" i="12"/>
  <c r="O15" i="3"/>
  <c r="O23" i="3" s="1"/>
  <c r="O32" i="3"/>
  <c r="O36" i="3" s="1"/>
  <c r="AX51" i="3"/>
  <c r="AX44" i="3"/>
  <c r="BA1056" i="1"/>
  <c r="BA1106" i="1"/>
  <c r="BA1081" i="1"/>
  <c r="BA1142" i="1"/>
  <c r="BA1126" i="1"/>
  <c r="BA1066" i="1"/>
  <c r="BA1086" i="1"/>
  <c r="BA1121" i="1"/>
  <c r="BA1091" i="1"/>
  <c r="BA1096" i="1"/>
  <c r="BA1111" i="1"/>
  <c r="AH27" i="3"/>
  <c r="U69" i="7"/>
  <c r="U1046" i="1" s="1"/>
  <c r="R198" i="12"/>
  <c r="Q1134" i="1"/>
  <c r="Q484" i="1"/>
  <c r="R118" i="12"/>
  <c r="Q293" i="1"/>
  <c r="Q849" i="1"/>
  <c r="Q149" i="1"/>
  <c r="Q581" i="1"/>
  <c r="Q69" i="1"/>
  <c r="R184" i="12"/>
  <c r="R24" i="12"/>
  <c r="Q530" i="1"/>
  <c r="Q1195" i="1"/>
  <c r="Q221" i="1"/>
  <c r="R76" i="12"/>
  <c r="Y51" i="3"/>
  <c r="Y44" i="3"/>
  <c r="AB1096" i="1"/>
  <c r="AB1106" i="1"/>
  <c r="AB1066" i="1"/>
  <c r="AB1101" i="1"/>
  <c r="AB1121" i="1"/>
  <c r="AB1071" i="1"/>
  <c r="AB1111" i="1"/>
  <c r="Y38" i="3"/>
  <c r="BJ239" i="7"/>
  <c r="BJ200" i="7"/>
  <c r="AX251" i="7"/>
  <c r="AX59" i="7"/>
  <c r="AX1040" i="1" s="1"/>
  <c r="U258" i="7"/>
  <c r="U199" i="7" s="1"/>
  <c r="L189" i="7"/>
  <c r="L250" i="7" s="1"/>
  <c r="L183" i="7"/>
  <c r="L244" i="7" s="1"/>
  <c r="L185" i="7"/>
  <c r="L246" i="7" s="1"/>
  <c r="L182" i="7"/>
  <c r="L186" i="7"/>
  <c r="L235" i="7" s="1"/>
  <c r="L184" i="7"/>
  <c r="L188" i="7"/>
  <c r="L187" i="7"/>
  <c r="L248" i="7" s="1"/>
  <c r="AL220" i="12"/>
  <c r="AL198" i="12"/>
  <c r="AK643" i="1"/>
  <c r="AL50" i="12"/>
  <c r="AK581" i="1"/>
  <c r="AL24" i="12"/>
  <c r="AK684" i="1"/>
  <c r="AK1134" i="1"/>
  <c r="AK530" i="1"/>
  <c r="AL184" i="12"/>
  <c r="AK293" i="1"/>
  <c r="AK849" i="1"/>
  <c r="AK221" i="1"/>
  <c r="AK444" i="1"/>
  <c r="AK149" i="1"/>
  <c r="AK1195" i="1"/>
  <c r="AK69" i="1"/>
  <c r="AX18" i="10"/>
  <c r="AX22" i="10"/>
  <c r="AX1260" i="1" s="1"/>
  <c r="AX20" i="10"/>
  <c r="BG18" i="10"/>
  <c r="BG22" i="10"/>
  <c r="BG1260" i="1" s="1"/>
  <c r="BG20" i="10"/>
  <c r="AP52" i="3"/>
  <c r="AP45" i="3"/>
  <c r="AA69" i="7"/>
  <c r="AA1046" i="1" s="1"/>
  <c r="Q22" i="10"/>
  <c r="Q1260" i="1" s="1"/>
  <c r="Q18" i="10"/>
  <c r="Q20" i="10"/>
  <c r="AI44" i="3"/>
  <c r="AI51" i="3"/>
  <c r="AL1106" i="1"/>
  <c r="AL1066" i="1"/>
  <c r="AL1096" i="1"/>
  <c r="AL1121" i="1"/>
  <c r="AL1091" i="1"/>
  <c r="AL1071" i="1"/>
  <c r="AL1111" i="1"/>
  <c r="AL1076" i="1"/>
  <c r="AL1126" i="1"/>
  <c r="R1227" i="1"/>
  <c r="R1207" i="1"/>
  <c r="R1242" i="1"/>
  <c r="R542" i="1"/>
  <c r="R603" i="1"/>
  <c r="R1176" i="1"/>
  <c r="R1186" i="1"/>
  <c r="R660" i="1"/>
  <c r="R572" i="1"/>
  <c r="R634" i="1"/>
  <c r="R562" i="1"/>
  <c r="R1156" i="1"/>
  <c r="R511" i="1"/>
  <c r="R501" i="1"/>
  <c r="R557" i="1"/>
  <c r="R552" i="1"/>
  <c r="R675" i="1"/>
  <c r="R491" i="1"/>
  <c r="R506" i="1"/>
  <c r="R521" i="1"/>
  <c r="R1037" i="1"/>
  <c r="R1032" i="1"/>
  <c r="R972" i="1"/>
  <c r="R1017" i="1"/>
  <c r="R1002" i="1"/>
  <c r="R982" i="1"/>
  <c r="R1007" i="1"/>
  <c r="R1027" i="1"/>
  <c r="R1022" i="1"/>
  <c r="Y18" i="10"/>
  <c r="Y22" i="10"/>
  <c r="Y1260" i="1" s="1"/>
  <c r="Y20" i="10"/>
  <c r="AP51" i="3"/>
  <c r="AP44" i="3"/>
  <c r="AS1106" i="1"/>
  <c r="AS1126" i="1"/>
  <c r="AS1096" i="1"/>
  <c r="AS1121" i="1"/>
  <c r="AS1091" i="1"/>
  <c r="AS1111" i="1"/>
  <c r="AS1066" i="1"/>
  <c r="AS1076" i="1"/>
  <c r="Q36" i="5"/>
  <c r="Q35" i="5"/>
  <c r="W51" i="3"/>
  <c r="Z1106" i="1"/>
  <c r="W44" i="3"/>
  <c r="Z1111" i="1"/>
  <c r="Z1096" i="1"/>
  <c r="Z1066" i="1"/>
  <c r="Z1101" i="1"/>
  <c r="Z1121" i="1"/>
  <c r="Z1071" i="1"/>
  <c r="AK977" i="1"/>
  <c r="AK982" i="1"/>
  <c r="AK1027" i="1"/>
  <c r="AK1022" i="1"/>
  <c r="AK997" i="1"/>
  <c r="AK1037" i="1"/>
  <c r="AK1032" i="1"/>
  <c r="AK1017" i="1"/>
  <c r="AK1002" i="1"/>
  <c r="AH37" i="3"/>
  <c r="AY69" i="7"/>
  <c r="AY1046" i="1" s="1"/>
  <c r="AS185" i="7"/>
  <c r="AS246" i="7" s="1"/>
  <c r="AS189" i="7"/>
  <c r="AS250" i="7" s="1"/>
  <c r="AS183" i="7"/>
  <c r="AS244" i="7" s="1"/>
  <c r="AS186" i="7"/>
  <c r="AS235" i="7" s="1"/>
  <c r="AS184" i="7"/>
  <c r="AS188" i="7"/>
  <c r="AS182" i="7"/>
  <c r="AS187" i="7"/>
  <c r="AS248" i="7" s="1"/>
  <c r="AJ189" i="7"/>
  <c r="AJ250" i="7" s="1"/>
  <c r="AJ183" i="7"/>
  <c r="AJ244" i="7" s="1"/>
  <c r="AJ185" i="7"/>
  <c r="AJ246" i="7" s="1"/>
  <c r="AJ182" i="7"/>
  <c r="AJ184" i="7"/>
  <c r="AJ186" i="7"/>
  <c r="AJ235" i="7" s="1"/>
  <c r="AJ188" i="7"/>
  <c r="AJ187" i="7"/>
  <c r="AJ248" i="7" s="1"/>
  <c r="W198" i="12"/>
  <c r="W184" i="12"/>
  <c r="W118" i="12"/>
  <c r="V581" i="1"/>
  <c r="V849" i="1"/>
  <c r="V643" i="1"/>
  <c r="V1195" i="1"/>
  <c r="V684" i="1"/>
  <c r="V1134" i="1"/>
  <c r="V612" i="1"/>
  <c r="V530" i="1"/>
  <c r="V372" i="1"/>
  <c r="V293" i="1"/>
  <c r="V221" i="1"/>
  <c r="V484" i="1"/>
  <c r="V444" i="1"/>
  <c r="V149" i="1"/>
  <c r="V69" i="1"/>
  <c r="W76" i="12"/>
  <c r="W24" i="12"/>
  <c r="AS36" i="5"/>
  <c r="AS35" i="5"/>
  <c r="AL36" i="5"/>
  <c r="AL35" i="5"/>
  <c r="X18" i="10"/>
  <c r="X22" i="10"/>
  <c r="X1260" i="1" s="1"/>
  <c r="X20" i="10"/>
  <c r="AZ1152" i="1"/>
  <c r="AZ857" i="1"/>
  <c r="AZ676" i="1"/>
  <c r="AZ522" i="1"/>
  <c r="AZ1187" i="1"/>
  <c r="AZ1172" i="1"/>
  <c r="AZ548" i="1"/>
  <c r="AZ791" i="1"/>
  <c r="AZ1167" i="1"/>
  <c r="AZ747" i="1"/>
  <c r="AZ507" i="1"/>
  <c r="AZ589" i="1"/>
  <c r="AZ1253" i="1"/>
  <c r="AZ757" i="1"/>
  <c r="AZ1177" i="1"/>
  <c r="AZ1162" i="1"/>
  <c r="AZ625" i="1"/>
  <c r="AZ573" i="1"/>
  <c r="AW38" i="3"/>
  <c r="AZ752" i="1"/>
  <c r="AZ635" i="1"/>
  <c r="AZ497" i="1"/>
  <c r="AZ1228" i="1"/>
  <c r="AZ742" i="1"/>
  <c r="AZ558" i="1"/>
  <c r="AZ666" i="1"/>
  <c r="AZ1213" i="1"/>
  <c r="AZ656" i="1"/>
  <c r="AZ1243" i="1"/>
  <c r="AZ538" i="1"/>
  <c r="U198" i="12"/>
  <c r="U76" i="12"/>
  <c r="U184" i="12"/>
  <c r="U118" i="12"/>
  <c r="U24" i="12"/>
  <c r="T1134" i="1"/>
  <c r="T581" i="1"/>
  <c r="T849" i="1"/>
  <c r="T643" i="1"/>
  <c r="T1195" i="1"/>
  <c r="T684" i="1"/>
  <c r="T484" i="1"/>
  <c r="T444" i="1"/>
  <c r="T149" i="1"/>
  <c r="T612" i="1"/>
  <c r="T530" i="1"/>
  <c r="T372" i="1"/>
  <c r="T293" i="1"/>
  <c r="T221" i="1"/>
  <c r="T69" i="1"/>
  <c r="AT747" i="1"/>
  <c r="AT1152" i="1"/>
  <c r="AT656" i="1"/>
  <c r="AT507" i="1"/>
  <c r="AT1177" i="1"/>
  <c r="AT573" i="1"/>
  <c r="AT625" i="1"/>
  <c r="AT1167" i="1"/>
  <c r="AT497" i="1"/>
  <c r="AT604" i="1"/>
  <c r="AQ38" i="3"/>
  <c r="AT692" i="1"/>
  <c r="AT742" i="1"/>
  <c r="AT558" i="1"/>
  <c r="AT1253" i="1"/>
  <c r="AT676" i="1"/>
  <c r="AT791" i="1"/>
  <c r="AT752" i="1"/>
  <c r="AT1223" i="1"/>
  <c r="AT635" i="1"/>
  <c r="AT522" i="1"/>
  <c r="AT548" i="1"/>
  <c r="AT1243" i="1"/>
  <c r="AT1213" i="1"/>
  <c r="AT1187" i="1"/>
  <c r="AT1228" i="1"/>
  <c r="AT1162" i="1"/>
  <c r="AT1218" i="1"/>
  <c r="AT757" i="1"/>
  <c r="AT666" i="1"/>
  <c r="Z1228" i="1"/>
  <c r="Z1238" i="1"/>
  <c r="Z676" i="1"/>
  <c r="Z635" i="1"/>
  <c r="Z548" i="1"/>
  <c r="Z1177" i="1"/>
  <c r="Z1152" i="1"/>
  <c r="Z656" i="1"/>
  <c r="Z558" i="1"/>
  <c r="Z666" i="1"/>
  <c r="Z857" i="1"/>
  <c r="Z661" i="1"/>
  <c r="Z573" i="1"/>
  <c r="Z1243" i="1"/>
  <c r="Z1187" i="1"/>
  <c r="Z1157" i="1"/>
  <c r="Z507" i="1"/>
  <c r="Z522" i="1"/>
  <c r="Z512" i="1"/>
  <c r="Z553" i="1"/>
  <c r="Z502" i="1"/>
  <c r="Z604" i="1"/>
  <c r="Z497" i="1"/>
  <c r="P118" i="5"/>
  <c r="P33" i="5" s="1"/>
  <c r="P117" i="5"/>
  <c r="W118" i="5"/>
  <c r="W33" i="5" s="1"/>
  <c r="W117" i="5"/>
  <c r="AY18" i="10"/>
  <c r="AY22" i="10"/>
  <c r="AY1260" i="1" s="1"/>
  <c r="AY20" i="10"/>
  <c r="G59" i="7"/>
  <c r="G1040" i="1" s="1"/>
  <c r="BE1022" i="1"/>
  <c r="BE997" i="1"/>
  <c r="BE1037" i="1"/>
  <c r="BE1017" i="1"/>
  <c r="BE1002" i="1"/>
  <c r="BE977" i="1"/>
  <c r="BE982" i="1"/>
  <c r="BE992" i="1"/>
  <c r="BE987" i="1"/>
  <c r="BE1027" i="1"/>
  <c r="BB37" i="3"/>
  <c r="U256" i="7"/>
  <c r="K189" i="7"/>
  <c r="K250" i="7" s="1"/>
  <c r="K183" i="7"/>
  <c r="K244" i="7" s="1"/>
  <c r="K186" i="7"/>
  <c r="K235" i="7" s="1"/>
  <c r="K184" i="7"/>
  <c r="K188" i="7"/>
  <c r="K182" i="7"/>
  <c r="K190" i="7" s="1"/>
  <c r="K187" i="7"/>
  <c r="K248" i="7" s="1"/>
  <c r="K185" i="7"/>
  <c r="K246" i="7" s="1"/>
  <c r="AC18" i="10"/>
  <c r="AC22" i="10"/>
  <c r="AC1260" i="1" s="1"/>
  <c r="AC20" i="10"/>
  <c r="AM18" i="10"/>
  <c r="AM22" i="10"/>
  <c r="AM1260" i="1" s="1"/>
  <c r="AM20" i="10"/>
  <c r="N18" i="10"/>
  <c r="N22" i="10"/>
  <c r="N1260" i="1" s="1"/>
  <c r="N20" i="10"/>
  <c r="V18" i="10"/>
  <c r="V22" i="10"/>
  <c r="V1260" i="1" s="1"/>
  <c r="V20" i="10"/>
  <c r="BE220" i="12"/>
  <c r="BE198" i="12"/>
  <c r="BE184" i="12"/>
  <c r="BE24" i="12"/>
  <c r="BE50" i="12"/>
  <c r="BD581" i="1"/>
  <c r="BD849" i="1"/>
  <c r="BD643" i="1"/>
  <c r="BD1195" i="1"/>
  <c r="BD684" i="1"/>
  <c r="BD1134" i="1"/>
  <c r="BD530" i="1"/>
  <c r="BD293" i="1"/>
  <c r="BD221" i="1"/>
  <c r="BD444" i="1"/>
  <c r="BD372" i="1"/>
  <c r="BD149" i="1"/>
  <c r="BD69" i="1"/>
  <c r="S27" i="3"/>
  <c r="S52" i="3"/>
  <c r="S45" i="3"/>
  <c r="T334" i="5"/>
  <c r="P334" i="5" s="1"/>
  <c r="Q334" i="5" s="1"/>
  <c r="AV34" i="5" s="1"/>
  <c r="AV36" i="5" s="1"/>
  <c r="S335" i="5"/>
  <c r="AN189" i="7"/>
  <c r="AN250" i="7" s="1"/>
  <c r="AN183" i="7"/>
  <c r="AN244" i="7" s="1"/>
  <c r="AN185" i="7"/>
  <c r="AN246" i="7" s="1"/>
  <c r="AN186" i="7"/>
  <c r="AN235" i="7" s="1"/>
  <c r="AN182" i="7"/>
  <c r="AN184" i="7"/>
  <c r="AN188" i="7"/>
  <c r="AN187" i="7"/>
  <c r="AN248" i="7" s="1"/>
  <c r="H251" i="7"/>
  <c r="H59" i="7"/>
  <c r="H1040" i="1" s="1"/>
  <c r="AX220" i="12"/>
  <c r="AX198" i="12"/>
  <c r="AX184" i="12"/>
  <c r="AW1195" i="1"/>
  <c r="AW1134" i="1"/>
  <c r="AW530" i="1"/>
  <c r="AW849" i="1"/>
  <c r="AW221" i="1"/>
  <c r="AW643" i="1"/>
  <c r="AW372" i="1"/>
  <c r="AW444" i="1"/>
  <c r="AW149" i="1"/>
  <c r="AX24" i="12"/>
  <c r="AW293" i="1"/>
  <c r="AW684" i="1"/>
  <c r="AW69" i="1"/>
  <c r="AX50" i="12"/>
  <c r="AW581" i="1"/>
  <c r="V185" i="7"/>
  <c r="V246" i="7" s="1"/>
  <c r="V182" i="7"/>
  <c r="V184" i="7"/>
  <c r="V186" i="7"/>
  <c r="V235" i="7" s="1"/>
  <c r="V188" i="7"/>
  <c r="V183" i="7"/>
  <c r="V244" i="7" s="1"/>
  <c r="V189" i="7"/>
  <c r="V250" i="7" s="1"/>
  <c r="V187" i="7"/>
  <c r="V248" i="7" s="1"/>
  <c r="F32" i="3"/>
  <c r="F36" i="3" s="1"/>
  <c r="F38" i="3" s="1"/>
  <c r="F15" i="3"/>
  <c r="F23" i="3" s="1"/>
  <c r="AQ37" i="3"/>
  <c r="AJ36" i="5"/>
  <c r="AJ35" i="5"/>
  <c r="J189" i="7"/>
  <c r="J250" i="7" s="1"/>
  <c r="J183" i="7"/>
  <c r="J244" i="7" s="1"/>
  <c r="J186" i="7"/>
  <c r="J235" i="7" s="1"/>
  <c r="J182" i="7"/>
  <c r="J184" i="7"/>
  <c r="J188" i="7"/>
  <c r="J187" i="7"/>
  <c r="J248" i="7" s="1"/>
  <c r="J185" i="7"/>
  <c r="J246" i="7" s="1"/>
  <c r="K18" i="10"/>
  <c r="K22" i="10"/>
  <c r="K1260" i="1" s="1"/>
  <c r="K20" i="10"/>
  <c r="G74" i="7"/>
  <c r="G1049" i="1" s="1"/>
  <c r="AH189" i="7"/>
  <c r="AH250" i="7" s="1"/>
  <c r="AH183" i="7"/>
  <c r="AH244" i="7" s="1"/>
  <c r="AH186" i="7"/>
  <c r="AH235" i="7" s="1"/>
  <c r="AH182" i="7"/>
  <c r="AH184" i="7"/>
  <c r="AH188" i="7"/>
  <c r="AH187" i="7"/>
  <c r="AH248" i="7" s="1"/>
  <c r="AH185" i="7"/>
  <c r="AH246" i="7" s="1"/>
  <c r="T52" i="3"/>
  <c r="T45" i="3"/>
  <c r="AT15" i="3"/>
  <c r="AT23" i="3" s="1"/>
  <c r="AT32" i="3"/>
  <c r="AT36" i="3" s="1"/>
  <c r="AZ251" i="7"/>
  <c r="AZ59" i="7" s="1"/>
  <c r="AZ1040" i="1" s="1"/>
  <c r="AZ256" i="7"/>
  <c r="AF220" i="12"/>
  <c r="AF198" i="12"/>
  <c r="AE1195" i="1"/>
  <c r="AE484" i="1"/>
  <c r="AF184" i="12"/>
  <c r="AE581" i="1"/>
  <c r="AE69" i="1"/>
  <c r="AF24" i="12"/>
  <c r="AE293" i="1"/>
  <c r="AE1134" i="1"/>
  <c r="AE372" i="1"/>
  <c r="AF76" i="12"/>
  <c r="AE221" i="1"/>
  <c r="AE684" i="1"/>
  <c r="AE149" i="1"/>
  <c r="AE643" i="1"/>
  <c r="AE530" i="1"/>
  <c r="AE849" i="1"/>
  <c r="AF118" i="12"/>
  <c r="AE444" i="1"/>
  <c r="AA260" i="7"/>
  <c r="AA201" i="7" s="1"/>
  <c r="AA204" i="7" s="1"/>
  <c r="I1207" i="1"/>
  <c r="I1242" i="1"/>
  <c r="I542" i="1"/>
  <c r="I1146" i="1"/>
  <c r="I1176" i="1"/>
  <c r="I1186" i="1"/>
  <c r="I562" i="1"/>
  <c r="I511" i="1"/>
  <c r="I491" i="1"/>
  <c r="O38" i="3"/>
  <c r="AS977" i="1"/>
  <c r="AS982" i="1"/>
  <c r="AS1027" i="1"/>
  <c r="AS1022" i="1"/>
  <c r="AS997" i="1"/>
  <c r="AS1037" i="1"/>
  <c r="AS1032" i="1"/>
  <c r="AS1017" i="1"/>
  <c r="AS1002" i="1"/>
  <c r="AP37" i="3"/>
  <c r="AI27" i="3"/>
  <c r="AY260" i="7"/>
  <c r="AY201" i="7" s="1"/>
  <c r="AD185" i="7"/>
  <c r="AD246" i="7" s="1"/>
  <c r="AD187" i="7"/>
  <c r="AD248" i="7" s="1"/>
  <c r="AD186" i="7"/>
  <c r="AD235" i="7" s="1"/>
  <c r="AD182" i="7"/>
  <c r="AD184" i="7"/>
  <c r="AD188" i="7"/>
  <c r="AD189" i="7"/>
  <c r="AD250" i="7" s="1"/>
  <c r="AD183" i="7"/>
  <c r="AD244" i="7" s="1"/>
  <c r="AY204" i="7"/>
  <c r="BG263" i="7"/>
  <c r="BG197" i="7"/>
  <c r="BG204" i="7" s="1"/>
  <c r="AD21" i="3" l="1"/>
  <c r="AD37" i="5"/>
  <c r="AN21" i="3"/>
  <c r="AN37" i="5"/>
  <c r="AV21" i="3"/>
  <c r="AV37" i="5"/>
  <c r="BJ263" i="7"/>
  <c r="BJ197" i="7"/>
  <c r="BJ204" i="7" s="1"/>
  <c r="AH239" i="7"/>
  <c r="AH200" i="7"/>
  <c r="I258" i="7"/>
  <c r="I199" i="7" s="1"/>
  <c r="I64" i="7"/>
  <c r="I1043" i="1" s="1"/>
  <c r="AH20" i="3"/>
  <c r="AK707" i="1"/>
  <c r="AK335" i="1"/>
  <c r="AK87" i="1"/>
  <c r="AK284" i="1"/>
  <c r="AK30" i="1"/>
  <c r="AK715" i="1"/>
  <c r="AK263" i="1"/>
  <c r="AK45" i="1"/>
  <c r="AK25" i="1"/>
  <c r="AL86" i="12"/>
  <c r="AK475" i="1"/>
  <c r="AK239" i="1"/>
  <c r="AK832" i="1"/>
  <c r="AK435" i="1"/>
  <c r="AK183" i="1"/>
  <c r="AK803" i="1"/>
  <c r="AK319" i="1"/>
  <c r="AK10" i="1"/>
  <c r="AK764" i="1"/>
  <c r="AK140" i="1"/>
  <c r="AK15" i="1"/>
  <c r="AH29" i="3"/>
  <c r="AK816" i="1"/>
  <c r="AK390" i="1"/>
  <c r="AK50" i="1"/>
  <c r="AL106" i="12"/>
  <c r="AK363" i="1"/>
  <c r="AK175" i="1"/>
  <c r="AK60" i="1"/>
  <c r="AL98" i="12"/>
  <c r="AK191" i="1"/>
  <c r="AK212" i="1"/>
  <c r="AK20" i="1"/>
  <c r="AK111" i="1"/>
  <c r="AL94" i="12"/>
  <c r="AK723" i="1"/>
  <c r="AQ239" i="7"/>
  <c r="AQ200" i="7"/>
  <c r="AG251" i="7"/>
  <c r="AG260" i="7" s="1"/>
  <c r="AG201" i="7" s="1"/>
  <c r="AG59" i="7"/>
  <c r="AG1040" i="1" s="1"/>
  <c r="AG256" i="7"/>
  <c r="AP239" i="7"/>
  <c r="AP200" i="7"/>
  <c r="H74" i="7"/>
  <c r="H1049" i="1" s="1"/>
  <c r="H260" i="7"/>
  <c r="H201" i="7" s="1"/>
  <c r="H258" i="7"/>
  <c r="H199" i="7" s="1"/>
  <c r="H69" i="7"/>
  <c r="H1046" i="1" s="1"/>
  <c r="H64" i="7"/>
  <c r="H1043" i="1" s="1"/>
  <c r="H262" i="7"/>
  <c r="H203" i="7" s="1"/>
  <c r="AJ190" i="7"/>
  <c r="AS239" i="7"/>
  <c r="AS200" i="7"/>
  <c r="L200" i="7"/>
  <c r="L239" i="7"/>
  <c r="AX258" i="7"/>
  <c r="AX199" i="7" s="1"/>
  <c r="AX64" i="7"/>
  <c r="AX1043" i="1" s="1"/>
  <c r="AX74" i="7"/>
  <c r="AX1049" i="1" s="1"/>
  <c r="AX262" i="7"/>
  <c r="AX203" i="7" s="1"/>
  <c r="AX260" i="7"/>
  <c r="AX201" i="7" s="1"/>
  <c r="AX69" i="7"/>
  <c r="AX1046" i="1" s="1"/>
  <c r="AI20" i="3"/>
  <c r="AL764" i="1"/>
  <c r="AL707" i="1"/>
  <c r="AL175" i="1"/>
  <c r="AL263" i="1"/>
  <c r="AL832" i="1"/>
  <c r="AL191" i="1"/>
  <c r="AL10" i="1"/>
  <c r="AL15" i="1"/>
  <c r="AL723" i="1"/>
  <c r="AL335" i="1"/>
  <c r="AL87" i="1"/>
  <c r="AM94" i="12"/>
  <c r="AL390" i="1"/>
  <c r="AL111" i="1"/>
  <c r="AL20" i="1"/>
  <c r="AI29" i="3"/>
  <c r="AL212" i="1"/>
  <c r="AL319" i="1"/>
  <c r="AL25" i="1"/>
  <c r="AM86" i="12"/>
  <c r="AL284" i="1"/>
  <c r="AL239" i="1"/>
  <c r="AL45" i="1"/>
  <c r="AM106" i="12"/>
  <c r="AL363" i="1"/>
  <c r="AL183" i="1"/>
  <c r="AL30" i="1"/>
  <c r="AL816" i="1"/>
  <c r="AL475" i="1"/>
  <c r="AL50" i="1"/>
  <c r="AL803" i="1"/>
  <c r="AL435" i="1"/>
  <c r="AL60" i="1"/>
  <c r="AM98" i="12"/>
  <c r="AL140" i="1"/>
  <c r="AL715" i="1"/>
  <c r="BC200" i="7"/>
  <c r="BC239" i="7"/>
  <c r="BD178" i="7"/>
  <c r="BD179" i="7"/>
  <c r="AU64" i="7"/>
  <c r="AU1043" i="1" s="1"/>
  <c r="AB200" i="7"/>
  <c r="AB239" i="7"/>
  <c r="Q262" i="7"/>
  <c r="Q203" i="7" s="1"/>
  <c r="Q74" i="7"/>
  <c r="Q1049" i="1" s="1"/>
  <c r="BF258" i="7"/>
  <c r="BF199" i="7" s="1"/>
  <c r="BF64" i="7"/>
  <c r="BF1043" i="1" s="1"/>
  <c r="AK258" i="7"/>
  <c r="AK199" i="7" s="1"/>
  <c r="AK64" i="7"/>
  <c r="AK1043" i="1" s="1"/>
  <c r="AI239" i="7"/>
  <c r="AI200" i="7"/>
  <c r="BB190" i="7"/>
  <c r="I251" i="7"/>
  <c r="I59" i="7"/>
  <c r="I1040" i="1" s="1"/>
  <c r="I256" i="7"/>
  <c r="AO239" i="7"/>
  <c r="AO200" i="7"/>
  <c r="AV35" i="5"/>
  <c r="N251" i="7"/>
  <c r="N74" i="7" s="1"/>
  <c r="N1049" i="1" s="1"/>
  <c r="N59" i="7"/>
  <c r="N1040" i="1" s="1"/>
  <c r="N256" i="7"/>
  <c r="Y258" i="7"/>
  <c r="Y199" i="7" s="1"/>
  <c r="Y64" i="7"/>
  <c r="Y1043" i="1" s="1"/>
  <c r="Z21" i="3"/>
  <c r="Z37" i="5"/>
  <c r="AV239" i="7"/>
  <c r="AV200" i="7"/>
  <c r="AG258" i="7"/>
  <c r="AG199" i="7" s="1"/>
  <c r="AG64" i="7"/>
  <c r="AG1043" i="1" s="1"/>
  <c r="BA190" i="7"/>
  <c r="AF197" i="7"/>
  <c r="AW262" i="7"/>
  <c r="AW203" i="7" s="1"/>
  <c r="AW74" i="7"/>
  <c r="AW1049" i="1" s="1"/>
  <c r="AN251" i="7"/>
  <c r="AN59" i="7"/>
  <c r="AN1040" i="1" s="1"/>
  <c r="AN256" i="7"/>
  <c r="AS21" i="3"/>
  <c r="AS37" i="5"/>
  <c r="AK239" i="7"/>
  <c r="AK200" i="7"/>
  <c r="AM20" i="3"/>
  <c r="AP816" i="1"/>
  <c r="AP475" i="1"/>
  <c r="AP191" i="1"/>
  <c r="AP284" i="1"/>
  <c r="AM29" i="3"/>
  <c r="AQ34" i="12"/>
  <c r="AP263" i="1"/>
  <c r="AP183" i="1"/>
  <c r="AP140" i="1"/>
  <c r="AQ94" i="12"/>
  <c r="AP715" i="1"/>
  <c r="AP335" i="1"/>
  <c r="AP60" i="1"/>
  <c r="AP30" i="1"/>
  <c r="AQ30" i="12"/>
  <c r="AP803" i="1"/>
  <c r="AP435" i="1"/>
  <c r="AP363" i="1"/>
  <c r="AP87" i="1"/>
  <c r="AQ98" i="12"/>
  <c r="AP723" i="1"/>
  <c r="AP175" i="1"/>
  <c r="AP45" i="1"/>
  <c r="AP25" i="1"/>
  <c r="AP764" i="1"/>
  <c r="AP390" i="1"/>
  <c r="AP111" i="1"/>
  <c r="AP15" i="1"/>
  <c r="AQ106" i="12"/>
  <c r="AP707" i="1"/>
  <c r="AP20" i="1"/>
  <c r="AP212" i="1"/>
  <c r="AP832" i="1"/>
  <c r="AP10" i="1"/>
  <c r="AP319" i="1"/>
  <c r="AP239" i="1"/>
  <c r="BH258" i="7"/>
  <c r="BH199" i="7" s="1"/>
  <c r="BH64" i="7"/>
  <c r="BH1043" i="1" s="1"/>
  <c r="AZ197" i="7"/>
  <c r="P36" i="5"/>
  <c r="P35" i="5"/>
  <c r="AS251" i="7"/>
  <c r="AS74" i="7" s="1"/>
  <c r="AS1049" i="1" s="1"/>
  <c r="AS59" i="7"/>
  <c r="AS1040" i="1" s="1"/>
  <c r="AS256" i="7"/>
  <c r="Q21" i="3"/>
  <c r="Q37" i="5"/>
  <c r="L190" i="7"/>
  <c r="Y17" i="3"/>
  <c r="Y38" i="5"/>
  <c r="AT251" i="7"/>
  <c r="AT260" i="7" s="1"/>
  <c r="AT201" i="7" s="1"/>
  <c r="AT59" i="7"/>
  <c r="AT1040" i="1" s="1"/>
  <c r="AT256" i="7"/>
  <c r="AM190" i="7"/>
  <c r="AU251" i="7"/>
  <c r="AU69" i="7" s="1"/>
  <c r="AU1046" i="1" s="1"/>
  <c r="AU256" i="7"/>
  <c r="AE200" i="7"/>
  <c r="AE239" i="7"/>
  <c r="AB258" i="7"/>
  <c r="AB199" i="7" s="1"/>
  <c r="AB64" i="7"/>
  <c r="AB1043" i="1" s="1"/>
  <c r="AB38" i="5"/>
  <c r="AB17" i="3"/>
  <c r="AR251" i="7"/>
  <c r="AR258" i="7" s="1"/>
  <c r="AR199" i="7" s="1"/>
  <c r="AR256" i="7"/>
  <c r="AK251" i="7"/>
  <c r="AK59" i="7" s="1"/>
  <c r="AK1040" i="1" s="1"/>
  <c r="AK256" i="7"/>
  <c r="AI251" i="7"/>
  <c r="AI74" i="7" s="1"/>
  <c r="AI1049" i="1" s="1"/>
  <c r="AI59" i="7"/>
  <c r="AI1040" i="1" s="1"/>
  <c r="AI256" i="7"/>
  <c r="BB239" i="7"/>
  <c r="BB200" i="7"/>
  <c r="T197" i="7"/>
  <c r="I190" i="7"/>
  <c r="AQ251" i="7"/>
  <c r="AQ260" i="7" s="1"/>
  <c r="AQ201" i="7" s="1"/>
  <c r="AQ59" i="7"/>
  <c r="AQ1040" i="1" s="1"/>
  <c r="AQ256" i="7"/>
  <c r="N262" i="7"/>
  <c r="N203" i="7" s="1"/>
  <c r="Y251" i="7"/>
  <c r="Y59" i="7" s="1"/>
  <c r="Y1040" i="1" s="1"/>
  <c r="Y256" i="7"/>
  <c r="S328" i="5"/>
  <c r="T327" i="5"/>
  <c r="P327" i="5" s="1"/>
  <c r="Q327" i="5" s="1"/>
  <c r="AO34" i="5" s="1"/>
  <c r="AV258" i="7"/>
  <c r="AV199" i="7" s="1"/>
  <c r="AV64" i="7"/>
  <c r="AV1043" i="1" s="1"/>
  <c r="AY263" i="7"/>
  <c r="AD35" i="5"/>
  <c r="AW190" i="7"/>
  <c r="AP251" i="7"/>
  <c r="AP64" i="7" s="1"/>
  <c r="AP1043" i="1" s="1"/>
  <c r="S239" i="7"/>
  <c r="S200" i="7"/>
  <c r="G197" i="7"/>
  <c r="G204" i="7" s="1"/>
  <c r="G263" i="7"/>
  <c r="AT258" i="7"/>
  <c r="AT199" i="7" s="1"/>
  <c r="AT64" i="7"/>
  <c r="AT1043" i="1" s="1"/>
  <c r="W263" i="7"/>
  <c r="W197" i="7"/>
  <c r="W204" i="7" s="1"/>
  <c r="AJ21" i="3"/>
  <c r="AJ37" i="5"/>
  <c r="AD251" i="7"/>
  <c r="AD256" i="7" s="1"/>
  <c r="AD59" i="7"/>
  <c r="AD1040" i="1" s="1"/>
  <c r="J190" i="7"/>
  <c r="F45" i="3"/>
  <c r="F52" i="3"/>
  <c r="F27" i="3"/>
  <c r="V190" i="7"/>
  <c r="S336" i="5"/>
  <c r="T335" i="5"/>
  <c r="P335" i="5" s="1"/>
  <c r="Q335" i="5" s="1"/>
  <c r="AW34" i="5" s="1"/>
  <c r="K239" i="7"/>
  <c r="K200" i="7"/>
  <c r="AJ251" i="7"/>
  <c r="AJ258" i="7" s="1"/>
  <c r="AJ199" i="7" s="1"/>
  <c r="AJ59" i="7"/>
  <c r="AJ1040" i="1" s="1"/>
  <c r="AJ256" i="7"/>
  <c r="AS262" i="7"/>
  <c r="AS203" i="7" s="1"/>
  <c r="N36" i="5"/>
  <c r="N35" i="5"/>
  <c r="Y20" i="3"/>
  <c r="AC94" i="12"/>
  <c r="AC106" i="12"/>
  <c r="AC86" i="12"/>
  <c r="AC98" i="12"/>
  <c r="AB715" i="1"/>
  <c r="AB816" i="1"/>
  <c r="AB764" i="1"/>
  <c r="AB803" i="1"/>
  <c r="AB723" i="1"/>
  <c r="AB832" i="1"/>
  <c r="AB319" i="1"/>
  <c r="AB284" i="1"/>
  <c r="AB191" i="1"/>
  <c r="AB707" i="1"/>
  <c r="AB475" i="1"/>
  <c r="AB363" i="1"/>
  <c r="AB263" i="1"/>
  <c r="AB175" i="1"/>
  <c r="AB140" i="1"/>
  <c r="AB462" i="1"/>
  <c r="AB435" i="1"/>
  <c r="AB247" i="1"/>
  <c r="AB212" i="1"/>
  <c r="AB111" i="1"/>
  <c r="AB239" i="1"/>
  <c r="AB119" i="1"/>
  <c r="AB10" i="1"/>
  <c r="AB87" i="1"/>
  <c r="AB50" i="1"/>
  <c r="AB20" i="1"/>
  <c r="AB25" i="1"/>
  <c r="AB95" i="1"/>
  <c r="AB45" i="1"/>
  <c r="AB327" i="1"/>
  <c r="AB15" i="1"/>
  <c r="Y29" i="3"/>
  <c r="AB60" i="1"/>
  <c r="AB30" i="1"/>
  <c r="AB422" i="1"/>
  <c r="AT262" i="7"/>
  <c r="AT203" i="7" s="1"/>
  <c r="AT74" i="7"/>
  <c r="AT1049" i="1" s="1"/>
  <c r="AU260" i="7"/>
  <c r="AU201" i="7" s="1"/>
  <c r="AB251" i="7"/>
  <c r="AB262" i="7" s="1"/>
  <c r="AB203" i="7" s="1"/>
  <c r="AB59" i="7"/>
  <c r="AB1040" i="1" s="1"/>
  <c r="AB256" i="7"/>
  <c r="Q260" i="7"/>
  <c r="Q201" i="7" s="1"/>
  <c r="Q69" i="7"/>
  <c r="Q1046" i="1" s="1"/>
  <c r="AB20" i="3"/>
  <c r="AF106" i="12"/>
  <c r="AF86" i="12"/>
  <c r="AF98" i="12"/>
  <c r="AF94" i="12"/>
  <c r="AE715" i="1"/>
  <c r="AE816" i="1"/>
  <c r="AE764" i="1"/>
  <c r="AE803" i="1"/>
  <c r="AE723" i="1"/>
  <c r="AE832" i="1"/>
  <c r="AE707" i="1"/>
  <c r="AE191" i="1"/>
  <c r="AE780" i="1"/>
  <c r="AE475" i="1"/>
  <c r="AE398" i="1"/>
  <c r="AE335" i="1"/>
  <c r="AE390" i="1"/>
  <c r="AE363" i="1"/>
  <c r="AE263" i="1"/>
  <c r="AE175" i="1"/>
  <c r="AE140" i="1"/>
  <c r="AE435" i="1"/>
  <c r="AE247" i="1"/>
  <c r="AE212" i="1"/>
  <c r="AE183" i="1"/>
  <c r="AE111" i="1"/>
  <c r="AE239" i="1"/>
  <c r="AE327" i="1"/>
  <c r="AE87" i="1"/>
  <c r="AE50" i="1"/>
  <c r="AE20" i="1"/>
  <c r="AE25" i="1"/>
  <c r="AB29" i="3"/>
  <c r="AE319" i="1"/>
  <c r="AE95" i="1"/>
  <c r="AE45" i="1"/>
  <c r="AE284" i="1"/>
  <c r="AE15" i="1"/>
  <c r="AE60" i="1"/>
  <c r="AE30" i="1"/>
  <c r="AE10" i="1"/>
  <c r="AC190" i="7"/>
  <c r="AK262" i="7"/>
  <c r="AK203" i="7" s="1"/>
  <c r="AK74" i="7"/>
  <c r="AK1049" i="1" s="1"/>
  <c r="AI262" i="7"/>
  <c r="AI203" i="7" s="1"/>
  <c r="S296" i="5"/>
  <c r="T295" i="5"/>
  <c r="P295" i="5" s="1"/>
  <c r="Q295" i="5" s="1"/>
  <c r="I34" i="5" s="1"/>
  <c r="AK36" i="5"/>
  <c r="AK35" i="5"/>
  <c r="AQ262" i="7"/>
  <c r="AQ203" i="7" s="1"/>
  <c r="AQ74" i="7"/>
  <c r="AQ1049" i="1" s="1"/>
  <c r="Y260" i="7"/>
  <c r="Y201" i="7" s="1"/>
  <c r="Y69" i="7"/>
  <c r="Y1046" i="1" s="1"/>
  <c r="AL239" i="7"/>
  <c r="AL200" i="7"/>
  <c r="AG190" i="7"/>
  <c r="BJ258" i="7"/>
  <c r="BJ199" i="7" s="1"/>
  <c r="AF69" i="7"/>
  <c r="AF1046" i="1" s="1"/>
  <c r="AF258" i="7"/>
  <c r="AF199" i="7" s="1"/>
  <c r="AF64" i="7"/>
  <c r="AF1043" i="1" s="1"/>
  <c r="AF74" i="7"/>
  <c r="AF1049" i="1" s="1"/>
  <c r="AF260" i="7"/>
  <c r="AF201" i="7" s="1"/>
  <c r="AF262" i="7"/>
  <c r="AF203" i="7" s="1"/>
  <c r="AA263" i="7"/>
  <c r="Z190" i="7"/>
  <c r="BH239" i="7"/>
  <c r="BH200" i="7"/>
  <c r="P52" i="3"/>
  <c r="P45" i="3"/>
  <c r="P27" i="3"/>
  <c r="S251" i="7"/>
  <c r="S258" i="7" s="1"/>
  <c r="S199" i="7" s="1"/>
  <c r="S59" i="7"/>
  <c r="S1040" i="1" s="1"/>
  <c r="S256" i="7"/>
  <c r="O21" i="3"/>
  <c r="O37" i="5"/>
  <c r="AI38" i="5"/>
  <c r="AI17" i="3"/>
  <c r="Y262" i="7"/>
  <c r="Y203" i="7" s="1"/>
  <c r="Y74" i="7"/>
  <c r="Y1049" i="1" s="1"/>
  <c r="R262" i="7"/>
  <c r="R203" i="7" s="1"/>
  <c r="D35" i="5"/>
  <c r="D36" i="5"/>
  <c r="V239" i="7"/>
  <c r="V200" i="7"/>
  <c r="AZ64" i="7"/>
  <c r="AZ1043" i="1" s="1"/>
  <c r="AZ258" i="7"/>
  <c r="AZ199" i="7" s="1"/>
  <c r="AZ262" i="7"/>
  <c r="AZ203" i="7" s="1"/>
  <c r="AZ74" i="7"/>
  <c r="AZ1049" i="1" s="1"/>
  <c r="AZ260" i="7"/>
  <c r="AZ201" i="7" s="1"/>
  <c r="AZ69" i="7"/>
  <c r="AZ1046" i="1" s="1"/>
  <c r="J200" i="7"/>
  <c r="J239" i="7"/>
  <c r="I492" i="1"/>
  <c r="I1208" i="1"/>
  <c r="I512" i="1"/>
  <c r="I1243" i="1"/>
  <c r="I1147" i="1"/>
  <c r="I1177" i="1"/>
  <c r="I543" i="1"/>
  <c r="I1187" i="1"/>
  <c r="I563" i="1"/>
  <c r="K251" i="7"/>
  <c r="K59" i="7"/>
  <c r="K1040" i="1" s="1"/>
  <c r="K256" i="7"/>
  <c r="AJ262" i="7"/>
  <c r="AJ203" i="7" s="1"/>
  <c r="AJ74" i="7"/>
  <c r="AJ1049" i="1" s="1"/>
  <c r="AS258" i="7"/>
  <c r="AS199" i="7" s="1"/>
  <c r="L251" i="7"/>
  <c r="L262" i="7" s="1"/>
  <c r="L203" i="7" s="1"/>
  <c r="L256" i="7"/>
  <c r="R1187" i="1"/>
  <c r="R553" i="1"/>
  <c r="R507" i="1"/>
  <c r="R676" i="1"/>
  <c r="R492" i="1"/>
  <c r="R635" i="1"/>
  <c r="R522" i="1"/>
  <c r="R1228" i="1"/>
  <c r="R604" i="1"/>
  <c r="R1157" i="1"/>
  <c r="R558" i="1"/>
  <c r="R1208" i="1"/>
  <c r="R543" i="1"/>
  <c r="R512" i="1"/>
  <c r="R1243" i="1"/>
  <c r="R573" i="1"/>
  <c r="R502" i="1"/>
  <c r="R1177" i="1"/>
  <c r="R563" i="1"/>
  <c r="R661" i="1"/>
  <c r="P197" i="7"/>
  <c r="AC27" i="3"/>
  <c r="AC52" i="3"/>
  <c r="AC45" i="3"/>
  <c r="AU262" i="7"/>
  <c r="AU203" i="7" s="1"/>
  <c r="AU74" i="7"/>
  <c r="AU1049" i="1" s="1"/>
  <c r="AE258" i="7"/>
  <c r="AE199" i="7" s="1"/>
  <c r="Q251" i="7"/>
  <c r="Q258" i="7" s="1"/>
  <c r="Q199" i="7" s="1"/>
  <c r="Q59" i="7"/>
  <c r="Q1040" i="1" s="1"/>
  <c r="Q256" i="7"/>
  <c r="AR260" i="7"/>
  <c r="AR201" i="7" s="1"/>
  <c r="AR69" i="7"/>
  <c r="AR1046" i="1" s="1"/>
  <c r="BF190" i="7"/>
  <c r="AK260" i="7"/>
  <c r="AK201" i="7" s="1"/>
  <c r="AK69" i="7"/>
  <c r="AK1046" i="1" s="1"/>
  <c r="AI258" i="7"/>
  <c r="AI199" i="7" s="1"/>
  <c r="AI64" i="7"/>
  <c r="AI1043" i="1" s="1"/>
  <c r="T64" i="7"/>
  <c r="T1043" i="1" s="1"/>
  <c r="T258" i="7"/>
  <c r="T199" i="7" s="1"/>
  <c r="T262" i="7"/>
  <c r="T203" i="7" s="1"/>
  <c r="T74" i="7"/>
  <c r="T1049" i="1" s="1"/>
  <c r="T260" i="7"/>
  <c r="T201" i="7" s="1"/>
  <c r="T69" i="7"/>
  <c r="T1046" i="1" s="1"/>
  <c r="AO251" i="7"/>
  <c r="AO262" i="7" s="1"/>
  <c r="AO203" i="7" s="1"/>
  <c r="AO59" i="7"/>
  <c r="AO1040" i="1" s="1"/>
  <c r="AO256" i="7"/>
  <c r="Y190" i="7"/>
  <c r="BB21" i="3"/>
  <c r="BB37" i="5"/>
  <c r="AV251" i="7"/>
  <c r="AV262" i="7" s="1"/>
  <c r="AV203" i="7" s="1"/>
  <c r="AV59" i="7"/>
  <c r="AV1040" i="1" s="1"/>
  <c r="AV256" i="7"/>
  <c r="AG239" i="7"/>
  <c r="AG200" i="7"/>
  <c r="AX1253" i="1"/>
  <c r="AX676" i="1"/>
  <c r="AX857" i="1"/>
  <c r="AX656" i="1"/>
  <c r="AX1243" i="1"/>
  <c r="AX635" i="1"/>
  <c r="AX791" i="1"/>
  <c r="AX548" i="1"/>
  <c r="AX1162" i="1"/>
  <c r="AX1167" i="1"/>
  <c r="AX522" i="1"/>
  <c r="AX742" i="1"/>
  <c r="AX1172" i="1"/>
  <c r="AX666" i="1"/>
  <c r="AX757" i="1"/>
  <c r="AX507" i="1"/>
  <c r="AX747" i="1"/>
  <c r="AX573" i="1"/>
  <c r="AX625" i="1"/>
  <c r="AX1152" i="1"/>
  <c r="AX1177" i="1"/>
  <c r="AX497" i="1"/>
  <c r="AX604" i="1"/>
  <c r="AX1228" i="1"/>
  <c r="AX1213" i="1"/>
  <c r="AX558" i="1"/>
  <c r="AX1187" i="1"/>
  <c r="AX752" i="1"/>
  <c r="AX538" i="1"/>
  <c r="BA239" i="7"/>
  <c r="BA200" i="7"/>
  <c r="Z200" i="7"/>
  <c r="Z239" i="7"/>
  <c r="S1228" i="1"/>
  <c r="S512" i="1"/>
  <c r="S492" i="1"/>
  <c r="S661" i="1"/>
  <c r="S502" i="1"/>
  <c r="S573" i="1"/>
  <c r="S1147" i="1"/>
  <c r="S1187" i="1"/>
  <c r="S543" i="1"/>
  <c r="S676" i="1"/>
  <c r="S651" i="1"/>
  <c r="S563" i="1"/>
  <c r="S507" i="1"/>
  <c r="S553" i="1"/>
  <c r="S1243" i="1"/>
  <c r="S1177" i="1"/>
  <c r="S604" i="1"/>
  <c r="S522" i="1"/>
  <c r="S558" i="1"/>
  <c r="S635" i="1"/>
  <c r="S1157" i="1"/>
  <c r="AX227" i="12"/>
  <c r="AT45" i="3"/>
  <c r="AT27" i="3"/>
  <c r="AT52" i="3"/>
  <c r="AR21" i="3"/>
  <c r="AR37" i="5"/>
  <c r="J251" i="7"/>
  <c r="J64" i="7" s="1"/>
  <c r="J1043" i="1" s="1"/>
  <c r="J256" i="7"/>
  <c r="V260" i="7"/>
  <c r="V201" i="7" s="1"/>
  <c r="AN190" i="7"/>
  <c r="K262" i="7"/>
  <c r="K203" i="7" s="1"/>
  <c r="K74" i="7"/>
  <c r="K1049" i="1" s="1"/>
  <c r="AJ260" i="7"/>
  <c r="AJ201" i="7" s="1"/>
  <c r="AJ69" i="7"/>
  <c r="AJ1046" i="1" s="1"/>
  <c r="AS260" i="7"/>
  <c r="AS201" i="7" s="1"/>
  <c r="AS69" i="7"/>
  <c r="AS1046" i="1" s="1"/>
  <c r="L74" i="7"/>
  <c r="L1049" i="1" s="1"/>
  <c r="O27" i="3"/>
  <c r="O52" i="3"/>
  <c r="O45" i="3"/>
  <c r="AC21" i="3"/>
  <c r="AC37" i="5"/>
  <c r="AM239" i="7"/>
  <c r="AM200" i="7"/>
  <c r="AF1228" i="1"/>
  <c r="AF676" i="1"/>
  <c r="AF522" i="1"/>
  <c r="AF1152" i="1"/>
  <c r="AF604" i="1"/>
  <c r="AF786" i="1"/>
  <c r="AF1187" i="1"/>
  <c r="AF558" i="1"/>
  <c r="AF594" i="1"/>
  <c r="AF1243" i="1"/>
  <c r="AF548" i="1"/>
  <c r="AF635" i="1"/>
  <c r="AF1157" i="1"/>
  <c r="AF507" i="1"/>
  <c r="AF666" i="1"/>
  <c r="AF573" i="1"/>
  <c r="AF497" i="1"/>
  <c r="AF1167" i="1"/>
  <c r="AF502" i="1"/>
  <c r="AF1177" i="1"/>
  <c r="AF656" i="1"/>
  <c r="AU190" i="7"/>
  <c r="AE251" i="7"/>
  <c r="AE64" i="7" s="1"/>
  <c r="AE1043" i="1" s="1"/>
  <c r="AE256" i="7"/>
  <c r="AB260" i="7"/>
  <c r="AB201" i="7" s="1"/>
  <c r="AB69" i="7"/>
  <c r="AB1046" i="1" s="1"/>
  <c r="Q190" i="7"/>
  <c r="R36" i="5"/>
  <c r="BF239" i="7"/>
  <c r="BF200" i="7"/>
  <c r="AK190" i="7"/>
  <c r="AI260" i="7"/>
  <c r="AI201" i="7" s="1"/>
  <c r="AI69" i="7"/>
  <c r="AI1046" i="1" s="1"/>
  <c r="BB251" i="7"/>
  <c r="BB256" i="7" s="1"/>
  <c r="BB59" i="7"/>
  <c r="BB1040" i="1" s="1"/>
  <c r="I239" i="7"/>
  <c r="I200" i="7"/>
  <c r="AN35" i="5"/>
  <c r="AQ190" i="7"/>
  <c r="N190" i="7"/>
  <c r="Y239" i="7"/>
  <c r="Y200" i="7"/>
  <c r="AL190" i="7"/>
  <c r="BJ262" i="7"/>
  <c r="BJ203" i="7" s="1"/>
  <c r="X38" i="5"/>
  <c r="X17" i="3"/>
  <c r="AV260" i="7"/>
  <c r="AV201" i="7" s="1"/>
  <c r="AV69" i="7"/>
  <c r="AV1046" i="1" s="1"/>
  <c r="R190" i="7"/>
  <c r="F21" i="3"/>
  <c r="F37" i="5"/>
  <c r="AY227" i="12"/>
  <c r="AU52" i="3"/>
  <c r="AU45" i="3"/>
  <c r="AU27" i="3"/>
  <c r="BA258" i="7"/>
  <c r="BA199" i="7" s="1"/>
  <c r="BE178" i="7"/>
  <c r="BE179" i="7"/>
  <c r="AW239" i="7"/>
  <c r="AW200" i="7"/>
  <c r="Z251" i="7"/>
  <c r="Z69" i="7" s="1"/>
  <c r="Z1046" i="1" s="1"/>
  <c r="Z256" i="7"/>
  <c r="BH190" i="7"/>
  <c r="X197" i="7"/>
  <c r="AU239" i="7"/>
  <c r="AU200" i="7"/>
  <c r="AC251" i="7"/>
  <c r="AC69" i="7" s="1"/>
  <c r="AC1046" i="1" s="1"/>
  <c r="N258" i="7"/>
  <c r="N199" i="7" s="1"/>
  <c r="N64" i="7"/>
  <c r="N1043" i="1" s="1"/>
  <c r="AN262" i="7"/>
  <c r="AN203" i="7" s="1"/>
  <c r="AN74" i="7"/>
  <c r="AN1049" i="1" s="1"/>
  <c r="AN260" i="7"/>
  <c r="AN201" i="7" s="1"/>
  <c r="AN69" i="7"/>
  <c r="AN1046" i="1" s="1"/>
  <c r="J262" i="7"/>
  <c r="J203" i="7" s="1"/>
  <c r="J74" i="7"/>
  <c r="J1049" i="1" s="1"/>
  <c r="AN239" i="7"/>
  <c r="AN200" i="7"/>
  <c r="K258" i="7"/>
  <c r="K199" i="7" s="1"/>
  <c r="K64" i="7"/>
  <c r="K1043" i="1" s="1"/>
  <c r="AL21" i="3"/>
  <c r="AL37" i="5"/>
  <c r="AS190" i="7"/>
  <c r="L260" i="7"/>
  <c r="L201" i="7" s="1"/>
  <c r="L69" i="7"/>
  <c r="L1046" i="1" s="1"/>
  <c r="H36" i="5"/>
  <c r="H35" i="5"/>
  <c r="P258" i="7"/>
  <c r="P199" i="7" s="1"/>
  <c r="P262" i="7"/>
  <c r="P203" i="7" s="1"/>
  <c r="P260" i="7"/>
  <c r="P201" i="7" s="1"/>
  <c r="P64" i="7"/>
  <c r="P1043" i="1" s="1"/>
  <c r="P74" i="7"/>
  <c r="P1049" i="1" s="1"/>
  <c r="P69" i="7"/>
  <c r="P1046" i="1" s="1"/>
  <c r="AT239" i="7"/>
  <c r="AT200" i="7"/>
  <c r="AM258" i="7"/>
  <c r="AM199" i="7" s="1"/>
  <c r="AM64" i="7"/>
  <c r="AM1043" i="1" s="1"/>
  <c r="BE38" i="5"/>
  <c r="BE17" i="3"/>
  <c r="AE262" i="7"/>
  <c r="AE203" i="7" s="1"/>
  <c r="AE74" i="7"/>
  <c r="AE1049" i="1" s="1"/>
  <c r="Q239" i="7"/>
  <c r="Q200" i="7"/>
  <c r="AR200" i="7"/>
  <c r="AR239" i="7"/>
  <c r="AC239" i="7"/>
  <c r="AC200" i="7"/>
  <c r="BF251" i="7"/>
  <c r="BF59" i="7" s="1"/>
  <c r="BF1040" i="1" s="1"/>
  <c r="BF256" i="7"/>
  <c r="AI190" i="7"/>
  <c r="BB69" i="7"/>
  <c r="BB1046" i="1" s="1"/>
  <c r="Y52" i="3"/>
  <c r="Y45" i="3"/>
  <c r="Y27" i="3"/>
  <c r="E21" i="3"/>
  <c r="E37" i="5"/>
  <c r="I262" i="7"/>
  <c r="I203" i="7" s="1"/>
  <c r="I74" i="7"/>
  <c r="I1049" i="1" s="1"/>
  <c r="AO260" i="7"/>
  <c r="AO201" i="7" s="1"/>
  <c r="AO69" i="7"/>
  <c r="AO1046" i="1" s="1"/>
  <c r="O263" i="7"/>
  <c r="BC251" i="7"/>
  <c r="BC64" i="7" s="1"/>
  <c r="BC1043" i="1" s="1"/>
  <c r="BC256" i="7"/>
  <c r="N239" i="7"/>
  <c r="N200" i="7"/>
  <c r="AL258" i="7"/>
  <c r="AL199" i="7" s="1"/>
  <c r="AL64" i="7"/>
  <c r="AL1043" i="1" s="1"/>
  <c r="X20" i="3"/>
  <c r="AB94" i="12"/>
  <c r="AB106" i="12"/>
  <c r="AB86" i="12"/>
  <c r="AB98" i="12"/>
  <c r="AB90" i="12"/>
  <c r="AA832" i="1"/>
  <c r="AA707" i="1"/>
  <c r="AA715" i="1"/>
  <c r="AA816" i="1"/>
  <c r="AA764" i="1"/>
  <c r="AA803" i="1"/>
  <c r="AA422" i="1"/>
  <c r="AA327" i="1"/>
  <c r="AA87" i="1"/>
  <c r="AA319" i="1"/>
  <c r="AA284" i="1"/>
  <c r="AA191" i="1"/>
  <c r="AA475" i="1"/>
  <c r="AA255" i="1"/>
  <c r="AA406" i="1"/>
  <c r="AA363" i="1"/>
  <c r="AA263" i="1"/>
  <c r="AA175" i="1"/>
  <c r="AA140" i="1"/>
  <c r="AA462" i="1"/>
  <c r="AA435" i="1"/>
  <c r="AA247" i="1"/>
  <c r="AA212" i="1"/>
  <c r="AA111" i="1"/>
  <c r="AA60" i="1"/>
  <c r="AA10" i="1"/>
  <c r="AA50" i="1"/>
  <c r="AA20" i="1"/>
  <c r="AA25" i="1"/>
  <c r="AA239" i="1"/>
  <c r="AA103" i="1"/>
  <c r="AA119" i="1"/>
  <c r="X29" i="3"/>
  <c r="AA95" i="1"/>
  <c r="AA45" i="1"/>
  <c r="AA15" i="1"/>
  <c r="BD21" i="3"/>
  <c r="BD37" i="5"/>
  <c r="R239" i="7"/>
  <c r="R200" i="7"/>
  <c r="BA262" i="7"/>
  <c r="BA203" i="7" s="1"/>
  <c r="BA74" i="7"/>
  <c r="BA1049" i="1" s="1"/>
  <c r="BH262" i="7"/>
  <c r="BH203" i="7" s="1"/>
  <c r="BH74" i="7"/>
  <c r="BH1049" i="1" s="1"/>
  <c r="S260" i="7"/>
  <c r="S201" i="7" s="1"/>
  <c r="S69" i="7"/>
  <c r="S1046" i="1" s="1"/>
  <c r="AD239" i="7"/>
  <c r="AD200" i="7"/>
  <c r="AH251" i="7"/>
  <c r="AH262" i="7" s="1"/>
  <c r="AH203" i="7" s="1"/>
  <c r="AH256" i="7"/>
  <c r="AD258" i="7"/>
  <c r="AD199" i="7" s="1"/>
  <c r="AD190" i="7"/>
  <c r="AW1228" i="1"/>
  <c r="AW1253" i="1"/>
  <c r="AW1243" i="1"/>
  <c r="AW791" i="1"/>
  <c r="AW573" i="1"/>
  <c r="AW1187" i="1"/>
  <c r="AW747" i="1"/>
  <c r="AW742" i="1"/>
  <c r="AW1162" i="1"/>
  <c r="AW625" i="1"/>
  <c r="AW604" i="1"/>
  <c r="AW752" i="1"/>
  <c r="AW757" i="1"/>
  <c r="AW1167" i="1"/>
  <c r="AW676" i="1"/>
  <c r="AW635" i="1"/>
  <c r="AW548" i="1"/>
  <c r="AW1177" i="1"/>
  <c r="AW1152" i="1"/>
  <c r="AW656" i="1"/>
  <c r="AW666" i="1"/>
  <c r="AW1172" i="1"/>
  <c r="AW497" i="1"/>
  <c r="AW507" i="1"/>
  <c r="AW522" i="1"/>
  <c r="AW1213" i="1"/>
  <c r="AW558" i="1"/>
  <c r="AW538" i="1"/>
  <c r="AH190" i="7"/>
  <c r="J258" i="7"/>
  <c r="J199" i="7" s="1"/>
  <c r="BJ260" i="7"/>
  <c r="BJ201" i="7" s="1"/>
  <c r="V251" i="7"/>
  <c r="V258" i="7" s="1"/>
  <c r="V199" i="7" s="1"/>
  <c r="V59" i="7"/>
  <c r="V1040" i="1" s="1"/>
  <c r="V256" i="7"/>
  <c r="H256" i="7"/>
  <c r="AN258" i="7"/>
  <c r="AN199" i="7" s="1"/>
  <c r="AN64" i="7"/>
  <c r="AN1043" i="1" s="1"/>
  <c r="K260" i="7"/>
  <c r="K201" i="7" s="1"/>
  <c r="K69" i="7"/>
  <c r="K1046" i="1" s="1"/>
  <c r="U263" i="7"/>
  <c r="U197" i="7"/>
  <c r="U204" i="7" s="1"/>
  <c r="AJ239" i="7"/>
  <c r="AJ200" i="7"/>
  <c r="AX256" i="7"/>
  <c r="S305" i="5"/>
  <c r="T304" i="5"/>
  <c r="P304" i="5" s="1"/>
  <c r="Q304" i="5" s="1"/>
  <c r="R34" i="5" s="1"/>
  <c r="R35" i="5" s="1"/>
  <c r="AU21" i="3"/>
  <c r="AU37" i="5"/>
  <c r="AT190" i="7"/>
  <c r="AM251" i="7"/>
  <c r="AM262" i="7" s="1"/>
  <c r="AM203" i="7" s="1"/>
  <c r="AM59" i="7"/>
  <c r="AM1040" i="1" s="1"/>
  <c r="AM256" i="7"/>
  <c r="BE20" i="3"/>
  <c r="BH435" i="1"/>
  <c r="BI94" i="12"/>
  <c r="BH239" i="1"/>
  <c r="BH60" i="1"/>
  <c r="BH25" i="1"/>
  <c r="BH824" i="1"/>
  <c r="BH715" i="1"/>
  <c r="BH284" i="1"/>
  <c r="BH45" i="1"/>
  <c r="BI34" i="12"/>
  <c r="BH319" i="1"/>
  <c r="BH87" i="1"/>
  <c r="BH803" i="1"/>
  <c r="BH175" i="1"/>
  <c r="BH191" i="1"/>
  <c r="BI106" i="12"/>
  <c r="BH707" i="1"/>
  <c r="BH111" i="1"/>
  <c r="BI30" i="12"/>
  <c r="BH390" i="1"/>
  <c r="BH10" i="1"/>
  <c r="BH723" i="1"/>
  <c r="BH335" i="1"/>
  <c r="BH140" i="1"/>
  <c r="BH764" i="1"/>
  <c r="BH840" i="1"/>
  <c r="BH20" i="1"/>
  <c r="BE29" i="3"/>
  <c r="BH816" i="1"/>
  <c r="BH50" i="1"/>
  <c r="BH30" i="1"/>
  <c r="BH15" i="1"/>
  <c r="BI98" i="12"/>
  <c r="BH731" i="1"/>
  <c r="BH263" i="1"/>
  <c r="AE190" i="7"/>
  <c r="BF260" i="7"/>
  <c r="BF201" i="7" s="1"/>
  <c r="BF69" i="7"/>
  <c r="BF1046" i="1" s="1"/>
  <c r="AB656" i="1"/>
  <c r="AB507" i="1"/>
  <c r="AB553" i="1"/>
  <c r="AB857" i="1"/>
  <c r="AB635" i="1"/>
  <c r="AB1228" i="1"/>
  <c r="AB661" i="1"/>
  <c r="AB573" i="1"/>
  <c r="AB1243" i="1"/>
  <c r="AB604" i="1"/>
  <c r="AB497" i="1"/>
  <c r="AB1157" i="1"/>
  <c r="AB676" i="1"/>
  <c r="AB558" i="1"/>
  <c r="AB1177" i="1"/>
  <c r="AB666" i="1"/>
  <c r="AB548" i="1"/>
  <c r="AB1152" i="1"/>
  <c r="AB502" i="1"/>
  <c r="AB1187" i="1"/>
  <c r="AB522" i="1"/>
  <c r="AB1238" i="1"/>
  <c r="AB512" i="1"/>
  <c r="I260" i="7"/>
  <c r="I201" i="7" s="1"/>
  <c r="I69" i="7"/>
  <c r="I1046" i="1" s="1"/>
  <c r="AO190" i="7"/>
  <c r="AH38" i="5"/>
  <c r="AH17" i="3"/>
  <c r="BC262" i="7"/>
  <c r="BC203" i="7" s="1"/>
  <c r="BC74" i="7"/>
  <c r="BC1049" i="1" s="1"/>
  <c r="N260" i="7"/>
  <c r="N201" i="7" s="1"/>
  <c r="N69" i="7"/>
  <c r="N1046" i="1" s="1"/>
  <c r="AL251" i="7"/>
  <c r="AL260" i="7" s="1"/>
  <c r="AL201" i="7" s="1"/>
  <c r="AG262" i="7"/>
  <c r="AG203" i="7" s="1"/>
  <c r="AG74" i="7"/>
  <c r="AG1049" i="1" s="1"/>
  <c r="R251" i="7"/>
  <c r="R260" i="7" s="1"/>
  <c r="R201" i="7" s="1"/>
  <c r="R256" i="7"/>
  <c r="BA251" i="7"/>
  <c r="BA260" i="7" s="1"/>
  <c r="BA201" i="7" s="1"/>
  <c r="AM38" i="5"/>
  <c r="AM17" i="3"/>
  <c r="S318" i="5"/>
  <c r="T317" i="5"/>
  <c r="P317" i="5" s="1"/>
  <c r="Q317" i="5" s="1"/>
  <c r="AE34" i="5" s="1"/>
  <c r="AT21" i="3"/>
  <c r="AT37" i="5"/>
  <c r="AW251" i="7"/>
  <c r="AW258" i="7" s="1"/>
  <c r="AW199" i="7" s="1"/>
  <c r="AW59" i="7"/>
  <c r="AW1040" i="1" s="1"/>
  <c r="AW256" i="7"/>
  <c r="BC21" i="3"/>
  <c r="BC37" i="5"/>
  <c r="AP190" i="7"/>
  <c r="Z260" i="7"/>
  <c r="Z201" i="7" s="1"/>
  <c r="BH251" i="7"/>
  <c r="BH260" i="7" s="1"/>
  <c r="BH201" i="7" s="1"/>
  <c r="BH59" i="7"/>
  <c r="BH1040" i="1" s="1"/>
  <c r="BH256" i="7"/>
  <c r="S190" i="7"/>
  <c r="X258" i="7"/>
  <c r="X199" i="7" s="1"/>
  <c r="X64" i="7"/>
  <c r="X1043" i="1" s="1"/>
  <c r="X69" i="7"/>
  <c r="X1046" i="1" s="1"/>
  <c r="X262" i="7"/>
  <c r="X203" i="7" s="1"/>
  <c r="X260" i="7"/>
  <c r="X201" i="7" s="1"/>
  <c r="X74" i="7"/>
  <c r="X1049" i="1" s="1"/>
  <c r="AA21" i="3"/>
  <c r="AA37" i="5"/>
  <c r="G21" i="3"/>
  <c r="G37" i="5"/>
  <c r="BB197" i="7" l="1"/>
  <c r="AD197" i="7"/>
  <c r="BI208" i="12"/>
  <c r="BH432" i="1"/>
  <c r="BI172" i="12"/>
  <c r="BH813" i="1"/>
  <c r="BH260" i="1"/>
  <c r="BH84" i="1"/>
  <c r="BI16" i="12"/>
  <c r="BH728" i="1"/>
  <c r="BH332" i="1"/>
  <c r="BH137" i="1"/>
  <c r="BE28" i="3"/>
  <c r="BH800" i="1"/>
  <c r="BH281" i="1"/>
  <c r="BH837" i="1"/>
  <c r="BH821" i="1"/>
  <c r="BH172" i="1"/>
  <c r="BH761" i="1"/>
  <c r="BH712" i="1"/>
  <c r="BH108" i="1"/>
  <c r="BI132" i="12"/>
  <c r="BH720" i="1"/>
  <c r="BH316" i="1"/>
  <c r="BI8" i="12"/>
  <c r="BH236" i="1"/>
  <c r="BH704" i="1"/>
  <c r="BH387" i="1"/>
  <c r="BI160" i="12"/>
  <c r="BI136" i="12"/>
  <c r="BH188" i="1"/>
  <c r="AO197" i="7"/>
  <c r="AL20" i="3"/>
  <c r="AP98" i="12"/>
  <c r="AO363" i="1"/>
  <c r="AO319" i="1"/>
  <c r="AO111" i="1"/>
  <c r="AP30" i="12"/>
  <c r="AO191" i="1"/>
  <c r="AO284" i="1"/>
  <c r="AP106" i="12"/>
  <c r="AO803" i="1"/>
  <c r="AO45" i="1"/>
  <c r="AO239" i="1"/>
  <c r="AP94" i="12"/>
  <c r="AO816" i="1"/>
  <c r="AO475" i="1"/>
  <c r="AO183" i="1"/>
  <c r="AP34" i="12"/>
  <c r="AO723" i="1"/>
  <c r="AO175" i="1"/>
  <c r="AO10" i="1"/>
  <c r="AO707" i="1"/>
  <c r="AO764" i="1"/>
  <c r="AO212" i="1"/>
  <c r="AO20" i="1"/>
  <c r="AO832" i="1"/>
  <c r="AO435" i="1"/>
  <c r="AO60" i="1"/>
  <c r="AO715" i="1"/>
  <c r="AO390" i="1"/>
  <c r="AO25" i="1"/>
  <c r="AO335" i="1"/>
  <c r="AO87" i="1"/>
  <c r="AO15" i="1"/>
  <c r="AO263" i="1"/>
  <c r="AO140" i="1"/>
  <c r="AO30" i="1"/>
  <c r="AL29" i="3"/>
  <c r="AJ263" i="7"/>
  <c r="AJ197" i="7"/>
  <c r="AJ204" i="7" s="1"/>
  <c r="AQ197" i="7"/>
  <c r="AI263" i="7"/>
  <c r="AI197" i="7"/>
  <c r="AI204" i="7" s="1"/>
  <c r="AR263" i="7"/>
  <c r="AR197" i="7"/>
  <c r="AR204" i="7" s="1"/>
  <c r="AS20" i="3"/>
  <c r="AV723" i="1"/>
  <c r="AV175" i="1"/>
  <c r="AV183" i="1"/>
  <c r="AV30" i="1"/>
  <c r="AS29" i="3"/>
  <c r="AV832" i="1"/>
  <c r="AV764" i="1"/>
  <c r="AV284" i="1"/>
  <c r="AV140" i="1"/>
  <c r="AW94" i="12"/>
  <c r="AV239" i="1"/>
  <c r="AV212" i="1"/>
  <c r="AV15" i="1"/>
  <c r="AV803" i="1"/>
  <c r="AV731" i="1"/>
  <c r="AV87" i="1"/>
  <c r="AW106" i="12"/>
  <c r="AV715" i="1"/>
  <c r="AV335" i="1"/>
  <c r="AW30" i="12"/>
  <c r="AV191" i="1"/>
  <c r="AV111" i="1"/>
  <c r="AV707" i="1"/>
  <c r="AV363" i="1"/>
  <c r="AV10" i="1"/>
  <c r="AV816" i="1"/>
  <c r="AV390" i="1"/>
  <c r="AV25" i="1"/>
  <c r="AW98" i="12"/>
  <c r="AV435" i="1"/>
  <c r="AV263" i="1"/>
  <c r="AV45" i="1"/>
  <c r="AV319" i="1"/>
  <c r="AW34" i="12"/>
  <c r="AV60" i="1"/>
  <c r="AV20" i="1"/>
  <c r="AL212" i="12"/>
  <c r="AL208" i="12"/>
  <c r="AL132" i="12"/>
  <c r="AK704" i="1"/>
  <c r="AK720" i="1"/>
  <c r="AK188" i="1"/>
  <c r="AL140" i="12"/>
  <c r="AL164" i="12"/>
  <c r="AL172" i="12"/>
  <c r="AK761" i="1"/>
  <c r="AK432" i="1"/>
  <c r="AK236" i="1"/>
  <c r="AL136" i="12"/>
  <c r="AL160" i="12"/>
  <c r="AK316" i="1"/>
  <c r="AK180" i="1"/>
  <c r="AK712" i="1"/>
  <c r="AL8" i="12"/>
  <c r="AK800" i="1"/>
  <c r="AK260" i="1"/>
  <c r="AK172" i="1"/>
  <c r="AK813" i="1"/>
  <c r="AK84" i="1"/>
  <c r="AL156" i="12"/>
  <c r="AL176" i="12"/>
  <c r="AK332" i="1"/>
  <c r="AK137" i="1"/>
  <c r="AK387" i="1"/>
  <c r="AK108" i="1"/>
  <c r="AL16" i="12"/>
  <c r="AK360" i="1"/>
  <c r="AL144" i="12"/>
  <c r="AK472" i="1"/>
  <c r="AH28" i="3"/>
  <c r="AK209" i="1"/>
  <c r="AK829" i="1"/>
  <c r="AK281" i="1"/>
  <c r="AL17" i="3"/>
  <c r="AL38" i="5"/>
  <c r="AC260" i="7"/>
  <c r="AC201" i="7" s="1"/>
  <c r="AX197" i="7"/>
  <c r="AX204" i="7" s="1"/>
  <c r="AX263" i="7"/>
  <c r="AC38" i="5"/>
  <c r="AC17" i="3"/>
  <c r="I36" i="5"/>
  <c r="I35" i="5"/>
  <c r="Z59" i="7"/>
  <c r="Z1040" i="1" s="1"/>
  <c r="Q263" i="7"/>
  <c r="Q197" i="7"/>
  <c r="Q204" i="7" s="1"/>
  <c r="AP74" i="7"/>
  <c r="AP1049" i="1" s="1"/>
  <c r="T296" i="5"/>
  <c r="P296" i="5" s="1"/>
  <c r="Q296" i="5" s="1"/>
  <c r="J34" i="5" s="1"/>
  <c r="S297" i="5"/>
  <c r="AB263" i="7"/>
  <c r="AB197" i="7"/>
  <c r="AB204" i="7" s="1"/>
  <c r="AC212" i="12"/>
  <c r="AC208" i="12"/>
  <c r="AC136" i="12"/>
  <c r="AB704" i="1"/>
  <c r="AB324" i="1"/>
  <c r="AB244" i="1"/>
  <c r="AC168" i="12"/>
  <c r="AB829" i="1"/>
  <c r="AB419" i="1"/>
  <c r="AB116" i="1"/>
  <c r="AC160" i="12"/>
  <c r="AC8" i="12"/>
  <c r="AB432" i="1"/>
  <c r="AB236" i="1"/>
  <c r="AC156" i="12"/>
  <c r="AB720" i="1"/>
  <c r="AB459" i="1"/>
  <c r="AB84" i="1"/>
  <c r="AC164" i="12"/>
  <c r="AB761" i="1"/>
  <c r="AB712" i="1"/>
  <c r="AB281" i="1"/>
  <c r="AB92" i="1"/>
  <c r="Y28" i="3"/>
  <c r="AB813" i="1"/>
  <c r="AB209" i="1"/>
  <c r="AB172" i="1"/>
  <c r="AB137" i="1"/>
  <c r="AC172" i="12"/>
  <c r="AC144" i="12"/>
  <c r="AB472" i="1"/>
  <c r="AB108" i="1"/>
  <c r="AB316" i="1"/>
  <c r="AB188" i="1"/>
  <c r="AC16" i="12"/>
  <c r="AB800" i="1"/>
  <c r="AB360" i="1"/>
  <c r="AB260" i="1"/>
  <c r="AJ38" i="5"/>
  <c r="AJ17" i="3"/>
  <c r="AO36" i="5"/>
  <c r="AO35" i="5"/>
  <c r="AN263" i="7"/>
  <c r="AN197" i="7"/>
  <c r="AN204" i="7" s="1"/>
  <c r="N263" i="7"/>
  <c r="N197" i="7"/>
  <c r="N204" i="7" s="1"/>
  <c r="I263" i="7"/>
  <c r="I197" i="7"/>
  <c r="I204" i="7" s="1"/>
  <c r="AM69" i="7"/>
  <c r="AM1046" i="1" s="1"/>
  <c r="AM208" i="12"/>
  <c r="AM212" i="12"/>
  <c r="AI28" i="3"/>
  <c r="AM136" i="12"/>
  <c r="AM164" i="12"/>
  <c r="AL387" i="1"/>
  <c r="AL137" i="1"/>
  <c r="AM172" i="12"/>
  <c r="AM16" i="12"/>
  <c r="AL260" i="1"/>
  <c r="AM176" i="12"/>
  <c r="AL720" i="1"/>
  <c r="AM140" i="12"/>
  <c r="AL180" i="1"/>
  <c r="AL360" i="1"/>
  <c r="AM156" i="12"/>
  <c r="AL332" i="1"/>
  <c r="AM8" i="12"/>
  <c r="AL432" i="1"/>
  <c r="AM132" i="12"/>
  <c r="AL704" i="1"/>
  <c r="AL761" i="1"/>
  <c r="AL84" i="1"/>
  <c r="AL813" i="1"/>
  <c r="AM160" i="12"/>
  <c r="AL472" i="1"/>
  <c r="AL188" i="1"/>
  <c r="AM144" i="12"/>
  <c r="AL281" i="1"/>
  <c r="AL172" i="1"/>
  <c r="AL316" i="1"/>
  <c r="AL209" i="1"/>
  <c r="AL236" i="1"/>
  <c r="AL108" i="1"/>
  <c r="AL712" i="1"/>
  <c r="AL800" i="1"/>
  <c r="AL829" i="1"/>
  <c r="AV38" i="5"/>
  <c r="AV17" i="3"/>
  <c r="O20" i="3"/>
  <c r="O29" i="3"/>
  <c r="S90" i="12"/>
  <c r="S98" i="12"/>
  <c r="S94" i="12"/>
  <c r="S60" i="12"/>
  <c r="S56" i="12"/>
  <c r="R764" i="1"/>
  <c r="R803" i="1"/>
  <c r="R832" i="1"/>
  <c r="R780" i="1"/>
  <c r="R772" i="1"/>
  <c r="R406" i="1"/>
  <c r="R363" i="1"/>
  <c r="R263" i="1"/>
  <c r="R231" i="1"/>
  <c r="R140" i="1"/>
  <c r="R462" i="1"/>
  <c r="R435" i="1"/>
  <c r="R247" i="1"/>
  <c r="R212" i="1"/>
  <c r="R111" i="1"/>
  <c r="R119" i="1"/>
  <c r="R699" i="1"/>
  <c r="R422" i="1"/>
  <c r="R327" i="1"/>
  <c r="R816" i="1"/>
  <c r="R284" i="1"/>
  <c r="R167" i="1"/>
  <c r="R79" i="1"/>
  <c r="R271" i="1"/>
  <c r="R191" i="1"/>
  <c r="R475" i="1"/>
  <c r="R255" i="1"/>
  <c r="R95" i="1"/>
  <c r="R45" i="1"/>
  <c r="R5" i="1"/>
  <c r="R199" i="1"/>
  <c r="R15" i="1"/>
  <c r="R35" i="1"/>
  <c r="R60" i="1"/>
  <c r="R50" i="1"/>
  <c r="R40" i="1"/>
  <c r="R20" i="1"/>
  <c r="R25" i="1"/>
  <c r="R103" i="1"/>
  <c r="AS38" i="5"/>
  <c r="AS17" i="3"/>
  <c r="G20" i="3"/>
  <c r="K60" i="12"/>
  <c r="J271" i="1"/>
  <c r="J50" i="1"/>
  <c r="J199" i="1"/>
  <c r="K56" i="12"/>
  <c r="J255" i="1"/>
  <c r="J60" i="1"/>
  <c r="J95" i="1"/>
  <c r="G29" i="3"/>
  <c r="J832" i="1"/>
  <c r="J167" i="1"/>
  <c r="J79" i="1"/>
  <c r="J25" i="1"/>
  <c r="K94" i="12"/>
  <c r="J780" i="1"/>
  <c r="J406" i="1"/>
  <c r="J140" i="1"/>
  <c r="K90" i="12"/>
  <c r="J816" i="1"/>
  <c r="J422" i="1"/>
  <c r="J5" i="1"/>
  <c r="J764" i="1"/>
  <c r="K98" i="12"/>
  <c r="J40" i="1"/>
  <c r="J15" i="1"/>
  <c r="J772" i="1"/>
  <c r="J715" i="1"/>
  <c r="J803" i="1"/>
  <c r="J119" i="1"/>
  <c r="J103" i="1"/>
  <c r="J20" i="1"/>
  <c r="J284" i="1"/>
  <c r="J699" i="1"/>
  <c r="R59" i="7"/>
  <c r="R1040" i="1" s="1"/>
  <c r="H263" i="7"/>
  <c r="H197" i="7"/>
  <c r="H204" i="7" s="1"/>
  <c r="BB262" i="7"/>
  <c r="BB203" i="7" s="1"/>
  <c r="BC20" i="3"/>
  <c r="BC29" i="3"/>
  <c r="BF731" i="1"/>
  <c r="BF239" i="1"/>
  <c r="BF60" i="1"/>
  <c r="BF140" i="1"/>
  <c r="BG30" i="12"/>
  <c r="BF723" i="1"/>
  <c r="BF319" i="1"/>
  <c r="BF284" i="1"/>
  <c r="BG34" i="12"/>
  <c r="BF824" i="1"/>
  <c r="BF45" i="1"/>
  <c r="BF707" i="1"/>
  <c r="BF263" i="1"/>
  <c r="BF15" i="1"/>
  <c r="BF816" i="1"/>
  <c r="BF335" i="1"/>
  <c r="BF20" i="1"/>
  <c r="BF803" i="1"/>
  <c r="BF191" i="1"/>
  <c r="BF363" i="1"/>
  <c r="BF715" i="1"/>
  <c r="BF111" i="1"/>
  <c r="BF87" i="1"/>
  <c r="BG94" i="12"/>
  <c r="BG106" i="12"/>
  <c r="BF10" i="1"/>
  <c r="BF25" i="1"/>
  <c r="BF840" i="1"/>
  <c r="BG98" i="12"/>
  <c r="BF175" i="1"/>
  <c r="BF764" i="1"/>
  <c r="BF390" i="1"/>
  <c r="BF30" i="1"/>
  <c r="AD260" i="7"/>
  <c r="AD201" i="7" s="1"/>
  <c r="AA49" i="8"/>
  <c r="AA61" i="8" s="1"/>
  <c r="AA81" i="8" s="1"/>
  <c r="X16" i="3"/>
  <c r="BB38" i="5"/>
  <c r="BB17" i="3"/>
  <c r="K263" i="7"/>
  <c r="K197" i="7"/>
  <c r="K204" i="7" s="1"/>
  <c r="AH69" i="7"/>
  <c r="AH1046" i="1" s="1"/>
  <c r="AP262" i="7"/>
  <c r="AP203" i="7" s="1"/>
  <c r="AO64" i="7"/>
  <c r="AO1043" i="1" s="1"/>
  <c r="AJ20" i="3"/>
  <c r="AN86" i="12"/>
  <c r="AM475" i="1"/>
  <c r="AM435" i="1"/>
  <c r="AM140" i="1"/>
  <c r="AM50" i="1"/>
  <c r="AM803" i="1"/>
  <c r="AM284" i="1"/>
  <c r="AM319" i="1"/>
  <c r="AM45" i="1"/>
  <c r="AM60" i="1"/>
  <c r="AM764" i="1"/>
  <c r="AN94" i="12"/>
  <c r="AM191" i="1"/>
  <c r="AM10" i="1"/>
  <c r="AM25" i="1"/>
  <c r="AN106" i="12"/>
  <c r="AM707" i="1"/>
  <c r="AM212" i="1"/>
  <c r="AM20" i="1"/>
  <c r="AN98" i="12"/>
  <c r="AM715" i="1"/>
  <c r="AM363" i="1"/>
  <c r="AM30" i="1"/>
  <c r="AJ29" i="3"/>
  <c r="AM816" i="1"/>
  <c r="AM390" i="1"/>
  <c r="AM183" i="1"/>
  <c r="AM175" i="1"/>
  <c r="AN30" i="12"/>
  <c r="AM723" i="1"/>
  <c r="AM335" i="1"/>
  <c r="AM263" i="1"/>
  <c r="AM111" i="1"/>
  <c r="AM87" i="1"/>
  <c r="AM15" i="1"/>
  <c r="AM832" i="1"/>
  <c r="AN34" i="12"/>
  <c r="AM239" i="1"/>
  <c r="T328" i="5"/>
  <c r="P328" i="5" s="1"/>
  <c r="Q328" i="5" s="1"/>
  <c r="AP34" i="5" s="1"/>
  <c r="S329" i="5"/>
  <c r="T329" i="5" s="1"/>
  <c r="P329" i="5" s="1"/>
  <c r="Q329" i="5" s="1"/>
  <c r="AQ34" i="5" s="1"/>
  <c r="AR59" i="7"/>
  <c r="AR1040" i="1" s="1"/>
  <c r="AB49" i="8"/>
  <c r="AB61" i="8" s="1"/>
  <c r="AB81" i="8" s="1"/>
  <c r="Y16" i="3"/>
  <c r="AJ64" i="7"/>
  <c r="AJ1043" i="1" s="1"/>
  <c r="Z64" i="7"/>
  <c r="Z1043" i="1" s="1"/>
  <c r="AQ208" i="12"/>
  <c r="AQ212" i="12"/>
  <c r="AQ164" i="12"/>
  <c r="AP800" i="1"/>
  <c r="AQ176" i="12"/>
  <c r="AP332" i="1"/>
  <c r="AP108" i="1"/>
  <c r="AQ172" i="12"/>
  <c r="AP281" i="1"/>
  <c r="AQ144" i="12"/>
  <c r="AQ8" i="12"/>
  <c r="AP712" i="1"/>
  <c r="AP387" i="1"/>
  <c r="AP209" i="1"/>
  <c r="AQ136" i="12"/>
  <c r="AP432" i="1"/>
  <c r="AP137" i="1"/>
  <c r="AQ160" i="12"/>
  <c r="AP829" i="1"/>
  <c r="AP316" i="1"/>
  <c r="AP180" i="1"/>
  <c r="AQ140" i="12"/>
  <c r="AP172" i="1"/>
  <c r="AQ16" i="12"/>
  <c r="AP704" i="1"/>
  <c r="AP84" i="1"/>
  <c r="AQ128" i="12"/>
  <c r="AP260" i="1"/>
  <c r="AP472" i="1"/>
  <c r="AP188" i="1"/>
  <c r="AP720" i="1"/>
  <c r="AP360" i="1"/>
  <c r="AP761" i="1"/>
  <c r="AQ156" i="12"/>
  <c r="AP813" i="1"/>
  <c r="AP236" i="1"/>
  <c r="AQ132" i="12"/>
  <c r="AM28" i="3"/>
  <c r="AF204" i="7"/>
  <c r="AM260" i="7"/>
  <c r="AM201" i="7" s="1"/>
  <c r="AV20" i="3"/>
  <c r="AZ110" i="12"/>
  <c r="AZ94" i="12"/>
  <c r="AZ106" i="12"/>
  <c r="AZ30" i="12"/>
  <c r="AZ34" i="12"/>
  <c r="AZ98" i="12"/>
  <c r="AY715" i="1"/>
  <c r="AY816" i="1"/>
  <c r="AY764" i="1"/>
  <c r="AY731" i="1"/>
  <c r="AY803" i="1"/>
  <c r="AY723" i="1"/>
  <c r="AY319" i="1"/>
  <c r="AY284" i="1"/>
  <c r="AY707" i="1"/>
  <c r="AY191" i="1"/>
  <c r="AY335" i="1"/>
  <c r="AY390" i="1"/>
  <c r="AY363" i="1"/>
  <c r="AY263" i="1"/>
  <c r="AY175" i="1"/>
  <c r="AY140" i="1"/>
  <c r="AY435" i="1"/>
  <c r="AY212" i="1"/>
  <c r="AY111" i="1"/>
  <c r="AY239" i="1"/>
  <c r="AY87" i="1"/>
  <c r="AV29" i="3"/>
  <c r="AY20" i="1"/>
  <c r="AY25" i="1"/>
  <c r="AY45" i="1"/>
  <c r="AY15" i="1"/>
  <c r="AY832" i="1"/>
  <c r="AY60" i="1"/>
  <c r="AY30" i="1"/>
  <c r="AS197" i="7"/>
  <c r="AS204" i="7" s="1"/>
  <c r="AS263" i="7"/>
  <c r="AG263" i="7"/>
  <c r="AG197" i="7"/>
  <c r="AG204" i="7" s="1"/>
  <c r="AE36" i="5"/>
  <c r="AE35" i="5"/>
  <c r="AM263" i="7"/>
  <c r="AM197" i="7"/>
  <c r="AM204" i="7" s="1"/>
  <c r="AH197" i="7"/>
  <c r="S263" i="7"/>
  <c r="S197" i="7"/>
  <c r="S204" i="7" s="1"/>
  <c r="BC17" i="3"/>
  <c r="BC38" i="5"/>
  <c r="AC20" i="3"/>
  <c r="AG94" i="12"/>
  <c r="AF816" i="1"/>
  <c r="AF764" i="1"/>
  <c r="AF723" i="1"/>
  <c r="AF832" i="1"/>
  <c r="AF707" i="1"/>
  <c r="AF780" i="1"/>
  <c r="AF475" i="1"/>
  <c r="AF398" i="1"/>
  <c r="AF335" i="1"/>
  <c r="AF390" i="1"/>
  <c r="AF363" i="1"/>
  <c r="AF263" i="1"/>
  <c r="AF175" i="1"/>
  <c r="AF140" i="1"/>
  <c r="AF435" i="1"/>
  <c r="AF247" i="1"/>
  <c r="AF212" i="1"/>
  <c r="AF183" i="1"/>
  <c r="AF111" i="1"/>
  <c r="AF239" i="1"/>
  <c r="AF327" i="1"/>
  <c r="AF87" i="1"/>
  <c r="AF319" i="1"/>
  <c r="AF284" i="1"/>
  <c r="AF50" i="1"/>
  <c r="AF20" i="1"/>
  <c r="AF25" i="1"/>
  <c r="AG98" i="12"/>
  <c r="AG86" i="12"/>
  <c r="AG106" i="12"/>
  <c r="AF715" i="1"/>
  <c r="AF95" i="1"/>
  <c r="AF45" i="1"/>
  <c r="AF803" i="1"/>
  <c r="AF15" i="1"/>
  <c r="AF60" i="1"/>
  <c r="AF30" i="1"/>
  <c r="AF191" i="1"/>
  <c r="AF10" i="1"/>
  <c r="AC29" i="3"/>
  <c r="L197" i="7"/>
  <c r="AH260" i="7"/>
  <c r="AH201" i="7" s="1"/>
  <c r="AO258" i="7"/>
  <c r="AO199" i="7" s="1"/>
  <c r="AR74" i="7"/>
  <c r="AR1049" i="1" s="1"/>
  <c r="N21" i="3"/>
  <c r="N37" i="5"/>
  <c r="R64" i="7"/>
  <c r="R1043" i="1" s="1"/>
  <c r="Y263" i="7"/>
  <c r="Y197" i="7"/>
  <c r="Y204" i="7" s="1"/>
  <c r="AK263" i="7"/>
  <c r="AK197" i="7"/>
  <c r="AK204" i="7" s="1"/>
  <c r="AU197" i="7"/>
  <c r="Z258" i="7"/>
  <c r="Z199" i="7" s="1"/>
  <c r="AL74" i="7"/>
  <c r="AL1049" i="1" s="1"/>
  <c r="AF263" i="7"/>
  <c r="Z38" i="5"/>
  <c r="Z17" i="3"/>
  <c r="AC74" i="7"/>
  <c r="AC1049" i="1" s="1"/>
  <c r="AT69" i="7"/>
  <c r="AT1046" i="1" s="1"/>
  <c r="BF74" i="7"/>
  <c r="BF1049" i="1" s="1"/>
  <c r="AN38" i="5"/>
  <c r="AN17" i="3"/>
  <c r="R197" i="7"/>
  <c r="S306" i="5"/>
  <c r="T305" i="5"/>
  <c r="P305" i="5" s="1"/>
  <c r="Q305" i="5" s="1"/>
  <c r="S34" i="5" s="1"/>
  <c r="BH49" i="8"/>
  <c r="BH61" i="8" s="1"/>
  <c r="BH81" i="8" s="1"/>
  <c r="BE16" i="3"/>
  <c r="AK21" i="3"/>
  <c r="AK37" i="5"/>
  <c r="AT263" i="7"/>
  <c r="AT197" i="7"/>
  <c r="AT204" i="7" s="1"/>
  <c r="AP258" i="7"/>
  <c r="AP199" i="7" s="1"/>
  <c r="G38" i="5"/>
  <c r="G17" i="3"/>
  <c r="S319" i="5"/>
  <c r="T319" i="5" s="1"/>
  <c r="P319" i="5" s="1"/>
  <c r="Q319" i="5" s="1"/>
  <c r="AG34" i="5" s="1"/>
  <c r="T318" i="5"/>
  <c r="P318" i="5" s="1"/>
  <c r="Q318" i="5" s="1"/>
  <c r="AF34" i="5" s="1"/>
  <c r="AD69" i="7"/>
  <c r="AD1046" i="1" s="1"/>
  <c r="AC258" i="7"/>
  <c r="AC199" i="7" s="1"/>
  <c r="AH59" i="7"/>
  <c r="AH1040" i="1" s="1"/>
  <c r="AO74" i="7"/>
  <c r="AO1049" i="1" s="1"/>
  <c r="J59" i="7"/>
  <c r="J1040" i="1" s="1"/>
  <c r="AA20" i="3"/>
  <c r="AE98" i="12"/>
  <c r="AD212" i="1"/>
  <c r="AD475" i="1"/>
  <c r="AD50" i="1"/>
  <c r="AD87" i="1"/>
  <c r="AD764" i="1"/>
  <c r="AD462" i="1"/>
  <c r="AD263" i="1"/>
  <c r="AD60" i="1"/>
  <c r="AD140" i="1"/>
  <c r="AD803" i="1"/>
  <c r="AD363" i="1"/>
  <c r="AD247" i="1"/>
  <c r="AD95" i="1"/>
  <c r="AD30" i="1"/>
  <c r="AD816" i="1"/>
  <c r="AD239" i="1"/>
  <c r="AD111" i="1"/>
  <c r="AD45" i="1"/>
  <c r="AE86" i="12"/>
  <c r="AD284" i="1"/>
  <c r="AD10" i="1"/>
  <c r="AD15" i="1"/>
  <c r="AA29" i="3"/>
  <c r="AD707" i="1"/>
  <c r="AD422" i="1"/>
  <c r="AD832" i="1"/>
  <c r="AD20" i="1"/>
  <c r="AE94" i="12"/>
  <c r="AD723" i="1"/>
  <c r="AD435" i="1"/>
  <c r="AD327" i="1"/>
  <c r="AD25" i="1"/>
  <c r="AD175" i="1"/>
  <c r="AE106" i="12"/>
  <c r="AD715" i="1"/>
  <c r="AD319" i="1"/>
  <c r="AD191" i="1"/>
  <c r="AW197" i="7"/>
  <c r="BD38" i="5"/>
  <c r="BD17" i="3"/>
  <c r="E38" i="5"/>
  <c r="E17" i="3"/>
  <c r="X263" i="7"/>
  <c r="AE197" i="7"/>
  <c r="S74" i="7"/>
  <c r="S1049" i="1" s="1"/>
  <c r="BA256" i="7"/>
  <c r="AL256" i="7"/>
  <c r="AU17" i="3"/>
  <c r="AU38" i="5"/>
  <c r="J260" i="7"/>
  <c r="J201" i="7" s="1"/>
  <c r="Z262" i="7"/>
  <c r="Z203" i="7" s="1"/>
  <c r="BD20" i="3"/>
  <c r="BH106" i="12"/>
  <c r="BH30" i="12"/>
  <c r="BH34" i="12"/>
  <c r="BH98" i="12"/>
  <c r="BH94" i="12"/>
  <c r="BG816" i="1"/>
  <c r="BG840" i="1"/>
  <c r="BG764" i="1"/>
  <c r="BG731" i="1"/>
  <c r="BG803" i="1"/>
  <c r="BG723" i="1"/>
  <c r="BG707" i="1"/>
  <c r="BG824" i="1"/>
  <c r="BG335" i="1"/>
  <c r="BG390" i="1"/>
  <c r="BG363" i="1"/>
  <c r="BG263" i="1"/>
  <c r="BG175" i="1"/>
  <c r="BG140" i="1"/>
  <c r="BG111" i="1"/>
  <c r="BG239" i="1"/>
  <c r="BG87" i="1"/>
  <c r="BG715" i="1"/>
  <c r="BG319" i="1"/>
  <c r="BG284" i="1"/>
  <c r="BG20" i="1"/>
  <c r="BG25" i="1"/>
  <c r="BG45" i="1"/>
  <c r="BG15" i="1"/>
  <c r="BD29" i="3"/>
  <c r="BG191" i="1"/>
  <c r="BG60" i="1"/>
  <c r="BG30" i="1"/>
  <c r="BG10" i="1"/>
  <c r="BC59" i="7"/>
  <c r="BC1040" i="1" s="1"/>
  <c r="E20" i="3"/>
  <c r="H284" i="1"/>
  <c r="H167" i="1"/>
  <c r="H79" i="1"/>
  <c r="H271" i="1"/>
  <c r="H255" i="1"/>
  <c r="H199" i="1"/>
  <c r="H406" i="1"/>
  <c r="H140" i="1"/>
  <c r="H119" i="1"/>
  <c r="H422" i="1"/>
  <c r="H803" i="1"/>
  <c r="H715" i="1"/>
  <c r="I90" i="12"/>
  <c r="H780" i="1"/>
  <c r="H40" i="1"/>
  <c r="H20" i="1"/>
  <c r="H25" i="1"/>
  <c r="H764" i="1"/>
  <c r="H103" i="1"/>
  <c r="H699" i="1"/>
  <c r="E29" i="3"/>
  <c r="H816" i="1"/>
  <c r="H95" i="1"/>
  <c r="H5" i="1"/>
  <c r="I98" i="12"/>
  <c r="I94" i="12"/>
  <c r="H15" i="1"/>
  <c r="I60" i="12"/>
  <c r="H832" i="1"/>
  <c r="I56" i="12"/>
  <c r="H772" i="1"/>
  <c r="S64" i="7"/>
  <c r="S1043" i="1" s="1"/>
  <c r="F38" i="5"/>
  <c r="F17" i="3"/>
  <c r="AE59" i="7"/>
  <c r="AE1040" i="1" s="1"/>
  <c r="AR20" i="3"/>
  <c r="AV98" i="12"/>
  <c r="AV94" i="12"/>
  <c r="AV106" i="12"/>
  <c r="AV30" i="12"/>
  <c r="AV34" i="12"/>
  <c r="AU832" i="1"/>
  <c r="AU707" i="1"/>
  <c r="AU715" i="1"/>
  <c r="AU816" i="1"/>
  <c r="AU764" i="1"/>
  <c r="AU731" i="1"/>
  <c r="AU87" i="1"/>
  <c r="AU319" i="1"/>
  <c r="AU284" i="1"/>
  <c r="AU191" i="1"/>
  <c r="AU475" i="1"/>
  <c r="AU803" i="1"/>
  <c r="AU723" i="1"/>
  <c r="AU335" i="1"/>
  <c r="AU390" i="1"/>
  <c r="AU363" i="1"/>
  <c r="AU263" i="1"/>
  <c r="AU175" i="1"/>
  <c r="AU140" i="1"/>
  <c r="AU435" i="1"/>
  <c r="AU212" i="1"/>
  <c r="AU183" i="1"/>
  <c r="AU111" i="1"/>
  <c r="AU60" i="1"/>
  <c r="AU30" i="1"/>
  <c r="AU10" i="1"/>
  <c r="AU239" i="1"/>
  <c r="AU20" i="1"/>
  <c r="AU25" i="1"/>
  <c r="AR29" i="3"/>
  <c r="AU45" i="1"/>
  <c r="AU15" i="1"/>
  <c r="S262" i="7"/>
  <c r="S203" i="7" s="1"/>
  <c r="AP69" i="7"/>
  <c r="AP1046" i="1" s="1"/>
  <c r="AB74" i="7"/>
  <c r="AB1049" i="1" s="1"/>
  <c r="L59" i="7"/>
  <c r="L1040" i="1" s="1"/>
  <c r="D21" i="3"/>
  <c r="D37" i="5"/>
  <c r="AV74" i="7"/>
  <c r="AV1049" i="1" s="1"/>
  <c r="BB64" i="7"/>
  <c r="BB1043" i="1" s="1"/>
  <c r="AR262" i="7"/>
  <c r="AR203" i="7" s="1"/>
  <c r="AE69" i="7"/>
  <c r="AE1046" i="1" s="1"/>
  <c r="L64" i="7"/>
  <c r="L1043" i="1" s="1"/>
  <c r="AH64" i="7"/>
  <c r="AH1043" i="1" s="1"/>
  <c r="R258" i="7"/>
  <c r="R199" i="7" s="1"/>
  <c r="T204" i="7"/>
  <c r="AB16" i="3"/>
  <c r="AE49" i="8"/>
  <c r="AE61" i="8" s="1"/>
  <c r="AE81" i="8" s="1"/>
  <c r="AU59" i="7"/>
  <c r="AU1040" i="1" s="1"/>
  <c r="AW69" i="7"/>
  <c r="AW1046" i="1" s="1"/>
  <c r="AL262" i="7"/>
  <c r="AL203" i="7" s="1"/>
  <c r="BH69" i="7"/>
  <c r="BH1046" i="1" s="1"/>
  <c r="Z20" i="3"/>
  <c r="AC764" i="1"/>
  <c r="AC475" i="1"/>
  <c r="AC87" i="1"/>
  <c r="AC50" i="1"/>
  <c r="AC30" i="1"/>
  <c r="AC715" i="1"/>
  <c r="AC327" i="1"/>
  <c r="AC140" i="1"/>
  <c r="AC25" i="1"/>
  <c r="AC803" i="1"/>
  <c r="AD86" i="12"/>
  <c r="AC95" i="1"/>
  <c r="AC15" i="1"/>
  <c r="Z29" i="3"/>
  <c r="AC832" i="1"/>
  <c r="AC422" i="1"/>
  <c r="AC45" i="1"/>
  <c r="AC60" i="1"/>
  <c r="AD106" i="12"/>
  <c r="AC723" i="1"/>
  <c r="AC435" i="1"/>
  <c r="AC247" i="1"/>
  <c r="AC239" i="1"/>
  <c r="AD94" i="12"/>
  <c r="AC363" i="1"/>
  <c r="AC816" i="1"/>
  <c r="AC111" i="1"/>
  <c r="AC10" i="1"/>
  <c r="AC707" i="1"/>
  <c r="AC263" i="1"/>
  <c r="AC284" i="1"/>
  <c r="AC319" i="1"/>
  <c r="AC20" i="1"/>
  <c r="AD98" i="12"/>
  <c r="AC191" i="1"/>
  <c r="AC175" i="1"/>
  <c r="AC462" i="1"/>
  <c r="AC212" i="1"/>
  <c r="AQ64" i="7"/>
  <c r="AQ1043" i="1" s="1"/>
  <c r="AC262" i="7"/>
  <c r="AC203" i="7" s="1"/>
  <c r="AU258" i="7"/>
  <c r="AU199" i="7" s="1"/>
  <c r="BF262" i="7"/>
  <c r="BF203" i="7" s="1"/>
  <c r="AN20" i="3"/>
  <c r="AR98" i="12"/>
  <c r="AR94" i="12"/>
  <c r="AR106" i="12"/>
  <c r="AR30" i="12"/>
  <c r="AR34" i="12"/>
  <c r="AQ803" i="1"/>
  <c r="AQ723" i="1"/>
  <c r="AQ832" i="1"/>
  <c r="AQ707" i="1"/>
  <c r="AQ715" i="1"/>
  <c r="AQ816" i="1"/>
  <c r="AQ764" i="1"/>
  <c r="AQ435" i="1"/>
  <c r="AQ212" i="1"/>
  <c r="AQ183" i="1"/>
  <c r="AQ111" i="1"/>
  <c r="AQ239" i="1"/>
  <c r="AQ87" i="1"/>
  <c r="AQ319" i="1"/>
  <c r="AQ284" i="1"/>
  <c r="AQ191" i="1"/>
  <c r="AQ475" i="1"/>
  <c r="AQ335" i="1"/>
  <c r="AQ263" i="1"/>
  <c r="AQ45" i="1"/>
  <c r="AQ140" i="1"/>
  <c r="AQ15" i="1"/>
  <c r="AQ175" i="1"/>
  <c r="AQ60" i="1"/>
  <c r="AQ30" i="1"/>
  <c r="AQ390" i="1"/>
  <c r="AQ10" i="1"/>
  <c r="AQ363" i="1"/>
  <c r="AQ20" i="1"/>
  <c r="AQ25" i="1"/>
  <c r="AQ50" i="1"/>
  <c r="AN29" i="3"/>
  <c r="AT20" i="3"/>
  <c r="AW715" i="1"/>
  <c r="AW263" i="1"/>
  <c r="AW140" i="1"/>
  <c r="AW50" i="1"/>
  <c r="AT29" i="3"/>
  <c r="AX94" i="12"/>
  <c r="AW191" i="1"/>
  <c r="AW45" i="1"/>
  <c r="AW60" i="1"/>
  <c r="AX106" i="12"/>
  <c r="AW764" i="1"/>
  <c r="AW390" i="1"/>
  <c r="AW111" i="1"/>
  <c r="AW30" i="1"/>
  <c r="AX98" i="12"/>
  <c r="AW816" i="1"/>
  <c r="AW175" i="1"/>
  <c r="AW319" i="1"/>
  <c r="AW435" i="1"/>
  <c r="AW707" i="1"/>
  <c r="AX34" i="12"/>
  <c r="AW239" i="1"/>
  <c r="AW25" i="1"/>
  <c r="AW20" i="1"/>
  <c r="AX30" i="12"/>
  <c r="AW731" i="1"/>
  <c r="AW284" i="1"/>
  <c r="AW723" i="1"/>
  <c r="AW832" i="1"/>
  <c r="AW335" i="1"/>
  <c r="AW212" i="1"/>
  <c r="AW183" i="1"/>
  <c r="AW363" i="1"/>
  <c r="AW87" i="1"/>
  <c r="AW15" i="1"/>
  <c r="AW803" i="1"/>
  <c r="R21" i="3"/>
  <c r="R37" i="5"/>
  <c r="AZ263" i="7"/>
  <c r="J197" i="7"/>
  <c r="J204" i="7" s="1"/>
  <c r="J263" i="7"/>
  <c r="AC64" i="7"/>
  <c r="AC1043" i="1" s="1"/>
  <c r="V197" i="7"/>
  <c r="AD262" i="7"/>
  <c r="AD203" i="7" s="1"/>
  <c r="BH263" i="7"/>
  <c r="BH197" i="7"/>
  <c r="BH204" i="7" s="1"/>
  <c r="AM16" i="3"/>
  <c r="AP49" i="8"/>
  <c r="AP61" i="8" s="1"/>
  <c r="AP81" i="8" s="1"/>
  <c r="Z74" i="7"/>
  <c r="Z1049" i="1" s="1"/>
  <c r="BF197" i="7"/>
  <c r="H21" i="3"/>
  <c r="H37" i="5"/>
  <c r="AR38" i="5"/>
  <c r="AR17" i="3"/>
  <c r="BB20" i="3"/>
  <c r="BE707" i="1"/>
  <c r="BE263" i="1"/>
  <c r="BE87" i="1"/>
  <c r="BE15" i="1"/>
  <c r="BE840" i="1"/>
  <c r="BE191" i="1"/>
  <c r="BE140" i="1"/>
  <c r="BE10" i="1"/>
  <c r="BE715" i="1"/>
  <c r="BF34" i="12"/>
  <c r="BE45" i="1"/>
  <c r="BE239" i="1"/>
  <c r="BB29" i="3"/>
  <c r="BE803" i="1"/>
  <c r="BE764" i="1"/>
  <c r="BE111" i="1"/>
  <c r="BE20" i="1"/>
  <c r="BF106" i="12"/>
  <c r="BE824" i="1"/>
  <c r="BE816" i="1"/>
  <c r="BE319" i="1"/>
  <c r="BE60" i="1"/>
  <c r="BF98" i="12"/>
  <c r="BE723" i="1"/>
  <c r="BE731" i="1"/>
  <c r="BE175" i="1"/>
  <c r="BF94" i="12"/>
  <c r="BE335" i="1"/>
  <c r="BE390" i="1"/>
  <c r="BE30" i="1"/>
  <c r="BF30" i="12"/>
  <c r="BE363" i="1"/>
  <c r="BE284" i="1"/>
  <c r="BE25" i="1"/>
  <c r="AI16" i="3"/>
  <c r="AL49" i="8"/>
  <c r="AL61" i="8" s="1"/>
  <c r="AL81" i="8" s="1"/>
  <c r="AH16" i="3"/>
  <c r="AK49" i="8"/>
  <c r="AK61" i="8" s="1"/>
  <c r="AK81" i="8" s="1"/>
  <c r="BA59" i="7"/>
  <c r="BA1040" i="1" s="1"/>
  <c r="AL59" i="7"/>
  <c r="AL1040" i="1" s="1"/>
  <c r="AU20" i="3"/>
  <c r="AY94" i="12"/>
  <c r="AX707" i="1"/>
  <c r="AX335" i="1"/>
  <c r="AX284" i="1"/>
  <c r="AX30" i="1"/>
  <c r="AY30" i="12"/>
  <c r="AX832" i="1"/>
  <c r="AX111" i="1"/>
  <c r="AX140" i="1"/>
  <c r="AX25" i="1"/>
  <c r="AY34" i="12"/>
  <c r="AX390" i="1"/>
  <c r="AX803" i="1"/>
  <c r="AX15" i="1"/>
  <c r="AY106" i="12"/>
  <c r="AX212" i="1"/>
  <c r="AX191" i="1"/>
  <c r="AX239" i="1"/>
  <c r="AX764" i="1"/>
  <c r="AX723" i="1"/>
  <c r="AX175" i="1"/>
  <c r="AX20" i="1"/>
  <c r="AX816" i="1"/>
  <c r="AX715" i="1"/>
  <c r="AX183" i="1"/>
  <c r="AX263" i="1"/>
  <c r="AX731" i="1"/>
  <c r="AX435" i="1"/>
  <c r="AX60" i="1"/>
  <c r="AX87" i="1"/>
  <c r="AU29" i="3"/>
  <c r="AY98" i="12"/>
  <c r="AX319" i="1"/>
  <c r="AX363" i="1"/>
  <c r="AX45" i="1"/>
  <c r="AW64" i="7"/>
  <c r="AW1043" i="1" s="1"/>
  <c r="BC260" i="7"/>
  <c r="BC201" i="7" s="1"/>
  <c r="BC69" i="7"/>
  <c r="BC1046" i="1" s="1"/>
  <c r="V74" i="7"/>
  <c r="V1049" i="1" s="1"/>
  <c r="AH74" i="7"/>
  <c r="AH1049" i="1" s="1"/>
  <c r="AC256" i="7"/>
  <c r="BE186" i="7"/>
  <c r="BE235" i="7" s="1"/>
  <c r="BE182" i="7"/>
  <c r="BE187" i="7"/>
  <c r="BE248" i="7" s="1"/>
  <c r="BE189" i="7"/>
  <c r="BE250" i="7" s="1"/>
  <c r="BE188" i="7"/>
  <c r="BE185" i="7"/>
  <c r="BE246" i="7" s="1"/>
  <c r="BE184" i="7"/>
  <c r="BE183" i="7"/>
  <c r="BE244" i="7" s="1"/>
  <c r="F20" i="3"/>
  <c r="J98" i="12"/>
  <c r="I199" i="1"/>
  <c r="I79" i="1"/>
  <c r="I25" i="1"/>
  <c r="J90" i="12"/>
  <c r="I803" i="1"/>
  <c r="I140" i="1"/>
  <c r="I60" i="1"/>
  <c r="I780" i="1"/>
  <c r="I816" i="1"/>
  <c r="I95" i="1"/>
  <c r="I15" i="1"/>
  <c r="I764" i="1"/>
  <c r="I284" i="1"/>
  <c r="I406" i="1"/>
  <c r="I119" i="1"/>
  <c r="I772" i="1"/>
  <c r="I255" i="1"/>
  <c r="I167" i="1"/>
  <c r="I20" i="1"/>
  <c r="F29" i="3"/>
  <c r="I715" i="1"/>
  <c r="I422" i="1"/>
  <c r="I5" i="1"/>
  <c r="I271" i="1"/>
  <c r="I103" i="1"/>
  <c r="I40" i="1"/>
  <c r="J60" i="12"/>
  <c r="J56" i="12"/>
  <c r="I832" i="1"/>
  <c r="J94" i="12"/>
  <c r="I699" i="1"/>
  <c r="AM74" i="7"/>
  <c r="AM1049" i="1" s="1"/>
  <c r="AP260" i="7"/>
  <c r="AP201" i="7" s="1"/>
  <c r="AQ69" i="7"/>
  <c r="AQ1046" i="1" s="1"/>
  <c r="P204" i="7"/>
  <c r="V64" i="7"/>
  <c r="V1043" i="1" s="1"/>
  <c r="BC258" i="7"/>
  <c r="BC199" i="7" s="1"/>
  <c r="BB258" i="7"/>
  <c r="BB199" i="7" s="1"/>
  <c r="AE260" i="7"/>
  <c r="AE201" i="7" s="1"/>
  <c r="L258" i="7"/>
  <c r="L199" i="7" s="1"/>
  <c r="AW36" i="5"/>
  <c r="AW35" i="5"/>
  <c r="AH258" i="7"/>
  <c r="AH199" i="7" s="1"/>
  <c r="AP256" i="7"/>
  <c r="AG69" i="7"/>
  <c r="AG1046" i="1" s="1"/>
  <c r="T263" i="7"/>
  <c r="Q64" i="7"/>
  <c r="Q1043" i="1" s="1"/>
  <c r="Q38" i="5"/>
  <c r="Q17" i="3"/>
  <c r="P21" i="3"/>
  <c r="P37" i="5"/>
  <c r="AW260" i="7"/>
  <c r="AW201" i="7" s="1"/>
  <c r="R69" i="7"/>
  <c r="R1046" i="1" s="1"/>
  <c r="AL69" i="7"/>
  <c r="AL1046" i="1" s="1"/>
  <c r="AQ258" i="7"/>
  <c r="AQ199" i="7" s="1"/>
  <c r="AR64" i="7"/>
  <c r="AR1043" i="1" s="1"/>
  <c r="BA69" i="7"/>
  <c r="BA1046" i="1" s="1"/>
  <c r="AD38" i="5"/>
  <c r="AD17" i="3"/>
  <c r="Z197" i="7"/>
  <c r="Z204" i="7" s="1"/>
  <c r="AV263" i="7"/>
  <c r="AV197" i="7"/>
  <c r="AV204" i="7" s="1"/>
  <c r="BB74" i="7"/>
  <c r="BB1049" i="1" s="1"/>
  <c r="BB260" i="7"/>
  <c r="BB201" i="7" s="1"/>
  <c r="AD74" i="7"/>
  <c r="AD1049" i="1" s="1"/>
  <c r="AA38" i="5"/>
  <c r="AA17" i="3"/>
  <c r="X204" i="7"/>
  <c r="J69" i="7"/>
  <c r="J1046" i="1" s="1"/>
  <c r="BC197" i="7"/>
  <c r="AT17" i="3"/>
  <c r="AT38" i="5"/>
  <c r="AD64" i="7"/>
  <c r="AD1043" i="1" s="1"/>
  <c r="AB212" i="12"/>
  <c r="AB208" i="12"/>
  <c r="AB172" i="12"/>
  <c r="AA704" i="1"/>
  <c r="AA188" i="1"/>
  <c r="AA84" i="1"/>
  <c r="AA252" i="1"/>
  <c r="AB168" i="12"/>
  <c r="AA712" i="1"/>
  <c r="AA813" i="1"/>
  <c r="AA137" i="1"/>
  <c r="AA209" i="1"/>
  <c r="AB156" i="12"/>
  <c r="AA761" i="1"/>
  <c r="AA419" i="1"/>
  <c r="AA92" i="1"/>
  <c r="AA116" i="1"/>
  <c r="AB136" i="12"/>
  <c r="AB164" i="12"/>
  <c r="AA432" i="1"/>
  <c r="AA281" i="1"/>
  <c r="AA244" i="1"/>
  <c r="AB160" i="12"/>
  <c r="AA829" i="1"/>
  <c r="AA316" i="1"/>
  <c r="AA172" i="1"/>
  <c r="AA100" i="1"/>
  <c r="AB144" i="12"/>
  <c r="AA800" i="1"/>
  <c r="AA459" i="1"/>
  <c r="AA108" i="1"/>
  <c r="AB16" i="12"/>
  <c r="AA360" i="1"/>
  <c r="AA403" i="1"/>
  <c r="AA472" i="1"/>
  <c r="AA260" i="1"/>
  <c r="AA236" i="1"/>
  <c r="AA324" i="1"/>
  <c r="X28" i="3"/>
  <c r="AB8" i="12"/>
  <c r="V262" i="7"/>
  <c r="V203" i="7" s="1"/>
  <c r="AC59" i="7"/>
  <c r="AC1040" i="1" s="1"/>
  <c r="BA64" i="7"/>
  <c r="BA1043" i="1" s="1"/>
  <c r="V69" i="7"/>
  <c r="V1046" i="1" s="1"/>
  <c r="P263" i="7"/>
  <c r="AS64" i="7"/>
  <c r="AS1043" i="1" s="1"/>
  <c r="R74" i="7"/>
  <c r="R1049" i="1" s="1"/>
  <c r="O38" i="5"/>
  <c r="O17" i="3"/>
  <c r="AF208" i="12"/>
  <c r="AF212" i="12"/>
  <c r="AF132" i="12"/>
  <c r="AF176" i="12"/>
  <c r="AF16" i="12"/>
  <c r="AF148" i="12"/>
  <c r="AF164" i="12"/>
  <c r="AF168" i="12"/>
  <c r="AF160" i="12"/>
  <c r="AF144" i="12"/>
  <c r="AF8" i="12"/>
  <c r="AE704" i="1"/>
  <c r="AE720" i="1"/>
  <c r="AE813" i="1"/>
  <c r="AE761" i="1"/>
  <c r="AE712" i="1"/>
  <c r="AE800" i="1"/>
  <c r="AE777" i="1"/>
  <c r="AE432" i="1"/>
  <c r="AE332" i="1"/>
  <c r="AE236" i="1"/>
  <c r="AE108" i="1"/>
  <c r="AE387" i="1"/>
  <c r="AE281" i="1"/>
  <c r="AE180" i="1"/>
  <c r="AE84" i="1"/>
  <c r="AE395" i="1"/>
  <c r="AE316" i="1"/>
  <c r="AE188" i="1"/>
  <c r="AE244" i="1"/>
  <c r="AE360" i="1"/>
  <c r="AE137" i="1"/>
  <c r="AE829" i="1"/>
  <c r="AE324" i="1"/>
  <c r="AE172" i="1"/>
  <c r="AE209" i="1"/>
  <c r="AF156" i="12"/>
  <c r="AE472" i="1"/>
  <c r="AF136" i="12"/>
  <c r="AE260" i="1"/>
  <c r="AE92" i="1"/>
  <c r="AB28" i="3"/>
  <c r="AF172" i="12"/>
  <c r="S337" i="5"/>
  <c r="T336" i="5"/>
  <c r="P336" i="5" s="1"/>
  <c r="Q336" i="5" s="1"/>
  <c r="AX34" i="5" s="1"/>
  <c r="AP59" i="7"/>
  <c r="AP1040" i="1" s="1"/>
  <c r="Q20" i="3"/>
  <c r="T780" i="1"/>
  <c r="T327" i="1"/>
  <c r="U60" i="12"/>
  <c r="T79" i="1"/>
  <c r="T5" i="1"/>
  <c r="T284" i="1"/>
  <c r="U90" i="12"/>
  <c r="T832" i="1"/>
  <c r="T406" i="1"/>
  <c r="T247" i="1"/>
  <c r="T25" i="1"/>
  <c r="T20" i="1"/>
  <c r="Q29" i="3"/>
  <c r="T699" i="1"/>
  <c r="T816" i="1"/>
  <c r="T271" i="1"/>
  <c r="T212" i="1"/>
  <c r="T199" i="1"/>
  <c r="U98" i="12"/>
  <c r="T715" i="1"/>
  <c r="T764" i="1"/>
  <c r="T191" i="1"/>
  <c r="T111" i="1"/>
  <c r="T95" i="1"/>
  <c r="U82" i="12"/>
  <c r="U106" i="12"/>
  <c r="T422" i="1"/>
  <c r="T119" i="1"/>
  <c r="T40" i="1"/>
  <c r="T45" i="1"/>
  <c r="U94" i="12"/>
  <c r="T772" i="1"/>
  <c r="T311" i="1"/>
  <c r="T103" i="1"/>
  <c r="T363" i="1"/>
  <c r="T255" i="1"/>
  <c r="U56" i="12"/>
  <c r="T462" i="1"/>
  <c r="T263" i="1"/>
  <c r="T50" i="1"/>
  <c r="T60" i="1"/>
  <c r="T15" i="1"/>
  <c r="T231" i="1"/>
  <c r="T140" i="1"/>
  <c r="T475" i="1"/>
  <c r="T803" i="1"/>
  <c r="T435" i="1"/>
  <c r="T167" i="1"/>
  <c r="AZ204" i="7"/>
  <c r="BD186" i="7"/>
  <c r="BD235" i="7" s="1"/>
  <c r="BD189" i="7"/>
  <c r="BD250" i="7" s="1"/>
  <c r="BD185" i="7"/>
  <c r="BD246" i="7" s="1"/>
  <c r="BD184" i="7"/>
  <c r="BD188" i="7"/>
  <c r="BD183" i="7"/>
  <c r="BD244" i="7" s="1"/>
  <c r="BD187" i="7"/>
  <c r="BD248" i="7" s="1"/>
  <c r="BD182" i="7"/>
  <c r="BD190" i="7" s="1"/>
  <c r="AD20" i="3"/>
  <c r="AH98" i="12"/>
  <c r="AG191" i="1"/>
  <c r="AG175" i="1"/>
  <c r="AG111" i="1"/>
  <c r="AG20" i="1"/>
  <c r="AD29" i="3"/>
  <c r="AG764" i="1"/>
  <c r="AG475" i="1"/>
  <c r="AG212" i="1"/>
  <c r="AG319" i="1"/>
  <c r="AG10" i="1"/>
  <c r="AH106" i="12"/>
  <c r="AG832" i="1"/>
  <c r="AG390" i="1"/>
  <c r="AG87" i="1"/>
  <c r="AG25" i="1"/>
  <c r="AH86" i="12"/>
  <c r="AG816" i="1"/>
  <c r="AG327" i="1"/>
  <c r="AG140" i="1"/>
  <c r="AG50" i="1"/>
  <c r="AG707" i="1"/>
  <c r="AG723" i="1"/>
  <c r="AG398" i="1"/>
  <c r="AG95" i="1"/>
  <c r="AG15" i="1"/>
  <c r="AG780" i="1"/>
  <c r="AG335" i="1"/>
  <c r="AG803" i="1"/>
  <c r="AG45" i="1"/>
  <c r="AG30" i="1"/>
  <c r="AH94" i="12"/>
  <c r="AG363" i="1"/>
  <c r="AG435" i="1"/>
  <c r="AG284" i="1"/>
  <c r="AG183" i="1"/>
  <c r="AG715" i="1"/>
  <c r="AG263" i="1"/>
  <c r="AG239" i="1"/>
  <c r="AG247" i="1"/>
  <c r="AG60" i="1"/>
  <c r="AP197" i="7" l="1"/>
  <c r="AP204" i="7" s="1"/>
  <c r="AP263" i="7"/>
  <c r="J36" i="5"/>
  <c r="J35" i="5"/>
  <c r="AC16" i="3"/>
  <c r="AF49" i="8"/>
  <c r="AF61" i="8" s="1"/>
  <c r="AF81" i="8" s="1"/>
  <c r="I208" i="12"/>
  <c r="I136" i="12"/>
  <c r="I160" i="12"/>
  <c r="H419" i="1"/>
  <c r="I12" i="12"/>
  <c r="H769" i="1"/>
  <c r="H403" i="1"/>
  <c r="H761" i="1"/>
  <c r="H268" i="1"/>
  <c r="H196" i="1"/>
  <c r="H696" i="1"/>
  <c r="H252" i="1"/>
  <c r="H116" i="1"/>
  <c r="I4" i="12"/>
  <c r="H164" i="1"/>
  <c r="H100" i="1"/>
  <c r="H813" i="1"/>
  <c r="H777" i="1"/>
  <c r="H92" i="1"/>
  <c r="H137" i="1"/>
  <c r="E28" i="3"/>
  <c r="H829" i="1"/>
  <c r="H800" i="1"/>
  <c r="H712" i="1"/>
  <c r="H281" i="1"/>
  <c r="H76" i="1"/>
  <c r="AF35" i="5"/>
  <c r="AF36" i="5"/>
  <c r="AK20" i="3"/>
  <c r="AO98" i="12"/>
  <c r="AO94" i="12"/>
  <c r="AO106" i="12"/>
  <c r="AO30" i="12"/>
  <c r="AO34" i="12"/>
  <c r="AN764" i="1"/>
  <c r="AN803" i="1"/>
  <c r="AN723" i="1"/>
  <c r="AN832" i="1"/>
  <c r="AN707" i="1"/>
  <c r="AN715" i="1"/>
  <c r="AN390" i="1"/>
  <c r="AN363" i="1"/>
  <c r="AN263" i="1"/>
  <c r="AN175" i="1"/>
  <c r="AN140" i="1"/>
  <c r="AN435" i="1"/>
  <c r="AN212" i="1"/>
  <c r="AN183" i="1"/>
  <c r="AN111" i="1"/>
  <c r="AN239" i="1"/>
  <c r="AN816" i="1"/>
  <c r="AN87" i="1"/>
  <c r="AN319" i="1"/>
  <c r="AN284" i="1"/>
  <c r="AN191" i="1"/>
  <c r="AN475" i="1"/>
  <c r="AN45" i="1"/>
  <c r="AN15" i="1"/>
  <c r="AN60" i="1"/>
  <c r="AN30" i="1"/>
  <c r="AN10" i="1"/>
  <c r="AK29" i="3"/>
  <c r="AN335" i="1"/>
  <c r="AN20" i="1"/>
  <c r="AN25" i="1"/>
  <c r="AQ49" i="8"/>
  <c r="AQ61" i="8" s="1"/>
  <c r="AQ81" i="8" s="1"/>
  <c r="AN16" i="3"/>
  <c r="N38" i="5"/>
  <c r="N17" i="3"/>
  <c r="AG208" i="12"/>
  <c r="AG212" i="12"/>
  <c r="AC28" i="3"/>
  <c r="AG132" i="12"/>
  <c r="AF209" i="1"/>
  <c r="AF188" i="1"/>
  <c r="AF180" i="1"/>
  <c r="AG176" i="12"/>
  <c r="AG8" i="12"/>
  <c r="AF829" i="1"/>
  <c r="AF108" i="1"/>
  <c r="AF324" i="1"/>
  <c r="AG164" i="12"/>
  <c r="AF761" i="1"/>
  <c r="AF720" i="1"/>
  <c r="AF800" i="1"/>
  <c r="AF137" i="1"/>
  <c r="AG160" i="12"/>
  <c r="AF813" i="1"/>
  <c r="AG136" i="12"/>
  <c r="AF395" i="1"/>
  <c r="AF244" i="1"/>
  <c r="AG16" i="12"/>
  <c r="AF704" i="1"/>
  <c r="AF432" i="1"/>
  <c r="AF332" i="1"/>
  <c r="AF92" i="1"/>
  <c r="AG156" i="12"/>
  <c r="AF777" i="1"/>
  <c r="AF316" i="1"/>
  <c r="AF236" i="1"/>
  <c r="AF260" i="1"/>
  <c r="AG172" i="12"/>
  <c r="AF712" i="1"/>
  <c r="AF360" i="1"/>
  <c r="AF172" i="1"/>
  <c r="AF472" i="1"/>
  <c r="AF281" i="1"/>
  <c r="AF84" i="1"/>
  <c r="AG144" i="12"/>
  <c r="AF387" i="1"/>
  <c r="AN208" i="12"/>
  <c r="AN212" i="12"/>
  <c r="AN172" i="12"/>
  <c r="AM704" i="1"/>
  <c r="AM720" i="1"/>
  <c r="AM236" i="1"/>
  <c r="AM387" i="1"/>
  <c r="AN156" i="12"/>
  <c r="AM137" i="1"/>
  <c r="AN160" i="12"/>
  <c r="AN164" i="12"/>
  <c r="AM332" i="1"/>
  <c r="AM84" i="1"/>
  <c r="AM180" i="1"/>
  <c r="AM360" i="1"/>
  <c r="AN136" i="12"/>
  <c r="AM712" i="1"/>
  <c r="AM800" i="1"/>
  <c r="AN140" i="12"/>
  <c r="AN8" i="12"/>
  <c r="AM260" i="1"/>
  <c r="AM281" i="1"/>
  <c r="AM172" i="1"/>
  <c r="AM188" i="1"/>
  <c r="AN176" i="12"/>
  <c r="AM432" i="1"/>
  <c r="AN132" i="12"/>
  <c r="AN16" i="12"/>
  <c r="AM209" i="1"/>
  <c r="AM829" i="1"/>
  <c r="AN144" i="12"/>
  <c r="AM108" i="1"/>
  <c r="AM761" i="1"/>
  <c r="AM813" i="1"/>
  <c r="AM316" i="1"/>
  <c r="AJ28" i="3"/>
  <c r="AM472" i="1"/>
  <c r="BF208" i="12"/>
  <c r="BE821" i="1"/>
  <c r="BE712" i="1"/>
  <c r="BE236" i="1"/>
  <c r="BE332" i="1"/>
  <c r="BB28" i="3"/>
  <c r="BF16" i="12"/>
  <c r="BE387" i="1"/>
  <c r="BE316" i="1"/>
  <c r="BE761" i="1"/>
  <c r="BE360" i="1"/>
  <c r="BE704" i="1"/>
  <c r="BF136" i="12"/>
  <c r="BE813" i="1"/>
  <c r="BE172" i="1"/>
  <c r="BE84" i="1"/>
  <c r="BE137" i="1"/>
  <c r="BE281" i="1"/>
  <c r="BF132" i="12"/>
  <c r="BE108" i="1"/>
  <c r="BE188" i="1"/>
  <c r="BE837" i="1"/>
  <c r="BE800" i="1"/>
  <c r="BF172" i="12"/>
  <c r="BE720" i="1"/>
  <c r="BF160" i="12"/>
  <c r="BF8" i="12"/>
  <c r="BE260" i="1"/>
  <c r="BE728" i="1"/>
  <c r="AK38" i="5"/>
  <c r="AK17" i="3"/>
  <c r="U208" i="12"/>
  <c r="U176" i="12"/>
  <c r="U136" i="12"/>
  <c r="T164" i="1"/>
  <c r="T108" i="1"/>
  <c r="T100" i="1"/>
  <c r="T813" i="1"/>
  <c r="T432" i="1"/>
  <c r="T244" i="1"/>
  <c r="U16" i="12"/>
  <c r="T829" i="1"/>
  <c r="T209" i="1"/>
  <c r="T419" i="1"/>
  <c r="T76" i="1"/>
  <c r="U12" i="12"/>
  <c r="T403" i="1"/>
  <c r="T92" i="1"/>
  <c r="U160" i="12"/>
  <c r="T228" i="1"/>
  <c r="T800" i="1"/>
  <c r="T360" i="1"/>
  <c r="T308" i="1"/>
  <c r="T324" i="1"/>
  <c r="T252" i="1"/>
  <c r="T260" i="1"/>
  <c r="T268" i="1"/>
  <c r="T196" i="1"/>
  <c r="Q28" i="3"/>
  <c r="T116" i="1"/>
  <c r="T761" i="1"/>
  <c r="T777" i="1"/>
  <c r="U4" i="12"/>
  <c r="T712" i="1"/>
  <c r="T769" i="1"/>
  <c r="T281" i="1"/>
  <c r="T188" i="1"/>
  <c r="T137" i="1"/>
  <c r="T472" i="1"/>
  <c r="T696" i="1"/>
  <c r="T459" i="1"/>
  <c r="AA16" i="3"/>
  <c r="AD49" i="8"/>
  <c r="AD61" i="8" s="1"/>
  <c r="AD81" i="8" s="1"/>
  <c r="AL263" i="7"/>
  <c r="AL197" i="7"/>
  <c r="AL204" i="7" s="1"/>
  <c r="AG49" i="8"/>
  <c r="AG61" i="8" s="1"/>
  <c r="AG81" i="8" s="1"/>
  <c r="AD16" i="3"/>
  <c r="P20" i="3"/>
  <c r="T98" i="12"/>
  <c r="T94" i="12"/>
  <c r="T60" i="12"/>
  <c r="T56" i="12"/>
  <c r="T90" i="12"/>
  <c r="T82" i="12"/>
  <c r="S803" i="1"/>
  <c r="S832" i="1"/>
  <c r="S780" i="1"/>
  <c r="S772" i="1"/>
  <c r="S699" i="1"/>
  <c r="S816" i="1"/>
  <c r="S462" i="1"/>
  <c r="S435" i="1"/>
  <c r="S247" i="1"/>
  <c r="S212" i="1"/>
  <c r="S111" i="1"/>
  <c r="S764" i="1"/>
  <c r="S119" i="1"/>
  <c r="S422" i="1"/>
  <c r="S327" i="1"/>
  <c r="S311" i="1"/>
  <c r="S284" i="1"/>
  <c r="S167" i="1"/>
  <c r="S79" i="1"/>
  <c r="S271" i="1"/>
  <c r="S191" i="1"/>
  <c r="S475" i="1"/>
  <c r="S255" i="1"/>
  <c r="S199" i="1"/>
  <c r="S95" i="1"/>
  <c r="S45" i="1"/>
  <c r="S5" i="1"/>
  <c r="S263" i="1"/>
  <c r="S15" i="1"/>
  <c r="S140" i="1"/>
  <c r="S35" i="1"/>
  <c r="S60" i="1"/>
  <c r="S363" i="1"/>
  <c r="S50" i="1"/>
  <c r="S40" i="1"/>
  <c r="S20" i="1"/>
  <c r="S25" i="1"/>
  <c r="S103" i="1"/>
  <c r="P29" i="3"/>
  <c r="S231" i="1"/>
  <c r="S406" i="1"/>
  <c r="AR16" i="3"/>
  <c r="AU49" i="8"/>
  <c r="AU61" i="8" s="1"/>
  <c r="AU81" i="8" s="1"/>
  <c r="AD212" i="12"/>
  <c r="AD208" i="12"/>
  <c r="AD136" i="12"/>
  <c r="AD172" i="12"/>
  <c r="AC236" i="1"/>
  <c r="AC188" i="1"/>
  <c r="AC800" i="1"/>
  <c r="AC432" i="1"/>
  <c r="AD144" i="12"/>
  <c r="AC419" i="1"/>
  <c r="Z28" i="3"/>
  <c r="AC829" i="1"/>
  <c r="AC813" i="1"/>
  <c r="AC260" i="1"/>
  <c r="AC84" i="1"/>
  <c r="AD160" i="12"/>
  <c r="AC472" i="1"/>
  <c r="AC137" i="1"/>
  <c r="AC316" i="1"/>
  <c r="AC704" i="1"/>
  <c r="AC92" i="1"/>
  <c r="AD16" i="12"/>
  <c r="AC244" i="1"/>
  <c r="AC172" i="1"/>
  <c r="AC459" i="1"/>
  <c r="AC761" i="1"/>
  <c r="AD8" i="12"/>
  <c r="AD168" i="12"/>
  <c r="AD148" i="12"/>
  <c r="AC720" i="1"/>
  <c r="AC324" i="1"/>
  <c r="AC712" i="1"/>
  <c r="AC360" i="1"/>
  <c r="AC281" i="1"/>
  <c r="AD156" i="12"/>
  <c r="AC209" i="1"/>
  <c r="AD176" i="12"/>
  <c r="AD164" i="12"/>
  <c r="AC108" i="1"/>
  <c r="D20" i="3"/>
  <c r="H60" i="12"/>
  <c r="H56" i="12"/>
  <c r="H90" i="12"/>
  <c r="H98" i="12"/>
  <c r="H94" i="12"/>
  <c r="G772" i="1"/>
  <c r="G699" i="1"/>
  <c r="G816" i="1"/>
  <c r="G764" i="1"/>
  <c r="G803" i="1"/>
  <c r="G832" i="1"/>
  <c r="G780" i="1"/>
  <c r="G715" i="1"/>
  <c r="G422" i="1"/>
  <c r="G284" i="1"/>
  <c r="G167" i="1"/>
  <c r="G79" i="1"/>
  <c r="G271" i="1"/>
  <c r="G255" i="1"/>
  <c r="G199" i="1"/>
  <c r="G406" i="1"/>
  <c r="G140" i="1"/>
  <c r="G40" i="1"/>
  <c r="G20" i="1"/>
  <c r="G25" i="1"/>
  <c r="G103" i="1"/>
  <c r="G119" i="1"/>
  <c r="G95" i="1"/>
  <c r="G5" i="1"/>
  <c r="G15" i="1"/>
  <c r="D29" i="3"/>
  <c r="BA263" i="7"/>
  <c r="BA197" i="7"/>
  <c r="BA204" i="7" s="1"/>
  <c r="BD16" i="3"/>
  <c r="BG49" i="8"/>
  <c r="BG61" i="8" s="1"/>
  <c r="BG81" i="8" s="1"/>
  <c r="AG35" i="5"/>
  <c r="AG36" i="5"/>
  <c r="AU204" i="7"/>
  <c r="N20" i="3"/>
  <c r="N29" i="3"/>
  <c r="Q715" i="1"/>
  <c r="Q475" i="1"/>
  <c r="Q95" i="1"/>
  <c r="Q284" i="1"/>
  <c r="Q271" i="1"/>
  <c r="R56" i="12"/>
  <c r="Q832" i="1"/>
  <c r="Q803" i="1"/>
  <c r="Q35" i="1"/>
  <c r="Q5" i="1"/>
  <c r="Q103" i="1"/>
  <c r="Q699" i="1"/>
  <c r="Q406" i="1"/>
  <c r="Q212" i="1"/>
  <c r="Q15" i="1"/>
  <c r="Q772" i="1"/>
  <c r="Q462" i="1"/>
  <c r="Q111" i="1"/>
  <c r="Q60" i="1"/>
  <c r="Q816" i="1"/>
  <c r="Q422" i="1"/>
  <c r="Q327" i="1"/>
  <c r="Q40" i="1"/>
  <c r="R60" i="12"/>
  <c r="Q363" i="1"/>
  <c r="Q79" i="1"/>
  <c r="Q255" i="1"/>
  <c r="Q20" i="1"/>
  <c r="R98" i="12"/>
  <c r="Q263" i="1"/>
  <c r="Q140" i="1"/>
  <c r="Q50" i="1"/>
  <c r="R94" i="12"/>
  <c r="Q199" i="1"/>
  <c r="Q45" i="1"/>
  <c r="Q25" i="1"/>
  <c r="Q780" i="1"/>
  <c r="Q764" i="1"/>
  <c r="Q435" i="1"/>
  <c r="Q167" i="1"/>
  <c r="Q119" i="1"/>
  <c r="R90" i="12"/>
  <c r="Q231" i="1"/>
  <c r="Q247" i="1"/>
  <c r="BF49" i="8"/>
  <c r="BF61" i="8" s="1"/>
  <c r="BF81" i="8" s="1"/>
  <c r="BC16" i="3"/>
  <c r="AP36" i="5"/>
  <c r="AP35" i="5"/>
  <c r="BE49" i="8"/>
  <c r="BE61" i="8" s="1"/>
  <c r="BE81" i="8" s="1"/>
  <c r="BQ81" i="8" s="1"/>
  <c r="BB16" i="3"/>
  <c r="P38" i="5"/>
  <c r="P17" i="3"/>
  <c r="AQ36" i="5"/>
  <c r="AQ35" i="5"/>
  <c r="AW49" i="8"/>
  <c r="AW61" i="8" s="1"/>
  <c r="AW81" i="8" s="1"/>
  <c r="AT16" i="3"/>
  <c r="AW21" i="3"/>
  <c r="AW37" i="5"/>
  <c r="BE69" i="7"/>
  <c r="BE1046" i="1" s="1"/>
  <c r="H38" i="5"/>
  <c r="H17" i="3"/>
  <c r="R38" i="5"/>
  <c r="R17" i="3"/>
  <c r="AW204" i="7"/>
  <c r="AE208" i="12"/>
  <c r="AE212" i="12"/>
  <c r="AA28" i="3"/>
  <c r="AE136" i="12"/>
  <c r="AD704" i="1"/>
  <c r="AD281" i="1"/>
  <c r="AD84" i="1"/>
  <c r="AE8" i="12"/>
  <c r="AD419" i="1"/>
  <c r="AD800" i="1"/>
  <c r="AE168" i="12"/>
  <c r="AD720" i="1"/>
  <c r="AD459" i="1"/>
  <c r="AD188" i="1"/>
  <c r="AD108" i="1"/>
  <c r="AE164" i="12"/>
  <c r="AD432" i="1"/>
  <c r="AD761" i="1"/>
  <c r="AD92" i="1"/>
  <c r="AD324" i="1"/>
  <c r="AE172" i="12"/>
  <c r="AD829" i="1"/>
  <c r="AD316" i="1"/>
  <c r="AD472" i="1"/>
  <c r="AD137" i="1"/>
  <c r="AD209" i="1"/>
  <c r="AE160" i="12"/>
  <c r="AD712" i="1"/>
  <c r="AE156" i="12"/>
  <c r="AD360" i="1"/>
  <c r="AE16" i="12"/>
  <c r="AE144" i="12"/>
  <c r="AD260" i="1"/>
  <c r="AE176" i="12"/>
  <c r="AD244" i="1"/>
  <c r="AD172" i="1"/>
  <c r="AD813" i="1"/>
  <c r="AD236" i="1"/>
  <c r="AU263" i="7"/>
  <c r="AE21" i="3"/>
  <c r="AE37" i="5"/>
  <c r="AZ208" i="12"/>
  <c r="AZ160" i="12"/>
  <c r="AZ128" i="12"/>
  <c r="AZ8" i="12"/>
  <c r="AZ16" i="12"/>
  <c r="AY813" i="1"/>
  <c r="AY761" i="1"/>
  <c r="AY712" i="1"/>
  <c r="AY728" i="1"/>
  <c r="AY800" i="1"/>
  <c r="AY829" i="1"/>
  <c r="AY704" i="1"/>
  <c r="AY360" i="1"/>
  <c r="AY137" i="1"/>
  <c r="AY172" i="1"/>
  <c r="AY209" i="1"/>
  <c r="AY720" i="1"/>
  <c r="AY260" i="1"/>
  <c r="AY432" i="1"/>
  <c r="AY332" i="1"/>
  <c r="AY236" i="1"/>
  <c r="AY108" i="1"/>
  <c r="AY387" i="1"/>
  <c r="AY281" i="1"/>
  <c r="AY84" i="1"/>
  <c r="AZ164" i="12"/>
  <c r="AZ156" i="12"/>
  <c r="AY316" i="1"/>
  <c r="AZ140" i="12"/>
  <c r="AZ136" i="12"/>
  <c r="AZ144" i="12"/>
  <c r="AZ132" i="12"/>
  <c r="AV28" i="3"/>
  <c r="AY188" i="1"/>
  <c r="AZ172" i="12"/>
  <c r="D38" i="5"/>
  <c r="D17" i="3"/>
  <c r="BE190" i="7"/>
  <c r="H20" i="3"/>
  <c r="L56" i="12"/>
  <c r="L90" i="12"/>
  <c r="L98" i="12"/>
  <c r="L94" i="12"/>
  <c r="L60" i="12"/>
  <c r="K772" i="1"/>
  <c r="K699" i="1"/>
  <c r="K816" i="1"/>
  <c r="K764" i="1"/>
  <c r="K803" i="1"/>
  <c r="K832" i="1"/>
  <c r="K780" i="1"/>
  <c r="K715" i="1"/>
  <c r="K271" i="1"/>
  <c r="K255" i="1"/>
  <c r="K199" i="1"/>
  <c r="K406" i="1"/>
  <c r="K140" i="1"/>
  <c r="K119" i="1"/>
  <c r="K422" i="1"/>
  <c r="K50" i="1"/>
  <c r="K40" i="1"/>
  <c r="K20" i="1"/>
  <c r="K25" i="1"/>
  <c r="K103" i="1"/>
  <c r="K167" i="1"/>
  <c r="K95" i="1"/>
  <c r="K5" i="1"/>
  <c r="H29" i="3"/>
  <c r="K79" i="1"/>
  <c r="K15" i="1"/>
  <c r="K284" i="1"/>
  <c r="K60" i="1"/>
  <c r="R20" i="3"/>
  <c r="V60" i="12"/>
  <c r="U715" i="1"/>
  <c r="U764" i="1"/>
  <c r="U79" i="1"/>
  <c r="U284" i="1"/>
  <c r="U119" i="1"/>
  <c r="U780" i="1"/>
  <c r="U832" i="1"/>
  <c r="U475" i="1"/>
  <c r="U95" i="1"/>
  <c r="U5" i="1"/>
  <c r="V98" i="12"/>
  <c r="V90" i="12"/>
  <c r="U199" i="1"/>
  <c r="U45" i="1"/>
  <c r="U50" i="1"/>
  <c r="U803" i="1"/>
  <c r="U462" i="1"/>
  <c r="U311" i="1"/>
  <c r="U15" i="1"/>
  <c r="U699" i="1"/>
  <c r="U231" i="1"/>
  <c r="U247" i="1"/>
  <c r="U103" i="1"/>
  <c r="R29" i="3"/>
  <c r="U772" i="1"/>
  <c r="U435" i="1"/>
  <c r="U212" i="1"/>
  <c r="U20" i="1"/>
  <c r="V106" i="12"/>
  <c r="U816" i="1"/>
  <c r="U406" i="1"/>
  <c r="U111" i="1"/>
  <c r="U327" i="1"/>
  <c r="V56" i="12"/>
  <c r="U363" i="1"/>
  <c r="U422" i="1"/>
  <c r="U255" i="1"/>
  <c r="U40" i="1"/>
  <c r="V94" i="12"/>
  <c r="U263" i="1"/>
  <c r="U167" i="1"/>
  <c r="U271" i="1"/>
  <c r="U60" i="1"/>
  <c r="U140" i="1"/>
  <c r="V82" i="12"/>
  <c r="U191" i="1"/>
  <c r="U25" i="1"/>
  <c r="AV230" i="12"/>
  <c r="AV208" i="12"/>
  <c r="AV212" i="12"/>
  <c r="AV164" i="12"/>
  <c r="AV160" i="12"/>
  <c r="AV144" i="12"/>
  <c r="AV128" i="12"/>
  <c r="AV8" i="12"/>
  <c r="AV132" i="12"/>
  <c r="AV176" i="12"/>
  <c r="AV124" i="12"/>
  <c r="AV16" i="12"/>
  <c r="AU720" i="1"/>
  <c r="AU813" i="1"/>
  <c r="AU761" i="1"/>
  <c r="AU712" i="1"/>
  <c r="AU728" i="1"/>
  <c r="AU800" i="1"/>
  <c r="AU829" i="1"/>
  <c r="AU316" i="1"/>
  <c r="AU188" i="1"/>
  <c r="AU704" i="1"/>
  <c r="AU360" i="1"/>
  <c r="AU137" i="1"/>
  <c r="AU172" i="1"/>
  <c r="AU209" i="1"/>
  <c r="AU472" i="1"/>
  <c r="AU260" i="1"/>
  <c r="AU432" i="1"/>
  <c r="AU332" i="1"/>
  <c r="AU236" i="1"/>
  <c r="AU108" i="1"/>
  <c r="AU281" i="1"/>
  <c r="AU84" i="1"/>
  <c r="AV172" i="12"/>
  <c r="AV156" i="12"/>
  <c r="AV140" i="12"/>
  <c r="AV136" i="12"/>
  <c r="AU387" i="1"/>
  <c r="AR28" i="3"/>
  <c r="AU180" i="1"/>
  <c r="BH208" i="12"/>
  <c r="BD28" i="3"/>
  <c r="BG837" i="1"/>
  <c r="BG800" i="1"/>
  <c r="BG137" i="1"/>
  <c r="BH172" i="12"/>
  <c r="BG712" i="1"/>
  <c r="BG813" i="1"/>
  <c r="BG281" i="1"/>
  <c r="BH136" i="12"/>
  <c r="BG761" i="1"/>
  <c r="BG720" i="1"/>
  <c r="BG172" i="1"/>
  <c r="BH132" i="12"/>
  <c r="BG821" i="1"/>
  <c r="BG316" i="1"/>
  <c r="BG108" i="1"/>
  <c r="BH8" i="12"/>
  <c r="BG332" i="1"/>
  <c r="BG387" i="1"/>
  <c r="BG704" i="1"/>
  <c r="BG360" i="1"/>
  <c r="BG728" i="1"/>
  <c r="BH16" i="12"/>
  <c r="BG260" i="1"/>
  <c r="BG236" i="1"/>
  <c r="BH160" i="12"/>
  <c r="BG188" i="1"/>
  <c r="BG84" i="1"/>
  <c r="AE204" i="7"/>
  <c r="AW263" i="7"/>
  <c r="J49" i="8"/>
  <c r="J61" i="8" s="1"/>
  <c r="J81" i="8" s="1"/>
  <c r="G16" i="3"/>
  <c r="S36" i="5"/>
  <c r="S35" i="5"/>
  <c r="K208" i="12"/>
  <c r="J777" i="1"/>
  <c r="J813" i="1"/>
  <c r="J196" i="1"/>
  <c r="G28" i="3"/>
  <c r="J116" i="1"/>
  <c r="K4" i="12"/>
  <c r="K160" i="12"/>
  <c r="J281" i="1"/>
  <c r="J92" i="1"/>
  <c r="J712" i="1"/>
  <c r="J137" i="1"/>
  <c r="J403" i="1"/>
  <c r="K12" i="12"/>
  <c r="J696" i="1"/>
  <c r="J100" i="1"/>
  <c r="J164" i="1"/>
  <c r="J761" i="1"/>
  <c r="J829" i="1"/>
  <c r="J252" i="1"/>
  <c r="J76" i="1"/>
  <c r="J769" i="1"/>
  <c r="K136" i="12"/>
  <c r="J268" i="1"/>
  <c r="J419" i="1"/>
  <c r="J800" i="1"/>
  <c r="S208" i="12"/>
  <c r="S12" i="12"/>
  <c r="S136" i="12"/>
  <c r="S4" i="12"/>
  <c r="S160" i="12"/>
  <c r="R829" i="1"/>
  <c r="R696" i="1"/>
  <c r="R813" i="1"/>
  <c r="R761" i="1"/>
  <c r="R769" i="1"/>
  <c r="R800" i="1"/>
  <c r="R324" i="1"/>
  <c r="R209" i="1"/>
  <c r="R472" i="1"/>
  <c r="R260" i="1"/>
  <c r="R252" i="1"/>
  <c r="R432" i="1"/>
  <c r="R164" i="1"/>
  <c r="R108" i="1"/>
  <c r="R76" i="1"/>
  <c r="R403" i="1"/>
  <c r="R268" i="1"/>
  <c r="R281" i="1"/>
  <c r="R459" i="1"/>
  <c r="R419" i="1"/>
  <c r="R188" i="1"/>
  <c r="R196" i="1"/>
  <c r="R777" i="1"/>
  <c r="R228" i="1"/>
  <c r="R244" i="1"/>
  <c r="R100" i="1"/>
  <c r="R116" i="1"/>
  <c r="R360" i="1"/>
  <c r="R92" i="1"/>
  <c r="R137" i="1"/>
  <c r="O28" i="3"/>
  <c r="S176" i="12"/>
  <c r="AO21" i="3"/>
  <c r="AO37" i="5"/>
  <c r="AO49" i="8"/>
  <c r="AO61" i="8" s="1"/>
  <c r="AO81" i="8" s="1"/>
  <c r="AL16" i="3"/>
  <c r="AQ204" i="7"/>
  <c r="AP212" i="12"/>
  <c r="AP208" i="12"/>
  <c r="AL28" i="3"/>
  <c r="AP136" i="12"/>
  <c r="AO813" i="1"/>
  <c r="AO800" i="1"/>
  <c r="AO84" i="1"/>
  <c r="AP164" i="12"/>
  <c r="AO829" i="1"/>
  <c r="AO712" i="1"/>
  <c r="AO432" i="1"/>
  <c r="AO137" i="1"/>
  <c r="AO316" i="1"/>
  <c r="AP144" i="12"/>
  <c r="AP140" i="12"/>
  <c r="AO472" i="1"/>
  <c r="AO332" i="1"/>
  <c r="AO108" i="1"/>
  <c r="AP16" i="12"/>
  <c r="AP132" i="12"/>
  <c r="AP128" i="12"/>
  <c r="AO281" i="1"/>
  <c r="AO209" i="1"/>
  <c r="AO236" i="1"/>
  <c r="AP160" i="12"/>
  <c r="AO387" i="1"/>
  <c r="AP156" i="12"/>
  <c r="AP172" i="12"/>
  <c r="AO360" i="1"/>
  <c r="AO260" i="1"/>
  <c r="AO704" i="1"/>
  <c r="AO720" i="1"/>
  <c r="AP8" i="12"/>
  <c r="AP176" i="12"/>
  <c r="AO761" i="1"/>
  <c r="AO180" i="1"/>
  <c r="AO188" i="1"/>
  <c r="AO172" i="1"/>
  <c r="AD204" i="7"/>
  <c r="E16" i="3"/>
  <c r="H49" i="8"/>
  <c r="H61" i="8" s="1"/>
  <c r="H81" i="8" s="1"/>
  <c r="R49" i="8"/>
  <c r="R61" i="8" s="1"/>
  <c r="R81" i="8" s="1"/>
  <c r="O16" i="3"/>
  <c r="AX208" i="12"/>
  <c r="AX8" i="12"/>
  <c r="AX124" i="12"/>
  <c r="AW387" i="1"/>
  <c r="AW236" i="1"/>
  <c r="AX176" i="12"/>
  <c r="AW800" i="1"/>
  <c r="AW704" i="1"/>
  <c r="AW172" i="1"/>
  <c r="AT28" i="3"/>
  <c r="AX160" i="12"/>
  <c r="AW761" i="1"/>
  <c r="AW728" i="1"/>
  <c r="AW209" i="1"/>
  <c r="AX136" i="12"/>
  <c r="AX172" i="12"/>
  <c r="AX140" i="12"/>
  <c r="AW720" i="1"/>
  <c r="AW432" i="1"/>
  <c r="AW84" i="1"/>
  <c r="AX144" i="12"/>
  <c r="AW281" i="1"/>
  <c r="AW360" i="1"/>
  <c r="AW137" i="1"/>
  <c r="AX132" i="12"/>
  <c r="AX16" i="12"/>
  <c r="AW813" i="1"/>
  <c r="AW188" i="1"/>
  <c r="AW108" i="1"/>
  <c r="AW712" i="1"/>
  <c r="AW260" i="1"/>
  <c r="AW332" i="1"/>
  <c r="AW180" i="1"/>
  <c r="AX164" i="12"/>
  <c r="AX128" i="12"/>
  <c r="AW316" i="1"/>
  <c r="AX156" i="12"/>
  <c r="AW829" i="1"/>
  <c r="BD251" i="7"/>
  <c r="BD260" i="7" s="1"/>
  <c r="BD201" i="7" s="1"/>
  <c r="BD59" i="7"/>
  <c r="BD1040" i="1" s="1"/>
  <c r="BD256" i="7"/>
  <c r="AX36" i="5"/>
  <c r="AX35" i="5"/>
  <c r="S338" i="5"/>
  <c r="T337" i="5"/>
  <c r="P337" i="5" s="1"/>
  <c r="Q337" i="5" s="1"/>
  <c r="AY34" i="5" s="1"/>
  <c r="BC204" i="7"/>
  <c r="T49" i="8"/>
  <c r="T61" i="8" s="1"/>
  <c r="T81" i="8" s="1"/>
  <c r="Q16" i="3"/>
  <c r="BC263" i="7"/>
  <c r="J208" i="12"/>
  <c r="J4" i="12"/>
  <c r="I813" i="1"/>
  <c r="I196" i="1"/>
  <c r="J136" i="12"/>
  <c r="I777" i="1"/>
  <c r="I164" i="1"/>
  <c r="I829" i="1"/>
  <c r="I712" i="1"/>
  <c r="I76" i="1"/>
  <c r="J12" i="12"/>
  <c r="I419" i="1"/>
  <c r="I137" i="1"/>
  <c r="I800" i="1"/>
  <c r="I403" i="1"/>
  <c r="I92" i="1"/>
  <c r="I761" i="1"/>
  <c r="I281" i="1"/>
  <c r="I100" i="1"/>
  <c r="F28" i="3"/>
  <c r="J160" i="12"/>
  <c r="I268" i="1"/>
  <c r="I696" i="1"/>
  <c r="I116" i="1"/>
  <c r="I769" i="1"/>
  <c r="I252" i="1"/>
  <c r="BE239" i="7"/>
  <c r="BE200" i="7"/>
  <c r="BF263" i="7"/>
  <c r="V204" i="7"/>
  <c r="AE263" i="7"/>
  <c r="T306" i="5"/>
  <c r="P306" i="5" s="1"/>
  <c r="Q306" i="5" s="1"/>
  <c r="T34" i="5" s="1"/>
  <c r="S307" i="5"/>
  <c r="AQ263" i="7"/>
  <c r="AO204" i="7"/>
  <c r="AD263" i="7"/>
  <c r="BD262" i="7"/>
  <c r="BD203" i="7" s="1"/>
  <c r="BD74" i="7"/>
  <c r="BD1049" i="1" s="1"/>
  <c r="BF204" i="7"/>
  <c r="AH263" i="7"/>
  <c r="BG208" i="12"/>
  <c r="BF720" i="1"/>
  <c r="BF316" i="1"/>
  <c r="BF260" i="1"/>
  <c r="BF837" i="1"/>
  <c r="BC28" i="3"/>
  <c r="BG160" i="12"/>
  <c r="BF236" i="1"/>
  <c r="BF281" i="1"/>
  <c r="BG172" i="12"/>
  <c r="BF172" i="1"/>
  <c r="BF188" i="1"/>
  <c r="BG16" i="12"/>
  <c r="BG136" i="12"/>
  <c r="BF704" i="1"/>
  <c r="BF813" i="1"/>
  <c r="BF108" i="1"/>
  <c r="BF800" i="1"/>
  <c r="BF137" i="1"/>
  <c r="BF360" i="1"/>
  <c r="BG132" i="12"/>
  <c r="BF728" i="1"/>
  <c r="BF387" i="1"/>
  <c r="BG8" i="12"/>
  <c r="BF332" i="1"/>
  <c r="BF761" i="1"/>
  <c r="BF821" i="1"/>
  <c r="BF712" i="1"/>
  <c r="BF84" i="1"/>
  <c r="AV49" i="8"/>
  <c r="AV61" i="8" s="1"/>
  <c r="AV81" i="8" s="1"/>
  <c r="AS16" i="3"/>
  <c r="AV16" i="3"/>
  <c r="AY49" i="8"/>
  <c r="AY61" i="8" s="1"/>
  <c r="AY81" i="8" s="1"/>
  <c r="AJ16" i="3"/>
  <c r="AM49" i="8"/>
  <c r="AM61" i="8" s="1"/>
  <c r="AM81" i="8" s="1"/>
  <c r="I21" i="3"/>
  <c r="I37" i="5"/>
  <c r="AO263" i="7"/>
  <c r="BB204" i="7"/>
  <c r="BD258" i="7"/>
  <c r="BD199" i="7" s="1"/>
  <c r="BD64" i="7"/>
  <c r="BD1043" i="1" s="1"/>
  <c r="BE251" i="7"/>
  <c r="BE262" i="7" s="1"/>
  <c r="BE203" i="7" s="1"/>
  <c r="BE59" i="7"/>
  <c r="BE1040" i="1" s="1"/>
  <c r="AC263" i="7"/>
  <c r="AC197" i="7"/>
  <c r="AC204" i="7" s="1"/>
  <c r="V263" i="7"/>
  <c r="R263" i="7"/>
  <c r="AC49" i="8"/>
  <c r="AC61" i="8" s="1"/>
  <c r="AC81" i="8" s="1"/>
  <c r="Z16" i="3"/>
  <c r="L204" i="7"/>
  <c r="AH212" i="12"/>
  <c r="AH208" i="12"/>
  <c r="AH160" i="12"/>
  <c r="AG777" i="1"/>
  <c r="AG813" i="1"/>
  <c r="AG172" i="1"/>
  <c r="AG360" i="1"/>
  <c r="AH136" i="12"/>
  <c r="AG800" i="1"/>
  <c r="AG324" i="1"/>
  <c r="AG316" i="1"/>
  <c r="AG108" i="1"/>
  <c r="AH8" i="12"/>
  <c r="AG712" i="1"/>
  <c r="AG260" i="1"/>
  <c r="AG180" i="1"/>
  <c r="AD28" i="3"/>
  <c r="AH156" i="12"/>
  <c r="AG761" i="1"/>
  <c r="AG387" i="1"/>
  <c r="AG209" i="1"/>
  <c r="AH176" i="12"/>
  <c r="AG829" i="1"/>
  <c r="AG720" i="1"/>
  <c r="AG395" i="1"/>
  <c r="AG84" i="1"/>
  <c r="AH172" i="12"/>
  <c r="AH164" i="12"/>
  <c r="AG472" i="1"/>
  <c r="AG332" i="1"/>
  <c r="AG137" i="1"/>
  <c r="AH144" i="12"/>
  <c r="AG92" i="1"/>
  <c r="AG236" i="1"/>
  <c r="AH132" i="12"/>
  <c r="AG188" i="1"/>
  <c r="AG244" i="1"/>
  <c r="AH16" i="12"/>
  <c r="AG281" i="1"/>
  <c r="AG704" i="1"/>
  <c r="AG432" i="1"/>
  <c r="BD239" i="7"/>
  <c r="BD200" i="7"/>
  <c r="Z263" i="7"/>
  <c r="AY208" i="12"/>
  <c r="AY140" i="12"/>
  <c r="AY132" i="12"/>
  <c r="AX712" i="1"/>
  <c r="AX188" i="1"/>
  <c r="AX137" i="1"/>
  <c r="AY164" i="12"/>
  <c r="AX209" i="1"/>
  <c r="AY172" i="12"/>
  <c r="AY16" i="12"/>
  <c r="AY8" i="12"/>
  <c r="AX432" i="1"/>
  <c r="AX180" i="1"/>
  <c r="AX316" i="1"/>
  <c r="AY136" i="12"/>
  <c r="AX84" i="1"/>
  <c r="AX720" i="1"/>
  <c r="AX236" i="1"/>
  <c r="AX800" i="1"/>
  <c r="AX728" i="1"/>
  <c r="AX387" i="1"/>
  <c r="AX761" i="1"/>
  <c r="AX332" i="1"/>
  <c r="AX813" i="1"/>
  <c r="AY156" i="12"/>
  <c r="AX360" i="1"/>
  <c r="AX704" i="1"/>
  <c r="AX829" i="1"/>
  <c r="AY160" i="12"/>
  <c r="AY144" i="12"/>
  <c r="AX260" i="1"/>
  <c r="AU28" i="3"/>
  <c r="AY128" i="12"/>
  <c r="AX108" i="1"/>
  <c r="AX281" i="1"/>
  <c r="AX172" i="1"/>
  <c r="AR230" i="12"/>
  <c r="AR212" i="12"/>
  <c r="AR208" i="12"/>
  <c r="AR136" i="12"/>
  <c r="AR144" i="12"/>
  <c r="AQ800" i="1"/>
  <c r="AQ472" i="1"/>
  <c r="AR128" i="12"/>
  <c r="AQ761" i="1"/>
  <c r="AQ813" i="1"/>
  <c r="AQ108" i="1"/>
  <c r="AN28" i="3"/>
  <c r="AR164" i="12"/>
  <c r="AR16" i="12"/>
  <c r="AQ720" i="1"/>
  <c r="AQ236" i="1"/>
  <c r="AR172" i="12"/>
  <c r="AR160" i="12"/>
  <c r="AQ829" i="1"/>
  <c r="AQ432" i="1"/>
  <c r="AQ209" i="1"/>
  <c r="AR176" i="12"/>
  <c r="AR8" i="12"/>
  <c r="AQ332" i="1"/>
  <c r="AQ316" i="1"/>
  <c r="AQ180" i="1"/>
  <c r="AR156" i="12"/>
  <c r="AQ704" i="1"/>
  <c r="AQ360" i="1"/>
  <c r="AQ387" i="1"/>
  <c r="AQ281" i="1"/>
  <c r="AQ712" i="1"/>
  <c r="AQ260" i="1"/>
  <c r="AQ188" i="1"/>
  <c r="AQ84" i="1"/>
  <c r="AQ137" i="1"/>
  <c r="AR148" i="12"/>
  <c r="AQ172" i="1"/>
  <c r="AR140" i="12"/>
  <c r="AR132" i="12"/>
  <c r="I49" i="8"/>
  <c r="I61" i="8" s="1"/>
  <c r="I81" i="8" s="1"/>
  <c r="F16" i="3"/>
  <c r="AX49" i="8"/>
  <c r="AX61" i="8" s="1"/>
  <c r="AX81" i="8" s="1"/>
  <c r="AU16" i="3"/>
  <c r="R204" i="7"/>
  <c r="L263" i="7"/>
  <c r="AH204" i="7"/>
  <c r="S298" i="5"/>
  <c r="T297" i="5"/>
  <c r="P297" i="5" s="1"/>
  <c r="Q297" i="5" s="1"/>
  <c r="K34" i="5" s="1"/>
  <c r="AW208" i="12"/>
  <c r="AW16" i="12"/>
  <c r="AW140" i="12"/>
  <c r="AV829" i="1"/>
  <c r="AV108" i="1"/>
  <c r="AV137" i="1"/>
  <c r="AW156" i="12"/>
  <c r="AW176" i="12"/>
  <c r="AV813" i="1"/>
  <c r="AV720" i="1"/>
  <c r="AV360" i="1"/>
  <c r="AV180" i="1"/>
  <c r="AW136" i="12"/>
  <c r="AV728" i="1"/>
  <c r="AV432" i="1"/>
  <c r="AV188" i="1"/>
  <c r="AW124" i="12"/>
  <c r="AW144" i="12"/>
  <c r="AV316" i="1"/>
  <c r="AV236" i="1"/>
  <c r="AV800" i="1"/>
  <c r="AS28" i="3"/>
  <c r="AV712" i="1"/>
  <c r="AW164" i="12"/>
  <c r="AW8" i="12"/>
  <c r="AV704" i="1"/>
  <c r="AV332" i="1"/>
  <c r="AV172" i="1"/>
  <c r="AV761" i="1"/>
  <c r="AW172" i="12"/>
  <c r="AV387" i="1"/>
  <c r="AV281" i="1"/>
  <c r="AV209" i="1"/>
  <c r="AV260" i="1"/>
  <c r="AW160" i="12"/>
  <c r="AW132" i="12"/>
  <c r="AV84" i="1"/>
  <c r="AW128" i="12"/>
  <c r="BB263" i="7"/>
  <c r="V208" i="12" l="1"/>
  <c r="V160" i="12"/>
  <c r="U769" i="1"/>
  <c r="U244" i="1"/>
  <c r="U324" i="1"/>
  <c r="U188" i="1"/>
  <c r="V4" i="12"/>
  <c r="U696" i="1"/>
  <c r="U712" i="1"/>
  <c r="U164" i="1"/>
  <c r="U116" i="1"/>
  <c r="U260" i="1"/>
  <c r="V176" i="12"/>
  <c r="U777" i="1"/>
  <c r="U432" i="1"/>
  <c r="U196" i="1"/>
  <c r="U209" i="1"/>
  <c r="U813" i="1"/>
  <c r="V136" i="12"/>
  <c r="U472" i="1"/>
  <c r="U252" i="1"/>
  <c r="U360" i="1"/>
  <c r="U268" i="1"/>
  <c r="V16" i="12"/>
  <c r="U100" i="1"/>
  <c r="U419" i="1"/>
  <c r="V12" i="12"/>
  <c r="U403" i="1"/>
  <c r="U459" i="1"/>
  <c r="U76" i="1"/>
  <c r="U108" i="1"/>
  <c r="U137" i="1"/>
  <c r="R28" i="3"/>
  <c r="U92" i="1"/>
  <c r="U281" i="1"/>
  <c r="U829" i="1"/>
  <c r="U228" i="1"/>
  <c r="U761" i="1"/>
  <c r="U800" i="1"/>
  <c r="U308" i="1"/>
  <c r="BE260" i="7"/>
  <c r="BE201" i="7" s="1"/>
  <c r="S49" i="8"/>
  <c r="S61" i="8" s="1"/>
  <c r="S81" i="8" s="1"/>
  <c r="P16" i="3"/>
  <c r="AN49" i="8"/>
  <c r="AN61" i="8" s="1"/>
  <c r="AN81" i="8" s="1"/>
  <c r="AK16" i="3"/>
  <c r="AY36" i="5"/>
  <c r="AY35" i="5"/>
  <c r="AE38" i="5"/>
  <c r="AE17" i="3"/>
  <c r="AW38" i="5"/>
  <c r="AW17" i="3"/>
  <c r="I20" i="3"/>
  <c r="M90" i="12"/>
  <c r="M98" i="12"/>
  <c r="M94" i="12"/>
  <c r="M60" i="12"/>
  <c r="M56" i="12"/>
  <c r="L772" i="1"/>
  <c r="L699" i="1"/>
  <c r="L816" i="1"/>
  <c r="L764" i="1"/>
  <c r="L803" i="1"/>
  <c r="L832" i="1"/>
  <c r="L780" i="1"/>
  <c r="L715" i="1"/>
  <c r="L255" i="1"/>
  <c r="L199" i="1"/>
  <c r="L406" i="1"/>
  <c r="L140" i="1"/>
  <c r="L119" i="1"/>
  <c r="L422" i="1"/>
  <c r="L284" i="1"/>
  <c r="L167" i="1"/>
  <c r="L79" i="1"/>
  <c r="L271" i="1"/>
  <c r="L50" i="1"/>
  <c r="L40" i="1"/>
  <c r="L20" i="1"/>
  <c r="L25" i="1"/>
  <c r="L103" i="1"/>
  <c r="I29" i="3"/>
  <c r="L95" i="1"/>
  <c r="L5" i="1"/>
  <c r="L15" i="1"/>
  <c r="L35" i="1"/>
  <c r="L60" i="1"/>
  <c r="T338" i="5"/>
  <c r="P338" i="5" s="1"/>
  <c r="Q338" i="5" s="1"/>
  <c r="AZ34" i="5" s="1"/>
  <c r="S339" i="5"/>
  <c r="T339" i="5" s="1"/>
  <c r="P339" i="5" s="1"/>
  <c r="Q339" i="5" s="1"/>
  <c r="BA34" i="5" s="1"/>
  <c r="L208" i="12"/>
  <c r="L12" i="12"/>
  <c r="L136" i="12"/>
  <c r="L4" i="12"/>
  <c r="L160" i="12"/>
  <c r="K800" i="1"/>
  <c r="K777" i="1"/>
  <c r="K829" i="1"/>
  <c r="K696" i="1"/>
  <c r="K712" i="1"/>
  <c r="K813" i="1"/>
  <c r="K116" i="1"/>
  <c r="K137" i="1"/>
  <c r="K252" i="1"/>
  <c r="K164" i="1"/>
  <c r="K76" i="1"/>
  <c r="K403" i="1"/>
  <c r="K268" i="1"/>
  <c r="K281" i="1"/>
  <c r="K769" i="1"/>
  <c r="K419" i="1"/>
  <c r="K761" i="1"/>
  <c r="K196" i="1"/>
  <c r="K100" i="1"/>
  <c r="H28" i="3"/>
  <c r="K92" i="1"/>
  <c r="AE20" i="3"/>
  <c r="AI98" i="12"/>
  <c r="AH715" i="1"/>
  <c r="AH780" i="1"/>
  <c r="AH183" i="1"/>
  <c r="AH191" i="1"/>
  <c r="AH803" i="1"/>
  <c r="AH284" i="1"/>
  <c r="AH247" i="1"/>
  <c r="AH15" i="1"/>
  <c r="AH140" i="1"/>
  <c r="AH764" i="1"/>
  <c r="AH239" i="1"/>
  <c r="AH10" i="1"/>
  <c r="AH87" i="1"/>
  <c r="AH816" i="1"/>
  <c r="AH832" i="1"/>
  <c r="AH263" i="1"/>
  <c r="AH30" i="1"/>
  <c r="AI106" i="12"/>
  <c r="AH435" i="1"/>
  <c r="AH327" i="1"/>
  <c r="AH175" i="1"/>
  <c r="AH723" i="1"/>
  <c r="AH319" i="1"/>
  <c r="AH50" i="1"/>
  <c r="AH25" i="1"/>
  <c r="AH707" i="1"/>
  <c r="AH475" i="1"/>
  <c r="AH60" i="1"/>
  <c r="AE29" i="3"/>
  <c r="AH390" i="1"/>
  <c r="AH398" i="1"/>
  <c r="AH45" i="1"/>
  <c r="AI94" i="12"/>
  <c r="AH212" i="1"/>
  <c r="AH363" i="1"/>
  <c r="AH20" i="1"/>
  <c r="AI86" i="12"/>
  <c r="AH335" i="1"/>
  <c r="AH111" i="1"/>
  <c r="AH95" i="1"/>
  <c r="AW20" i="3"/>
  <c r="BA98" i="12"/>
  <c r="AZ715" i="1"/>
  <c r="AZ731" i="1"/>
  <c r="AZ111" i="1"/>
  <c r="BA94" i="12"/>
  <c r="AZ435" i="1"/>
  <c r="AZ335" i="1"/>
  <c r="AZ30" i="1"/>
  <c r="BA106" i="12"/>
  <c r="AZ60" i="1"/>
  <c r="AZ191" i="1"/>
  <c r="AZ764" i="1"/>
  <c r="AZ363" i="1"/>
  <c r="AZ140" i="1"/>
  <c r="AW29" i="3"/>
  <c r="AZ319" i="1"/>
  <c r="AZ284" i="1"/>
  <c r="AZ15" i="1"/>
  <c r="BA34" i="12"/>
  <c r="AZ239" i="1"/>
  <c r="AZ87" i="1"/>
  <c r="BA30" i="12"/>
  <c r="AZ175" i="1"/>
  <c r="AZ212" i="1"/>
  <c r="AZ803" i="1"/>
  <c r="AZ816" i="1"/>
  <c r="AZ45" i="1"/>
  <c r="AZ707" i="1"/>
  <c r="AZ263" i="1"/>
  <c r="AZ25" i="1"/>
  <c r="AZ723" i="1"/>
  <c r="AZ390" i="1"/>
  <c r="AZ20" i="1"/>
  <c r="BQ87" i="8"/>
  <c r="BR81" i="8"/>
  <c r="T298" i="5"/>
  <c r="P298" i="5" s="1"/>
  <c r="Q298" i="5" s="1"/>
  <c r="L34" i="5" s="1"/>
  <c r="S299" i="5"/>
  <c r="T299" i="5" s="1"/>
  <c r="P299" i="5" s="1"/>
  <c r="Q299" i="5" s="1"/>
  <c r="M34" i="5" s="1"/>
  <c r="AO17" i="3"/>
  <c r="AO38" i="5"/>
  <c r="H160" i="12"/>
  <c r="H4" i="12"/>
  <c r="G761" i="1"/>
  <c r="G769" i="1"/>
  <c r="G800" i="1"/>
  <c r="G777" i="1"/>
  <c r="G829" i="1"/>
  <c r="G696" i="1"/>
  <c r="G712" i="1"/>
  <c r="G116" i="1"/>
  <c r="G137" i="1"/>
  <c r="G252" i="1"/>
  <c r="G164" i="1"/>
  <c r="G76" i="1"/>
  <c r="G403" i="1"/>
  <c r="G268" i="1"/>
  <c r="G281" i="1"/>
  <c r="G419" i="1"/>
  <c r="G196" i="1"/>
  <c r="G813" i="1"/>
  <c r="G100" i="1"/>
  <c r="D28" i="3"/>
  <c r="H136" i="12"/>
  <c r="G92" i="1"/>
  <c r="H12" i="12"/>
  <c r="I38" i="5"/>
  <c r="I17" i="3"/>
  <c r="S308" i="5"/>
  <c r="T307" i="5"/>
  <c r="P307" i="5" s="1"/>
  <c r="Q307" i="5" s="1"/>
  <c r="U34" i="5" s="1"/>
  <c r="U49" i="8"/>
  <c r="U61" i="8" s="1"/>
  <c r="U81" i="8" s="1"/>
  <c r="R16" i="3"/>
  <c r="AP21" i="3"/>
  <c r="AP37" i="5"/>
  <c r="R208" i="12"/>
  <c r="Q777" i="1"/>
  <c r="Q769" i="1"/>
  <c r="Q164" i="1"/>
  <c r="Q137" i="1"/>
  <c r="Q472" i="1"/>
  <c r="N28" i="3"/>
  <c r="Q761" i="1"/>
  <c r="Q813" i="1"/>
  <c r="Q324" i="1"/>
  <c r="Q92" i="1"/>
  <c r="Q712" i="1"/>
  <c r="Q108" i="1"/>
  <c r="R160" i="12"/>
  <c r="Q196" i="1"/>
  <c r="Q100" i="1"/>
  <c r="R4" i="12"/>
  <c r="Q800" i="1"/>
  <c r="R136" i="12"/>
  <c r="Q419" i="1"/>
  <c r="Q432" i="1"/>
  <c r="Q360" i="1"/>
  <c r="Q116" i="1"/>
  <c r="Q403" i="1"/>
  <c r="Q260" i="1"/>
  <c r="R176" i="12"/>
  <c r="Q228" i="1"/>
  <c r="Q696" i="1"/>
  <c r="Q268" i="1"/>
  <c r="Q459" i="1"/>
  <c r="Q281" i="1"/>
  <c r="Q252" i="1"/>
  <c r="Q829" i="1"/>
  <c r="Q244" i="1"/>
  <c r="Q209" i="1"/>
  <c r="Q76" i="1"/>
  <c r="R12" i="12"/>
  <c r="AO208" i="12"/>
  <c r="AO212" i="12"/>
  <c r="AO132" i="12"/>
  <c r="AN813" i="1"/>
  <c r="AN236" i="1"/>
  <c r="AN260" i="1"/>
  <c r="AK28" i="3"/>
  <c r="AO172" i="12"/>
  <c r="AN829" i="1"/>
  <c r="AN281" i="1"/>
  <c r="AN180" i="1"/>
  <c r="AO176" i="12"/>
  <c r="AN761" i="1"/>
  <c r="AN704" i="1"/>
  <c r="AN432" i="1"/>
  <c r="AN84" i="1"/>
  <c r="AO164" i="12"/>
  <c r="AO156" i="12"/>
  <c r="AN720" i="1"/>
  <c r="AN316" i="1"/>
  <c r="AN188" i="1"/>
  <c r="AO160" i="12"/>
  <c r="AO136" i="12"/>
  <c r="AN387" i="1"/>
  <c r="AN472" i="1"/>
  <c r="AN137" i="1"/>
  <c r="AO128" i="12"/>
  <c r="AO144" i="12"/>
  <c r="AN209" i="1"/>
  <c r="AN172" i="1"/>
  <c r="AO16" i="12"/>
  <c r="AO8" i="12"/>
  <c r="AN712" i="1"/>
  <c r="AN108" i="1"/>
  <c r="AN360" i="1"/>
  <c r="AO140" i="12"/>
  <c r="AN800" i="1"/>
  <c r="AN332" i="1"/>
  <c r="J21" i="3"/>
  <c r="J37" i="5"/>
  <c r="AX21" i="3"/>
  <c r="AX37" i="5"/>
  <c r="T35" i="5"/>
  <c r="T36" i="5"/>
  <c r="S21" i="3"/>
  <c r="S37" i="5"/>
  <c r="G49" i="8"/>
  <c r="G61" i="8" s="1"/>
  <c r="G81" i="8" s="1"/>
  <c r="D16" i="3"/>
  <c r="BE74" i="7"/>
  <c r="BE1049" i="1" s="1"/>
  <c r="BD69" i="7"/>
  <c r="BD1046" i="1" s="1"/>
  <c r="Q49" i="8"/>
  <c r="Q61" i="8" s="1"/>
  <c r="Q81" i="8" s="1"/>
  <c r="N16" i="3"/>
  <c r="AF21" i="3"/>
  <c r="AF37" i="5"/>
  <c r="BE64" i="7"/>
  <c r="BE1043" i="1" s="1"/>
  <c r="BE258" i="7"/>
  <c r="BE199" i="7" s="1"/>
  <c r="BD263" i="7"/>
  <c r="BD197" i="7"/>
  <c r="BD204" i="7" s="1"/>
  <c r="AO20" i="3"/>
  <c r="AS94" i="12"/>
  <c r="AS106" i="12"/>
  <c r="AS30" i="12"/>
  <c r="AR803" i="1"/>
  <c r="AR723" i="1"/>
  <c r="AR832" i="1"/>
  <c r="AR707" i="1"/>
  <c r="AR715" i="1"/>
  <c r="AR816" i="1"/>
  <c r="AR764" i="1"/>
  <c r="AR239" i="1"/>
  <c r="AR87" i="1"/>
  <c r="AR319" i="1"/>
  <c r="AR284" i="1"/>
  <c r="AR191" i="1"/>
  <c r="AR475" i="1"/>
  <c r="AR335" i="1"/>
  <c r="AR390" i="1"/>
  <c r="AR363" i="1"/>
  <c r="AR263" i="1"/>
  <c r="AR175" i="1"/>
  <c r="AR140" i="1"/>
  <c r="AR111" i="1"/>
  <c r="AR15" i="1"/>
  <c r="AS98" i="12"/>
  <c r="AR183" i="1"/>
  <c r="AR60" i="1"/>
  <c r="AR30" i="1"/>
  <c r="AS34" i="12"/>
  <c r="AR10" i="1"/>
  <c r="AR435" i="1"/>
  <c r="AR212" i="1"/>
  <c r="AR20" i="1"/>
  <c r="AR25" i="1"/>
  <c r="AR50" i="1"/>
  <c r="AO29" i="3"/>
  <c r="AR45" i="1"/>
  <c r="K35" i="5"/>
  <c r="K36" i="5"/>
  <c r="BE256" i="7"/>
  <c r="K49" i="8"/>
  <c r="K61" i="8" s="1"/>
  <c r="K81" i="8" s="1"/>
  <c r="H16" i="3"/>
  <c r="AQ21" i="3"/>
  <c r="AQ37" i="5"/>
  <c r="AG21" i="3"/>
  <c r="AG37" i="5"/>
  <c r="T208" i="12"/>
  <c r="T176" i="12"/>
  <c r="T4" i="12"/>
  <c r="T160" i="12"/>
  <c r="S829" i="1"/>
  <c r="S696" i="1"/>
  <c r="S813" i="1"/>
  <c r="S761" i="1"/>
  <c r="S769" i="1"/>
  <c r="S800" i="1"/>
  <c r="S777" i="1"/>
  <c r="S472" i="1"/>
  <c r="S260" i="1"/>
  <c r="S252" i="1"/>
  <c r="S432" i="1"/>
  <c r="S164" i="1"/>
  <c r="S108" i="1"/>
  <c r="S76" i="1"/>
  <c r="S403" i="1"/>
  <c r="S268" i="1"/>
  <c r="S281" i="1"/>
  <c r="S459" i="1"/>
  <c r="S419" i="1"/>
  <c r="S188" i="1"/>
  <c r="S196" i="1"/>
  <c r="S228" i="1"/>
  <c r="S244" i="1"/>
  <c r="S308" i="1"/>
  <c r="S360" i="1"/>
  <c r="S116" i="1"/>
  <c r="S137" i="1"/>
  <c r="S100" i="1"/>
  <c r="S324" i="1"/>
  <c r="T136" i="12"/>
  <c r="S92" i="1"/>
  <c r="T12" i="12"/>
  <c r="S209" i="1"/>
  <c r="P28" i="3"/>
  <c r="T308" i="5" l="1"/>
  <c r="P308" i="5" s="1"/>
  <c r="Q308" i="5" s="1"/>
  <c r="V34" i="5" s="1"/>
  <c r="S309" i="5"/>
  <c r="T309" i="5" s="1"/>
  <c r="P309" i="5" s="1"/>
  <c r="Q309" i="5" s="1"/>
  <c r="W34" i="5" s="1"/>
  <c r="BR80" i="8"/>
  <c r="BR85" i="8"/>
  <c r="BR83" i="8"/>
  <c r="BR86" i="8"/>
  <c r="BR79" i="8"/>
  <c r="BR84" i="8"/>
  <c r="BR82" i="8"/>
  <c r="BA36" i="5"/>
  <c r="BA35" i="5"/>
  <c r="S17" i="3"/>
  <c r="S38" i="5"/>
  <c r="S20" i="3"/>
  <c r="W82" i="12"/>
  <c r="V311" i="1"/>
  <c r="V363" i="1"/>
  <c r="V263" i="1"/>
  <c r="V60" i="1"/>
  <c r="V45" i="1"/>
  <c r="V764" i="1"/>
  <c r="V271" i="1"/>
  <c r="V780" i="1"/>
  <c r="V435" i="1"/>
  <c r="V140" i="1"/>
  <c r="V699" i="1"/>
  <c r="V255" i="1"/>
  <c r="V462" i="1"/>
  <c r="V406" i="1"/>
  <c r="V5" i="1"/>
  <c r="W60" i="12"/>
  <c r="V167" i="1"/>
  <c r="V475" i="1"/>
  <c r="V327" i="1"/>
  <c r="V15" i="1"/>
  <c r="S29" i="3"/>
  <c r="V816" i="1"/>
  <c r="V212" i="1"/>
  <c r="V231" i="1"/>
  <c r="V199" i="1"/>
  <c r="V20" i="1"/>
  <c r="W94" i="12"/>
  <c r="W106" i="12"/>
  <c r="V284" i="1"/>
  <c r="V247" i="1"/>
  <c r="V119" i="1"/>
  <c r="V79" i="1"/>
  <c r="W90" i="12"/>
  <c r="V832" i="1"/>
  <c r="V191" i="1"/>
  <c r="V111" i="1"/>
  <c r="V103" i="1"/>
  <c r="V25" i="1"/>
  <c r="V95" i="1"/>
  <c r="V803" i="1"/>
  <c r="V422" i="1"/>
  <c r="V40" i="1"/>
  <c r="V50" i="1"/>
  <c r="W98" i="12"/>
  <c r="AP17" i="3"/>
  <c r="AP38" i="5"/>
  <c r="BA208" i="12"/>
  <c r="BA156" i="12"/>
  <c r="BA140" i="12"/>
  <c r="AZ712" i="1"/>
  <c r="AZ360" i="1"/>
  <c r="BA144" i="12"/>
  <c r="AZ704" i="1"/>
  <c r="AZ316" i="1"/>
  <c r="AZ84" i="1"/>
  <c r="BA132" i="12"/>
  <c r="AZ387" i="1"/>
  <c r="AZ236" i="1"/>
  <c r="AZ137" i="1"/>
  <c r="AW28" i="3"/>
  <c r="AZ761" i="1"/>
  <c r="AZ209" i="1"/>
  <c r="AZ260" i="1"/>
  <c r="BA164" i="12"/>
  <c r="BA8" i="12"/>
  <c r="AZ800" i="1"/>
  <c r="AZ108" i="1"/>
  <c r="BA160" i="12"/>
  <c r="BA136" i="12"/>
  <c r="AZ172" i="1"/>
  <c r="AZ432" i="1"/>
  <c r="BA16" i="12"/>
  <c r="AZ332" i="1"/>
  <c r="BA172" i="12"/>
  <c r="AZ728" i="1"/>
  <c r="AZ813" i="1"/>
  <c r="AZ720" i="1"/>
  <c r="AZ281" i="1"/>
  <c r="AZ188" i="1"/>
  <c r="AQ20" i="3"/>
  <c r="AU106" i="12"/>
  <c r="AT723" i="1"/>
  <c r="AT335" i="1"/>
  <c r="AT50" i="1"/>
  <c r="AT284" i="1"/>
  <c r="AU98" i="12"/>
  <c r="AT715" i="1"/>
  <c r="AT175" i="1"/>
  <c r="AT60" i="1"/>
  <c r="AT764" i="1"/>
  <c r="AT390" i="1"/>
  <c r="AT111" i="1"/>
  <c r="AT87" i="1"/>
  <c r="AU34" i="12"/>
  <c r="AT212" i="1"/>
  <c r="AT10" i="1"/>
  <c r="AT15" i="1"/>
  <c r="AT803" i="1"/>
  <c r="AT183" i="1"/>
  <c r="AT475" i="1"/>
  <c r="AT20" i="1"/>
  <c r="AQ29" i="3"/>
  <c r="AT363" i="1"/>
  <c r="AT191" i="1"/>
  <c r="AU94" i="12"/>
  <c r="AT435" i="1"/>
  <c r="AT45" i="1"/>
  <c r="AU30" i="12"/>
  <c r="AT319" i="1"/>
  <c r="AT25" i="1"/>
  <c r="AT816" i="1"/>
  <c r="AT832" i="1"/>
  <c r="AT30" i="1"/>
  <c r="AT731" i="1"/>
  <c r="AT239" i="1"/>
  <c r="AT140" i="1"/>
  <c r="AT707" i="1"/>
  <c r="AT263" i="1"/>
  <c r="AF38" i="5"/>
  <c r="AF17" i="3"/>
  <c r="T21" i="3"/>
  <c r="T37" i="5"/>
  <c r="AY21" i="3"/>
  <c r="AY37" i="5"/>
  <c r="AX38" i="5"/>
  <c r="AX17" i="3"/>
  <c r="AR49" i="8"/>
  <c r="AR61" i="8" s="1"/>
  <c r="AR81" i="8" s="1"/>
  <c r="AO16" i="3"/>
  <c r="AF20" i="3"/>
  <c r="AJ98" i="12"/>
  <c r="AJ94" i="12"/>
  <c r="AJ106" i="12"/>
  <c r="AJ86" i="12"/>
  <c r="AI816" i="1"/>
  <c r="AI764" i="1"/>
  <c r="AI803" i="1"/>
  <c r="AI723" i="1"/>
  <c r="AI832" i="1"/>
  <c r="AI707" i="1"/>
  <c r="AI715" i="1"/>
  <c r="AI335" i="1"/>
  <c r="AI390" i="1"/>
  <c r="AI363" i="1"/>
  <c r="AI263" i="1"/>
  <c r="AI175" i="1"/>
  <c r="AI140" i="1"/>
  <c r="AI435" i="1"/>
  <c r="AI247" i="1"/>
  <c r="AI212" i="1"/>
  <c r="AI183" i="1"/>
  <c r="AI111" i="1"/>
  <c r="AI239" i="1"/>
  <c r="AI327" i="1"/>
  <c r="AI87" i="1"/>
  <c r="AI319" i="1"/>
  <c r="AI284" i="1"/>
  <c r="AI191" i="1"/>
  <c r="AI95" i="1"/>
  <c r="AI45" i="1"/>
  <c r="AI475" i="1"/>
  <c r="AI15" i="1"/>
  <c r="AI60" i="1"/>
  <c r="AI30" i="1"/>
  <c r="AI10" i="1"/>
  <c r="AI25" i="1"/>
  <c r="AI50" i="1"/>
  <c r="AI20" i="1"/>
  <c r="AF29" i="3"/>
  <c r="AS230" i="12"/>
  <c r="AS212" i="12"/>
  <c r="AS208" i="12"/>
  <c r="AO28" i="3"/>
  <c r="AS132" i="12"/>
  <c r="AS136" i="12"/>
  <c r="AR432" i="1"/>
  <c r="AR180" i="1"/>
  <c r="AS176" i="12"/>
  <c r="AR761" i="1"/>
  <c r="AS8" i="12"/>
  <c r="AR316" i="1"/>
  <c r="AR137" i="1"/>
  <c r="AS164" i="12"/>
  <c r="AS144" i="12"/>
  <c r="AR720" i="1"/>
  <c r="AR360" i="1"/>
  <c r="AR332" i="1"/>
  <c r="AS160" i="12"/>
  <c r="AS124" i="12"/>
  <c r="AR387" i="1"/>
  <c r="AR260" i="1"/>
  <c r="AR704" i="1"/>
  <c r="AS172" i="12"/>
  <c r="AR813" i="1"/>
  <c r="AR209" i="1"/>
  <c r="AR108" i="1"/>
  <c r="AR84" i="1"/>
  <c r="AS128" i="12"/>
  <c r="AS140" i="12"/>
  <c r="AR472" i="1"/>
  <c r="AR236" i="1"/>
  <c r="AS16" i="12"/>
  <c r="AR800" i="1"/>
  <c r="AR188" i="1"/>
  <c r="AR281" i="1"/>
  <c r="AS156" i="12"/>
  <c r="AR829" i="1"/>
  <c r="AR712" i="1"/>
  <c r="AR172" i="1"/>
  <c r="AP20" i="3"/>
  <c r="AS832" i="1"/>
  <c r="AS191" i="1"/>
  <c r="AS284" i="1"/>
  <c r="AS25" i="1"/>
  <c r="AS764" i="1"/>
  <c r="AT94" i="12"/>
  <c r="AS87" i="1"/>
  <c r="AS50" i="1"/>
  <c r="AS715" i="1"/>
  <c r="AS803" i="1"/>
  <c r="AS140" i="1"/>
  <c r="AS15" i="1"/>
  <c r="AP29" i="3"/>
  <c r="AS731" i="1"/>
  <c r="AS723" i="1"/>
  <c r="AS45" i="1"/>
  <c r="AS60" i="1"/>
  <c r="AT106" i="12"/>
  <c r="AT98" i="12"/>
  <c r="AS435" i="1"/>
  <c r="AS175" i="1"/>
  <c r="AS20" i="1"/>
  <c r="AT34" i="12"/>
  <c r="AS335" i="1"/>
  <c r="AS319" i="1"/>
  <c r="AS111" i="1"/>
  <c r="AS239" i="1"/>
  <c r="AT30" i="12"/>
  <c r="AS363" i="1"/>
  <c r="AS816" i="1"/>
  <c r="AS475" i="1"/>
  <c r="AS183" i="1"/>
  <c r="AS263" i="1"/>
  <c r="AS390" i="1"/>
  <c r="AS212" i="1"/>
  <c r="AS10" i="1"/>
  <c r="AS707" i="1"/>
  <c r="M208" i="12"/>
  <c r="L696" i="1"/>
  <c r="M4" i="12"/>
  <c r="L116" i="1"/>
  <c r="M12" i="12"/>
  <c r="L712" i="1"/>
  <c r="L100" i="1"/>
  <c r="L813" i="1"/>
  <c r="L829" i="1"/>
  <c r="L137" i="1"/>
  <c r="L800" i="1"/>
  <c r="L777" i="1"/>
  <c r="L76" i="1"/>
  <c r="L761" i="1"/>
  <c r="L281" i="1"/>
  <c r="L769" i="1"/>
  <c r="L92" i="1"/>
  <c r="L268" i="1"/>
  <c r="L252" i="1"/>
  <c r="L164" i="1"/>
  <c r="I28" i="3"/>
  <c r="L403" i="1"/>
  <c r="M136" i="12"/>
  <c r="L419" i="1"/>
  <c r="M160" i="12"/>
  <c r="L196" i="1"/>
  <c r="AG38" i="5"/>
  <c r="AG17" i="3"/>
  <c r="AX20" i="3"/>
  <c r="BA715" i="1"/>
  <c r="BA263" i="1"/>
  <c r="BA87" i="1"/>
  <c r="BA60" i="1"/>
  <c r="BA803" i="1"/>
  <c r="BA191" i="1"/>
  <c r="BA140" i="1"/>
  <c r="BA15" i="1"/>
  <c r="AX29" i="3"/>
  <c r="BB30" i="12"/>
  <c r="BA731" i="1"/>
  <c r="BA45" i="1"/>
  <c r="BA10" i="1"/>
  <c r="BB106" i="12"/>
  <c r="BA764" i="1"/>
  <c r="BA239" i="1"/>
  <c r="BA212" i="1"/>
  <c r="BA20" i="1"/>
  <c r="BA707" i="1"/>
  <c r="BA723" i="1"/>
  <c r="BA435" i="1"/>
  <c r="BA111" i="1"/>
  <c r="BA30" i="1"/>
  <c r="BB98" i="12"/>
  <c r="BA816" i="1"/>
  <c r="BA319" i="1"/>
  <c r="BA390" i="1"/>
  <c r="BB94" i="12"/>
  <c r="BA335" i="1"/>
  <c r="BA284" i="1"/>
  <c r="BA127" i="1"/>
  <c r="BB34" i="12"/>
  <c r="BA363" i="1"/>
  <c r="BA175" i="1"/>
  <c r="BA25" i="1"/>
  <c r="AI212" i="12"/>
  <c r="AI208" i="12"/>
  <c r="AI172" i="12"/>
  <c r="AH432" i="1"/>
  <c r="AH188" i="1"/>
  <c r="AH209" i="1"/>
  <c r="AE28" i="3"/>
  <c r="AI136" i="12"/>
  <c r="AH395" i="1"/>
  <c r="AH712" i="1"/>
  <c r="AH84" i="1"/>
  <c r="AI160" i="12"/>
  <c r="AI132" i="12"/>
  <c r="AH316" i="1"/>
  <c r="AH704" i="1"/>
  <c r="AH360" i="1"/>
  <c r="AI16" i="12"/>
  <c r="AH720" i="1"/>
  <c r="AH324" i="1"/>
  <c r="AI8" i="12"/>
  <c r="AH260" i="1"/>
  <c r="AI176" i="12"/>
  <c r="AH761" i="1"/>
  <c r="AH236" i="1"/>
  <c r="AH332" i="1"/>
  <c r="AH244" i="1"/>
  <c r="AI164" i="12"/>
  <c r="AH777" i="1"/>
  <c r="AH172" i="1"/>
  <c r="AH180" i="1"/>
  <c r="AH108" i="1"/>
  <c r="AH387" i="1"/>
  <c r="AH281" i="1"/>
  <c r="AH137" i="1"/>
  <c r="AI144" i="12"/>
  <c r="AI156" i="12"/>
  <c r="AH92" i="1"/>
  <c r="AH472" i="1"/>
  <c r="AH800" i="1"/>
  <c r="AH829" i="1"/>
  <c r="AH813" i="1"/>
  <c r="BE263" i="7"/>
  <c r="BE197" i="7"/>
  <c r="BE204" i="7" s="1"/>
  <c r="K21" i="3"/>
  <c r="K37" i="5"/>
  <c r="M36" i="5"/>
  <c r="M35" i="5"/>
  <c r="AW16" i="3"/>
  <c r="AZ49" i="8"/>
  <c r="AZ61" i="8" s="1"/>
  <c r="AZ81" i="8" s="1"/>
  <c r="AE16" i="3"/>
  <c r="AH49" i="8"/>
  <c r="AH61" i="8" s="1"/>
  <c r="AH81" i="8" s="1"/>
  <c r="AZ35" i="5"/>
  <c r="AZ36" i="5"/>
  <c r="I16" i="3"/>
  <c r="L49" i="8"/>
  <c r="L61" i="8" s="1"/>
  <c r="L81" i="8" s="1"/>
  <c r="AG20" i="3"/>
  <c r="AJ803" i="1"/>
  <c r="AJ239" i="1"/>
  <c r="AJ50" i="1"/>
  <c r="AJ60" i="1"/>
  <c r="AK106" i="12"/>
  <c r="AJ175" i="1"/>
  <c r="AJ191" i="1"/>
  <c r="AJ30" i="1"/>
  <c r="AJ832" i="1"/>
  <c r="AJ764" i="1"/>
  <c r="AJ87" i="1"/>
  <c r="AJ25" i="1"/>
  <c r="AJ707" i="1"/>
  <c r="AJ816" i="1"/>
  <c r="AJ363" i="1"/>
  <c r="AJ140" i="1"/>
  <c r="AK94" i="12"/>
  <c r="AJ183" i="1"/>
  <c r="AJ20" i="1"/>
  <c r="AJ723" i="1"/>
  <c r="AJ212" i="1"/>
  <c r="AJ715" i="1"/>
  <c r="AJ111" i="1"/>
  <c r="AJ435" i="1"/>
  <c r="AJ10" i="1"/>
  <c r="AJ319" i="1"/>
  <c r="AJ475" i="1"/>
  <c r="AG29" i="3"/>
  <c r="AJ263" i="1"/>
  <c r="AJ284" i="1"/>
  <c r="AK98" i="12"/>
  <c r="AJ390" i="1"/>
  <c r="AJ45" i="1"/>
  <c r="AK86" i="12"/>
  <c r="AJ335" i="1"/>
  <c r="AJ15" i="1"/>
  <c r="J38" i="5"/>
  <c r="J17" i="3"/>
  <c r="AQ38" i="5"/>
  <c r="AQ17" i="3"/>
  <c r="J20" i="3"/>
  <c r="N60" i="12"/>
  <c r="M699" i="1"/>
  <c r="M422" i="1"/>
  <c r="M5" i="1"/>
  <c r="M50" i="1"/>
  <c r="N56" i="12"/>
  <c r="M816" i="1"/>
  <c r="M255" i="1"/>
  <c r="M25" i="1"/>
  <c r="N98" i="12"/>
  <c r="N94" i="12"/>
  <c r="M79" i="1"/>
  <c r="M40" i="1"/>
  <c r="N90" i="12"/>
  <c r="M199" i="1"/>
  <c r="M140" i="1"/>
  <c r="M15" i="1"/>
  <c r="M780" i="1"/>
  <c r="M803" i="1"/>
  <c r="M95" i="1"/>
  <c r="M103" i="1"/>
  <c r="M715" i="1"/>
  <c r="M772" i="1"/>
  <c r="M35" i="1"/>
  <c r="M119" i="1"/>
  <c r="M832" i="1"/>
  <c r="M271" i="1"/>
  <c r="M406" i="1"/>
  <c r="M60" i="1"/>
  <c r="M284" i="1"/>
  <c r="M167" i="1"/>
  <c r="M20" i="1"/>
  <c r="J29" i="3"/>
  <c r="M764" i="1"/>
  <c r="U36" i="5"/>
  <c r="U35" i="5"/>
  <c r="L36" i="5"/>
  <c r="L35" i="5"/>
  <c r="AT212" i="12" l="1"/>
  <c r="AT230" i="12"/>
  <c r="AT208" i="12"/>
  <c r="AT144" i="12"/>
  <c r="AS829" i="1"/>
  <c r="AS704" i="1"/>
  <c r="AS188" i="1"/>
  <c r="AS260" i="1"/>
  <c r="AT172" i="12"/>
  <c r="AS728" i="1"/>
  <c r="AS108" i="1"/>
  <c r="AT132" i="12"/>
  <c r="AS800" i="1"/>
  <c r="AS712" i="1"/>
  <c r="AS172" i="1"/>
  <c r="AT156" i="12"/>
  <c r="AT128" i="12"/>
  <c r="AS209" i="1"/>
  <c r="AT140" i="12"/>
  <c r="AT136" i="12"/>
  <c r="AS761" i="1"/>
  <c r="AS180" i="1"/>
  <c r="AT8" i="12"/>
  <c r="AS236" i="1"/>
  <c r="AS316" i="1"/>
  <c r="AS84" i="1"/>
  <c r="AS472" i="1"/>
  <c r="AT164" i="12"/>
  <c r="AS432" i="1"/>
  <c r="AT124" i="12"/>
  <c r="AS387" i="1"/>
  <c r="AP28" i="3"/>
  <c r="AT160" i="12"/>
  <c r="AS720" i="1"/>
  <c r="AS813" i="1"/>
  <c r="AS360" i="1"/>
  <c r="AS332" i="1"/>
  <c r="AS137" i="1"/>
  <c r="AS281" i="1"/>
  <c r="AT16" i="12"/>
  <c r="AJ49" i="8"/>
  <c r="AJ61" i="8" s="1"/>
  <c r="AJ81" i="8" s="1"/>
  <c r="AG16" i="3"/>
  <c r="AJ212" i="12"/>
  <c r="AJ208" i="12"/>
  <c r="AJ176" i="12"/>
  <c r="AJ136" i="12"/>
  <c r="AJ16" i="12"/>
  <c r="AJ164" i="12"/>
  <c r="AJ160" i="12"/>
  <c r="AJ144" i="12"/>
  <c r="AJ156" i="12"/>
  <c r="AJ8" i="12"/>
  <c r="AJ132" i="12"/>
  <c r="AI704" i="1"/>
  <c r="AI720" i="1"/>
  <c r="AI813" i="1"/>
  <c r="AI761" i="1"/>
  <c r="AI712" i="1"/>
  <c r="AI800" i="1"/>
  <c r="AI829" i="1"/>
  <c r="AI387" i="1"/>
  <c r="AI281" i="1"/>
  <c r="AI180" i="1"/>
  <c r="AI84" i="1"/>
  <c r="AI316" i="1"/>
  <c r="AI188" i="1"/>
  <c r="AI244" i="1"/>
  <c r="AI360" i="1"/>
  <c r="AI137" i="1"/>
  <c r="AI324" i="1"/>
  <c r="AI172" i="1"/>
  <c r="AI209" i="1"/>
  <c r="AI472" i="1"/>
  <c r="AI260" i="1"/>
  <c r="AF28" i="3"/>
  <c r="AI236" i="1"/>
  <c r="AI108" i="1"/>
  <c r="AI92" i="1"/>
  <c r="AJ172" i="12"/>
  <c r="AI332" i="1"/>
  <c r="AI432" i="1"/>
  <c r="AF16" i="3"/>
  <c r="AI49" i="8"/>
  <c r="AI61" i="8" s="1"/>
  <c r="AI81" i="8" s="1"/>
  <c r="W208" i="12"/>
  <c r="W160" i="12"/>
  <c r="V761" i="1"/>
  <c r="V777" i="1"/>
  <c r="V252" i="1"/>
  <c r="V92" i="1"/>
  <c r="W136" i="12"/>
  <c r="V813" i="1"/>
  <c r="V228" i="1"/>
  <c r="V76" i="1"/>
  <c r="V472" i="1"/>
  <c r="V800" i="1"/>
  <c r="W12" i="12"/>
  <c r="V281" i="1"/>
  <c r="V829" i="1"/>
  <c r="V137" i="1"/>
  <c r="W16" i="12"/>
  <c r="V419" i="1"/>
  <c r="V164" i="1"/>
  <c r="V268" i="1"/>
  <c r="V459" i="1"/>
  <c r="V308" i="1"/>
  <c r="V196" i="1"/>
  <c r="V244" i="1"/>
  <c r="V432" i="1"/>
  <c r="V360" i="1"/>
  <c r="V116" i="1"/>
  <c r="V188" i="1"/>
  <c r="V324" i="1"/>
  <c r="V403" i="1"/>
  <c r="W4" i="12"/>
  <c r="V260" i="1"/>
  <c r="V696" i="1"/>
  <c r="V100" i="1"/>
  <c r="V108" i="1"/>
  <c r="V209" i="1"/>
  <c r="S28" i="3"/>
  <c r="W176" i="12"/>
  <c r="AK212" i="12"/>
  <c r="AK208" i="12"/>
  <c r="AK16" i="12"/>
  <c r="AJ813" i="1"/>
  <c r="AJ172" i="1"/>
  <c r="AJ236" i="1"/>
  <c r="AK144" i="12"/>
  <c r="AJ720" i="1"/>
  <c r="AK172" i="12"/>
  <c r="AJ84" i="1"/>
  <c r="AK156" i="12"/>
  <c r="AK136" i="12"/>
  <c r="AJ472" i="1"/>
  <c r="AJ180" i="1"/>
  <c r="AJ704" i="1"/>
  <c r="AJ281" i="1"/>
  <c r="AJ260" i="1"/>
  <c r="AK176" i="12"/>
  <c r="AJ800" i="1"/>
  <c r="AK160" i="12"/>
  <c r="AJ387" i="1"/>
  <c r="AJ316" i="1"/>
  <c r="AJ360" i="1"/>
  <c r="AJ761" i="1"/>
  <c r="AJ829" i="1"/>
  <c r="AG28" i="3"/>
  <c r="AJ1247" i="1" s="1"/>
  <c r="AJ209" i="1"/>
  <c r="AJ108" i="1"/>
  <c r="AK8" i="12"/>
  <c r="AK164" i="12"/>
  <c r="AK132" i="12"/>
  <c r="AJ188" i="1"/>
  <c r="AJ332" i="1"/>
  <c r="AJ712" i="1"/>
  <c r="AJ432" i="1"/>
  <c r="AJ137" i="1"/>
  <c r="BR87" i="8"/>
  <c r="N208" i="12"/>
  <c r="J28" i="3"/>
  <c r="M769" i="1"/>
  <c r="M268" i="1"/>
  <c r="M100" i="1"/>
  <c r="N160" i="12"/>
  <c r="M813" i="1"/>
  <c r="M196" i="1"/>
  <c r="N4" i="12"/>
  <c r="M712" i="1"/>
  <c r="M252" i="1"/>
  <c r="N12" i="12"/>
  <c r="M419" i="1"/>
  <c r="M76" i="1"/>
  <c r="M829" i="1"/>
  <c r="M403" i="1"/>
  <c r="M137" i="1"/>
  <c r="N136" i="12"/>
  <c r="M281" i="1"/>
  <c r="M92" i="1"/>
  <c r="M761" i="1"/>
  <c r="M116" i="1"/>
  <c r="M696" i="1"/>
  <c r="M800" i="1"/>
  <c r="M777" i="1"/>
  <c r="M164" i="1"/>
  <c r="V49" i="8"/>
  <c r="V61" i="8" s="1"/>
  <c r="V81" i="8" s="1"/>
  <c r="S16" i="3"/>
  <c r="BA21" i="3"/>
  <c r="BA37" i="5"/>
  <c r="W36" i="5"/>
  <c r="W35" i="5"/>
  <c r="T20" i="3"/>
  <c r="X98" i="12"/>
  <c r="W780" i="1"/>
  <c r="W699" i="1"/>
  <c r="W816" i="1"/>
  <c r="W764" i="1"/>
  <c r="W119" i="1"/>
  <c r="W422" i="1"/>
  <c r="W327" i="1"/>
  <c r="W311" i="1"/>
  <c r="W284" i="1"/>
  <c r="W167" i="1"/>
  <c r="W79" i="1"/>
  <c r="W271" i="1"/>
  <c r="W191" i="1"/>
  <c r="W475" i="1"/>
  <c r="W255" i="1"/>
  <c r="W803" i="1"/>
  <c r="W199" i="1"/>
  <c r="W406" i="1"/>
  <c r="W363" i="1"/>
  <c r="W263" i="1"/>
  <c r="W231" i="1"/>
  <c r="W140" i="1"/>
  <c r="W15" i="1"/>
  <c r="W111" i="1"/>
  <c r="W60" i="1"/>
  <c r="X82" i="12"/>
  <c r="W462" i="1"/>
  <c r="X94" i="12"/>
  <c r="X60" i="12"/>
  <c r="W435" i="1"/>
  <c r="W212" i="1"/>
  <c r="W50" i="1"/>
  <c r="W40" i="1"/>
  <c r="W20" i="1"/>
  <c r="W25" i="1"/>
  <c r="W832" i="1"/>
  <c r="W247" i="1"/>
  <c r="W103" i="1"/>
  <c r="X106" i="12"/>
  <c r="X90" i="12"/>
  <c r="W45" i="1"/>
  <c r="W95" i="1"/>
  <c r="W5" i="1"/>
  <c r="T29" i="3"/>
  <c r="AU230" i="12"/>
  <c r="AU212" i="12"/>
  <c r="AU208" i="12"/>
  <c r="AU124" i="12"/>
  <c r="AU140" i="12"/>
  <c r="AT813" i="1"/>
  <c r="AT360" i="1"/>
  <c r="AT108" i="1"/>
  <c r="AT720" i="1"/>
  <c r="AT472" i="1"/>
  <c r="AT432" i="1"/>
  <c r="AU156" i="12"/>
  <c r="AU128" i="12"/>
  <c r="AT712" i="1"/>
  <c r="AT281" i="1"/>
  <c r="AT137" i="1"/>
  <c r="AU132" i="12"/>
  <c r="AT728" i="1"/>
  <c r="AT188" i="1"/>
  <c r="AU172" i="12"/>
  <c r="AT209" i="1"/>
  <c r="AU16" i="12"/>
  <c r="AT800" i="1"/>
  <c r="AT236" i="1"/>
  <c r="AU160" i="12"/>
  <c r="AT387" i="1"/>
  <c r="AT704" i="1"/>
  <c r="AT332" i="1"/>
  <c r="AT316" i="1"/>
  <c r="AU136" i="12"/>
  <c r="AT172" i="1"/>
  <c r="AT84" i="1"/>
  <c r="AU8" i="12"/>
  <c r="AT829" i="1"/>
  <c r="AT180" i="1"/>
  <c r="AU144" i="12"/>
  <c r="AQ28" i="3"/>
  <c r="AT260" i="1"/>
  <c r="AT761" i="1"/>
  <c r="AU164" i="12"/>
  <c r="AS49" i="8"/>
  <c r="AS61" i="8" s="1"/>
  <c r="AS81" i="8" s="1"/>
  <c r="AP16" i="3"/>
  <c r="AT49" i="8"/>
  <c r="AT61" i="8" s="1"/>
  <c r="AT81" i="8" s="1"/>
  <c r="AQ16" i="3"/>
  <c r="BA49" i="8"/>
  <c r="BA61" i="8" s="1"/>
  <c r="BA81" i="8" s="1"/>
  <c r="AX16" i="3"/>
  <c r="L21" i="3"/>
  <c r="L37" i="5"/>
  <c r="M21" i="3"/>
  <c r="M37" i="5"/>
  <c r="AY38" i="5"/>
  <c r="AY17" i="3"/>
  <c r="M49" i="8"/>
  <c r="M61" i="8" s="1"/>
  <c r="M81" i="8" s="1"/>
  <c r="J16" i="3"/>
  <c r="AZ21" i="3"/>
  <c r="AZ37" i="5"/>
  <c r="K38" i="5"/>
  <c r="K17" i="3"/>
  <c r="BB208" i="12"/>
  <c r="AX28" i="3"/>
  <c r="BB160" i="12"/>
  <c r="BA712" i="1"/>
  <c r="BA360" i="1"/>
  <c r="BB152" i="12"/>
  <c r="BA761" i="1"/>
  <c r="BA432" i="1"/>
  <c r="BA188" i="1"/>
  <c r="BB144" i="12"/>
  <c r="BA704" i="1"/>
  <c r="BA316" i="1"/>
  <c r="BA84" i="1"/>
  <c r="BB132" i="12"/>
  <c r="BA728" i="1"/>
  <c r="BA332" i="1"/>
  <c r="BA137" i="1"/>
  <c r="BB136" i="12"/>
  <c r="BA800" i="1"/>
  <c r="BA813" i="1"/>
  <c r="BA260" i="1"/>
  <c r="BB8" i="12"/>
  <c r="BA281" i="1"/>
  <c r="BA387" i="1"/>
  <c r="BA209" i="1"/>
  <c r="BA108" i="1"/>
  <c r="BA236" i="1"/>
  <c r="BB172" i="12"/>
  <c r="BA720" i="1"/>
  <c r="BB156" i="12"/>
  <c r="BB16" i="12"/>
  <c r="BA124" i="1"/>
  <c r="BA172" i="1"/>
  <c r="AY20" i="3"/>
  <c r="BB764" i="1"/>
  <c r="BB175" i="1"/>
  <c r="BB10" i="1"/>
  <c r="BB20" i="1"/>
  <c r="BC106" i="12"/>
  <c r="BB191" i="1"/>
  <c r="BB435" i="1"/>
  <c r="BB140" i="1"/>
  <c r="BB803" i="1"/>
  <c r="BB715" i="1"/>
  <c r="BB239" i="1"/>
  <c r="BB25" i="1"/>
  <c r="AY29" i="3"/>
  <c r="BB816" i="1"/>
  <c r="BB363" i="1"/>
  <c r="BB263" i="1"/>
  <c r="BB284" i="1"/>
  <c r="BC94" i="12"/>
  <c r="BB731" i="1"/>
  <c r="BB723" i="1"/>
  <c r="BB60" i="1"/>
  <c r="BB45" i="1"/>
  <c r="BC30" i="12"/>
  <c r="BB390" i="1"/>
  <c r="BB319" i="1"/>
  <c r="BB30" i="1"/>
  <c r="BC98" i="12"/>
  <c r="BB212" i="1"/>
  <c r="BB335" i="1"/>
  <c r="BB87" i="1"/>
  <c r="BC34" i="12"/>
  <c r="BB707" i="1"/>
  <c r="BB111" i="1"/>
  <c r="BB15" i="1"/>
  <c r="U21" i="3"/>
  <c r="U37" i="5"/>
  <c r="K20" i="3"/>
  <c r="N699" i="1"/>
  <c r="N167" i="1"/>
  <c r="N119" i="1"/>
  <c r="N20" i="1"/>
  <c r="O90" i="12"/>
  <c r="N832" i="1"/>
  <c r="N780" i="1"/>
  <c r="N50" i="1"/>
  <c r="N25" i="1"/>
  <c r="O60" i="12"/>
  <c r="N715" i="1"/>
  <c r="N231" i="1"/>
  <c r="N95" i="1"/>
  <c r="O56" i="12"/>
  <c r="N271" i="1"/>
  <c r="N103" i="1"/>
  <c r="K29" i="3"/>
  <c r="N255" i="1"/>
  <c r="N60" i="1"/>
  <c r="O98" i="12"/>
  <c r="N406" i="1"/>
  <c r="N15" i="1"/>
  <c r="N764" i="1"/>
  <c r="N284" i="1"/>
  <c r="N5" i="1"/>
  <c r="N772" i="1"/>
  <c r="N199" i="1"/>
  <c r="N79" i="1"/>
  <c r="N816" i="1"/>
  <c r="N40" i="1"/>
  <c r="N140" i="1"/>
  <c r="O94" i="12"/>
  <c r="N803" i="1"/>
  <c r="N35" i="1"/>
  <c r="N422" i="1"/>
  <c r="T17" i="3"/>
  <c r="T38" i="5"/>
  <c r="V36" i="5"/>
  <c r="V35" i="5"/>
  <c r="X208" i="12" l="1"/>
  <c r="X136" i="12"/>
  <c r="X4" i="12"/>
  <c r="W472" i="1"/>
  <c r="W137" i="1"/>
  <c r="W100" i="1"/>
  <c r="X12" i="12"/>
  <c r="W761" i="1"/>
  <c r="W324" i="1"/>
  <c r="W92" i="1"/>
  <c r="W281" i="1"/>
  <c r="X176" i="12"/>
  <c r="W813" i="1"/>
  <c r="W228" i="1"/>
  <c r="W459" i="1"/>
  <c r="W164" i="1"/>
  <c r="X16" i="12"/>
  <c r="W360" i="1"/>
  <c r="W403" i="1"/>
  <c r="W268" i="1"/>
  <c r="W116" i="1"/>
  <c r="X160" i="12"/>
  <c r="W260" i="1"/>
  <c r="W419" i="1"/>
  <c r="W244" i="1"/>
  <c r="W777" i="1"/>
  <c r="W188" i="1"/>
  <c r="W432" i="1"/>
  <c r="W209" i="1"/>
  <c r="W252" i="1"/>
  <c r="W76" i="1"/>
  <c r="W108" i="1"/>
  <c r="T28" i="3"/>
  <c r="W308" i="1"/>
  <c r="W696" i="1"/>
  <c r="W800" i="1"/>
  <c r="W196" i="1"/>
  <c r="W829" i="1"/>
  <c r="M38" i="5"/>
  <c r="M17" i="3"/>
  <c r="M20" i="3"/>
  <c r="Q90" i="12"/>
  <c r="Q98" i="12"/>
  <c r="Q94" i="12"/>
  <c r="Q60" i="12"/>
  <c r="Q56" i="12"/>
  <c r="P699" i="1"/>
  <c r="P816" i="1"/>
  <c r="P764" i="1"/>
  <c r="P803" i="1"/>
  <c r="P832" i="1"/>
  <c r="P780" i="1"/>
  <c r="P715" i="1"/>
  <c r="P199" i="1"/>
  <c r="P406" i="1"/>
  <c r="P231" i="1"/>
  <c r="P140" i="1"/>
  <c r="P772" i="1"/>
  <c r="P119" i="1"/>
  <c r="P422" i="1"/>
  <c r="P284" i="1"/>
  <c r="P167" i="1"/>
  <c r="P79" i="1"/>
  <c r="P271" i="1"/>
  <c r="P103" i="1"/>
  <c r="P95" i="1"/>
  <c r="P5" i="1"/>
  <c r="P255" i="1"/>
  <c r="P15" i="1"/>
  <c r="P35" i="1"/>
  <c r="P60" i="1"/>
  <c r="M29" i="3"/>
  <c r="P25" i="1"/>
  <c r="P50" i="1"/>
  <c r="P20" i="1"/>
  <c r="P40" i="1"/>
  <c r="W21" i="3"/>
  <c r="W37" i="5"/>
  <c r="BC208" i="12"/>
  <c r="BC136" i="12"/>
  <c r="BB236" i="1"/>
  <c r="BB281" i="1"/>
  <c r="BC144" i="12"/>
  <c r="BB188" i="1"/>
  <c r="BC160" i="12"/>
  <c r="BC16" i="12"/>
  <c r="BB172" i="1"/>
  <c r="BB728" i="1"/>
  <c r="AY28" i="3"/>
  <c r="BC132" i="12"/>
  <c r="BB704" i="1"/>
  <c r="BB813" i="1"/>
  <c r="BC172" i="12"/>
  <c r="BB720" i="1"/>
  <c r="BB761" i="1"/>
  <c r="BB84" i="1"/>
  <c r="BB260" i="1"/>
  <c r="BB432" i="1"/>
  <c r="BB387" i="1"/>
  <c r="BB800" i="1"/>
  <c r="BB316" i="1"/>
  <c r="BB332" i="1"/>
  <c r="BB137" i="1"/>
  <c r="BB360" i="1"/>
  <c r="BB712" i="1"/>
  <c r="BC152" i="12"/>
  <c r="BB209" i="1"/>
  <c r="BB108" i="1"/>
  <c r="BC8" i="12"/>
  <c r="L38" i="5"/>
  <c r="L17" i="3"/>
  <c r="U20" i="3"/>
  <c r="Y82" i="12"/>
  <c r="X780" i="1"/>
  <c r="X255" i="1"/>
  <c r="X271" i="1"/>
  <c r="X311" i="1"/>
  <c r="X140" i="1"/>
  <c r="Y106" i="12"/>
  <c r="X462" i="1"/>
  <c r="X406" i="1"/>
  <c r="X79" i="1"/>
  <c r="X95" i="1"/>
  <c r="Y90" i="12"/>
  <c r="X435" i="1"/>
  <c r="X284" i="1"/>
  <c r="X231" i="1"/>
  <c r="X45" i="1"/>
  <c r="X15" i="1"/>
  <c r="X832" i="1"/>
  <c r="X199" i="1"/>
  <c r="X111" i="1"/>
  <c r="X764" i="1"/>
  <c r="X119" i="1"/>
  <c r="X40" i="1"/>
  <c r="Y94" i="12"/>
  <c r="X103" i="1"/>
  <c r="X60" i="1"/>
  <c r="X327" i="1"/>
  <c r="X50" i="1"/>
  <c r="X25" i="1"/>
  <c r="U29" i="3"/>
  <c r="X699" i="1"/>
  <c r="X475" i="1"/>
  <c r="X20" i="1"/>
  <c r="Y98" i="12"/>
  <c r="X816" i="1"/>
  <c r="X247" i="1"/>
  <c r="X263" i="1"/>
  <c r="Y60" i="12"/>
  <c r="X422" i="1"/>
  <c r="X191" i="1"/>
  <c r="X212" i="1"/>
  <c r="X363" i="1"/>
  <c r="X803" i="1"/>
  <c r="X167" i="1"/>
  <c r="X5" i="1"/>
  <c r="AZ20" i="3"/>
  <c r="BD106" i="12"/>
  <c r="BD30" i="12"/>
  <c r="BD34" i="12"/>
  <c r="BD98" i="12"/>
  <c r="BD94" i="12"/>
  <c r="BC715" i="1"/>
  <c r="BC816" i="1"/>
  <c r="BC840" i="1"/>
  <c r="BC764" i="1"/>
  <c r="BC731" i="1"/>
  <c r="BC803" i="1"/>
  <c r="BC723" i="1"/>
  <c r="BC707" i="1"/>
  <c r="BC824" i="1"/>
  <c r="BC191" i="1"/>
  <c r="BC335" i="1"/>
  <c r="BC390" i="1"/>
  <c r="BC363" i="1"/>
  <c r="BC263" i="1"/>
  <c r="BC175" i="1"/>
  <c r="BC140" i="1"/>
  <c r="BC435" i="1"/>
  <c r="BC111" i="1"/>
  <c r="BC239" i="1"/>
  <c r="BC87" i="1"/>
  <c r="BC10" i="1"/>
  <c r="AZ29" i="3"/>
  <c r="BC20" i="1"/>
  <c r="BC25" i="1"/>
  <c r="BC319" i="1"/>
  <c r="BC284" i="1"/>
  <c r="BC45" i="1"/>
  <c r="BC15" i="1"/>
  <c r="BC60" i="1"/>
  <c r="BC30" i="1"/>
  <c r="BA20" i="3"/>
  <c r="BA29" i="3"/>
  <c r="BD723" i="1"/>
  <c r="BE94" i="12"/>
  <c r="BD335" i="1"/>
  <c r="BD140" i="1"/>
  <c r="BE98" i="12"/>
  <c r="BD840" i="1"/>
  <c r="BD363" i="1"/>
  <c r="BD111" i="1"/>
  <c r="BD20" i="1"/>
  <c r="BE34" i="12"/>
  <c r="BD707" i="1"/>
  <c r="BD816" i="1"/>
  <c r="BD10" i="1"/>
  <c r="BE106" i="12"/>
  <c r="BD731" i="1"/>
  <c r="BD390" i="1"/>
  <c r="BD263" i="1"/>
  <c r="BD803" i="1"/>
  <c r="BD715" i="1"/>
  <c r="BD60" i="1"/>
  <c r="BD25" i="1"/>
  <c r="BE30" i="12"/>
  <c r="BD319" i="1"/>
  <c r="BD284" i="1"/>
  <c r="BD45" i="1"/>
  <c r="BD15" i="1"/>
  <c r="BD764" i="1"/>
  <c r="BD824" i="1"/>
  <c r="BD239" i="1"/>
  <c r="BD175" i="1"/>
  <c r="BD191" i="1"/>
  <c r="BD87" i="1"/>
  <c r="BD30" i="1"/>
  <c r="BB49" i="8"/>
  <c r="BB61" i="8" s="1"/>
  <c r="BB81" i="8" s="1"/>
  <c r="AY16" i="3"/>
  <c r="O208" i="12"/>
  <c r="O4" i="12"/>
  <c r="N268" i="1"/>
  <c r="N164" i="1"/>
  <c r="N777" i="1"/>
  <c r="N281" i="1"/>
  <c r="N92" i="1"/>
  <c r="N829" i="1"/>
  <c r="N419" i="1"/>
  <c r="N137" i="1"/>
  <c r="K28" i="3"/>
  <c r="N761" i="1"/>
  <c r="N116" i="1"/>
  <c r="N403" i="1"/>
  <c r="O12" i="12"/>
  <c r="N813" i="1"/>
  <c r="N100" i="1"/>
  <c r="N196" i="1"/>
  <c r="O160" i="12"/>
  <c r="N712" i="1"/>
  <c r="N252" i="1"/>
  <c r="O136" i="12"/>
  <c r="N228" i="1"/>
  <c r="N800" i="1"/>
  <c r="N696" i="1"/>
  <c r="N769" i="1"/>
  <c r="N76" i="1"/>
  <c r="N49" i="8"/>
  <c r="N61" i="8" s="1"/>
  <c r="N81" i="8" s="1"/>
  <c r="K16" i="3"/>
  <c r="U38" i="5"/>
  <c r="U17" i="3"/>
  <c r="AZ38" i="5"/>
  <c r="AZ17" i="3"/>
  <c r="BA17" i="3"/>
  <c r="BA38" i="5"/>
  <c r="V21" i="3"/>
  <c r="V37" i="5"/>
  <c r="L20" i="3"/>
  <c r="O772" i="1"/>
  <c r="O699" i="1"/>
  <c r="O140" i="1"/>
  <c r="O15" i="1"/>
  <c r="L29" i="3"/>
  <c r="P94" i="12"/>
  <c r="P60" i="12"/>
  <c r="O35" i="1"/>
  <c r="O25" i="1"/>
  <c r="O832" i="1"/>
  <c r="O284" i="1"/>
  <c r="O103" i="1"/>
  <c r="O764" i="1"/>
  <c r="O255" i="1"/>
  <c r="O40" i="1"/>
  <c r="O780" i="1"/>
  <c r="O5" i="1"/>
  <c r="O20" i="1"/>
  <c r="O803" i="1"/>
  <c r="O271" i="1"/>
  <c r="O60" i="1"/>
  <c r="O715" i="1"/>
  <c r="O167" i="1"/>
  <c r="P98" i="12"/>
  <c r="O422" i="1"/>
  <c r="O119" i="1"/>
  <c r="O50" i="1"/>
  <c r="P90" i="12"/>
  <c r="O406" i="1"/>
  <c r="O79" i="1"/>
  <c r="O816" i="1"/>
  <c r="O95" i="1"/>
  <c r="O199" i="1"/>
  <c r="P56" i="12"/>
  <c r="O231" i="1"/>
  <c r="W49" i="8"/>
  <c r="W61" i="8" s="1"/>
  <c r="W81" i="8" s="1"/>
  <c r="T16" i="3"/>
  <c r="O49" i="8" l="1"/>
  <c r="O61" i="8" s="1"/>
  <c r="O81" i="8" s="1"/>
  <c r="L16" i="3"/>
  <c r="V38" i="5"/>
  <c r="V17" i="3"/>
  <c r="M16" i="3"/>
  <c r="P49" i="8"/>
  <c r="P61" i="8" s="1"/>
  <c r="P81" i="8" s="1"/>
  <c r="W38" i="5"/>
  <c r="W17" i="3"/>
  <c r="W20" i="3"/>
  <c r="AA102" i="12"/>
  <c r="Z715" i="1"/>
  <c r="Z422" i="1"/>
  <c r="Z10" i="1"/>
  <c r="Z175" i="1"/>
  <c r="AA106" i="12"/>
  <c r="Z255" i="1"/>
  <c r="Z435" i="1"/>
  <c r="Z363" i="1"/>
  <c r="Z87" i="1"/>
  <c r="AA98" i="12"/>
  <c r="Z212" i="1"/>
  <c r="Z319" i="1"/>
  <c r="Z191" i="1"/>
  <c r="Z140" i="1"/>
  <c r="Z764" i="1"/>
  <c r="Z832" i="1"/>
  <c r="Z475" i="1"/>
  <c r="Z119" i="1"/>
  <c r="Z20" i="1"/>
  <c r="Z803" i="1"/>
  <c r="Z462" i="1"/>
  <c r="Z406" i="1"/>
  <c r="Z103" i="1"/>
  <c r="Z95" i="1"/>
  <c r="W29" i="3"/>
  <c r="Z707" i="1"/>
  <c r="Z239" i="1"/>
  <c r="Z327" i="1"/>
  <c r="Z50" i="1"/>
  <c r="Z45" i="1"/>
  <c r="AA94" i="12"/>
  <c r="Z816" i="1"/>
  <c r="Z263" i="1"/>
  <c r="Z247" i="1"/>
  <c r="Z60" i="1"/>
  <c r="Z25" i="1"/>
  <c r="AA90" i="12"/>
  <c r="AA86" i="12"/>
  <c r="Z284" i="1"/>
  <c r="Z111" i="1"/>
  <c r="Z15" i="1"/>
  <c r="P208" i="12"/>
  <c r="P12" i="12"/>
  <c r="O712" i="1"/>
  <c r="O137" i="1"/>
  <c r="P4" i="12"/>
  <c r="O696" i="1"/>
  <c r="O92" i="1"/>
  <c r="O777" i="1"/>
  <c r="O196" i="1"/>
  <c r="O228" i="1"/>
  <c r="P160" i="12"/>
  <c r="O403" i="1"/>
  <c r="O281" i="1"/>
  <c r="O829" i="1"/>
  <c r="O252" i="1"/>
  <c r="O164" i="1"/>
  <c r="O800" i="1"/>
  <c r="O813" i="1"/>
  <c r="O116" i="1"/>
  <c r="O761" i="1"/>
  <c r="L28" i="3"/>
  <c r="O769" i="1"/>
  <c r="O268" i="1"/>
  <c r="O100" i="1"/>
  <c r="O419" i="1"/>
  <c r="O76" i="1"/>
  <c r="P136" i="12"/>
  <c r="Y208" i="12"/>
  <c r="Y16" i="12"/>
  <c r="Y160" i="12"/>
  <c r="Y12" i="12"/>
  <c r="X324" i="1"/>
  <c r="X137" i="1"/>
  <c r="X761" i="1"/>
  <c r="X108" i="1"/>
  <c r="Y176" i="12"/>
  <c r="X829" i="1"/>
  <c r="X459" i="1"/>
  <c r="X244" i="1"/>
  <c r="X196" i="1"/>
  <c r="X260" i="1"/>
  <c r="X228" i="1"/>
  <c r="Y136" i="12"/>
  <c r="X696" i="1"/>
  <c r="X308" i="1"/>
  <c r="X281" i="1"/>
  <c r="X360" i="1"/>
  <c r="X92" i="1"/>
  <c r="X252" i="1"/>
  <c r="X116" i="1"/>
  <c r="X209" i="1"/>
  <c r="X432" i="1"/>
  <c r="X268" i="1"/>
  <c r="X164" i="1"/>
  <c r="X100" i="1"/>
  <c r="X76" i="1"/>
  <c r="Y4" i="12"/>
  <c r="U28" i="3"/>
  <c r="X472" i="1"/>
  <c r="X813" i="1"/>
  <c r="X188" i="1"/>
  <c r="X419" i="1"/>
  <c r="X800" i="1"/>
  <c r="X777" i="1"/>
  <c r="X403" i="1"/>
  <c r="BC49" i="8"/>
  <c r="BC61" i="8" s="1"/>
  <c r="BC81" i="8" s="1"/>
  <c r="AZ16" i="3"/>
  <c r="BD208" i="12"/>
  <c r="BD8" i="12"/>
  <c r="BD132" i="12"/>
  <c r="BD16" i="12"/>
  <c r="BC761" i="1"/>
  <c r="BC821" i="1"/>
  <c r="BC712" i="1"/>
  <c r="BC728" i="1"/>
  <c r="BC800" i="1"/>
  <c r="BC837" i="1"/>
  <c r="BC704" i="1"/>
  <c r="BC720" i="1"/>
  <c r="BC360" i="1"/>
  <c r="BC137" i="1"/>
  <c r="BC172" i="1"/>
  <c r="BC260" i="1"/>
  <c r="BC432" i="1"/>
  <c r="BC332" i="1"/>
  <c r="BC236" i="1"/>
  <c r="BC108" i="1"/>
  <c r="BC387" i="1"/>
  <c r="BC281" i="1"/>
  <c r="BC84" i="1"/>
  <c r="BC813" i="1"/>
  <c r="BC316" i="1"/>
  <c r="BC188" i="1"/>
  <c r="AZ28" i="3"/>
  <c r="BD172" i="12"/>
  <c r="BD160" i="12"/>
  <c r="BD136" i="12"/>
  <c r="U16" i="3"/>
  <c r="X49" i="8"/>
  <c r="X61" i="8" s="1"/>
  <c r="X81" i="8" s="1"/>
  <c r="V20" i="3"/>
  <c r="Z98" i="12"/>
  <c r="Y816" i="1"/>
  <c r="Y87" i="1"/>
  <c r="Y239" i="1"/>
  <c r="Y15" i="1"/>
  <c r="Y803" i="1"/>
  <c r="Y475" i="1"/>
  <c r="Y140" i="1"/>
  <c r="Y212" i="1"/>
  <c r="Y50" i="1"/>
  <c r="V29" i="3"/>
  <c r="Y832" i="1"/>
  <c r="Y327" i="1"/>
  <c r="Y95" i="1"/>
  <c r="Y119" i="1"/>
  <c r="Y20" i="1"/>
  <c r="Y764" i="1"/>
  <c r="Y255" i="1"/>
  <c r="Y25" i="1"/>
  <c r="Y363" i="1"/>
  <c r="Y175" i="1"/>
  <c r="Y284" i="1"/>
  <c r="Y263" i="1"/>
  <c r="Y45" i="1"/>
  <c r="Y103" i="1"/>
  <c r="Z106" i="12"/>
  <c r="Y191" i="1"/>
  <c r="Y319" i="1"/>
  <c r="Y10" i="1"/>
  <c r="Z94" i="12"/>
  <c r="Z86" i="12"/>
  <c r="Y247" i="1"/>
  <c r="Z102" i="12"/>
  <c r="Y406" i="1"/>
  <c r="Y111" i="1"/>
  <c r="Z90" i="12"/>
  <c r="Y422" i="1"/>
  <c r="Y462" i="1"/>
  <c r="Y707" i="1"/>
  <c r="Y435" i="1"/>
  <c r="Y60" i="1"/>
  <c r="BE208" i="12"/>
  <c r="BA28" i="3"/>
  <c r="BD821" i="1"/>
  <c r="BD236" i="1"/>
  <c r="BD172" i="1"/>
  <c r="BE160" i="12"/>
  <c r="BD813" i="1"/>
  <c r="BD281" i="1"/>
  <c r="BD360" i="1"/>
  <c r="BE16" i="12"/>
  <c r="BD728" i="1"/>
  <c r="BD188" i="1"/>
  <c r="BD137" i="1"/>
  <c r="BE132" i="12"/>
  <c r="BE8" i="12"/>
  <c r="BD316" i="1"/>
  <c r="BD84" i="1"/>
  <c r="BE136" i="12"/>
  <c r="BE172" i="12"/>
  <c r="BD712" i="1"/>
  <c r="BD837" i="1"/>
  <c r="BD720" i="1"/>
  <c r="BD260" i="1"/>
  <c r="BD761" i="1"/>
  <c r="BD800" i="1"/>
  <c r="BD387" i="1"/>
  <c r="BD108" i="1"/>
  <c r="BD704" i="1"/>
  <c r="BD332" i="1"/>
  <c r="BD49" i="8"/>
  <c r="BD61" i="8" s="1"/>
  <c r="BD81" i="8" s="1"/>
  <c r="BA16" i="3"/>
  <c r="Q208" i="12"/>
  <c r="Q136" i="12"/>
  <c r="P164" i="1"/>
  <c r="P116" i="1"/>
  <c r="P813" i="1"/>
  <c r="P829" i="1"/>
  <c r="P100" i="1"/>
  <c r="P800" i="1"/>
  <c r="P419" i="1"/>
  <c r="P76" i="1"/>
  <c r="M28" i="3"/>
  <c r="Q12" i="12"/>
  <c r="P403" i="1"/>
  <c r="P92" i="1"/>
  <c r="Q160" i="12"/>
  <c r="Q4" i="12"/>
  <c r="P228" i="1"/>
  <c r="P137" i="1"/>
  <c r="P761" i="1"/>
  <c r="P777" i="1"/>
  <c r="P281" i="1"/>
  <c r="P252" i="1"/>
  <c r="P712" i="1"/>
  <c r="P196" i="1"/>
  <c r="P696" i="1"/>
  <c r="P769" i="1"/>
  <c r="P268" i="1"/>
  <c r="Z49" i="8" l="1"/>
  <c r="Z61" i="8" s="1"/>
  <c r="Z81" i="8" s="1"/>
  <c r="W16" i="3"/>
  <c r="Z212" i="12"/>
  <c r="Z208" i="12"/>
  <c r="Z160" i="12"/>
  <c r="Z136" i="12"/>
  <c r="Z156" i="12"/>
  <c r="Y260" i="1"/>
  <c r="Y252" i="1"/>
  <c r="Z144" i="12"/>
  <c r="Y108" i="1"/>
  <c r="Z12" i="12"/>
  <c r="Z148" i="12"/>
  <c r="Y761" i="1"/>
  <c r="Y800" i="1"/>
  <c r="Y209" i="1"/>
  <c r="Y324" i="1"/>
  <c r="Y813" i="1"/>
  <c r="Y236" i="1"/>
  <c r="Y172" i="1"/>
  <c r="Y419" i="1"/>
  <c r="Z168" i="12"/>
  <c r="Y472" i="1"/>
  <c r="Y188" i="1"/>
  <c r="Y704" i="1"/>
  <c r="Y116" i="1"/>
  <c r="Y459" i="1"/>
  <c r="Y84" i="1"/>
  <c r="V28" i="3"/>
  <c r="Z8" i="12"/>
  <c r="Y403" i="1"/>
  <c r="Y432" i="1"/>
  <c r="Y137" i="1"/>
  <c r="Y281" i="1"/>
  <c r="Y360" i="1"/>
  <c r="Z176" i="12"/>
  <c r="Y244" i="1"/>
  <c r="Y316" i="1"/>
  <c r="Y92" i="1"/>
  <c r="Y100" i="1"/>
  <c r="Z164" i="12"/>
  <c r="Y829" i="1"/>
  <c r="Z16" i="12"/>
  <c r="Y49" i="8"/>
  <c r="Y61" i="8" s="1"/>
  <c r="Y81" i="8" s="1"/>
  <c r="V16" i="3"/>
  <c r="AA212" i="12"/>
  <c r="AA208" i="12"/>
  <c r="AA164" i="12"/>
  <c r="Z459" i="1"/>
  <c r="Z712" i="1"/>
  <c r="Z100" i="1"/>
  <c r="Z260" i="1"/>
  <c r="Z236" i="1"/>
  <c r="Z800" i="1"/>
  <c r="Z432" i="1"/>
  <c r="Z403" i="1"/>
  <c r="Z813" i="1"/>
  <c r="Z92" i="1"/>
  <c r="Z108" i="1"/>
  <c r="W28" i="3"/>
  <c r="AA136" i="12"/>
  <c r="Z316" i="1"/>
  <c r="Z252" i="1"/>
  <c r="Z84" i="1"/>
  <c r="AA176" i="12"/>
  <c r="AA16" i="12"/>
  <c r="Z324" i="1"/>
  <c r="Z244" i="1"/>
  <c r="Z281" i="1"/>
  <c r="AA168" i="12"/>
  <c r="AA8" i="12"/>
  <c r="Z472" i="1"/>
  <c r="AA156" i="12"/>
  <c r="AA160" i="12"/>
  <c r="Z172" i="1"/>
  <c r="Z419" i="1"/>
  <c r="Z209" i="1"/>
  <c r="Z188" i="1"/>
  <c r="Z116" i="1"/>
  <c r="AA172" i="12"/>
  <c r="AA144" i="12"/>
  <c r="Z137" i="1"/>
  <c r="AA148" i="12"/>
  <c r="Z360" i="1"/>
  <c r="Z829" i="1"/>
  <c r="Z761" i="1"/>
  <c r="Z704" i="1"/>
</calcChain>
</file>

<file path=xl/comments1.xml><?xml version="1.0" encoding="utf-8"?>
<comments xmlns="http://schemas.openxmlformats.org/spreadsheetml/2006/main">
  <authors>
    <author>MKH</author>
  </authors>
  <commentList>
    <comment ref="F1260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This is the final--&gt; useful efficiency given in the GHFoodFeed workbook in cell E23 of the GHFood tab..</t>
        </r>
      </text>
    </comment>
  </commentList>
</comments>
</file>

<file path=xl/comments2.xml><?xml version="1.0" encoding="utf-8"?>
<comments xmlns="http://schemas.openxmlformats.org/spreadsheetml/2006/main">
  <authors>
    <author>MKH</author>
  </authors>
  <commentList>
    <comment ref="E18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An assumed value.</t>
        </r>
      </text>
    </comment>
    <comment ref="E19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683 lumens/watt is max possible lighting efficacy.</t>
        </r>
      </text>
    </comment>
    <comment ref="E22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An assumed value.</t>
        </r>
      </text>
    </comment>
    <comment ref="E23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683 lumens/watt is max possible lighting efficacy.</t>
        </r>
      </text>
    </comment>
    <comment ref="E31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An assumed value.</t>
        </r>
      </text>
    </comment>
    <comment ref="E32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683 lumens/watt is max possible lighting efficacy.</t>
        </r>
      </text>
    </comment>
  </commentList>
</comments>
</file>

<file path=xl/comments3.xml><?xml version="1.0" encoding="utf-8"?>
<comments xmlns="http://schemas.openxmlformats.org/spreadsheetml/2006/main">
  <authors>
    <author>MKH</author>
    <author>Paul Brockway</author>
  </authors>
  <commentList>
    <comment ref="A7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Copied from 8 - electricity useful work TJ, cell G36</t>
        </r>
      </text>
    </comment>
    <comment ref="A9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Copying from sheet 3a - Road vehicle efficiencies, cell D32.</t>
        </r>
      </text>
    </comment>
    <comment ref="A10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Copying from sheet 3b - train efficiencies, cell AG217.</t>
        </r>
      </text>
    </comment>
    <comment ref="A11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Per PB approach, take same as diesel trains. See sheet  3 mech drive efficiencies, cell D53.</t>
        </r>
      </text>
    </comment>
    <comment ref="A12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Per PB, assume 50% of Diesel vehicle (cars) efficiency.</t>
        </r>
      </text>
    </comment>
    <comment ref="A13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Copied from sheet 3 mech drive efficiencies ktoe, cell F54.</t>
        </r>
      </text>
    </comment>
    <comment ref="A14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Copying from sheet 3a - road vehicle efficiencies, cell D31.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</rPr>
          <t>Paul Brockway:</t>
        </r>
        <r>
          <rPr>
            <sz val="9"/>
            <color indexed="81"/>
            <rFont val="Tahoma"/>
            <family val="2"/>
          </rPr>
          <t xml:space="preserve">
taken from UK model sheet 3 row 51
</t>
        </r>
      </text>
    </comment>
    <comment ref="A16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Copying from sheet 3 - train efficiencies, row 58
</t>
        </r>
      </text>
    </comment>
    <comment ref="A17" authorId="1" shapeId="0">
      <text>
        <r>
          <rPr>
            <b/>
            <sz val="9"/>
            <color indexed="81"/>
            <rFont val="Tahoma"/>
            <family val="2"/>
          </rPr>
          <t>Paul Brockway:</t>
        </r>
        <r>
          <rPr>
            <sz val="9"/>
            <color indexed="81"/>
            <rFont val="Tahoma"/>
            <family val="2"/>
          </rPr>
          <t xml:space="preserve">
Copying from sheet 3 - train efficiencies, row 60
</t>
        </r>
      </text>
    </comment>
    <comment ref="A18" authorId="1" shapeId="0">
      <text>
        <r>
          <rPr>
            <b/>
            <sz val="9"/>
            <color indexed="81"/>
            <rFont val="Tahoma"/>
            <family val="2"/>
          </rPr>
          <t>Paul Brockway:</t>
        </r>
        <r>
          <rPr>
            <sz val="9"/>
            <color indexed="81"/>
            <rFont val="Tahoma"/>
            <family val="2"/>
          </rPr>
          <t xml:space="preserve">
taken from UK file sheet 3 row 57</t>
        </r>
      </text>
    </comment>
  </commentList>
</comments>
</file>

<file path=xl/comments4.xml><?xml version="1.0" encoding="utf-8"?>
<comments xmlns="http://schemas.openxmlformats.org/spreadsheetml/2006/main">
  <authors>
    <author>MKH</author>
  </authors>
  <commentList>
    <comment ref="A43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From PB's UK model, tab named 8 - Electricity useful work TJ, cell G38</t>
        </r>
      </text>
    </comment>
  </commentList>
</comments>
</file>

<file path=xl/comments5.xml><?xml version="1.0" encoding="utf-8"?>
<comments xmlns="http://schemas.openxmlformats.org/spreadsheetml/2006/main">
  <authors>
    <author>MKH</author>
    <author>Microsoft Office User</author>
  </authors>
  <commentList>
    <comment ref="B2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Our estimates.</t>
        </r>
      </text>
    </comment>
    <comment ref="B4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Convert kcal/day into GJ/year.
Corrected approach:
500 kcal/worker-workday * 4.184e-6 GJ/kcal * 250 workdays/yr gives GJ/worker-year.
To correct the original approach, I need to NOT multiply by 5 hrs/day.
Original (incorrect) approach:
500 kcal/day * 4.184e-6 GJ/kcal * 5 hr/day * 250 days/yr.</t>
        </r>
      </text>
    </comment>
    <comment ref="F7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From FAO.</t>
        </r>
      </text>
    </comment>
    <comment ref="F9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Our estimate. Linear interpolation for 0.1 in 1960, 0.35 in 2010.</t>
        </r>
      </text>
    </comment>
    <comment ref="G12" authorId="1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Note that the ratio of 500 kcal/day / S_food gives the fraction of phytomass supply (E_p_tot_cap) that goes toward manual labor.</t>
        </r>
      </text>
    </comment>
    <comment ref="G16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 1 ktoe = 41868.0000 GJ.</t>
        </r>
      </text>
    </comment>
  </commentList>
</comments>
</file>

<file path=xl/comments6.xml><?xml version="1.0" encoding="utf-8"?>
<comments xmlns="http://schemas.openxmlformats.org/spreadsheetml/2006/main">
  <authors>
    <author>MKH</author>
  </authors>
  <commentList>
    <comment ref="A1" authorId="0" shapeId="0">
      <text>
        <r>
          <rPr>
            <b/>
            <sz val="10"/>
            <color indexed="81"/>
            <rFont val="Calibri"/>
            <family val="2"/>
          </rPr>
          <t>MKH:</t>
        </r>
        <r>
          <rPr>
            <sz val="10"/>
            <color indexed="81"/>
            <rFont val="Calibri"/>
            <family val="2"/>
          </rPr>
          <t xml:space="preserve">
This worksheet compiles Food and Feed calculations into one worksheet in appropriate format for merging with IEA data. This worksheet should be saved as a tab-delimited text file for later absorption into R.
Don't edit this worksheet. Instead, edit the 5 GB Food worksheet!</t>
        </r>
      </text>
    </comment>
  </commentList>
</comments>
</file>

<file path=xl/sharedStrings.xml><?xml version="1.0" encoding="utf-8"?>
<sst xmlns="http://schemas.openxmlformats.org/spreadsheetml/2006/main" count="12566" uniqueCount="1078">
  <si>
    <t>Country</t>
  </si>
  <si>
    <t>Industry</t>
  </si>
  <si>
    <t>Commodity</t>
  </si>
  <si>
    <t>Machine</t>
  </si>
  <si>
    <t>Eu product</t>
  </si>
  <si>
    <t>Quantity</t>
  </si>
  <si>
    <t>GB</t>
  </si>
  <si>
    <t>Agriculture/forestry</t>
  </si>
  <si>
    <t>Coke oven coke</t>
  </si>
  <si>
    <t>E.ktoe</t>
  </si>
  <si>
    <t>Consumption fraction</t>
  </si>
  <si>
    <t>C</t>
  </si>
  <si>
    <t>eta</t>
  </si>
  <si>
    <t>phi_product</t>
  </si>
  <si>
    <t>Electricity</t>
  </si>
  <si>
    <t>Fuel oil</t>
  </si>
  <si>
    <t>Gas/diesel oil excl. biofuels</t>
  </si>
  <si>
    <t>Hard coal (if no detail)</t>
  </si>
  <si>
    <t>Heat</t>
  </si>
  <si>
    <t>Liquefied petroleum gases (LPG)</t>
  </si>
  <si>
    <t>Natural gas</t>
  </si>
  <si>
    <t>Other bituminous coal</t>
  </si>
  <si>
    <t>Other kerosene</t>
  </si>
  <si>
    <t>Primary solid biofuels</t>
  </si>
  <si>
    <t>Chemical and petrochemical</t>
  </si>
  <si>
    <t>Coke oven gas</t>
  </si>
  <si>
    <t>Gas works gas</t>
  </si>
  <si>
    <t>Commercial and public services</t>
  </si>
  <si>
    <t>Biogases</t>
  </si>
  <si>
    <t>Geothermal</t>
  </si>
  <si>
    <t>Industrial waste</t>
  </si>
  <si>
    <t>Municipal waste (non-renewable)</t>
  </si>
  <si>
    <t>Municipal waste (renewable)</t>
  </si>
  <si>
    <t>Construction</t>
  </si>
  <si>
    <t>Domestic aviation</t>
  </si>
  <si>
    <t>Aviation gasoline</t>
  </si>
  <si>
    <t>Gasoline type jet fuel</t>
  </si>
  <si>
    <t>Kerosene type jet fuel excl. biofuels</t>
  </si>
  <si>
    <t>Domestic navigation</t>
  </si>
  <si>
    <t>Food and tobacco</t>
  </si>
  <si>
    <t>Iron and steel</t>
  </si>
  <si>
    <t>Blast furnace gas</t>
  </si>
  <si>
    <t>Coking coal</t>
  </si>
  <si>
    <t>Gas coke</t>
  </si>
  <si>
    <t>Machinery</t>
  </si>
  <si>
    <t>Mining and quarrying</t>
  </si>
  <si>
    <t>Non-ferrous metals</t>
  </si>
  <si>
    <t>Non-metallic minerals</t>
  </si>
  <si>
    <t>Non-specified (industry)</t>
  </si>
  <si>
    <t>Coal tar</t>
  </si>
  <si>
    <t>Ethane</t>
  </si>
  <si>
    <t>Naphtha</t>
  </si>
  <si>
    <t>Patent fuel</t>
  </si>
  <si>
    <t>Petroleum coke</t>
  </si>
  <si>
    <t>Refinery gas</t>
  </si>
  <si>
    <t>Non-specified (other)</t>
  </si>
  <si>
    <t>Solar thermal</t>
  </si>
  <si>
    <t>Non-specified (transport)</t>
  </si>
  <si>
    <t>Paper, pulp and print</t>
  </si>
  <si>
    <t>Rail</t>
  </si>
  <si>
    <t>Residential</t>
  </si>
  <si>
    <t>Road</t>
  </si>
  <si>
    <t>Biodiesels</t>
  </si>
  <si>
    <t>Biogasoline</t>
  </si>
  <si>
    <t>Motor gasoline excl. biofuels</t>
  </si>
  <si>
    <t>Textile and leather</t>
  </si>
  <si>
    <t>Transport equipment</t>
  </si>
  <si>
    <t>Wood and wood products</t>
  </si>
  <si>
    <t>Manual laborers</t>
  </si>
  <si>
    <t>Food</t>
  </si>
  <si>
    <t>MD</t>
  </si>
  <si>
    <t>These final --&gt; useful energy efficiencies are copied from Paul Brockway's UK study.</t>
  </si>
  <si>
    <t>These rows duplicate Paul's UK data for all years</t>
  </si>
  <si>
    <t>Electric motors</t>
  </si>
  <si>
    <t>Diesel cars</t>
  </si>
  <si>
    <t>Diesel trains</t>
  </si>
  <si>
    <t>Boat engines</t>
  </si>
  <si>
    <t>Tractors</t>
  </si>
  <si>
    <t>Industry static diesel engines</t>
  </si>
  <si>
    <t>Petrol cars</t>
  </si>
  <si>
    <t>Industrial electric heaters</t>
  </si>
  <si>
    <t>This worksheet collects all of the energy --&gt; exergy conversion factors for heat categories of useful exergy</t>
  </si>
  <si>
    <t>T_0</t>
  </si>
  <si>
    <t>Category</t>
  </si>
  <si>
    <t>Temp. [C]</t>
  </si>
  <si>
    <t>phi</t>
  </si>
  <si>
    <t>LTH.-10.C</t>
  </si>
  <si>
    <t>LTH.20.C</t>
  </si>
  <si>
    <t>MTH.100.C</t>
  </si>
  <si>
    <t>MTH.200.C</t>
  </si>
  <si>
    <t>HTH.600.C</t>
  </si>
  <si>
    <t>machine 1</t>
  </si>
  <si>
    <t>Industrial heat/furnace</t>
  </si>
  <si>
    <t>Description</t>
  </si>
  <si>
    <t>This page produces the time-series exergy conversion efficiencies for LTH categories</t>
  </si>
  <si>
    <t>LTH Heat is split into LTH1 (100'C) LTH2 (20'C)</t>
  </si>
  <si>
    <t>How this page works</t>
  </si>
  <si>
    <t>Central England temperature data records input for 1960-2010</t>
  </si>
  <si>
    <t>temperature data split into winter average temperature for LTH (domestic heating)</t>
  </si>
  <si>
    <t>thermal input reservoir T2 temperatures input for LTH based on application of heat</t>
  </si>
  <si>
    <t>LTH: 1st law efficiency x carnot efficiency = exergy efficiency</t>
  </si>
  <si>
    <t>Actions still to do</t>
  </si>
  <si>
    <t>split LTH into 2 classes as per Lisbon conversation 20'C, 50'C</t>
  </si>
  <si>
    <t>data sources</t>
  </si>
  <si>
    <t>DECC - ECUK Table 3.16</t>
  </si>
  <si>
    <t>internal and external domestic temperatures 1970-2010</t>
  </si>
  <si>
    <t>These documents can be accessed here:</t>
  </si>
  <si>
    <t>http://www.decc.gov.uk/en/content/cms/statistics/publications/ecuk/ecuk.aspx</t>
  </si>
  <si>
    <t>Central England Temperature Record</t>
  </si>
  <si>
    <t>CET Hadley dataset</t>
  </si>
  <si>
    <t>SEASONAL CENTRAL ENGLAND TEMPERATURE, 1659 TO 2013</t>
  </si>
  <si>
    <t>http://www.metoffice.gov.uk/hadobs/hadcet/data/download.html</t>
  </si>
  <si>
    <t>Roger Fouquet - 1st law heating efficiency</t>
  </si>
  <si>
    <t>1960-2010 heating 1st law efficiency</t>
  </si>
  <si>
    <t>FOUQUET, R. Heat, Power and Light. Revolutions in Energy Services. Cheltenham, UK: Edward Elgar, 2008.</t>
  </si>
  <si>
    <t>Ayres &amp; Warr papers</t>
  </si>
  <si>
    <t>low, medium and high temperatures (100, 200, 600'C)</t>
  </si>
  <si>
    <t>Results</t>
  </si>
  <si>
    <t>exergy efficiency</t>
  </si>
  <si>
    <t>20'C</t>
  </si>
  <si>
    <t>LTH</t>
  </si>
  <si>
    <t>100'C</t>
  </si>
  <si>
    <t>MTH1</t>
  </si>
  <si>
    <t>insert data cells</t>
  </si>
  <si>
    <t>results cells</t>
  </si>
  <si>
    <t>environmental reference temperature</t>
  </si>
  <si>
    <r>
      <t>T</t>
    </r>
    <r>
      <rPr>
        <sz val="8"/>
        <color theme="1"/>
        <rFont val="Calibri"/>
        <family val="2"/>
        <scheme val="minor"/>
      </rPr>
      <t>2LTH</t>
    </r>
  </si>
  <si>
    <t>Low temperature heat reservoir (commerical &amp; domestic heating)</t>
  </si>
  <si>
    <t>Central England Temperature (CET)</t>
  </si>
  <si>
    <t>15-20'C see below</t>
  </si>
  <si>
    <r>
      <t>T</t>
    </r>
    <r>
      <rPr>
        <sz val="8"/>
        <color theme="1"/>
        <rFont val="Calibri"/>
        <family val="2"/>
        <scheme val="minor"/>
      </rPr>
      <t>0B</t>
    </r>
  </si>
  <si>
    <t>average winter months temperature</t>
  </si>
  <si>
    <t>288-293k</t>
  </si>
  <si>
    <t>Toa</t>
  </si>
  <si>
    <r>
      <t>T</t>
    </r>
    <r>
      <rPr>
        <sz val="8"/>
        <color theme="1"/>
        <rFont val="Calibri"/>
        <family val="2"/>
        <scheme val="minor"/>
      </rPr>
      <t>0C</t>
    </r>
  </si>
  <si>
    <t>domestic room (winter) temperature</t>
  </si>
  <si>
    <r>
      <t>T</t>
    </r>
    <r>
      <rPr>
        <sz val="8"/>
        <color theme="1"/>
        <rFont val="Calibri"/>
        <family val="2"/>
        <scheme val="minor"/>
      </rPr>
      <t>2MTh1</t>
    </r>
  </si>
  <si>
    <t>Av 1st law device efficiency</t>
  </si>
  <si>
    <t>LTH - 20'C</t>
  </si>
  <si>
    <t>MTH1 - 100'C</t>
  </si>
  <si>
    <t>DECC Energy Consumption in the UK</t>
  </si>
  <si>
    <t>ECUk Table 3.16</t>
  </si>
  <si>
    <t>Table 3.16: Internal and external temperatures 1970 to 2012</t>
  </si>
  <si>
    <t>LTH2</t>
  </si>
  <si>
    <t>Degrees celsius</t>
  </si>
  <si>
    <t>DJF</t>
  </si>
  <si>
    <t>MAM</t>
  </si>
  <si>
    <t>JJA</t>
  </si>
  <si>
    <t>SON</t>
  </si>
  <si>
    <t>Yearly average 'C</t>
  </si>
  <si>
    <t>winter months DJF Average</t>
  </si>
  <si>
    <t>summer months JJA average</t>
  </si>
  <si>
    <t>Average outside yearly temperature, Toa</t>
  </si>
  <si>
    <t>Average outside winter temperature, Tob</t>
  </si>
  <si>
    <t>Average outside Summer Temperature, Toc</t>
  </si>
  <si>
    <t>Domestic room temperature</t>
  </si>
  <si>
    <t>Internal temperatures:</t>
  </si>
  <si>
    <r>
      <t>External temperature</t>
    </r>
    <r>
      <rPr>
        <vertAlign val="superscript"/>
        <sz val="10"/>
        <rFont val="Arial"/>
        <family val="2"/>
      </rPr>
      <t>1</t>
    </r>
  </si>
  <si>
    <t>Average heating 1st law efficiency</t>
  </si>
  <si>
    <t>Energy consumption UK efficiency table 3.20</t>
  </si>
  <si>
    <t>Assumed 1st law efficiency for US / UK study</t>
  </si>
  <si>
    <t>Fouquet (2008) 1st law efficiency</t>
  </si>
  <si>
    <t>Kelvin</t>
  </si>
  <si>
    <t xml:space="preserve"> 'C</t>
  </si>
  <si>
    <t>Centrally heated homes</t>
  </si>
  <si>
    <t>Non-centrally heated homes</t>
  </si>
  <si>
    <t>Average Uk indoor temperature</t>
  </si>
  <si>
    <t>not used, instead hadley data used</t>
  </si>
  <si>
    <t>Average assumed US indoor temperature</t>
  </si>
  <si>
    <t>2009</t>
  </si>
  <si>
    <t>2010</t>
  </si>
  <si>
    <r>
      <t>2011</t>
    </r>
    <r>
      <rPr>
        <vertAlign val="superscript"/>
        <sz val="10"/>
        <rFont val="Arial"/>
        <family val="2"/>
      </rPr>
      <t>4</t>
    </r>
  </si>
  <si>
    <t>2012</t>
  </si>
  <si>
    <r>
      <t>2013</t>
    </r>
    <r>
      <rPr>
        <vertAlign val="superscript"/>
        <sz val="10"/>
        <rFont val="Arial"/>
        <family val="2"/>
      </rPr>
      <t>5</t>
    </r>
  </si>
  <si>
    <t>..</t>
  </si>
  <si>
    <t>2014</t>
  </si>
  <si>
    <t>2015</t>
  </si>
  <si>
    <t xml:space="preserve">1. Average external temperature during January to March, and October to December. </t>
  </si>
  <si>
    <t xml:space="preserve">    Data on temperatures recorded are provided by the Meteorological Office.</t>
  </si>
  <si>
    <t>2. Internal achieved temperatures are modelled.</t>
  </si>
  <si>
    <t>3. There is a discontinuity in internal temperatures in 2009 due to changes in modelling.</t>
  </si>
  <si>
    <r>
      <t>Table 3.20: Housing Characteristics: Boiler Efficiency (%)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2008 to 2012 (not updated)</t>
    </r>
  </si>
  <si>
    <t>Return to Title</t>
  </si>
  <si>
    <t>House Type</t>
  </si>
  <si>
    <t>Date of Construction</t>
  </si>
  <si>
    <t>EHS Data - Year of Collection</t>
  </si>
  <si>
    <t>Detached</t>
  </si>
  <si>
    <t>Semi-detached</t>
  </si>
  <si>
    <t>Mid-terrace</t>
  </si>
  <si>
    <t>End-terrace</t>
  </si>
  <si>
    <t>Bungalow</t>
  </si>
  <si>
    <t>Flat – purpose built</t>
  </si>
  <si>
    <t>Flat – converted</t>
  </si>
  <si>
    <t>Before 1900</t>
  </si>
  <si>
    <t>1900- 1929</t>
  </si>
  <si>
    <t>1930- 1949</t>
  </si>
  <si>
    <t>1950- 1966</t>
  </si>
  <si>
    <t>1967- 1975</t>
  </si>
  <si>
    <t>1976- 1982</t>
  </si>
  <si>
    <t>1983- 1990</t>
  </si>
  <si>
    <t>1991- 1995</t>
  </si>
  <si>
    <t>1996- 2002</t>
  </si>
  <si>
    <t>2003- 2006</t>
  </si>
  <si>
    <t>Average Boiler Efficiency</t>
  </si>
  <si>
    <r>
      <t>2012</t>
    </r>
    <r>
      <rPr>
        <vertAlign val="superscript"/>
        <sz val="10"/>
        <rFont val="Arial"/>
        <family val="2"/>
      </rPr>
      <t xml:space="preserve"> 2</t>
    </r>
  </si>
  <si>
    <t xml:space="preserve">1. Boiler efficiency determines how much fuel is required for a given heat output from a boiler and depends on a variety of factors, including the age and quality of the installed boiler and whether or not it is </t>
  </si>
  <si>
    <t xml:space="preserve">    condensing.</t>
  </si>
  <si>
    <t xml:space="preserve">2. Data for 2012 onwards has been modelled from the National Household Model. </t>
  </si>
  <si>
    <t>This page produces the time-series exergy conversion efficiencies for all MTH and HTH categories</t>
  </si>
  <si>
    <t>Heat is split into MTH1, MTH2, HTH</t>
  </si>
  <si>
    <t>temperature data split into average yearly values for HTH, MTH, which are assumed to be all year round</t>
  </si>
  <si>
    <t>thermal input reservoir T2 temperatures input for MTH1 (100'C), MTH2 (200'C) and HTH (600'C) based on application of heat</t>
  </si>
  <si>
    <t xml:space="preserve">HTH energy efficiency: = weighted average of steel and ammonia energy efficiencies, being two most representative industries </t>
  </si>
  <si>
    <t>HTH - steel energy efficiency - min energy GJ/tes  / actual energy used GJ/tes</t>
  </si>
  <si>
    <t>HTH - ammonia exergy efficiency = min energy GJ/tes vs actual energy used GJ/tes 1960-2010</t>
  </si>
  <si>
    <t>HTH exergy efficiency = av energy efficiency (steel + ammonia) x carnot efficiency ratio</t>
  </si>
  <si>
    <t>MTH exergy efficiency: pro-rata based on carnot temperature ration vs HTH exergy efficiency resutls</t>
  </si>
  <si>
    <t>add in upstream transf losses</t>
  </si>
  <si>
    <t>ECUK Table 3.16</t>
  </si>
  <si>
    <t>steel industry data (HTH)</t>
  </si>
  <si>
    <t>excel sheet from ISSB: ISSB steel production data: EAF, BOF production 1920-2010 Mtes</t>
  </si>
  <si>
    <t>http://www.nass.org.uk/publications/</t>
  </si>
  <si>
    <t>IEA - steel industry energy consumption</t>
  </si>
  <si>
    <t>Energy for steel consumption GJ 1960-2010 to calculate GJ/tes</t>
  </si>
  <si>
    <t>Phil Hunt at ISSB</t>
  </si>
  <si>
    <t>steel industry consumption 1960-1971</t>
  </si>
  <si>
    <t>PDfs from Phil Hunt</t>
  </si>
  <si>
    <t>steel industry calculation steps high temp heat min exergy / act exergy</t>
  </si>
  <si>
    <t>paper on ammonia</t>
  </si>
  <si>
    <t>minimum exergy requirement also EU-27 exergy averages</t>
  </si>
  <si>
    <t>ammonia GJ/tes data UK 1990-2010</t>
  </si>
  <si>
    <t>Ammonia production, UK GHG inventory, p275 ricardo-aea PDF</t>
  </si>
  <si>
    <t>http://uk-air.defra.gov.uk/reports/cat07/1109061103_DA_GHGI_report_2009_Main_text_Issue_1.pdf</t>
  </si>
  <si>
    <t>Table 4.10, page 276</t>
  </si>
  <si>
    <t>UK Greenhouse Gas Inventory, 1990 to 2011</t>
  </si>
  <si>
    <t>Annual Report for Submission under the Framework Convention on Climate Change</t>
  </si>
  <si>
    <t>https://www.gov.uk/government/uploads/system/uploads/attachment_data/file/207605/UK_GHG_Inventory_1990-2011-_Report.pdf</t>
  </si>
  <si>
    <t>energy efficiency</t>
  </si>
  <si>
    <t>600'C</t>
  </si>
  <si>
    <t>HTH - steel 1st law (final energy) efficiency</t>
  </si>
  <si>
    <t>HTH - ammonia 1st law (final energy) efficiency</t>
  </si>
  <si>
    <t>HTH - simple average 1st law (final energy) efficiency</t>
  </si>
  <si>
    <t>HTH - weighted average 1st law (final energy) efficiency</t>
  </si>
  <si>
    <t>exergy eff = energy efficiency x carnot</t>
  </si>
  <si>
    <t>600'C HTH 1st law x carnot ratio efficiency</t>
  </si>
  <si>
    <t xml:space="preserve">200'C MTH2 </t>
  </si>
  <si>
    <t>100'C MTH1 - from page 4a</t>
  </si>
  <si>
    <t>p. 2 IEA mapping</t>
  </si>
  <si>
    <t>this is missing coke so underestimates</t>
  </si>
  <si>
    <t>enegry sue for iron &amp; steel making</t>
  </si>
  <si>
    <t xml:space="preserve">Final energy </t>
  </si>
  <si>
    <t>ktoe</t>
  </si>
  <si>
    <t>50% High Temp Heat</t>
  </si>
  <si>
    <t>100% HTH</t>
  </si>
  <si>
    <t>50% HTH</t>
  </si>
  <si>
    <t>Total</t>
  </si>
  <si>
    <t>HTH</t>
  </si>
  <si>
    <t>total industry MTH2+HTH</t>
  </si>
  <si>
    <t xml:space="preserve">HTH - steel </t>
  </si>
  <si>
    <t>weighting</t>
  </si>
  <si>
    <t>%</t>
  </si>
  <si>
    <t>HTH - 600'C</t>
  </si>
  <si>
    <t>MTH2 - 200'C</t>
  </si>
  <si>
    <r>
      <t>T</t>
    </r>
    <r>
      <rPr>
        <sz val="8"/>
        <color theme="1"/>
        <rFont val="Calibri"/>
        <family val="2"/>
        <scheme val="minor"/>
      </rPr>
      <t>0A</t>
    </r>
  </si>
  <si>
    <r>
      <t>T</t>
    </r>
    <r>
      <rPr>
        <sz val="8"/>
        <color theme="1"/>
        <rFont val="Calibri"/>
        <family val="2"/>
        <scheme val="minor"/>
      </rPr>
      <t>2HTH</t>
    </r>
  </si>
  <si>
    <t>High temperature heat reservoir</t>
  </si>
  <si>
    <t>average yearly  temperature</t>
  </si>
  <si>
    <t>K</t>
  </si>
  <si>
    <r>
      <t>T</t>
    </r>
    <r>
      <rPr>
        <sz val="8"/>
        <color theme="1"/>
        <rFont val="Calibri"/>
        <family val="2"/>
        <scheme val="minor"/>
      </rPr>
      <t>2MTH2</t>
    </r>
  </si>
  <si>
    <t>Med temperature heat reservoir</t>
  </si>
  <si>
    <r>
      <t>T</t>
    </r>
    <r>
      <rPr>
        <sz val="8"/>
        <color theme="1"/>
        <rFont val="Calibri"/>
        <family val="2"/>
        <scheme val="minor"/>
      </rPr>
      <t>2MTH1</t>
    </r>
  </si>
  <si>
    <t>Low1 temperature heat reservoir</t>
  </si>
  <si>
    <t>GJ</t>
  </si>
  <si>
    <t>UK iron &amp; steel production</t>
  </si>
  <si>
    <t>EAF Mtes</t>
  </si>
  <si>
    <t>non EAF Mtes</t>
  </si>
  <si>
    <t>% EAF</t>
  </si>
  <si>
    <t>total steel production Mtes</t>
  </si>
  <si>
    <t>(A) - min work GJ/tes</t>
  </si>
  <si>
    <t>(B) reported energy use GJ/tes</t>
  </si>
  <si>
    <t>actual iron / steel electricity (row 3446) ktoe</t>
  </si>
  <si>
    <t>electricity conversion grid efficiency (Sheet 5)</t>
  </si>
  <si>
    <t>upstream electricity energy GJ/tes</t>
  </si>
  <si>
    <t>(C) Actual work  GJ/tes</t>
  </si>
  <si>
    <t>final energy efficiency (A/B)</t>
  </si>
  <si>
    <t>final energy efficiency A/C including elect losses</t>
  </si>
  <si>
    <t>ISSB data</t>
  </si>
  <si>
    <t>UK CRUDE STEEL PRODUCTION BY PROCESS</t>
  </si>
  <si>
    <t>Thousand tonnes</t>
  </si>
  <si>
    <t>BOF</t>
  </si>
  <si>
    <t>EAF</t>
  </si>
  <si>
    <t>OHF</t>
  </si>
  <si>
    <t>TOTAL</t>
  </si>
  <si>
    <t>Million tonnes</t>
  </si>
  <si>
    <t>Electric arc steelmaking</t>
  </si>
  <si>
    <t>Basic Oxygen steelmaking</t>
  </si>
  <si>
    <t>Don’t use IEA based approach as not all steel energy reported in this, due to coke transformation in difff sector</t>
  </si>
  <si>
    <t>w</t>
  </si>
  <si>
    <t>Iron &amp; Steel sector energy inputs</t>
  </si>
  <si>
    <t>fossil fuels (Heat) (total-electricity)</t>
  </si>
  <si>
    <t>Electricity row 3455</t>
  </si>
  <si>
    <t>IEA data - GJ/tes</t>
  </si>
  <si>
    <t>ISSB reported energy use GJ/tes</t>
  </si>
  <si>
    <t>GJ/tes</t>
  </si>
  <si>
    <t>Difference GJ/tes</t>
  </si>
  <si>
    <t>unit</t>
  </si>
  <si>
    <t>Table ref in 1960s PDF</t>
  </si>
  <si>
    <t>Conv factor</t>
  </si>
  <si>
    <t>coke, other than for coking</t>
  </si>
  <si>
    <t>ktes</t>
  </si>
  <si>
    <t>Table 15</t>
  </si>
  <si>
    <t xml:space="preserve">Coke  </t>
  </si>
  <si>
    <t>Coke breeze</t>
  </si>
  <si>
    <t>Tar</t>
  </si>
  <si>
    <t>Table 23</t>
  </si>
  <si>
    <t>creosote pitch</t>
  </si>
  <si>
    <t>fuel oil</t>
  </si>
  <si>
    <t>gas &amp; diesel oil</t>
  </si>
  <si>
    <t>electricty</t>
  </si>
  <si>
    <t>GWh</t>
  </si>
  <si>
    <t>Table 24</t>
  </si>
  <si>
    <t>town gas</t>
  </si>
  <si>
    <t>Mtherms</t>
  </si>
  <si>
    <t>natural gas</t>
  </si>
  <si>
    <t>coke oven gas</t>
  </si>
  <si>
    <t>less</t>
  </si>
  <si>
    <t>Total (GJ)</t>
  </si>
  <si>
    <t>1961-1965 sheet</t>
  </si>
  <si>
    <t>sale of blast furnace gas</t>
  </si>
  <si>
    <t>sub-total</t>
  </si>
  <si>
    <t>final total</t>
  </si>
  <si>
    <t>Mtonnes</t>
  </si>
  <si>
    <t>Year</t>
  </si>
  <si>
    <t>single year fuel data sheets</t>
  </si>
  <si>
    <t>ISSB 1973-2010 graph</t>
  </si>
  <si>
    <t xml:space="preserve">ISSB - Final spliced results </t>
  </si>
  <si>
    <t>downloaed 12 oct 2016</t>
  </si>
  <si>
    <t>http://www.nass.org.uk/Publications/Publication4077/UKSteelKeyStatisticsGuide2015.pdf</t>
  </si>
  <si>
    <t>Min energy requirement</t>
  </si>
  <si>
    <t>check what other fedstock is used here, or all energy consumption from IEA data</t>
  </si>
  <si>
    <t xml:space="preserve">A </t>
  </si>
  <si>
    <t>ammonia</t>
  </si>
  <si>
    <t>B</t>
  </si>
  <si>
    <t>C/B</t>
  </si>
  <si>
    <t>total</t>
  </si>
  <si>
    <t xml:space="preserve">excl Hull </t>
  </si>
  <si>
    <t>60GJ/tes is value of highest worldwide plant in 2002 study, so take this for 1960 value</t>
  </si>
  <si>
    <t>This report has not been updated since 2012, so no 2012-2016 data is available via this link</t>
  </si>
  <si>
    <t>Gas feedstock</t>
  </si>
  <si>
    <t>assumed % of total energy</t>
  </si>
  <si>
    <t>UK GJ/tes from Uk report</t>
  </si>
  <si>
    <t>Av Uk = US x 0.9</t>
  </si>
  <si>
    <t>energy efficiency %</t>
  </si>
  <si>
    <t>US (A+W, 2005) BAT</t>
  </si>
  <si>
    <t>US av = BAT x 1.5</t>
  </si>
  <si>
    <t>TJ</t>
  </si>
  <si>
    <t>35GJ/tes is based on Worrel 1989 paper</t>
  </si>
  <si>
    <t>link found Oct 2016</t>
  </si>
  <si>
    <t>https://uk-air.defra.gov.uk/assets/documents/reports/cat07/1606140853_DA_GHGI_1990-2014_Report_v1.pdf</t>
  </si>
  <si>
    <t>https://uk-air.defra.gov.uk/assets/documents/reports/cat07/1605241007_ukghgi-90-14_Issue2.pdf</t>
  </si>
  <si>
    <r>
      <t>Table 4.6: Detailed industrial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energy consumption, by fuel, 2007</t>
    </r>
    <r>
      <rPr>
        <b/>
        <vertAlign val="superscript"/>
        <sz val="12"/>
        <rFont val="Arial"/>
        <family val="2"/>
      </rPr>
      <t>2</t>
    </r>
  </si>
  <si>
    <t>EC UK 2012</t>
  </si>
  <si>
    <t>Thousand tonnes of oil equivalent</t>
  </si>
  <si>
    <t>SIC(2003) codes</t>
  </si>
  <si>
    <t>Gas oil</t>
  </si>
  <si>
    <r>
      <t xml:space="preserve">Total </t>
    </r>
    <r>
      <rPr>
        <b/>
        <vertAlign val="superscript"/>
        <sz val="10"/>
        <rFont val="Arial"/>
        <family val="2"/>
      </rPr>
      <t>4</t>
    </r>
  </si>
  <si>
    <t>% natural gas</t>
  </si>
  <si>
    <t>2413</t>
  </si>
  <si>
    <t>Manufacture of other inorganic basic chemicals</t>
  </si>
  <si>
    <r>
      <t xml:space="preserve">Worrell, E. et al., 1994. Energy consumption by industrial processes in the European union. </t>
    </r>
    <r>
      <rPr>
        <i/>
        <sz val="10"/>
        <rFont val="Arial"/>
        <family val="2"/>
      </rPr>
      <t>Energy</t>
    </r>
    <r>
      <rPr>
        <sz val="10"/>
        <rFont val="Arial"/>
        <family val="2"/>
      </rPr>
      <t>, 19(11), pp.1113–1129.</t>
    </r>
  </si>
  <si>
    <t>UK = 35 GJ/tonne (1988)</t>
  </si>
  <si>
    <t>ISSB spreadsheet supplied by Phil Hunt via email</t>
  </si>
  <si>
    <t>2012-2014 taken from graph</t>
  </si>
  <si>
    <t>Domestic boiler</t>
  </si>
  <si>
    <t>overall efficency (from UK calcs)</t>
  </si>
  <si>
    <t>phi_efficiency</t>
  </si>
  <si>
    <t>Machine 1 Eu product</t>
  </si>
  <si>
    <t>machine 2</t>
  </si>
  <si>
    <t>Machine 2 Eu product</t>
  </si>
  <si>
    <t xml:space="preserve">I have put (free) HEAT eta = 1.00 </t>
  </si>
  <si>
    <t>Aviation</t>
  </si>
  <si>
    <t>Steam (coal) trains</t>
  </si>
  <si>
    <t>Electric trains</t>
  </si>
  <si>
    <t>LIGHTING - TOWN GAS</t>
  </si>
  <si>
    <t>Ayres &amp; warr data values</t>
  </si>
  <si>
    <t>UK town gas lighting exergy in</t>
  </si>
  <si>
    <t>UK town gas lighting useful work out</t>
  </si>
  <si>
    <t>UK town gas lighting exergy efficiency</t>
  </si>
  <si>
    <t>&lt;-- Fouquet, 2006</t>
  </si>
  <si>
    <t>lumens/watt</t>
  </si>
  <si>
    <t>Lighting efficacy [lumens/watt]</t>
  </si>
  <si>
    <t>Energy efficiency, eta [-]</t>
  </si>
  <si>
    <t>Exergy conversion factor, phi [-]</t>
  </si>
  <si>
    <t>Maximum efficacy 683lm/watt</t>
  </si>
  <si>
    <t>eta * phi</t>
  </si>
  <si>
    <t>Assuming here that A+W use 440 not 683 so needs corecting</t>
  </si>
  <si>
    <t>Gas</t>
  </si>
  <si>
    <t>electricity</t>
  </si>
  <si>
    <t>assumed</t>
  </si>
  <si>
    <t>Lighting town gas</t>
  </si>
  <si>
    <t>Light</t>
  </si>
  <si>
    <t>superseded - don’t use</t>
  </si>
  <si>
    <t>Biodiesel cars</t>
  </si>
  <si>
    <t>This page allocates electricity to end uses, eg heat, light, mechanical drive</t>
  </si>
  <si>
    <t>this is then input to the next page where efficiencies are added to give overall useful work (TJ) for each class</t>
  </si>
  <si>
    <t>IEA end use classifications are summarised Elect 1-Elect6 from previous page</t>
  </si>
  <si>
    <t>roger Fouquet UK energy use breakdown 1960-2008 then placed into the page</t>
  </si>
  <si>
    <t>2009-2010 Roger Fouquet data extended using Defra / Decc energy data</t>
  </si>
  <si>
    <t>IEA end use data then mapped &amp; balanced to Roger Fouquet dataset 1960-2010</t>
  </si>
  <si>
    <t>These end uses are then summarised (TJ) for input to next page</t>
  </si>
  <si>
    <t>balance/reconcile end use data incl 2009 &amp; 2010</t>
  </si>
  <si>
    <t>total residential electricity use</t>
  </si>
  <si>
    <t>EMD1 - electricity rail use - original IEA data mapping</t>
  </si>
  <si>
    <t>DECC - residential electricity use for appliances (includes lighting)</t>
  </si>
  <si>
    <t>DECC - residential electricity use for wet/cold appliances</t>
  </si>
  <si>
    <t>DECC - residential electricity use - lighting</t>
  </si>
  <si>
    <t>DECC - residential electricity use - consumer electronics &amp; home computing</t>
  </si>
  <si>
    <t xml:space="preserve">DECC - residential electricity use - excl appliances/lighting </t>
  </si>
  <si>
    <t>IEA mapping of electricity to end sector</t>
  </si>
  <si>
    <t>Electricity use</t>
  </si>
  <si>
    <t>Electricity sub-sector category (from Sheet 2)</t>
  </si>
  <si>
    <t>from Sheet 2</t>
  </si>
  <si>
    <t>Elect1</t>
  </si>
  <si>
    <t>Electricity - Energy sector own use</t>
  </si>
  <si>
    <t>Elect2</t>
  </si>
  <si>
    <t>Electricity - Industry use</t>
  </si>
  <si>
    <t>From ECUK - 2016</t>
  </si>
  <si>
    <t>downloaded 14 Oct 2016</t>
  </si>
  <si>
    <t>EMD1</t>
  </si>
  <si>
    <t>Electricity - Transport - Mechanical drive (rail)</t>
  </si>
  <si>
    <t>Elect4</t>
  </si>
  <si>
    <t xml:space="preserve">Electricity - residential use </t>
  </si>
  <si>
    <t>ECUK 2013</t>
  </si>
  <si>
    <t>ECUK 2010</t>
  </si>
  <si>
    <t>Table 1.04: Overall energy consumption for heat and other end uses by fuel 2010 to 2013 (not updated)</t>
  </si>
  <si>
    <t>Elect5</t>
  </si>
  <si>
    <t xml:space="preserve">Electricity - commerical / public sector use </t>
  </si>
  <si>
    <t>from ECUK 2011</t>
  </si>
  <si>
    <t>Return to Title page</t>
  </si>
  <si>
    <t>Thousand tonnes of oil equivalent (ktoe)</t>
  </si>
  <si>
    <t>Elect6</t>
  </si>
  <si>
    <t xml:space="preserve">Electricity - other (eg agriculture) use </t>
  </si>
  <si>
    <t>Table 1.09: Overall energy consumption for heat and other end uses by fuel 2010</t>
  </si>
  <si>
    <t>Table 1.14: Overall energy consumption for heat and other end uses by fuel 2009</t>
  </si>
  <si>
    <t>Table 1.14: Overall energy consumption for heat and other end uses by fuel 2008</t>
  </si>
  <si>
    <t>Sector</t>
  </si>
  <si>
    <t>End use</t>
  </si>
  <si>
    <t>Oil</t>
  </si>
  <si>
    <t>Solid fuel</t>
  </si>
  <si>
    <r>
      <t>Heat sold</t>
    </r>
    <r>
      <rPr>
        <vertAlign val="superscript"/>
        <sz val="10"/>
        <color indexed="8"/>
        <rFont val="Arial"/>
        <family val="2"/>
      </rPr>
      <t>1</t>
    </r>
  </si>
  <si>
    <r>
      <t>Bioenergy &amp; Waste</t>
    </r>
    <r>
      <rPr>
        <vertAlign val="superscript"/>
        <sz val="10"/>
        <color indexed="8"/>
        <rFont val="Arial"/>
        <family val="2"/>
      </rPr>
      <t>1</t>
    </r>
  </si>
  <si>
    <t>Electricity - sub-total</t>
  </si>
  <si>
    <t>Roger fouquet data sheet</t>
  </si>
  <si>
    <t>ECUK  (2013)</t>
  </si>
  <si>
    <r>
      <t>Heat sold</t>
    </r>
    <r>
      <rPr>
        <vertAlign val="superscript"/>
        <sz val="10"/>
        <rFont val="Arial"/>
        <family val="2"/>
      </rPr>
      <t>1</t>
    </r>
  </si>
  <si>
    <r>
      <t>Bioenergy &amp; Waste</t>
    </r>
    <r>
      <rPr>
        <vertAlign val="superscript"/>
        <sz val="10"/>
        <rFont val="Arial"/>
        <family val="2"/>
      </rPr>
      <t>1</t>
    </r>
  </si>
  <si>
    <t>Electricity end use - Roger Fouquet data (1960-2008) + Pbcalcs/ECUK data 2009-2014</t>
  </si>
  <si>
    <t>Domestic</t>
  </si>
  <si>
    <t>Space heating</t>
  </si>
  <si>
    <t>Energy consumption for power - industry</t>
  </si>
  <si>
    <t>A - Prim energy FENS sheet</t>
  </si>
  <si>
    <t>Mtoe</t>
  </si>
  <si>
    <t>2011-2013 from Table 3.06 + 1.3</t>
  </si>
  <si>
    <t>Water heating</t>
  </si>
  <si>
    <t>Energy consumption for power - domestic</t>
  </si>
  <si>
    <t>dom power estimated, part of appliances</t>
  </si>
  <si>
    <t>Cooking/catering</t>
  </si>
  <si>
    <t>Industrial &amp; other heating</t>
  </si>
  <si>
    <t>2011-2013 from Table 3.06+2.0</t>
  </si>
  <si>
    <t>Heat total</t>
  </si>
  <si>
    <t>Domestic heating</t>
  </si>
  <si>
    <t>Lighting and appliances</t>
  </si>
  <si>
    <t>passenger transport (electrified rail)</t>
  </si>
  <si>
    <t>changed by hand, 0.35 too low</t>
  </si>
  <si>
    <t>Overall total</t>
  </si>
  <si>
    <r>
      <t xml:space="preserve">Overall total </t>
    </r>
    <r>
      <rPr>
        <vertAlign val="superscript"/>
        <sz val="10"/>
        <rFont val="Arial"/>
        <family val="2"/>
      </rPr>
      <t>1</t>
    </r>
  </si>
  <si>
    <t>Overall total 1</t>
  </si>
  <si>
    <t>Domestic appliances</t>
  </si>
  <si>
    <t>A minus B</t>
  </si>
  <si>
    <t>2011-2013 from Table 3.06 minus dom power</t>
  </si>
  <si>
    <t>Lighting - other</t>
  </si>
  <si>
    <t>B - Lighting breakdown sheet</t>
  </si>
  <si>
    <t>2011-2013 from Table 3.06</t>
  </si>
  <si>
    <r>
      <t>Service</t>
    </r>
    <r>
      <rPr>
        <vertAlign val="superscript"/>
        <sz val="10"/>
        <rFont val="Arial"/>
        <family val="2"/>
      </rPr>
      <t>2</t>
    </r>
  </si>
  <si>
    <t>Service</t>
  </si>
  <si>
    <t>Lighting - domestic</t>
  </si>
  <si>
    <t>2011-2014 from table 3.08</t>
  </si>
  <si>
    <r>
      <t>Service</t>
    </r>
    <r>
      <rPr>
        <vertAlign val="superscript"/>
        <sz val="10"/>
        <color indexed="8"/>
        <rFont val="Arial"/>
        <family val="2"/>
      </rPr>
      <t>2</t>
    </r>
  </si>
  <si>
    <t>Total - RF</t>
  </si>
  <si>
    <t>Pro-rata Fouquet total</t>
  </si>
  <si>
    <t>Total - ECUK2016</t>
  </si>
  <si>
    <t>ECUK value</t>
  </si>
  <si>
    <t>lighting and appliances - all</t>
  </si>
  <si>
    <t>Computing</t>
  </si>
  <si>
    <t>Cooling and ventilation</t>
  </si>
  <si>
    <t>Lighting</t>
  </si>
  <si>
    <t>Electricity end use - Roger Fouquet data</t>
  </si>
  <si>
    <t>Other</t>
  </si>
  <si>
    <r>
      <t>Industry</t>
    </r>
    <r>
      <rPr>
        <vertAlign val="superscript"/>
        <sz val="10"/>
        <color indexed="8"/>
        <rFont val="Arial"/>
        <family val="2"/>
      </rPr>
      <t>3</t>
    </r>
  </si>
  <si>
    <t>High temperature process</t>
  </si>
  <si>
    <t xml:space="preserve"> </t>
  </si>
  <si>
    <r>
      <t>Industry</t>
    </r>
    <r>
      <rPr>
        <vertAlign val="superscript"/>
        <sz val="10"/>
        <rFont val="Arial"/>
        <family val="2"/>
      </rPr>
      <t>3</t>
    </r>
  </si>
  <si>
    <r>
      <t>Industry</t>
    </r>
    <r>
      <rPr>
        <vertAlign val="superscript"/>
        <sz val="10"/>
        <rFont val="Arial"/>
        <family val="2"/>
      </rPr>
      <t>2</t>
    </r>
  </si>
  <si>
    <t>Low temperature process</t>
  </si>
  <si>
    <t>Drying/separation</t>
  </si>
  <si>
    <t>Motors</t>
  </si>
  <si>
    <t>Compressed air</t>
  </si>
  <si>
    <t>Original difference IEA vs Fouquet reflects IEA vs DECC</t>
  </si>
  <si>
    <t>Refrigeration</t>
  </si>
  <si>
    <t>Target - Final allocated electricity end use (pro-rata up to IEA Total)</t>
  </si>
  <si>
    <t>Elect1,2</t>
  </si>
  <si>
    <t>Elect1,2,5,6</t>
  </si>
  <si>
    <r>
      <t>Overall total</t>
    </r>
    <r>
      <rPr>
        <sz val="10"/>
        <rFont val="Arial"/>
        <family val="2"/>
      </rPr>
      <t>²</t>
    </r>
  </si>
  <si>
    <t>Overall total²</t>
  </si>
  <si>
    <t>Transport</t>
  </si>
  <si>
    <t>Non-heat purposes</t>
  </si>
  <si>
    <t>-</t>
  </si>
  <si>
    <r>
      <t>Total</t>
    </r>
    <r>
      <rPr>
        <vertAlign val="superscript"/>
        <sz val="10"/>
        <rFont val="Arial"/>
        <family val="2"/>
      </rPr>
      <t>3</t>
    </r>
  </si>
  <si>
    <t>Elect 4</t>
  </si>
  <si>
    <t>Elect 1,2</t>
  </si>
  <si>
    <t>Process use</t>
  </si>
  <si>
    <t>Dryling/separation</t>
  </si>
  <si>
    <t>Fourquet - domestic lighting &amp; appliances 1990-2007</t>
  </si>
  <si>
    <t>Actual allocation</t>
  </si>
  <si>
    <t>Electricity end use - sum of Elect1-6</t>
  </si>
  <si>
    <t>Non-heat total</t>
  </si>
  <si>
    <r>
      <t>Overall total</t>
    </r>
    <r>
      <rPr>
        <vertAlign val="superscript"/>
        <sz val="10"/>
        <rFont val="Arial"/>
        <family val="2"/>
      </rPr>
      <t>3</t>
    </r>
  </si>
  <si>
    <t>Overall total3</t>
  </si>
  <si>
    <t>1. Total does not include heat sold and renewables.</t>
  </si>
  <si>
    <t>2. Does not include heat sold, blast furnace gas, coke oven gas or renewables and waste.</t>
  </si>
  <si>
    <t>Overall total excluding transport</t>
  </si>
  <si>
    <t>3. Excludes transport use.</t>
  </si>
  <si>
    <t>3. Excludes transport use</t>
  </si>
  <si>
    <t xml:space="preserve">Source: Department of Energy and Climate Change - secondary analysis of data from the Digest of UK Energy </t>
  </si>
  <si>
    <t>1. Heat Sold and Bioenergy and Waste are now included in this table.  Assumptions have been made that, in the domestic and industry sectors, all uses</t>
  </si>
  <si>
    <t xml:space="preserve">           Statistics, Office of National Statistics (Purchases Inquiry) and the Building Research Establishment</t>
  </si>
  <si>
    <t xml:space="preserve">            Statistics, Office of National Statistics (Purchases Inquiry) and the Building Research Establishment</t>
  </si>
  <si>
    <t xml:space="preserve">    of these two sources is for space heating.</t>
  </si>
  <si>
    <t>DECC ECUK - Power ~45% of total industry electricity</t>
  </si>
  <si>
    <t>2. Service sector excludes agriculture (total consumption in 2010 was 1,016 ktoe); there is no breakdown of end use for the agriculture sector.</t>
  </si>
  <si>
    <t>This table was reviewed in August 2010</t>
  </si>
  <si>
    <t>3. The industrial total excludes 339 ktoe of energy used in the construction sector and 3,090 ktoe of fuel where the final consuming sector is</t>
  </si>
  <si>
    <t>DECC ECUK - Heat ~45% of total industry electricity</t>
  </si>
  <si>
    <t xml:space="preserve">    unclassified. There is no breakdown of end use for these construction or unclassified sectors.</t>
  </si>
  <si>
    <t>Source</t>
  </si>
  <si>
    <t xml:space="preserve">Department of Energy and Climate Change - secondary analysis of data from the Digest of UK Energy Statistics, Office of National Statistics (Purchases </t>
  </si>
  <si>
    <t>DECC ECUK - lighting ~10% of total industry electricity</t>
  </si>
  <si>
    <t>Inquiry) and the Building Research Establishment.</t>
  </si>
  <si>
    <t>Target total</t>
  </si>
  <si>
    <t>Elect4a</t>
  </si>
  <si>
    <t>Elect4b</t>
  </si>
  <si>
    <t>Electricity - residential use balanced to match IEA total</t>
  </si>
  <si>
    <t>DECC ECUK - heat ~35% of total domestic electricty</t>
  </si>
  <si>
    <t>DECC ECUK - power ~30% of total service sector electricity</t>
  </si>
  <si>
    <t>DECC ECUK - Heat ~30% of total service sector electricity</t>
  </si>
  <si>
    <t>DECC ECUK - lighting ~40% of total service sector electricity</t>
  </si>
  <si>
    <t xml:space="preserve">Source: Fouquet, R. (2013, forthcoming) ‘Long run demand for energy services: the role of economic and technological development.’ Review of Environmental Economics and Policy. </t>
  </si>
  <si>
    <t>Source: LRPENES70/U/DC</t>
  </si>
  <si>
    <t>ENERGY CONSUMPTION FOR LIGHTING (TOTAL)</t>
  </si>
  <si>
    <t>ENERGY CONSUMPTION FOR LIGHTING (DOMESTIC)</t>
  </si>
  <si>
    <t>ENERGY CONSUMPTION FOR LIGHTING (INDUSTRIAL)</t>
  </si>
  <si>
    <t>ENERGY CONSUMPTION FOR LIGHTING (OTHER)</t>
  </si>
  <si>
    <t>CONSUMPTION</t>
  </si>
  <si>
    <t>Light (Electricity)</t>
  </si>
  <si>
    <t>Light (Gas)</t>
  </si>
  <si>
    <t>United Kingdom</t>
  </si>
  <si>
    <t>mtoe</t>
  </si>
  <si>
    <t>For most recent domestic lighting: Table 3.10 in EnConsUK2010Dom</t>
  </si>
  <si>
    <r>
      <t>Table 3.10: Total electricity consumption</t>
    </r>
    <r>
      <rPr>
        <b/>
        <vertAlign val="superscript"/>
        <sz val="12"/>
        <rFont val="Arial"/>
        <family val="2"/>
      </rPr>
      <t>1</t>
    </r>
  </si>
  <si>
    <t>by household domestic appliances 1970 to 2010</t>
  </si>
  <si>
    <r>
      <t>2. Service sector excludes agriculture (total consumption in 2013 was 1,044</t>
    </r>
    <r>
      <rPr>
        <sz val="10"/>
        <rFont val="Arial"/>
        <family val="2"/>
      </rPr>
      <t xml:space="preserve"> ktoe); there is no breakdown of end use for the agriculture sector.</t>
    </r>
  </si>
  <si>
    <r>
      <t xml:space="preserve">3. The industrial total excludes </t>
    </r>
    <r>
      <rPr>
        <sz val="10"/>
        <rFont val="Arial"/>
        <family val="2"/>
      </rPr>
      <t>the construction sector and fossil fuels where the final consuming sector is</t>
    </r>
  </si>
  <si>
    <t>BEIS - secondary analysis of data from the Digest of UK Energy Statistics, Office of National Statistics (Purchases</t>
  </si>
  <si>
    <r>
      <t>Table 5.09 Electricity consumption by certain non-domestic appliances 1970 to 2015</t>
    </r>
    <r>
      <rPr>
        <b/>
        <strike/>
        <vertAlign val="superscript"/>
        <sz val="12"/>
        <rFont val="Arial"/>
        <family val="2"/>
      </rPr>
      <t>1</t>
    </r>
  </si>
  <si>
    <r>
      <t>Table 3.08: Total electricity consumption</t>
    </r>
    <r>
      <rPr>
        <b/>
        <vertAlign val="superscript"/>
        <sz val="12"/>
        <rFont val="Arial"/>
        <family val="2"/>
      </rPr>
      <t>1, 2</t>
    </r>
    <r>
      <rPr>
        <b/>
        <sz val="12"/>
        <rFont val="Arial"/>
        <family val="2"/>
      </rPr>
      <t xml:space="preserve"> by household domestic</t>
    </r>
  </si>
  <si>
    <t>appliances 1970 to 2015</t>
  </si>
  <si>
    <t>Energy Consumption UK - 2016 data on electricity consumption</t>
  </si>
  <si>
    <t>EC UK - Tables 3.08+5.09 (Services excl Agriculture + Domestic)</t>
  </si>
  <si>
    <t>ICT - COMPUTERS</t>
  </si>
  <si>
    <t>ICT - MONITORS</t>
  </si>
  <si>
    <t>ICT - PRINTERS</t>
  </si>
  <si>
    <t>HVAC - REFRIGERATION</t>
  </si>
  <si>
    <t>HVAC - AIR CONDITIONING - CENTRAL</t>
  </si>
  <si>
    <t>HVAC - AIR CONDITIONING - PACK</t>
  </si>
  <si>
    <r>
      <t>MOTORS</t>
    </r>
    <r>
      <rPr>
        <vertAlign val="superscript"/>
        <sz val="10"/>
        <color indexed="8"/>
        <rFont val="Arial"/>
        <family val="2"/>
      </rPr>
      <t>5</t>
    </r>
  </si>
  <si>
    <t>CIRCULATORS</t>
  </si>
  <si>
    <t>LIGHTING</t>
  </si>
  <si>
    <t>STREET LIGHTING</t>
  </si>
  <si>
    <t>Table 4.01 Industrial final energy consumption by fuel 1970 to 2015</t>
  </si>
  <si>
    <t>Table 3.08</t>
  </si>
  <si>
    <t>Table 5.09</t>
  </si>
  <si>
    <t>Table 4.01</t>
  </si>
  <si>
    <t>sum of three tables</t>
  </si>
  <si>
    <t>Target</t>
  </si>
  <si>
    <t>Table 1.02 ECUK</t>
  </si>
  <si>
    <t>Categories for exergy calculations, taken from Roger Fouquet</t>
  </si>
  <si>
    <r>
      <t>LIGHT</t>
    </r>
    <r>
      <rPr>
        <vertAlign val="superscript"/>
        <sz val="10"/>
        <rFont val="Arial"/>
        <family val="2"/>
      </rPr>
      <t>5</t>
    </r>
  </si>
  <si>
    <t>COLD</t>
  </si>
  <si>
    <t>WET</t>
  </si>
  <si>
    <t>CONSUMER ELECTRONICS</t>
  </si>
  <si>
    <t>HOME COMPUTING</t>
  </si>
  <si>
    <r>
      <t>COOKING</t>
    </r>
    <r>
      <rPr>
        <vertAlign val="superscript"/>
        <sz val="10"/>
        <rFont val="Arial"/>
        <family val="2"/>
      </rPr>
      <t>3</t>
    </r>
  </si>
  <si>
    <t>Desktop</t>
  </si>
  <si>
    <t>Laptop</t>
  </si>
  <si>
    <t>Cathode Ray Tube</t>
  </si>
  <si>
    <t>Liquid Crystal Display</t>
  </si>
  <si>
    <t>Plasma</t>
  </si>
  <si>
    <t>Dot Matrix</t>
  </si>
  <si>
    <t>Ink Jet</t>
  </si>
  <si>
    <t>Laser</t>
  </si>
  <si>
    <r>
      <t xml:space="preserve">Multi-Function Device - Ink Jet </t>
    </r>
    <r>
      <rPr>
        <vertAlign val="superscript"/>
        <sz val="10"/>
        <color indexed="8"/>
        <rFont val="Arial"/>
        <family val="2"/>
      </rPr>
      <t>2</t>
    </r>
  </si>
  <si>
    <r>
      <t xml:space="preserve">Multi-Function Device - Laser </t>
    </r>
    <r>
      <rPr>
        <vertAlign val="superscript"/>
        <sz val="10"/>
        <color indexed="8"/>
        <rFont val="Arial"/>
        <family val="2"/>
      </rPr>
      <t>2</t>
    </r>
  </si>
  <si>
    <t>Photocopiers</t>
  </si>
  <si>
    <r>
      <t xml:space="preserve">Cellars </t>
    </r>
    <r>
      <rPr>
        <vertAlign val="superscript"/>
        <sz val="10"/>
        <color indexed="8"/>
        <rFont val="Arial"/>
        <family val="2"/>
      </rPr>
      <t>3</t>
    </r>
  </si>
  <si>
    <t>Commercial Service Cabinets</t>
  </si>
  <si>
    <t>Ice Makers</t>
  </si>
  <si>
    <t>Packaged Chillers</t>
  </si>
  <si>
    <t>Refrigerated Display Cabinets - External</t>
  </si>
  <si>
    <t>Refrigerated Display Cabinets     - Internal</t>
  </si>
  <si>
    <t>Vending Machines</t>
  </si>
  <si>
    <t>Walk in Cool Rooms</t>
  </si>
  <si>
    <t>Air Handling Unit</t>
  </si>
  <si>
    <t>Chiller Absorption</t>
  </si>
  <si>
    <t>Chiller Air</t>
  </si>
  <si>
    <t>Chiller Water</t>
  </si>
  <si>
    <t>Fan Coil Unit</t>
  </si>
  <si>
    <t>Close</t>
  </si>
  <si>
    <t>Ducted Split</t>
  </si>
  <si>
    <t>Indoor</t>
  </si>
  <si>
    <t>Mini Split</t>
  </si>
  <si>
    <t>Moveable</t>
  </si>
  <si>
    <t>Roof Top</t>
  </si>
  <si>
    <t>Window</t>
  </si>
  <si>
    <t>AC - 0.75 to 2kW</t>
  </si>
  <si>
    <t>AC - 3 to 4kW</t>
  </si>
  <si>
    <t>AC - 5 to 11kW</t>
  </si>
  <si>
    <t>AC - 15 to 30kW</t>
  </si>
  <si>
    <t>AC - 37 to 132kW</t>
  </si>
  <si>
    <t>AC - 150 to 400kW</t>
  </si>
  <si>
    <t>AC&amp;DC - 0.75 to 30kW</t>
  </si>
  <si>
    <t>AC&amp;DC - More than 30kW</t>
  </si>
  <si>
    <t>PM&amp;SR - 0.75 to 30kW</t>
  </si>
  <si>
    <t>PM&amp;SR - More than 30kW</t>
  </si>
  <si>
    <t>Large</t>
  </si>
  <si>
    <t>Ambient</t>
  </si>
  <si>
    <t>Display</t>
  </si>
  <si>
    <t>Office</t>
  </si>
  <si>
    <t>Compact Fluorescent Lighting</t>
  </si>
  <si>
    <t>Halogen</t>
  </si>
  <si>
    <t>LED</t>
  </si>
  <si>
    <t>Mercury High Pressure</t>
  </si>
  <si>
    <t>Metal Halide</t>
  </si>
  <si>
    <t>Sodium High Pressure</t>
  </si>
  <si>
    <r>
      <t xml:space="preserve">Sodium High Pressure - New </t>
    </r>
    <r>
      <rPr>
        <vertAlign val="superscript"/>
        <sz val="10"/>
        <color indexed="8"/>
        <rFont val="Arial"/>
        <family val="2"/>
      </rPr>
      <t>4</t>
    </r>
  </si>
  <si>
    <t>Sodium Low Pressure</t>
  </si>
  <si>
    <t>Services</t>
  </si>
  <si>
    <t>IEA - ktoe</t>
  </si>
  <si>
    <t>Standard Light Bulb</t>
  </si>
  <si>
    <t>Fluorescent Strip Lighting</t>
  </si>
  <si>
    <t>Energy Saving Light Bulb</t>
  </si>
  <si>
    <t xml:space="preserve">Total </t>
  </si>
  <si>
    <t>Chest Freezer</t>
  </si>
  <si>
    <t>Fridge-freezer</t>
  </si>
  <si>
    <t>Refrigerator</t>
  </si>
  <si>
    <t>Upright Freezer</t>
  </si>
  <si>
    <t>Washing Machine</t>
  </si>
  <si>
    <t>Washer-dryer</t>
  </si>
  <si>
    <t>Dishwasher</t>
  </si>
  <si>
    <t>Tumble Dryer</t>
  </si>
  <si>
    <t>TV</t>
  </si>
  <si>
    <t>Set Top Box</t>
  </si>
  <si>
    <t>DVD/VCR</t>
  </si>
  <si>
    <t>Games Consoles</t>
  </si>
  <si>
    <t>Power Supply Units</t>
  </si>
  <si>
    <t>Desktops</t>
  </si>
  <si>
    <t>Laptops</t>
  </si>
  <si>
    <t>Monitors</t>
  </si>
  <si>
    <t>Printers</t>
  </si>
  <si>
    <r>
      <t xml:space="preserve">Multi-Function Devices </t>
    </r>
    <r>
      <rPr>
        <vertAlign val="superscript"/>
        <sz val="10"/>
        <rFont val="Arial"/>
        <family val="2"/>
      </rPr>
      <t>4</t>
    </r>
  </si>
  <si>
    <t>Electric Oven</t>
  </si>
  <si>
    <t>Electric Hob</t>
  </si>
  <si>
    <t>Microwave</t>
  </si>
  <si>
    <t>Kettle</t>
  </si>
  <si>
    <r>
      <t>Standard Light Bulb</t>
    </r>
    <r>
      <rPr>
        <vertAlign val="superscript"/>
        <sz val="10"/>
        <color indexed="8"/>
        <rFont val="Arial"/>
        <family val="2"/>
      </rPr>
      <t>5</t>
    </r>
  </si>
  <si>
    <t>Compact Metal Halide</t>
  </si>
  <si>
    <t>Solid State Lighting</t>
  </si>
  <si>
    <t>Tungsten Halogen</t>
  </si>
  <si>
    <t>T12</t>
  </si>
  <si>
    <t>T5</t>
  </si>
  <si>
    <t>T8 Halogen B1</t>
  </si>
  <si>
    <t>T8 Halogen B2</t>
  </si>
  <si>
    <t>T8 Halogen Tri AV</t>
  </si>
  <si>
    <t>T8 Halogen Tri B1</t>
  </si>
  <si>
    <t>Coal</t>
  </si>
  <si>
    <t>Coke and breeze</t>
  </si>
  <si>
    <t>Other solid fuels</t>
  </si>
  <si>
    <t>Blast Furnace Gas</t>
  </si>
  <si>
    <t>Town gas</t>
  </si>
  <si>
    <r>
      <t xml:space="preserve">1986 </t>
    </r>
    <r>
      <rPr>
        <vertAlign val="superscript"/>
        <sz val="10"/>
        <rFont val="Arial"/>
        <family val="2"/>
      </rPr>
      <t>1</t>
    </r>
  </si>
  <si>
    <r>
      <t xml:space="preserve">1996 </t>
    </r>
    <r>
      <rPr>
        <vertAlign val="superscript"/>
        <sz val="10"/>
        <rFont val="Arial"/>
        <family val="2"/>
      </rPr>
      <t>2</t>
    </r>
  </si>
  <si>
    <t>1. These figures are not directly comparable with 2013 due to revised methodology.</t>
  </si>
  <si>
    <t xml:space="preserve">1. Data in this table are modelled independently from other tables </t>
  </si>
  <si>
    <t>1. Prior to 1986, some electricity from auto producers was not included in the electricity column.  This has resulted in the total not equalling</t>
  </si>
  <si>
    <t xml:space="preserve">2. Data in this table are modelled independently from other tables </t>
  </si>
  <si>
    <t xml:space="preserve">    in Energy Consumption in the UK.</t>
  </si>
  <si>
    <t xml:space="preserve">    the sum of individual fuels. Further details are available in the Digest of UK Energy Statistics long term trends tables.</t>
  </si>
  <si>
    <t xml:space="preserve">    in Energy Consumption in the UK. Similar figures in Tables 3.6 </t>
  </si>
  <si>
    <t xml:space="preserve">2. An MFD is a printer that provides additional </t>
  </si>
  <si>
    <t>2. Energy used in transformation activities is excluded from the total from 1996 onwards.</t>
  </si>
  <si>
    <t xml:space="preserve">    and 3.7 include other equipment, and gas use for cooking.</t>
  </si>
  <si>
    <t xml:space="preserve">    functionality, such as scanning, faxing and copying,</t>
  </si>
  <si>
    <t>3. Electricity includes consumption of electricity generated from renewable sources.</t>
  </si>
  <si>
    <t xml:space="preserve">3. The electricity consumption data for cooking was not included </t>
  </si>
  <si>
    <t xml:space="preserve">    historically provided by separate machines.</t>
  </si>
  <si>
    <t xml:space="preserve">     in the Market Transformation Programme from 2009 as the data </t>
  </si>
  <si>
    <t>3. Cellar cooling systems used for storage of beer.</t>
  </si>
  <si>
    <t xml:space="preserve">     were insufficiently robust. The data here draws on forecasts </t>
  </si>
  <si>
    <t>4. More efficient sodium high pressure lighting</t>
  </si>
  <si>
    <t>BEIS - Digest of UK Energy Statistics Long Term Trends, Table 1.1.5.</t>
  </si>
  <si>
    <t xml:space="preserve">     provided to the Department of Energy and Climate Change last </t>
  </si>
  <si>
    <t>5. Ambient standard light bulbs are no longer placed on the market. There is a possibility that a</t>
  </si>
  <si>
    <t xml:space="preserve">     in 2008, updated in 2013.</t>
  </si>
  <si>
    <t xml:space="preserve">    number of these are still in use but these have not been modelled in the above table past 2011.</t>
  </si>
  <si>
    <t>4. An MFD is a printer with extra functions, like scanning, faxing</t>
  </si>
  <si>
    <t xml:space="preserve">    and copying, historically provided by separate machines.</t>
  </si>
  <si>
    <t xml:space="preserve">5. The lighting data in this table was rescaled to be consistent with Table 3.05. </t>
  </si>
  <si>
    <t>Market Transformation Programme</t>
  </si>
  <si>
    <t xml:space="preserve">    Different input data in the modelling work underpinning the two tables meant </t>
  </si>
  <si>
    <t xml:space="preserve">    that there were small discrepancies.</t>
  </si>
  <si>
    <t>Source:</t>
  </si>
  <si>
    <t>Market Transformation Programme and analysis by Cambridge Architectural Research Ltd</t>
  </si>
  <si>
    <t>This page calculates the end useful work done from electricity input  (TJ)</t>
  </si>
  <si>
    <t>Fouquet, R. &amp; Pearson, P.J.G., 2006. Seven Centuries of Energy Services : The Price and Use of Light in the United Kingdom (1300-2000 ). The Energy Journal, 27(1), pp.139–178.</t>
  </si>
  <si>
    <t>A1 - 1st law efficiencies are calculated for each type of end use eg mech drive, heat, light</t>
  </si>
  <si>
    <t>A2 - 2nd law multipliers (eg carnot temp ratio for heat) are calculated</t>
  </si>
  <si>
    <t>A = A1*A2 = total electricity to end use downstream conversion efficiency</t>
  </si>
  <si>
    <t>B1 - grid efficiency is added</t>
  </si>
  <si>
    <t>B2 - exergy coefficient (based on fuel input mix) added</t>
  </si>
  <si>
    <t xml:space="preserve">B = B1/B2 = downstream conversion coefficient to get from exergy to electricity </t>
  </si>
  <si>
    <t>C = A*B = total exergy conversion efficiency from exergy to electricty to end useful work</t>
  </si>
  <si>
    <t xml:space="preserve">final end use useful work energy TJ are then calculated as useful work x A and summarised in a table </t>
  </si>
  <si>
    <t>Useful Work</t>
  </si>
  <si>
    <t>A1 - Electricity to end use efficiency (part 1)</t>
  </si>
  <si>
    <t>A+W 70-85% energy transfer</t>
  </si>
  <si>
    <t>A+W 80-90% energy transfer</t>
  </si>
  <si>
    <t>assume elect ready to use</t>
  </si>
  <si>
    <t>A2 - Electricity to end use efficiency (part 2)</t>
  </si>
  <si>
    <t>assume direct power 100%</t>
  </si>
  <si>
    <t>eqn 8</t>
  </si>
  <si>
    <t>Industrial &amp; other heating - take MTH2 (200'C)</t>
  </si>
  <si>
    <t>1-Tc/Th. MTh2 (200'C)</t>
  </si>
  <si>
    <t>1-Tc/Th. LTh (15-20'C)</t>
  </si>
  <si>
    <t>same post motor losses as diesel train</t>
  </si>
  <si>
    <t>PB calcs 1970-2015</t>
  </si>
  <si>
    <t>option 3 white light 683Lm/W</t>
  </si>
  <si>
    <t>A - Electricity to end useful work conversion efficiency  = A1xA2</t>
  </si>
  <si>
    <t>B1 - Grid efficiency from sheet 6</t>
  </si>
  <si>
    <t>B2 - weighted exergy coefficient based on input fuel</t>
  </si>
  <si>
    <t>B = B1/B2 downstream conversion coefficient exergy to electricity</t>
  </si>
  <si>
    <t>C - Total exergy to end useful work exergy efficiency  = A*B</t>
  </si>
  <si>
    <t xml:space="preserve">Lighting </t>
  </si>
  <si>
    <t>average weighted exergy efficiency</t>
  </si>
  <si>
    <t>Rail electricity uplifted and comm/pub sector redcued by same amount 2004-2010 see page 7</t>
  </si>
  <si>
    <t>Exergy input (includes electricity transformation (grid) losses) and weighted exergy coefficient</t>
  </si>
  <si>
    <t>Electricity sub-sector category (from Sheet 7)</t>
  </si>
  <si>
    <t>Sub-total</t>
  </si>
  <si>
    <t>additional upstream exergy conversion losses (p 1c) or hydro 0.85 and PV/wind 0.10</t>
  </si>
  <si>
    <t>Exergy input (includes electricity transformation (grid) losses) and weighted exergy coefficient + redistributed upstream losses</t>
  </si>
  <si>
    <t>useful work</t>
  </si>
  <si>
    <t>Calculations from sheet 7 &amp; 8</t>
  </si>
  <si>
    <t>2010-UK</t>
  </si>
  <si>
    <t>Overall Exergy efficiency - electricity end use</t>
  </si>
  <si>
    <t>useful work output / exergy input</t>
  </si>
  <si>
    <t>uk-2010</t>
  </si>
  <si>
    <t>Electricity end use useful work (output) TJ</t>
  </si>
  <si>
    <t>lighting</t>
  </si>
  <si>
    <t>Domestic/commerical - space heating</t>
  </si>
  <si>
    <t>Domestic - hot water/cooking</t>
  </si>
  <si>
    <t>Industry - HTH process heating</t>
  </si>
  <si>
    <t>electrolytic end use - industry</t>
  </si>
  <si>
    <t>same as diesel train</t>
  </si>
  <si>
    <t>comms / electric devices</t>
  </si>
  <si>
    <t>refridgeration / air con</t>
  </si>
  <si>
    <t>domestic - wet/dry motor driven appliances</t>
  </si>
  <si>
    <t>other mech drive motors</t>
  </si>
  <si>
    <t>Total useful work output</t>
  </si>
  <si>
    <t>Electricity end use exergy input TJ</t>
  </si>
  <si>
    <t>Total exergy input</t>
  </si>
  <si>
    <t>exergy efficiency / grid efficiency</t>
  </si>
  <si>
    <t xml:space="preserve">exergy efficiency </t>
  </si>
  <si>
    <t>by household domestic appliances 1970 to 2011</t>
  </si>
  <si>
    <t>MD motor 70-80%</t>
  </si>
  <si>
    <t>A+W</t>
  </si>
  <si>
    <t>Carnot</t>
  </si>
  <si>
    <t>0.1-1%</t>
  </si>
  <si>
    <t xml:space="preserve">carnot </t>
  </si>
  <si>
    <t>appliances - aggregate exergy efficiency</t>
  </si>
  <si>
    <t>electricty consumption ktoe</t>
  </si>
  <si>
    <t>eff 0 to 20'C</t>
  </si>
  <si>
    <t>add heat eff 20%</t>
  </si>
  <si>
    <t>non-energy</t>
  </si>
  <si>
    <t>eff 20-100'C</t>
  </si>
  <si>
    <t>weighted average exergy efficiency / grid eff</t>
  </si>
  <si>
    <t>weighted average exergy efficiency</t>
  </si>
  <si>
    <t>excluded</t>
  </si>
  <si>
    <t>t2/t1-1</t>
  </si>
  <si>
    <t xml:space="preserve"> av 45-50%</t>
  </si>
  <si>
    <t>use</t>
  </si>
  <si>
    <t>1-t1/t3</t>
  </si>
  <si>
    <t>grid efficiency</t>
  </si>
  <si>
    <t>Cold</t>
  </si>
  <si>
    <t>Wet</t>
  </si>
  <si>
    <t>consumer electonics</t>
  </si>
  <si>
    <t>computing</t>
  </si>
  <si>
    <t>Cooking</t>
  </si>
  <si>
    <t>consumer electonics &amp; computing</t>
  </si>
  <si>
    <t>aggregate appliance exergy efficiency</t>
  </si>
  <si>
    <t>option 1: 220lumen / watt max efficacy</t>
  </si>
  <si>
    <t>Ayreset al (2005) lighting device level conversion efficiency</t>
  </si>
  <si>
    <t>total exergy efficiency of lighting</t>
  </si>
  <si>
    <t>option 2: Roger Fouquet 400lumen/watt</t>
  </si>
  <si>
    <t>so take following efficiency (need to add electricity grid factor)</t>
  </si>
  <si>
    <t>Fouquet &amp; Pearson 2006 lighting device level conversion efficiency</t>
  </si>
  <si>
    <t>1960 (3.5%)</t>
  </si>
  <si>
    <t>1970 (4.0%)</t>
  </si>
  <si>
    <t>1980 (4.75%)</t>
  </si>
  <si>
    <t>1990 (5.5%)</t>
  </si>
  <si>
    <t>2000 (6.25%)</t>
  </si>
  <si>
    <t>2010 (7.00%)</t>
  </si>
  <si>
    <t>option 3: white light 683 lumen/watt</t>
  </si>
  <si>
    <t>Roger Fouquet values x 400/683</t>
  </si>
  <si>
    <r>
      <t xml:space="preserve">Fouquet, R. &amp; Pearson, P.J.G., 2006. Seven Centuries of Energy Services : The Price and Use of Light in the United Kingdom (1300-2000 ). </t>
    </r>
    <r>
      <rPr>
        <i/>
        <sz val="10"/>
        <rFont val="Arial"/>
        <family val="2"/>
      </rPr>
      <t>The Energy Journal</t>
    </r>
    <r>
      <rPr>
        <sz val="10"/>
        <rFont val="Arial"/>
        <family val="2"/>
      </rPr>
      <t>, 27(1), pp.139–178.</t>
    </r>
  </si>
  <si>
    <t xml:space="preserve">Allocation to </t>
  </si>
  <si>
    <t>light</t>
  </si>
  <si>
    <t>Electric heaters</t>
  </si>
  <si>
    <t>machine 3</t>
  </si>
  <si>
    <t>Machine 3 Eu product</t>
  </si>
  <si>
    <t>Electric lighting</t>
  </si>
  <si>
    <t>Elect3/EMD1</t>
  </si>
  <si>
    <t>electric trains</t>
  </si>
  <si>
    <t>machine 4</t>
  </si>
  <si>
    <t>Machine 4 Eu product</t>
  </si>
  <si>
    <t>Dom. Elect. heater</t>
  </si>
  <si>
    <t>domestic electric heater</t>
  </si>
  <si>
    <t>domestic appliances</t>
  </si>
  <si>
    <t>domestic motors</t>
  </si>
  <si>
    <t>IEA sectors</t>
  </si>
  <si>
    <t>Electricity - rail</t>
  </si>
  <si>
    <t>Elect7</t>
  </si>
  <si>
    <t>Electricity - road (electric cars)</t>
  </si>
  <si>
    <t>electric cars</t>
  </si>
  <si>
    <t>Electric cars</t>
  </si>
  <si>
    <t>Elect 7</t>
  </si>
  <si>
    <t xml:space="preserve">electricity - road </t>
  </si>
  <si>
    <t>This page calculates the end useful work done from human / animal draught input</t>
  </si>
  <si>
    <t>human useful work is only considered for UK, all data based on Virsenius thesis, 2000</t>
  </si>
  <si>
    <t>phytomass input (exergy) in TJ based on total population</t>
  </si>
  <si>
    <t>food production efficiency 12% then included</t>
  </si>
  <si>
    <t>metabolisable energy ratio 81.25% then included</t>
  </si>
  <si>
    <t>food wastage ratio 65% then included</t>
  </si>
  <si>
    <t>food wastage ratio - does this change?</t>
  </si>
  <si>
    <t>Reference - Wirsenius, 2000</t>
  </si>
  <si>
    <r>
      <t xml:space="preserve">Wirsenius, S., 2000. </t>
    </r>
    <r>
      <rPr>
        <i/>
        <sz val="10"/>
        <rFont val="Arial"/>
        <family val="2"/>
      </rPr>
      <t>Human Use of Land and Organic materials Modeling the Turnover of Biomass in the Global Food System</t>
    </r>
    <r>
      <rPr>
        <sz val="10"/>
        <rFont val="Arial"/>
        <family val="2"/>
      </rPr>
      <t>.</t>
    </r>
  </si>
  <si>
    <t>conversion ratios</t>
  </si>
  <si>
    <t>kcal (calorie)</t>
  </si>
  <si>
    <t>kJ</t>
  </si>
  <si>
    <t>kcal</t>
  </si>
  <si>
    <t xml:space="preserve"> =</t>
  </si>
  <si>
    <t>MJ</t>
  </si>
  <si>
    <r>
      <t xml:space="preserve">^6 mega M 10^9 </t>
    </r>
    <r>
      <rPr>
        <b/>
        <sz val="10"/>
        <color rgb="FF222222"/>
        <rFont val="Arial"/>
        <family val="2"/>
      </rPr>
      <t>giga</t>
    </r>
    <r>
      <rPr>
        <sz val="10"/>
        <color rgb="FF222222"/>
        <rFont val="Arial"/>
        <family val="2"/>
      </rPr>
      <t xml:space="preserve"> G 10^12 </t>
    </r>
    <r>
      <rPr>
        <b/>
        <sz val="10"/>
        <color rgb="FF222222"/>
        <rFont val="Arial"/>
        <family val="2"/>
      </rPr>
      <t>tera</t>
    </r>
    <r>
      <rPr>
        <sz val="10"/>
        <color rgb="FF222222"/>
        <rFont val="Arial"/>
        <family val="2"/>
      </rPr>
      <t xml:space="preserve"> T </t>
    </r>
  </si>
  <si>
    <t>Method 1 - Total UK population: useful work = keeping population alive</t>
  </si>
  <si>
    <t>Exergy input</t>
  </si>
  <si>
    <t>Useful work output</t>
  </si>
  <si>
    <t>Exergy efficiency</t>
  </si>
  <si>
    <t>Method 2 - UK manual labour: useful work = muscle work</t>
  </si>
  <si>
    <t>Method 1- HUMAN FOOD EXERGY &amp; USEFUL WORK- basic process / methodology (assume 2000 values)</t>
  </si>
  <si>
    <t>calculations</t>
  </si>
  <si>
    <t>(A) Total Exergy input TJ (B x C / 1000)</t>
  </si>
  <si>
    <t>(B) Total Uk Population (Millions)</t>
  </si>
  <si>
    <t>(C) Total phytomass Western Europe (GJ/cap / yr)</t>
  </si>
  <si>
    <t>(D)  Av UK adult calorie food supplied FAOstat data 1961-2011  (kcal/cap/day)</t>
  </si>
  <si>
    <t>(E) Food wastage ratio (eaten vs supplied)</t>
  </si>
  <si>
    <t>ref A+W 0.90 - 0.65</t>
  </si>
  <si>
    <t>(F1)  Av UK adult calorie intake (kcal/cap/day)</t>
  </si>
  <si>
    <t xml:space="preserve">(F2) Av UK adult Gross Energy (intake) GJ/cap/yr </t>
  </si>
  <si>
    <t>(G) metabolic / Gross energy ratio (ME/GE)</t>
  </si>
  <si>
    <t>assume constant</t>
  </si>
  <si>
    <t>(H) Useful work output TJ (F2 x G x B) x 1000 (to be in TJ)</t>
  </si>
  <si>
    <t>o/a useful work / exergy efficiency</t>
  </si>
  <si>
    <t>(A) Total Exergy input EJ (B x C / 1000)</t>
  </si>
  <si>
    <t>calculation</t>
  </si>
  <si>
    <t>1961-2009 FAOstat data annual population http://faostat3.fao.org/faostat-gateway/go/to/download/C/*/E</t>
  </si>
  <si>
    <t xml:space="preserve">1960-2000 (Ayres &amp; warr data tables), 2000-2010 Grogingen data tables http://www.conference-board.org/data/economydatabase  </t>
  </si>
  <si>
    <t>2000 Wirsenius value 41.84GJ/cap/yr Table 3.22 then pro-ratad based on ratio of food intake to year 200 value</t>
  </si>
  <si>
    <t>(D1)  Av UK adult calorie intake (kcal/cap/day)</t>
  </si>
  <si>
    <t>1961-2009 FAOstat data food supply kcal/cap/day http://faostat3.fao.org/faostat-gateway/go/to/download/C/*/E</t>
  </si>
  <si>
    <t xml:space="preserve">(D2) Av UK adult Gross Energy (intake) GJ/cap/yr </t>
  </si>
  <si>
    <t>calculation based on 1 kcal (calorie) = 4.276 kJ</t>
  </si>
  <si>
    <t>(E) Total working population (Milions)</t>
  </si>
  <si>
    <t>JRF (1999) report</t>
  </si>
  <si>
    <t>(F) Food wastage ratio (eaten vs supplied)</t>
  </si>
  <si>
    <t>take Ayres &amp; Warr assumption wastage increases from 10% to 35%</t>
  </si>
  <si>
    <t>assumed constant - email sent to Wirsenius</t>
  </si>
  <si>
    <t>Method 2- Human muscle work - basic process / methodology (assume 2000 values)</t>
  </si>
  <si>
    <t>(B1) Total UK manual labour Population (Millions)</t>
  </si>
  <si>
    <t>JRF ref 7.5 to 4.0M (2010)</t>
  </si>
  <si>
    <t>FAOSTAT Uk population (thousands)</t>
  </si>
  <si>
    <t>(B2) Total UK Population (Millions) - FAOstat data 1961-2015</t>
  </si>
  <si>
    <t>(D)  total population calories in (kcal/cap/day) = supply x wastage</t>
  </si>
  <si>
    <t>(F1)  manual worker additonal calorie intake (kcal/cap/day)</t>
  </si>
  <si>
    <t xml:space="preserve">(F2)  manual worker additonal calorie intake GJ/cap/yr </t>
  </si>
  <si>
    <t>(G1) metabolic / Gross energy ratio (ME/GE)</t>
  </si>
  <si>
    <t>(G2) useful work output x 13% of food consumedm (Smil, 1994)</t>
  </si>
  <si>
    <t>UK calculations</t>
  </si>
  <si>
    <t>(A) Total Exergy input TJ ((F1*B1)/(D*B2)) * (C*B2) * 1000)</t>
  </si>
  <si>
    <t>(B2) Total UK Population (Millions) - FAOstat data 1961-2010</t>
  </si>
  <si>
    <t>(G2) 13% conversion efficiency to useful work (Smil, 1994)</t>
  </si>
  <si>
    <t>(H) Useful work output TJ (F2*G1*G2*B1) x 1000</t>
  </si>
  <si>
    <t>o/a useful work / exergy efficiency = H/A (%)</t>
  </si>
  <si>
    <r>
      <rPr>
        <b/>
        <sz val="11"/>
        <color theme="1"/>
        <rFont val="Calibri"/>
        <family val="2"/>
        <scheme val="minor"/>
      </rPr>
      <t>Total appropriated phytomass</t>
    </r>
    <r>
      <rPr>
        <sz val="11"/>
        <color theme="1"/>
        <rFont val="Calibri"/>
        <family val="2"/>
        <scheme val="minor"/>
      </rPr>
      <t>: Gross energy for Western Europe = 41.84 GJ/capita, Table 3.22, Virsenius, 2000</t>
    </r>
  </si>
  <si>
    <t>Food end use gross energy (GE) to starting phytomass ratio = 17.6/41.84 = 0.42, for Western Europe,  Table 3.3 / 3.22, Virsenius, 2000</t>
  </si>
  <si>
    <r>
      <rPr>
        <b/>
        <sz val="11"/>
        <color theme="1"/>
        <rFont val="Calibri"/>
        <family val="2"/>
        <scheme val="minor"/>
      </rPr>
      <t>food end use</t>
    </r>
    <r>
      <rPr>
        <sz val="11"/>
        <color theme="1"/>
        <rFont val="Calibri"/>
        <family val="2"/>
        <scheme val="minor"/>
      </rPr>
      <t xml:space="preserve"> Gross energy (GE) to metabolisable energy (ME) ratio = 14.3/17.6 = 0.8125 for Western Europe,  Table 3.3, Virsenius, 2000</t>
    </r>
  </si>
  <si>
    <t>assumed food wastage for western Europe = 1 - ratio of Table 3.4 (end food intake) / Table 3.3 (food end supplied) = 1- 9.3/14.3 = 1 - 0.35 = 0.65</t>
  </si>
  <si>
    <t>Author</t>
  </si>
  <si>
    <t>Smil, Vaclav.</t>
  </si>
  <si>
    <t>Title</t>
  </si>
  <si>
    <r>
      <t>Energy</t>
    </r>
    <r>
      <rPr>
        <b/>
        <sz val="10"/>
        <rFont val="Verdana"/>
        <family val="2"/>
      </rPr>
      <t xml:space="preserve"> </t>
    </r>
    <r>
      <rPr>
        <b/>
        <sz val="10"/>
        <color rgb="FFFF0000"/>
        <rFont val="Verdana"/>
        <family val="2"/>
      </rPr>
      <t>in</t>
    </r>
    <r>
      <rPr>
        <b/>
        <sz val="10"/>
        <rFont val="Verdana"/>
        <family val="2"/>
      </rPr>
      <t xml:space="preserve"> </t>
    </r>
    <r>
      <rPr>
        <b/>
        <sz val="10"/>
        <color rgb="FFFF0000"/>
        <rFont val="Verdana"/>
        <family val="2"/>
      </rPr>
      <t>world</t>
    </r>
    <r>
      <rPr>
        <b/>
        <sz val="10"/>
        <rFont val="Verdana"/>
        <family val="2"/>
      </rPr>
      <t xml:space="preserve"> </t>
    </r>
    <r>
      <rPr>
        <b/>
        <sz val="10"/>
        <color rgb="FFFF0000"/>
        <rFont val="Verdana"/>
        <family val="2"/>
      </rPr>
      <t>history</t>
    </r>
    <r>
      <rPr>
        <b/>
        <sz val="10"/>
        <rFont val="Verdana"/>
        <family val="2"/>
      </rPr>
      <t xml:space="preserve"> / Vaclav Smil.</t>
    </r>
  </si>
  <si>
    <t>Published</t>
  </si>
  <si>
    <t>Boulder ; Oxford : Westview Press, 1994.</t>
  </si>
  <si>
    <t>LOCATION</t>
  </si>
  <si>
    <t>Shelf mark</t>
  </si>
  <si>
    <t>LOAN</t>
  </si>
  <si>
    <t>STATUS</t>
  </si>
  <si>
    <t>Edward Boyle level 8</t>
  </si>
  <si>
    <t>Stack History of Science L-9 SMI</t>
  </si>
  <si>
    <t>STANDARD</t>
  </si>
  <si>
    <t>AVAILABLE</t>
  </si>
  <si>
    <t xml:space="preserve">Persistent link </t>
  </si>
  <si>
    <t>http://lib.leeds.ac.uk/record=b1452455</t>
  </si>
  <si>
    <t>(A) Total Exergy input ktoe (B x C / 1000)</t>
  </si>
  <si>
    <t>∆E food</t>
  </si>
  <si>
    <t>kcal/worker-day</t>
  </si>
  <si>
    <t>work days</t>
  </si>
  <si>
    <t>work days/year</t>
  </si>
  <si>
    <t>GJ/worker-year</t>
  </si>
  <si>
    <t>S_food [kcal/capita-day]</t>
  </si>
  <si>
    <t>Ep_tot_cap [GJ HHV/capita-year]</t>
  </si>
  <si>
    <t>w [-]</t>
  </si>
  <si>
    <t>N_ml [-]</t>
  </si>
  <si>
    <t>Ep_food [GJ/year]</t>
  </si>
  <si>
    <t>Ef_food [GJ/year]</t>
  </si>
  <si>
    <t>Eu_food [GJ/year]</t>
  </si>
  <si>
    <t>eta_food_p--&gt;u</t>
  </si>
  <si>
    <t>eta_food_p--&gt;f</t>
  </si>
  <si>
    <t>eta_food_f--&gt;u</t>
  </si>
  <si>
    <t>S. Wirsenius. Human Use of Land and Organic Materials: Modeling the Turnover of Biomass in the Global Food System.</t>
  </si>
  <si>
    <t>PhD thesis, Chalmers University of Technology, Göteborg, Sweden, Mar. 2000.</t>
  </si>
  <si>
    <t>Total phytomass, Ep_tot_cap_2000</t>
  </si>
  <si>
    <t>GJ HHV/capita-year</t>
  </si>
  <si>
    <t>Metabolizable Energy, ME_cap_2000</t>
  </si>
  <si>
    <t>MJ/capita-day</t>
  </si>
  <si>
    <t>Gross Energy, GE_cap_2000</t>
  </si>
  <si>
    <t>Smil</t>
  </si>
  <si>
    <t>Eu_ME</t>
  </si>
  <si>
    <t xml:space="preserve"> N_ml * deltaE_food / (1-w)</t>
  </si>
  <si>
    <t xml:space="preserve"> Ep_tot_cap * N_ml</t>
  </si>
  <si>
    <t xml:space="preserve"> =Ef_food * (1-w) * ME_cap_2000/GE_cap_2000 * Eu_ME</t>
  </si>
  <si>
    <t>values for phi (useful energy to useful exergy)</t>
  </si>
  <si>
    <t>Mechanical drive phi = 1</t>
  </si>
  <si>
    <t>Values for eta (final to useful energy efficiency) taken from UK-US study data</t>
  </si>
  <si>
    <t>Eta_efficiency (from UK calcs)</t>
  </si>
  <si>
    <t>phi_efficiency (from UK calcs)</t>
  </si>
  <si>
    <t>check - eta*phi</t>
  </si>
  <si>
    <t>These static values for Ghana are replaced by dynamic values for UK see row 14 and below</t>
  </si>
  <si>
    <t>High Temp Heat</t>
  </si>
  <si>
    <t xml:space="preserve">Eta_efficiency </t>
  </si>
  <si>
    <t>engine type</t>
  </si>
  <si>
    <t>Total exergy efficiency</t>
  </si>
  <si>
    <t>Oil &amp; Oil Products</t>
  </si>
  <si>
    <t>OMD1</t>
  </si>
  <si>
    <t>Mechanical Drive - Gas/diesel oil (assume diesel vehicles</t>
  </si>
  <si>
    <t>OMD2</t>
  </si>
  <si>
    <t xml:space="preserve">Mechanical Drive - Domestic Aviation fuel, jet fuel </t>
  </si>
  <si>
    <t>OMD3</t>
  </si>
  <si>
    <t>Mechanical Drive - Gasoline fuel (Petrol cars)</t>
  </si>
  <si>
    <t>OMD4</t>
  </si>
  <si>
    <t>Mechanical Drive - Diesel/gas oil fuel (Boat engines)</t>
  </si>
  <si>
    <t>take same as diesel trains</t>
  </si>
  <si>
    <t>OMD5</t>
  </si>
  <si>
    <t>Mechanical Drive - Industry static motors (diesel engines)</t>
  </si>
  <si>
    <t>take as otto efficiency x 0.90 (Andre)</t>
  </si>
  <si>
    <t>OMD6</t>
  </si>
  <si>
    <t>Mechanical Drive - Gas/diesel fuel (diesel trains)</t>
  </si>
  <si>
    <t>OMD7</t>
  </si>
  <si>
    <t>Mechanical Drive - Gas/diesel fuel (tractors)</t>
  </si>
  <si>
    <t>similar to trucks: assume 50% of diesel road vehicles</t>
  </si>
  <si>
    <t>Combustible Renewables</t>
  </si>
  <si>
    <t>CRMD1</t>
  </si>
  <si>
    <t>Mechanical Drive - bio-diesel / bio-gasoline (road transport)</t>
  </si>
  <si>
    <t>take average of OMD1 &amp; OMD3</t>
  </si>
  <si>
    <t>Coal&amp; Coal Products</t>
  </si>
  <si>
    <t>CMD1</t>
  </si>
  <si>
    <t>Mechanical Drive - Coal (steam powered trains)</t>
  </si>
  <si>
    <t>17% of diesel / electric efficiency</t>
  </si>
  <si>
    <t>CMD2</t>
  </si>
  <si>
    <t>Mechanical Drive - Coal (steam powered boats)</t>
  </si>
  <si>
    <t>take same as steam trains</t>
  </si>
  <si>
    <t>Electricity mechanical drive - trains</t>
  </si>
  <si>
    <t>aggregate mechanical drive exergy efficiency</t>
  </si>
  <si>
    <t>UK-US data file: values pasted in below</t>
  </si>
  <si>
    <t>Original UK-US study data below</t>
  </si>
  <si>
    <t>Flow.aggregation.point</t>
  </si>
  <si>
    <t>Destination</t>
  </si>
  <si>
    <t>Energy industry own use</t>
  </si>
  <si>
    <t>Blast furnaces</t>
  </si>
  <si>
    <t>Coke ovens</t>
  </si>
  <si>
    <t>Patent fuel plants</t>
  </si>
  <si>
    <t>Coal mines</t>
  </si>
  <si>
    <t>Gas works</t>
  </si>
  <si>
    <t>Oil and gas extraction</t>
  </si>
  <si>
    <t>Oil refineries</t>
  </si>
  <si>
    <t>Lubricants</t>
  </si>
  <si>
    <t>Natural gas liquids</t>
  </si>
  <si>
    <t>Other oil products</t>
  </si>
  <si>
    <t>Electric lights</t>
  </si>
  <si>
    <t>Domestic electric heaters</t>
  </si>
  <si>
    <t>Domestic heat/furnace</t>
  </si>
  <si>
    <t>Domestic motors</t>
  </si>
  <si>
    <t>Ledger.side</t>
  </si>
  <si>
    <t>Flow</t>
  </si>
  <si>
    <t>Product</t>
  </si>
  <si>
    <t>Supply</t>
  </si>
  <si>
    <t>Total primary energy supply</t>
  </si>
  <si>
    <t>Production</t>
  </si>
  <si>
    <t>Phytomass</t>
  </si>
  <si>
    <t>Transformation processes</t>
  </si>
  <si>
    <t>Farms</t>
  </si>
  <si>
    <t>Consumption</t>
  </si>
  <si>
    <t>Airplanes</t>
  </si>
  <si>
    <t xml:space="preserve">FAO Stat Uk population </t>
  </si>
  <si>
    <t>http://www.fao.org/faostat/en/#data/OA</t>
  </si>
  <si>
    <t>thousands</t>
  </si>
  <si>
    <t>Millions</t>
  </si>
  <si>
    <t>downloaded 21 Feb 2017</t>
  </si>
  <si>
    <t>Ep_food [ktoe/year]</t>
  </si>
  <si>
    <t>Ef_food [ktoe/year]</t>
  </si>
  <si>
    <t>Eu_food [ktoe/year]</t>
  </si>
  <si>
    <t>HTH.600.C - Industrial heat/furnace</t>
  </si>
  <si>
    <t>MD - Industry static diesel engines</t>
  </si>
  <si>
    <t>MTH.100.C - Industrial heat/furnace</t>
  </si>
  <si>
    <t>MD - Electric motors</t>
  </si>
  <si>
    <t>MTH.200.C - Electric heaters</t>
  </si>
  <si>
    <t>Light - Electric lights</t>
  </si>
  <si>
    <t>MTH.200.C - Industrial heat/furnace</t>
  </si>
  <si>
    <t>MD - Airplanes</t>
  </si>
  <si>
    <t>MD - Diesel cars</t>
  </si>
  <si>
    <t>MD - Biodiesel cars</t>
  </si>
  <si>
    <t>MD - Petrol cars</t>
  </si>
  <si>
    <t>MD - Electric cars</t>
  </si>
  <si>
    <t>MD - Steam (coal) trains</t>
  </si>
  <si>
    <t>MD - Diesel trains</t>
  </si>
  <si>
    <t>MD - Electric trains</t>
  </si>
  <si>
    <t>MD - Boat engines</t>
  </si>
  <si>
    <t>LTH.20.C - Domestic heat/furnace</t>
  </si>
  <si>
    <t>Light - Lighting town gas</t>
  </si>
  <si>
    <t>MD - Domestic motors</t>
  </si>
  <si>
    <t>LTH.20.C - Domestic electric heaters</t>
  </si>
  <si>
    <t>MD - Domestic appliances</t>
  </si>
  <si>
    <t>LTH.20.C - Industrial heat/furnace</t>
  </si>
  <si>
    <t>MD - Tractors</t>
  </si>
  <si>
    <t>MD - Manual laborers</t>
  </si>
  <si>
    <t>Main activity producer electricity plants</t>
  </si>
  <si>
    <t>Non-specified (energy)</t>
  </si>
  <si>
    <t>Manual laborers (FD)</t>
  </si>
  <si>
    <t>Industrial heat/furnace - HTH.600.C</t>
  </si>
  <si>
    <t>Industrial heat/furnace - MTH.200.C</t>
  </si>
  <si>
    <t>Industrial heat/furnace - MTH.100.C</t>
  </si>
  <si>
    <t>Industrial heat/furnace - LTH.20.C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</si>
</sst>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5" formatCode="#,##0.0"/>
    <numFmt numFmtId="166" formatCode="0.0"/>
    <numFmt numFmtId="167" formatCode="0.000"/>
    <numFmt numFmtId="168" formatCode="_-* #,##0_-;\-* #,##0_-;_-* &quot;-&quot;??_-;_-@_-"/>
    <numFmt numFmtId="169" formatCode="0.0000"/>
    <numFmt numFmtId="170" formatCode="0.00000"/>
    <numFmt numFmtId="171" formatCode="0.0000000"/>
    <numFmt numFmtId="172" formatCode="#,##0.000"/>
    <numFmt numFmtId="173" formatCode="[&gt;=0.5]#,##0;[&lt;0.5]&quot;-&quot;;General"/>
    <numFmt numFmtId="174" formatCode="0.000%"/>
  </numFmts>
  <fonts count="63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1"/>
      <name val="Calibri"/>
      <family val="2"/>
    </font>
    <font>
      <sz val="10"/>
      <color indexed="8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u/>
      <sz val="9"/>
      <color indexed="12"/>
      <name val="Arial"/>
      <family val="2"/>
    </font>
    <font>
      <u/>
      <sz val="11"/>
      <color indexed="12"/>
      <name val="Arial"/>
      <family val="2"/>
    </font>
    <font>
      <sz val="8"/>
      <color theme="1"/>
      <name val="Calibri"/>
      <family val="2"/>
      <scheme val="minor"/>
    </font>
    <font>
      <b/>
      <sz val="12"/>
      <name val="Arial"/>
      <family val="2"/>
    </font>
    <font>
      <u/>
      <sz val="8.1999999999999993"/>
      <color indexed="12"/>
      <name val="Times New Roman"/>
      <family val="1"/>
    </font>
    <font>
      <u/>
      <sz val="12"/>
      <color indexed="12"/>
      <name val="Times New Roman"/>
      <family val="1"/>
    </font>
    <font>
      <vertAlign val="superscript"/>
      <sz val="10"/>
      <name val="Arial"/>
      <family val="2"/>
    </font>
    <font>
      <b/>
      <vertAlign val="superscript"/>
      <sz val="12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1"/>
      <name val="Calibri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i/>
      <sz val="10"/>
      <name val="Arial"/>
      <family val="2"/>
    </font>
    <font>
      <strike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vertAlign val="superscript"/>
      <sz val="10"/>
      <color indexed="8"/>
      <name val="Arial"/>
      <family val="2"/>
    </font>
    <font>
      <b/>
      <sz val="14"/>
      <color theme="3" tint="0.39997558519241921"/>
      <name val="Arial"/>
      <family val="2"/>
    </font>
    <font>
      <i/>
      <sz val="10"/>
      <color theme="1"/>
      <name val="Arial"/>
      <family val="2"/>
    </font>
    <font>
      <b/>
      <strike/>
      <vertAlign val="superscript"/>
      <sz val="12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rgb="FF3333FF"/>
      <name val="Arial"/>
      <family val="2"/>
    </font>
    <font>
      <i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0"/>
      <color rgb="FF222222"/>
      <name val="Arial"/>
      <family val="2"/>
    </font>
    <font>
      <b/>
      <sz val="10"/>
      <color rgb="FF222222"/>
      <name val="Arial"/>
      <family val="2"/>
    </font>
    <font>
      <sz val="10"/>
      <color theme="1"/>
      <name val="Arial Unicode MS"/>
      <family val="2"/>
    </font>
    <font>
      <strike/>
      <sz val="11"/>
      <color theme="1"/>
      <name val="Calibri"/>
      <family val="2"/>
      <scheme val="minor"/>
    </font>
    <font>
      <sz val="12"/>
      <color rgb="FF222222"/>
      <name val="Arial"/>
      <family val="2"/>
    </font>
    <font>
      <b/>
      <sz val="10"/>
      <color rgb="FF767C70"/>
      <name val="Verdana"/>
      <family val="2"/>
    </font>
    <font>
      <b/>
      <sz val="10"/>
      <color rgb="FFFF000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8.8000000000000007"/>
      <color rgb="FF767C70"/>
      <name val="Verdana"/>
      <family val="2"/>
    </font>
    <font>
      <sz val="8.8000000000000007"/>
      <color rgb="FF5C5B56"/>
      <name val="Verdana"/>
      <family val="2"/>
    </font>
    <font>
      <sz val="9"/>
      <color rgb="FF5C5B56"/>
      <name val="Verdana"/>
      <family val="2"/>
    </font>
    <font>
      <b/>
      <sz val="8.8000000000000007"/>
      <color rgb="FF5C5B56"/>
      <name val="Verdana"/>
      <family val="2"/>
    </font>
    <font>
      <u/>
      <sz val="12"/>
      <color theme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3D3D3"/>
      </left>
      <right style="medium">
        <color rgb="FFD3D3D3"/>
      </right>
      <top/>
      <bottom/>
      <diagonal/>
    </border>
    <border>
      <left style="medium">
        <color rgb="FFD3D3D3"/>
      </left>
      <right style="medium">
        <color rgb="FFD3D3D3"/>
      </right>
      <top style="medium">
        <color rgb="FFECECEC"/>
      </top>
      <bottom/>
      <diagonal/>
    </border>
    <border>
      <left/>
      <right/>
      <top style="mediumDashed">
        <color rgb="FF767C70"/>
      </top>
      <bottom/>
      <diagonal/>
    </border>
  </borders>
  <cellStyleXfs count="33">
    <xf numFmtId="0" fontId="0" fillId="0" borderId="0"/>
    <xf numFmtId="9" fontId="5" fillId="0" borderId="0" applyFont="0" applyFill="0" applyBorder="0" applyAlignment="0" applyProtection="0"/>
    <xf numFmtId="0" fontId="9" fillId="0" borderId="0"/>
    <xf numFmtId="0" fontId="6" fillId="0" borderId="0"/>
    <xf numFmtId="0" fontId="11" fillId="0" borderId="0"/>
    <xf numFmtId="0" fontId="9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9" fillId="0" borderId="0" applyFont="0" applyFill="0" applyBorder="0" applyAlignment="0" applyProtection="0"/>
    <xf numFmtId="0" fontId="4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9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43" fontId="4" fillId="0" borderId="0" applyFont="0" applyFill="0" applyBorder="0" applyAlignment="0" applyProtection="0"/>
    <xf numFmtId="0" fontId="6" fillId="0" borderId="0"/>
    <xf numFmtId="43" fontId="9" fillId="0" borderId="0" applyFont="0" applyFill="0" applyBorder="0" applyAlignment="0" applyProtection="0"/>
    <xf numFmtId="0" fontId="3" fillId="0" borderId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</cellStyleXfs>
  <cellXfs count="724">
    <xf numFmtId="0" fontId="0" fillId="0" borderId="0" xfId="0"/>
    <xf numFmtId="0" fontId="0" fillId="0" borderId="0" xfId="0" applyFill="1"/>
    <xf numFmtId="0" fontId="0" fillId="0" borderId="0" xfId="1" applyNumberFormat="1" applyFont="1"/>
    <xf numFmtId="0" fontId="0" fillId="0" borderId="0" xfId="0" applyNumberFormat="1"/>
    <xf numFmtId="0" fontId="4" fillId="0" borderId="0" xfId="1" applyNumberFormat="1" applyFont="1" applyFill="1"/>
    <xf numFmtId="0" fontId="6" fillId="0" borderId="0" xfId="1" applyNumberFormat="1" applyFont="1"/>
    <xf numFmtId="11" fontId="0" fillId="0" borderId="0" xfId="0" applyNumberFormat="1" applyFill="1"/>
    <xf numFmtId="0" fontId="10" fillId="0" borderId="0" xfId="2" applyFont="1"/>
    <xf numFmtId="0" fontId="9" fillId="0" borderId="0" xfId="2"/>
    <xf numFmtId="0" fontId="6" fillId="0" borderId="0" xfId="3"/>
    <xf numFmtId="0" fontId="11" fillId="0" borderId="0" xfId="4"/>
    <xf numFmtId="0" fontId="9" fillId="0" borderId="0" xfId="2" applyFont="1"/>
    <xf numFmtId="0" fontId="9" fillId="0" borderId="0" xfId="2" applyFont="1" applyFill="1"/>
    <xf numFmtId="0" fontId="9" fillId="0" borderId="0" xfId="5"/>
    <xf numFmtId="0" fontId="6" fillId="0" borderId="0" xfId="3" applyFont="1"/>
    <xf numFmtId="0" fontId="10" fillId="0" borderId="0" xfId="4" applyFont="1"/>
    <xf numFmtId="0" fontId="9" fillId="0" borderId="0" xfId="4" applyFont="1"/>
    <xf numFmtId="0" fontId="6" fillId="0" borderId="0" xfId="3" applyFont="1" applyFill="1"/>
    <xf numFmtId="0" fontId="12" fillId="4" borderId="0" xfId="4" applyFont="1" applyFill="1"/>
    <xf numFmtId="0" fontId="13" fillId="4" borderId="0" xfId="4" applyFont="1" applyFill="1"/>
    <xf numFmtId="0" fontId="15" fillId="4" borderId="0" xfId="6" applyFont="1" applyFill="1" applyAlignment="1" applyProtection="1"/>
    <xf numFmtId="0" fontId="9" fillId="2" borderId="0" xfId="4" applyFont="1" applyFill="1" applyAlignment="1">
      <alignment horizontal="right"/>
    </xf>
    <xf numFmtId="0" fontId="11" fillId="2" borderId="0" xfId="4" applyFill="1"/>
    <xf numFmtId="0" fontId="9" fillId="2" borderId="0" xfId="2" applyFill="1"/>
    <xf numFmtId="0" fontId="9" fillId="2" borderId="0" xfId="4" applyFont="1" applyFill="1"/>
    <xf numFmtId="164" fontId="0" fillId="2" borderId="0" xfId="7" applyNumberFormat="1" applyFont="1" applyFill="1"/>
    <xf numFmtId="164" fontId="0" fillId="5" borderId="0" xfId="7" applyNumberFormat="1" applyFont="1" applyFill="1"/>
    <xf numFmtId="164" fontId="0" fillId="6" borderId="0" xfId="7" applyNumberFormat="1" applyFont="1" applyFill="1"/>
    <xf numFmtId="0" fontId="11" fillId="7" borderId="0" xfId="4" applyFill="1"/>
    <xf numFmtId="0" fontId="11" fillId="5" borderId="0" xfId="4" applyFill="1"/>
    <xf numFmtId="0" fontId="11" fillId="0" borderId="0" xfId="4" quotePrefix="1"/>
    <xf numFmtId="0" fontId="11" fillId="0" borderId="0" xfId="4" applyAlignment="1">
      <alignment horizontal="right"/>
    </xf>
    <xf numFmtId="1" fontId="11" fillId="0" borderId="0" xfId="4" applyNumberFormat="1"/>
    <xf numFmtId="0" fontId="11" fillId="8" borderId="0" xfId="4" applyFill="1"/>
    <xf numFmtId="165" fontId="9" fillId="8" borderId="0" xfId="2" applyNumberFormat="1" applyFill="1"/>
    <xf numFmtId="165" fontId="9" fillId="6" borderId="0" xfId="2" applyNumberFormat="1" applyFill="1"/>
    <xf numFmtId="0" fontId="9" fillId="8" borderId="0" xfId="4" applyFont="1" applyFill="1"/>
    <xf numFmtId="165" fontId="9" fillId="0" borderId="0" xfId="2" applyNumberFormat="1"/>
    <xf numFmtId="166" fontId="11" fillId="0" borderId="0" xfId="4" applyNumberFormat="1"/>
    <xf numFmtId="2" fontId="0" fillId="0" borderId="0" xfId="7" applyNumberFormat="1" applyFont="1"/>
    <xf numFmtId="167" fontId="0" fillId="0" borderId="0" xfId="7" applyNumberFormat="1" applyFont="1"/>
    <xf numFmtId="164" fontId="11" fillId="0" borderId="0" xfId="4" applyNumberFormat="1"/>
    <xf numFmtId="164" fontId="9" fillId="9" borderId="0" xfId="4" applyNumberFormat="1" applyFont="1" applyFill="1"/>
    <xf numFmtId="0" fontId="17" fillId="0" borderId="0" xfId="8" applyFont="1"/>
    <xf numFmtId="0" fontId="4" fillId="0" borderId="0" xfId="8"/>
    <xf numFmtId="0" fontId="19" fillId="0" borderId="0" xfId="9" applyFont="1" applyAlignment="1" applyProtection="1"/>
    <xf numFmtId="164" fontId="11" fillId="9" borderId="0" xfId="4" applyNumberFormat="1" applyFill="1"/>
    <xf numFmtId="0" fontId="4" fillId="0" borderId="1" xfId="8" applyBorder="1"/>
    <xf numFmtId="0" fontId="4" fillId="0" borderId="1" xfId="8" applyNumberFormat="1" applyBorder="1" applyAlignment="1">
      <alignment horizontal="right"/>
    </xf>
    <xf numFmtId="0" fontId="9" fillId="0" borderId="0" xfId="2" applyFont="1" applyAlignment="1">
      <alignment wrapText="1"/>
    </xf>
    <xf numFmtId="0" fontId="9" fillId="0" borderId="0" xfId="2" applyFont="1" applyFill="1" applyAlignment="1">
      <alignment wrapText="1"/>
    </xf>
    <xf numFmtId="0" fontId="9" fillId="9" borderId="0" xfId="2" applyFill="1" applyAlignment="1">
      <alignment wrapText="1"/>
    </xf>
    <xf numFmtId="0" fontId="4" fillId="0" borderId="0" xfId="8" applyBorder="1"/>
    <xf numFmtId="0" fontId="4" fillId="0" borderId="2" xfId="8" applyBorder="1" applyAlignment="1">
      <alignment horizontal="center"/>
    </xf>
    <xf numFmtId="0" fontId="4" fillId="0" borderId="0" xfId="8" applyBorder="1" applyAlignment="1">
      <alignment horizontal="left"/>
    </xf>
    <xf numFmtId="0" fontId="11" fillId="0" borderId="0" xfId="4" applyAlignment="1">
      <alignment wrapText="1"/>
    </xf>
    <xf numFmtId="0" fontId="9" fillId="0" borderId="0" xfId="4" applyFont="1" applyAlignment="1">
      <alignment wrapText="1"/>
    </xf>
    <xf numFmtId="0" fontId="9" fillId="0" borderId="0" xfId="2" quotePrefix="1" applyFont="1"/>
    <xf numFmtId="0" fontId="9" fillId="0" borderId="0" xfId="2" applyFill="1"/>
    <xf numFmtId="0" fontId="4" fillId="0" borderId="3" xfId="8" applyBorder="1"/>
    <xf numFmtId="0" fontId="4" fillId="0" borderId="3" xfId="8" applyBorder="1" applyAlignment="1">
      <alignment horizontal="right" wrapText="1"/>
    </xf>
    <xf numFmtId="0" fontId="4" fillId="0" borderId="3" xfId="8" applyBorder="1" applyAlignment="1">
      <alignment horizontal="right" vertical="center"/>
    </xf>
    <xf numFmtId="0" fontId="4" fillId="0" borderId="3" xfId="8" applyBorder="1" applyAlignment="1">
      <alignment horizontal="right"/>
    </xf>
    <xf numFmtId="0" fontId="4" fillId="0" borderId="3" xfId="8" applyBorder="1" applyAlignment="1">
      <alignment wrapText="1"/>
    </xf>
    <xf numFmtId="164" fontId="0" fillId="7" borderId="0" xfId="7" applyNumberFormat="1" applyFont="1" applyFill="1"/>
    <xf numFmtId="164" fontId="0" fillId="0" borderId="0" xfId="7" applyNumberFormat="1" applyFont="1" applyFill="1"/>
    <xf numFmtId="166" fontId="9" fillId="7" borderId="0" xfId="2" applyNumberFormat="1" applyFill="1"/>
    <xf numFmtId="166" fontId="9" fillId="0" borderId="0" xfId="2" applyNumberFormat="1"/>
    <xf numFmtId="166" fontId="11" fillId="7" borderId="0" xfId="4" applyNumberFormat="1" applyFill="1"/>
    <xf numFmtId="0" fontId="4" fillId="0" borderId="0" xfId="8" applyAlignment="1">
      <alignment horizontal="left"/>
    </xf>
    <xf numFmtId="166" fontId="4" fillId="7" borderId="0" xfId="8" applyNumberFormat="1" applyFill="1"/>
    <xf numFmtId="166" fontId="4" fillId="0" borderId="0" xfId="8" applyNumberFormat="1"/>
    <xf numFmtId="0" fontId="4" fillId="0" borderId="0" xfId="8" applyFill="1" applyBorder="1" applyAlignment="1">
      <alignment horizontal="left"/>
    </xf>
    <xf numFmtId="9" fontId="0" fillId="0" borderId="0" xfId="7" applyFont="1"/>
    <xf numFmtId="166" fontId="4" fillId="0" borderId="3" xfId="8" applyNumberFormat="1" applyBorder="1"/>
    <xf numFmtId="49" fontId="4" fillId="0" borderId="4" xfId="8" applyNumberFormat="1" applyFill="1" applyBorder="1" applyAlignment="1">
      <alignment horizontal="left"/>
    </xf>
    <xf numFmtId="166" fontId="9" fillId="6" borderId="0" xfId="2" applyNumberFormat="1" applyFill="1"/>
    <xf numFmtId="166" fontId="4" fillId="6" borderId="0" xfId="8" applyNumberFormat="1" applyFill="1"/>
    <xf numFmtId="166" fontId="11" fillId="6" borderId="0" xfId="4" applyNumberFormat="1" applyFill="1"/>
    <xf numFmtId="49" fontId="9" fillId="4" borderId="0" xfId="10" applyNumberFormat="1" applyFont="1" applyFill="1" applyBorder="1" applyAlignment="1">
      <alignment horizontal="left"/>
    </xf>
    <xf numFmtId="166" fontId="9" fillId="4" borderId="0" xfId="10" applyNumberFormat="1" applyFont="1" applyFill="1" applyBorder="1" applyAlignment="1">
      <alignment horizontal="right"/>
    </xf>
    <xf numFmtId="166" fontId="9" fillId="0" borderId="0" xfId="10" applyNumberFormat="1" applyFont="1" applyFill="1" applyBorder="1" applyAlignment="1">
      <alignment horizontal="right"/>
    </xf>
    <xf numFmtId="166" fontId="9" fillId="4" borderId="0" xfId="10" applyNumberFormat="1" applyFont="1" applyFill="1"/>
    <xf numFmtId="166" fontId="4" fillId="10" borderId="0" xfId="8" applyNumberFormat="1" applyFill="1"/>
    <xf numFmtId="166" fontId="9" fillId="4" borderId="0" xfId="10" applyNumberFormat="1" applyFont="1" applyFill="1" applyBorder="1"/>
    <xf numFmtId="49" fontId="0" fillId="4" borderId="0" xfId="10" applyNumberFormat="1" applyFont="1" applyFill="1" applyBorder="1" applyAlignment="1">
      <alignment horizontal="left"/>
    </xf>
    <xf numFmtId="0" fontId="9" fillId="4" borderId="1" xfId="10" applyFont="1" applyFill="1" applyBorder="1"/>
    <xf numFmtId="0" fontId="9" fillId="4" borderId="0" xfId="10" applyFont="1" applyFill="1"/>
    <xf numFmtId="0" fontId="9" fillId="4" borderId="0" xfId="10" applyFont="1" applyFill="1" applyBorder="1"/>
    <xf numFmtId="0" fontId="17" fillId="4" borderId="0" xfId="10" applyFont="1" applyFill="1"/>
    <xf numFmtId="0" fontId="10" fillId="4" borderId="0" xfId="10" applyFont="1" applyFill="1" applyBorder="1" applyAlignment="1">
      <alignment horizontal="center"/>
    </xf>
    <xf numFmtId="168" fontId="10" fillId="4" borderId="0" xfId="11" applyNumberFormat="1" applyFont="1" applyFill="1"/>
    <xf numFmtId="0" fontId="9" fillId="4" borderId="0" xfId="10" applyFill="1"/>
    <xf numFmtId="0" fontId="22" fillId="4" borderId="0" xfId="12" applyFill="1" applyBorder="1" applyAlignment="1" applyProtection="1"/>
    <xf numFmtId="0" fontId="9" fillId="4" borderId="0" xfId="13" applyFont="1" applyFill="1" applyBorder="1"/>
    <xf numFmtId="0" fontId="9" fillId="4" borderId="5" xfId="10" applyFill="1" applyBorder="1"/>
    <xf numFmtId="0" fontId="9" fillId="4" borderId="5" xfId="10" applyFill="1" applyBorder="1" applyAlignment="1">
      <alignment horizontal="center"/>
    </xf>
    <xf numFmtId="0" fontId="9" fillId="4" borderId="2" xfId="10" applyFill="1" applyBorder="1" applyAlignment="1">
      <alignment horizontal="center"/>
    </xf>
    <xf numFmtId="0" fontId="9" fillId="4" borderId="6" xfId="10" applyFont="1" applyFill="1" applyBorder="1" applyAlignment="1">
      <alignment horizontal="center" vertical="center" wrapText="1"/>
    </xf>
    <xf numFmtId="0" fontId="9" fillId="4" borderId="3" xfId="10" applyFont="1" applyFill="1" applyBorder="1" applyAlignment="1">
      <alignment horizontal="center" vertical="center" wrapText="1"/>
    </xf>
    <xf numFmtId="0" fontId="9" fillId="4" borderId="0" xfId="10" applyFont="1" applyFill="1" applyBorder="1" applyAlignment="1">
      <alignment horizontal="center" vertical="center" wrapText="1"/>
    </xf>
    <xf numFmtId="0" fontId="9" fillId="4" borderId="0" xfId="10" applyFont="1" applyFill="1" applyBorder="1" applyAlignment="1">
      <alignment horizontal="left" vertical="center" indent="1"/>
    </xf>
    <xf numFmtId="165" fontId="9" fillId="4" borderId="0" xfId="10" applyNumberFormat="1" applyFont="1" applyFill="1" applyBorder="1" applyAlignment="1"/>
    <xf numFmtId="2" fontId="9" fillId="4" borderId="0" xfId="10" applyNumberFormat="1" applyFont="1" applyFill="1" applyBorder="1" applyAlignment="1">
      <alignment horizontal="right"/>
    </xf>
    <xf numFmtId="166" fontId="9" fillId="4" borderId="0" xfId="10" applyNumberFormat="1" applyFont="1" applyFill="1" applyBorder="1" applyAlignment="1"/>
    <xf numFmtId="0" fontId="9" fillId="4" borderId="3" xfId="10" applyFont="1" applyFill="1" applyBorder="1" applyAlignment="1">
      <alignment horizontal="left" vertical="center" indent="1"/>
    </xf>
    <xf numFmtId="166" fontId="9" fillId="4" borderId="3" xfId="10" applyNumberFormat="1" applyFont="1" applyFill="1" applyBorder="1" applyAlignment="1"/>
    <xf numFmtId="2" fontId="9" fillId="4" borderId="3" xfId="10" applyNumberFormat="1" applyFont="1" applyFill="1" applyBorder="1" applyAlignment="1">
      <alignment horizontal="right" vertical="center"/>
    </xf>
    <xf numFmtId="166" fontId="9" fillId="4" borderId="3" xfId="10" applyNumberFormat="1" applyFont="1" applyFill="1" applyBorder="1" applyAlignment="1">
      <alignment horizontal="right"/>
    </xf>
    <xf numFmtId="0" fontId="9" fillId="4" borderId="4" xfId="10" applyFont="1" applyFill="1" applyBorder="1" applyAlignment="1">
      <alignment horizontal="left" vertical="center" indent="1"/>
    </xf>
    <xf numFmtId="166" fontId="9" fillId="4" borderId="4" xfId="10" applyNumberFormat="1" applyFont="1" applyFill="1" applyBorder="1" applyAlignment="1"/>
    <xf numFmtId="2" fontId="9" fillId="4" borderId="4" xfId="10" applyNumberFormat="1" applyFont="1" applyFill="1" applyBorder="1" applyAlignment="1">
      <alignment horizontal="right" vertical="center"/>
    </xf>
    <xf numFmtId="2" fontId="9" fillId="4" borderId="4" xfId="10" applyNumberFormat="1" applyFont="1" applyFill="1" applyBorder="1" applyAlignment="1"/>
    <xf numFmtId="2" fontId="9" fillId="4" borderId="0" xfId="10" applyNumberFormat="1" applyFont="1" applyFill="1" applyBorder="1" applyAlignment="1">
      <alignment horizontal="right" vertical="center"/>
    </xf>
    <xf numFmtId="2" fontId="9" fillId="4" borderId="0" xfId="10" applyNumberFormat="1" applyFont="1" applyFill="1" applyBorder="1" applyAlignment="1"/>
    <xf numFmtId="0" fontId="9" fillId="4" borderId="1" xfId="10" applyFont="1" applyFill="1" applyBorder="1" applyAlignment="1">
      <alignment horizontal="left" vertical="center" indent="1"/>
    </xf>
    <xf numFmtId="166" fontId="9" fillId="4" borderId="1" xfId="10" applyNumberFormat="1" applyFont="1" applyFill="1" applyBorder="1" applyAlignment="1"/>
    <xf numFmtId="2" fontId="9" fillId="4" borderId="1" xfId="10" applyNumberFormat="1" applyFont="1" applyFill="1" applyBorder="1" applyAlignment="1">
      <alignment horizontal="right" vertical="center"/>
    </xf>
    <xf numFmtId="2" fontId="9" fillId="4" borderId="1" xfId="10" applyNumberFormat="1" applyFont="1" applyFill="1" applyBorder="1" applyAlignment="1"/>
    <xf numFmtId="0" fontId="9" fillId="4" borderId="0" xfId="10" applyFont="1" applyFill="1" applyBorder="1" applyAlignment="1">
      <alignment horizontal="left"/>
    </xf>
    <xf numFmtId="0" fontId="6" fillId="10" borderId="0" xfId="3" applyFont="1" applyFill="1"/>
    <xf numFmtId="0" fontId="18" fillId="0" borderId="0" xfId="9" applyAlignment="1" applyProtection="1"/>
    <xf numFmtId="0" fontId="24" fillId="0" borderId="0" xfId="4" applyFont="1"/>
    <xf numFmtId="3" fontId="11" fillId="0" borderId="0" xfId="4" applyNumberFormat="1"/>
    <xf numFmtId="3" fontId="9" fillId="7" borderId="0" xfId="4" applyNumberFormat="1" applyFont="1" applyFill="1"/>
    <xf numFmtId="3" fontId="10" fillId="0" borderId="0" xfId="4" applyNumberFormat="1" applyFont="1"/>
    <xf numFmtId="3" fontId="9" fillId="0" borderId="0" xfId="4" applyNumberFormat="1" applyFont="1"/>
    <xf numFmtId="3" fontId="0" fillId="0" borderId="0" xfId="7" applyNumberFormat="1" applyFont="1"/>
    <xf numFmtId="9" fontId="0" fillId="2" borderId="0" xfId="7" applyFont="1" applyFill="1"/>
    <xf numFmtId="0" fontId="9" fillId="0" borderId="0" xfId="4" applyFont="1" applyAlignment="1">
      <alignment horizontal="right"/>
    </xf>
    <xf numFmtId="2" fontId="0" fillId="2" borderId="0" xfId="7" applyNumberFormat="1" applyFont="1" applyFill="1"/>
    <xf numFmtId="0" fontId="9" fillId="0" borderId="0" xfId="4" applyFont="1" applyAlignment="1">
      <alignment horizontal="left"/>
    </xf>
    <xf numFmtId="165" fontId="11" fillId="0" borderId="0" xfId="4" applyNumberFormat="1" applyFill="1" applyAlignment="1">
      <alignment horizontal="center"/>
    </xf>
    <xf numFmtId="166" fontId="9" fillId="0" borderId="0" xfId="4" applyNumberFormat="1" applyFont="1" applyAlignment="1">
      <alignment horizontal="left"/>
    </xf>
    <xf numFmtId="164" fontId="0" fillId="0" borderId="0" xfId="7" applyNumberFormat="1" applyFont="1" applyFill="1" applyAlignment="1">
      <alignment horizontal="center"/>
    </xf>
    <xf numFmtId="166" fontId="11" fillId="0" borderId="0" xfId="4" applyNumberFormat="1" applyAlignment="1">
      <alignment horizontal="center"/>
    </xf>
    <xf numFmtId="166" fontId="11" fillId="0" borderId="0" xfId="4" applyNumberFormat="1" applyFill="1" applyAlignment="1">
      <alignment horizontal="center"/>
    </xf>
    <xf numFmtId="166" fontId="11" fillId="9" borderId="0" xfId="4" applyNumberFormat="1" applyFill="1" applyAlignment="1">
      <alignment horizontal="center"/>
    </xf>
    <xf numFmtId="166" fontId="11" fillId="10" borderId="0" xfId="4" applyNumberFormat="1" applyFill="1" applyAlignment="1">
      <alignment horizontal="center"/>
    </xf>
    <xf numFmtId="164" fontId="0" fillId="0" borderId="0" xfId="7" applyNumberFormat="1" applyFont="1"/>
    <xf numFmtId="166" fontId="10" fillId="0" borderId="0" xfId="4" applyNumberFormat="1" applyFont="1" applyAlignment="1">
      <alignment horizontal="left"/>
    </xf>
    <xf numFmtId="9" fontId="10" fillId="0" borderId="0" xfId="7" applyFont="1"/>
    <xf numFmtId="0" fontId="25" fillId="0" borderId="0" xfId="4" applyFont="1"/>
    <xf numFmtId="0" fontId="10" fillId="0" borderId="0" xfId="4" applyFont="1" applyAlignment="1">
      <alignment horizontal="right"/>
    </xf>
    <xf numFmtId="3" fontId="11" fillId="6" borderId="0" xfId="4" applyNumberFormat="1" applyFill="1"/>
    <xf numFmtId="0" fontId="11" fillId="6" borderId="0" xfId="4" applyFill="1"/>
    <xf numFmtId="3" fontId="10" fillId="6" borderId="0" xfId="4" applyNumberFormat="1" applyFont="1" applyFill="1"/>
    <xf numFmtId="0" fontId="10" fillId="6" borderId="0" xfId="4" applyFont="1" applyFill="1"/>
    <xf numFmtId="165" fontId="11" fillId="0" borderId="0" xfId="4" applyNumberFormat="1"/>
    <xf numFmtId="165" fontId="11" fillId="6" borderId="0" xfId="4" applyNumberFormat="1" applyFill="1"/>
    <xf numFmtId="165" fontId="10" fillId="0" borderId="0" xfId="4" applyNumberFormat="1" applyFont="1"/>
    <xf numFmtId="165" fontId="10" fillId="6" borderId="0" xfId="4" applyNumberFormat="1" applyFont="1" applyFill="1"/>
    <xf numFmtId="0" fontId="9" fillId="10" borderId="0" xfId="4" applyFont="1" applyFill="1" applyAlignment="1">
      <alignment wrapText="1"/>
    </xf>
    <xf numFmtId="0" fontId="11" fillId="10" borderId="0" xfId="4" applyFill="1" applyAlignment="1">
      <alignment wrapText="1"/>
    </xf>
    <xf numFmtId="1" fontId="10" fillId="0" borderId="0" xfId="4" applyNumberFormat="1" applyFont="1"/>
    <xf numFmtId="0" fontId="11" fillId="0" borderId="0" xfId="4" applyFill="1"/>
    <xf numFmtId="3" fontId="11" fillId="0" borderId="0" xfId="4" applyNumberFormat="1" applyFill="1"/>
    <xf numFmtId="3" fontId="11" fillId="7" borderId="0" xfId="4" applyNumberFormat="1" applyFill="1"/>
    <xf numFmtId="0" fontId="11" fillId="0" borderId="0" xfId="4" applyFont="1"/>
    <xf numFmtId="166" fontId="11" fillId="11" borderId="0" xfId="4" applyNumberFormat="1" applyFill="1"/>
    <xf numFmtId="0" fontId="9" fillId="6" borderId="0" xfId="4" applyFont="1" applyFill="1"/>
    <xf numFmtId="0" fontId="10" fillId="0" borderId="0" xfId="4" applyFont="1" applyAlignment="1">
      <alignment wrapText="1"/>
    </xf>
    <xf numFmtId="166" fontId="11" fillId="9" borderId="0" xfId="4" applyNumberFormat="1" applyFill="1"/>
    <xf numFmtId="164" fontId="0" fillId="10" borderId="0" xfId="7" applyNumberFormat="1" applyFont="1" applyFill="1"/>
    <xf numFmtId="0" fontId="17" fillId="0" borderId="0" xfId="4" applyFont="1"/>
    <xf numFmtId="0" fontId="11" fillId="0" borderId="1" xfId="4" applyBorder="1"/>
    <xf numFmtId="0" fontId="9" fillId="0" borderId="3" xfId="4" applyFont="1" applyFill="1" applyBorder="1"/>
    <xf numFmtId="0" fontId="9" fillId="0" borderId="3" xfId="4" applyFont="1" applyBorder="1"/>
    <xf numFmtId="0" fontId="10" fillId="0" borderId="3" xfId="4" applyFont="1" applyBorder="1" applyAlignment="1">
      <alignment horizontal="right"/>
    </xf>
    <xf numFmtId="0" fontId="10" fillId="0" borderId="3" xfId="4" applyFont="1" applyBorder="1" applyAlignment="1">
      <alignment horizontal="right" wrapText="1"/>
    </xf>
    <xf numFmtId="0" fontId="10" fillId="0" borderId="0" xfId="4" applyFont="1" applyFill="1" applyBorder="1" applyAlignment="1">
      <alignment horizontal="right" wrapText="1"/>
    </xf>
    <xf numFmtId="0" fontId="11" fillId="0" borderId="0" xfId="4" applyNumberFormat="1" applyAlignment="1">
      <alignment horizontal="left" vertical="top"/>
    </xf>
    <xf numFmtId="0" fontId="11" fillId="0" borderId="0" xfId="4" applyAlignment="1">
      <alignment horizontal="left" vertical="top" wrapText="1"/>
    </xf>
    <xf numFmtId="41" fontId="9" fillId="0" borderId="0" xfId="14" applyNumberFormat="1" applyFont="1" applyBorder="1" applyAlignment="1">
      <alignment horizontal="right"/>
    </xf>
    <xf numFmtId="0" fontId="11" fillId="0" borderId="0" xfId="4" applyAlignment="1">
      <alignment horizontal="left" vertical="center" indent="2"/>
    </xf>
    <xf numFmtId="0" fontId="9" fillId="7" borderId="0" xfId="4" applyFont="1" applyFill="1"/>
    <xf numFmtId="0" fontId="28" fillId="0" borderId="0" xfId="0" applyFont="1" applyFill="1"/>
    <xf numFmtId="0" fontId="28" fillId="0" borderId="0" xfId="0" applyFont="1"/>
    <xf numFmtId="0" fontId="29" fillId="0" borderId="0" xfId="0" applyFont="1"/>
    <xf numFmtId="0" fontId="0" fillId="7" borderId="0" xfId="0" applyFill="1"/>
    <xf numFmtId="0" fontId="0" fillId="11" borderId="0" xfId="0" applyFill="1"/>
    <xf numFmtId="170" fontId="0" fillId="0" borderId="0" xfId="7" applyNumberFormat="1" applyFont="1"/>
    <xf numFmtId="169" fontId="0" fillId="0" borderId="0" xfId="0" applyNumberFormat="1"/>
    <xf numFmtId="0" fontId="9" fillId="4" borderId="2" xfId="10" applyFill="1" applyBorder="1" applyAlignment="1">
      <alignment horizontal="center"/>
    </xf>
    <xf numFmtId="0" fontId="10" fillId="0" borderId="0" xfId="0" applyFont="1"/>
    <xf numFmtId="3" fontId="0" fillId="0" borderId="0" xfId="0" applyNumberFormat="1"/>
    <xf numFmtId="0" fontId="9" fillId="7" borderId="0" xfId="0" applyFont="1" applyFill="1"/>
    <xf numFmtId="1" fontId="0" fillId="0" borderId="0" xfId="0" applyNumberFormat="1"/>
    <xf numFmtId="0" fontId="9" fillId="0" borderId="0" xfId="0" applyFont="1"/>
    <xf numFmtId="10" fontId="0" fillId="0" borderId="0" xfId="7" applyNumberFormat="1" applyFont="1"/>
    <xf numFmtId="0" fontId="0" fillId="0" borderId="0" xfId="0" applyAlignment="1">
      <alignment horizontal="right"/>
    </xf>
    <xf numFmtId="0" fontId="9" fillId="0" borderId="0" xfId="0" applyFont="1" applyAlignment="1">
      <alignment horizontal="right"/>
    </xf>
    <xf numFmtId="169" fontId="0" fillId="0" borderId="0" xfId="7" applyNumberFormat="1" applyFont="1"/>
    <xf numFmtId="0" fontId="0" fillId="0" borderId="0" xfId="0" applyAlignment="1">
      <alignment horizontal="center"/>
    </xf>
    <xf numFmtId="166" fontId="0" fillId="0" borderId="0" xfId="0" applyNumberFormat="1"/>
    <xf numFmtId="166" fontId="0" fillId="11" borderId="0" xfId="0" applyNumberFormat="1" applyFill="1"/>
    <xf numFmtId="3" fontId="3" fillId="12" borderId="0" xfId="15" applyNumberFormat="1" applyFont="1" applyFill="1" applyBorder="1"/>
    <xf numFmtId="0" fontId="10" fillId="0" borderId="0" xfId="4" applyFont="1" applyAlignment="1">
      <alignment horizontal="left"/>
    </xf>
    <xf numFmtId="0" fontId="10" fillId="0" borderId="0" xfId="4" applyFont="1" applyAlignment="1">
      <alignment horizontal="center"/>
    </xf>
    <xf numFmtId="0" fontId="6" fillId="0" borderId="0" xfId="15"/>
    <xf numFmtId="0" fontId="9" fillId="3" borderId="7" xfId="5" applyFont="1" applyFill="1" applyBorder="1"/>
    <xf numFmtId="0" fontId="3" fillId="0" borderId="8" xfId="15" applyFont="1" applyBorder="1"/>
    <xf numFmtId="0" fontId="3" fillId="0" borderId="0" xfId="15" applyFont="1"/>
    <xf numFmtId="3" fontId="3" fillId="0" borderId="0" xfId="15" applyNumberFormat="1" applyFont="1" applyFill="1" applyBorder="1"/>
    <xf numFmtId="0" fontId="9" fillId="3" borderId="9" xfId="5" applyFont="1" applyFill="1" applyBorder="1"/>
    <xf numFmtId="0" fontId="3" fillId="0" borderId="0" xfId="15" applyFont="1" applyBorder="1"/>
    <xf numFmtId="0" fontId="6" fillId="6" borderId="0" xfId="15" applyFont="1" applyFill="1"/>
    <xf numFmtId="0" fontId="6" fillId="6" borderId="0" xfId="15" applyFill="1"/>
    <xf numFmtId="0" fontId="9" fillId="0" borderId="0" xfId="5" applyFont="1" applyFill="1" applyBorder="1"/>
    <xf numFmtId="3" fontId="3" fillId="5" borderId="0" xfId="15" applyNumberFormat="1" applyFont="1" applyFill="1" applyBorder="1"/>
    <xf numFmtId="0" fontId="6" fillId="0" borderId="0" xfId="15" applyFont="1"/>
    <xf numFmtId="0" fontId="17" fillId="4" borderId="0" xfId="4" applyFont="1" applyFill="1"/>
    <xf numFmtId="0" fontId="3" fillId="4" borderId="0" xfId="4" applyFont="1" applyFill="1"/>
    <xf numFmtId="0" fontId="34" fillId="4" borderId="1" xfId="12" applyFont="1" applyFill="1" applyBorder="1" applyAlignment="1" applyProtection="1"/>
    <xf numFmtId="3" fontId="35" fillId="4" borderId="0" xfId="16" applyNumberFormat="1" applyFont="1" applyFill="1" applyBorder="1"/>
    <xf numFmtId="3" fontId="3" fillId="4" borderId="0" xfId="16" applyNumberFormat="1" applyFont="1" applyFill="1" applyBorder="1"/>
    <xf numFmtId="3" fontId="3" fillId="4" borderId="0" xfId="16" applyNumberFormat="1" applyFont="1" applyFill="1" applyBorder="1" applyAlignment="1">
      <alignment horizontal="right"/>
    </xf>
    <xf numFmtId="0" fontId="17" fillId="4" borderId="0" xfId="5" applyFont="1" applyFill="1"/>
    <xf numFmtId="0" fontId="3" fillId="0" borderId="0" xfId="17"/>
    <xf numFmtId="0" fontId="3" fillId="4" borderId="2" xfId="4" applyFont="1" applyFill="1" applyBorder="1"/>
    <xf numFmtId="3" fontId="3" fillId="4" borderId="2" xfId="16" applyNumberFormat="1" applyFont="1" applyFill="1" applyBorder="1"/>
    <xf numFmtId="3" fontId="3" fillId="4" borderId="2" xfId="16" applyNumberFormat="1" applyFont="1" applyFill="1" applyBorder="1" applyAlignment="1">
      <alignment horizontal="right"/>
    </xf>
    <xf numFmtId="3" fontId="3" fillId="9" borderId="2" xfId="16" applyNumberFormat="1" applyFont="1" applyFill="1" applyBorder="1" applyAlignment="1">
      <alignment horizontal="right"/>
    </xf>
    <xf numFmtId="0" fontId="9" fillId="0" borderId="10" xfId="5" applyBorder="1"/>
    <xf numFmtId="0" fontId="10" fillId="0" borderId="11" xfId="5" applyFont="1" applyFill="1" applyBorder="1"/>
    <xf numFmtId="0" fontId="3" fillId="0" borderId="11" xfId="15" applyFont="1" applyBorder="1"/>
    <xf numFmtId="3" fontId="33" fillId="0" borderId="11" xfId="15" applyNumberFormat="1" applyFont="1" applyFill="1" applyBorder="1"/>
    <xf numFmtId="0" fontId="22" fillId="4" borderId="1" xfId="12" applyFill="1" applyBorder="1" applyAlignment="1" applyProtection="1"/>
    <xf numFmtId="3" fontId="9" fillId="4" borderId="0" xfId="18" applyNumberFormat="1" applyFont="1" applyFill="1" applyBorder="1"/>
    <xf numFmtId="3" fontId="9" fillId="4" borderId="0" xfId="18" applyNumberFormat="1" applyFont="1" applyFill="1" applyBorder="1" applyAlignment="1">
      <alignment horizontal="right"/>
    </xf>
    <xf numFmtId="0" fontId="9" fillId="0" borderId="1" xfId="4" applyFont="1" applyBorder="1"/>
    <xf numFmtId="3" fontId="9" fillId="0" borderId="0" xfId="16" applyNumberFormat="1" applyFont="1" applyFill="1" applyBorder="1"/>
    <xf numFmtId="3" fontId="9" fillId="0" borderId="0" xfId="16" applyNumberFormat="1" applyFont="1" applyFill="1" applyBorder="1" applyAlignment="1">
      <alignment horizontal="right"/>
    </xf>
    <xf numFmtId="3" fontId="9" fillId="0" borderId="0" xfId="19" applyNumberFormat="1" applyFont="1" applyFill="1" applyBorder="1"/>
    <xf numFmtId="3" fontId="9" fillId="0" borderId="0" xfId="19" applyNumberFormat="1" applyFont="1" applyFill="1" applyBorder="1" applyAlignment="1">
      <alignment horizontal="right"/>
    </xf>
    <xf numFmtId="0" fontId="3" fillId="4" borderId="0" xfId="4" applyFont="1" applyFill="1" applyBorder="1"/>
    <xf numFmtId="3" fontId="3" fillId="9" borderId="0" xfId="16" applyNumberFormat="1" applyFont="1" applyFill="1" applyBorder="1" applyAlignment="1">
      <alignment horizontal="right"/>
    </xf>
    <xf numFmtId="0" fontId="9" fillId="13" borderId="0" xfId="4" applyFont="1" applyFill="1"/>
    <xf numFmtId="0" fontId="9" fillId="4" borderId="2" xfId="5" applyFont="1" applyFill="1" applyBorder="1"/>
    <xf numFmtId="3" fontId="9" fillId="4" borderId="2" xfId="18" applyNumberFormat="1" applyFont="1" applyFill="1" applyBorder="1"/>
    <xf numFmtId="3" fontId="9" fillId="4" borderId="2" xfId="18" applyNumberFormat="1" applyFont="1" applyFill="1" applyBorder="1" applyAlignment="1">
      <alignment horizontal="right"/>
    </xf>
    <xf numFmtId="3" fontId="9" fillId="14" borderId="2" xfId="18" applyNumberFormat="1" applyFont="1" applyFill="1" applyBorder="1" applyAlignment="1">
      <alignment horizontal="right"/>
    </xf>
    <xf numFmtId="0" fontId="9" fillId="0" borderId="2" xfId="4" applyFont="1" applyBorder="1"/>
    <xf numFmtId="3" fontId="9" fillId="0" borderId="2" xfId="16" applyNumberFormat="1" applyFont="1" applyFill="1" applyBorder="1"/>
    <xf numFmtId="3" fontId="9" fillId="0" borderId="2" xfId="16" applyNumberFormat="1" applyFont="1" applyFill="1" applyBorder="1" applyAlignment="1">
      <alignment horizontal="right"/>
    </xf>
    <xf numFmtId="3" fontId="9" fillId="14" borderId="2" xfId="16" applyNumberFormat="1" applyFont="1" applyFill="1" applyBorder="1" applyAlignment="1">
      <alignment horizontal="right"/>
    </xf>
    <xf numFmtId="3" fontId="9" fillId="0" borderId="2" xfId="19" applyNumberFormat="1" applyFont="1" applyFill="1" applyBorder="1"/>
    <xf numFmtId="3" fontId="9" fillId="0" borderId="2" xfId="19" applyNumberFormat="1" applyFont="1" applyFill="1" applyBorder="1" applyAlignment="1">
      <alignment horizontal="right"/>
    </xf>
    <xf numFmtId="3" fontId="9" fillId="14" borderId="2" xfId="19" applyNumberFormat="1" applyFont="1" applyFill="1" applyBorder="1" applyAlignment="1">
      <alignment horizontal="right"/>
    </xf>
    <xf numFmtId="1" fontId="3" fillId="4" borderId="0" xfId="16" applyNumberFormat="1" applyFont="1" applyFill="1" applyBorder="1" applyAlignment="1">
      <alignment horizontal="left"/>
    </xf>
    <xf numFmtId="3" fontId="3" fillId="4" borderId="0" xfId="4" applyNumberFormat="1" applyFont="1" applyFill="1" applyBorder="1"/>
    <xf numFmtId="3" fontId="3" fillId="9" borderId="0" xfId="4" applyNumberFormat="1" applyFont="1" applyFill="1" applyBorder="1"/>
    <xf numFmtId="0" fontId="10" fillId="9" borderId="0" xfId="4" applyFont="1" applyFill="1"/>
    <xf numFmtId="0" fontId="10" fillId="9" borderId="0" xfId="4" applyFont="1" applyFill="1" applyAlignment="1">
      <alignment horizontal="left"/>
    </xf>
    <xf numFmtId="0" fontId="9" fillId="4" borderId="0" xfId="5" applyFont="1" applyFill="1"/>
    <xf numFmtId="3" fontId="9" fillId="4" borderId="0" xfId="18" applyNumberFormat="1" applyFont="1" applyFill="1" applyAlignment="1">
      <alignment horizontal="left"/>
    </xf>
    <xf numFmtId="3" fontId="9" fillId="4" borderId="0" xfId="18" applyNumberFormat="1" applyFont="1" applyFill="1"/>
    <xf numFmtId="3" fontId="9" fillId="0" borderId="0" xfId="16" applyNumberFormat="1" applyFont="1" applyFill="1" applyAlignment="1">
      <alignment horizontal="left"/>
    </xf>
    <xf numFmtId="3" fontId="9" fillId="0" borderId="0" xfId="16" applyNumberFormat="1" applyFont="1" applyFill="1"/>
    <xf numFmtId="3" fontId="9" fillId="14" borderId="0" xfId="16" applyNumberFormat="1" applyFont="1" applyFill="1"/>
    <xf numFmtId="3" fontId="9" fillId="0" borderId="0" xfId="19" applyNumberFormat="1" applyFont="1" applyFill="1" applyAlignment="1">
      <alignment horizontal="left"/>
    </xf>
    <xf numFmtId="168" fontId="3" fillId="0" borderId="0" xfId="19" applyNumberFormat="1" applyFont="1"/>
    <xf numFmtId="168" fontId="3" fillId="14" borderId="0" xfId="19" applyNumberFormat="1" applyFont="1" applyFill="1"/>
    <xf numFmtId="1" fontId="33" fillId="4" borderId="0" xfId="16" applyNumberFormat="1" applyFont="1" applyFill="1" applyBorder="1" applyAlignment="1">
      <alignment horizontal="left" vertical="center"/>
    </xf>
    <xf numFmtId="2" fontId="11" fillId="15" borderId="0" xfId="4" applyNumberFormat="1" applyFill="1"/>
    <xf numFmtId="2" fontId="11" fillId="7" borderId="0" xfId="4" applyNumberFormat="1" applyFill="1"/>
    <xf numFmtId="2" fontId="11" fillId="9" borderId="0" xfId="4" applyNumberFormat="1" applyFill="1"/>
    <xf numFmtId="2" fontId="9" fillId="7" borderId="0" xfId="4" applyNumberFormat="1" applyFont="1" applyFill="1" applyAlignment="1">
      <alignment horizontal="center" wrapText="1"/>
    </xf>
    <xf numFmtId="41" fontId="3" fillId="4" borderId="0" xfId="18" applyNumberFormat="1" applyFont="1" applyFill="1" applyBorder="1"/>
    <xf numFmtId="3" fontId="3" fillId="4" borderId="0" xfId="16" applyNumberFormat="1" applyFont="1" applyFill="1" applyAlignment="1">
      <alignment horizontal="left"/>
    </xf>
    <xf numFmtId="41" fontId="9" fillId="4" borderId="0" xfId="16" applyNumberFormat="1" applyFont="1" applyFill="1"/>
    <xf numFmtId="41" fontId="9" fillId="9" borderId="0" xfId="16" applyNumberFormat="1" applyFont="1" applyFill="1"/>
    <xf numFmtId="168" fontId="3" fillId="0" borderId="3" xfId="19" applyNumberFormat="1" applyFont="1" applyBorder="1"/>
    <xf numFmtId="168" fontId="3" fillId="14" borderId="3" xfId="19" applyNumberFormat="1" applyFont="1" applyFill="1" applyBorder="1"/>
    <xf numFmtId="2" fontId="11" fillId="6" borderId="0" xfId="4" applyNumberFormat="1" applyFill="1"/>
    <xf numFmtId="3" fontId="9" fillId="4" borderId="6" xfId="18" applyNumberFormat="1" applyFont="1" applyFill="1" applyBorder="1"/>
    <xf numFmtId="3" fontId="9" fillId="14" borderId="6" xfId="18" applyNumberFormat="1" applyFont="1" applyFill="1" applyBorder="1"/>
    <xf numFmtId="3" fontId="9" fillId="0" borderId="6" xfId="16" applyNumberFormat="1" applyFont="1" applyFill="1" applyBorder="1"/>
    <xf numFmtId="3" fontId="9" fillId="14" borderId="6" xfId="16" applyNumberFormat="1" applyFont="1" applyFill="1" applyBorder="1"/>
    <xf numFmtId="3" fontId="9" fillId="0" borderId="6" xfId="19" applyNumberFormat="1" applyFont="1" applyFill="1" applyBorder="1"/>
    <xf numFmtId="168" fontId="3" fillId="0" borderId="6" xfId="19" applyNumberFormat="1" applyFont="1" applyBorder="1"/>
    <xf numFmtId="168" fontId="3" fillId="14" borderId="6" xfId="19" applyNumberFormat="1" applyFont="1" applyFill="1" applyBorder="1"/>
    <xf numFmtId="41" fontId="0" fillId="9" borderId="0" xfId="16" applyNumberFormat="1" applyFont="1" applyFill="1"/>
    <xf numFmtId="2" fontId="9" fillId="14" borderId="0" xfId="4" applyNumberFormat="1" applyFont="1" applyFill="1"/>
    <xf numFmtId="2" fontId="11" fillId="13" borderId="0" xfId="4" applyNumberFormat="1" applyFill="1"/>
    <xf numFmtId="3" fontId="9" fillId="0" borderId="6" xfId="16" applyNumberFormat="1" applyFont="1" applyFill="1" applyBorder="1" applyAlignment="1">
      <alignment horizontal="right"/>
    </xf>
    <xf numFmtId="168" fontId="3" fillId="0" borderId="6" xfId="19" applyNumberFormat="1" applyFont="1" applyBorder="1" applyAlignment="1">
      <alignment horizontal="right"/>
    </xf>
    <xf numFmtId="3" fontId="3" fillId="4" borderId="6" xfId="16" applyNumberFormat="1" applyFont="1" applyFill="1" applyBorder="1"/>
    <xf numFmtId="41" fontId="9" fillId="4" borderId="6" xfId="16" applyNumberFormat="1" applyFont="1" applyFill="1" applyBorder="1"/>
    <xf numFmtId="41" fontId="9" fillId="9" borderId="6" xfId="16" applyNumberFormat="1" applyFont="1" applyFill="1" applyBorder="1"/>
    <xf numFmtId="2" fontId="11" fillId="5" borderId="0" xfId="4" applyNumberFormat="1" applyFill="1"/>
    <xf numFmtId="3" fontId="9" fillId="4" borderId="15" xfId="18" applyNumberFormat="1" applyFont="1" applyFill="1" applyBorder="1"/>
    <xf numFmtId="3" fontId="9" fillId="0" borderId="15" xfId="16" applyNumberFormat="1" applyFont="1" applyFill="1" applyBorder="1"/>
    <xf numFmtId="3" fontId="9" fillId="0" borderId="15" xfId="19" applyNumberFormat="1" applyFont="1" applyFill="1" applyBorder="1"/>
    <xf numFmtId="168" fontId="3" fillId="0" borderId="15" xfId="19" applyNumberFormat="1" applyFont="1" applyBorder="1"/>
    <xf numFmtId="2" fontId="11" fillId="0" borderId="0" xfId="4" applyNumberFormat="1"/>
    <xf numFmtId="3" fontId="3" fillId="4" borderId="15" xfId="16" applyNumberFormat="1" applyFont="1" applyFill="1" applyBorder="1"/>
    <xf numFmtId="41" fontId="9" fillId="4" borderId="15" xfId="16" applyNumberFormat="1" applyFont="1" applyFill="1" applyBorder="1"/>
    <xf numFmtId="41" fontId="9" fillId="9" borderId="15" xfId="16" applyNumberFormat="1" applyFont="1" applyFill="1" applyBorder="1"/>
    <xf numFmtId="2" fontId="11" fillId="2" borderId="0" xfId="4" applyNumberFormat="1" applyFill="1"/>
    <xf numFmtId="3" fontId="9" fillId="4" borderId="0" xfId="18" applyNumberFormat="1" applyFont="1" applyFill="1" applyAlignment="1">
      <alignment horizontal="right"/>
    </xf>
    <xf numFmtId="0" fontId="9" fillId="0" borderId="0" xfId="4" applyFont="1" applyFill="1"/>
    <xf numFmtId="3" fontId="9" fillId="0" borderId="0" xfId="16" applyNumberFormat="1" applyFont="1" applyFill="1" applyAlignment="1">
      <alignment horizontal="right"/>
    </xf>
    <xf numFmtId="41" fontId="9" fillId="4" borderId="0" xfId="16" applyNumberFormat="1" applyFont="1" applyFill="1" applyBorder="1"/>
    <xf numFmtId="41" fontId="9" fillId="9" borderId="0" xfId="16" applyNumberFormat="1" applyFont="1" applyFill="1" applyBorder="1"/>
    <xf numFmtId="168" fontId="3" fillId="0" borderId="0" xfId="19" applyNumberFormat="1" applyFont="1" applyBorder="1"/>
    <xf numFmtId="41" fontId="9" fillId="4" borderId="0" xfId="16" applyNumberFormat="1" applyFont="1" applyFill="1" applyAlignment="1">
      <alignment horizontal="right"/>
    </xf>
    <xf numFmtId="41" fontId="9" fillId="9" borderId="0" xfId="16" applyNumberFormat="1" applyFont="1" applyFill="1" applyAlignment="1">
      <alignment horizontal="right"/>
    </xf>
    <xf numFmtId="2" fontId="10" fillId="0" borderId="0" xfId="4" applyNumberFormat="1" applyFont="1"/>
    <xf numFmtId="168" fontId="3" fillId="0" borderId="3" xfId="19" applyNumberFormat="1" applyFont="1" applyBorder="1" applyAlignment="1">
      <alignment horizontal="right"/>
    </xf>
    <xf numFmtId="3" fontId="9" fillId="4" borderId="6" xfId="18" applyNumberFormat="1" applyFont="1" applyFill="1" applyBorder="1" applyAlignment="1">
      <alignment horizontal="right"/>
    </xf>
    <xf numFmtId="41" fontId="9" fillId="4" borderId="6" xfId="16" applyNumberFormat="1" applyFont="1" applyFill="1" applyBorder="1" applyAlignment="1">
      <alignment horizontal="right"/>
    </xf>
    <xf numFmtId="41" fontId="9" fillId="9" borderId="6" xfId="16" applyNumberFormat="1" applyFont="1" applyFill="1" applyBorder="1" applyAlignment="1">
      <alignment horizontal="right"/>
    </xf>
    <xf numFmtId="0" fontId="9" fillId="0" borderId="0" xfId="4" applyFont="1" applyFill="1" applyAlignment="1">
      <alignment horizontal="right"/>
    </xf>
    <xf numFmtId="2" fontId="11" fillId="0" borderId="0" xfId="4" applyNumberFormat="1" applyFill="1"/>
    <xf numFmtId="0" fontId="3" fillId="0" borderId="0" xfId="17" applyFill="1"/>
    <xf numFmtId="3" fontId="9" fillId="0" borderId="0" xfId="18" applyNumberFormat="1" applyFont="1" applyFill="1" applyBorder="1"/>
    <xf numFmtId="3" fontId="9" fillId="0" borderId="0" xfId="18" applyNumberFormat="1" applyFont="1" applyFill="1" applyBorder="1" applyAlignment="1">
      <alignment horizontal="right"/>
    </xf>
    <xf numFmtId="168" fontId="3" fillId="0" borderId="0" xfId="19" applyNumberFormat="1" applyFont="1" applyFill="1" applyBorder="1"/>
    <xf numFmtId="172" fontId="11" fillId="0" borderId="0" xfId="4" applyNumberFormat="1"/>
    <xf numFmtId="168" fontId="3" fillId="0" borderId="0" xfId="19" applyNumberFormat="1" applyFont="1" applyAlignment="1">
      <alignment horizontal="right"/>
    </xf>
    <xf numFmtId="3" fontId="9" fillId="2" borderId="0" xfId="18" applyNumberFormat="1" applyFont="1" applyFill="1" applyAlignment="1">
      <alignment horizontal="right"/>
    </xf>
    <xf numFmtId="3" fontId="9" fillId="2" borderId="0" xfId="16" applyNumberFormat="1" applyFont="1" applyFill="1" applyAlignment="1">
      <alignment horizontal="right"/>
    </xf>
    <xf numFmtId="168" fontId="3" fillId="2" borderId="0" xfId="19" applyNumberFormat="1" applyFont="1" applyFill="1" applyAlignment="1">
      <alignment horizontal="right"/>
    </xf>
    <xf numFmtId="41" fontId="9" fillId="4" borderId="15" xfId="16" applyNumberFormat="1" applyFont="1" applyFill="1" applyBorder="1" applyAlignment="1">
      <alignment horizontal="right"/>
    </xf>
    <xf numFmtId="41" fontId="9" fillId="9" borderId="15" xfId="16" applyNumberFormat="1" applyFont="1" applyFill="1" applyBorder="1" applyAlignment="1">
      <alignment horizontal="right"/>
    </xf>
    <xf numFmtId="0" fontId="11" fillId="9" borderId="0" xfId="4" applyFill="1"/>
    <xf numFmtId="0" fontId="9" fillId="9" borderId="0" xfId="4" applyFont="1" applyFill="1"/>
    <xf numFmtId="3" fontId="11" fillId="15" borderId="0" xfId="4" applyNumberFormat="1" applyFill="1"/>
    <xf numFmtId="41" fontId="9" fillId="4" borderId="0" xfId="16" applyNumberFormat="1" applyFont="1" applyFill="1" applyBorder="1" applyAlignment="1">
      <alignment horizontal="right"/>
    </xf>
    <xf numFmtId="41" fontId="9" fillId="9" borderId="0" xfId="16" applyNumberFormat="1" applyFont="1" applyFill="1" applyBorder="1" applyAlignment="1">
      <alignment horizontal="right"/>
    </xf>
    <xf numFmtId="3" fontId="9" fillId="4" borderId="15" xfId="18" applyNumberFormat="1" applyFont="1" applyFill="1" applyBorder="1" applyAlignment="1">
      <alignment horizontal="right"/>
    </xf>
    <xf numFmtId="3" fontId="9" fillId="0" borderId="15" xfId="16" applyNumberFormat="1" applyFont="1" applyFill="1" applyBorder="1" applyAlignment="1">
      <alignment horizontal="right"/>
    </xf>
    <xf numFmtId="41" fontId="9" fillId="0" borderId="0" xfId="16" applyNumberFormat="1" applyFont="1" applyFill="1" applyBorder="1"/>
    <xf numFmtId="3" fontId="9" fillId="2" borderId="0" xfId="18" applyNumberFormat="1" applyFont="1" applyFill="1" applyBorder="1"/>
    <xf numFmtId="168" fontId="3" fillId="2" borderId="0" xfId="19" applyNumberFormat="1" applyFont="1" applyFill="1"/>
    <xf numFmtId="0" fontId="10" fillId="11" borderId="0" xfId="4" applyFont="1" applyFill="1"/>
    <xf numFmtId="41" fontId="9" fillId="4" borderId="0" xfId="4" applyNumberFormat="1" applyFont="1" applyFill="1"/>
    <xf numFmtId="41" fontId="9" fillId="9" borderId="0" xfId="4" applyNumberFormat="1" applyFont="1" applyFill="1"/>
    <xf numFmtId="0" fontId="9" fillId="15" borderId="0" xfId="4" applyFont="1" applyFill="1"/>
    <xf numFmtId="41" fontId="11" fillId="4" borderId="15" xfId="4" applyNumberFormat="1" applyFont="1" applyFill="1" applyBorder="1" applyAlignment="1">
      <alignment horizontal="right"/>
    </xf>
    <xf numFmtId="3" fontId="9" fillId="10" borderId="15" xfId="18" applyNumberFormat="1" applyFont="1" applyFill="1" applyBorder="1"/>
    <xf numFmtId="1" fontId="9" fillId="0" borderId="0" xfId="4" applyNumberFormat="1" applyFont="1" applyFill="1"/>
    <xf numFmtId="1" fontId="9" fillId="0" borderId="0" xfId="16" applyNumberFormat="1" applyFont="1" applyFill="1" applyAlignment="1">
      <alignment horizontal="left"/>
    </xf>
    <xf numFmtId="1" fontId="9" fillId="0" borderId="0" xfId="19" applyNumberFormat="1" applyFont="1" applyFill="1" applyAlignment="1">
      <alignment horizontal="left"/>
    </xf>
    <xf numFmtId="1" fontId="3" fillId="4" borderId="0" xfId="4" applyNumberFormat="1" applyFont="1" applyFill="1"/>
    <xf numFmtId="1" fontId="3" fillId="4" borderId="0" xfId="16" applyNumberFormat="1" applyFont="1" applyFill="1" applyAlignment="1">
      <alignment horizontal="left"/>
    </xf>
    <xf numFmtId="1" fontId="9" fillId="0" borderId="0" xfId="4" applyNumberFormat="1" applyFont="1"/>
    <xf numFmtId="1" fontId="9" fillId="4" borderId="0" xfId="5" applyNumberFormat="1" applyFont="1" applyFill="1"/>
    <xf numFmtId="1" fontId="9" fillId="4" borderId="0" xfId="18" applyNumberFormat="1" applyFont="1" applyFill="1" applyAlignment="1">
      <alignment horizontal="left"/>
    </xf>
    <xf numFmtId="3" fontId="9" fillId="4" borderId="0" xfId="5" applyNumberFormat="1" applyFont="1" applyFill="1"/>
    <xf numFmtId="0" fontId="10" fillId="7" borderId="0" xfId="4" applyFont="1" applyFill="1"/>
    <xf numFmtId="3" fontId="10" fillId="7" borderId="0" xfId="4" applyNumberFormat="1" applyFont="1" applyFill="1"/>
    <xf numFmtId="1" fontId="9" fillId="0" borderId="6" xfId="16" applyNumberFormat="1" applyFont="1" applyFill="1" applyBorder="1" applyAlignment="1">
      <alignment horizontal="left"/>
    </xf>
    <xf numFmtId="3" fontId="9" fillId="0" borderId="6" xfId="4" applyNumberFormat="1" applyFont="1" applyBorder="1"/>
    <xf numFmtId="1" fontId="9" fillId="0" borderId="6" xfId="19" applyNumberFormat="1" applyFont="1" applyFill="1" applyBorder="1" applyAlignment="1">
      <alignment horizontal="left"/>
    </xf>
    <xf numFmtId="1" fontId="3" fillId="4" borderId="6" xfId="16" applyNumberFormat="1" applyFont="1" applyFill="1" applyBorder="1" applyAlignment="1">
      <alignment horizontal="left"/>
    </xf>
    <xf numFmtId="41" fontId="9" fillId="4" borderId="6" xfId="4" applyNumberFormat="1" applyFont="1" applyFill="1" applyBorder="1"/>
    <xf numFmtId="1" fontId="9" fillId="4" borderId="6" xfId="18" applyNumberFormat="1" applyFont="1" applyFill="1" applyBorder="1" applyAlignment="1">
      <alignment horizontal="left"/>
    </xf>
    <xf numFmtId="3" fontId="9" fillId="4" borderId="6" xfId="5" applyNumberFormat="1" applyFont="1" applyFill="1" applyBorder="1"/>
    <xf numFmtId="0" fontId="9" fillId="11" borderId="0" xfId="4" applyFont="1" applyFill="1"/>
    <xf numFmtId="3" fontId="11" fillId="12" borderId="0" xfId="4" applyNumberFormat="1" applyFill="1"/>
    <xf numFmtId="1" fontId="9" fillId="0" borderId="3" xfId="16" applyNumberFormat="1" applyFont="1" applyFill="1" applyBorder="1" applyAlignment="1">
      <alignment horizontal="left"/>
    </xf>
    <xf numFmtId="3" fontId="9" fillId="0" borderId="3" xfId="4" applyNumberFormat="1" applyFont="1" applyBorder="1"/>
    <xf numFmtId="1" fontId="9" fillId="0" borderId="3" xfId="19" applyNumberFormat="1" applyFont="1" applyFill="1" applyBorder="1" applyAlignment="1">
      <alignment horizontal="left"/>
    </xf>
    <xf numFmtId="41" fontId="9" fillId="4" borderId="0" xfId="4" applyNumberFormat="1" applyFont="1" applyFill="1" applyBorder="1"/>
    <xf numFmtId="1" fontId="3" fillId="4" borderId="3" xfId="16" applyNumberFormat="1" applyFont="1" applyFill="1" applyBorder="1" applyAlignment="1">
      <alignment horizontal="left"/>
    </xf>
    <xf numFmtId="41" fontId="9" fillId="4" borderId="3" xfId="4" applyNumberFormat="1" applyFont="1" applyFill="1" applyBorder="1"/>
    <xf numFmtId="41" fontId="9" fillId="4" borderId="3" xfId="4" applyNumberFormat="1" applyFont="1" applyFill="1" applyBorder="1" applyAlignment="1">
      <alignment horizontal="right"/>
    </xf>
    <xf numFmtId="1" fontId="9" fillId="4" borderId="0" xfId="18" applyNumberFormat="1" applyFont="1" applyFill="1" applyBorder="1" applyAlignment="1">
      <alignment horizontal="left"/>
    </xf>
    <xf numFmtId="3" fontId="9" fillId="4" borderId="0" xfId="5" applyNumberFormat="1" applyFont="1" applyFill="1" applyBorder="1"/>
    <xf numFmtId="1" fontId="9" fillId="0" borderId="1" xfId="4" applyNumberFormat="1" applyFont="1" applyBorder="1"/>
    <xf numFmtId="1" fontId="9" fillId="0" borderId="15" xfId="16" applyNumberFormat="1" applyFont="1" applyFill="1" applyBorder="1" applyAlignment="1">
      <alignment horizontal="left"/>
    </xf>
    <xf numFmtId="3" fontId="9" fillId="0" borderId="15" xfId="4" applyNumberFormat="1" applyFont="1" applyBorder="1"/>
    <xf numFmtId="1" fontId="9" fillId="0" borderId="15" xfId="19" applyNumberFormat="1" applyFont="1" applyFill="1" applyBorder="1" applyAlignment="1">
      <alignment horizontal="left"/>
    </xf>
    <xf numFmtId="1" fontId="3" fillId="4" borderId="0" xfId="4" applyNumberFormat="1" applyFont="1" applyFill="1" applyBorder="1"/>
    <xf numFmtId="1" fontId="9" fillId="4" borderId="3" xfId="18" applyNumberFormat="1" applyFont="1" applyFill="1" applyBorder="1" applyAlignment="1">
      <alignment horizontal="left"/>
    </xf>
    <xf numFmtId="41" fontId="3" fillId="4" borderId="3" xfId="18" applyNumberFormat="1" applyFont="1" applyFill="1" applyBorder="1"/>
    <xf numFmtId="3" fontId="9" fillId="4" borderId="3" xfId="5" applyNumberFormat="1" applyFont="1" applyFill="1" applyBorder="1"/>
    <xf numFmtId="1" fontId="9" fillId="0" borderId="0" xfId="4" applyNumberFormat="1" applyFont="1" applyBorder="1"/>
    <xf numFmtId="1" fontId="3" fillId="4" borderId="1" xfId="16" applyNumberFormat="1" applyFont="1" applyFill="1" applyBorder="1" applyAlignment="1">
      <alignment horizontal="left"/>
    </xf>
    <xf numFmtId="1" fontId="3" fillId="4" borderId="15" xfId="16" applyNumberFormat="1" applyFont="1" applyFill="1" applyBorder="1" applyAlignment="1">
      <alignment horizontal="left"/>
    </xf>
    <xf numFmtId="41" fontId="9" fillId="4" borderId="15" xfId="4" applyNumberFormat="1" applyFont="1" applyFill="1" applyBorder="1"/>
    <xf numFmtId="41" fontId="9" fillId="9" borderId="15" xfId="4" applyNumberFormat="1" applyFont="1" applyFill="1" applyBorder="1"/>
    <xf numFmtId="1" fontId="9" fillId="4" borderId="0" xfId="5" applyNumberFormat="1" applyFont="1" applyFill="1" applyBorder="1"/>
    <xf numFmtId="1" fontId="3" fillId="4" borderId="16" xfId="16" applyNumberFormat="1" applyFont="1" applyFill="1" applyBorder="1" applyAlignment="1">
      <alignment horizontal="left"/>
    </xf>
    <xf numFmtId="41" fontId="9" fillId="4" borderId="16" xfId="4" applyNumberFormat="1" applyFont="1" applyFill="1" applyBorder="1"/>
    <xf numFmtId="1" fontId="9" fillId="4" borderId="1" xfId="18" applyNumberFormat="1" applyFont="1" applyFill="1" applyBorder="1" applyAlignment="1">
      <alignment horizontal="left"/>
    </xf>
    <xf numFmtId="1" fontId="9" fillId="4" borderId="15" xfId="18" applyNumberFormat="1" applyFont="1" applyFill="1" applyBorder="1" applyAlignment="1">
      <alignment horizontal="left"/>
    </xf>
    <xf numFmtId="3" fontId="9" fillId="4" borderId="15" xfId="5" applyNumberFormat="1" applyFont="1" applyFill="1" applyBorder="1"/>
    <xf numFmtId="0" fontId="32" fillId="4" borderId="0" xfId="4" applyFont="1" applyFill="1"/>
    <xf numFmtId="1" fontId="9" fillId="4" borderId="16" xfId="18" applyNumberFormat="1" applyFont="1" applyFill="1" applyBorder="1" applyAlignment="1">
      <alignment horizontal="left"/>
    </xf>
    <xf numFmtId="3" fontId="9" fillId="4" borderId="16" xfId="5" applyNumberFormat="1" applyFont="1" applyFill="1" applyBorder="1"/>
    <xf numFmtId="0" fontId="10" fillId="0" borderId="0" xfId="4" applyFont="1" applyFill="1"/>
    <xf numFmtId="3" fontId="10" fillId="0" borderId="0" xfId="4" applyNumberFormat="1" applyFont="1" applyFill="1"/>
    <xf numFmtId="0" fontId="27" fillId="0" borderId="0" xfId="4" applyFont="1"/>
    <xf numFmtId="0" fontId="10" fillId="0" borderId="12" xfId="4" applyFont="1" applyFill="1" applyBorder="1"/>
    <xf numFmtId="0" fontId="33" fillId="0" borderId="14" xfId="15" applyFont="1" applyBorder="1"/>
    <xf numFmtId="3" fontId="0" fillId="0" borderId="0" xfId="7" applyNumberFormat="1" applyFont="1" applyFill="1"/>
    <xf numFmtId="1" fontId="9" fillId="7" borderId="0" xfId="5" applyNumberFormat="1" applyFont="1" applyFill="1" applyBorder="1"/>
    <xf numFmtId="1" fontId="9" fillId="7" borderId="0" xfId="18" applyNumberFormat="1" applyFont="1" applyFill="1" applyBorder="1" applyAlignment="1">
      <alignment horizontal="left"/>
    </xf>
    <xf numFmtId="3" fontId="9" fillId="7" borderId="0" xfId="5" applyNumberFormat="1" applyFont="1" applyFill="1" applyBorder="1"/>
    <xf numFmtId="41" fontId="0" fillId="4" borderId="0" xfId="16" applyNumberFormat="1" applyFont="1" applyFill="1"/>
    <xf numFmtId="0" fontId="9" fillId="7" borderId="0" xfId="5" applyFont="1" applyFill="1"/>
    <xf numFmtId="0" fontId="3" fillId="7" borderId="0" xfId="17" applyFill="1"/>
    <xf numFmtId="0" fontId="11" fillId="0" borderId="0" xfId="4" applyFill="1" applyBorder="1"/>
    <xf numFmtId="1" fontId="10" fillId="4" borderId="0" xfId="5" applyNumberFormat="1" applyFont="1" applyFill="1" applyBorder="1"/>
    <xf numFmtId="0" fontId="9" fillId="0" borderId="0" xfId="4" applyFont="1" applyFill="1" applyBorder="1"/>
    <xf numFmtId="0" fontId="27" fillId="4" borderId="0" xfId="5" applyFont="1" applyFill="1"/>
    <xf numFmtId="0" fontId="33" fillId="0" borderId="14" xfId="15" applyFont="1" applyFill="1" applyBorder="1"/>
    <xf numFmtId="0" fontId="9" fillId="0" borderId="0" xfId="4" applyFont="1" applyFill="1" applyAlignment="1">
      <alignment vertical="top" wrapText="1"/>
    </xf>
    <xf numFmtId="2" fontId="9" fillId="0" borderId="0" xfId="4" applyNumberFormat="1" applyFont="1" applyFill="1" applyAlignment="1">
      <alignment horizontal="right" vertical="top" wrapText="1"/>
    </xf>
    <xf numFmtId="0" fontId="9" fillId="0" borderId="0" xfId="4" applyFont="1" applyFill="1" applyAlignment="1">
      <alignment horizontal="center" vertical="top" wrapText="1"/>
    </xf>
    <xf numFmtId="0" fontId="10" fillId="15" borderId="12" xfId="4" applyFont="1" applyFill="1" applyBorder="1"/>
    <xf numFmtId="0" fontId="33" fillId="15" borderId="14" xfId="15" applyFont="1" applyFill="1" applyBorder="1"/>
    <xf numFmtId="0" fontId="10" fillId="0" borderId="0" xfId="4" applyFont="1" applyFill="1" applyAlignment="1">
      <alignment horizontal="left"/>
    </xf>
    <xf numFmtId="2" fontId="11" fillId="0" borderId="0" xfId="4" applyNumberFormat="1" applyFill="1" applyBorder="1"/>
    <xf numFmtId="3" fontId="0" fillId="15" borderId="0" xfId="7" applyNumberFormat="1" applyFont="1" applyFill="1"/>
    <xf numFmtId="3" fontId="10" fillId="9" borderId="0" xfId="4" applyNumberFormat="1" applyFont="1" applyFill="1"/>
    <xf numFmtId="3" fontId="10" fillId="12" borderId="0" xfId="4" applyNumberFormat="1" applyFont="1" applyFill="1"/>
    <xf numFmtId="2" fontId="11" fillId="15" borderId="0" xfId="4" applyNumberFormat="1" applyFill="1" applyBorder="1"/>
    <xf numFmtId="0" fontId="11" fillId="11" borderId="0" xfId="4" applyFill="1"/>
    <xf numFmtId="0" fontId="11" fillId="11" borderId="0" xfId="4" applyFill="1" applyBorder="1"/>
    <xf numFmtId="3" fontId="0" fillId="12" borderId="0" xfId="7" applyNumberFormat="1" applyFont="1" applyFill="1"/>
    <xf numFmtId="0" fontId="11" fillId="0" borderId="0" xfId="4" applyAlignment="1"/>
    <xf numFmtId="0" fontId="11" fillId="0" borderId="0" xfId="4" applyAlignment="1">
      <alignment vertical="top"/>
    </xf>
    <xf numFmtId="0" fontId="17" fillId="0" borderId="0" xfId="5" applyFont="1"/>
    <xf numFmtId="0" fontId="10" fillId="0" borderId="0" xfId="4" applyFont="1" applyBorder="1" applyAlignment="1"/>
    <xf numFmtId="0" fontId="17" fillId="0" borderId="0" xfId="5" applyFont="1" applyAlignment="1">
      <alignment horizontal="left"/>
    </xf>
    <xf numFmtId="0" fontId="10" fillId="0" borderId="0" xfId="4" applyFont="1" applyAlignment="1"/>
    <xf numFmtId="0" fontId="10" fillId="7" borderId="0" xfId="4" applyFont="1" applyFill="1" applyAlignment="1"/>
    <xf numFmtId="1" fontId="3" fillId="4" borderId="0" xfId="20" applyNumberFormat="1" applyFont="1" applyFill="1" applyBorder="1"/>
    <xf numFmtId="1" fontId="9" fillId="4" borderId="0" xfId="20" applyNumberFormat="1" applyFont="1" applyFill="1" applyBorder="1"/>
    <xf numFmtId="0" fontId="0" fillId="4" borderId="0" xfId="20" applyFont="1" applyFill="1"/>
    <xf numFmtId="0" fontId="3" fillId="4" borderId="0" xfId="20" applyFont="1" applyFill="1"/>
    <xf numFmtId="1" fontId="33" fillId="4" borderId="0" xfId="20" applyNumberFormat="1" applyFont="1" applyFill="1" applyBorder="1"/>
    <xf numFmtId="0" fontId="38" fillId="4" borderId="0" xfId="20" applyFont="1" applyFill="1"/>
    <xf numFmtId="0" fontId="32" fillId="4" borderId="0" xfId="20" applyFont="1" applyFill="1"/>
    <xf numFmtId="2" fontId="11" fillId="10" borderId="0" xfId="4" applyNumberFormat="1" applyFill="1"/>
    <xf numFmtId="0" fontId="11" fillId="10" borderId="0" xfId="4" applyFill="1"/>
    <xf numFmtId="0" fontId="40" fillId="0" borderId="0" xfId="21" applyFont="1"/>
    <xf numFmtId="0" fontId="41" fillId="0" borderId="0" xfId="21" applyFont="1"/>
    <xf numFmtId="0" fontId="9" fillId="4" borderId="0" xfId="5" applyFont="1" applyFill="1" applyBorder="1"/>
    <xf numFmtId="0" fontId="32" fillId="4" borderId="0" xfId="5" applyFont="1" applyFill="1" applyBorder="1"/>
    <xf numFmtId="0" fontId="32" fillId="4" borderId="0" xfId="10" applyFont="1" applyFill="1"/>
    <xf numFmtId="0" fontId="32" fillId="4" borderId="0" xfId="10" applyFont="1" applyFill="1" applyBorder="1"/>
    <xf numFmtId="0" fontId="9" fillId="4" borderId="0" xfId="10" applyFill="1" applyBorder="1"/>
    <xf numFmtId="0" fontId="9" fillId="4" borderId="0" xfId="10" applyFont="1" applyFill="1" applyBorder="1" applyAlignment="1">
      <alignment horizontal="right"/>
    </xf>
    <xf numFmtId="0" fontId="17" fillId="4" borderId="0" xfId="5" applyFont="1" applyFill="1" applyBorder="1" applyAlignment="1">
      <alignment horizontal="left"/>
    </xf>
    <xf numFmtId="0" fontId="9" fillId="4" borderId="0" xfId="5" applyFont="1" applyFill="1" applyBorder="1" applyAlignment="1">
      <alignment horizontal="right"/>
    </xf>
    <xf numFmtId="0" fontId="42" fillId="4" borderId="1" xfId="12" applyFont="1" applyFill="1" applyBorder="1" applyAlignment="1" applyProtection="1"/>
    <xf numFmtId="0" fontId="9" fillId="4" borderId="1" xfId="13" applyFont="1" applyFill="1" applyBorder="1"/>
    <xf numFmtId="0" fontId="43" fillId="4" borderId="1" xfId="10" applyFont="1" applyFill="1" applyBorder="1"/>
    <xf numFmtId="0" fontId="32" fillId="4" borderId="1" xfId="10" applyFont="1" applyFill="1" applyBorder="1"/>
    <xf numFmtId="0" fontId="32" fillId="4" borderId="1" xfId="10" applyFont="1" applyFill="1" applyBorder="1" applyAlignment="1">
      <alignment horizontal="right"/>
    </xf>
    <xf numFmtId="0" fontId="9" fillId="4" borderId="1" xfId="10" applyFill="1" applyBorder="1"/>
    <xf numFmtId="0" fontId="9" fillId="4" borderId="1" xfId="10" applyFill="1" applyBorder="1" applyAlignment="1">
      <alignment horizontal="right"/>
    </xf>
    <xf numFmtId="0" fontId="32" fillId="4" borderId="5" xfId="5" applyFont="1" applyFill="1" applyBorder="1"/>
    <xf numFmtId="0" fontId="3" fillId="4" borderId="2" xfId="5" applyFont="1" applyFill="1" applyBorder="1" applyAlignment="1">
      <alignment horizontal="center"/>
    </xf>
    <xf numFmtId="0" fontId="9" fillId="4" borderId="2" xfId="5" applyFill="1" applyBorder="1" applyAlignment="1">
      <alignment horizontal="center"/>
    </xf>
    <xf numFmtId="0" fontId="3" fillId="4" borderId="5" xfId="5" applyFont="1" applyFill="1" applyBorder="1"/>
    <xf numFmtId="0" fontId="3" fillId="4" borderId="5" xfId="5" applyFont="1" applyFill="1" applyBorder="1" applyAlignment="1">
      <alignment horizontal="center"/>
    </xf>
    <xf numFmtId="0" fontId="3" fillId="4" borderId="5" xfId="5" applyFont="1" applyFill="1" applyBorder="1" applyAlignment="1">
      <alignment horizontal="left"/>
    </xf>
    <xf numFmtId="0" fontId="33" fillId="4" borderId="5" xfId="5" applyFont="1" applyFill="1" applyBorder="1" applyAlignment="1">
      <alignment horizontal="center"/>
    </xf>
    <xf numFmtId="0" fontId="9" fillId="4" borderId="0" xfId="5" applyFill="1" applyBorder="1"/>
    <xf numFmtId="0" fontId="3" fillId="4" borderId="0" xfId="5" applyFont="1" applyFill="1" applyBorder="1" applyAlignment="1">
      <alignment horizontal="center"/>
    </xf>
    <xf numFmtId="0" fontId="9" fillId="4" borderId="0" xfId="5" applyFill="1" applyBorder="1" applyAlignment="1">
      <alignment horizontal="center"/>
    </xf>
    <xf numFmtId="0" fontId="17" fillId="4" borderId="0" xfId="20" applyFont="1" applyFill="1" applyBorder="1"/>
    <xf numFmtId="0" fontId="44" fillId="4" borderId="0" xfId="20" applyFont="1" applyFill="1" applyBorder="1"/>
    <xf numFmtId="0" fontId="44" fillId="4" borderId="0" xfId="20" applyFont="1" applyFill="1"/>
    <xf numFmtId="0" fontId="9" fillId="0" borderId="0" xfId="4" applyFont="1" applyAlignment="1">
      <alignment horizontal="center"/>
    </xf>
    <xf numFmtId="0" fontId="9" fillId="0" borderId="0" xfId="4" applyFont="1" applyAlignment="1">
      <alignment horizontal="center" wrapText="1"/>
    </xf>
    <xf numFmtId="0" fontId="9" fillId="4" borderId="2" xfId="10" applyFont="1" applyFill="1" applyBorder="1" applyAlignment="1">
      <alignment horizontal="center"/>
    </xf>
    <xf numFmtId="0" fontId="9" fillId="4" borderId="2" xfId="10" applyFill="1" applyBorder="1" applyAlignment="1"/>
    <xf numFmtId="0" fontId="10" fillId="4" borderId="0" xfId="5" applyFont="1" applyFill="1" applyBorder="1" applyAlignment="1">
      <alignment wrapText="1"/>
    </xf>
    <xf numFmtId="0" fontId="3" fillId="4" borderId="0" xfId="5" applyFont="1" applyFill="1" applyBorder="1" applyAlignment="1">
      <alignment horizontal="right" wrapText="1"/>
    </xf>
    <xf numFmtId="0" fontId="3" fillId="4" borderId="4" xfId="5" applyFont="1" applyFill="1" applyBorder="1" applyAlignment="1">
      <alignment horizontal="right" wrapText="1"/>
    </xf>
    <xf numFmtId="0" fontId="3" fillId="4" borderId="6" xfId="5" applyFont="1" applyFill="1" applyBorder="1" applyAlignment="1">
      <alignment horizontal="center" vertical="center" wrapText="1"/>
    </xf>
    <xf numFmtId="0" fontId="9" fillId="4" borderId="6" xfId="5" applyFont="1" applyFill="1" applyBorder="1" applyAlignment="1">
      <alignment horizontal="center" vertical="center" wrapText="1"/>
    </xf>
    <xf numFmtId="0" fontId="9" fillId="4" borderId="4" xfId="5" applyFont="1" applyFill="1" applyBorder="1" applyAlignment="1">
      <alignment horizontal="center" vertical="center" wrapText="1"/>
    </xf>
    <xf numFmtId="0" fontId="3" fillId="4" borderId="6" xfId="5" applyFont="1" applyFill="1" applyBorder="1" applyAlignment="1">
      <alignment horizontal="center" vertical="center"/>
    </xf>
    <xf numFmtId="0" fontId="9" fillId="4" borderId="6" xfId="5" applyFont="1" applyFill="1" applyBorder="1" applyAlignment="1">
      <alignment horizontal="center" vertical="center"/>
    </xf>
    <xf numFmtId="0" fontId="9" fillId="4" borderId="4" xfId="5" applyFont="1" applyFill="1" applyBorder="1" applyAlignment="1">
      <alignment horizontal="center" vertical="center"/>
    </xf>
    <xf numFmtId="0" fontId="9" fillId="4" borderId="4" xfId="5" applyFont="1" applyFill="1" applyBorder="1" applyAlignment="1">
      <alignment horizontal="right" vertical="center" wrapText="1"/>
    </xf>
    <xf numFmtId="0" fontId="9" fillId="4" borderId="0" xfId="5" applyFill="1" applyBorder="1" applyAlignment="1">
      <alignment horizontal="right" wrapText="1"/>
    </xf>
    <xf numFmtId="0" fontId="33" fillId="4" borderId="0" xfId="5" applyFont="1" applyFill="1" applyBorder="1" applyAlignment="1">
      <alignment horizontal="right" wrapText="1"/>
    </xf>
    <xf numFmtId="0" fontId="35" fillId="4" borderId="1" xfId="20" applyFont="1" applyFill="1" applyBorder="1" applyAlignment="1">
      <alignment horizontal="right"/>
    </xf>
    <xf numFmtId="0" fontId="35" fillId="4" borderId="1" xfId="20" applyFont="1" applyFill="1" applyBorder="1"/>
    <xf numFmtId="0" fontId="32" fillId="4" borderId="1" xfId="20" applyFont="1" applyFill="1" applyBorder="1"/>
    <xf numFmtId="0" fontId="9" fillId="4" borderId="1" xfId="20" applyFont="1" applyFill="1" applyBorder="1"/>
    <xf numFmtId="0" fontId="45" fillId="4" borderId="1" xfId="20" applyFont="1" applyFill="1" applyBorder="1" applyAlignment="1">
      <alignment horizontal="right"/>
    </xf>
    <xf numFmtId="0" fontId="9" fillId="4" borderId="3" xfId="10" applyFill="1" applyBorder="1"/>
    <xf numFmtId="0" fontId="9" fillId="4" borderId="3" xfId="10" applyFill="1" applyBorder="1" applyAlignment="1">
      <alignment horizontal="right" wrapText="1"/>
    </xf>
    <xf numFmtId="0" fontId="9" fillId="4" borderId="0" xfId="10" applyFill="1" applyBorder="1" applyAlignment="1">
      <alignment horizontal="right" wrapText="1"/>
    </xf>
    <xf numFmtId="0" fontId="9" fillId="4" borderId="3" xfId="10" applyFont="1" applyFill="1" applyBorder="1" applyAlignment="1">
      <alignment horizontal="right" wrapText="1"/>
    </xf>
    <xf numFmtId="0" fontId="9" fillId="4" borderId="3" xfId="5" applyFont="1" applyFill="1" applyBorder="1" applyAlignment="1">
      <alignment horizontal="right" wrapText="1"/>
    </xf>
    <xf numFmtId="0" fontId="3" fillId="4" borderId="3" xfId="5" applyFont="1" applyFill="1" applyBorder="1" applyAlignment="1">
      <alignment horizontal="right" wrapText="1"/>
    </xf>
    <xf numFmtId="0" fontId="3" fillId="4" borderId="6" xfId="5" applyFont="1" applyFill="1" applyBorder="1" applyAlignment="1">
      <alignment horizontal="right" wrapText="1"/>
    </xf>
    <xf numFmtId="0" fontId="9" fillId="4" borderId="0" xfId="5" applyFont="1" applyFill="1" applyBorder="1" applyAlignment="1">
      <alignment horizontal="right" wrapText="1"/>
    </xf>
    <xf numFmtId="0" fontId="9" fillId="4" borderId="2" xfId="20" applyFont="1" applyFill="1" applyBorder="1" applyAlignment="1">
      <alignment horizontal="right"/>
    </xf>
    <xf numFmtId="0" fontId="9" fillId="4" borderId="0" xfId="10" applyFill="1" applyAlignment="1">
      <alignment horizontal="left"/>
    </xf>
    <xf numFmtId="173" fontId="11" fillId="0" borderId="0" xfId="4" applyNumberFormat="1"/>
    <xf numFmtId="168" fontId="11" fillId="0" borderId="0" xfId="4" applyNumberFormat="1"/>
    <xf numFmtId="9" fontId="0" fillId="0" borderId="0" xfId="7" applyFont="1" applyAlignment="1">
      <alignment horizontal="center"/>
    </xf>
    <xf numFmtId="9" fontId="0" fillId="0" borderId="0" xfId="7" applyNumberFormat="1" applyFont="1" applyAlignment="1">
      <alignment horizontal="center"/>
    </xf>
    <xf numFmtId="3" fontId="9" fillId="4" borderId="0" xfId="10" applyNumberFormat="1" applyFill="1" applyBorder="1"/>
    <xf numFmtId="41" fontId="9" fillId="4" borderId="0" xfId="11" applyNumberFormat="1" applyFont="1" applyFill="1" applyBorder="1"/>
    <xf numFmtId="9" fontId="9" fillId="4" borderId="0" xfId="10" applyNumberFormat="1" applyFill="1" applyBorder="1"/>
    <xf numFmtId="0" fontId="9" fillId="4" borderId="0" xfId="5" applyFont="1" applyFill="1" applyBorder="1" applyAlignment="1">
      <alignment horizontal="left"/>
    </xf>
    <xf numFmtId="173" fontId="9" fillId="4" borderId="0" xfId="22" applyNumberFormat="1" applyFont="1" applyFill="1" applyBorder="1" applyAlignment="1">
      <alignment vertical="center"/>
    </xf>
    <xf numFmtId="3" fontId="9" fillId="4" borderId="0" xfId="20" applyNumberFormat="1" applyFont="1" applyFill="1" applyBorder="1"/>
    <xf numFmtId="0" fontId="9" fillId="4" borderId="0" xfId="20" applyFont="1" applyFill="1" applyAlignment="1">
      <alignment horizontal="left"/>
    </xf>
    <xf numFmtId="168" fontId="9" fillId="4" borderId="0" xfId="16" applyNumberFormat="1" applyFont="1" applyFill="1" applyBorder="1"/>
    <xf numFmtId="168" fontId="9" fillId="4" borderId="0" xfId="16" applyNumberFormat="1" applyFont="1" applyFill="1" applyBorder="1" applyAlignment="1">
      <alignment horizontal="right"/>
    </xf>
    <xf numFmtId="0" fontId="9" fillId="4" borderId="0" xfId="20" applyFont="1" applyFill="1" applyBorder="1" applyAlignment="1">
      <alignment horizontal="left"/>
    </xf>
    <xf numFmtId="0" fontId="9" fillId="4" borderId="0" xfId="10" applyFill="1" applyBorder="1" applyAlignment="1">
      <alignment horizontal="left"/>
    </xf>
    <xf numFmtId="173" fontId="9" fillId="4" borderId="0" xfId="22" applyNumberFormat="1" applyFont="1" applyFill="1" applyBorder="1" applyAlignment="1"/>
    <xf numFmtId="172" fontId="9" fillId="4" borderId="0" xfId="22" applyNumberFormat="1" applyFont="1" applyFill="1" applyBorder="1" applyAlignment="1"/>
    <xf numFmtId="0" fontId="9" fillId="0" borderId="0" xfId="5" applyFont="1" applyFill="1" applyBorder="1" applyAlignment="1">
      <alignment horizontal="left"/>
    </xf>
    <xf numFmtId="3" fontId="9" fillId="0" borderId="0" xfId="20" applyNumberFormat="1" applyFont="1" applyFill="1" applyBorder="1"/>
    <xf numFmtId="173" fontId="9" fillId="0" borderId="0" xfId="22" applyNumberFormat="1" applyFont="1" applyFill="1" applyBorder="1" applyAlignment="1">
      <alignment vertical="center"/>
    </xf>
    <xf numFmtId="3" fontId="9" fillId="0" borderId="0" xfId="5" applyNumberFormat="1" applyFont="1" applyFill="1" applyBorder="1"/>
    <xf numFmtId="0" fontId="9" fillId="4" borderId="1" xfId="10" applyFill="1" applyBorder="1" applyAlignment="1">
      <alignment horizontal="left"/>
    </xf>
    <xf numFmtId="3" fontId="9" fillId="4" borderId="1" xfId="10" applyNumberFormat="1" applyFill="1" applyBorder="1"/>
    <xf numFmtId="0" fontId="9" fillId="0" borderId="1" xfId="5" applyFont="1" applyFill="1" applyBorder="1" applyAlignment="1">
      <alignment horizontal="left"/>
    </xf>
    <xf numFmtId="3" fontId="9" fillId="0" borderId="1" xfId="18" applyNumberFormat="1" applyFont="1" applyFill="1" applyBorder="1"/>
    <xf numFmtId="3" fontId="9" fillId="0" borderId="1" xfId="20" applyNumberFormat="1" applyFont="1" applyFill="1" applyBorder="1"/>
    <xf numFmtId="173" fontId="9" fillId="4" borderId="1" xfId="22" applyNumberFormat="1" applyFont="1" applyFill="1" applyBorder="1" applyAlignment="1">
      <alignment vertical="center"/>
    </xf>
    <xf numFmtId="173" fontId="9" fillId="0" borderId="1" xfId="22" applyNumberFormat="1" applyFont="1" applyFill="1" applyBorder="1" applyAlignment="1">
      <alignment vertical="center"/>
    </xf>
    <xf numFmtId="3" fontId="9" fillId="0" borderId="1" xfId="5" applyNumberFormat="1" applyFont="1" applyFill="1" applyBorder="1"/>
    <xf numFmtId="0" fontId="32" fillId="4" borderId="1" xfId="5" applyFont="1" applyFill="1" applyBorder="1"/>
    <xf numFmtId="0" fontId="9" fillId="4" borderId="1" xfId="20" applyFont="1" applyFill="1" applyBorder="1" applyAlignment="1">
      <alignment horizontal="left"/>
    </xf>
    <xf numFmtId="168" fontId="9" fillId="4" borderId="1" xfId="16" applyNumberFormat="1" applyFont="1" applyFill="1" applyBorder="1"/>
    <xf numFmtId="3" fontId="9" fillId="4" borderId="0" xfId="10" applyNumberFormat="1" applyFill="1"/>
    <xf numFmtId="9" fontId="32" fillId="4" borderId="0" xfId="10" applyNumberFormat="1" applyFont="1" applyFill="1" applyBorder="1"/>
    <xf numFmtId="1" fontId="9" fillId="4" borderId="0" xfId="10" applyNumberFormat="1" applyFill="1"/>
    <xf numFmtId="0" fontId="46" fillId="4" borderId="0" xfId="5" applyFont="1" applyFill="1" applyBorder="1" applyAlignment="1">
      <alignment horizontal="left"/>
    </xf>
    <xf numFmtId="168" fontId="3" fillId="4" borderId="0" xfId="16" applyNumberFormat="1" applyFont="1" applyFill="1" applyBorder="1"/>
    <xf numFmtId="0" fontId="3" fillId="4" borderId="0" xfId="20" applyFont="1" applyFill="1" applyBorder="1"/>
    <xf numFmtId="0" fontId="3" fillId="4" borderId="0" xfId="10" applyFont="1" applyFill="1" applyBorder="1" applyAlignment="1">
      <alignment horizontal="left"/>
    </xf>
    <xf numFmtId="0" fontId="3" fillId="4" borderId="0" xfId="10" applyFont="1" applyFill="1"/>
    <xf numFmtId="3" fontId="3" fillId="4" borderId="0" xfId="10" applyNumberFormat="1" applyFont="1" applyFill="1"/>
    <xf numFmtId="3" fontId="3" fillId="4" borderId="0" xfId="10" applyNumberFormat="1" applyFont="1" applyFill="1" applyBorder="1"/>
    <xf numFmtId="0" fontId="46" fillId="4" borderId="0" xfId="5" applyFont="1" applyFill="1"/>
    <xf numFmtId="164" fontId="3" fillId="4" borderId="0" xfId="10" applyNumberFormat="1" applyFont="1" applyFill="1"/>
    <xf numFmtId="0" fontId="46" fillId="4" borderId="0" xfId="23" applyFont="1" applyFill="1" applyAlignment="1"/>
    <xf numFmtId="0" fontId="46" fillId="4" borderId="0" xfId="23" applyFont="1" applyFill="1"/>
    <xf numFmtId="0" fontId="46" fillId="4" borderId="0" xfId="5" applyFont="1" applyFill="1" applyBorder="1"/>
    <xf numFmtId="0" fontId="33" fillId="4" borderId="0" xfId="20" applyFont="1" applyFill="1"/>
    <xf numFmtId="0" fontId="3" fillId="4" borderId="0" xfId="10" applyFont="1" applyFill="1" applyBorder="1"/>
    <xf numFmtId="1" fontId="33" fillId="4" borderId="0" xfId="10" applyNumberFormat="1" applyFont="1" applyFill="1"/>
    <xf numFmtId="0" fontId="3" fillId="4" borderId="0" xfId="23" applyFont="1" applyFill="1" applyAlignment="1"/>
    <xf numFmtId="1" fontId="3" fillId="4" borderId="0" xfId="10" applyNumberFormat="1" applyFont="1" applyFill="1"/>
    <xf numFmtId="0" fontId="47" fillId="4" borderId="0" xfId="5" applyFont="1" applyFill="1" applyBorder="1" applyAlignment="1">
      <alignment horizontal="left"/>
    </xf>
    <xf numFmtId="0" fontId="3" fillId="4" borderId="0" xfId="23" applyFont="1" applyFill="1"/>
    <xf numFmtId="0" fontId="10" fillId="4" borderId="0" xfId="20" applyFont="1" applyFill="1" applyBorder="1"/>
    <xf numFmtId="0" fontId="47" fillId="4" borderId="0" xfId="5" applyFont="1" applyFill="1"/>
    <xf numFmtId="0" fontId="9" fillId="4" borderId="0" xfId="23" applyFont="1" applyFill="1" applyAlignment="1"/>
    <xf numFmtId="0" fontId="9" fillId="4" borderId="0" xfId="23" applyFont="1" applyFill="1" applyAlignment="1">
      <alignment wrapText="1"/>
    </xf>
    <xf numFmtId="0" fontId="27" fillId="4" borderId="0" xfId="20" applyFont="1" applyFill="1"/>
    <xf numFmtId="0" fontId="10" fillId="4" borderId="0" xfId="10" applyFont="1" applyFill="1" applyBorder="1"/>
    <xf numFmtId="2" fontId="9" fillId="4" borderId="0" xfId="10" applyNumberFormat="1" applyFont="1" applyFill="1"/>
    <xf numFmtId="2" fontId="9" fillId="4" borderId="0" xfId="10" applyNumberFormat="1" applyFill="1"/>
    <xf numFmtId="0" fontId="27" fillId="4" borderId="0" xfId="10" applyFont="1" applyFill="1"/>
    <xf numFmtId="0" fontId="3" fillId="0" borderId="0" xfId="15" applyFont="1" applyFill="1"/>
    <xf numFmtId="166" fontId="10" fillId="0" borderId="0" xfId="4" applyNumberFormat="1" applyFont="1"/>
    <xf numFmtId="164" fontId="0" fillId="9" borderId="0" xfId="7" applyNumberFormat="1" applyFont="1" applyFill="1"/>
    <xf numFmtId="0" fontId="10" fillId="2" borderId="0" xfId="4" applyFont="1" applyFill="1"/>
    <xf numFmtId="164" fontId="10" fillId="2" borderId="0" xfId="7" applyNumberFormat="1" applyFont="1" applyFill="1"/>
    <xf numFmtId="0" fontId="10" fillId="2" borderId="0" xfId="7" applyNumberFormat="1" applyFont="1" applyFill="1"/>
    <xf numFmtId="2" fontId="0" fillId="0" borderId="0" xfId="7" applyNumberFormat="1" applyFont="1" applyFill="1"/>
    <xf numFmtId="0" fontId="10" fillId="12" borderId="0" xfId="4" applyFont="1" applyFill="1"/>
    <xf numFmtId="3" fontId="33" fillId="0" borderId="0" xfId="15" applyNumberFormat="1" applyFont="1" applyFill="1" applyBorder="1"/>
    <xf numFmtId="0" fontId="9" fillId="7" borderId="9" xfId="5" applyFont="1" applyFill="1" applyBorder="1"/>
    <xf numFmtId="0" fontId="9" fillId="7" borderId="0" xfId="5" applyFont="1" applyFill="1" applyBorder="1"/>
    <xf numFmtId="0" fontId="3" fillId="7" borderId="0" xfId="15" applyFont="1" applyFill="1" applyBorder="1"/>
    <xf numFmtId="0" fontId="3" fillId="7" borderId="0" xfId="15" applyFont="1" applyFill="1"/>
    <xf numFmtId="3" fontId="3" fillId="7" borderId="0" xfId="15" applyNumberFormat="1" applyFont="1" applyFill="1" applyBorder="1"/>
    <xf numFmtId="0" fontId="6" fillId="7" borderId="0" xfId="15" applyFill="1"/>
    <xf numFmtId="9" fontId="3" fillId="0" borderId="0" xfId="7" applyFont="1" applyFill="1" applyBorder="1"/>
    <xf numFmtId="3" fontId="33" fillId="7" borderId="11" xfId="15" applyNumberFormat="1" applyFont="1" applyFill="1" applyBorder="1"/>
    <xf numFmtId="164" fontId="3" fillId="0" borderId="0" xfId="7" applyNumberFormat="1" applyFont="1" applyFill="1" applyBorder="1"/>
    <xf numFmtId="0" fontId="6" fillId="2" borderId="0" xfId="15" applyFill="1"/>
    <xf numFmtId="0" fontId="9" fillId="2" borderId="10" xfId="5" applyFill="1" applyBorder="1"/>
    <xf numFmtId="0" fontId="10" fillId="2" borderId="11" xfId="5" applyFont="1" applyFill="1" applyBorder="1"/>
    <xf numFmtId="0" fontId="3" fillId="2" borderId="11" xfId="15" applyFont="1" applyFill="1" applyBorder="1"/>
    <xf numFmtId="0" fontId="3" fillId="2" borderId="0" xfId="15" applyFont="1" applyFill="1"/>
    <xf numFmtId="164" fontId="33" fillId="2" borderId="11" xfId="7" applyNumberFormat="1" applyFont="1" applyFill="1" applyBorder="1"/>
    <xf numFmtId="3" fontId="10" fillId="7" borderId="0" xfId="7" applyNumberFormat="1" applyFont="1" applyFill="1"/>
    <xf numFmtId="0" fontId="17" fillId="0" borderId="1" xfId="4" applyFont="1" applyBorder="1" applyAlignment="1">
      <alignment horizontal="left"/>
    </xf>
    <xf numFmtId="0" fontId="11" fillId="0" borderId="2" xfId="4" applyBorder="1"/>
    <xf numFmtId="0" fontId="11" fillId="9" borderId="2" xfId="4" applyFill="1" applyBorder="1"/>
    <xf numFmtId="9" fontId="9" fillId="0" borderId="0" xfId="4" applyNumberFormat="1" applyFont="1"/>
    <xf numFmtId="0" fontId="11" fillId="0" borderId="3" xfId="4" applyBorder="1"/>
    <xf numFmtId="0" fontId="11" fillId="9" borderId="3" xfId="4" applyFill="1" applyBorder="1" applyAlignment="1">
      <alignment wrapText="1"/>
    </xf>
    <xf numFmtId="0" fontId="11" fillId="0" borderId="3" xfId="4" applyBorder="1" applyAlignment="1">
      <alignment wrapText="1"/>
    </xf>
    <xf numFmtId="0" fontId="11" fillId="0" borderId="0" xfId="4" applyFill="1" applyBorder="1" applyAlignment="1">
      <alignment wrapText="1"/>
    </xf>
    <xf numFmtId="0" fontId="11" fillId="0" borderId="3" xfId="4" applyBorder="1" applyAlignment="1">
      <alignment horizontal="left" wrapText="1"/>
    </xf>
    <xf numFmtId="0" fontId="11" fillId="0" borderId="0" xfId="4" applyBorder="1"/>
    <xf numFmtId="0" fontId="11" fillId="9" borderId="0" xfId="4" applyFill="1" applyBorder="1" applyAlignment="1">
      <alignment wrapText="1"/>
    </xf>
    <xf numFmtId="0" fontId="11" fillId="0" borderId="0" xfId="4" applyBorder="1" applyAlignment="1">
      <alignment wrapText="1"/>
    </xf>
    <xf numFmtId="0" fontId="11" fillId="0" borderId="0" xfId="4" applyBorder="1" applyAlignment="1">
      <alignment horizontal="left" wrapText="1"/>
    </xf>
    <xf numFmtId="164" fontId="0" fillId="0" borderId="0" xfId="7" applyNumberFormat="1" applyFont="1" applyAlignment="1">
      <alignment horizontal="right" wrapText="1"/>
    </xf>
    <xf numFmtId="0" fontId="11" fillId="0" borderId="0" xfId="4" applyAlignment="1">
      <alignment horizontal="left"/>
    </xf>
    <xf numFmtId="3" fontId="11" fillId="9" borderId="0" xfId="4" applyNumberFormat="1" applyFill="1" applyAlignment="1">
      <alignment horizontal="left"/>
    </xf>
    <xf numFmtId="3" fontId="11" fillId="0" borderId="0" xfId="4" applyNumberFormat="1" applyAlignment="1">
      <alignment horizontal="left"/>
    </xf>
    <xf numFmtId="41" fontId="11" fillId="0" borderId="0" xfId="4" applyNumberFormat="1" applyAlignment="1">
      <alignment horizontal="left"/>
    </xf>
    <xf numFmtId="174" fontId="0" fillId="0" borderId="0" xfId="7" applyNumberFormat="1" applyFont="1"/>
    <xf numFmtId="0" fontId="11" fillId="0" borderId="0" xfId="4" applyBorder="1" applyAlignment="1">
      <alignment horizontal="left"/>
    </xf>
    <xf numFmtId="0" fontId="11" fillId="7" borderId="0" xfId="4" applyFill="1" applyBorder="1" applyAlignment="1">
      <alignment horizontal="left"/>
    </xf>
    <xf numFmtId="3" fontId="11" fillId="6" borderId="0" xfId="4" applyNumberFormat="1" applyFill="1" applyAlignment="1">
      <alignment horizontal="left"/>
    </xf>
    <xf numFmtId="41" fontId="11" fillId="6" borderId="0" xfId="4" applyNumberFormat="1" applyFill="1" applyAlignment="1">
      <alignment horizontal="left"/>
    </xf>
    <xf numFmtId="9" fontId="0" fillId="0" borderId="0" xfId="7" applyNumberFormat="1" applyFont="1"/>
    <xf numFmtId="0" fontId="11" fillId="0" borderId="1" xfId="4" applyBorder="1" applyAlignment="1">
      <alignment horizontal="left"/>
    </xf>
    <xf numFmtId="10" fontId="0" fillId="6" borderId="0" xfId="7" applyNumberFormat="1" applyFont="1" applyFill="1"/>
    <xf numFmtId="164" fontId="11" fillId="6" borderId="0" xfId="4" applyNumberFormat="1" applyFill="1"/>
    <xf numFmtId="0" fontId="11" fillId="7" borderId="0" xfId="4" applyFill="1" applyAlignment="1">
      <alignment horizontal="left" vertical="center" indent="2"/>
    </xf>
    <xf numFmtId="9" fontId="11" fillId="0" borderId="0" xfId="1" applyFont="1"/>
    <xf numFmtId="167" fontId="11" fillId="0" borderId="0" xfId="4" applyNumberFormat="1"/>
    <xf numFmtId="2" fontId="11" fillId="0" borderId="0" xfId="1" applyNumberFormat="1" applyFont="1"/>
    <xf numFmtId="167" fontId="11" fillId="0" borderId="0" xfId="1" applyNumberFormat="1" applyFont="1"/>
    <xf numFmtId="169" fontId="11" fillId="0" borderId="0" xfId="1" applyNumberFormat="1" applyFont="1"/>
    <xf numFmtId="170" fontId="11" fillId="0" borderId="0" xfId="1" applyNumberFormat="1" applyFont="1"/>
    <xf numFmtId="1" fontId="11" fillId="0" borderId="0" xfId="1" applyNumberFormat="1" applyFont="1"/>
    <xf numFmtId="2" fontId="0" fillId="0" borderId="0" xfId="0" applyNumberFormat="1"/>
    <xf numFmtId="0" fontId="48" fillId="0" borderId="0" xfId="24" applyFont="1"/>
    <xf numFmtId="0" fontId="6" fillId="0" borderId="0" xfId="24"/>
    <xf numFmtId="0" fontId="6" fillId="7" borderId="0" xfId="24" applyFill="1"/>
    <xf numFmtId="0" fontId="9" fillId="0" borderId="0" xfId="4" applyFont="1" applyAlignment="1">
      <alignment horizontal="left" vertical="center" indent="2"/>
    </xf>
    <xf numFmtId="0" fontId="6" fillId="0" borderId="0" xfId="24" applyFont="1"/>
    <xf numFmtId="0" fontId="6" fillId="0" borderId="0" xfId="24" applyFont="1" applyAlignment="1">
      <alignment horizontal="center"/>
    </xf>
    <xf numFmtId="0" fontId="49" fillId="0" borderId="0" xfId="4" applyFont="1"/>
    <xf numFmtId="0" fontId="48" fillId="10" borderId="0" xfId="24" applyFont="1" applyFill="1"/>
    <xf numFmtId="0" fontId="48" fillId="7" borderId="0" xfId="24" applyFont="1" applyFill="1"/>
    <xf numFmtId="3" fontId="6" fillId="0" borderId="0" xfId="24" applyNumberFormat="1"/>
    <xf numFmtId="3" fontId="6" fillId="7" borderId="0" xfId="24" applyNumberFormat="1" applyFill="1"/>
    <xf numFmtId="164" fontId="6" fillId="0" borderId="0" xfId="7" applyNumberFormat="1" applyFont="1"/>
    <xf numFmtId="164" fontId="6" fillId="7" borderId="0" xfId="7" applyNumberFormat="1" applyFont="1" applyFill="1"/>
    <xf numFmtId="10" fontId="6" fillId="0" borderId="0" xfId="7" applyNumberFormat="1" applyFont="1"/>
    <xf numFmtId="0" fontId="6" fillId="0" borderId="0" xfId="24" applyAlignment="1">
      <alignment wrapText="1"/>
    </xf>
    <xf numFmtId="0" fontId="48" fillId="0" borderId="0" xfId="24" applyFont="1" applyAlignment="1">
      <alignment wrapText="1"/>
    </xf>
    <xf numFmtId="3" fontId="48" fillId="0" borderId="0" xfId="24" applyNumberFormat="1" applyFont="1" applyAlignment="1">
      <alignment wrapText="1"/>
    </xf>
    <xf numFmtId="3" fontId="48" fillId="15" borderId="0" xfId="24" applyNumberFormat="1" applyFont="1" applyFill="1" applyAlignment="1">
      <alignment wrapText="1"/>
    </xf>
    <xf numFmtId="0" fontId="6" fillId="0" borderId="0" xfId="24" applyFill="1" applyAlignment="1">
      <alignment wrapText="1"/>
    </xf>
    <xf numFmtId="2" fontId="6" fillId="0" borderId="0" xfId="24" applyNumberFormat="1" applyFill="1"/>
    <xf numFmtId="0" fontId="6" fillId="0" borderId="0" xfId="24" applyFill="1"/>
    <xf numFmtId="166" fontId="6" fillId="0" borderId="0" xfId="24" applyNumberFormat="1" applyFill="1"/>
    <xf numFmtId="0" fontId="6" fillId="15" borderId="0" xfId="24" applyFill="1"/>
    <xf numFmtId="0" fontId="6" fillId="0" borderId="0" xfId="24" applyFont="1" applyFill="1" applyAlignment="1">
      <alignment wrapText="1"/>
    </xf>
    <xf numFmtId="0" fontId="51" fillId="0" borderId="0" xfId="25" applyFont="1" applyAlignment="1">
      <alignment wrapText="1"/>
    </xf>
    <xf numFmtId="0" fontId="6" fillId="7" borderId="0" xfId="24" applyFont="1" applyFill="1" applyAlignment="1">
      <alignment wrapText="1"/>
    </xf>
    <xf numFmtId="167" fontId="6" fillId="0" borderId="0" xfId="24" applyNumberFormat="1" applyFill="1"/>
    <xf numFmtId="0" fontId="6" fillId="0" borderId="0" xfId="24" applyFont="1" applyAlignment="1">
      <alignment wrapText="1"/>
    </xf>
    <xf numFmtId="2" fontId="6" fillId="0" borderId="0" xfId="24" applyNumberFormat="1"/>
    <xf numFmtId="2" fontId="6" fillId="15" borderId="0" xfId="24" applyNumberFormat="1" applyFill="1"/>
    <xf numFmtId="0" fontId="6" fillId="9" borderId="0" xfId="24" applyFill="1"/>
    <xf numFmtId="3" fontId="48" fillId="0" borderId="0" xfId="24" applyNumberFormat="1" applyFont="1"/>
    <xf numFmtId="3" fontId="48" fillId="15" borderId="0" xfId="24" applyNumberFormat="1" applyFont="1" applyFill="1"/>
    <xf numFmtId="10" fontId="0" fillId="0" borderId="0" xfId="26" applyNumberFormat="1" applyFont="1"/>
    <xf numFmtId="0" fontId="52" fillId="0" borderId="0" xfId="24" applyFont="1" applyFill="1"/>
    <xf numFmtId="0" fontId="6" fillId="0" borderId="0" xfId="24" applyFont="1" applyFill="1"/>
    <xf numFmtId="0" fontId="6" fillId="5" borderId="0" xfId="24" applyFont="1" applyFill="1" applyAlignment="1">
      <alignment wrapText="1"/>
    </xf>
    <xf numFmtId="2" fontId="6" fillId="5" borderId="0" xfId="24" applyNumberFormat="1" applyFill="1"/>
    <xf numFmtId="166" fontId="6" fillId="15" borderId="0" xfId="24" applyNumberFormat="1" applyFill="1"/>
    <xf numFmtId="10" fontId="0" fillId="7" borderId="0" xfId="26" applyNumberFormat="1" applyFont="1" applyFill="1"/>
    <xf numFmtId="9" fontId="6" fillId="0" borderId="0" xfId="7" applyFont="1"/>
    <xf numFmtId="0" fontId="48" fillId="0" borderId="17" xfId="24" applyFont="1" applyBorder="1"/>
    <xf numFmtId="0" fontId="6" fillId="0" borderId="17" xfId="24" applyBorder="1"/>
    <xf numFmtId="0" fontId="6" fillId="0" borderId="0" xfId="24" applyBorder="1"/>
    <xf numFmtId="0" fontId="48" fillId="0" borderId="17" xfId="24" applyFont="1" applyBorder="1" applyAlignment="1">
      <alignment wrapText="1"/>
    </xf>
    <xf numFmtId="3" fontId="48" fillId="0" borderId="17" xfId="24" applyNumberFormat="1" applyFont="1" applyBorder="1" applyAlignment="1">
      <alignment wrapText="1"/>
    </xf>
    <xf numFmtId="3" fontId="48" fillId="0" borderId="0" xfId="24" applyNumberFormat="1" applyFont="1" applyBorder="1" applyAlignment="1">
      <alignment wrapText="1"/>
    </xf>
    <xf numFmtId="0" fontId="6" fillId="0" borderId="17" xfId="24" applyFont="1" applyFill="1" applyBorder="1" applyAlignment="1">
      <alignment wrapText="1"/>
    </xf>
    <xf numFmtId="165" fontId="6" fillId="0" borderId="17" xfId="24" applyNumberFormat="1" applyFont="1" applyBorder="1" applyAlignment="1">
      <alignment wrapText="1"/>
    </xf>
    <xf numFmtId="165" fontId="48" fillId="0" borderId="0" xfId="24" applyNumberFormat="1" applyFont="1" applyBorder="1" applyAlignment="1">
      <alignment wrapText="1"/>
    </xf>
    <xf numFmtId="4" fontId="6" fillId="0" borderId="17" xfId="24" applyNumberFormat="1" applyFont="1" applyBorder="1" applyAlignment="1">
      <alignment wrapText="1"/>
    </xf>
    <xf numFmtId="4" fontId="48" fillId="0" borderId="0" xfId="24" applyNumberFormat="1" applyFont="1" applyBorder="1" applyAlignment="1">
      <alignment wrapText="1"/>
    </xf>
    <xf numFmtId="0" fontId="6" fillId="0" borderId="17" xfId="24" applyFill="1" applyBorder="1" applyAlignment="1">
      <alignment wrapText="1"/>
    </xf>
    <xf numFmtId="3" fontId="6" fillId="0" borderId="17" xfId="24" applyNumberFormat="1" applyFont="1" applyBorder="1" applyAlignment="1">
      <alignment wrapText="1"/>
    </xf>
    <xf numFmtId="10" fontId="10" fillId="0" borderId="17" xfId="26" applyNumberFormat="1" applyFont="1" applyBorder="1"/>
    <xf numFmtId="10" fontId="10" fillId="0" borderId="0" xfId="26" applyNumberFormat="1" applyFont="1" applyBorder="1"/>
    <xf numFmtId="0" fontId="48" fillId="0" borderId="0" xfId="24" applyFont="1" applyBorder="1"/>
    <xf numFmtId="0" fontId="48" fillId="0" borderId="0" xfId="24" applyFont="1" applyBorder="1" applyAlignment="1">
      <alignment wrapText="1"/>
    </xf>
    <xf numFmtId="0" fontId="53" fillId="0" borderId="0" xfId="4" applyFont="1"/>
    <xf numFmtId="0" fontId="54" fillId="16" borderId="0" xfId="4" applyFont="1" applyFill="1" applyAlignment="1">
      <alignment horizontal="right" vertical="top" wrapText="1"/>
    </xf>
    <xf numFmtId="0" fontId="18" fillId="16" borderId="0" xfId="9" applyFill="1" applyAlignment="1" applyProtection="1">
      <alignment horizontal="left" vertical="top" wrapText="1"/>
    </xf>
    <xf numFmtId="0" fontId="55" fillId="16" borderId="0" xfId="4" applyFont="1" applyFill="1" applyAlignment="1">
      <alignment horizontal="left" vertical="top" wrapText="1"/>
    </xf>
    <xf numFmtId="0" fontId="57" fillId="16" borderId="0" xfId="4" applyFont="1" applyFill="1" applyAlignment="1">
      <alignment horizontal="left" vertical="top" wrapText="1"/>
    </xf>
    <xf numFmtId="0" fontId="58" fillId="16" borderId="18" xfId="4" applyFont="1" applyFill="1" applyBorder="1" applyAlignment="1">
      <alignment horizontal="left" vertical="center" wrapText="1"/>
    </xf>
    <xf numFmtId="0" fontId="18" fillId="16" borderId="19" xfId="9" applyFill="1" applyBorder="1" applyAlignment="1" applyProtection="1">
      <alignment horizontal="left" vertical="top" wrapText="1"/>
    </xf>
    <xf numFmtId="0" fontId="59" fillId="16" borderId="19" xfId="4" applyFont="1" applyFill="1" applyBorder="1" applyAlignment="1">
      <alignment horizontal="left" vertical="top" wrapText="1"/>
    </xf>
    <xf numFmtId="0" fontId="60" fillId="0" borderId="20" xfId="4" applyFont="1" applyBorder="1" applyAlignment="1">
      <alignment horizontal="left" vertical="center"/>
    </xf>
    <xf numFmtId="0" fontId="61" fillId="0" borderId="20" xfId="4" applyFont="1" applyBorder="1" applyAlignment="1">
      <alignment horizontal="left" vertical="center"/>
    </xf>
    <xf numFmtId="167" fontId="0" fillId="7" borderId="0" xfId="0" applyNumberFormat="1" applyFill="1"/>
    <xf numFmtId="0" fontId="1" fillId="0" borderId="0" xfId="27"/>
    <xf numFmtId="0" fontId="1" fillId="3" borderId="0" xfId="27" applyFill="1"/>
    <xf numFmtId="0" fontId="1" fillId="0" borderId="0" xfId="0" applyFont="1"/>
    <xf numFmtId="0" fontId="1" fillId="3" borderId="0" xfId="0" applyFont="1" applyFill="1"/>
    <xf numFmtId="11" fontId="1" fillId="3" borderId="0" xfId="0" applyNumberFormat="1" applyFont="1" applyFill="1"/>
    <xf numFmtId="0" fontId="1" fillId="11" borderId="0" xfId="0" applyFont="1" applyFill="1"/>
    <xf numFmtId="169" fontId="1" fillId="0" borderId="0" xfId="0" applyNumberFormat="1" applyFont="1"/>
    <xf numFmtId="167" fontId="1" fillId="0" borderId="0" xfId="0" applyNumberFormat="1" applyFont="1"/>
    <xf numFmtId="2" fontId="1" fillId="0" borderId="0" xfId="0" applyNumberFormat="1" applyFont="1"/>
    <xf numFmtId="1" fontId="1" fillId="3" borderId="0" xfId="0" applyNumberFormat="1" applyFont="1" applyFill="1"/>
    <xf numFmtId="171" fontId="1" fillId="3" borderId="0" xfId="0" applyNumberFormat="1" applyFont="1" applyFill="1"/>
    <xf numFmtId="0" fontId="1" fillId="8" borderId="0" xfId="27" applyFill="1"/>
    <xf numFmtId="0" fontId="1" fillId="8" borderId="0" xfId="0" applyFont="1" applyFill="1"/>
    <xf numFmtId="0" fontId="0" fillId="13" borderId="0" xfId="0" applyFill="1"/>
    <xf numFmtId="167" fontId="0" fillId="0" borderId="0" xfId="0" applyNumberFormat="1"/>
    <xf numFmtId="0" fontId="6" fillId="0" borderId="0" xfId="0" applyFont="1"/>
    <xf numFmtId="169" fontId="0" fillId="13" borderId="0" xfId="0" applyNumberFormat="1" applyFill="1"/>
    <xf numFmtId="0" fontId="1" fillId="0" borderId="0" xfId="0" applyFont="1" applyFill="1"/>
    <xf numFmtId="0" fontId="1" fillId="0" borderId="0" xfId="27" applyFill="1"/>
    <xf numFmtId="169" fontId="1" fillId="0" borderId="0" xfId="27" applyNumberFormat="1" applyFill="1"/>
    <xf numFmtId="2" fontId="1" fillId="0" borderId="0" xfId="27" applyNumberFormat="1" applyFill="1"/>
    <xf numFmtId="169" fontId="1" fillId="0" borderId="0" xfId="27" applyNumberFormat="1"/>
    <xf numFmtId="0" fontId="9" fillId="0" borderId="0" xfId="4" applyFont="1" applyAlignment="1">
      <alignment horizontal="center" vertical="top" wrapText="1"/>
    </xf>
    <xf numFmtId="0" fontId="11" fillId="0" borderId="0" xfId="4" applyAlignment="1">
      <alignment horizontal="center" vertical="top" wrapText="1"/>
    </xf>
    <xf numFmtId="0" fontId="9" fillId="4" borderId="2" xfId="10" applyFill="1" applyBorder="1" applyAlignment="1">
      <alignment horizontal="center"/>
    </xf>
    <xf numFmtId="0" fontId="11" fillId="0" borderId="1" xfId="4" applyBorder="1" applyAlignment="1">
      <alignment horizontal="right"/>
    </xf>
    <xf numFmtId="1" fontId="37" fillId="4" borderId="12" xfId="16" applyNumberFormat="1" applyFont="1" applyFill="1" applyBorder="1" applyAlignment="1">
      <alignment horizontal="center"/>
    </xf>
    <xf numFmtId="1" fontId="37" fillId="0" borderId="13" xfId="4" applyNumberFormat="1" applyFont="1" applyBorder="1" applyAlignment="1">
      <alignment horizontal="center"/>
    </xf>
    <xf numFmtId="1" fontId="37" fillId="0" borderId="14" xfId="4" applyNumberFormat="1" applyFont="1" applyBorder="1" applyAlignment="1">
      <alignment horizontal="center"/>
    </xf>
    <xf numFmtId="0" fontId="11" fillId="0" borderId="0" xfId="4" applyAlignment="1">
      <alignment horizontal="center" wrapText="1"/>
    </xf>
  </cellXfs>
  <cellStyles count="33">
    <cellStyle name="Comma 2" xfId="16"/>
    <cellStyle name="Comma 2 2 2" xfId="18"/>
    <cellStyle name="Comma 3" xfId="14"/>
    <cellStyle name="Comma 3 2" xfId="11"/>
    <cellStyle name="Comma 3 3" xfId="19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Hyperlink" xfId="9" builtinId="8"/>
    <cellStyle name="Hyperlink 2" xfId="6"/>
    <cellStyle name="Hyperlink 3 2" xfId="12"/>
    <cellStyle name="Normal" xfId="0" builtinId="0"/>
    <cellStyle name="Normal 11" xfId="20"/>
    <cellStyle name="Normal 17" xfId="25"/>
    <cellStyle name="Normal 2" xfId="2"/>
    <cellStyle name="Normal 2 2" xfId="5"/>
    <cellStyle name="Normal 2 3 2" xfId="10"/>
    <cellStyle name="Normal 3" xfId="4"/>
    <cellStyle name="Normal 4" xfId="27"/>
    <cellStyle name="Normal 4 2" xfId="8"/>
    <cellStyle name="Normal 4 2 2" xfId="17"/>
    <cellStyle name="Normal 4 3" xfId="21"/>
    <cellStyle name="Normal 5" xfId="15"/>
    <cellStyle name="Normal 5 2" xfId="23"/>
    <cellStyle name="Normal 6" xfId="24"/>
    <cellStyle name="Normal 7" xfId="3"/>
    <cellStyle name="Normal_domestic data (PM)" xfId="13"/>
    <cellStyle name="Normal_service sector data 2" xfId="22"/>
    <cellStyle name="Percent" xfId="1" builtinId="5"/>
    <cellStyle name="Percent 2" xfId="7"/>
    <cellStyle name="Percent 3" xfId="26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/>
              <a:t>Indoor winter air temperatures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'3a - LTH MTH1 orig UK data'!$W$66</c:f>
              <c:strCache>
                <c:ptCount val="1"/>
                <c:pt idx="0">
                  <c:v>Average Uk indoor temperature</c:v>
                </c:pt>
              </c:strCache>
            </c:strRef>
          </c:tx>
          <c:marker>
            <c:symbol val="none"/>
          </c:marker>
          <c:cat>
            <c:strRef>
              <c:f>'3a - LTH MTH1 orig UK data'!$T$67:$T$117</c:f>
              <c:strCach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strCache>
            </c:strRef>
          </c:cat>
          <c:val>
            <c:numRef>
              <c:f>'3a - LTH MTH1 orig UK data'!$W$67:$W$117</c:f>
              <c:numCache>
                <c:formatCode>0.0</c:formatCode>
                <c:ptCount val="5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11.982187512190933</c:v>
                </c:pt>
                <c:pt idx="11">
                  <c:v>12.782322490280446</c:v>
                </c:pt>
                <c:pt idx="12">
                  <c:v>12.600383900676116</c:v>
                </c:pt>
                <c:pt idx="13">
                  <c:v>12.574317820717233</c:v>
                </c:pt>
                <c:pt idx="14">
                  <c:v>13.346357777101153</c:v>
                </c:pt>
                <c:pt idx="15">
                  <c:v>12.962754603782425</c:v>
                </c:pt>
                <c:pt idx="16">
                  <c:v>12.365350067996395</c:v>
                </c:pt>
                <c:pt idx="17">
                  <c:v>13.449636718160006</c:v>
                </c:pt>
                <c:pt idx="18">
                  <c:v>13.557204461006428</c:v>
                </c:pt>
                <c:pt idx="19">
                  <c:v>12.765492088282601</c:v>
                </c:pt>
                <c:pt idx="20">
                  <c:v>13.360515514323664</c:v>
                </c:pt>
                <c:pt idx="21">
                  <c:v>12.810820447815072</c:v>
                </c:pt>
                <c:pt idx="22">
                  <c:v>13.564780596386283</c:v>
                </c:pt>
                <c:pt idx="23">
                  <c:v>14.078074032328832</c:v>
                </c:pt>
                <c:pt idx="24">
                  <c:v>13.588970454728415</c:v>
                </c:pt>
                <c:pt idx="25">
                  <c:v>13.321580326762358</c:v>
                </c:pt>
                <c:pt idx="26">
                  <c:v>14.0942158927972</c:v>
                </c:pt>
                <c:pt idx="27">
                  <c:v>13.833572171493593</c:v>
                </c:pt>
                <c:pt idx="28">
                  <c:v>14.924270262496393</c:v>
                </c:pt>
                <c:pt idx="29">
                  <c:v>15.249248495883398</c:v>
                </c:pt>
                <c:pt idx="30">
                  <c:v>16.137471493338865</c:v>
                </c:pt>
                <c:pt idx="31">
                  <c:v>15.420522104913097</c:v>
                </c:pt>
                <c:pt idx="32">
                  <c:v>15.558218467971784</c:v>
                </c:pt>
                <c:pt idx="33">
                  <c:v>15.910418402457612</c:v>
                </c:pt>
                <c:pt idx="34">
                  <c:v>16.674172130923175</c:v>
                </c:pt>
                <c:pt idx="35">
                  <c:v>16.265827247205621</c:v>
                </c:pt>
                <c:pt idx="36">
                  <c:v>16.311919681974725</c:v>
                </c:pt>
                <c:pt idx="37">
                  <c:v>17.296422316994562</c:v>
                </c:pt>
                <c:pt idx="38">
                  <c:v>17.809122141257927</c:v>
                </c:pt>
                <c:pt idx="39">
                  <c:v>17.512952973350401</c:v>
                </c:pt>
                <c:pt idx="40">
                  <c:v>17.693511969198916</c:v>
                </c:pt>
                <c:pt idx="41">
                  <c:v>17.545843283198721</c:v>
                </c:pt>
                <c:pt idx="42">
                  <c:v>18.397263929419317</c:v>
                </c:pt>
                <c:pt idx="43">
                  <c:v>17.650724946209174</c:v>
                </c:pt>
                <c:pt idx="44">
                  <c:v>18.144268512612403</c:v>
                </c:pt>
                <c:pt idx="45">
                  <c:v>18.539696388141007</c:v>
                </c:pt>
                <c:pt idx="46">
                  <c:v>17.869944028648128</c:v>
                </c:pt>
                <c:pt idx="47">
                  <c:v>17.510102480775124</c:v>
                </c:pt>
                <c:pt idx="48">
                  <c:v>17.271849650758433</c:v>
                </c:pt>
                <c:pt idx="49">
                  <c:v>17.190000000000001</c:v>
                </c:pt>
                <c:pt idx="50">
                  <c:v>16.882425609957139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E-594C-B34F-33DA5D72784F}"/>
            </c:ext>
          </c:extLst>
        </c:ser>
        <c:ser>
          <c:idx val="1"/>
          <c:order val="1"/>
          <c:tx>
            <c:strRef>
              <c:f>'3a - LTH MTH1 orig UK data'!$AA$66</c:f>
              <c:strCache>
                <c:ptCount val="1"/>
                <c:pt idx="0">
                  <c:v>Average assumed US indoor temperature</c:v>
                </c:pt>
              </c:strCache>
            </c:strRef>
          </c:tx>
          <c:marker>
            <c:symbol val="none"/>
          </c:marker>
          <c:val>
            <c:numRef>
              <c:f>'3a - LTH MTH1 orig UK data'!$AA$67:$AA$117</c:f>
              <c:numCache>
                <c:formatCode>0.0</c:formatCode>
                <c:ptCount val="51"/>
                <c:pt idx="0">
                  <c:v>18.000000000000004</c:v>
                </c:pt>
                <c:pt idx="1">
                  <c:v>18.055555555555557</c:v>
                </c:pt>
                <c:pt idx="2">
                  <c:v>18.111111111111107</c:v>
                </c:pt>
                <c:pt idx="3">
                  <c:v>18.166666666666668</c:v>
                </c:pt>
                <c:pt idx="4">
                  <c:v>18.222222222222221</c:v>
                </c:pt>
                <c:pt idx="5">
                  <c:v>18.277777777777782</c:v>
                </c:pt>
                <c:pt idx="6">
                  <c:v>18.333333333333332</c:v>
                </c:pt>
                <c:pt idx="7">
                  <c:v>18.388888888888886</c:v>
                </c:pt>
                <c:pt idx="8">
                  <c:v>18.444444444444443</c:v>
                </c:pt>
                <c:pt idx="9">
                  <c:v>18.5</c:v>
                </c:pt>
                <c:pt idx="10">
                  <c:v>18.555555555555504</c:v>
                </c:pt>
                <c:pt idx="11">
                  <c:v>18.611111111111054</c:v>
                </c:pt>
                <c:pt idx="12">
                  <c:v>18.666666666666611</c:v>
                </c:pt>
                <c:pt idx="13">
                  <c:v>18.722222222222168</c:v>
                </c:pt>
                <c:pt idx="14">
                  <c:v>18.777777777777722</c:v>
                </c:pt>
                <c:pt idx="15">
                  <c:v>18.833333333333282</c:v>
                </c:pt>
                <c:pt idx="16">
                  <c:v>18.888888888888832</c:v>
                </c:pt>
                <c:pt idx="17">
                  <c:v>18.944444444444386</c:v>
                </c:pt>
                <c:pt idx="18">
                  <c:v>18.999999999999947</c:v>
                </c:pt>
                <c:pt idx="19">
                  <c:v>19.0555555555555</c:v>
                </c:pt>
                <c:pt idx="20">
                  <c:v>19.111111111111061</c:v>
                </c:pt>
                <c:pt idx="21">
                  <c:v>19.166666666666611</c:v>
                </c:pt>
                <c:pt idx="22">
                  <c:v>19.222222222222165</c:v>
                </c:pt>
                <c:pt idx="23">
                  <c:v>19.277777777777725</c:v>
                </c:pt>
                <c:pt idx="24">
                  <c:v>19.333333333333275</c:v>
                </c:pt>
                <c:pt idx="25">
                  <c:v>19.38888888888884</c:v>
                </c:pt>
                <c:pt idx="26">
                  <c:v>19.444444444444386</c:v>
                </c:pt>
                <c:pt idx="27">
                  <c:v>19.499999999999943</c:v>
                </c:pt>
                <c:pt idx="28">
                  <c:v>19.555555555555447</c:v>
                </c:pt>
                <c:pt idx="29">
                  <c:v>19.611111111110997</c:v>
                </c:pt>
                <c:pt idx="30">
                  <c:v>19.666666666666558</c:v>
                </c:pt>
                <c:pt idx="31">
                  <c:v>19.722222222222111</c:v>
                </c:pt>
                <c:pt idx="32">
                  <c:v>19.777777777777665</c:v>
                </c:pt>
                <c:pt idx="33">
                  <c:v>19.833333333333226</c:v>
                </c:pt>
                <c:pt idx="34">
                  <c:v>19.888888888888776</c:v>
                </c:pt>
                <c:pt idx="35">
                  <c:v>19.944444444444336</c:v>
                </c:pt>
                <c:pt idx="36">
                  <c:v>19.99999999999989</c:v>
                </c:pt>
                <c:pt idx="37">
                  <c:v>20.055555555555443</c:v>
                </c:pt>
                <c:pt idx="38">
                  <c:v>20.111111111111004</c:v>
                </c:pt>
                <c:pt idx="39">
                  <c:v>20.166666666666554</c:v>
                </c:pt>
                <c:pt idx="40">
                  <c:v>20.222222222222115</c:v>
                </c:pt>
                <c:pt idx="41">
                  <c:v>20.277777777777668</c:v>
                </c:pt>
                <c:pt idx="42">
                  <c:v>20.333333333333218</c:v>
                </c:pt>
                <c:pt idx="43">
                  <c:v>20.388888888888783</c:v>
                </c:pt>
                <c:pt idx="44">
                  <c:v>20.444444444444329</c:v>
                </c:pt>
                <c:pt idx="45">
                  <c:v>20.499999999999829</c:v>
                </c:pt>
                <c:pt idx="46">
                  <c:v>20.55555555555539</c:v>
                </c:pt>
                <c:pt idx="47">
                  <c:v>20.61111111111094</c:v>
                </c:pt>
                <c:pt idx="48">
                  <c:v>20.666666666666501</c:v>
                </c:pt>
                <c:pt idx="49">
                  <c:v>20.722222222222054</c:v>
                </c:pt>
                <c:pt idx="50">
                  <c:v>20.777777777777608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2E-594C-B34F-33DA5D727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2357440"/>
        <c:axId val="904893008"/>
      </c:lineChart>
      <c:catAx>
        <c:axId val="85235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489300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90489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Temperature</a:t>
                </a:r>
                <a:r>
                  <a:rPr lang="en-GB" baseline="0"/>
                  <a:t> 'C</a:t>
                </a:r>
                <a:endParaRPr lang="en-GB"/>
              </a:p>
            </c:rich>
          </c:tx>
          <c:layout/>
          <c:overlay val="0"/>
        </c:title>
        <c:numFmt formatCode="#,##0.0" sourceLinked="0"/>
        <c:majorTickMark val="out"/>
        <c:minorTickMark val="none"/>
        <c:tickLblPos val="nextTo"/>
        <c:crossAx val="852357440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Roger Fouquet UK electricity end use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'4 - Electr UW allocation ktoe'!$D$182</c:f>
              <c:strCache>
                <c:ptCount val="1"/>
                <c:pt idx="0">
                  <c:v>Energy consumption for power - industry</c:v>
                </c:pt>
              </c:strCache>
            </c:strRef>
          </c:tx>
          <c:marker>
            <c:symbol val="none"/>
          </c:marker>
          <c:cat>
            <c:numRef>
              <c:f>'4 - Electr UW allocation ktoe'!$G$181:$BE$181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'4 - Electr UW allocation ktoe'!$G$182:$BE$182</c:f>
              <c:numCache>
                <c:formatCode>#,##0</c:formatCode>
                <c:ptCount val="51"/>
                <c:pt idx="0">
                  <c:v>1624.6358004628332</c:v>
                </c:pt>
                <c:pt idx="1">
                  <c:v>1719.6858635989099</c:v>
                </c:pt>
                <c:pt idx="2">
                  <c:v>1846.5259150235888</c:v>
                </c:pt>
                <c:pt idx="3">
                  <c:v>1956.8875543359532</c:v>
                </c:pt>
                <c:pt idx="4">
                  <c:v>2093.1895873431399</c:v>
                </c:pt>
                <c:pt idx="5">
                  <c:v>2263.1649501780894</c:v>
                </c:pt>
                <c:pt idx="6">
                  <c:v>2403.2052616325973</c:v>
                </c:pt>
                <c:pt idx="7">
                  <c:v>2576.2285433807506</c:v>
                </c:pt>
                <c:pt idx="8">
                  <c:v>2884.7690934095917</c:v>
                </c:pt>
                <c:pt idx="9">
                  <c:v>3170.5370901617002</c:v>
                </c:pt>
                <c:pt idx="10">
                  <c:v>3394.2763883689208</c:v>
                </c:pt>
                <c:pt idx="11">
                  <c:v>3552.1936656090784</c:v>
                </c:pt>
                <c:pt idx="12">
                  <c:v>3622.6732092163106</c:v>
                </c:pt>
                <c:pt idx="13">
                  <c:v>4005.6797337281769</c:v>
                </c:pt>
                <c:pt idx="14">
                  <c:v>4041.0298902681257</c:v>
                </c:pt>
                <c:pt idx="15">
                  <c:v>4072.1534822790859</c:v>
                </c:pt>
                <c:pt idx="16">
                  <c:v>4371.2964852022642</c:v>
                </c:pt>
                <c:pt idx="17">
                  <c:v>4471.3532345028434</c:v>
                </c:pt>
                <c:pt idx="18">
                  <c:v>4522.8097776078312</c:v>
                </c:pt>
                <c:pt idx="19">
                  <c:v>4739.0340468998293</c:v>
                </c:pt>
                <c:pt idx="20">
                  <c:v>4632.364584021183</c:v>
                </c:pt>
                <c:pt idx="21">
                  <c:v>4554.7549436093532</c:v>
                </c:pt>
                <c:pt idx="22">
                  <c:v>4532.2590541603549</c:v>
                </c:pt>
                <c:pt idx="23">
                  <c:v>4583.9376436577259</c:v>
                </c:pt>
                <c:pt idx="24">
                  <c:v>4916.7966606290274</c:v>
                </c:pt>
                <c:pt idx="25">
                  <c:v>5160.5200646576795</c:v>
                </c:pt>
                <c:pt idx="26">
                  <c:v>5231.0565953973464</c:v>
                </c:pt>
                <c:pt idx="27">
                  <c:v>5623.7989929258729</c:v>
                </c:pt>
                <c:pt idx="28">
                  <c:v>5783.4704056176261</c:v>
                </c:pt>
                <c:pt idx="29">
                  <c:v>5831.003386081059</c:v>
                </c:pt>
                <c:pt idx="30">
                  <c:v>6105.6882528979731</c:v>
                </c:pt>
                <c:pt idx="31">
                  <c:v>5990.1257227409496</c:v>
                </c:pt>
                <c:pt idx="32">
                  <c:v>6017.1510614991348</c:v>
                </c:pt>
                <c:pt idx="33">
                  <c:v>6203.1194012469277</c:v>
                </c:pt>
                <c:pt idx="34">
                  <c:v>6026.2753257552386</c:v>
                </c:pt>
                <c:pt idx="35">
                  <c:v>6289.2122350875006</c:v>
                </c:pt>
                <c:pt idx="36">
                  <c:v>6321.8646279515906</c:v>
                </c:pt>
                <c:pt idx="37">
                  <c:v>6663.7733575192078</c:v>
                </c:pt>
                <c:pt idx="38">
                  <c:v>6588.5892263869337</c:v>
                </c:pt>
                <c:pt idx="39">
                  <c:v>6807.3173689275609</c:v>
                </c:pt>
                <c:pt idx="40">
                  <c:v>6968.350960182117</c:v>
                </c:pt>
                <c:pt idx="41">
                  <c:v>7079.9145356747258</c:v>
                </c:pt>
                <c:pt idx="42">
                  <c:v>7373.6048145383202</c:v>
                </c:pt>
                <c:pt idx="43">
                  <c:v>7577.3997770506685</c:v>
                </c:pt>
                <c:pt idx="44">
                  <c:v>8027.2039265179492</c:v>
                </c:pt>
                <c:pt idx="45">
                  <c:v>8344.6591712797162</c:v>
                </c:pt>
                <c:pt idx="46">
                  <c:v>7633.7309209465657</c:v>
                </c:pt>
                <c:pt idx="47">
                  <c:v>8741.8437748109027</c:v>
                </c:pt>
                <c:pt idx="48">
                  <c:v>8922.1353613112205</c:v>
                </c:pt>
                <c:pt idx="49">
                  <c:v>8456.6662575360242</c:v>
                </c:pt>
                <c:pt idx="50">
                  <c:v>8614.0601514840164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2-C141-89BB-3FEBEC6CA8C0}"/>
            </c:ext>
          </c:extLst>
        </c:ser>
        <c:ser>
          <c:idx val="1"/>
          <c:order val="1"/>
          <c:tx>
            <c:strRef>
              <c:f>'4 - Electr UW allocation ktoe'!$D$183</c:f>
              <c:strCache>
                <c:ptCount val="1"/>
                <c:pt idx="0">
                  <c:v>Energy consumption for power - domestic</c:v>
                </c:pt>
              </c:strCache>
            </c:strRef>
          </c:tx>
          <c:marker>
            <c:symbol val="none"/>
          </c:marker>
          <c:cat>
            <c:numRef>
              <c:f>'4 - Electr UW allocation ktoe'!$G$181:$BE$181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'4 - Electr UW allocation ktoe'!$G$183:$BE$183</c:f>
              <c:numCache>
                <c:formatCode>#,##0</c:formatCode>
                <c:ptCount val="51"/>
                <c:pt idx="0">
                  <c:v>225.10807291069477</c:v>
                </c:pt>
                <c:pt idx="1">
                  <c:v>276.71116700186701</c:v>
                </c:pt>
                <c:pt idx="2">
                  <c:v>331.90866089477231</c:v>
                </c:pt>
                <c:pt idx="3">
                  <c:v>385.66137038577409</c:v>
                </c:pt>
                <c:pt idx="4">
                  <c:v>434.28511895946099</c:v>
                </c:pt>
                <c:pt idx="5">
                  <c:v>510.83020189111278</c:v>
                </c:pt>
                <c:pt idx="6">
                  <c:v>568.36347239677752</c:v>
                </c:pt>
                <c:pt idx="7">
                  <c:v>605.14341157126364</c:v>
                </c:pt>
                <c:pt idx="8">
                  <c:v>667.27731796472642</c:v>
                </c:pt>
                <c:pt idx="9">
                  <c:v>729.9577291609379</c:v>
                </c:pt>
                <c:pt idx="10">
                  <c:v>793.01999071408522</c:v>
                </c:pt>
                <c:pt idx="11">
                  <c:v>826.19345569622192</c:v>
                </c:pt>
                <c:pt idx="12">
                  <c:v>854.99903903822019</c:v>
                </c:pt>
                <c:pt idx="13">
                  <c:v>900.01984010377146</c:v>
                </c:pt>
                <c:pt idx="14">
                  <c:v>919.7072432987926</c:v>
                </c:pt>
                <c:pt idx="15">
                  <c:v>955.68512620231206</c:v>
                </c:pt>
                <c:pt idx="16">
                  <c:v>999.85743438078532</c:v>
                </c:pt>
                <c:pt idx="17">
                  <c:v>1036.7703425630591</c:v>
                </c:pt>
                <c:pt idx="18">
                  <c:v>1068.7515511032911</c:v>
                </c:pt>
                <c:pt idx="19">
                  <c:v>1107.137557815515</c:v>
                </c:pt>
                <c:pt idx="20">
                  <c:v>1138.7725369609809</c:v>
                </c:pt>
                <c:pt idx="21">
                  <c:v>1241.2775539061345</c:v>
                </c:pt>
                <c:pt idx="22">
                  <c:v>1344.8111085496503</c:v>
                </c:pt>
                <c:pt idx="23">
                  <c:v>1461.4688371326283</c:v>
                </c:pt>
                <c:pt idx="24">
                  <c:v>1546.731221013004</c:v>
                </c:pt>
                <c:pt idx="25">
                  <c:v>1681.1960926207446</c:v>
                </c:pt>
                <c:pt idx="26">
                  <c:v>1795.3340483413003</c:v>
                </c:pt>
                <c:pt idx="27">
                  <c:v>1841.2583172674642</c:v>
                </c:pt>
                <c:pt idx="28">
                  <c:v>1962.9158362361723</c:v>
                </c:pt>
                <c:pt idx="29">
                  <c:v>2068.9868551775512</c:v>
                </c:pt>
                <c:pt idx="30">
                  <c:v>2209.0712337131517</c:v>
                </c:pt>
                <c:pt idx="31">
                  <c:v>2387.4757005766351</c:v>
                </c:pt>
                <c:pt idx="32">
                  <c:v>2412.3680885418125</c:v>
                </c:pt>
                <c:pt idx="33">
                  <c:v>2397.9441916449746</c:v>
                </c:pt>
                <c:pt idx="34">
                  <c:v>2376.0681182722246</c:v>
                </c:pt>
                <c:pt idx="35">
                  <c:v>2408.0022655370499</c:v>
                </c:pt>
                <c:pt idx="36">
                  <c:v>2587.9911333800028</c:v>
                </c:pt>
                <c:pt idx="37">
                  <c:v>2427.1994080425779</c:v>
                </c:pt>
                <c:pt idx="38">
                  <c:v>2562.005092709162</c:v>
                </c:pt>
                <c:pt idx="39">
                  <c:v>2559.5603795824968</c:v>
                </c:pt>
                <c:pt idx="40">
                  <c:v>2614.059410624629</c:v>
                </c:pt>
                <c:pt idx="41">
                  <c:v>2670.0202310091108</c:v>
                </c:pt>
                <c:pt idx="42">
                  <c:v>2614.7738166259119</c:v>
                </c:pt>
                <c:pt idx="43">
                  <c:v>2616.7806191740297</c:v>
                </c:pt>
                <c:pt idx="44">
                  <c:v>2634.4358947719888</c:v>
                </c:pt>
                <c:pt idx="45">
                  <c:v>2682.5666749550096</c:v>
                </c:pt>
                <c:pt idx="46">
                  <c:v>2655.023964165945</c:v>
                </c:pt>
                <c:pt idx="47">
                  <c:v>2502.9700177976406</c:v>
                </c:pt>
                <c:pt idx="48">
                  <c:v>2381.796043088053</c:v>
                </c:pt>
                <c:pt idx="49">
                  <c:v>2257.5373959530953</c:v>
                </c:pt>
                <c:pt idx="50">
                  <c:v>2299.5542605970818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2-C141-89BB-3FEBEC6CA8C0}"/>
            </c:ext>
          </c:extLst>
        </c:ser>
        <c:ser>
          <c:idx val="2"/>
          <c:order val="2"/>
          <c:tx>
            <c:strRef>
              <c:f>'4 - Electr UW allocation ktoe'!$D$184</c:f>
              <c:strCache>
                <c:ptCount val="1"/>
                <c:pt idx="0">
                  <c:v>Industrial &amp; other heating</c:v>
                </c:pt>
              </c:strCache>
            </c:strRef>
          </c:tx>
          <c:marker>
            <c:symbol val="none"/>
          </c:marker>
          <c:cat>
            <c:numRef>
              <c:f>'4 - Electr UW allocation ktoe'!$G$181:$BE$181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'4 - Electr UW allocation ktoe'!$G$184:$BE$184</c:f>
              <c:numCache>
                <c:formatCode>#,##0</c:formatCode>
                <c:ptCount val="51"/>
                <c:pt idx="0">
                  <c:v>3468.0677736306852</c:v>
                </c:pt>
                <c:pt idx="1">
                  <c:v>3585.7844816205843</c:v>
                </c:pt>
                <c:pt idx="2">
                  <c:v>3784.9025011349008</c:v>
                </c:pt>
                <c:pt idx="3">
                  <c:v>4013.9861807947227</c:v>
                </c:pt>
                <c:pt idx="4">
                  <c:v>4342.2072840459659</c:v>
                </c:pt>
                <c:pt idx="5">
                  <c:v>4603.7702096064359</c:v>
                </c:pt>
                <c:pt idx="6">
                  <c:v>4713.0043689049862</c:v>
                </c:pt>
                <c:pt idx="7">
                  <c:v>4908.4338336263363</c:v>
                </c:pt>
                <c:pt idx="8">
                  <c:v>5308.8271779790193</c:v>
                </c:pt>
                <c:pt idx="9">
                  <c:v>5629.1647400414095</c:v>
                </c:pt>
                <c:pt idx="10">
                  <c:v>5743.5548210435854</c:v>
                </c:pt>
                <c:pt idx="11">
                  <c:v>5768.1461662185975</c:v>
                </c:pt>
                <c:pt idx="12">
                  <c:v>5789.6478503775079</c:v>
                </c:pt>
                <c:pt idx="13">
                  <c:v>6329.5283396781915</c:v>
                </c:pt>
                <c:pt idx="14">
                  <c:v>6081.5810596770834</c:v>
                </c:pt>
                <c:pt idx="15">
                  <c:v>5989.1661498711628</c:v>
                </c:pt>
                <c:pt idx="16">
                  <c:v>6442.4254562068982</c:v>
                </c:pt>
                <c:pt idx="17">
                  <c:v>6567.2279193812492</c:v>
                </c:pt>
                <c:pt idx="18">
                  <c:v>6791.2364734387747</c:v>
                </c:pt>
                <c:pt idx="19">
                  <c:v>7064.3466342642259</c:v>
                </c:pt>
                <c:pt idx="20">
                  <c:v>6571.7972564668707</c:v>
                </c:pt>
                <c:pt idx="21">
                  <c:v>6378.0861081995017</c:v>
                </c:pt>
                <c:pt idx="22">
                  <c:v>6147.1158577312144</c:v>
                </c:pt>
                <c:pt idx="23">
                  <c:v>6218.4921686277385</c:v>
                </c:pt>
                <c:pt idx="24">
                  <c:v>6282.4712296868029</c:v>
                </c:pt>
                <c:pt idx="25">
                  <c:v>6386.4115601040321</c:v>
                </c:pt>
                <c:pt idx="26">
                  <c:v>6588.5112928747867</c:v>
                </c:pt>
                <c:pt idx="27">
                  <c:v>7122.0601762897049</c:v>
                </c:pt>
                <c:pt idx="28">
                  <c:v>7498.8866694953458</c:v>
                </c:pt>
                <c:pt idx="29">
                  <c:v>7732.2124731893628</c:v>
                </c:pt>
                <c:pt idx="30">
                  <c:v>7783.9087857882605</c:v>
                </c:pt>
                <c:pt idx="31">
                  <c:v>7794.7715670841544</c:v>
                </c:pt>
                <c:pt idx="32">
                  <c:v>7543.2073433009809</c:v>
                </c:pt>
                <c:pt idx="33">
                  <c:v>7660.0456849705033</c:v>
                </c:pt>
                <c:pt idx="34">
                  <c:v>7448.3986472274673</c:v>
                </c:pt>
                <c:pt idx="35">
                  <c:v>7883.9613883221709</c:v>
                </c:pt>
                <c:pt idx="36">
                  <c:v>8223.3217199080427</c:v>
                </c:pt>
                <c:pt idx="37">
                  <c:v>8339.430312902281</c:v>
                </c:pt>
                <c:pt idx="38">
                  <c:v>8377.7585330122038</c:v>
                </c:pt>
                <c:pt idx="39">
                  <c:v>8503.3994457037079</c:v>
                </c:pt>
                <c:pt idx="40">
                  <c:v>8693.8368519036194</c:v>
                </c:pt>
                <c:pt idx="41">
                  <c:v>8571.6344802148888</c:v>
                </c:pt>
                <c:pt idx="42">
                  <c:v>8552.1148407877045</c:v>
                </c:pt>
                <c:pt idx="43">
                  <c:v>8537.6630077469599</c:v>
                </c:pt>
                <c:pt idx="44">
                  <c:v>8955.9954344024754</c:v>
                </c:pt>
                <c:pt idx="45">
                  <c:v>9408.09229788837</c:v>
                </c:pt>
                <c:pt idx="46">
                  <c:v>9752.4806072689753</c:v>
                </c:pt>
                <c:pt idx="47">
                  <c:v>9272.617283210704</c:v>
                </c:pt>
                <c:pt idx="48">
                  <c:v>9244.4726400603868</c:v>
                </c:pt>
                <c:pt idx="49">
                  <c:v>8762.1871534153088</c:v>
                </c:pt>
                <c:pt idx="50">
                  <c:v>8925.2673452519102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2-C141-89BB-3FEBEC6CA8C0}"/>
            </c:ext>
          </c:extLst>
        </c:ser>
        <c:ser>
          <c:idx val="3"/>
          <c:order val="3"/>
          <c:tx>
            <c:strRef>
              <c:f>'4 - Electr UW allocation ktoe'!$D$185</c:f>
              <c:strCache>
                <c:ptCount val="1"/>
                <c:pt idx="0">
                  <c:v>Domestic heating</c:v>
                </c:pt>
              </c:strCache>
            </c:strRef>
          </c:tx>
          <c:marker>
            <c:symbol val="none"/>
          </c:marker>
          <c:cat>
            <c:numRef>
              <c:f>'4 - Electr UW allocation ktoe'!$G$181:$BE$181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'4 - Electr UW allocation ktoe'!$G$185:$BE$185</c:f>
              <c:numCache>
                <c:formatCode>#,##0</c:formatCode>
                <c:ptCount val="51"/>
                <c:pt idx="0">
                  <c:v>2321.1100504991145</c:v>
                </c:pt>
                <c:pt idx="1">
                  <c:v>2555.3615554681082</c:v>
                </c:pt>
                <c:pt idx="2">
                  <c:v>3006.5755419081229</c:v>
                </c:pt>
                <c:pt idx="3">
                  <c:v>3382.5207023309408</c:v>
                </c:pt>
                <c:pt idx="4">
                  <c:v>3287.2391599927605</c:v>
                </c:pt>
                <c:pt idx="5">
                  <c:v>3569.2093992064715</c:v>
                </c:pt>
                <c:pt idx="6">
                  <c:v>3687.2030480701942</c:v>
                </c:pt>
                <c:pt idx="7">
                  <c:v>3672.0487452925054</c:v>
                </c:pt>
                <c:pt idx="8">
                  <c:v>3915.8900143363867</c:v>
                </c:pt>
                <c:pt idx="9">
                  <c:v>4225.0083470575473</c:v>
                </c:pt>
                <c:pt idx="10">
                  <c:v>4485.3626524352067</c:v>
                </c:pt>
                <c:pt idx="11">
                  <c:v>4667.2029796140559</c:v>
                </c:pt>
                <c:pt idx="12">
                  <c:v>5056.5806714607306</c:v>
                </c:pt>
                <c:pt idx="13">
                  <c:v>5326.2423115943111</c:v>
                </c:pt>
                <c:pt idx="14">
                  <c:v>5153.6520457119368</c:v>
                </c:pt>
                <c:pt idx="15">
                  <c:v>4651.7799804503775</c:v>
                </c:pt>
                <c:pt idx="16">
                  <c:v>4148.157909919737</c:v>
                </c:pt>
                <c:pt idx="17">
                  <c:v>4095.4006366497711</c:v>
                </c:pt>
                <c:pt idx="18">
                  <c:v>3949.5137723114503</c:v>
                </c:pt>
                <c:pt idx="19">
                  <c:v>4209.1874713627258</c:v>
                </c:pt>
                <c:pt idx="20">
                  <c:v>3726.3075576202755</c:v>
                </c:pt>
                <c:pt idx="21">
                  <c:v>3426.7286170569996</c:v>
                </c:pt>
                <c:pt idx="22">
                  <c:v>3121.6250661391637</c:v>
                </c:pt>
                <c:pt idx="23">
                  <c:v>3011.4506961918787</c:v>
                </c:pt>
                <c:pt idx="24">
                  <c:v>2899.4335647241601</c:v>
                </c:pt>
                <c:pt idx="25">
                  <c:v>3141.6580593813269</c:v>
                </c:pt>
                <c:pt idx="26">
                  <c:v>3330.0962831433167</c:v>
                </c:pt>
                <c:pt idx="27">
                  <c:v>3186.241649370379</c:v>
                </c:pt>
                <c:pt idx="28">
                  <c:v>3137.5777074745074</c:v>
                </c:pt>
                <c:pt idx="29">
                  <c:v>3061.3682178302929</c:v>
                </c:pt>
                <c:pt idx="30">
                  <c:v>3031.3413863282553</c:v>
                </c:pt>
                <c:pt idx="31">
                  <c:v>3404.665240636748</c:v>
                </c:pt>
                <c:pt idx="32">
                  <c:v>3437.3446753981548</c:v>
                </c:pt>
                <c:pt idx="33">
                  <c:v>3416.2615219582617</c:v>
                </c:pt>
                <c:pt idx="34">
                  <c:v>3366.5484577499078</c:v>
                </c:pt>
                <c:pt idx="35">
                  <c:v>3385.0564530819311</c:v>
                </c:pt>
                <c:pt idx="36">
                  <c:v>3819.3167829421427</c:v>
                </c:pt>
                <c:pt idx="37">
                  <c:v>3419.5723366397579</c:v>
                </c:pt>
                <c:pt idx="38">
                  <c:v>3766.069842592326</c:v>
                </c:pt>
                <c:pt idx="39">
                  <c:v>3754.5761271514689</c:v>
                </c:pt>
                <c:pt idx="40">
                  <c:v>3838.8972054619212</c:v>
                </c:pt>
                <c:pt idx="41">
                  <c:v>4023.8773398220906</c:v>
                </c:pt>
                <c:pt idx="42">
                  <c:v>3898.6432924686105</c:v>
                </c:pt>
                <c:pt idx="43">
                  <c:v>3893.154461772875</c:v>
                </c:pt>
                <c:pt idx="44">
                  <c:v>3853.6499983818808</c:v>
                </c:pt>
                <c:pt idx="45">
                  <c:v>3876.083476562445</c:v>
                </c:pt>
                <c:pt idx="46">
                  <c:v>3816.9233518097817</c:v>
                </c:pt>
                <c:pt idx="47">
                  <c:v>3454.0684239915931</c:v>
                </c:pt>
                <c:pt idx="48">
                  <c:v>3498.1248553927021</c:v>
                </c:pt>
                <c:pt idx="49">
                  <c:v>3315.6271712179032</c:v>
                </c:pt>
                <c:pt idx="50">
                  <c:v>3377.3370052665987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2-C141-89BB-3FEBEC6CA8C0}"/>
            </c:ext>
          </c:extLst>
        </c:ser>
        <c:ser>
          <c:idx val="4"/>
          <c:order val="4"/>
          <c:tx>
            <c:strRef>
              <c:f>'4 - Electr UW allocation ktoe'!$D$186</c:f>
              <c:strCache>
                <c:ptCount val="1"/>
                <c:pt idx="0">
                  <c:v>passenger transport (electrified rail)</c:v>
                </c:pt>
              </c:strCache>
            </c:strRef>
          </c:tx>
          <c:marker>
            <c:symbol val="none"/>
          </c:marker>
          <c:cat>
            <c:numRef>
              <c:f>'4 - Electr UW allocation ktoe'!$G$181:$BE$181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'4 - Electr UW allocation ktoe'!$G$186:$BE$186</c:f>
              <c:numCache>
                <c:formatCode>#,##0</c:formatCode>
                <c:ptCount val="51"/>
                <c:pt idx="0">
                  <c:v>218.30759844331268</c:v>
                </c:pt>
                <c:pt idx="1">
                  <c:v>216.89462835474399</c:v>
                </c:pt>
                <c:pt idx="2">
                  <c:v>228.96743741128924</c:v>
                </c:pt>
                <c:pt idx="3">
                  <c:v>226.94016372061921</c:v>
                </c:pt>
                <c:pt idx="4">
                  <c:v>221.43750121428096</c:v>
                </c:pt>
                <c:pt idx="5">
                  <c:v>228.1214679363018</c:v>
                </c:pt>
                <c:pt idx="6">
                  <c:v>244.3434278281851</c:v>
                </c:pt>
                <c:pt idx="7">
                  <c:v>244.20505076148453</c:v>
                </c:pt>
                <c:pt idx="8">
                  <c:v>249.11686537349789</c:v>
                </c:pt>
                <c:pt idx="9">
                  <c:v>260.53875871590401</c:v>
                </c:pt>
                <c:pt idx="10">
                  <c:v>265.0952540387085</c:v>
                </c:pt>
                <c:pt idx="11">
                  <c:v>268.22993013699261</c:v>
                </c:pt>
                <c:pt idx="12">
                  <c:v>257.62471044704267</c:v>
                </c:pt>
                <c:pt idx="13">
                  <c:v>255.19549896613267</c:v>
                </c:pt>
                <c:pt idx="14">
                  <c:v>262.45304259989933</c:v>
                </c:pt>
                <c:pt idx="15">
                  <c:v>279.95952520514783</c:v>
                </c:pt>
                <c:pt idx="16">
                  <c:v>280.64180260460677</c:v>
                </c:pt>
                <c:pt idx="17">
                  <c:v>287.10563332515483</c:v>
                </c:pt>
                <c:pt idx="18">
                  <c:v>288.79031274493184</c:v>
                </c:pt>
                <c:pt idx="19">
                  <c:v>289.91024709808323</c:v>
                </c:pt>
                <c:pt idx="20">
                  <c:v>298.358404683777</c:v>
                </c:pt>
                <c:pt idx="21">
                  <c:v>294.50530504426064</c:v>
                </c:pt>
                <c:pt idx="22">
                  <c:v>260.26540003925351</c:v>
                </c:pt>
                <c:pt idx="23">
                  <c:v>283.14805889226625</c:v>
                </c:pt>
                <c:pt idx="24">
                  <c:v>279.57320972836533</c:v>
                </c:pt>
                <c:pt idx="25">
                  <c:v>292.85293531984098</c:v>
                </c:pt>
                <c:pt idx="26">
                  <c:v>300.03687608931199</c:v>
                </c:pt>
                <c:pt idx="27">
                  <c:v>296.14281087447046</c:v>
                </c:pt>
                <c:pt idx="28">
                  <c:v>319.40505844759804</c:v>
                </c:pt>
                <c:pt idx="29">
                  <c:v>308.41952578545505</c:v>
                </c:pt>
                <c:pt idx="30">
                  <c:v>322.77789718400777</c:v>
                </c:pt>
                <c:pt idx="31">
                  <c:v>331.80748039912385</c:v>
                </c:pt>
                <c:pt idx="32">
                  <c:v>335.56011789644572</c:v>
                </c:pt>
                <c:pt idx="33">
                  <c:v>337.31379419375355</c:v>
                </c:pt>
                <c:pt idx="34">
                  <c:v>336.20004374922047</c:v>
                </c:pt>
                <c:pt idx="35">
                  <c:v>342.29972227108334</c:v>
                </c:pt>
                <c:pt idx="36">
                  <c:v>346.67190296431102</c:v>
                </c:pt>
                <c:pt idx="37">
                  <c:v>348.2954813815424</c:v>
                </c:pt>
                <c:pt idx="38">
                  <c:v>348.8330650296366</c:v>
                </c:pt>
                <c:pt idx="39">
                  <c:v>351.47002044442746</c:v>
                </c:pt>
                <c:pt idx="40">
                  <c:v>357.82913228995341</c:v>
                </c:pt>
                <c:pt idx="41">
                  <c:v>356.23928851473539</c:v>
                </c:pt>
                <c:pt idx="42">
                  <c:v>363.9066122470594</c:v>
                </c:pt>
                <c:pt idx="43">
                  <c:v>367.13254360669885</c:v>
                </c:pt>
                <c:pt idx="44">
                  <c:v>378.86863122862439</c:v>
                </c:pt>
                <c:pt idx="45">
                  <c:v>381.83407035928246</c:v>
                </c:pt>
                <c:pt idx="46">
                  <c:v>387.25681534819194</c:v>
                </c:pt>
                <c:pt idx="47">
                  <c:v>368.30941520792288</c:v>
                </c:pt>
                <c:pt idx="48">
                  <c:v>365.93048298352818</c:v>
                </c:pt>
                <c:pt idx="49">
                  <c:v>370.13531944943628</c:v>
                </c:pt>
                <c:pt idx="50">
                  <c:v>376.11854704918858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D2-C141-89BB-3FEBEC6CA8C0}"/>
            </c:ext>
          </c:extLst>
        </c:ser>
        <c:ser>
          <c:idx val="5"/>
          <c:order val="5"/>
          <c:tx>
            <c:strRef>
              <c:f>'4 - Electr UW allocation ktoe'!$D$187</c:f>
              <c:strCache>
                <c:ptCount val="1"/>
                <c:pt idx="0">
                  <c:v>Domestic appliances</c:v>
                </c:pt>
              </c:strCache>
            </c:strRef>
          </c:tx>
          <c:marker>
            <c:symbol val="none"/>
          </c:marker>
          <c:cat>
            <c:numRef>
              <c:f>'4 - Electr UW allocation ktoe'!$G$181:$BE$181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'4 - Electr UW allocation ktoe'!$G$187:$BE$187</c:f>
              <c:numCache>
                <c:formatCode>#,##0</c:formatCode>
                <c:ptCount val="51"/>
                <c:pt idx="0">
                  <c:v>1115.9302103169871</c:v>
                </c:pt>
                <c:pt idx="1">
                  <c:v>1200.2762183413113</c:v>
                </c:pt>
                <c:pt idx="2">
                  <c:v>1303.7900043154089</c:v>
                </c:pt>
                <c:pt idx="3">
                  <c:v>1426.6790735000047</c:v>
                </c:pt>
                <c:pt idx="4">
                  <c:v>1521.3357134038429</c:v>
                </c:pt>
                <c:pt idx="5">
                  <c:v>1610.6696583468354</c:v>
                </c:pt>
                <c:pt idx="6">
                  <c:v>1643.6156723213776</c:v>
                </c:pt>
                <c:pt idx="7">
                  <c:v>1662.8922948590575</c:v>
                </c:pt>
                <c:pt idx="8">
                  <c:v>1763.3037054098406</c:v>
                </c:pt>
                <c:pt idx="9">
                  <c:v>1846.495265049844</c:v>
                </c:pt>
                <c:pt idx="10">
                  <c:v>1912.3666532234906</c:v>
                </c:pt>
                <c:pt idx="11">
                  <c:v>1958.7782594473117</c:v>
                </c:pt>
                <c:pt idx="12">
                  <c:v>2010.4099606061659</c:v>
                </c:pt>
                <c:pt idx="13">
                  <c:v>2111.0733968806644</c:v>
                </c:pt>
                <c:pt idx="14">
                  <c:v>2000.8205985171098</c:v>
                </c:pt>
                <c:pt idx="15">
                  <c:v>2099.5657259214399</c:v>
                </c:pt>
                <c:pt idx="16">
                  <c:v>2151.5397330423129</c:v>
                </c:pt>
                <c:pt idx="17">
                  <c:v>2216.9015323323792</c:v>
                </c:pt>
                <c:pt idx="18">
                  <c:v>2270.5013163241247</c:v>
                </c:pt>
                <c:pt idx="19">
                  <c:v>2331.7769628621272</c:v>
                </c:pt>
                <c:pt idx="20">
                  <c:v>2298.8280857841205</c:v>
                </c:pt>
                <c:pt idx="21">
                  <c:v>2283.7384846624959</c:v>
                </c:pt>
                <c:pt idx="22">
                  <c:v>2294.5787316546948</c:v>
                </c:pt>
                <c:pt idx="23">
                  <c:v>2338.8561247812872</c:v>
                </c:pt>
                <c:pt idx="24">
                  <c:v>2298.3076443076575</c:v>
                </c:pt>
                <c:pt idx="25">
                  <c:v>2432.4839025786059</c:v>
                </c:pt>
                <c:pt idx="26">
                  <c:v>2483.8056446111559</c:v>
                </c:pt>
                <c:pt idx="27">
                  <c:v>2434.7562061234248</c:v>
                </c:pt>
                <c:pt idx="28">
                  <c:v>2493.351172395784</c:v>
                </c:pt>
                <c:pt idx="29">
                  <c:v>2527.1445910947918</c:v>
                </c:pt>
                <c:pt idx="30">
                  <c:v>2516.1114087682322</c:v>
                </c:pt>
                <c:pt idx="31">
                  <c:v>2567.928666041993</c:v>
                </c:pt>
                <c:pt idx="32">
                  <c:v>2653.1717905905043</c:v>
                </c:pt>
                <c:pt idx="33">
                  <c:v>2660.5575936520904</c:v>
                </c:pt>
                <c:pt idx="34">
                  <c:v>2652.4833321540386</c:v>
                </c:pt>
                <c:pt idx="35">
                  <c:v>2759.8483288361194</c:v>
                </c:pt>
                <c:pt idx="36">
                  <c:v>2864.7722252632866</c:v>
                </c:pt>
                <c:pt idx="37">
                  <c:v>2963.9677033165003</c:v>
                </c:pt>
                <c:pt idx="38">
                  <c:v>2963.6030310318683</c:v>
                </c:pt>
                <c:pt idx="39">
                  <c:v>3030.5981580704774</c:v>
                </c:pt>
                <c:pt idx="40">
                  <c:v>3095.1558856726715</c:v>
                </c:pt>
                <c:pt idx="41">
                  <c:v>3117.8493106810424</c:v>
                </c:pt>
                <c:pt idx="42">
                  <c:v>3125.4927547351699</c:v>
                </c:pt>
                <c:pt idx="43">
                  <c:v>3168.782946663398</c:v>
                </c:pt>
                <c:pt idx="44">
                  <c:v>3376.7229556229436</c:v>
                </c:pt>
                <c:pt idx="45">
                  <c:v>3396.5179382453343</c:v>
                </c:pt>
                <c:pt idx="46">
                  <c:v>3482.7414593843</c:v>
                </c:pt>
                <c:pt idx="47">
                  <c:v>3344.5991579417914</c:v>
                </c:pt>
                <c:pt idx="48">
                  <c:v>3222.616247943793</c:v>
                </c:pt>
                <c:pt idx="49">
                  <c:v>3054.4918880235987</c:v>
                </c:pt>
                <c:pt idx="50">
                  <c:v>3111.3415209223972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D2-C141-89BB-3FEBEC6CA8C0}"/>
            </c:ext>
          </c:extLst>
        </c:ser>
        <c:ser>
          <c:idx val="6"/>
          <c:order val="6"/>
          <c:tx>
            <c:strRef>
              <c:f>'4 - Electr UW allocation ktoe'!$D$188</c:f>
              <c:strCache>
                <c:ptCount val="1"/>
                <c:pt idx="0">
                  <c:v>Lighting - other</c:v>
                </c:pt>
              </c:strCache>
            </c:strRef>
          </c:tx>
          <c:marker>
            <c:symbol val="none"/>
          </c:marker>
          <c:cat>
            <c:numRef>
              <c:f>'4 - Electr UW allocation ktoe'!$G$181:$BE$181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'4 - Electr UW allocation ktoe'!$G$188:$BE$188</c:f>
              <c:numCache>
                <c:formatCode>#,##0</c:formatCode>
                <c:ptCount val="51"/>
                <c:pt idx="0">
                  <c:v>1215.161067118986</c:v>
                </c:pt>
                <c:pt idx="1">
                  <c:v>1300.7996004176148</c:v>
                </c:pt>
                <c:pt idx="2">
                  <c:v>1359.4634199693735</c:v>
                </c:pt>
                <c:pt idx="3">
                  <c:v>1476.6105846620419</c:v>
                </c:pt>
                <c:pt idx="4">
                  <c:v>1679.7100971475224</c:v>
                </c:pt>
                <c:pt idx="5">
                  <c:v>1770.9009857165649</c:v>
                </c:pt>
                <c:pt idx="6">
                  <c:v>1813.0592013468727</c:v>
                </c:pt>
                <c:pt idx="7">
                  <c:v>1868.4208726429695</c:v>
                </c:pt>
                <c:pt idx="8">
                  <c:v>1995.7660879036205</c:v>
                </c:pt>
                <c:pt idx="9">
                  <c:v>2080.5654008089896</c:v>
                </c:pt>
                <c:pt idx="10">
                  <c:v>2151.8281321088884</c:v>
                </c:pt>
                <c:pt idx="11">
                  <c:v>2200.6119530063888</c:v>
                </c:pt>
                <c:pt idx="12">
                  <c:v>2264.6320787412246</c:v>
                </c:pt>
                <c:pt idx="13">
                  <c:v>2390.5900290110026</c:v>
                </c:pt>
                <c:pt idx="14">
                  <c:v>2191.9175525653595</c:v>
                </c:pt>
                <c:pt idx="15">
                  <c:v>2327.4181674254887</c:v>
                </c:pt>
                <c:pt idx="16">
                  <c:v>2373.3004117979735</c:v>
                </c:pt>
                <c:pt idx="17">
                  <c:v>2451.8858840685107</c:v>
                </c:pt>
                <c:pt idx="18">
                  <c:v>2517.1740768829718</c:v>
                </c:pt>
                <c:pt idx="19">
                  <c:v>2587.9241760943651</c:v>
                </c:pt>
                <c:pt idx="20">
                  <c:v>2507.3045517917353</c:v>
                </c:pt>
                <c:pt idx="21">
                  <c:v>2457.492086647389</c:v>
                </c:pt>
                <c:pt idx="22">
                  <c:v>2451.2212895964335</c:v>
                </c:pt>
                <c:pt idx="23">
                  <c:v>2489.0432545095068</c:v>
                </c:pt>
                <c:pt idx="24">
                  <c:v>2415.0355758301089</c:v>
                </c:pt>
                <c:pt idx="25">
                  <c:v>2592.133863562854</c:v>
                </c:pt>
                <c:pt idx="26">
                  <c:v>2649.8649482311334</c:v>
                </c:pt>
                <c:pt idx="27">
                  <c:v>2596.0059312583312</c:v>
                </c:pt>
                <c:pt idx="28">
                  <c:v>2660.5420663974178</c:v>
                </c:pt>
                <c:pt idx="29">
                  <c:v>2696.9960790851546</c:v>
                </c:pt>
                <c:pt idx="30">
                  <c:v>2632.8577911560924</c:v>
                </c:pt>
                <c:pt idx="31">
                  <c:v>2686.3780265249134</c:v>
                </c:pt>
                <c:pt idx="32">
                  <c:v>2824.3476187229999</c:v>
                </c:pt>
                <c:pt idx="33">
                  <c:v>2839.873483244864</c:v>
                </c:pt>
                <c:pt idx="34">
                  <c:v>2842.8240419741646</c:v>
                </c:pt>
                <c:pt idx="35">
                  <c:v>3005.4773537244305</c:v>
                </c:pt>
                <c:pt idx="36">
                  <c:v>3172.5613995708031</c:v>
                </c:pt>
                <c:pt idx="37">
                  <c:v>3339.8832918033609</c:v>
                </c:pt>
                <c:pt idx="38">
                  <c:v>3339.0471266516111</c:v>
                </c:pt>
                <c:pt idx="39">
                  <c:v>3482.0559395757018</c:v>
                </c:pt>
                <c:pt idx="40">
                  <c:v>3599.363817385009</c:v>
                </c:pt>
                <c:pt idx="41">
                  <c:v>3679.4087022495069</c:v>
                </c:pt>
                <c:pt idx="42">
                  <c:v>3688.9910678076421</c:v>
                </c:pt>
                <c:pt idx="43">
                  <c:v>3777.0098584872344</c:v>
                </c:pt>
                <c:pt idx="44">
                  <c:v>4091.9864896910135</c:v>
                </c:pt>
                <c:pt idx="45">
                  <c:v>4115.9134015160544</c:v>
                </c:pt>
                <c:pt idx="46">
                  <c:v>4222.6155169541926</c:v>
                </c:pt>
                <c:pt idx="47">
                  <c:v>4054.97551197537</c:v>
                </c:pt>
                <c:pt idx="48">
                  <c:v>3906.237715662257</c:v>
                </c:pt>
                <c:pt idx="49">
                  <c:v>3702.4487240127323</c:v>
                </c:pt>
                <c:pt idx="50">
                  <c:v>3771.3580086017782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2-C141-89BB-3FEBEC6CA8C0}"/>
            </c:ext>
          </c:extLst>
        </c:ser>
        <c:ser>
          <c:idx val="7"/>
          <c:order val="7"/>
          <c:tx>
            <c:strRef>
              <c:f>'4 - Electr UW allocation ktoe'!$D$189</c:f>
              <c:strCache>
                <c:ptCount val="1"/>
                <c:pt idx="0">
                  <c:v>Lighting - domestic</c:v>
                </c:pt>
              </c:strCache>
            </c:strRef>
          </c:tx>
          <c:marker>
            <c:symbol val="none"/>
          </c:marker>
          <c:cat>
            <c:numRef>
              <c:f>'4 - Electr UW allocation ktoe'!$G$181:$BE$181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'4 - Electr UW allocation ktoe'!$G$189:$BE$189</c:f>
              <c:numCache>
                <c:formatCode>#,##0</c:formatCode>
                <c:ptCount val="51"/>
                <c:pt idx="0">
                  <c:v>682.67942661738653</c:v>
                </c:pt>
                <c:pt idx="1">
                  <c:v>740.48648519685969</c:v>
                </c:pt>
                <c:pt idx="2">
                  <c:v>857.86651934254576</c:v>
                </c:pt>
                <c:pt idx="3">
                  <c:v>949.71437026993931</c:v>
                </c:pt>
                <c:pt idx="4">
                  <c:v>907.5955378930264</c:v>
                </c:pt>
                <c:pt idx="5">
                  <c:v>968.33312711818883</c:v>
                </c:pt>
                <c:pt idx="6">
                  <c:v>982.20554749900668</c:v>
                </c:pt>
                <c:pt idx="7">
                  <c:v>959.62724786563126</c:v>
                </c:pt>
                <c:pt idx="8">
                  <c:v>1003.0497376233185</c:v>
                </c:pt>
                <c:pt idx="9">
                  <c:v>1059.7326690036707</c:v>
                </c:pt>
                <c:pt idx="10">
                  <c:v>1100.4961080671151</c:v>
                </c:pt>
                <c:pt idx="11">
                  <c:v>1130.6435902713522</c:v>
                </c:pt>
                <c:pt idx="12">
                  <c:v>1154.4324801127982</c:v>
                </c:pt>
                <c:pt idx="13">
                  <c:v>1199.6708500377472</c:v>
                </c:pt>
                <c:pt idx="14">
                  <c:v>1210.8385673616979</c:v>
                </c:pt>
                <c:pt idx="15">
                  <c:v>1243.2718426449871</c:v>
                </c:pt>
                <c:pt idx="16">
                  <c:v>1285.7807668454159</c:v>
                </c:pt>
                <c:pt idx="17">
                  <c:v>1318.3548171770328</c:v>
                </c:pt>
                <c:pt idx="18">
                  <c:v>1344.2227195866255</c:v>
                </c:pt>
                <c:pt idx="19">
                  <c:v>1377.6829036031302</c:v>
                </c:pt>
                <c:pt idx="20">
                  <c:v>1402.2670226710543</c:v>
                </c:pt>
                <c:pt idx="21">
                  <c:v>1426.4169008738616</c:v>
                </c:pt>
                <c:pt idx="22">
                  <c:v>1451.1234921292364</c:v>
                </c:pt>
                <c:pt idx="23">
                  <c:v>1488.6032162069678</c:v>
                </c:pt>
                <c:pt idx="24">
                  <c:v>1493.6508940808733</c:v>
                </c:pt>
                <c:pt idx="25">
                  <c:v>1544.7435217749116</c:v>
                </c:pt>
                <c:pt idx="26">
                  <c:v>1574.2943113116485</c:v>
                </c:pt>
                <c:pt idx="27">
                  <c:v>1544.7359158903503</c:v>
                </c:pt>
                <c:pt idx="28">
                  <c:v>1579.8510839355472</c:v>
                </c:pt>
                <c:pt idx="29">
                  <c:v>1600.8688717563282</c:v>
                </c:pt>
                <c:pt idx="30">
                  <c:v>1646.2432441640296</c:v>
                </c:pt>
                <c:pt idx="31">
                  <c:v>1680.8475959954817</c:v>
                </c:pt>
                <c:pt idx="32">
                  <c:v>1687.8493040499661</c:v>
                </c:pt>
                <c:pt idx="33">
                  <c:v>1684.8843290886232</c:v>
                </c:pt>
                <c:pt idx="34">
                  <c:v>1668.2020331177375</c:v>
                </c:pt>
                <c:pt idx="35">
                  <c:v>1688.1422531397168</c:v>
                </c:pt>
                <c:pt idx="36">
                  <c:v>1699.500208019819</c:v>
                </c:pt>
                <c:pt idx="37">
                  <c:v>1700.8781083947683</c:v>
                </c:pt>
                <c:pt idx="38">
                  <c:v>1701.0940825862597</c:v>
                </c:pt>
                <c:pt idx="39">
                  <c:v>1672.0225605441572</c:v>
                </c:pt>
                <c:pt idx="40">
                  <c:v>1664.5067364800789</c:v>
                </c:pt>
                <c:pt idx="41">
                  <c:v>1623.0561118338974</c:v>
                </c:pt>
                <c:pt idx="42">
                  <c:v>1626.4728007895837</c:v>
                </c:pt>
                <c:pt idx="43">
                  <c:v>1612.0767854981366</c:v>
                </c:pt>
                <c:pt idx="44">
                  <c:v>1650.739625313993</c:v>
                </c:pt>
                <c:pt idx="45">
                  <c:v>1660.477649921587</c:v>
                </c:pt>
                <c:pt idx="46">
                  <c:v>1700.4141758762505</c:v>
                </c:pt>
                <c:pt idx="47">
                  <c:v>1633.1182940480844</c:v>
                </c:pt>
                <c:pt idx="48">
                  <c:v>1574.4021617931721</c:v>
                </c:pt>
                <c:pt idx="49">
                  <c:v>1492.2653712654951</c:v>
                </c:pt>
                <c:pt idx="50">
                  <c:v>1520.0391358240663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2-C141-89BB-3FEBEC6CA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43170528"/>
        <c:axId val="-1443177584"/>
      </c:lineChart>
      <c:catAx>
        <c:axId val="-144317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443177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44317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ktoe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-144317052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/>
              <a:t>UK - </a:t>
            </a:r>
            <a:r>
              <a:rPr lang="en-GB" sz="1200" b="1" i="0" u="none" strike="noStrike" baseline="0">
                <a:effectLst/>
              </a:rPr>
              <a:t>residential  sector electricity use</a:t>
            </a:r>
            <a:endParaRPr lang="en-GB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'4 - Electr UW allocation ktoe'!$D$138</c:f>
              <c:strCache>
                <c:ptCount val="1"/>
                <c:pt idx="0">
                  <c:v>DECC - residential electricity use for wet/cold appliances</c:v>
                </c:pt>
              </c:strCache>
            </c:strRef>
          </c:tx>
          <c:marker>
            <c:symbol val="none"/>
          </c:marker>
          <c:cat>
            <c:numRef>
              <c:f>'4 - Electr UW allocation ktoe'!$Q$143:$BE$143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'4 - Electr UW allocation ktoe'!$Q$138:$BE$138</c:f>
              <c:numCache>
                <c:formatCode>0</c:formatCode>
                <c:ptCount val="41"/>
                <c:pt idx="0">
                  <c:v>2182.7908986524694</c:v>
                </c:pt>
                <c:pt idx="1">
                  <c:v>2297.8422271801965</c:v>
                </c:pt>
                <c:pt idx="2">
                  <c:v>2424.4069632824849</c:v>
                </c:pt>
                <c:pt idx="3">
                  <c:v>2575.0854434715993</c:v>
                </c:pt>
                <c:pt idx="4">
                  <c:v>2723.6738041753706</c:v>
                </c:pt>
                <c:pt idx="5">
                  <c:v>2842.772374325767</c:v>
                </c:pt>
                <c:pt idx="6">
                  <c:v>2927.8937394738673</c:v>
                </c:pt>
                <c:pt idx="7">
                  <c:v>2990.8723549576825</c:v>
                </c:pt>
                <c:pt idx="8">
                  <c:v>3038.5320746817742</c:v>
                </c:pt>
                <c:pt idx="9">
                  <c:v>3073.2045114629354</c:v>
                </c:pt>
                <c:pt idx="10">
                  <c:v>3094.9028792420013</c:v>
                </c:pt>
                <c:pt idx="11">
                  <c:v>3121.9433972779907</c:v>
                </c:pt>
                <c:pt idx="12">
                  <c:v>3146.0230633882825</c:v>
                </c:pt>
                <c:pt idx="13">
                  <c:v>3194.4259690503777</c:v>
                </c:pt>
                <c:pt idx="14">
                  <c:v>3256.861440830874</c:v>
                </c:pt>
                <c:pt idx="15">
                  <c:v>3359.6655221277761</c:v>
                </c:pt>
                <c:pt idx="16">
                  <c:v>3432.9696698032089</c:v>
                </c:pt>
                <c:pt idx="17">
                  <c:v>3504.4595998412397</c:v>
                </c:pt>
                <c:pt idx="18">
                  <c:v>3549.01657209923</c:v>
                </c:pt>
                <c:pt idx="19">
                  <c:v>3577.0562292828563</c:v>
                </c:pt>
                <c:pt idx="20">
                  <c:v>3577.4623414974185</c:v>
                </c:pt>
                <c:pt idx="21">
                  <c:v>3585.2561988625475</c:v>
                </c:pt>
                <c:pt idx="22">
                  <c:v>3583.0407051103939</c:v>
                </c:pt>
                <c:pt idx="23">
                  <c:v>3591.5432664408927</c:v>
                </c:pt>
                <c:pt idx="24">
                  <c:v>3586.5441989234473</c:v>
                </c:pt>
                <c:pt idx="25">
                  <c:v>3573.3795980978884</c:v>
                </c:pt>
                <c:pt idx="26">
                  <c:v>3574.9174491205263</c:v>
                </c:pt>
                <c:pt idx="27">
                  <c:v>3575.9136447653777</c:v>
                </c:pt>
                <c:pt idx="28">
                  <c:v>3570.2481429514778</c:v>
                </c:pt>
                <c:pt idx="29">
                  <c:v>3557.7245057274167</c:v>
                </c:pt>
                <c:pt idx="30">
                  <c:v>3541.5262181470607</c:v>
                </c:pt>
                <c:pt idx="31">
                  <c:v>3518.4605513931569</c:v>
                </c:pt>
                <c:pt idx="32">
                  <c:v>3534.5628739202775</c:v>
                </c:pt>
                <c:pt idx="33">
                  <c:v>3534.86960461939</c:v>
                </c:pt>
                <c:pt idx="34">
                  <c:v>3548.8051354207259</c:v>
                </c:pt>
                <c:pt idx="35">
                  <c:v>3584.0973698242105</c:v>
                </c:pt>
                <c:pt idx="36">
                  <c:v>3646.0665609620055</c:v>
                </c:pt>
                <c:pt idx="37">
                  <c:v>3628.9953624971454</c:v>
                </c:pt>
                <c:pt idx="38">
                  <c:v>3582.7060616096342</c:v>
                </c:pt>
                <c:pt idx="39">
                  <c:v>3612.6848591298349</c:v>
                </c:pt>
                <c:pt idx="40">
                  <c:v>3593.9658210430903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0-034C-B1B2-2075FA345B9C}"/>
            </c:ext>
          </c:extLst>
        </c:ser>
        <c:ser>
          <c:idx val="1"/>
          <c:order val="1"/>
          <c:tx>
            <c:strRef>
              <c:f>'4 - Electr UW allocation ktoe'!$D$141</c:f>
              <c:strCache>
                <c:ptCount val="1"/>
                <c:pt idx="0">
                  <c:v>DECC - residential electricity use - excl appliances/lighting </c:v>
                </c:pt>
              </c:strCache>
            </c:strRef>
          </c:tx>
          <c:marker>
            <c:symbol val="none"/>
          </c:marker>
          <c:cat>
            <c:numRef>
              <c:f>'4 - Electr UW allocation ktoe'!$Q$143:$BE$143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'4 - Electr UW allocation ktoe'!$Q$141:$BE$141</c:f>
              <c:numCache>
                <c:formatCode>0</c:formatCode>
                <c:ptCount val="41"/>
                <c:pt idx="0">
                  <c:v>3127.2475494283117</c:v>
                </c:pt>
                <c:pt idx="1">
                  <c:v>3265.8420518772741</c:v>
                </c:pt>
                <c:pt idx="2">
                  <c:v>3637.2586134500157</c:v>
                </c:pt>
                <c:pt idx="3">
                  <c:v>3821.0025830022782</c:v>
                </c:pt>
                <c:pt idx="4">
                  <c:v>3744.1762006640192</c:v>
                </c:pt>
                <c:pt idx="5">
                  <c:v>3284.6038392016508</c:v>
                </c:pt>
                <c:pt idx="6">
                  <c:v>2802.094415011753</c:v>
                </c:pt>
                <c:pt idx="7">
                  <c:v>2749.5641443613476</c:v>
                </c:pt>
                <c:pt idx="8">
                  <c:v>2632.37037170851</c:v>
                </c:pt>
                <c:pt idx="9">
                  <c:v>2858.1539670602251</c:v>
                </c:pt>
                <c:pt idx="10">
                  <c:v>2455.4250425176424</c:v>
                </c:pt>
                <c:pt idx="11">
                  <c:v>2204.0782451902351</c:v>
                </c:pt>
                <c:pt idx="12">
                  <c:v>1950.404660411773</c:v>
                </c:pt>
                <c:pt idx="13">
                  <c:v>1832.3481770560375</c:v>
                </c:pt>
                <c:pt idx="14">
                  <c:v>1776.9287888579211</c:v>
                </c:pt>
                <c:pt idx="15">
                  <c:v>1957.1734456648819</c:v>
                </c:pt>
                <c:pt idx="16">
                  <c:v>2130.9511677032879</c:v>
                </c:pt>
                <c:pt idx="17">
                  <c:v>2120.9366640172057</c:v>
                </c:pt>
                <c:pt idx="18">
                  <c:v>1952.1793320863899</c:v>
                </c:pt>
                <c:pt idx="19">
                  <c:v>1856.954172137941</c:v>
                </c:pt>
                <c:pt idx="20">
                  <c:v>1939.6019933051266</c:v>
                </c:pt>
                <c:pt idx="21">
                  <c:v>2242.0834691784976</c:v>
                </c:pt>
                <c:pt idx="22">
                  <c:v>2308.4779098180752</c:v>
                </c:pt>
                <c:pt idx="23">
                  <c:v>2326.8032000686335</c:v>
                </c:pt>
                <c:pt idx="24">
                  <c:v>2362.9914426675987</c:v>
                </c:pt>
                <c:pt idx="25">
                  <c:v>2402.3181957344204</c:v>
                </c:pt>
                <c:pt idx="26">
                  <c:v>2810.301767784641</c:v>
                </c:pt>
                <c:pt idx="27">
                  <c:v>2488.3849122198899</c:v>
                </c:pt>
                <c:pt idx="28">
                  <c:v>2855.4517680391646</c:v>
                </c:pt>
                <c:pt idx="29">
                  <c:v>2876.2451811485571</c:v>
                </c:pt>
                <c:pt idx="30">
                  <c:v>2959.2855815196781</c:v>
                </c:pt>
                <c:pt idx="31">
                  <c:v>3202.8079816229283</c:v>
                </c:pt>
                <c:pt idx="32">
                  <c:v>3011.166126709234</c:v>
                </c:pt>
                <c:pt idx="33">
                  <c:v>3638.806382604922</c:v>
                </c:pt>
                <c:pt idx="34">
                  <c:v>3610.662146838421</c:v>
                </c:pt>
                <c:pt idx="35">
                  <c:v>3638.762571627075</c:v>
                </c:pt>
                <c:pt idx="36">
                  <c:v>3370.5290976218403</c:v>
                </c:pt>
                <c:pt idx="37">
                  <c:v>3198.1552659938316</c:v>
                </c:pt>
                <c:pt idx="38">
                  <c:v>3084.1144255267527</c:v>
                </c:pt>
                <c:pt idx="39">
                  <c:v>2999.336160430842</c:v>
                </c:pt>
                <c:pt idx="40">
                  <c:v>3020.4657239814323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0-034C-B1B2-2075FA345B9C}"/>
            </c:ext>
          </c:extLst>
        </c:ser>
        <c:ser>
          <c:idx val="2"/>
          <c:order val="2"/>
          <c:tx>
            <c:strRef>
              <c:f>'4 - Electr UW allocation ktoe'!$D$139</c:f>
              <c:strCache>
                <c:ptCount val="1"/>
                <c:pt idx="0">
                  <c:v>DECC - residential electricity use - lighting</c:v>
                </c:pt>
              </c:strCache>
            </c:strRef>
          </c:tx>
          <c:marker>
            <c:symbol val="none"/>
          </c:marker>
          <c:val>
            <c:numRef>
              <c:f>'4 - Electr UW allocation ktoe'!$Q$139:$BE$139</c:f>
              <c:numCache>
                <c:formatCode>General</c:formatCode>
                <c:ptCount val="41"/>
                <c:pt idx="0">
                  <c:v>937.5884570005702</c:v>
                </c:pt>
                <c:pt idx="1">
                  <c:v>966.33095254973045</c:v>
                </c:pt>
                <c:pt idx="2">
                  <c:v>990.02284673148779</c:v>
                </c:pt>
                <c:pt idx="3">
                  <c:v>1020.6909288186785</c:v>
                </c:pt>
                <c:pt idx="4">
                  <c:v>1049.0856655353111</c:v>
                </c:pt>
                <c:pt idx="5">
                  <c:v>1075.1252213436878</c:v>
                </c:pt>
                <c:pt idx="6">
                  <c:v>1098.2624181927235</c:v>
                </c:pt>
                <c:pt idx="7">
                  <c:v>1122.746530867794</c:v>
                </c:pt>
                <c:pt idx="8">
                  <c:v>1146.5996084515275</c:v>
                </c:pt>
                <c:pt idx="9">
                  <c:v>1173.0154411427395</c:v>
                </c:pt>
                <c:pt idx="10">
                  <c:v>1194.5173561171096</c:v>
                </c:pt>
                <c:pt idx="11">
                  <c:v>1217.6493698664879</c:v>
                </c:pt>
                <c:pt idx="12">
                  <c:v>1242.3259450134508</c:v>
                </c:pt>
                <c:pt idx="13">
                  <c:v>1263.5773660140542</c:v>
                </c:pt>
                <c:pt idx="14">
                  <c:v>1281.4248160849199</c:v>
                </c:pt>
                <c:pt idx="15">
                  <c:v>1310.910870342773</c:v>
                </c:pt>
                <c:pt idx="16">
                  <c:v>1326.1912663784176</c:v>
                </c:pt>
                <c:pt idx="17">
                  <c:v>1342.7317720882686</c:v>
                </c:pt>
                <c:pt idx="18">
                  <c:v>1352.460596572352</c:v>
                </c:pt>
                <c:pt idx="19">
                  <c:v>1366.5994407750238</c:v>
                </c:pt>
                <c:pt idx="20">
                  <c:v>1376.3855098585673</c:v>
                </c:pt>
                <c:pt idx="21">
                  <c:v>1391.2489738262864</c:v>
                </c:pt>
                <c:pt idx="22">
                  <c:v>1401.6002148676168</c:v>
                </c:pt>
                <c:pt idx="23">
                  <c:v>1416.9387738563198</c:v>
                </c:pt>
                <c:pt idx="24">
                  <c:v>1427.3211173803525</c:v>
                </c:pt>
                <c:pt idx="25">
                  <c:v>1436.1866445110159</c:v>
                </c:pt>
                <c:pt idx="26">
                  <c:v>1450.1762748715669</c:v>
                </c:pt>
                <c:pt idx="27">
                  <c:v>1466.2385694147222</c:v>
                </c:pt>
                <c:pt idx="28">
                  <c:v>1482.633977567785</c:v>
                </c:pt>
                <c:pt idx="29">
                  <c:v>1499.3667686533406</c:v>
                </c:pt>
                <c:pt idx="30">
                  <c:v>1514.8900768673695</c:v>
                </c:pt>
                <c:pt idx="31" formatCode="#,##0">
                  <c:v>1529.6029559308631</c:v>
                </c:pt>
                <c:pt idx="32" formatCode="#,##0">
                  <c:v>1546.1446807277971</c:v>
                </c:pt>
                <c:pt idx="33" formatCode="#,##0">
                  <c:v>1535.1868117542065</c:v>
                </c:pt>
                <c:pt idx="34" formatCode="#,##0">
                  <c:v>1522.5018789840144</c:v>
                </c:pt>
                <c:pt idx="35" formatCode="#,##0">
                  <c:v>1492.7155082351103</c:v>
                </c:pt>
                <c:pt idx="36" formatCode="#,##0">
                  <c:v>1506.3592808735907</c:v>
                </c:pt>
                <c:pt idx="37" formatCode="#,##0">
                  <c:v>1494.9179749970353</c:v>
                </c:pt>
                <c:pt idx="38" formatCode="#,##0">
                  <c:v>1368.796411654695</c:v>
                </c:pt>
                <c:pt idx="39" formatCode="0">
                  <c:v>1251.7326001603617</c:v>
                </c:pt>
                <c:pt idx="40" formatCode="0">
                  <c:v>1211.5697245279748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0-034C-B1B2-2075FA345B9C}"/>
            </c:ext>
          </c:extLst>
        </c:ser>
        <c:ser>
          <c:idx val="3"/>
          <c:order val="3"/>
          <c:tx>
            <c:strRef>
              <c:f>'4 - Electr UW allocation ktoe'!$D$140</c:f>
              <c:strCache>
                <c:ptCount val="1"/>
                <c:pt idx="0">
                  <c:v>DECC - residential electricity use - consumer electronics &amp; home computing</c:v>
                </c:pt>
              </c:strCache>
            </c:strRef>
          </c:tx>
          <c:marker>
            <c:symbol val="none"/>
          </c:marker>
          <c:val>
            <c:numRef>
              <c:f>'4 - Electr UW allocation ktoe'!$Q$140:$BE$140</c:f>
              <c:numCache>
                <c:formatCode>0</c:formatCode>
                <c:ptCount val="41"/>
                <c:pt idx="0">
                  <c:v>392.37309491864892</c:v>
                </c:pt>
                <c:pt idx="1">
                  <c:v>407.98476839279908</c:v>
                </c:pt>
                <c:pt idx="2">
                  <c:v>420.31157653601161</c:v>
                </c:pt>
                <c:pt idx="3">
                  <c:v>435.22104470744404</c:v>
                </c:pt>
                <c:pt idx="4">
                  <c:v>449.06432962529925</c:v>
                </c:pt>
                <c:pt idx="5">
                  <c:v>469.49856512889448</c:v>
                </c:pt>
                <c:pt idx="6">
                  <c:v>491.74942732165613</c:v>
                </c:pt>
                <c:pt idx="7">
                  <c:v>524.81696981317589</c:v>
                </c:pt>
                <c:pt idx="8">
                  <c:v>561.49794515818871</c:v>
                </c:pt>
                <c:pt idx="9">
                  <c:v>607.62608033410004</c:v>
                </c:pt>
                <c:pt idx="10">
                  <c:v>660.15472212324653</c:v>
                </c:pt>
                <c:pt idx="11">
                  <c:v>718.32898766528592</c:v>
                </c:pt>
                <c:pt idx="12">
                  <c:v>781.24633118649365</c:v>
                </c:pt>
                <c:pt idx="13">
                  <c:v>843.64848787953099</c:v>
                </c:pt>
                <c:pt idx="14">
                  <c:v>899.78495422628498</c:v>
                </c:pt>
                <c:pt idx="15">
                  <c:v>960.25016186456924</c:v>
                </c:pt>
                <c:pt idx="16">
                  <c:v>1006.8878961150855</c:v>
                </c:pt>
                <c:pt idx="17">
                  <c:v>1051.8719640532863</c:v>
                </c:pt>
                <c:pt idx="18">
                  <c:v>1089.343499242028</c:v>
                </c:pt>
                <c:pt idx="19">
                  <c:v>1134.3901578041789</c:v>
                </c:pt>
                <c:pt idx="20">
                  <c:v>1172.5501553388874</c:v>
                </c:pt>
                <c:pt idx="21">
                  <c:v>1217.4113581326681</c:v>
                </c:pt>
                <c:pt idx="22">
                  <c:v>1261.8811702039138</c:v>
                </c:pt>
                <c:pt idx="23">
                  <c:v>1303.714759634154</c:v>
                </c:pt>
                <c:pt idx="24">
                  <c:v>1344.143241028602</c:v>
                </c:pt>
                <c:pt idx="25">
                  <c:v>1378.1155616566759</c:v>
                </c:pt>
                <c:pt idx="26">
                  <c:v>1410.6045082232654</c:v>
                </c:pt>
                <c:pt idx="27">
                  <c:v>1452.46287360001</c:v>
                </c:pt>
                <c:pt idx="28">
                  <c:v>1500.6661114415724</c:v>
                </c:pt>
                <c:pt idx="29">
                  <c:v>1552.6635444706853</c:v>
                </c:pt>
                <c:pt idx="30">
                  <c:v>1602.2981234658921</c:v>
                </c:pt>
                <c:pt idx="31">
                  <c:v>1668.1285110530512</c:v>
                </c:pt>
                <c:pt idx="32">
                  <c:v>1758.1263186426911</c:v>
                </c:pt>
                <c:pt idx="33">
                  <c:v>1869.1372010214816</c:v>
                </c:pt>
                <c:pt idx="34">
                  <c:v>1999.0308387568389</c:v>
                </c:pt>
                <c:pt idx="35">
                  <c:v>2095.4245503136044</c:v>
                </c:pt>
                <c:pt idx="36">
                  <c:v>2202.045060542564</c:v>
                </c:pt>
                <c:pt idx="37">
                  <c:v>2262.9313965119877</c:v>
                </c:pt>
                <c:pt idx="38" formatCode="#,##0">
                  <c:v>2267.3831012089186</c:v>
                </c:pt>
                <c:pt idx="39">
                  <c:v>2331.2463802789616</c:v>
                </c:pt>
                <c:pt idx="40">
                  <c:v>2393.6367304475039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E0-034C-B1B2-2075FA345B9C}"/>
            </c:ext>
          </c:extLst>
        </c:ser>
        <c:ser>
          <c:idx val="4"/>
          <c:order val="4"/>
          <c:tx>
            <c:strRef>
              <c:f>'4 - Electr UW allocation ktoe'!$D$135</c:f>
              <c:strCache>
                <c:ptCount val="1"/>
                <c:pt idx="0">
                  <c:v>total residential electricity use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'4 - Electr UW allocation ktoe'!$Q$148:$BE$148</c:f>
              <c:numCache>
                <c:formatCode>#,##0</c:formatCode>
                <c:ptCount val="41"/>
                <c:pt idx="0">
                  <c:v>6640</c:v>
                </c:pt>
                <c:pt idx="1">
                  <c:v>6938</c:v>
                </c:pt>
                <c:pt idx="2">
                  <c:v>7472</c:v>
                </c:pt>
                <c:pt idx="3">
                  <c:v>7852</c:v>
                </c:pt>
                <c:pt idx="4">
                  <c:v>7966</c:v>
                </c:pt>
                <c:pt idx="5">
                  <c:v>7672</c:v>
                </c:pt>
                <c:pt idx="6">
                  <c:v>7320</c:v>
                </c:pt>
                <c:pt idx="7">
                  <c:v>7388</c:v>
                </c:pt>
                <c:pt idx="8">
                  <c:v>7379</c:v>
                </c:pt>
                <c:pt idx="9">
                  <c:v>7712</c:v>
                </c:pt>
                <c:pt idx="10">
                  <c:v>7405</c:v>
                </c:pt>
                <c:pt idx="11">
                  <c:v>7262</c:v>
                </c:pt>
                <c:pt idx="12">
                  <c:v>7120</c:v>
                </c:pt>
                <c:pt idx="13">
                  <c:v>7134</c:v>
                </c:pt>
                <c:pt idx="14">
                  <c:v>7215</c:v>
                </c:pt>
                <c:pt idx="15">
                  <c:v>7588</c:v>
                </c:pt>
                <c:pt idx="16">
                  <c:v>7897</c:v>
                </c:pt>
                <c:pt idx="17">
                  <c:v>8020</c:v>
                </c:pt>
                <c:pt idx="18">
                  <c:v>7943</c:v>
                </c:pt>
                <c:pt idx="19">
                  <c:v>7935</c:v>
                </c:pt>
                <c:pt idx="20">
                  <c:v>8066</c:v>
                </c:pt>
                <c:pt idx="21">
                  <c:v>8436</c:v>
                </c:pt>
                <c:pt idx="22">
                  <c:v>8555</c:v>
                </c:pt>
                <c:pt idx="23">
                  <c:v>8639</c:v>
                </c:pt>
                <c:pt idx="24">
                  <c:v>8721</c:v>
                </c:pt>
                <c:pt idx="25">
                  <c:v>8790</c:v>
                </c:pt>
                <c:pt idx="26">
                  <c:v>9246</c:v>
                </c:pt>
                <c:pt idx="27">
                  <c:v>8983</c:v>
                </c:pt>
                <c:pt idx="28">
                  <c:v>9409</c:v>
                </c:pt>
                <c:pt idx="29">
                  <c:v>9486</c:v>
                </c:pt>
                <c:pt idx="30">
                  <c:v>9618</c:v>
                </c:pt>
                <c:pt idx="31">
                  <c:v>9919</c:v>
                </c:pt>
                <c:pt idx="32">
                  <c:v>9850</c:v>
                </c:pt>
                <c:pt idx="33">
                  <c:v>10578</c:v>
                </c:pt>
                <c:pt idx="34">
                  <c:v>10681</c:v>
                </c:pt>
                <c:pt idx="35">
                  <c:v>10811</c:v>
                </c:pt>
                <c:pt idx="36">
                  <c:v>10725</c:v>
                </c:pt>
                <c:pt idx="37">
                  <c:v>10585</c:v>
                </c:pt>
                <c:pt idx="38">
                  <c:v>10303</c:v>
                </c:pt>
                <c:pt idx="39">
                  <c:v>10195</c:v>
                </c:pt>
                <c:pt idx="40">
                  <c:v>10219.638000000001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E0-034C-B1B2-2075FA345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595280"/>
        <c:axId val="-1443254480"/>
      </c:lineChart>
      <c:catAx>
        <c:axId val="85159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44325448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44325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electricty use mtoe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851595280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/>
              <a:t>UK - </a:t>
            </a:r>
            <a:r>
              <a:rPr lang="en-GB" sz="1200" b="1" i="0" u="none" strike="noStrike" baseline="0">
                <a:effectLst/>
              </a:rPr>
              <a:t>residential  sector electricity use</a:t>
            </a:r>
            <a:endParaRPr lang="en-GB"/>
          </a:p>
        </c:rich>
      </c:tx>
      <c:overlay val="0"/>
    </c:title>
    <c:autoTitleDeleted val="0"/>
    <c:plotArea>
      <c:layout/>
      <c:lineChart>
        <c:grouping val="percentStacked"/>
        <c:varyColors val="0"/>
        <c:ser>
          <c:idx val="3"/>
          <c:order val="0"/>
          <c:tx>
            <c:strRef>
              <c:f>'4 - Electr UW allocation ktoe'!$D$140</c:f>
              <c:strCache>
                <c:ptCount val="1"/>
                <c:pt idx="0">
                  <c:v>DECC - residential electricity use - consumer electronics &amp; home computing</c:v>
                </c:pt>
              </c:strCache>
            </c:strRef>
          </c:tx>
          <c:marker>
            <c:symbol val="none"/>
          </c:marker>
          <c:val>
            <c:numRef>
              <c:f>'4 - Electr UW allocation ktoe'!$Q$140:$BE$140</c:f>
              <c:numCache>
                <c:formatCode>0</c:formatCode>
                <c:ptCount val="41"/>
                <c:pt idx="0">
                  <c:v>392.37309491864892</c:v>
                </c:pt>
                <c:pt idx="1">
                  <c:v>407.98476839279908</c:v>
                </c:pt>
                <c:pt idx="2">
                  <c:v>420.31157653601161</c:v>
                </c:pt>
                <c:pt idx="3">
                  <c:v>435.22104470744404</c:v>
                </c:pt>
                <c:pt idx="4">
                  <c:v>449.06432962529925</c:v>
                </c:pt>
                <c:pt idx="5">
                  <c:v>469.49856512889448</c:v>
                </c:pt>
                <c:pt idx="6">
                  <c:v>491.74942732165613</c:v>
                </c:pt>
                <c:pt idx="7">
                  <c:v>524.81696981317589</c:v>
                </c:pt>
                <c:pt idx="8">
                  <c:v>561.49794515818871</c:v>
                </c:pt>
                <c:pt idx="9">
                  <c:v>607.62608033410004</c:v>
                </c:pt>
                <c:pt idx="10">
                  <c:v>660.15472212324653</c:v>
                </c:pt>
                <c:pt idx="11">
                  <c:v>718.32898766528592</c:v>
                </c:pt>
                <c:pt idx="12">
                  <c:v>781.24633118649365</c:v>
                </c:pt>
                <c:pt idx="13">
                  <c:v>843.64848787953099</c:v>
                </c:pt>
                <c:pt idx="14">
                  <c:v>899.78495422628498</c:v>
                </c:pt>
                <c:pt idx="15">
                  <c:v>960.25016186456924</c:v>
                </c:pt>
                <c:pt idx="16">
                  <c:v>1006.8878961150855</c:v>
                </c:pt>
                <c:pt idx="17">
                  <c:v>1051.8719640532863</c:v>
                </c:pt>
                <c:pt idx="18">
                  <c:v>1089.343499242028</c:v>
                </c:pt>
                <c:pt idx="19">
                  <c:v>1134.3901578041789</c:v>
                </c:pt>
                <c:pt idx="20">
                  <c:v>1172.5501553388874</c:v>
                </c:pt>
                <c:pt idx="21">
                  <c:v>1217.4113581326681</c:v>
                </c:pt>
                <c:pt idx="22">
                  <c:v>1261.8811702039138</c:v>
                </c:pt>
                <c:pt idx="23">
                  <c:v>1303.714759634154</c:v>
                </c:pt>
                <c:pt idx="24">
                  <c:v>1344.143241028602</c:v>
                </c:pt>
                <c:pt idx="25">
                  <c:v>1378.1155616566759</c:v>
                </c:pt>
                <c:pt idx="26">
                  <c:v>1410.6045082232654</c:v>
                </c:pt>
                <c:pt idx="27">
                  <c:v>1452.46287360001</c:v>
                </c:pt>
                <c:pt idx="28">
                  <c:v>1500.6661114415724</c:v>
                </c:pt>
                <c:pt idx="29">
                  <c:v>1552.6635444706853</c:v>
                </c:pt>
                <c:pt idx="30">
                  <c:v>1602.2981234658921</c:v>
                </c:pt>
                <c:pt idx="31">
                  <c:v>1668.1285110530512</c:v>
                </c:pt>
                <c:pt idx="32">
                  <c:v>1758.1263186426911</c:v>
                </c:pt>
                <c:pt idx="33">
                  <c:v>1869.1372010214816</c:v>
                </c:pt>
                <c:pt idx="34">
                  <c:v>1999.0308387568389</c:v>
                </c:pt>
                <c:pt idx="35">
                  <c:v>2095.4245503136044</c:v>
                </c:pt>
                <c:pt idx="36">
                  <c:v>2202.045060542564</c:v>
                </c:pt>
                <c:pt idx="37">
                  <c:v>2262.9313965119877</c:v>
                </c:pt>
                <c:pt idx="38" formatCode="#,##0">
                  <c:v>2267.3831012089186</c:v>
                </c:pt>
                <c:pt idx="39">
                  <c:v>2331.2463802789616</c:v>
                </c:pt>
                <c:pt idx="40">
                  <c:v>2393.6367304475039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A-4948-9B39-D414DBECFF21}"/>
            </c:ext>
          </c:extLst>
        </c:ser>
        <c:ser>
          <c:idx val="2"/>
          <c:order val="1"/>
          <c:tx>
            <c:strRef>
              <c:f>'4 - Electr UW allocation ktoe'!$D$138</c:f>
              <c:strCache>
                <c:ptCount val="1"/>
                <c:pt idx="0">
                  <c:v>DECC - residential electricity use for wet/cold appliances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val>
            <c:numRef>
              <c:f>'4 - Electr UW allocation ktoe'!$Q$138:$BE$138</c:f>
              <c:numCache>
                <c:formatCode>0</c:formatCode>
                <c:ptCount val="41"/>
                <c:pt idx="0">
                  <c:v>2182.7908986524694</c:v>
                </c:pt>
                <c:pt idx="1">
                  <c:v>2297.8422271801965</c:v>
                </c:pt>
                <c:pt idx="2">
                  <c:v>2424.4069632824849</c:v>
                </c:pt>
                <c:pt idx="3">
                  <c:v>2575.0854434715993</c:v>
                </c:pt>
                <c:pt idx="4">
                  <c:v>2723.6738041753706</c:v>
                </c:pt>
                <c:pt idx="5">
                  <c:v>2842.772374325767</c:v>
                </c:pt>
                <c:pt idx="6">
                  <c:v>2927.8937394738673</c:v>
                </c:pt>
                <c:pt idx="7">
                  <c:v>2990.8723549576825</c:v>
                </c:pt>
                <c:pt idx="8">
                  <c:v>3038.5320746817742</c:v>
                </c:pt>
                <c:pt idx="9">
                  <c:v>3073.2045114629354</c:v>
                </c:pt>
                <c:pt idx="10">
                  <c:v>3094.9028792420013</c:v>
                </c:pt>
                <c:pt idx="11">
                  <c:v>3121.9433972779907</c:v>
                </c:pt>
                <c:pt idx="12">
                  <c:v>3146.0230633882825</c:v>
                </c:pt>
                <c:pt idx="13">
                  <c:v>3194.4259690503777</c:v>
                </c:pt>
                <c:pt idx="14">
                  <c:v>3256.861440830874</c:v>
                </c:pt>
                <c:pt idx="15">
                  <c:v>3359.6655221277761</c:v>
                </c:pt>
                <c:pt idx="16">
                  <c:v>3432.9696698032089</c:v>
                </c:pt>
                <c:pt idx="17">
                  <c:v>3504.4595998412397</c:v>
                </c:pt>
                <c:pt idx="18">
                  <c:v>3549.01657209923</c:v>
                </c:pt>
                <c:pt idx="19">
                  <c:v>3577.0562292828563</c:v>
                </c:pt>
                <c:pt idx="20">
                  <c:v>3577.4623414974185</c:v>
                </c:pt>
                <c:pt idx="21">
                  <c:v>3585.2561988625475</c:v>
                </c:pt>
                <c:pt idx="22">
                  <c:v>3583.0407051103939</c:v>
                </c:pt>
                <c:pt idx="23">
                  <c:v>3591.5432664408927</c:v>
                </c:pt>
                <c:pt idx="24">
                  <c:v>3586.5441989234473</c:v>
                </c:pt>
                <c:pt idx="25">
                  <c:v>3573.3795980978884</c:v>
                </c:pt>
                <c:pt idx="26">
                  <c:v>3574.9174491205263</c:v>
                </c:pt>
                <c:pt idx="27">
                  <c:v>3575.9136447653777</c:v>
                </c:pt>
                <c:pt idx="28">
                  <c:v>3570.2481429514778</c:v>
                </c:pt>
                <c:pt idx="29">
                  <c:v>3557.7245057274167</c:v>
                </c:pt>
                <c:pt idx="30">
                  <c:v>3541.5262181470607</c:v>
                </c:pt>
                <c:pt idx="31">
                  <c:v>3518.4605513931569</c:v>
                </c:pt>
                <c:pt idx="32">
                  <c:v>3534.5628739202775</c:v>
                </c:pt>
                <c:pt idx="33">
                  <c:v>3534.86960461939</c:v>
                </c:pt>
                <c:pt idx="34">
                  <c:v>3548.8051354207259</c:v>
                </c:pt>
                <c:pt idx="35">
                  <c:v>3584.0973698242105</c:v>
                </c:pt>
                <c:pt idx="36">
                  <c:v>3646.0665609620055</c:v>
                </c:pt>
                <c:pt idx="37">
                  <c:v>3628.9953624971454</c:v>
                </c:pt>
                <c:pt idx="38">
                  <c:v>3582.7060616096342</c:v>
                </c:pt>
                <c:pt idx="39">
                  <c:v>3612.6848591298349</c:v>
                </c:pt>
                <c:pt idx="40">
                  <c:v>3593.9658210430903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A-4948-9B39-D414DBECFF21}"/>
            </c:ext>
          </c:extLst>
        </c:ser>
        <c:ser>
          <c:idx val="0"/>
          <c:order val="2"/>
          <c:tx>
            <c:strRef>
              <c:f>'4 - Electr UW allocation ktoe'!$D$139</c:f>
              <c:strCache>
                <c:ptCount val="1"/>
                <c:pt idx="0">
                  <c:v>DECC - residential electricity use - lighting</c:v>
                </c:pt>
              </c:strCache>
            </c:strRef>
          </c:tx>
          <c:spPr>
            <a:ln>
              <a:solidFill>
                <a:srgbClr val="9BBB59">
                  <a:lumMod val="75000"/>
                </a:srgbClr>
              </a:solidFill>
            </a:ln>
          </c:spPr>
          <c:marker>
            <c:symbol val="none"/>
          </c:marker>
          <c:val>
            <c:numRef>
              <c:f>'4 - Electr UW allocation ktoe'!$Q$139:$BE$139</c:f>
              <c:numCache>
                <c:formatCode>General</c:formatCode>
                <c:ptCount val="41"/>
                <c:pt idx="0">
                  <c:v>937.5884570005702</c:v>
                </c:pt>
                <c:pt idx="1">
                  <c:v>966.33095254973045</c:v>
                </c:pt>
                <c:pt idx="2">
                  <c:v>990.02284673148779</c:v>
                </c:pt>
                <c:pt idx="3">
                  <c:v>1020.6909288186785</c:v>
                </c:pt>
                <c:pt idx="4">
                  <c:v>1049.0856655353111</c:v>
                </c:pt>
                <c:pt idx="5">
                  <c:v>1075.1252213436878</c:v>
                </c:pt>
                <c:pt idx="6">
                  <c:v>1098.2624181927235</c:v>
                </c:pt>
                <c:pt idx="7">
                  <c:v>1122.746530867794</c:v>
                </c:pt>
                <c:pt idx="8">
                  <c:v>1146.5996084515275</c:v>
                </c:pt>
                <c:pt idx="9">
                  <c:v>1173.0154411427395</c:v>
                </c:pt>
                <c:pt idx="10">
                  <c:v>1194.5173561171096</c:v>
                </c:pt>
                <c:pt idx="11">
                  <c:v>1217.6493698664879</c:v>
                </c:pt>
                <c:pt idx="12">
                  <c:v>1242.3259450134508</c:v>
                </c:pt>
                <c:pt idx="13">
                  <c:v>1263.5773660140542</c:v>
                </c:pt>
                <c:pt idx="14">
                  <c:v>1281.4248160849199</c:v>
                </c:pt>
                <c:pt idx="15">
                  <c:v>1310.910870342773</c:v>
                </c:pt>
                <c:pt idx="16">
                  <c:v>1326.1912663784176</c:v>
                </c:pt>
                <c:pt idx="17">
                  <c:v>1342.7317720882686</c:v>
                </c:pt>
                <c:pt idx="18">
                  <c:v>1352.460596572352</c:v>
                </c:pt>
                <c:pt idx="19">
                  <c:v>1366.5994407750238</c:v>
                </c:pt>
                <c:pt idx="20">
                  <c:v>1376.3855098585673</c:v>
                </c:pt>
                <c:pt idx="21">
                  <c:v>1391.2489738262864</c:v>
                </c:pt>
                <c:pt idx="22">
                  <c:v>1401.6002148676168</c:v>
                </c:pt>
                <c:pt idx="23">
                  <c:v>1416.9387738563198</c:v>
                </c:pt>
                <c:pt idx="24">
                  <c:v>1427.3211173803525</c:v>
                </c:pt>
                <c:pt idx="25">
                  <c:v>1436.1866445110159</c:v>
                </c:pt>
                <c:pt idx="26">
                  <c:v>1450.1762748715669</c:v>
                </c:pt>
                <c:pt idx="27">
                  <c:v>1466.2385694147222</c:v>
                </c:pt>
                <c:pt idx="28">
                  <c:v>1482.633977567785</c:v>
                </c:pt>
                <c:pt idx="29">
                  <c:v>1499.3667686533406</c:v>
                </c:pt>
                <c:pt idx="30">
                  <c:v>1514.8900768673695</c:v>
                </c:pt>
                <c:pt idx="31" formatCode="#,##0">
                  <c:v>1529.6029559308631</c:v>
                </c:pt>
                <c:pt idx="32" formatCode="#,##0">
                  <c:v>1546.1446807277971</c:v>
                </c:pt>
                <c:pt idx="33" formatCode="#,##0">
                  <c:v>1535.1868117542065</c:v>
                </c:pt>
                <c:pt idx="34" formatCode="#,##0">
                  <c:v>1522.5018789840144</c:v>
                </c:pt>
                <c:pt idx="35" formatCode="#,##0">
                  <c:v>1492.7155082351103</c:v>
                </c:pt>
                <c:pt idx="36" formatCode="#,##0">
                  <c:v>1506.3592808735907</c:v>
                </c:pt>
                <c:pt idx="37" formatCode="#,##0">
                  <c:v>1494.9179749970353</c:v>
                </c:pt>
                <c:pt idx="38" formatCode="#,##0">
                  <c:v>1368.796411654695</c:v>
                </c:pt>
                <c:pt idx="39" formatCode="0">
                  <c:v>1251.7326001603617</c:v>
                </c:pt>
                <c:pt idx="40" formatCode="0">
                  <c:v>1211.5697245279748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9A-4948-9B39-D414DBECFF21}"/>
            </c:ext>
          </c:extLst>
        </c:ser>
        <c:ser>
          <c:idx val="1"/>
          <c:order val="3"/>
          <c:tx>
            <c:strRef>
              <c:f>'4 - Electr UW allocation ktoe'!$D$141</c:f>
              <c:strCache>
                <c:ptCount val="1"/>
                <c:pt idx="0">
                  <c:v>DECC - residential electricity use - excl appliances/lighting </c:v>
                </c:pt>
              </c:strCache>
            </c:strRef>
          </c:tx>
          <c:marker>
            <c:symbol val="none"/>
          </c:marker>
          <c:cat>
            <c:numRef>
              <c:f>'4 - Electr UW allocation ktoe'!$Q$143:$BE$143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'4 - Electr UW allocation ktoe'!$Q$141:$BE$141</c:f>
              <c:numCache>
                <c:formatCode>0</c:formatCode>
                <c:ptCount val="41"/>
                <c:pt idx="0">
                  <c:v>3127.2475494283117</c:v>
                </c:pt>
                <c:pt idx="1">
                  <c:v>3265.8420518772741</c:v>
                </c:pt>
                <c:pt idx="2">
                  <c:v>3637.2586134500157</c:v>
                </c:pt>
                <c:pt idx="3">
                  <c:v>3821.0025830022782</c:v>
                </c:pt>
                <c:pt idx="4">
                  <c:v>3744.1762006640192</c:v>
                </c:pt>
                <c:pt idx="5">
                  <c:v>3284.6038392016508</c:v>
                </c:pt>
                <c:pt idx="6">
                  <c:v>2802.094415011753</c:v>
                </c:pt>
                <c:pt idx="7">
                  <c:v>2749.5641443613476</c:v>
                </c:pt>
                <c:pt idx="8">
                  <c:v>2632.37037170851</c:v>
                </c:pt>
                <c:pt idx="9">
                  <c:v>2858.1539670602251</c:v>
                </c:pt>
                <c:pt idx="10">
                  <c:v>2455.4250425176424</c:v>
                </c:pt>
                <c:pt idx="11">
                  <c:v>2204.0782451902351</c:v>
                </c:pt>
                <c:pt idx="12">
                  <c:v>1950.404660411773</c:v>
                </c:pt>
                <c:pt idx="13">
                  <c:v>1832.3481770560375</c:v>
                </c:pt>
                <c:pt idx="14">
                  <c:v>1776.9287888579211</c:v>
                </c:pt>
                <c:pt idx="15">
                  <c:v>1957.1734456648819</c:v>
                </c:pt>
                <c:pt idx="16">
                  <c:v>2130.9511677032879</c:v>
                </c:pt>
                <c:pt idx="17">
                  <c:v>2120.9366640172057</c:v>
                </c:pt>
                <c:pt idx="18">
                  <c:v>1952.1793320863899</c:v>
                </c:pt>
                <c:pt idx="19">
                  <c:v>1856.954172137941</c:v>
                </c:pt>
                <c:pt idx="20">
                  <c:v>1939.6019933051266</c:v>
                </c:pt>
                <c:pt idx="21">
                  <c:v>2242.0834691784976</c:v>
                </c:pt>
                <c:pt idx="22">
                  <c:v>2308.4779098180752</c:v>
                </c:pt>
                <c:pt idx="23">
                  <c:v>2326.8032000686335</c:v>
                </c:pt>
                <c:pt idx="24">
                  <c:v>2362.9914426675987</c:v>
                </c:pt>
                <c:pt idx="25">
                  <c:v>2402.3181957344204</c:v>
                </c:pt>
                <c:pt idx="26">
                  <c:v>2810.301767784641</c:v>
                </c:pt>
                <c:pt idx="27">
                  <c:v>2488.3849122198899</c:v>
                </c:pt>
                <c:pt idx="28">
                  <c:v>2855.4517680391646</c:v>
                </c:pt>
                <c:pt idx="29">
                  <c:v>2876.2451811485571</c:v>
                </c:pt>
                <c:pt idx="30">
                  <c:v>2959.2855815196781</c:v>
                </c:pt>
                <c:pt idx="31">
                  <c:v>3202.8079816229283</c:v>
                </c:pt>
                <c:pt idx="32">
                  <c:v>3011.166126709234</c:v>
                </c:pt>
                <c:pt idx="33">
                  <c:v>3638.806382604922</c:v>
                </c:pt>
                <c:pt idx="34">
                  <c:v>3610.662146838421</c:v>
                </c:pt>
                <c:pt idx="35">
                  <c:v>3638.762571627075</c:v>
                </c:pt>
                <c:pt idx="36">
                  <c:v>3370.5290976218403</c:v>
                </c:pt>
                <c:pt idx="37">
                  <c:v>3198.1552659938316</c:v>
                </c:pt>
                <c:pt idx="38">
                  <c:v>3084.1144255267527</c:v>
                </c:pt>
                <c:pt idx="39">
                  <c:v>2999.336160430842</c:v>
                </c:pt>
                <c:pt idx="40">
                  <c:v>3020.4657239814323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9A-4948-9B39-D414DBECF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4866896"/>
        <c:axId val="854869456"/>
      </c:lineChart>
      <c:catAx>
        <c:axId val="85486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54869456"/>
        <c:crosses val="autoZero"/>
        <c:auto val="1"/>
        <c:lblAlgn val="ctr"/>
        <c:lblOffset val="100"/>
        <c:tickLblSkip val="10"/>
        <c:noMultiLvlLbl val="0"/>
      </c:catAx>
      <c:valAx>
        <c:axId val="854869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residential</a:t>
                </a:r>
                <a:r>
                  <a:rPr lang="en-GB" baseline="0"/>
                  <a:t> </a:t>
                </a:r>
                <a:r>
                  <a:rPr lang="en-GB"/>
                  <a:t>electricty use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854866896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Uk electricity</a:t>
            </a:r>
            <a:r>
              <a:rPr lang="en-GB" baseline="0"/>
              <a:t> end use exergy efficiencies 1960-2010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709395323745"/>
          <c:y val="0.10902753967022701"/>
          <c:w val="0.51346242126472497"/>
          <c:h val="0.81237901803403301"/>
        </c:manualLayout>
      </c:layout>
      <c:lineChart>
        <c:grouping val="standard"/>
        <c:varyColors val="0"/>
        <c:ser>
          <c:idx val="0"/>
          <c:order val="0"/>
          <c:tx>
            <c:strRef>
              <c:f>'4a - Electricity useful work TJ'!$D$59</c:f>
              <c:strCache>
                <c:ptCount val="1"/>
                <c:pt idx="0">
                  <c:v>Energy consumption for power - industry</c:v>
                </c:pt>
              </c:strCache>
            </c:strRef>
          </c:tx>
          <c:marker>
            <c:symbol val="none"/>
          </c:marker>
          <c:cat>
            <c:numRef>
              <c:f>'4a - Electricity useful work TJ'!$G$99:$BF$99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'4a - Electricity useful work TJ'!$G$59:$BE$59</c:f>
              <c:numCache>
                <c:formatCode>0.0%</c:formatCode>
                <c:ptCount val="51"/>
                <c:pt idx="0">
                  <c:v>0.7</c:v>
                </c:pt>
                <c:pt idx="1">
                  <c:v>0.70333299999999999</c:v>
                </c:pt>
                <c:pt idx="2">
                  <c:v>0.70666600000000002</c:v>
                </c:pt>
                <c:pt idx="3">
                  <c:v>0.70999900000000005</c:v>
                </c:pt>
                <c:pt idx="4">
                  <c:v>0.71333199999999997</c:v>
                </c:pt>
                <c:pt idx="5">
                  <c:v>0.716665</c:v>
                </c:pt>
                <c:pt idx="6">
                  <c:v>0.71999800000000003</c:v>
                </c:pt>
                <c:pt idx="7">
                  <c:v>0.72333099999999995</c:v>
                </c:pt>
                <c:pt idx="8">
                  <c:v>0.72666399999999998</c:v>
                </c:pt>
                <c:pt idx="9">
                  <c:v>0.72999700000000001</c:v>
                </c:pt>
                <c:pt idx="10">
                  <c:v>0.73333000000000004</c:v>
                </c:pt>
                <c:pt idx="11">
                  <c:v>0.73666299999999996</c:v>
                </c:pt>
                <c:pt idx="12">
                  <c:v>0.73999599999999999</c:v>
                </c:pt>
                <c:pt idx="13">
                  <c:v>0.74332900000000002</c:v>
                </c:pt>
                <c:pt idx="14">
                  <c:v>0.74666200000000005</c:v>
                </c:pt>
                <c:pt idx="15">
                  <c:v>0.74999499999999997</c:v>
                </c:pt>
                <c:pt idx="16">
                  <c:v>0.753328</c:v>
                </c:pt>
                <c:pt idx="17">
                  <c:v>0.75666100000000003</c:v>
                </c:pt>
                <c:pt idx="18">
                  <c:v>0.75999400000000095</c:v>
                </c:pt>
                <c:pt idx="19">
                  <c:v>0.76332700000000098</c:v>
                </c:pt>
                <c:pt idx="20">
                  <c:v>0.76666000000000101</c:v>
                </c:pt>
                <c:pt idx="21">
                  <c:v>0.76999300000000104</c:v>
                </c:pt>
                <c:pt idx="22">
                  <c:v>0.77332600000000096</c:v>
                </c:pt>
                <c:pt idx="23">
                  <c:v>0.77665900000000099</c:v>
                </c:pt>
                <c:pt idx="24">
                  <c:v>0.77999200000000102</c:v>
                </c:pt>
                <c:pt idx="25">
                  <c:v>0.78332500000000105</c:v>
                </c:pt>
                <c:pt idx="26">
                  <c:v>0.78665800000000097</c:v>
                </c:pt>
                <c:pt idx="27">
                  <c:v>0.789991000000001</c:v>
                </c:pt>
                <c:pt idx="28">
                  <c:v>0.79332400000000103</c:v>
                </c:pt>
                <c:pt idx="29">
                  <c:v>0.79665700000000095</c:v>
                </c:pt>
                <c:pt idx="30">
                  <c:v>0.79999000000000098</c:v>
                </c:pt>
                <c:pt idx="31">
                  <c:v>0.80332300000000101</c:v>
                </c:pt>
                <c:pt idx="32">
                  <c:v>0.80665600000000104</c:v>
                </c:pt>
                <c:pt idx="33">
                  <c:v>0.80998900000000096</c:v>
                </c:pt>
                <c:pt idx="34">
                  <c:v>0.81332200000000099</c:v>
                </c:pt>
                <c:pt idx="35">
                  <c:v>0.81665500000000102</c:v>
                </c:pt>
                <c:pt idx="36">
                  <c:v>0.81998800000000105</c:v>
                </c:pt>
                <c:pt idx="37">
                  <c:v>0.82332100000000097</c:v>
                </c:pt>
                <c:pt idx="38">
                  <c:v>0.826654000000001</c:v>
                </c:pt>
                <c:pt idx="39">
                  <c:v>0.82998700000000103</c:v>
                </c:pt>
                <c:pt idx="40">
                  <c:v>0.83332000000000095</c:v>
                </c:pt>
                <c:pt idx="41">
                  <c:v>0.83665300000000098</c:v>
                </c:pt>
                <c:pt idx="42">
                  <c:v>0.83998600000000101</c:v>
                </c:pt>
                <c:pt idx="43">
                  <c:v>0.84331900000000104</c:v>
                </c:pt>
                <c:pt idx="44">
                  <c:v>0.84665200000000096</c:v>
                </c:pt>
                <c:pt idx="45">
                  <c:v>0.84998500000000099</c:v>
                </c:pt>
                <c:pt idx="46">
                  <c:v>0.85331800000000102</c:v>
                </c:pt>
                <c:pt idx="47">
                  <c:v>0.85665100000000105</c:v>
                </c:pt>
                <c:pt idx="48">
                  <c:v>0.85998400000000097</c:v>
                </c:pt>
                <c:pt idx="49">
                  <c:v>0.863317000000001</c:v>
                </c:pt>
                <c:pt idx="50">
                  <c:v>0.86665000000000203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A-F248-9E95-0FA5EE236861}"/>
            </c:ext>
          </c:extLst>
        </c:ser>
        <c:ser>
          <c:idx val="1"/>
          <c:order val="1"/>
          <c:tx>
            <c:strRef>
              <c:f>'4a - Electricity useful work TJ'!$D$60</c:f>
              <c:strCache>
                <c:ptCount val="1"/>
                <c:pt idx="0">
                  <c:v>Energy consumption for power - domestic</c:v>
                </c:pt>
              </c:strCache>
            </c:strRef>
          </c:tx>
          <c:marker>
            <c:symbol val="none"/>
          </c:marker>
          <c:cat>
            <c:numRef>
              <c:f>'4a - Electricity useful work TJ'!$G$99:$BF$99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'4a - Electricity useful work TJ'!$G$60:$BE$60</c:f>
              <c:numCache>
                <c:formatCode>0.0%</c:formatCode>
                <c:ptCount val="51"/>
                <c:pt idx="0">
                  <c:v>0.8</c:v>
                </c:pt>
                <c:pt idx="1">
                  <c:v>0.80200000000000005</c:v>
                </c:pt>
                <c:pt idx="2">
                  <c:v>0.80400000000000005</c:v>
                </c:pt>
                <c:pt idx="3">
                  <c:v>0.80600000000000005</c:v>
                </c:pt>
                <c:pt idx="4">
                  <c:v>0.80800000000000005</c:v>
                </c:pt>
                <c:pt idx="5">
                  <c:v>0.81</c:v>
                </c:pt>
                <c:pt idx="6">
                  <c:v>0.81200000000000006</c:v>
                </c:pt>
                <c:pt idx="7">
                  <c:v>0.81399999999999995</c:v>
                </c:pt>
                <c:pt idx="8">
                  <c:v>0.81599999999999995</c:v>
                </c:pt>
                <c:pt idx="9">
                  <c:v>0.81799999999999995</c:v>
                </c:pt>
                <c:pt idx="10">
                  <c:v>0.82</c:v>
                </c:pt>
                <c:pt idx="11">
                  <c:v>0.82199999999999995</c:v>
                </c:pt>
                <c:pt idx="12">
                  <c:v>0.82399999999999995</c:v>
                </c:pt>
                <c:pt idx="13">
                  <c:v>0.82599999999999996</c:v>
                </c:pt>
                <c:pt idx="14">
                  <c:v>0.82799999999999996</c:v>
                </c:pt>
                <c:pt idx="15">
                  <c:v>0.83</c:v>
                </c:pt>
                <c:pt idx="16">
                  <c:v>0.83199999999999996</c:v>
                </c:pt>
                <c:pt idx="17">
                  <c:v>0.83399999999999996</c:v>
                </c:pt>
                <c:pt idx="18">
                  <c:v>0.83599999999999997</c:v>
                </c:pt>
                <c:pt idx="19">
                  <c:v>0.83799999999999997</c:v>
                </c:pt>
                <c:pt idx="20">
                  <c:v>0.84</c:v>
                </c:pt>
                <c:pt idx="21">
                  <c:v>0.84199999999999997</c:v>
                </c:pt>
                <c:pt idx="22">
                  <c:v>0.84399999999999997</c:v>
                </c:pt>
                <c:pt idx="23">
                  <c:v>0.84599999999999997</c:v>
                </c:pt>
                <c:pt idx="24">
                  <c:v>0.84799999999999998</c:v>
                </c:pt>
                <c:pt idx="25">
                  <c:v>0.85</c:v>
                </c:pt>
                <c:pt idx="26">
                  <c:v>0.85199999999999998</c:v>
                </c:pt>
                <c:pt idx="27">
                  <c:v>0.85399999999999998</c:v>
                </c:pt>
                <c:pt idx="28">
                  <c:v>0.85599999999999998</c:v>
                </c:pt>
                <c:pt idx="29">
                  <c:v>0.85799999999999998</c:v>
                </c:pt>
                <c:pt idx="30">
                  <c:v>0.86</c:v>
                </c:pt>
                <c:pt idx="31">
                  <c:v>0.86199999999999999</c:v>
                </c:pt>
                <c:pt idx="32">
                  <c:v>0.86399999999999999</c:v>
                </c:pt>
                <c:pt idx="33">
                  <c:v>0.86599999999999999</c:v>
                </c:pt>
                <c:pt idx="34">
                  <c:v>0.86799999999999999</c:v>
                </c:pt>
                <c:pt idx="35">
                  <c:v>0.87</c:v>
                </c:pt>
                <c:pt idx="36">
                  <c:v>0.872</c:v>
                </c:pt>
                <c:pt idx="37">
                  <c:v>0.874</c:v>
                </c:pt>
                <c:pt idx="38">
                  <c:v>0.876</c:v>
                </c:pt>
                <c:pt idx="39">
                  <c:v>0.878</c:v>
                </c:pt>
                <c:pt idx="40">
                  <c:v>0.88</c:v>
                </c:pt>
                <c:pt idx="41">
                  <c:v>0.88200000000000001</c:v>
                </c:pt>
                <c:pt idx="42">
                  <c:v>0.88400000000000001</c:v>
                </c:pt>
                <c:pt idx="43">
                  <c:v>0.88600000000000001</c:v>
                </c:pt>
                <c:pt idx="44">
                  <c:v>0.88800000000000001</c:v>
                </c:pt>
                <c:pt idx="45">
                  <c:v>0.89</c:v>
                </c:pt>
                <c:pt idx="46">
                  <c:v>0.89200000000000002</c:v>
                </c:pt>
                <c:pt idx="47">
                  <c:v>0.89400000000000002</c:v>
                </c:pt>
                <c:pt idx="48">
                  <c:v>0.89600000000000002</c:v>
                </c:pt>
                <c:pt idx="49">
                  <c:v>0.89800000000000002</c:v>
                </c:pt>
                <c:pt idx="50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A-F248-9E95-0FA5EE236861}"/>
            </c:ext>
          </c:extLst>
        </c:ser>
        <c:ser>
          <c:idx val="2"/>
          <c:order val="2"/>
          <c:tx>
            <c:strRef>
              <c:f>'4a - Electricity useful work TJ'!$D$61</c:f>
              <c:strCache>
                <c:ptCount val="1"/>
                <c:pt idx="0">
                  <c:v>Industrial &amp; other heating</c:v>
                </c:pt>
              </c:strCache>
            </c:strRef>
          </c:tx>
          <c:marker>
            <c:symbol val="none"/>
          </c:marker>
          <c:cat>
            <c:numRef>
              <c:f>'4a - Electricity useful work TJ'!$G$99:$BF$99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'4a - Electricity useful work TJ'!$G$61:$BE$61</c:f>
              <c:numCache>
                <c:formatCode>0.0%</c:formatCode>
                <c:ptCount val="51"/>
                <c:pt idx="0">
                  <c:v>7.096672978484167E-2</c:v>
                </c:pt>
                <c:pt idx="1">
                  <c:v>7.6666279833706372E-2</c:v>
                </c:pt>
                <c:pt idx="2">
                  <c:v>7.8182945088296429E-2</c:v>
                </c:pt>
                <c:pt idx="3">
                  <c:v>8.0674058686566005E-2</c:v>
                </c:pt>
                <c:pt idx="4">
                  <c:v>8.2168361024104755E-2</c:v>
                </c:pt>
                <c:pt idx="5">
                  <c:v>8.374995316459935E-2</c:v>
                </c:pt>
                <c:pt idx="6">
                  <c:v>8.4386780806696177E-2</c:v>
                </c:pt>
                <c:pt idx="7">
                  <c:v>8.5995820589598107E-2</c:v>
                </c:pt>
                <c:pt idx="8">
                  <c:v>8.6430194906382235E-2</c:v>
                </c:pt>
                <c:pt idx="9">
                  <c:v>8.5486942358893411E-2</c:v>
                </c:pt>
                <c:pt idx="10">
                  <c:v>8.7069619995689143E-2</c:v>
                </c:pt>
                <c:pt idx="11">
                  <c:v>9.0627726305801945E-2</c:v>
                </c:pt>
                <c:pt idx="12">
                  <c:v>9.7234260718741264E-2</c:v>
                </c:pt>
                <c:pt idx="13">
                  <c:v>8.7412587046824128E-2</c:v>
                </c:pt>
                <c:pt idx="14">
                  <c:v>9.1192611878108135E-2</c:v>
                </c:pt>
                <c:pt idx="15">
                  <c:v>8.8913437905385292E-2</c:v>
                </c:pt>
                <c:pt idx="16">
                  <c:v>8.795856671965982E-2</c:v>
                </c:pt>
                <c:pt idx="17">
                  <c:v>9.3571070780203061E-2</c:v>
                </c:pt>
                <c:pt idx="18">
                  <c:v>9.5141776198427272E-2</c:v>
                </c:pt>
                <c:pt idx="19">
                  <c:v>9.4448780759605611E-2</c:v>
                </c:pt>
                <c:pt idx="20">
                  <c:v>0.10252512805699919</c:v>
                </c:pt>
                <c:pt idx="21">
                  <c:v>0.10233338835340403</c:v>
                </c:pt>
                <c:pt idx="22">
                  <c:v>0.10676643242841889</c:v>
                </c:pt>
                <c:pt idx="23">
                  <c:v>0.11089283569772503</c:v>
                </c:pt>
                <c:pt idx="24">
                  <c:v>0.11204856530912125</c:v>
                </c:pt>
                <c:pt idx="25">
                  <c:v>0.11240811867408951</c:v>
                </c:pt>
                <c:pt idx="26">
                  <c:v>0.11640007684869828</c:v>
                </c:pt>
                <c:pt idx="27">
                  <c:v>0.12163953060395988</c:v>
                </c:pt>
                <c:pt idx="28">
                  <c:v>0.12440979776252223</c:v>
                </c:pt>
                <c:pt idx="29">
                  <c:v>0.11541392866339888</c:v>
                </c:pt>
                <c:pt idx="30">
                  <c:v>0.11833124552426663</c:v>
                </c:pt>
                <c:pt idx="31">
                  <c:v>0.1253194406238797</c:v>
                </c:pt>
                <c:pt idx="32">
                  <c:v>0.1286159944976864</c:v>
                </c:pt>
                <c:pt idx="33">
                  <c:v>0.13147445220637499</c:v>
                </c:pt>
                <c:pt idx="34">
                  <c:v>0.13488934196686808</c:v>
                </c:pt>
                <c:pt idx="35">
                  <c:v>0.13326097304299617</c:v>
                </c:pt>
                <c:pt idx="36">
                  <c:v>0.13842643727196169</c:v>
                </c:pt>
                <c:pt idx="37">
                  <c:v>0.14266974843689331</c:v>
                </c:pt>
                <c:pt idx="38">
                  <c:v>0.145550756665735</c:v>
                </c:pt>
                <c:pt idx="39">
                  <c:v>0.14257779889398131</c:v>
                </c:pt>
                <c:pt idx="40">
                  <c:v>0.14649095557092801</c:v>
                </c:pt>
                <c:pt idx="41">
                  <c:v>0.15522384210616674</c:v>
                </c:pt>
                <c:pt idx="42">
                  <c:v>0.15848453362149922</c:v>
                </c:pt>
                <c:pt idx="43">
                  <c:v>0.15839867454705825</c:v>
                </c:pt>
                <c:pt idx="44">
                  <c:v>0.16028135477885638</c:v>
                </c:pt>
                <c:pt idx="45">
                  <c:v>0.16010198472790921</c:v>
                </c:pt>
                <c:pt idx="46">
                  <c:v>0.15806972031266001</c:v>
                </c:pt>
                <c:pt idx="47">
                  <c:v>0.16008365721492152</c:v>
                </c:pt>
                <c:pt idx="48">
                  <c:v>0.15263832349742737</c:v>
                </c:pt>
                <c:pt idx="49">
                  <c:v>0.15640186984809615</c:v>
                </c:pt>
                <c:pt idx="50">
                  <c:v>0.15619671997127393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A-F248-9E95-0FA5EE236861}"/>
            </c:ext>
          </c:extLst>
        </c:ser>
        <c:ser>
          <c:idx val="3"/>
          <c:order val="3"/>
          <c:tx>
            <c:strRef>
              <c:f>'4a - Electricity useful work TJ'!$D$62</c:f>
              <c:strCache>
                <c:ptCount val="1"/>
                <c:pt idx="0">
                  <c:v>Domestic heating</c:v>
                </c:pt>
              </c:strCache>
            </c:strRef>
          </c:tx>
          <c:marker>
            <c:symbol val="none"/>
          </c:marker>
          <c:cat>
            <c:numRef>
              <c:f>'4a - Electricity useful work TJ'!$G$99:$BF$99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'4a - Electricity useful work TJ'!$G$62:$BE$62</c:f>
              <c:numCache>
                <c:formatCode>0.0%</c:formatCode>
                <c:ptCount val="51"/>
                <c:pt idx="0">
                  <c:v>1.8018652120358868E-2</c:v>
                </c:pt>
                <c:pt idx="1">
                  <c:v>1.7493051890941178E-2</c:v>
                </c:pt>
                <c:pt idx="2">
                  <c:v>2.1489010022859033E-2</c:v>
                </c:pt>
                <c:pt idx="3">
                  <c:v>3.2869045526454616E-2</c:v>
                </c:pt>
                <c:pt idx="4">
                  <c:v>2.2432612897557463E-2</c:v>
                </c:pt>
                <c:pt idx="5">
                  <c:v>2.3333918847707663E-2</c:v>
                </c:pt>
                <c:pt idx="6">
                  <c:v>2.053169446883241E-2</c:v>
                </c:pt>
                <c:pt idx="7">
                  <c:v>1.8860452869931484E-2</c:v>
                </c:pt>
                <c:pt idx="8">
                  <c:v>2.3768380417617176E-2</c:v>
                </c:pt>
                <c:pt idx="9">
                  <c:v>2.4966146290124495E-2</c:v>
                </c:pt>
                <c:pt idx="10">
                  <c:v>2.4968748081772338E-2</c:v>
                </c:pt>
                <c:pt idx="11">
                  <c:v>2.4097552270414446E-2</c:v>
                </c:pt>
                <c:pt idx="12">
                  <c:v>2.2205101695900464E-2</c:v>
                </c:pt>
                <c:pt idx="13">
                  <c:v>2.2185673828049732E-2</c:v>
                </c:pt>
                <c:pt idx="14">
                  <c:v>2.296568197407519E-2</c:v>
                </c:pt>
                <c:pt idx="15">
                  <c:v>1.9038250596981238E-2</c:v>
                </c:pt>
                <c:pt idx="16">
                  <c:v>2.0880037641245082E-2</c:v>
                </c:pt>
                <c:pt idx="17">
                  <c:v>2.9535267803809644E-2</c:v>
                </c:pt>
                <c:pt idx="18">
                  <c:v>2.7575947888245862E-2</c:v>
                </c:pt>
                <c:pt idx="19">
                  <c:v>3.2725342378760409E-2</c:v>
                </c:pt>
                <c:pt idx="20">
                  <c:v>2.5684338387447245E-2</c:v>
                </c:pt>
                <c:pt idx="21">
                  <c:v>2.4470872639482069E-2</c:v>
                </c:pt>
                <c:pt idx="22">
                  <c:v>3.227693669681244E-2</c:v>
                </c:pt>
                <c:pt idx="23">
                  <c:v>2.8800285832850492E-2</c:v>
                </c:pt>
                <c:pt idx="24">
                  <c:v>2.7766881261320497E-2</c:v>
                </c:pt>
                <c:pt idx="25">
                  <c:v>3.1515668212008734E-2</c:v>
                </c:pt>
                <c:pt idx="26">
                  <c:v>3.3203355935364519E-2</c:v>
                </c:pt>
                <c:pt idx="27">
                  <c:v>3.0750438318406646E-2</c:v>
                </c:pt>
                <c:pt idx="28">
                  <c:v>2.8598094988455662E-2</c:v>
                </c:pt>
                <c:pt idx="29">
                  <c:v>2.6029385473849927E-2</c:v>
                </c:pt>
                <c:pt idx="30">
                  <c:v>2.9542328397959092E-2</c:v>
                </c:pt>
                <c:pt idx="31">
                  <c:v>3.7101814753423272E-2</c:v>
                </c:pt>
                <c:pt idx="32">
                  <c:v>3.2794011914759232E-2</c:v>
                </c:pt>
                <c:pt idx="33">
                  <c:v>3.3585443452211282E-2</c:v>
                </c:pt>
                <c:pt idx="34">
                  <c:v>3.5861678938726375E-2</c:v>
                </c:pt>
                <c:pt idx="35">
                  <c:v>3.1160250601519141E-2</c:v>
                </c:pt>
                <c:pt idx="36">
                  <c:v>4.0101972568396455E-2</c:v>
                </c:pt>
                <c:pt idx="37">
                  <c:v>4.0011073341333615E-2</c:v>
                </c:pt>
                <c:pt idx="38">
                  <c:v>3.5253031148348601E-2</c:v>
                </c:pt>
                <c:pt idx="39">
                  <c:v>3.6589364422980934E-2</c:v>
                </c:pt>
                <c:pt idx="40">
                  <c:v>3.7196258770389082E-2</c:v>
                </c:pt>
                <c:pt idx="41">
                  <c:v>3.9582381522296525E-2</c:v>
                </c:pt>
                <c:pt idx="42">
                  <c:v>3.9408983499801181E-2</c:v>
                </c:pt>
                <c:pt idx="43">
                  <c:v>3.9457749991729851E-2</c:v>
                </c:pt>
                <c:pt idx="44">
                  <c:v>3.9764978893494063E-2</c:v>
                </c:pt>
                <c:pt idx="45">
                  <c:v>4.0701916908465065E-2</c:v>
                </c:pt>
                <c:pt idx="46">
                  <c:v>4.2206007957808607E-2</c:v>
                </c:pt>
                <c:pt idx="47">
                  <c:v>3.4171981407286257E-2</c:v>
                </c:pt>
                <c:pt idx="48">
                  <c:v>3.6009609124298354E-2</c:v>
                </c:pt>
                <c:pt idx="49">
                  <c:v>4.2342150582076146E-2</c:v>
                </c:pt>
                <c:pt idx="50">
                  <c:v>4.4940433889589008E-2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EA-F248-9E95-0FA5EE236861}"/>
            </c:ext>
          </c:extLst>
        </c:ser>
        <c:ser>
          <c:idx val="4"/>
          <c:order val="4"/>
          <c:tx>
            <c:strRef>
              <c:f>'4a - Electricity useful work TJ'!$D$63</c:f>
              <c:strCache>
                <c:ptCount val="1"/>
                <c:pt idx="0">
                  <c:v>passenger transport (electrified rail)</c:v>
                </c:pt>
              </c:strCache>
            </c:strRef>
          </c:tx>
          <c:marker>
            <c:symbol val="none"/>
          </c:marker>
          <c:cat>
            <c:numRef>
              <c:f>'4a - Electricity useful work TJ'!$G$99:$BF$99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'4a - Electricity useful work TJ'!$G$63:$BE$63</c:f>
              <c:numCache>
                <c:formatCode>0.0%</c:formatCode>
                <c:ptCount val="51"/>
                <c:pt idx="0">
                  <c:v>0.5071693415721511</c:v>
                </c:pt>
                <c:pt idx="1">
                  <c:v>0.50078235370945245</c:v>
                </c:pt>
                <c:pt idx="2">
                  <c:v>0.49661531588870744</c:v>
                </c:pt>
                <c:pt idx="3">
                  <c:v>0.49988212509591007</c:v>
                </c:pt>
                <c:pt idx="4">
                  <c:v>0.4881719166006484</c:v>
                </c:pt>
                <c:pt idx="5">
                  <c:v>0.48931111542724598</c:v>
                </c:pt>
                <c:pt idx="6">
                  <c:v>0.49026200631469252</c:v>
                </c:pt>
                <c:pt idx="7">
                  <c:v>0.4768905158444644</c:v>
                </c:pt>
                <c:pt idx="8">
                  <c:v>0.43913502039556229</c:v>
                </c:pt>
                <c:pt idx="9">
                  <c:v>0.45453037431732357</c:v>
                </c:pt>
                <c:pt idx="10">
                  <c:v>0.46157606804578333</c:v>
                </c:pt>
                <c:pt idx="11">
                  <c:v>0.47945189492221885</c:v>
                </c:pt>
                <c:pt idx="12">
                  <c:v>0.46140611453847252</c:v>
                </c:pt>
                <c:pt idx="13">
                  <c:v>0.45194974237622931</c:v>
                </c:pt>
                <c:pt idx="14">
                  <c:v>0.46369335195873768</c:v>
                </c:pt>
                <c:pt idx="15">
                  <c:v>0.44460310238156858</c:v>
                </c:pt>
                <c:pt idx="16">
                  <c:v>0.45216147637364446</c:v>
                </c:pt>
                <c:pt idx="17">
                  <c:v>0.45396247698002035</c:v>
                </c:pt>
                <c:pt idx="18">
                  <c:v>0.44015562809357545</c:v>
                </c:pt>
                <c:pt idx="19">
                  <c:v>0.44485668720874522</c:v>
                </c:pt>
                <c:pt idx="20">
                  <c:v>0.43995569043222044</c:v>
                </c:pt>
                <c:pt idx="21">
                  <c:v>0.43469642362791816</c:v>
                </c:pt>
                <c:pt idx="22">
                  <c:v>0.43704322083640407</c:v>
                </c:pt>
                <c:pt idx="23">
                  <c:v>0.45607187883757527</c:v>
                </c:pt>
                <c:pt idx="24">
                  <c:v>0.45478508771127307</c:v>
                </c:pt>
                <c:pt idx="25">
                  <c:v>0.44368197608569121</c:v>
                </c:pt>
                <c:pt idx="26">
                  <c:v>0.43822605760570726</c:v>
                </c:pt>
                <c:pt idx="27">
                  <c:v>0.43281003765494275</c:v>
                </c:pt>
                <c:pt idx="28">
                  <c:v>0.40692694296193888</c:v>
                </c:pt>
                <c:pt idx="29">
                  <c:v>0.417467493802476</c:v>
                </c:pt>
                <c:pt idx="30">
                  <c:v>0.41312212676643412</c:v>
                </c:pt>
                <c:pt idx="31">
                  <c:v>0.40558512673301694</c:v>
                </c:pt>
                <c:pt idx="32">
                  <c:v>0.40124293740076894</c:v>
                </c:pt>
                <c:pt idx="33">
                  <c:v>0.39120967618154884</c:v>
                </c:pt>
                <c:pt idx="34">
                  <c:v>0.3873747822358623</c:v>
                </c:pt>
                <c:pt idx="35">
                  <c:v>0.38340391404373125</c:v>
                </c:pt>
                <c:pt idx="36">
                  <c:v>0.37693306074862543</c:v>
                </c:pt>
                <c:pt idx="37">
                  <c:v>0.37322845085991063</c:v>
                </c:pt>
                <c:pt idx="38">
                  <c:v>0.36618492048202178</c:v>
                </c:pt>
                <c:pt idx="39">
                  <c:v>0.36201286635397362</c:v>
                </c:pt>
                <c:pt idx="40">
                  <c:v>0.36116946865418048</c:v>
                </c:pt>
                <c:pt idx="41">
                  <c:v>0.36125352170279895</c:v>
                </c:pt>
                <c:pt idx="42">
                  <c:v>0.35954692974838581</c:v>
                </c:pt>
                <c:pt idx="43">
                  <c:v>0.36009583331998618</c:v>
                </c:pt>
                <c:pt idx="44">
                  <c:v>0.35657738973636982</c:v>
                </c:pt>
                <c:pt idx="45">
                  <c:v>0.36154172185000322</c:v>
                </c:pt>
                <c:pt idx="46">
                  <c:v>0.37125066206781721</c:v>
                </c:pt>
                <c:pt idx="47">
                  <c:v>0.37383769908992553</c:v>
                </c:pt>
                <c:pt idx="48">
                  <c:v>0.37624559081904935</c:v>
                </c:pt>
                <c:pt idx="49">
                  <c:v>0.37504580491532252</c:v>
                </c:pt>
                <c:pt idx="50">
                  <c:v>0.36441672005665005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EA-F248-9E95-0FA5EE236861}"/>
            </c:ext>
          </c:extLst>
        </c:ser>
        <c:ser>
          <c:idx val="5"/>
          <c:order val="5"/>
          <c:tx>
            <c:strRef>
              <c:f>'4a - Electricity useful work TJ'!$D$64</c:f>
              <c:strCache>
                <c:ptCount val="1"/>
                <c:pt idx="0">
                  <c:v>Domestic appliances</c:v>
                </c:pt>
              </c:strCache>
            </c:strRef>
          </c:tx>
          <c:marker>
            <c:symbol val="none"/>
          </c:marker>
          <c:cat>
            <c:numRef>
              <c:f>'4a - Electricity useful work TJ'!$G$99:$BF$99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'4a - Electricity useful work TJ'!$G$64:$BE$64</c:f>
              <c:numCache>
                <c:formatCode>0.0%</c:formatCode>
                <c:ptCount val="51"/>
                <c:pt idx="0">
                  <c:v>0.14000000000000001</c:v>
                </c:pt>
                <c:pt idx="1">
                  <c:v>0.14000000000000001</c:v>
                </c:pt>
                <c:pt idx="2">
                  <c:v>0.14000000000000001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0.13132626348808565</c:v>
                </c:pt>
                <c:pt idx="11">
                  <c:v>0.13039909665212179</c:v>
                </c:pt>
                <c:pt idx="12">
                  <c:v>0.12921127824162998</c:v>
                </c:pt>
                <c:pt idx="13">
                  <c:v>0.12830142317791135</c:v>
                </c:pt>
                <c:pt idx="14">
                  <c:v>0.1275187033492885</c:v>
                </c:pt>
                <c:pt idx="15">
                  <c:v>0.12672854723954433</c:v>
                </c:pt>
                <c:pt idx="16">
                  <c:v>0.12585926206486306</c:v>
                </c:pt>
                <c:pt idx="17">
                  <c:v>0.12468322901636902</c:v>
                </c:pt>
                <c:pt idx="18">
                  <c:v>0.12332659286118351</c:v>
                </c:pt>
                <c:pt idx="19">
                  <c:v>0.12174594763901</c:v>
                </c:pt>
                <c:pt idx="20">
                  <c:v>0.12055651356991057</c:v>
                </c:pt>
                <c:pt idx="21">
                  <c:v>0.11979143672470516</c:v>
                </c:pt>
                <c:pt idx="22">
                  <c:v>0.11899933356289483</c:v>
                </c:pt>
                <c:pt idx="23">
                  <c:v>0.11895841826228835</c:v>
                </c:pt>
                <c:pt idx="24">
                  <c:v>0.11996345829445487</c:v>
                </c:pt>
                <c:pt idx="25">
                  <c:v>0.12174784934611041</c:v>
                </c:pt>
                <c:pt idx="26">
                  <c:v>0.12381709122454543</c:v>
                </c:pt>
                <c:pt idx="27">
                  <c:v>0.1258644230298594</c:v>
                </c:pt>
                <c:pt idx="28">
                  <c:v>0.1277668016617734</c:v>
                </c:pt>
                <c:pt idx="29">
                  <c:v>0.12921710803981712</c:v>
                </c:pt>
                <c:pt idx="30">
                  <c:v>0.13021250022683722</c:v>
                </c:pt>
                <c:pt idx="31">
                  <c:v>0.1305998427118612</c:v>
                </c:pt>
                <c:pt idx="32">
                  <c:v>0.13047883865501966</c:v>
                </c:pt>
                <c:pt idx="33">
                  <c:v>0.13037259080181027</c:v>
                </c:pt>
                <c:pt idx="34">
                  <c:v>0.13005595053389762</c:v>
                </c:pt>
                <c:pt idx="35">
                  <c:v>0.12954070634359144</c:v>
                </c:pt>
                <c:pt idx="36">
                  <c:v>0.12899415974142742</c:v>
                </c:pt>
                <c:pt idx="37">
                  <c:v>0.12804415138270817</c:v>
                </c:pt>
                <c:pt idx="38">
                  <c:v>0.12700034758310236</c:v>
                </c:pt>
                <c:pt idx="39">
                  <c:v>0.12657921063154226</c:v>
                </c:pt>
                <c:pt idx="40">
                  <c:v>0.1262542450273057</c:v>
                </c:pt>
                <c:pt idx="41">
                  <c:v>0.12599871266373261</c:v>
                </c:pt>
                <c:pt idx="42">
                  <c:v>0.1256409772508727</c:v>
                </c:pt>
                <c:pt idx="43">
                  <c:v>0.12489210835798592</c:v>
                </c:pt>
                <c:pt idx="44">
                  <c:v>0.124485118421399</c:v>
                </c:pt>
                <c:pt idx="45">
                  <c:v>0.12483745833041728</c:v>
                </c:pt>
                <c:pt idx="46">
                  <c:v>0.12511175524531004</c:v>
                </c:pt>
                <c:pt idx="47">
                  <c:v>0.12525426645220455</c:v>
                </c:pt>
                <c:pt idx="48">
                  <c:v>0.1271307369235366</c:v>
                </c:pt>
                <c:pt idx="49">
                  <c:v>0.12986971721466273</c:v>
                </c:pt>
                <c:pt idx="50">
                  <c:v>0.13292875692435729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A-F248-9E95-0FA5EE236861}"/>
            </c:ext>
          </c:extLst>
        </c:ser>
        <c:ser>
          <c:idx val="6"/>
          <c:order val="6"/>
          <c:tx>
            <c:strRef>
              <c:f>'4a - Electricity useful work TJ'!$D$65</c:f>
              <c:strCache>
                <c:ptCount val="1"/>
                <c:pt idx="0">
                  <c:v>Lighting - other</c:v>
                </c:pt>
              </c:strCache>
            </c:strRef>
          </c:tx>
          <c:marker>
            <c:symbol val="none"/>
          </c:marker>
          <c:cat>
            <c:numRef>
              <c:f>'4a - Electricity useful work TJ'!$G$99:$BF$99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'4a - Electricity useful work TJ'!$G$65:$BE$65</c:f>
              <c:numCache>
                <c:formatCode>0.0%</c:formatCode>
                <c:ptCount val="51"/>
                <c:pt idx="0">
                  <c:v>2.0497803806734997E-2</c:v>
                </c:pt>
                <c:pt idx="1">
                  <c:v>2.0790629575402633E-2</c:v>
                </c:pt>
                <c:pt idx="2">
                  <c:v>2.1083455344070277E-2</c:v>
                </c:pt>
                <c:pt idx="3">
                  <c:v>2.137628111273792E-2</c:v>
                </c:pt>
                <c:pt idx="4">
                  <c:v>2.1669106881405564E-2</c:v>
                </c:pt>
                <c:pt idx="5">
                  <c:v>2.1961932650073207E-2</c:v>
                </c:pt>
                <c:pt idx="6">
                  <c:v>2.2254758418740847E-2</c:v>
                </c:pt>
                <c:pt idx="7">
                  <c:v>2.2547584187408494E-2</c:v>
                </c:pt>
                <c:pt idx="8">
                  <c:v>2.2840409956076134E-2</c:v>
                </c:pt>
                <c:pt idx="9">
                  <c:v>2.3133235724743722E-2</c:v>
                </c:pt>
                <c:pt idx="10">
                  <c:v>2.3426061493411362E-2</c:v>
                </c:pt>
                <c:pt idx="11">
                  <c:v>2.3865300146412884E-2</c:v>
                </c:pt>
                <c:pt idx="12">
                  <c:v>2.4304538799414407E-2</c:v>
                </c:pt>
                <c:pt idx="13">
                  <c:v>2.4743777452415929E-2</c:v>
                </c:pt>
                <c:pt idx="14">
                  <c:v>2.5183016105417452E-2</c:v>
                </c:pt>
                <c:pt idx="15">
                  <c:v>2.5622254758418974E-2</c:v>
                </c:pt>
                <c:pt idx="16">
                  <c:v>2.6061493411420496E-2</c:v>
                </c:pt>
                <c:pt idx="17">
                  <c:v>2.6500732064422019E-2</c:v>
                </c:pt>
                <c:pt idx="18">
                  <c:v>2.6939970717423541E-2</c:v>
                </c:pt>
                <c:pt idx="19">
                  <c:v>2.7379209370425064E-2</c:v>
                </c:pt>
                <c:pt idx="20">
                  <c:v>2.7818448023426593E-2</c:v>
                </c:pt>
                <c:pt idx="21">
                  <c:v>2.8257686676428109E-2</c:v>
                </c:pt>
                <c:pt idx="22">
                  <c:v>2.8696925329429693E-2</c:v>
                </c:pt>
                <c:pt idx="23">
                  <c:v>2.9136163982431216E-2</c:v>
                </c:pt>
                <c:pt idx="24">
                  <c:v>2.9575402635432738E-2</c:v>
                </c:pt>
                <c:pt idx="25">
                  <c:v>3.0014641288434261E-2</c:v>
                </c:pt>
                <c:pt idx="26">
                  <c:v>3.0453879941435783E-2</c:v>
                </c:pt>
                <c:pt idx="27">
                  <c:v>3.0893118594437306E-2</c:v>
                </c:pt>
                <c:pt idx="28">
                  <c:v>3.1332357247438831E-2</c:v>
                </c:pt>
                <c:pt idx="29">
                  <c:v>3.1771595900440354E-2</c:v>
                </c:pt>
                <c:pt idx="30">
                  <c:v>3.2210834553441876E-2</c:v>
                </c:pt>
                <c:pt idx="31">
                  <c:v>3.2650073206443399E-2</c:v>
                </c:pt>
                <c:pt idx="32">
                  <c:v>3.3089311859444921E-2</c:v>
                </c:pt>
                <c:pt idx="33">
                  <c:v>3.3528550512446444E-2</c:v>
                </c:pt>
                <c:pt idx="34">
                  <c:v>3.3967789165447966E-2</c:v>
                </c:pt>
                <c:pt idx="35">
                  <c:v>3.4407027818449488E-2</c:v>
                </c:pt>
                <c:pt idx="36">
                  <c:v>3.4846266471451011E-2</c:v>
                </c:pt>
                <c:pt idx="37">
                  <c:v>3.5285505124452526E-2</c:v>
                </c:pt>
                <c:pt idx="38">
                  <c:v>3.5724743777454056E-2</c:v>
                </c:pt>
                <c:pt idx="39">
                  <c:v>3.6163982430455578E-2</c:v>
                </c:pt>
                <c:pt idx="40">
                  <c:v>3.6603221083457101E-2</c:v>
                </c:pt>
                <c:pt idx="41">
                  <c:v>3.7042459736458616E-2</c:v>
                </c:pt>
                <c:pt idx="42">
                  <c:v>3.7481698389460208E-2</c:v>
                </c:pt>
                <c:pt idx="43">
                  <c:v>3.7920937042461723E-2</c:v>
                </c:pt>
                <c:pt idx="44">
                  <c:v>3.8360175695463246E-2</c:v>
                </c:pt>
                <c:pt idx="45">
                  <c:v>3.8799414348464768E-2</c:v>
                </c:pt>
                <c:pt idx="46">
                  <c:v>3.9238653001466291E-2</c:v>
                </c:pt>
                <c:pt idx="47">
                  <c:v>3.9677891654467813E-2</c:v>
                </c:pt>
                <c:pt idx="48">
                  <c:v>4.0117130307469342E-2</c:v>
                </c:pt>
                <c:pt idx="49">
                  <c:v>4.0556368960470865E-2</c:v>
                </c:pt>
                <c:pt idx="50">
                  <c:v>4.0995607613472387E-2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EA-F248-9E95-0FA5EE236861}"/>
            </c:ext>
          </c:extLst>
        </c:ser>
        <c:ser>
          <c:idx val="7"/>
          <c:order val="7"/>
          <c:tx>
            <c:strRef>
              <c:f>'4a - Electricity useful work TJ'!$D$66</c:f>
              <c:strCache>
                <c:ptCount val="1"/>
                <c:pt idx="0">
                  <c:v>Lighting - domestic</c:v>
                </c:pt>
              </c:strCache>
            </c:strRef>
          </c:tx>
          <c:marker>
            <c:symbol val="none"/>
          </c:marker>
          <c:cat>
            <c:numRef>
              <c:f>'4a - Electricity useful work TJ'!$G$99:$BF$99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'4a - Electricity useful work TJ'!$G$66:$BE$66</c:f>
              <c:numCache>
                <c:formatCode>0.0%</c:formatCode>
                <c:ptCount val="51"/>
                <c:pt idx="0">
                  <c:v>2.0497803806734997E-2</c:v>
                </c:pt>
                <c:pt idx="1">
                  <c:v>2.0790629575402633E-2</c:v>
                </c:pt>
                <c:pt idx="2">
                  <c:v>2.1083455344070277E-2</c:v>
                </c:pt>
                <c:pt idx="3">
                  <c:v>2.137628111273792E-2</c:v>
                </c:pt>
                <c:pt idx="4">
                  <c:v>2.1669106881405564E-2</c:v>
                </c:pt>
                <c:pt idx="5">
                  <c:v>2.1961932650073207E-2</c:v>
                </c:pt>
                <c:pt idx="6">
                  <c:v>2.2254758418740847E-2</c:v>
                </c:pt>
                <c:pt idx="7">
                  <c:v>2.2547584187408494E-2</c:v>
                </c:pt>
                <c:pt idx="8">
                  <c:v>2.2840409956076134E-2</c:v>
                </c:pt>
                <c:pt idx="9">
                  <c:v>2.3133235724743722E-2</c:v>
                </c:pt>
                <c:pt idx="10">
                  <c:v>2.3426061493411362E-2</c:v>
                </c:pt>
                <c:pt idx="11">
                  <c:v>2.3865300146412884E-2</c:v>
                </c:pt>
                <c:pt idx="12">
                  <c:v>2.4304538799414407E-2</c:v>
                </c:pt>
                <c:pt idx="13">
                  <c:v>2.4743777452415929E-2</c:v>
                </c:pt>
                <c:pt idx="14">
                  <c:v>2.5183016105417452E-2</c:v>
                </c:pt>
                <c:pt idx="15">
                  <c:v>2.5622254758418974E-2</c:v>
                </c:pt>
                <c:pt idx="16">
                  <c:v>2.6061493411420496E-2</c:v>
                </c:pt>
                <c:pt idx="17">
                  <c:v>2.6500732064422019E-2</c:v>
                </c:pt>
                <c:pt idx="18">
                  <c:v>2.6939970717423541E-2</c:v>
                </c:pt>
                <c:pt idx="19">
                  <c:v>2.7379209370425064E-2</c:v>
                </c:pt>
                <c:pt idx="20">
                  <c:v>2.7818448023426593E-2</c:v>
                </c:pt>
                <c:pt idx="21">
                  <c:v>2.8257686676428109E-2</c:v>
                </c:pt>
                <c:pt idx="22">
                  <c:v>2.8696925329429693E-2</c:v>
                </c:pt>
                <c:pt idx="23">
                  <c:v>2.9136163982431216E-2</c:v>
                </c:pt>
                <c:pt idx="24">
                  <c:v>2.9575402635432738E-2</c:v>
                </c:pt>
                <c:pt idx="25">
                  <c:v>3.0014641288434261E-2</c:v>
                </c:pt>
                <c:pt idx="26">
                  <c:v>3.0453879941435783E-2</c:v>
                </c:pt>
                <c:pt idx="27">
                  <c:v>3.0893118594437306E-2</c:v>
                </c:pt>
                <c:pt idx="28">
                  <c:v>3.1332357247438831E-2</c:v>
                </c:pt>
                <c:pt idx="29">
                  <c:v>3.1771595900440354E-2</c:v>
                </c:pt>
                <c:pt idx="30">
                  <c:v>3.2210834553441876E-2</c:v>
                </c:pt>
                <c:pt idx="31">
                  <c:v>3.2650073206443399E-2</c:v>
                </c:pt>
                <c:pt idx="32">
                  <c:v>3.3089311859444921E-2</c:v>
                </c:pt>
                <c:pt idx="33">
                  <c:v>3.3528550512446444E-2</c:v>
                </c:pt>
                <c:pt idx="34">
                  <c:v>3.3967789165447966E-2</c:v>
                </c:pt>
                <c:pt idx="35">
                  <c:v>3.4407027818449488E-2</c:v>
                </c:pt>
                <c:pt idx="36">
                  <c:v>3.4846266471451011E-2</c:v>
                </c:pt>
                <c:pt idx="37">
                  <c:v>3.5285505124452526E-2</c:v>
                </c:pt>
                <c:pt idx="38">
                  <c:v>3.5724743777454056E-2</c:v>
                </c:pt>
                <c:pt idx="39">
                  <c:v>3.6163982430455578E-2</c:v>
                </c:pt>
                <c:pt idx="40">
                  <c:v>3.6603221083457101E-2</c:v>
                </c:pt>
                <c:pt idx="41">
                  <c:v>3.7042459736458616E-2</c:v>
                </c:pt>
                <c:pt idx="42">
                  <c:v>3.7481698389460208E-2</c:v>
                </c:pt>
                <c:pt idx="43">
                  <c:v>3.7920937042461723E-2</c:v>
                </c:pt>
                <c:pt idx="44">
                  <c:v>3.8360175695463246E-2</c:v>
                </c:pt>
                <c:pt idx="45">
                  <c:v>3.8799414348464768E-2</c:v>
                </c:pt>
                <c:pt idx="46">
                  <c:v>3.9238653001466291E-2</c:v>
                </c:pt>
                <c:pt idx="47">
                  <c:v>3.9677891654467813E-2</c:v>
                </c:pt>
                <c:pt idx="48">
                  <c:v>4.0117130307469342E-2</c:v>
                </c:pt>
                <c:pt idx="49">
                  <c:v>4.0556368960470865E-2</c:v>
                </c:pt>
                <c:pt idx="50">
                  <c:v>4.0995607613472387E-2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EA-F248-9E95-0FA5EE236861}"/>
            </c:ext>
          </c:extLst>
        </c:ser>
        <c:ser>
          <c:idx val="8"/>
          <c:order val="8"/>
          <c:tx>
            <c:strRef>
              <c:f>'4a - Electricity useful work TJ'!$D$67</c:f>
              <c:strCache>
                <c:ptCount val="1"/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'4a - Electricity useful work TJ'!$G$99:$BF$99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'4a - Electricity useful work TJ'!$G$67:$BF$67</c:f>
              <c:numCache>
                <c:formatCode>0.0%</c:formatCode>
                <c:ptCount val="52"/>
                <c:pt idx="0">
                  <c:v>0.28373045025043714</c:v>
                </c:pt>
                <c:pt idx="1">
                  <c:v>0.28254193157263063</c:v>
                </c:pt>
                <c:pt idx="2">
                  <c:v>0.27723966748054546</c:v>
                </c:pt>
                <c:pt idx="3">
                  <c:v>0.27728842554999117</c:v>
                </c:pt>
                <c:pt idx="4">
                  <c:v>0.28211504407812382</c:v>
                </c:pt>
                <c:pt idx="5">
                  <c:v>0.28360801901988114</c:v>
                </c:pt>
                <c:pt idx="6">
                  <c:v>0.28401700084849474</c:v>
                </c:pt>
                <c:pt idx="7">
                  <c:v>0.28292291895551719</c:v>
                </c:pt>
                <c:pt idx="8">
                  <c:v>0.28647299867690634</c:v>
                </c:pt>
                <c:pt idx="9">
                  <c:v>0.28637918938810469</c:v>
                </c:pt>
                <c:pt idx="10">
                  <c:v>0.28509402841031112</c:v>
                </c:pt>
                <c:pt idx="11">
                  <c:v>0.28518569144255229</c:v>
                </c:pt>
                <c:pt idx="12">
                  <c:v>0.28160964406832034</c:v>
                </c:pt>
                <c:pt idx="13">
                  <c:v>0.28108978319853939</c:v>
                </c:pt>
                <c:pt idx="14">
                  <c:v>0.28003055219926115</c:v>
                </c:pt>
                <c:pt idx="15">
                  <c:v>0.28311541631196258</c:v>
                </c:pt>
                <c:pt idx="16">
                  <c:v>0.29319062927001927</c:v>
                </c:pt>
                <c:pt idx="17">
                  <c:v>0.29853079276909095</c:v>
                </c:pt>
                <c:pt idx="18">
                  <c:v>0.30080811365726845</c:v>
                </c:pt>
                <c:pt idx="19">
                  <c:v>0.3013493176355268</c:v>
                </c:pt>
                <c:pt idx="20">
                  <c:v>0.30425437814981032</c:v>
                </c:pt>
                <c:pt idx="21">
                  <c:v>0.30831845891462978</c:v>
                </c:pt>
                <c:pt idx="22">
                  <c:v>0.3156378468062036</c:v>
                </c:pt>
                <c:pt idx="23">
                  <c:v>0.32162852820706578</c:v>
                </c:pt>
                <c:pt idx="24">
                  <c:v>0.32544148767826409</c:v>
                </c:pt>
                <c:pt idx="25">
                  <c:v>0.32886174175976768</c:v>
                </c:pt>
                <c:pt idx="26">
                  <c:v>0.3325108646142324</c:v>
                </c:pt>
                <c:pt idx="27">
                  <c:v>0.33469856342978682</c:v>
                </c:pt>
                <c:pt idx="28">
                  <c:v>0.34183985238956993</c:v>
                </c:pt>
                <c:pt idx="29">
                  <c:v>0.34513598774554294</c:v>
                </c:pt>
                <c:pt idx="30">
                  <c:v>0.35139257922467543</c:v>
                </c:pt>
                <c:pt idx="31">
                  <c:v>0.35622978468144534</c:v>
                </c:pt>
                <c:pt idx="32">
                  <c:v>0.35564989185340828</c:v>
                </c:pt>
                <c:pt idx="33">
                  <c:v>0.35614423471908796</c:v>
                </c:pt>
                <c:pt idx="34">
                  <c:v>0.35466638669843781</c:v>
                </c:pt>
                <c:pt idx="35">
                  <c:v>0.35665541828886688</c:v>
                </c:pt>
                <c:pt idx="36">
                  <c:v>0.36154935888505318</c:v>
                </c:pt>
                <c:pt idx="37">
                  <c:v>0.36090467606307092</c:v>
                </c:pt>
                <c:pt idx="38">
                  <c:v>0.36130381701898345</c:v>
                </c:pt>
                <c:pt idx="39">
                  <c:v>0.36125220618459469</c:v>
                </c:pt>
                <c:pt idx="40">
                  <c:v>0.36440653789290506</c:v>
                </c:pt>
                <c:pt idx="41">
                  <c:v>0.36514917399988961</c:v>
                </c:pt>
                <c:pt idx="42">
                  <c:v>0.36565820432575569</c:v>
                </c:pt>
                <c:pt idx="43">
                  <c:v>0.35790112642716343</c:v>
                </c:pt>
                <c:pt idx="44">
                  <c:v>0.35429348065715355</c:v>
                </c:pt>
                <c:pt idx="45">
                  <c:v>0.35447205674293242</c:v>
                </c:pt>
                <c:pt idx="46">
                  <c:v>0.35339271288391599</c:v>
                </c:pt>
                <c:pt idx="47">
                  <c:v>0.34727283686282284</c:v>
                </c:pt>
                <c:pt idx="48">
                  <c:v>0.34136229044248317</c:v>
                </c:pt>
                <c:pt idx="49">
                  <c:v>0.33117607069759702</c:v>
                </c:pt>
                <c:pt idx="50">
                  <c:v>0.33455512125419484</c:v>
                </c:pt>
                <c:pt idx="51">
                  <c:v>0.33052671229654379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A-F248-9E95-0FA5EE236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027968"/>
        <c:axId val="903603488"/>
      </c:lineChart>
      <c:catAx>
        <c:axId val="83702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360348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90360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Exergy efficiency</a:t>
                </a:r>
                <a:r>
                  <a:rPr lang="en-GB" baseline="0"/>
                  <a:t> by end use</a:t>
                </a:r>
                <a:endParaRPr lang="en-GB"/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837027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UK electricity: exergy to useful work conversion efficiency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'4a - Electricity useful work TJ'!$C$133:$D$133</c:f>
              <c:strCache>
                <c:ptCount val="2"/>
                <c:pt idx="0">
                  <c:v>Elect1</c:v>
                </c:pt>
                <c:pt idx="1">
                  <c:v>Electricity - Energy sector own use</c:v>
                </c:pt>
              </c:strCache>
            </c:strRef>
          </c:tx>
          <c:marker>
            <c:symbol val="none"/>
          </c:marker>
          <c:cat>
            <c:numRef>
              <c:f>'4a - Electricity useful work TJ'!$G$132:$BE$132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TJ'!$G$133:$BE$133</c:f>
              <c:numCache>
                <c:formatCode>0.0%</c:formatCode>
                <c:ptCount val="51"/>
                <c:pt idx="0">
                  <c:v>9.6679857296796665E-2</c:v>
                </c:pt>
                <c:pt idx="1">
                  <c:v>9.9040989629885681E-2</c:v>
                </c:pt>
                <c:pt idx="2">
                  <c:v>0.10051233640296829</c:v>
                </c:pt>
                <c:pt idx="3">
                  <c:v>0.10062648312223328</c:v>
                </c:pt>
                <c:pt idx="4">
                  <c:v>0.10366779487005769</c:v>
                </c:pt>
                <c:pt idx="5">
                  <c:v>0.10406040481973548</c:v>
                </c:pt>
                <c:pt idx="6">
                  <c:v>0.10438782419092854</c:v>
                </c:pt>
                <c:pt idx="7">
                  <c:v>0.10796772476797913</c:v>
                </c:pt>
                <c:pt idx="8">
                  <c:v>0.11782782047521351</c:v>
                </c:pt>
                <c:pt idx="9">
                  <c:v>0.11419888326493267</c:v>
                </c:pt>
                <c:pt idx="10">
                  <c:v>0.11310968055086226</c:v>
                </c:pt>
                <c:pt idx="11">
                  <c:v>0.10984846946193666</c:v>
                </c:pt>
                <c:pt idx="12">
                  <c:v>0.11551920877099188</c:v>
                </c:pt>
                <c:pt idx="13">
                  <c:v>0.11703450391392893</c:v>
                </c:pt>
                <c:pt idx="14">
                  <c:v>0.11504862103854485</c:v>
                </c:pt>
                <c:pt idx="15">
                  <c:v>0.12015509736875883</c:v>
                </c:pt>
                <c:pt idx="16">
                  <c:v>0.11849822106510211</c:v>
                </c:pt>
                <c:pt idx="17">
                  <c:v>0.11928549480928471</c:v>
                </c:pt>
                <c:pt idx="18">
                  <c:v>0.12374084192283848</c:v>
                </c:pt>
                <c:pt idx="19">
                  <c:v>0.12282163667495204</c:v>
                </c:pt>
                <c:pt idx="20">
                  <c:v>0.12584684880743982</c:v>
                </c:pt>
                <c:pt idx="21">
                  <c:v>0.1278239989877151</c:v>
                </c:pt>
                <c:pt idx="22">
                  <c:v>0.12826816905261915</c:v>
                </c:pt>
                <c:pt idx="23">
                  <c:v>0.13108536833521722</c:v>
                </c:pt>
                <c:pt idx="24">
                  <c:v>0.1332053066074447</c:v>
                </c:pt>
                <c:pt idx="25">
                  <c:v>0.1346990676845882</c:v>
                </c:pt>
                <c:pt idx="26">
                  <c:v>0.13564177211669912</c:v>
                </c:pt>
                <c:pt idx="27">
                  <c:v>0.13767719200331305</c:v>
                </c:pt>
                <c:pt idx="28">
                  <c:v>0.14077408046499457</c:v>
                </c:pt>
                <c:pt idx="29">
                  <c:v>0.13925979930215565</c:v>
                </c:pt>
                <c:pt idx="30">
                  <c:v>0.1416840090150622</c:v>
                </c:pt>
                <c:pt idx="31">
                  <c:v>0.14427723325081562</c:v>
                </c:pt>
                <c:pt idx="32">
                  <c:v>0.14259283140377413</c:v>
                </c:pt>
                <c:pt idx="33">
                  <c:v>0.14662121625954255</c:v>
                </c:pt>
                <c:pt idx="34">
                  <c:v>0.14977592151813235</c:v>
                </c:pt>
                <c:pt idx="35">
                  <c:v>0.15475687572364211</c:v>
                </c:pt>
                <c:pt idx="36">
                  <c:v>0.15918186779175927</c:v>
                </c:pt>
                <c:pt idx="37">
                  <c:v>0.16281427163531134</c:v>
                </c:pt>
                <c:pt idx="38">
                  <c:v>0.16420101094004019</c:v>
                </c:pt>
                <c:pt idx="39">
                  <c:v>0.16988210633837691</c:v>
                </c:pt>
                <c:pt idx="40">
                  <c:v>0.17130943018355027</c:v>
                </c:pt>
                <c:pt idx="41">
                  <c:v>0.17090873964688971</c:v>
                </c:pt>
                <c:pt idx="42">
                  <c:v>0.17576834823986529</c:v>
                </c:pt>
                <c:pt idx="43">
                  <c:v>0.17366983380414439</c:v>
                </c:pt>
                <c:pt idx="44">
                  <c:v>0.17502359894435973</c:v>
                </c:pt>
                <c:pt idx="45">
                  <c:v>0.17240739037615482</c:v>
                </c:pt>
                <c:pt idx="46">
                  <c:v>0.16944696770142878</c:v>
                </c:pt>
                <c:pt idx="47">
                  <c:v>0.17634617013918732</c:v>
                </c:pt>
                <c:pt idx="48">
                  <c:v>0.18009139358423235</c:v>
                </c:pt>
                <c:pt idx="49">
                  <c:v>0.17683967107976512</c:v>
                </c:pt>
                <c:pt idx="50">
                  <c:v>0.17936293012609356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B-504E-867B-145861DD3A1F}"/>
            </c:ext>
          </c:extLst>
        </c:ser>
        <c:ser>
          <c:idx val="1"/>
          <c:order val="1"/>
          <c:tx>
            <c:strRef>
              <c:f>'4a - Electricity useful work TJ'!$C$134:$D$134</c:f>
              <c:strCache>
                <c:ptCount val="2"/>
                <c:pt idx="0">
                  <c:v>Elect2</c:v>
                </c:pt>
                <c:pt idx="1">
                  <c:v>Electricity - Industry use</c:v>
                </c:pt>
              </c:strCache>
            </c:strRef>
          </c:tx>
          <c:marker>
            <c:symbol val="none"/>
          </c:marker>
          <c:cat>
            <c:numRef>
              <c:f>'4a - Electricity useful work TJ'!$G$132:$BE$132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TJ'!$G$134:$BE$134</c:f>
              <c:numCache>
                <c:formatCode>0.0%</c:formatCode>
                <c:ptCount val="51"/>
                <c:pt idx="0">
                  <c:v>9.6679857296796665E-2</c:v>
                </c:pt>
                <c:pt idx="1">
                  <c:v>9.9040989629885667E-2</c:v>
                </c:pt>
                <c:pt idx="2">
                  <c:v>0.10051233640296826</c:v>
                </c:pt>
                <c:pt idx="3">
                  <c:v>0.10062648312223328</c:v>
                </c:pt>
                <c:pt idx="4">
                  <c:v>0.10366779487005766</c:v>
                </c:pt>
                <c:pt idx="5">
                  <c:v>0.1040604048197355</c:v>
                </c:pt>
                <c:pt idx="6">
                  <c:v>0.10438782419092851</c:v>
                </c:pt>
                <c:pt idx="7">
                  <c:v>0.10796772476797915</c:v>
                </c:pt>
                <c:pt idx="8">
                  <c:v>0.11782782047521351</c:v>
                </c:pt>
                <c:pt idx="9">
                  <c:v>0.11419888326493267</c:v>
                </c:pt>
                <c:pt idx="10">
                  <c:v>0.11310968055086228</c:v>
                </c:pt>
                <c:pt idx="11">
                  <c:v>0.10984846946193665</c:v>
                </c:pt>
                <c:pt idx="12">
                  <c:v>0.11551920877099189</c:v>
                </c:pt>
                <c:pt idx="13">
                  <c:v>0.11703450391392892</c:v>
                </c:pt>
                <c:pt idx="14">
                  <c:v>0.11504862103854485</c:v>
                </c:pt>
                <c:pt idx="15">
                  <c:v>0.1201550973687588</c:v>
                </c:pt>
                <c:pt idx="16">
                  <c:v>0.11849822106510213</c:v>
                </c:pt>
                <c:pt idx="17">
                  <c:v>0.1192854948092847</c:v>
                </c:pt>
                <c:pt idx="18">
                  <c:v>0.1237408419228385</c:v>
                </c:pt>
                <c:pt idx="19">
                  <c:v>0.12282163667495205</c:v>
                </c:pt>
                <c:pt idx="20">
                  <c:v>0.12584684880743979</c:v>
                </c:pt>
                <c:pt idx="21">
                  <c:v>0.12782399898771513</c:v>
                </c:pt>
                <c:pt idx="22">
                  <c:v>0.12826816905261917</c:v>
                </c:pt>
                <c:pt idx="23">
                  <c:v>0.13108536833521722</c:v>
                </c:pt>
                <c:pt idx="24">
                  <c:v>0.13320530660744467</c:v>
                </c:pt>
                <c:pt idx="25">
                  <c:v>0.13469906768458817</c:v>
                </c:pt>
                <c:pt idx="26">
                  <c:v>0.13564177211669912</c:v>
                </c:pt>
                <c:pt idx="27">
                  <c:v>0.13767719200331302</c:v>
                </c:pt>
                <c:pt idx="28">
                  <c:v>0.14077408046499457</c:v>
                </c:pt>
                <c:pt idx="29">
                  <c:v>0.13925979930215565</c:v>
                </c:pt>
                <c:pt idx="30">
                  <c:v>0.1416840090150622</c:v>
                </c:pt>
                <c:pt idx="31">
                  <c:v>0.14427723325081568</c:v>
                </c:pt>
                <c:pt idx="32">
                  <c:v>0.1425928314037741</c:v>
                </c:pt>
                <c:pt idx="33">
                  <c:v>0.14662121625954255</c:v>
                </c:pt>
                <c:pt idx="34">
                  <c:v>0.14977592151813232</c:v>
                </c:pt>
                <c:pt idx="35">
                  <c:v>0.15475687572364211</c:v>
                </c:pt>
                <c:pt idx="36">
                  <c:v>0.1591818677917593</c:v>
                </c:pt>
                <c:pt idx="37">
                  <c:v>0.16281427163531131</c:v>
                </c:pt>
                <c:pt idx="38">
                  <c:v>0.16420101094004011</c:v>
                </c:pt>
                <c:pt idx="39">
                  <c:v>0.16988210633837686</c:v>
                </c:pt>
                <c:pt idx="40">
                  <c:v>0.17130943018355027</c:v>
                </c:pt>
                <c:pt idx="41">
                  <c:v>0.17090873964688971</c:v>
                </c:pt>
                <c:pt idx="42">
                  <c:v>0.17576834823986534</c:v>
                </c:pt>
                <c:pt idx="43">
                  <c:v>0.17366983380414439</c:v>
                </c:pt>
                <c:pt idx="44">
                  <c:v>0.17502359894435968</c:v>
                </c:pt>
                <c:pt idx="45">
                  <c:v>0.17240739037615485</c:v>
                </c:pt>
                <c:pt idx="46">
                  <c:v>0.16944696770142875</c:v>
                </c:pt>
                <c:pt idx="47">
                  <c:v>0.1763461701391873</c:v>
                </c:pt>
                <c:pt idx="48">
                  <c:v>0.18009139358423235</c:v>
                </c:pt>
                <c:pt idx="49">
                  <c:v>0.17683967107976514</c:v>
                </c:pt>
                <c:pt idx="50">
                  <c:v>0.17936293012609353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B-504E-867B-145861DD3A1F}"/>
            </c:ext>
          </c:extLst>
        </c:ser>
        <c:ser>
          <c:idx val="2"/>
          <c:order val="2"/>
          <c:tx>
            <c:strRef>
              <c:f>'4a - Electricity useful work TJ'!$C$135:$D$135</c:f>
              <c:strCache>
                <c:ptCount val="2"/>
                <c:pt idx="0">
                  <c:v>EMD1</c:v>
                </c:pt>
                <c:pt idx="1">
                  <c:v>Electricity - Transport - Mechanical drive (rail)</c:v>
                </c:pt>
              </c:strCache>
            </c:strRef>
          </c:tx>
          <c:marker>
            <c:symbol val="none"/>
          </c:marker>
          <c:cat>
            <c:numRef>
              <c:f>'4a - Electricity useful work TJ'!$G$132:$BE$132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TJ'!$G$135:$BE$135</c:f>
              <c:numCache>
                <c:formatCode>0.0%</c:formatCode>
                <c:ptCount val="51"/>
                <c:pt idx="0">
                  <c:v>0.15810645191873385</c:v>
                </c:pt>
                <c:pt idx="1">
                  <c:v>0.15310456555406296</c:v>
                </c:pt>
                <c:pt idx="2">
                  <c:v>0.15465587729412433</c:v>
                </c:pt>
                <c:pt idx="3">
                  <c:v>0.15332645153938898</c:v>
                </c:pt>
                <c:pt idx="4">
                  <c:v>0.15328438877345973</c:v>
                </c:pt>
                <c:pt idx="5">
                  <c:v>0.15789667674231769</c:v>
                </c:pt>
                <c:pt idx="6">
                  <c:v>0.16119844123077656</c:v>
                </c:pt>
                <c:pt idx="7">
                  <c:v>0.15386701258981189</c:v>
                </c:pt>
                <c:pt idx="8">
                  <c:v>0.15422941447827312</c:v>
                </c:pt>
                <c:pt idx="9">
                  <c:v>0.15717523134367181</c:v>
                </c:pt>
                <c:pt idx="10">
                  <c:v>0.15852293511938637</c:v>
                </c:pt>
                <c:pt idx="11">
                  <c:v>0.15842491124804853</c:v>
                </c:pt>
                <c:pt idx="12">
                  <c:v>0.15813918645661243</c:v>
                </c:pt>
                <c:pt idx="13">
                  <c:v>0.15942300706453569</c:v>
                </c:pt>
                <c:pt idx="14">
                  <c:v>0.15831996683058144</c:v>
                </c:pt>
                <c:pt idx="15">
                  <c:v>0.15803228893611695</c:v>
                </c:pt>
                <c:pt idx="16">
                  <c:v>0.15970733968273396</c:v>
                </c:pt>
                <c:pt idx="17">
                  <c:v>0.1601404485430841</c:v>
                </c:pt>
                <c:pt idx="18">
                  <c:v>0.15855668712885712</c:v>
                </c:pt>
                <c:pt idx="19">
                  <c:v>0.15979474231262886</c:v>
                </c:pt>
                <c:pt idx="20">
                  <c:v>0.16067428160361016</c:v>
                </c:pt>
                <c:pt idx="21">
                  <c:v>0.15918847617431536</c:v>
                </c:pt>
                <c:pt idx="22">
                  <c:v>0.15902139508784591</c:v>
                </c:pt>
                <c:pt idx="23">
                  <c:v>0.17104211983249137</c:v>
                </c:pt>
                <c:pt idx="24">
                  <c:v>0.16888320514040803</c:v>
                </c:pt>
                <c:pt idx="25">
                  <c:v>0.16968332983606338</c:v>
                </c:pt>
                <c:pt idx="26">
                  <c:v>0.16884022138545013</c:v>
                </c:pt>
                <c:pt idx="27">
                  <c:v>0.16172120374070614</c:v>
                </c:pt>
                <c:pt idx="28">
                  <c:v>0.1564814518008433</c:v>
                </c:pt>
                <c:pt idx="29">
                  <c:v>0.15937908493604303</c:v>
                </c:pt>
                <c:pt idx="30">
                  <c:v>0.16201897096376389</c:v>
                </c:pt>
                <c:pt idx="31">
                  <c:v>0.16176333795517261</c:v>
                </c:pt>
                <c:pt idx="32">
                  <c:v>0.15607231996265733</c:v>
                </c:pt>
                <c:pt idx="33">
                  <c:v>0.15359568434200324</c:v>
                </c:pt>
                <c:pt idx="34">
                  <c:v>0.15117800509879412</c:v>
                </c:pt>
                <c:pt idx="35">
                  <c:v>0.15453746914075164</c:v>
                </c:pt>
                <c:pt idx="36">
                  <c:v>0.15433132558203586</c:v>
                </c:pt>
                <c:pt idx="37">
                  <c:v>0.15332322893761344</c:v>
                </c:pt>
                <c:pt idx="38">
                  <c:v>0.14860784317670211</c:v>
                </c:pt>
                <c:pt idx="39">
                  <c:v>0.15072025398055461</c:v>
                </c:pt>
                <c:pt idx="40">
                  <c:v>0.15090678708279365</c:v>
                </c:pt>
                <c:pt idx="41">
                  <c:v>0.14588604030650779</c:v>
                </c:pt>
                <c:pt idx="42">
                  <c:v>0.14929719613340656</c:v>
                </c:pt>
                <c:pt idx="43">
                  <c:v>0.14640308707905608</c:v>
                </c:pt>
                <c:pt idx="44">
                  <c:v>0.14911975293374205</c:v>
                </c:pt>
                <c:pt idx="45">
                  <c:v>0.14962246763408288</c:v>
                </c:pt>
                <c:pt idx="46">
                  <c:v>0.15472039559320452</c:v>
                </c:pt>
                <c:pt idx="47">
                  <c:v>0.15520012420755466</c:v>
                </c:pt>
                <c:pt idx="48">
                  <c:v>0.15958039979952746</c:v>
                </c:pt>
                <c:pt idx="49">
                  <c:v>0.15326180365630207</c:v>
                </c:pt>
                <c:pt idx="50">
                  <c:v>0.14542362325723451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3B-504E-867B-145861DD3A1F}"/>
            </c:ext>
          </c:extLst>
        </c:ser>
        <c:ser>
          <c:idx val="3"/>
          <c:order val="3"/>
          <c:tx>
            <c:strRef>
              <c:f>'4a - Electricity useful work TJ'!$C$136:$D$136</c:f>
              <c:strCache>
                <c:ptCount val="2"/>
                <c:pt idx="0">
                  <c:v>Elect4</c:v>
                </c:pt>
                <c:pt idx="1">
                  <c:v>Electricity - residential use </c:v>
                </c:pt>
              </c:strCache>
            </c:strRef>
          </c:tx>
          <c:marker>
            <c:symbol val="none"/>
          </c:marker>
          <c:cat>
            <c:numRef>
              <c:f>'4a - Electricity useful work TJ'!$G$132:$BE$132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TJ'!$G$136:$BE$136</c:f>
              <c:numCache>
                <c:formatCode>0.0%</c:formatCode>
                <c:ptCount val="51"/>
                <c:pt idx="0">
                  <c:v>3.7511527194018082E-2</c:v>
                </c:pt>
                <c:pt idx="1">
                  <c:v>3.8383742858001633E-2</c:v>
                </c:pt>
                <c:pt idx="2">
                  <c:v>3.8311668897190392E-2</c:v>
                </c:pt>
                <c:pt idx="3">
                  <c:v>4.0128915656808421E-2</c:v>
                </c:pt>
                <c:pt idx="4">
                  <c:v>4.2008155716121695E-2</c:v>
                </c:pt>
                <c:pt idx="5">
                  <c:v>4.337759304112792E-2</c:v>
                </c:pt>
                <c:pt idx="6">
                  <c:v>4.3973090114158779E-2</c:v>
                </c:pt>
                <c:pt idx="7">
                  <c:v>4.4853082612630747E-2</c:v>
                </c:pt>
                <c:pt idx="8">
                  <c:v>5.0659190709698973E-2</c:v>
                </c:pt>
                <c:pt idx="9">
                  <c:v>4.9097462279000283E-2</c:v>
                </c:pt>
                <c:pt idx="10">
                  <c:v>4.7647871808503862E-2</c:v>
                </c:pt>
                <c:pt idx="11">
                  <c:v>4.5385828057454877E-2</c:v>
                </c:pt>
                <c:pt idx="12">
                  <c:v>4.503838282564105E-2</c:v>
                </c:pt>
                <c:pt idx="13">
                  <c:v>4.6030038111890527E-2</c:v>
                </c:pt>
                <c:pt idx="14">
                  <c:v>4.4349077300285422E-2</c:v>
                </c:pt>
                <c:pt idx="15">
                  <c:v>4.8612100057490441E-2</c:v>
                </c:pt>
                <c:pt idx="16">
                  <c:v>5.1930046672873272E-2</c:v>
                </c:pt>
                <c:pt idx="17">
                  <c:v>5.4355559286971118E-2</c:v>
                </c:pt>
                <c:pt idx="18">
                  <c:v>5.7063177357365741E-2</c:v>
                </c:pt>
                <c:pt idx="19">
                  <c:v>5.6828991182393401E-2</c:v>
                </c:pt>
                <c:pt idx="20">
                  <c:v>5.9038506529085023E-2</c:v>
                </c:pt>
                <c:pt idx="21">
                  <c:v>6.423664527280025E-2</c:v>
                </c:pt>
                <c:pt idx="22">
                  <c:v>7.002076300165172E-2</c:v>
                </c:pt>
                <c:pt idx="23">
                  <c:v>7.5119615258247674E-2</c:v>
                </c:pt>
                <c:pt idx="24">
                  <c:v>7.8164585810032106E-2</c:v>
                </c:pt>
                <c:pt idx="25">
                  <c:v>8.1769593735812982E-2</c:v>
                </c:pt>
                <c:pt idx="26">
                  <c:v>8.3724135095848792E-2</c:v>
                </c:pt>
                <c:pt idx="27">
                  <c:v>8.4087950647444384E-2</c:v>
                </c:pt>
                <c:pt idx="28">
                  <c:v>9.1063594092462535E-2</c:v>
                </c:pt>
                <c:pt idx="29">
                  <c:v>9.4719443719372617E-2</c:v>
                </c:pt>
                <c:pt idx="30">
                  <c:v>9.996170347881296E-2</c:v>
                </c:pt>
                <c:pt idx="31">
                  <c:v>0.10455037785728306</c:v>
                </c:pt>
                <c:pt idx="32">
                  <c:v>0.10212676568113881</c:v>
                </c:pt>
                <c:pt idx="33">
                  <c:v>0.10312952077991387</c:v>
                </c:pt>
                <c:pt idx="34">
                  <c:v>0.10321441002697512</c:v>
                </c:pt>
                <c:pt idx="35">
                  <c:v>0.10688719793864246</c:v>
                </c:pt>
                <c:pt idx="36">
                  <c:v>0.11240637558777247</c:v>
                </c:pt>
                <c:pt idx="37">
                  <c:v>0.11157649292418255</c:v>
                </c:pt>
                <c:pt idx="38">
                  <c:v>0.11134993728645688</c:v>
                </c:pt>
                <c:pt idx="39">
                  <c:v>0.11480320756529959</c:v>
                </c:pt>
                <c:pt idx="40">
                  <c:v>0.11597915649544574</c:v>
                </c:pt>
                <c:pt idx="41">
                  <c:v>0.11360135032365426</c:v>
                </c:pt>
                <c:pt idx="42">
                  <c:v>0.11495990113081578</c:v>
                </c:pt>
                <c:pt idx="43">
                  <c:v>0.10578881172740094</c:v>
                </c:pt>
                <c:pt idx="44">
                  <c:v>0.10672989571086007</c:v>
                </c:pt>
                <c:pt idx="45">
                  <c:v>0.10553536923187909</c:v>
                </c:pt>
                <c:pt idx="46">
                  <c:v>0.10434779106458511</c:v>
                </c:pt>
                <c:pt idx="47">
                  <c:v>0.10250223401863648</c:v>
                </c:pt>
                <c:pt idx="48">
                  <c:v>0.1039172826327848</c:v>
                </c:pt>
                <c:pt idx="49">
                  <c:v>9.8352439281519419E-2</c:v>
                </c:pt>
                <c:pt idx="50">
                  <c:v>0.10194104409142002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3B-504E-867B-145861DD3A1F}"/>
            </c:ext>
          </c:extLst>
        </c:ser>
        <c:ser>
          <c:idx val="4"/>
          <c:order val="4"/>
          <c:tx>
            <c:strRef>
              <c:f>'4a - Electricity useful work TJ'!$C$137:$D$137</c:f>
              <c:strCache>
                <c:ptCount val="2"/>
                <c:pt idx="0">
                  <c:v>Elect5</c:v>
                </c:pt>
                <c:pt idx="1">
                  <c:v>Electricity - commerical / public sector use </c:v>
                </c:pt>
              </c:strCache>
            </c:strRef>
          </c:tx>
          <c:marker>
            <c:symbol val="none"/>
          </c:marker>
          <c:cat>
            <c:numRef>
              <c:f>'4a - Electricity useful work TJ'!$G$132:$BE$132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TJ'!$G$137:$BE$137</c:f>
              <c:numCache>
                <c:formatCode>0.0%</c:formatCode>
                <c:ptCount val="51"/>
                <c:pt idx="0">
                  <c:v>6.6346085390687162E-2</c:v>
                </c:pt>
                <c:pt idx="1">
                  <c:v>6.7971297458501195E-2</c:v>
                </c:pt>
                <c:pt idx="2">
                  <c:v>6.8996407765958334E-2</c:v>
                </c:pt>
                <c:pt idx="3">
                  <c:v>6.9087466890419391E-2</c:v>
                </c:pt>
                <c:pt idx="4">
                  <c:v>7.1191032084674241E-2</c:v>
                </c:pt>
                <c:pt idx="5">
                  <c:v>7.1475769607004497E-2</c:v>
                </c:pt>
                <c:pt idx="6">
                  <c:v>7.1718127133985884E-2</c:v>
                </c:pt>
                <c:pt idx="7">
                  <c:v>7.4192881888859044E-2</c:v>
                </c:pt>
                <c:pt idx="8">
                  <c:v>8.0988425692044744E-2</c:v>
                </c:pt>
                <c:pt idx="9">
                  <c:v>7.8517212826658994E-2</c:v>
                </c:pt>
                <c:pt idx="10">
                  <c:v>7.778380168050085E-2</c:v>
                </c:pt>
                <c:pt idx="11">
                  <c:v>7.5564663388387146E-2</c:v>
                </c:pt>
                <c:pt idx="12">
                  <c:v>7.9480948459210263E-2</c:v>
                </c:pt>
                <c:pt idx="13">
                  <c:v>8.0588166439409983E-2</c:v>
                </c:pt>
                <c:pt idx="14">
                  <c:v>7.924354063670451E-2</c:v>
                </c:pt>
                <c:pt idx="15">
                  <c:v>8.2803458965004351E-2</c:v>
                </c:pt>
                <c:pt idx="16">
                  <c:v>8.1699374805254743E-2</c:v>
                </c:pt>
                <c:pt idx="17">
                  <c:v>8.22587840986682E-2</c:v>
                </c:pt>
                <c:pt idx="18">
                  <c:v>8.5361448005065246E-2</c:v>
                </c:pt>
                <c:pt idx="19">
                  <c:v>8.476458227991393E-2</c:v>
                </c:pt>
                <c:pt idx="20">
                  <c:v>8.6860351060292468E-2</c:v>
                </c:pt>
                <c:pt idx="21">
                  <c:v>8.826123658268166E-2</c:v>
                </c:pt>
                <c:pt idx="22">
                  <c:v>8.8587902723438736E-2</c:v>
                </c:pt>
                <c:pt idx="23">
                  <c:v>9.0554725971467936E-2</c:v>
                </c:pt>
                <c:pt idx="24">
                  <c:v>9.2051012511504618E-2</c:v>
                </c:pt>
                <c:pt idx="25">
                  <c:v>9.3118043566136816E-2</c:v>
                </c:pt>
                <c:pt idx="26">
                  <c:v>9.3790982008077978E-2</c:v>
                </c:pt>
                <c:pt idx="27">
                  <c:v>9.5214942760714461E-2</c:v>
                </c:pt>
                <c:pt idx="28">
                  <c:v>9.7382705303110745E-2</c:v>
                </c:pt>
                <c:pt idx="29">
                  <c:v>9.6405637448907483E-2</c:v>
                </c:pt>
                <c:pt idx="30">
                  <c:v>9.8108776444326598E-2</c:v>
                </c:pt>
                <c:pt idx="31">
                  <c:v>9.9913197889232364E-2</c:v>
                </c:pt>
                <c:pt idx="32">
                  <c:v>9.8769656228723524E-2</c:v>
                </c:pt>
                <c:pt idx="33">
                  <c:v>0.10158499937516871</c:v>
                </c:pt>
                <c:pt idx="34">
                  <c:v>0.103793614378382</c:v>
                </c:pt>
                <c:pt idx="35">
                  <c:v>0.10729029465970027</c:v>
                </c:pt>
                <c:pt idx="36">
                  <c:v>0.11037397610179976</c:v>
                </c:pt>
                <c:pt idx="37">
                  <c:v>0.11291274286274249</c:v>
                </c:pt>
                <c:pt idx="38">
                  <c:v>0.11390058301791946</c:v>
                </c:pt>
                <c:pt idx="39">
                  <c:v>0.11789558914912335</c:v>
                </c:pt>
                <c:pt idx="40">
                  <c:v>0.1189077607741125</c:v>
                </c:pt>
                <c:pt idx="41">
                  <c:v>0.11862819182541764</c:v>
                </c:pt>
                <c:pt idx="42">
                  <c:v>0.1220260107060312</c:v>
                </c:pt>
                <c:pt idx="43">
                  <c:v>0.12060921111807332</c:v>
                </c:pt>
                <c:pt idx="44">
                  <c:v>0.12157997922838577</c:v>
                </c:pt>
                <c:pt idx="45">
                  <c:v>0.11980229987536171</c:v>
                </c:pt>
                <c:pt idx="46">
                  <c:v>0.1177926557499622</c:v>
                </c:pt>
                <c:pt idx="47">
                  <c:v>0.12261797310091355</c:v>
                </c:pt>
                <c:pt idx="48">
                  <c:v>0.12529976556521288</c:v>
                </c:pt>
                <c:pt idx="49">
                  <c:v>0.12305731342934453</c:v>
                </c:pt>
                <c:pt idx="50">
                  <c:v>0.12485335144259915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3B-504E-867B-145861DD3A1F}"/>
            </c:ext>
          </c:extLst>
        </c:ser>
        <c:ser>
          <c:idx val="5"/>
          <c:order val="5"/>
          <c:tx>
            <c:strRef>
              <c:f>'4a - Electricity useful work TJ'!$C$138:$D$138</c:f>
              <c:strCache>
                <c:ptCount val="2"/>
                <c:pt idx="0">
                  <c:v>Elect6</c:v>
                </c:pt>
                <c:pt idx="1">
                  <c:v>Electricity - other (eg agriculture) use </c:v>
                </c:pt>
              </c:strCache>
            </c:strRef>
          </c:tx>
          <c:marker>
            <c:symbol val="none"/>
          </c:marker>
          <c:cat>
            <c:numRef>
              <c:f>'4a - Electricity useful work TJ'!$G$132:$BE$132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TJ'!$G$138:$BE$138</c:f>
              <c:numCache>
                <c:formatCode>0.0%</c:formatCode>
                <c:ptCount val="51"/>
                <c:pt idx="0">
                  <c:v>0.1482594308445844</c:v>
                </c:pt>
                <c:pt idx="1">
                  <c:v>0.15099259881816657</c:v>
                </c:pt>
                <c:pt idx="2">
                  <c:v>0.15304438187405953</c:v>
                </c:pt>
                <c:pt idx="3">
                  <c:v>0.15286890916450668</c:v>
                </c:pt>
                <c:pt idx="4">
                  <c:v>0.15730166056681572</c:v>
                </c:pt>
                <c:pt idx="5">
                  <c:v>0.1576968575484021</c:v>
                </c:pt>
                <c:pt idx="6">
                  <c:v>0.15815170155552141</c:v>
                </c:pt>
                <c:pt idx="7">
                  <c:v>0.16336646793352907</c:v>
                </c:pt>
                <c:pt idx="8">
                  <c:v>0.17827865907109189</c:v>
                </c:pt>
                <c:pt idx="9">
                  <c:v>0.17302849194685357</c:v>
                </c:pt>
                <c:pt idx="10">
                  <c:v>0.17116689155984641</c:v>
                </c:pt>
                <c:pt idx="11">
                  <c:v>0.1656929616785657</c:v>
                </c:pt>
                <c:pt idx="12">
                  <c:v>0.17315390583791948</c:v>
                </c:pt>
                <c:pt idx="13">
                  <c:v>0.17725838810466724</c:v>
                </c:pt>
                <c:pt idx="14">
                  <c:v>0.17365320678397045</c:v>
                </c:pt>
                <c:pt idx="15">
                  <c:v>0.18185266580918918</c:v>
                </c:pt>
                <c:pt idx="16">
                  <c:v>0.17958873414648197</c:v>
                </c:pt>
                <c:pt idx="17">
                  <c:v>0.17984047044153656</c:v>
                </c:pt>
                <c:pt idx="18">
                  <c:v>0.18634348886737792</c:v>
                </c:pt>
                <c:pt idx="19">
                  <c:v>0.18516181569489618</c:v>
                </c:pt>
                <c:pt idx="20">
                  <c:v>0.18830624921420835</c:v>
                </c:pt>
                <c:pt idx="21">
                  <c:v>0.19138288262309164</c:v>
                </c:pt>
                <c:pt idx="22">
                  <c:v>0.19131181249915255</c:v>
                </c:pt>
                <c:pt idx="23">
                  <c:v>0.19483143944005868</c:v>
                </c:pt>
                <c:pt idx="24">
                  <c:v>0.19785504629016476</c:v>
                </c:pt>
                <c:pt idx="25">
                  <c:v>0.20009642254124466</c:v>
                </c:pt>
                <c:pt idx="26">
                  <c:v>0.20083521102227653</c:v>
                </c:pt>
                <c:pt idx="27">
                  <c:v>0.20295383329545463</c:v>
                </c:pt>
                <c:pt idx="28">
                  <c:v>0.2070891450567395</c:v>
                </c:pt>
                <c:pt idx="29">
                  <c:v>0.20666289273203636</c:v>
                </c:pt>
                <c:pt idx="30">
                  <c:v>0.20979034549856443</c:v>
                </c:pt>
                <c:pt idx="31">
                  <c:v>0.21237021614229795</c:v>
                </c:pt>
                <c:pt idx="32">
                  <c:v>0.20936621422905291</c:v>
                </c:pt>
                <c:pt idx="33">
                  <c:v>0.21483330738796799</c:v>
                </c:pt>
                <c:pt idx="34">
                  <c:v>0.2188962263265582</c:v>
                </c:pt>
                <c:pt idx="35">
                  <c:v>0.2266131144168467</c:v>
                </c:pt>
                <c:pt idx="36">
                  <c:v>0.23214731284896029</c:v>
                </c:pt>
                <c:pt idx="37">
                  <c:v>0.2366845031827913</c:v>
                </c:pt>
                <c:pt idx="38">
                  <c:v>0.23822570962256853</c:v>
                </c:pt>
                <c:pt idx="39">
                  <c:v>0.24722618954721315</c:v>
                </c:pt>
                <c:pt idx="40">
                  <c:v>0.24858959197386271</c:v>
                </c:pt>
                <c:pt idx="41">
                  <c:v>0.24629777773776854</c:v>
                </c:pt>
                <c:pt idx="42">
                  <c:v>0.2527393887781465</c:v>
                </c:pt>
                <c:pt idx="43">
                  <c:v>0.24987198023884158</c:v>
                </c:pt>
                <c:pt idx="44">
                  <c:v>0.25155692359735649</c:v>
                </c:pt>
                <c:pt idx="45">
                  <c:v>0.247964031197903</c:v>
                </c:pt>
                <c:pt idx="46">
                  <c:v>0.24424417898943696</c:v>
                </c:pt>
                <c:pt idx="47">
                  <c:v>0.25389669107785218</c:v>
                </c:pt>
                <c:pt idx="48">
                  <c:v>0.26102139715141082</c:v>
                </c:pt>
                <c:pt idx="49">
                  <c:v>0.25563982748240488</c:v>
                </c:pt>
                <c:pt idx="50">
                  <c:v>0.25946006462178023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3B-504E-867B-145861DD3A1F}"/>
            </c:ext>
          </c:extLst>
        </c:ser>
        <c:ser>
          <c:idx val="6"/>
          <c:order val="6"/>
          <c:tx>
            <c:strRef>
              <c:f>'4a - Electricity useful work TJ'!$C$139:$D$139</c:f>
              <c:strCache>
                <c:ptCount val="2"/>
                <c:pt idx="0">
                  <c:v>Electricity - sub-total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'4a - Electricity useful work TJ'!$G$132:$BE$132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TJ'!$G$139:$BE$139</c:f>
              <c:numCache>
                <c:formatCode>0.0%</c:formatCode>
                <c:ptCount val="51"/>
                <c:pt idx="0">
                  <c:v>7.8698241568677704E-2</c:v>
                </c:pt>
                <c:pt idx="1">
                  <c:v>7.9368096872777627E-2</c:v>
                </c:pt>
                <c:pt idx="2">
                  <c:v>7.8532122232472371E-2</c:v>
                </c:pt>
                <c:pt idx="3">
                  <c:v>7.803262348544257E-2</c:v>
                </c:pt>
                <c:pt idx="4">
                  <c:v>8.1295316842629944E-2</c:v>
                </c:pt>
                <c:pt idx="5">
                  <c:v>8.1535267195827085E-2</c:v>
                </c:pt>
                <c:pt idx="6">
                  <c:v>8.1494476218596401E-2</c:v>
                </c:pt>
                <c:pt idx="7">
                  <c:v>8.3456759655796645E-2</c:v>
                </c:pt>
                <c:pt idx="8">
                  <c:v>9.1769358350027558E-2</c:v>
                </c:pt>
                <c:pt idx="9">
                  <c:v>8.8632014168255849E-2</c:v>
                </c:pt>
                <c:pt idx="10">
                  <c:v>8.6887421925014974E-2</c:v>
                </c:pt>
                <c:pt idx="11">
                  <c:v>8.3674816082128775E-2</c:v>
                </c:pt>
                <c:pt idx="12">
                  <c:v>8.5857107292420826E-2</c:v>
                </c:pt>
                <c:pt idx="13">
                  <c:v>8.7491727425782775E-2</c:v>
                </c:pt>
                <c:pt idx="14">
                  <c:v>8.4954545599841225E-2</c:v>
                </c:pt>
                <c:pt idx="15">
                  <c:v>8.9578359244088246E-2</c:v>
                </c:pt>
                <c:pt idx="16">
                  <c:v>9.1215491226832784E-2</c:v>
                </c:pt>
                <c:pt idx="17">
                  <c:v>9.2508417373357216E-2</c:v>
                </c:pt>
                <c:pt idx="18">
                  <c:v>9.613806147146392E-2</c:v>
                </c:pt>
                <c:pt idx="19">
                  <c:v>9.5293255264047902E-2</c:v>
                </c:pt>
                <c:pt idx="20">
                  <c:v>9.7283675617790805E-2</c:v>
                </c:pt>
                <c:pt idx="21">
                  <c:v>9.9775872295672086E-2</c:v>
                </c:pt>
                <c:pt idx="22">
                  <c:v>0.10159603473422454</c:v>
                </c:pt>
                <c:pt idx="23">
                  <c:v>0.10490409419027165</c:v>
                </c:pt>
                <c:pt idx="24">
                  <c:v>0.10730024877024967</c:v>
                </c:pt>
                <c:pt idx="25">
                  <c:v>0.10918179519416567</c:v>
                </c:pt>
                <c:pt idx="26">
                  <c:v>0.11027154450622793</c:v>
                </c:pt>
                <c:pt idx="27">
                  <c:v>0.11158225757969922</c:v>
                </c:pt>
                <c:pt idx="28">
                  <c:v>0.11576200985918557</c:v>
                </c:pt>
                <c:pt idx="29">
                  <c:v>0.11646268615057116</c:v>
                </c:pt>
                <c:pt idx="30">
                  <c:v>0.11982001281526244</c:v>
                </c:pt>
                <c:pt idx="31">
                  <c:v>0.12229755404521794</c:v>
                </c:pt>
                <c:pt idx="32">
                  <c:v>0.11984162879511542</c:v>
                </c:pt>
                <c:pt idx="33">
                  <c:v>0.1226980143721306</c:v>
                </c:pt>
                <c:pt idx="34">
                  <c:v>0.12404883419805528</c:v>
                </c:pt>
                <c:pt idx="35">
                  <c:v>0.1286871041748148</c:v>
                </c:pt>
                <c:pt idx="36">
                  <c:v>0.13301300137720884</c:v>
                </c:pt>
                <c:pt idx="37">
                  <c:v>0.134908322763345</c:v>
                </c:pt>
                <c:pt idx="38">
                  <c:v>0.13550365691710986</c:v>
                </c:pt>
                <c:pt idx="39">
                  <c:v>0.14012537867598646</c:v>
                </c:pt>
                <c:pt idx="40">
                  <c:v>0.14154460223763962</c:v>
                </c:pt>
                <c:pt idx="41">
                  <c:v>0.13977754963710665</c:v>
                </c:pt>
                <c:pt idx="42">
                  <c:v>0.14333840121664149</c:v>
                </c:pt>
                <c:pt idx="43">
                  <c:v>0.13817756335970255</c:v>
                </c:pt>
                <c:pt idx="44">
                  <c:v>0.13768667288136457</c:v>
                </c:pt>
                <c:pt idx="45">
                  <c:v>0.13598289959207946</c:v>
                </c:pt>
                <c:pt idx="46">
                  <c:v>0.13407312428429835</c:v>
                </c:pt>
                <c:pt idx="47">
                  <c:v>0.13753309559238636</c:v>
                </c:pt>
                <c:pt idx="48">
                  <c:v>0.1403589622028521</c:v>
                </c:pt>
                <c:pt idx="49">
                  <c:v>0.13526588019723687</c:v>
                </c:pt>
                <c:pt idx="50">
                  <c:v>0.1383277842390056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3B-504E-867B-145861DD3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5050800"/>
        <c:axId val="855052848"/>
      </c:lineChart>
      <c:catAx>
        <c:axId val="85505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5505284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85505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exergy efficiency %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crossAx val="8550508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/>
              <a:t>UK appliances</a:t>
            </a:r>
            <a:r>
              <a:rPr lang="en-GB" baseline="0"/>
              <a:t> - device level exergy efficiency</a:t>
            </a:r>
            <a:endParaRPr lang="en-GB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'4a - Electricity useful work TJ'!$K$172</c:f>
              <c:strCache>
                <c:ptCount val="1"/>
                <c:pt idx="0">
                  <c:v>Cold</c:v>
                </c:pt>
              </c:strCache>
            </c:strRef>
          </c:tx>
          <c:marker>
            <c:symbol val="none"/>
          </c:marker>
          <c:cat>
            <c:numRef>
              <c:f>'4a - Electricity useful work TJ'!$A$183:$A$228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'4a - Electricity useful work TJ'!$V$183:$V$228</c:f>
              <c:numCache>
                <c:formatCode>0%</c:formatCode>
                <c:ptCount val="46"/>
                <c:pt idx="0">
                  <c:v>1.6783519162794951E-2</c:v>
                </c:pt>
                <c:pt idx="1">
                  <c:v>1.6201558836699763E-2</c:v>
                </c:pt>
                <c:pt idx="2">
                  <c:v>1.6858700341261853E-2</c:v>
                </c:pt>
                <c:pt idx="3">
                  <c:v>1.7313876746408514E-2</c:v>
                </c:pt>
                <c:pt idx="4">
                  <c:v>1.687280939831803E-2</c:v>
                </c:pt>
                <c:pt idx="5">
                  <c:v>1.7698490329980932E-2</c:v>
                </c:pt>
                <c:pt idx="6">
                  <c:v>1.745454084821451E-2</c:v>
                </c:pt>
                <c:pt idx="7">
                  <c:v>1.7433807641088574E-2</c:v>
                </c:pt>
                <c:pt idx="8">
                  <c:v>1.8063145819786183E-2</c:v>
                </c:pt>
                <c:pt idx="9">
                  <c:v>1.7944827600183892E-2</c:v>
                </c:pt>
                <c:pt idx="10">
                  <c:v>1.8221611884416952E-2</c:v>
                </c:pt>
                <c:pt idx="11">
                  <c:v>1.8502154990358767E-2</c:v>
                </c:pt>
                <c:pt idx="12">
                  <c:v>1.8425836543969815E-2</c:v>
                </c:pt>
                <c:pt idx="13">
                  <c:v>1.8708011551741285E-2</c:v>
                </c:pt>
                <c:pt idx="14">
                  <c:v>1.888417427766741E-2</c:v>
                </c:pt>
                <c:pt idx="15">
                  <c:v>1.9110079169488495E-2</c:v>
                </c:pt>
                <c:pt idx="16">
                  <c:v>1.9188886887044492E-2</c:v>
                </c:pt>
                <c:pt idx="17">
                  <c:v>1.9380448381237609E-2</c:v>
                </c:pt>
                <c:pt idx="18">
                  <c:v>1.9708510661850663E-2</c:v>
                </c:pt>
                <c:pt idx="19">
                  <c:v>1.9668615977321561E-2</c:v>
                </c:pt>
                <c:pt idx="20">
                  <c:v>1.9967546088864117E-2</c:v>
                </c:pt>
                <c:pt idx="21">
                  <c:v>2.0158541178185278E-2</c:v>
                </c:pt>
                <c:pt idx="22">
                  <c:v>1.9792759555600219E-2</c:v>
                </c:pt>
                <c:pt idx="23">
                  <c:v>2.0195594923429198E-2</c:v>
                </c:pt>
                <c:pt idx="24">
                  <c:v>2.0531281076585677E-2</c:v>
                </c:pt>
                <c:pt idx="25">
                  <c:v>2.1230077371719381E-2</c:v>
                </c:pt>
                <c:pt idx="26">
                  <c:v>2.1672566216200843E-2</c:v>
                </c:pt>
                <c:pt idx="27">
                  <c:v>2.1999643245625877E-2</c:v>
                </c:pt>
                <c:pt idx="28">
                  <c:v>2.2144505108435335E-2</c:v>
                </c:pt>
                <c:pt idx="29">
                  <c:v>2.2940991539758204E-2</c:v>
                </c:pt>
                <c:pt idx="30">
                  <c:v>2.311052208966273E-2</c:v>
                </c:pt>
                <c:pt idx="31">
                  <c:v>2.2876484957381919E-2</c:v>
                </c:pt>
                <c:pt idx="32">
                  <c:v>2.3487965225687243E-2</c:v>
                </c:pt>
                <c:pt idx="33">
                  <c:v>2.324742961339089E-2</c:v>
                </c:pt>
                <c:pt idx="34">
                  <c:v>2.3478302210685968E-2</c:v>
                </c:pt>
                <c:pt idx="35">
                  <c:v>2.3264005389027034E-2</c:v>
                </c:pt>
                <c:pt idx="36">
                  <c:v>2.3132506616474712E-2</c:v>
                </c:pt>
                <c:pt idx="37">
                  <c:v>2.4208738527001835E-2</c:v>
                </c:pt>
                <c:pt idx="38">
                  <c:v>2.5209916006986282E-2</c:v>
                </c:pt>
                <c:pt idx="39">
                  <c:v>2.5023562424304556E-2</c:v>
                </c:pt>
                <c:pt idx="40">
                  <c:v>2.5446348189573354E-2</c:v>
                </c:pt>
                <c:pt idx="41">
                  <c:v>2.5319233961305303E-2</c:v>
                </c:pt>
                <c:pt idx="42">
                  <c:v>2.4527761990064807E-2</c:v>
                </c:pt>
                <c:pt idx="43">
                  <c:v>2.5190660845318045E-2</c:v>
                </c:pt>
                <c:pt idx="44">
                  <c:v>2.5970390273646542E-2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7-334F-85B4-88940A010A8D}"/>
            </c:ext>
          </c:extLst>
        </c:ser>
        <c:ser>
          <c:idx val="1"/>
          <c:order val="1"/>
          <c:tx>
            <c:strRef>
              <c:f>'4a - Electricity useful work TJ'!$L$172</c:f>
              <c:strCache>
                <c:ptCount val="1"/>
                <c:pt idx="0">
                  <c:v>Wet</c:v>
                </c:pt>
              </c:strCache>
            </c:strRef>
          </c:tx>
          <c:marker>
            <c:symbol val="none"/>
          </c:marker>
          <c:cat>
            <c:numRef>
              <c:f>'4a - Electricity useful work TJ'!$A$183:$A$228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'4a - Electricity useful work TJ'!$W$183:$W$228</c:f>
              <c:numCache>
                <c:formatCode>0%</c:formatCode>
                <c:ptCount val="46"/>
                <c:pt idx="0">
                  <c:v>0.15054816689027081</c:v>
                </c:pt>
                <c:pt idx="1">
                  <c:v>0.14512560742172076</c:v>
                </c:pt>
                <c:pt idx="2">
                  <c:v>0.15080286803134707</c:v>
                </c:pt>
                <c:pt idx="3">
                  <c:v>0.15466125136885447</c:v>
                </c:pt>
                <c:pt idx="4">
                  <c:v>0.15051496564110867</c:v>
                </c:pt>
                <c:pt idx="5">
                  <c:v>0.15766560385539866</c:v>
                </c:pt>
                <c:pt idx="6">
                  <c:v>0.15528194249147936</c:v>
                </c:pt>
                <c:pt idx="7">
                  <c:v>0.15488875052055923</c:v>
                </c:pt>
                <c:pt idx="8">
                  <c:v>0.16026526128605301</c:v>
                </c:pt>
                <c:pt idx="9">
                  <c:v>0.15900359110344264</c:v>
                </c:pt>
                <c:pt idx="10">
                  <c:v>0.1612424152337614</c:v>
                </c:pt>
                <c:pt idx="11">
                  <c:v>0.16350945670964281</c:v>
                </c:pt>
                <c:pt idx="12">
                  <c:v>0.16262188998012164</c:v>
                </c:pt>
                <c:pt idx="13">
                  <c:v>0.16489739410681242</c:v>
                </c:pt>
                <c:pt idx="14">
                  <c:v>0.1662346884271238</c:v>
                </c:pt>
                <c:pt idx="15">
                  <c:v>0.16800674686802863</c:v>
                </c:pt>
                <c:pt idx="16">
                  <c:v>0.16848361305389589</c:v>
                </c:pt>
                <c:pt idx="17">
                  <c:v>0.16994891371401646</c:v>
                </c:pt>
                <c:pt idx="18">
                  <c:v>0.17260687183272097</c:v>
                </c:pt>
                <c:pt idx="19">
                  <c:v>0.1720405287964154</c:v>
                </c:pt>
                <c:pt idx="20">
                  <c:v>0.17443648263231706</c:v>
                </c:pt>
                <c:pt idx="21">
                  <c:v>0.17588561579608272</c:v>
                </c:pt>
                <c:pt idx="22">
                  <c:v>0.1724801363498816</c:v>
                </c:pt>
                <c:pt idx="23">
                  <c:v>0.17577366013257112</c:v>
                </c:pt>
                <c:pt idx="24">
                  <c:v>0.17847626521127768</c:v>
                </c:pt>
                <c:pt idx="25">
                  <c:v>0.18432579635426274</c:v>
                </c:pt>
                <c:pt idx="26">
                  <c:v>0.18793939479954888</c:v>
                </c:pt>
                <c:pt idx="27">
                  <c:v>0.19054557453740772</c:v>
                </c:pt>
                <c:pt idx="28">
                  <c:v>0.19157010055624621</c:v>
                </c:pt>
                <c:pt idx="29">
                  <c:v>0.19822353058790315</c:v>
                </c:pt>
                <c:pt idx="30">
                  <c:v>0.19945126064091523</c:v>
                </c:pt>
                <c:pt idx="31">
                  <c:v>0.19719824264581012</c:v>
                </c:pt>
                <c:pt idx="32">
                  <c:v>0.20223138059316734</c:v>
                </c:pt>
                <c:pt idx="33">
                  <c:v>0.19992640921640056</c:v>
                </c:pt>
                <c:pt idx="34">
                  <c:v>0.20167712055653081</c:v>
                </c:pt>
                <c:pt idx="35">
                  <c:v>0.19960516623785213</c:v>
                </c:pt>
                <c:pt idx="36">
                  <c:v>0.19824850986858297</c:v>
                </c:pt>
                <c:pt idx="37">
                  <c:v>0.20723443861716967</c:v>
                </c:pt>
                <c:pt idx="38">
                  <c:v>0.21555905162351047</c:v>
                </c:pt>
                <c:pt idx="39">
                  <c:v>0.21372318735898058</c:v>
                </c:pt>
                <c:pt idx="40">
                  <c:v>0.21708915799229789</c:v>
                </c:pt>
                <c:pt idx="41">
                  <c:v>0.21576246645418151</c:v>
                </c:pt>
                <c:pt idx="42">
                  <c:v>0.20878457575716924</c:v>
                </c:pt>
                <c:pt idx="43">
                  <c:v>0.2141892480878162</c:v>
                </c:pt>
                <c:pt idx="44">
                  <c:v>0.2205751813908382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7-334F-85B4-88940A010A8D}"/>
            </c:ext>
          </c:extLst>
        </c:ser>
        <c:ser>
          <c:idx val="2"/>
          <c:order val="2"/>
          <c:tx>
            <c:strRef>
              <c:f>'4a - Electricity useful work TJ'!$M$172</c:f>
              <c:strCache>
                <c:ptCount val="1"/>
                <c:pt idx="0">
                  <c:v>consumer electonics</c:v>
                </c:pt>
              </c:strCache>
            </c:strRef>
          </c:tx>
          <c:spPr>
            <a:ln>
              <a:solidFill>
                <a:srgbClr val="9BBB59">
                  <a:lumMod val="75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'4a - Electricity useful work TJ'!$A$183:$A$228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'4a - Electricity useful work TJ'!$M$183:$M$228</c:f>
              <c:numCache>
                <c:formatCode>0.00%</c:formatCode>
                <c:ptCount val="46"/>
                <c:pt idx="0">
                  <c:v>1E-3</c:v>
                </c:pt>
                <c:pt idx="1">
                  <c:v>1.1999999999999999E-3</c:v>
                </c:pt>
                <c:pt idx="2">
                  <c:v>1.4E-3</c:v>
                </c:pt>
                <c:pt idx="3">
                  <c:v>1.6000000000000001E-3</c:v>
                </c:pt>
                <c:pt idx="4">
                  <c:v>1.8E-3</c:v>
                </c:pt>
                <c:pt idx="5">
                  <c:v>2E-3</c:v>
                </c:pt>
                <c:pt idx="6">
                  <c:v>2.2000000000000001E-3</c:v>
                </c:pt>
                <c:pt idx="7">
                  <c:v>2.3999999999999998E-3</c:v>
                </c:pt>
                <c:pt idx="8">
                  <c:v>2.5999999999999999E-3</c:v>
                </c:pt>
                <c:pt idx="9">
                  <c:v>2.8E-3</c:v>
                </c:pt>
                <c:pt idx="10">
                  <c:v>3.0000000000000001E-3</c:v>
                </c:pt>
                <c:pt idx="11">
                  <c:v>3.2000000000000002E-3</c:v>
                </c:pt>
                <c:pt idx="12">
                  <c:v>3.3999999999999998E-3</c:v>
                </c:pt>
                <c:pt idx="13">
                  <c:v>3.5999999999999999E-3</c:v>
                </c:pt>
                <c:pt idx="14">
                  <c:v>3.8E-3</c:v>
                </c:pt>
                <c:pt idx="15">
                  <c:v>4.0000000000000001E-3</c:v>
                </c:pt>
                <c:pt idx="16">
                  <c:v>4.1999999999999997E-3</c:v>
                </c:pt>
                <c:pt idx="17">
                  <c:v>4.4000000000000003E-3</c:v>
                </c:pt>
                <c:pt idx="18">
                  <c:v>4.5999999999999999E-3</c:v>
                </c:pt>
                <c:pt idx="19">
                  <c:v>4.7999999999999996E-3</c:v>
                </c:pt>
                <c:pt idx="20">
                  <c:v>5.0000000000000001E-3</c:v>
                </c:pt>
                <c:pt idx="21">
                  <c:v>5.1999999999999998E-3</c:v>
                </c:pt>
                <c:pt idx="22">
                  <c:v>5.4000000000000003E-3</c:v>
                </c:pt>
                <c:pt idx="23">
                  <c:v>5.5999999999999999E-3</c:v>
                </c:pt>
                <c:pt idx="24">
                  <c:v>5.7999999999999996E-3</c:v>
                </c:pt>
                <c:pt idx="25">
                  <c:v>6.0000000000000001E-3</c:v>
                </c:pt>
                <c:pt idx="26">
                  <c:v>6.1999999999999998E-3</c:v>
                </c:pt>
                <c:pt idx="27">
                  <c:v>6.4000000000000003E-3</c:v>
                </c:pt>
                <c:pt idx="28">
                  <c:v>6.6E-3</c:v>
                </c:pt>
                <c:pt idx="29">
                  <c:v>6.7999999999999996E-3</c:v>
                </c:pt>
                <c:pt idx="30">
                  <c:v>7.0000000000000001E-3</c:v>
                </c:pt>
                <c:pt idx="31">
                  <c:v>7.1999999999999998E-3</c:v>
                </c:pt>
                <c:pt idx="32">
                  <c:v>7.4000000000000003E-3</c:v>
                </c:pt>
                <c:pt idx="33">
                  <c:v>7.6E-3</c:v>
                </c:pt>
                <c:pt idx="34">
                  <c:v>7.7999999999999996E-3</c:v>
                </c:pt>
                <c:pt idx="35">
                  <c:v>8.0000000000000002E-3</c:v>
                </c:pt>
                <c:pt idx="36">
                  <c:v>8.2000000000000007E-3</c:v>
                </c:pt>
                <c:pt idx="37">
                  <c:v>8.3999999999999995E-3</c:v>
                </c:pt>
                <c:pt idx="38">
                  <c:v>8.6E-3</c:v>
                </c:pt>
                <c:pt idx="39">
                  <c:v>8.8000000000000005E-3</c:v>
                </c:pt>
                <c:pt idx="40">
                  <c:v>8.9999999999999993E-3</c:v>
                </c:pt>
                <c:pt idx="41">
                  <c:v>9.1999999999999998E-3</c:v>
                </c:pt>
                <c:pt idx="42">
                  <c:v>9.4000000000000004E-3</c:v>
                </c:pt>
                <c:pt idx="43">
                  <c:v>9.5999999999999992E-3</c:v>
                </c:pt>
                <c:pt idx="44">
                  <c:v>9.7999999999999893E-3</c:v>
                </c:pt>
                <c:pt idx="45">
                  <c:v>9.9999999999999898E-3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7-334F-85B4-88940A010A8D}"/>
            </c:ext>
          </c:extLst>
        </c:ser>
        <c:ser>
          <c:idx val="3"/>
          <c:order val="3"/>
          <c:tx>
            <c:strRef>
              <c:f>'4a - Electricity useful work TJ'!$N$172</c:f>
              <c:strCache>
                <c:ptCount val="1"/>
                <c:pt idx="0">
                  <c:v>computing</c:v>
                </c:pt>
              </c:strCache>
            </c:strRef>
          </c:tx>
          <c:marker>
            <c:symbol val="none"/>
          </c:marker>
          <c:cat>
            <c:numRef>
              <c:f>'4a - Electricity useful work TJ'!$A$183:$A$228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'4a - Electricity useful work TJ'!$Y$183:$Y$228</c:f>
              <c:numCache>
                <c:formatCode>0%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57-334F-85B4-88940A010A8D}"/>
            </c:ext>
          </c:extLst>
        </c:ser>
        <c:ser>
          <c:idx val="4"/>
          <c:order val="4"/>
          <c:tx>
            <c:strRef>
              <c:f>'4a - Electricity useful work TJ'!$O$172</c:f>
              <c:strCache>
                <c:ptCount val="1"/>
                <c:pt idx="0">
                  <c:v>Cooking</c:v>
                </c:pt>
              </c:strCache>
            </c:strRef>
          </c:tx>
          <c:marker>
            <c:symbol val="none"/>
          </c:marker>
          <c:cat>
            <c:numRef>
              <c:f>'4a - Electricity useful work TJ'!$A$183:$A$228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'4a - Electricity useful work TJ'!$Z$183:$Z$228</c:f>
              <c:numCache>
                <c:formatCode>0%</c:formatCode>
                <c:ptCount val="46"/>
                <c:pt idx="0">
                  <c:v>7.0193806686220217E-2</c:v>
                </c:pt>
                <c:pt idx="1">
                  <c:v>6.7518732407911827E-2</c:v>
                </c:pt>
                <c:pt idx="2">
                  <c:v>7.000817893125684E-2</c:v>
                </c:pt>
                <c:pt idx="3">
                  <c:v>7.1644306623132509E-2</c:v>
                </c:pt>
                <c:pt idx="4">
                  <c:v>6.9573340871363909E-2</c:v>
                </c:pt>
                <c:pt idx="5">
                  <c:v>7.2721890561456906E-2</c:v>
                </c:pt>
                <c:pt idx="6">
                  <c:v>7.1468751218621493E-2</c:v>
                </c:pt>
                <c:pt idx="7">
                  <c:v>7.1135133512321175E-2</c:v>
                </c:pt>
                <c:pt idx="8">
                  <c:v>7.3447107667584624E-2</c:v>
                </c:pt>
                <c:pt idx="9">
                  <c:v>7.2713532804812103E-2</c:v>
                </c:pt>
                <c:pt idx="10">
                  <c:v>7.3580475835382547E-2</c:v>
                </c:pt>
                <c:pt idx="11">
                  <c:v>7.4456586788542015E-2</c:v>
                </c:pt>
                <c:pt idx="12">
                  <c:v>7.389552868638237E-2</c:v>
                </c:pt>
                <c:pt idx="13">
                  <c:v>7.4771106385826569E-2</c:v>
                </c:pt>
                <c:pt idx="14">
                  <c:v>7.521846514275804E-2</c:v>
                </c:pt>
                <c:pt idx="15">
                  <c:v>7.5860249749921227E-2</c:v>
                </c:pt>
                <c:pt idx="16">
                  <c:v>7.5915746977221227E-2</c:v>
                </c:pt>
                <c:pt idx="17">
                  <c:v>7.6415448975226757E-2</c:v>
                </c:pt>
                <c:pt idx="18">
                  <c:v>7.7448202107853761E-2</c:v>
                </c:pt>
                <c:pt idx="19">
                  <c:v>7.7032928877259016E-2</c:v>
                </c:pt>
                <c:pt idx="20">
                  <c:v>7.7943021730257869E-2</c:v>
                </c:pt>
                <c:pt idx="21">
                  <c:v>7.8427144430373616E-2</c:v>
                </c:pt>
                <c:pt idx="22">
                  <c:v>7.6749084511533325E-2</c:v>
                </c:pt>
                <c:pt idx="23">
                  <c:v>7.8052680191418103E-2</c:v>
                </c:pt>
                <c:pt idx="24">
                  <c:v>7.9089032508930374E-2</c:v>
                </c:pt>
                <c:pt idx="25">
                  <c:v>8.1512748173577412E-2</c:v>
                </c:pt>
                <c:pt idx="26">
                  <c:v>8.2939747702224828E-2</c:v>
                </c:pt>
                <c:pt idx="27">
                  <c:v>8.3917214675353402E-2</c:v>
                </c:pt>
                <c:pt idx="28">
                  <c:v>8.4195534899242405E-2</c:v>
                </c:pt>
                <c:pt idx="29">
                  <c:v>8.6941574954808767E-2</c:v>
                </c:pt>
                <c:pt idx="30">
                  <c:v>8.7301531166346882E-2</c:v>
                </c:pt>
                <c:pt idx="31">
                  <c:v>8.6139570781655933E-2</c:v>
                </c:pt>
                <c:pt idx="32">
                  <c:v>8.815858261652057E-2</c:v>
                </c:pt>
                <c:pt idx="33">
                  <c:v>8.697699556423738E-2</c:v>
                </c:pt>
                <c:pt idx="34">
                  <c:v>8.7561025303765652E-2</c:v>
                </c:pt>
                <c:pt idx="35">
                  <c:v>8.6486382858223909E-2</c:v>
                </c:pt>
                <c:pt idx="36">
                  <c:v>8.5725378305190253E-2</c:v>
                </c:pt>
                <c:pt idx="37">
                  <c:v>8.9430713446219279E-2</c:v>
                </c:pt>
                <c:pt idx="38">
                  <c:v>9.2836354155931181E-2</c:v>
                </c:pt>
                <c:pt idx="39">
                  <c:v>9.1861229100122219E-2</c:v>
                </c:pt>
                <c:pt idx="40">
                  <c:v>9.3121354634765868E-2</c:v>
                </c:pt>
                <c:pt idx="41">
                  <c:v>9.2367529372004112E-2</c:v>
                </c:pt>
                <c:pt idx="42">
                  <c:v>8.920225831565716E-2</c:v>
                </c:pt>
                <c:pt idx="43">
                  <c:v>9.1329448760654838E-2</c:v>
                </c:pt>
                <c:pt idx="44">
                  <c:v>9.3865773603488759E-2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7-334F-85B4-88940A010A8D}"/>
            </c:ext>
          </c:extLst>
        </c:ser>
        <c:ser>
          <c:idx val="5"/>
          <c:order val="5"/>
          <c:tx>
            <c:strRef>
              <c:f>'4a - Electricity useful work TJ'!$Q$169</c:f>
              <c:strCache>
                <c:ptCount val="1"/>
                <c:pt idx="0">
                  <c:v>appliances - aggregate exergy efficiency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'4a - Electricity useful work TJ'!$A$183:$A$228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'4a - Electricity useful work TJ'!$AA$183:$AA$228</c:f>
              <c:numCache>
                <c:formatCode>0%</c:formatCode>
                <c:ptCount val="46"/>
                <c:pt idx="0">
                  <c:v>4.2980278766695641E-2</c:v>
                </c:pt>
                <c:pt idx="1">
                  <c:v>4.1050429737272992E-2</c:v>
                </c:pt>
                <c:pt idx="2">
                  <c:v>4.217625831349392E-2</c:v>
                </c:pt>
                <c:pt idx="3">
                  <c:v>4.2858010067172179E-2</c:v>
                </c:pt>
                <c:pt idx="4">
                  <c:v>4.1365244080208807E-2</c:v>
                </c:pt>
                <c:pt idx="5">
                  <c:v>4.2969318120946599E-2</c:v>
                </c:pt>
                <c:pt idx="6">
                  <c:v>4.1939207497802777E-2</c:v>
                </c:pt>
                <c:pt idx="7">
                  <c:v>4.1353382340929619E-2</c:v>
                </c:pt>
                <c:pt idx="8">
                  <c:v>4.2232838949607381E-2</c:v>
                </c:pt>
                <c:pt idx="9">
                  <c:v>4.1275144726853494E-2</c:v>
                </c:pt>
                <c:pt idx="10">
                  <c:v>4.1359198766327897E-2</c:v>
                </c:pt>
                <c:pt idx="11">
                  <c:v>4.158605676714245E-2</c:v>
                </c:pt>
                <c:pt idx="12">
                  <c:v>4.0999780784688307E-2</c:v>
                </c:pt>
                <c:pt idx="13">
                  <c:v>4.1471317502155595E-2</c:v>
                </c:pt>
                <c:pt idx="14">
                  <c:v>4.2071915848563221E-2</c:v>
                </c:pt>
                <c:pt idx="15">
                  <c:v>4.3062021277513386E-2</c:v>
                </c:pt>
                <c:pt idx="16">
                  <c:v>4.3825947242300926E-2</c:v>
                </c:pt>
                <c:pt idx="17">
                  <c:v>4.4843861570578708E-2</c:v>
                </c:pt>
                <c:pt idx="18">
                  <c:v>4.6136878575126362E-2</c:v>
                </c:pt>
                <c:pt idx="19">
                  <c:v>4.6410395817773863E-2</c:v>
                </c:pt>
                <c:pt idx="20">
                  <c:v>4.7320438613185987E-2</c:v>
                </c:pt>
                <c:pt idx="21">
                  <c:v>4.7755995339391386E-2</c:v>
                </c:pt>
                <c:pt idx="22">
                  <c:v>4.6690887721975091E-2</c:v>
                </c:pt>
                <c:pt idx="23">
                  <c:v>4.7445274257143205E-2</c:v>
                </c:pt>
                <c:pt idx="24">
                  <c:v>4.7958471735108935E-2</c:v>
                </c:pt>
                <c:pt idx="25">
                  <c:v>4.9232358468198324E-2</c:v>
                </c:pt>
                <c:pt idx="26">
                  <c:v>4.9882889535967492E-2</c:v>
                </c:pt>
                <c:pt idx="27">
                  <c:v>5.0099068565447512E-2</c:v>
                </c:pt>
                <c:pt idx="28">
                  <c:v>4.9855469994207251E-2</c:v>
                </c:pt>
                <c:pt idx="29">
                  <c:v>5.1310793518229356E-2</c:v>
                </c:pt>
                <c:pt idx="30">
                  <c:v>5.1390955779516578E-2</c:v>
                </c:pt>
                <c:pt idx="31">
                  <c:v>5.0604327317561003E-2</c:v>
                </c:pt>
                <c:pt idx="32">
                  <c:v>5.1643390830322593E-2</c:v>
                </c:pt>
                <c:pt idx="33">
                  <c:v>5.0647526903605959E-2</c:v>
                </c:pt>
                <c:pt idx="34">
                  <c:v>5.0821457966328955E-2</c:v>
                </c:pt>
                <c:pt idx="35">
                  <c:v>5.0339801258088637E-2</c:v>
                </c:pt>
                <c:pt idx="36">
                  <c:v>5.0006490008922551E-2</c:v>
                </c:pt>
                <c:pt idx="37">
                  <c:v>5.222735934130382E-2</c:v>
                </c:pt>
                <c:pt idx="38">
                  <c:v>5.5028476071155727E-2</c:v>
                </c:pt>
                <c:pt idx="39">
                  <c:v>5.5623586983020411E-2</c:v>
                </c:pt>
                <c:pt idx="40">
                  <c:v>5.7714783827343123E-2</c:v>
                </c:pt>
                <c:pt idx="41">
                  <c:v>5.866573523002077E-2</c:v>
                </c:pt>
                <c:pt idx="42">
                  <c:v>5.7717530931591252E-2</c:v>
                </c:pt>
                <c:pt idx="43">
                  <c:v>5.9998083453221503E-2</c:v>
                </c:pt>
                <c:pt idx="44">
                  <c:v>6.2462985240898466E-2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57-334F-85B4-88940A010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43200720"/>
        <c:axId val="-1443198672"/>
      </c:lineChart>
      <c:catAx>
        <c:axId val="-144320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443198672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44319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energy efficiency (excl</a:t>
                </a:r>
                <a:r>
                  <a:rPr lang="en-GB" baseline="0"/>
                  <a:t> grid factor)</a:t>
                </a:r>
                <a:endParaRPr lang="en-GB"/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-1443200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/>
              <a:t>lighting  conversion efficiency</a:t>
            </a:r>
            <a:r>
              <a:rPr lang="en-GB" baseline="0"/>
              <a:t> (excl grid efficiencc factor)</a:t>
            </a:r>
            <a:endParaRPr lang="en-GB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'4a - Electricity useful work TJ'!$D$260</c:f>
              <c:strCache>
                <c:ptCount val="1"/>
                <c:pt idx="0">
                  <c:v>Ayreset al (2005) lighting device level conversion efficiency</c:v>
                </c:pt>
              </c:strCache>
            </c:strRef>
          </c:tx>
          <c:marker>
            <c:symbol val="none"/>
          </c:marker>
          <c:cat>
            <c:numRef>
              <c:f>'4a - Electricity useful work TJ'!$G$259:$BE$259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TJ'!$G$260:$BE$260</c:f>
              <c:numCache>
                <c:formatCode>0.0%</c:formatCode>
                <c:ptCount val="51"/>
                <c:pt idx="0">
                  <c:v>8.5000000000000006E-2</c:v>
                </c:pt>
                <c:pt idx="1">
                  <c:v>8.6249999999999993E-2</c:v>
                </c:pt>
                <c:pt idx="2">
                  <c:v>8.7499999999999994E-2</c:v>
                </c:pt>
                <c:pt idx="3">
                  <c:v>8.8749999999999996E-2</c:v>
                </c:pt>
                <c:pt idx="4">
                  <c:v>0.09</c:v>
                </c:pt>
                <c:pt idx="5">
                  <c:v>9.1249999999999901E-2</c:v>
                </c:pt>
                <c:pt idx="6">
                  <c:v>9.2499999999999902E-2</c:v>
                </c:pt>
                <c:pt idx="7">
                  <c:v>9.3749999999999903E-2</c:v>
                </c:pt>
                <c:pt idx="8">
                  <c:v>9.4999999999999904E-2</c:v>
                </c:pt>
                <c:pt idx="9">
                  <c:v>9.6249999999999905E-2</c:v>
                </c:pt>
                <c:pt idx="10">
                  <c:v>9.7499999999999906E-2</c:v>
                </c:pt>
                <c:pt idx="11">
                  <c:v>9.8749999999999893E-2</c:v>
                </c:pt>
                <c:pt idx="12">
                  <c:v>9.9999999999999797E-2</c:v>
                </c:pt>
                <c:pt idx="13">
                  <c:v>0.10125000000000001</c:v>
                </c:pt>
                <c:pt idx="14">
                  <c:v>0.10249999999999999</c:v>
                </c:pt>
                <c:pt idx="15">
                  <c:v>0.10375</c:v>
                </c:pt>
                <c:pt idx="16">
                  <c:v>0.105</c:v>
                </c:pt>
                <c:pt idx="17">
                  <c:v>0.10625</c:v>
                </c:pt>
                <c:pt idx="18">
                  <c:v>0.1075</c:v>
                </c:pt>
                <c:pt idx="19">
                  <c:v>0.10875</c:v>
                </c:pt>
                <c:pt idx="20">
                  <c:v>0.11</c:v>
                </c:pt>
                <c:pt idx="21">
                  <c:v>0.111</c:v>
                </c:pt>
                <c:pt idx="22">
                  <c:v>0.112</c:v>
                </c:pt>
                <c:pt idx="23">
                  <c:v>0.113</c:v>
                </c:pt>
                <c:pt idx="24">
                  <c:v>0.114</c:v>
                </c:pt>
                <c:pt idx="25">
                  <c:v>0.115</c:v>
                </c:pt>
                <c:pt idx="26">
                  <c:v>0.11600000000000001</c:v>
                </c:pt>
                <c:pt idx="27">
                  <c:v>0.11700000000000001</c:v>
                </c:pt>
                <c:pt idx="28">
                  <c:v>0.11799999999999999</c:v>
                </c:pt>
                <c:pt idx="29">
                  <c:v>0.11899999999999999</c:v>
                </c:pt>
                <c:pt idx="30">
                  <c:v>0.12</c:v>
                </c:pt>
                <c:pt idx="31">
                  <c:v>0.121</c:v>
                </c:pt>
                <c:pt idx="32">
                  <c:v>0.122</c:v>
                </c:pt>
                <c:pt idx="33">
                  <c:v>0.123</c:v>
                </c:pt>
                <c:pt idx="34">
                  <c:v>0.124</c:v>
                </c:pt>
                <c:pt idx="35">
                  <c:v>0.125</c:v>
                </c:pt>
                <c:pt idx="36">
                  <c:v>0.126</c:v>
                </c:pt>
                <c:pt idx="37">
                  <c:v>0.127</c:v>
                </c:pt>
                <c:pt idx="38">
                  <c:v>0.128</c:v>
                </c:pt>
                <c:pt idx="39">
                  <c:v>0.129</c:v>
                </c:pt>
                <c:pt idx="40">
                  <c:v>0.13</c:v>
                </c:pt>
                <c:pt idx="41">
                  <c:v>0.13100000000000001</c:v>
                </c:pt>
                <c:pt idx="42">
                  <c:v>0.13200000000000001</c:v>
                </c:pt>
                <c:pt idx="43">
                  <c:v>0.13300000000000001</c:v>
                </c:pt>
                <c:pt idx="44">
                  <c:v>0.13400000000000001</c:v>
                </c:pt>
                <c:pt idx="45">
                  <c:v>0.13500000000000001</c:v>
                </c:pt>
                <c:pt idx="46">
                  <c:v>0.13600000000000001</c:v>
                </c:pt>
                <c:pt idx="47">
                  <c:v>0.13700000000000001</c:v>
                </c:pt>
                <c:pt idx="48">
                  <c:v>0.13800000000000001</c:v>
                </c:pt>
                <c:pt idx="49">
                  <c:v>0.13900000000000001</c:v>
                </c:pt>
                <c:pt idx="50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6-934F-AC64-67273CB4083C}"/>
            </c:ext>
          </c:extLst>
        </c:ser>
        <c:ser>
          <c:idx val="1"/>
          <c:order val="1"/>
          <c:tx>
            <c:strRef>
              <c:f>'4a - Electricity useful work TJ'!$E$275</c:f>
              <c:strCache>
                <c:ptCount val="1"/>
                <c:pt idx="0">
                  <c:v>Roger Fouquet values x 400/683</c:v>
                </c:pt>
              </c:strCache>
            </c:strRef>
          </c:tx>
          <c:marker>
            <c:symbol val="none"/>
          </c:marker>
          <c:cat>
            <c:numRef>
              <c:f>'4a - Electricity useful work TJ'!$G$259:$BE$259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TJ'!$G$275:$BE$275</c:f>
              <c:numCache>
                <c:formatCode>0.00%</c:formatCode>
                <c:ptCount val="51"/>
                <c:pt idx="0">
                  <c:v>2.0497803806734997E-2</c:v>
                </c:pt>
                <c:pt idx="1">
                  <c:v>2.0790629575402633E-2</c:v>
                </c:pt>
                <c:pt idx="2">
                  <c:v>2.1083455344070277E-2</c:v>
                </c:pt>
                <c:pt idx="3">
                  <c:v>2.137628111273792E-2</c:v>
                </c:pt>
                <c:pt idx="4">
                  <c:v>2.1669106881405564E-2</c:v>
                </c:pt>
                <c:pt idx="5">
                  <c:v>2.1961932650073207E-2</c:v>
                </c:pt>
                <c:pt idx="6">
                  <c:v>2.2254758418740847E-2</c:v>
                </c:pt>
                <c:pt idx="7">
                  <c:v>2.2547584187408494E-2</c:v>
                </c:pt>
                <c:pt idx="8">
                  <c:v>2.2840409956076134E-2</c:v>
                </c:pt>
                <c:pt idx="9">
                  <c:v>2.3133235724743722E-2</c:v>
                </c:pt>
                <c:pt idx="10">
                  <c:v>2.3426061493411362E-2</c:v>
                </c:pt>
                <c:pt idx="11">
                  <c:v>2.3865300146412884E-2</c:v>
                </c:pt>
                <c:pt idx="12">
                  <c:v>2.4304538799414407E-2</c:v>
                </c:pt>
                <c:pt idx="13">
                  <c:v>2.4743777452415929E-2</c:v>
                </c:pt>
                <c:pt idx="14">
                  <c:v>2.5183016105417452E-2</c:v>
                </c:pt>
                <c:pt idx="15">
                  <c:v>2.5622254758418974E-2</c:v>
                </c:pt>
                <c:pt idx="16">
                  <c:v>2.6061493411420496E-2</c:v>
                </c:pt>
                <c:pt idx="17">
                  <c:v>2.6500732064422019E-2</c:v>
                </c:pt>
                <c:pt idx="18">
                  <c:v>2.6939970717423541E-2</c:v>
                </c:pt>
                <c:pt idx="19">
                  <c:v>2.7379209370425064E-2</c:v>
                </c:pt>
                <c:pt idx="20">
                  <c:v>2.7818448023426593E-2</c:v>
                </c:pt>
                <c:pt idx="21">
                  <c:v>2.8257686676428109E-2</c:v>
                </c:pt>
                <c:pt idx="22">
                  <c:v>2.8696925329429693E-2</c:v>
                </c:pt>
                <c:pt idx="23">
                  <c:v>2.9136163982431216E-2</c:v>
                </c:pt>
                <c:pt idx="24">
                  <c:v>2.9575402635432738E-2</c:v>
                </c:pt>
                <c:pt idx="25">
                  <c:v>3.0014641288434261E-2</c:v>
                </c:pt>
                <c:pt idx="26">
                  <c:v>3.0453879941435783E-2</c:v>
                </c:pt>
                <c:pt idx="27">
                  <c:v>3.0893118594437306E-2</c:v>
                </c:pt>
                <c:pt idx="28">
                  <c:v>3.1332357247438831E-2</c:v>
                </c:pt>
                <c:pt idx="29">
                  <c:v>3.1771595900440354E-2</c:v>
                </c:pt>
                <c:pt idx="30">
                  <c:v>3.2210834553441876E-2</c:v>
                </c:pt>
                <c:pt idx="31">
                  <c:v>3.2650073206443399E-2</c:v>
                </c:pt>
                <c:pt idx="32">
                  <c:v>3.3089311859444921E-2</c:v>
                </c:pt>
                <c:pt idx="33">
                  <c:v>3.3528550512446444E-2</c:v>
                </c:pt>
                <c:pt idx="34">
                  <c:v>3.3967789165447966E-2</c:v>
                </c:pt>
                <c:pt idx="35">
                  <c:v>3.4407027818449488E-2</c:v>
                </c:pt>
                <c:pt idx="36">
                  <c:v>3.4846266471451011E-2</c:v>
                </c:pt>
                <c:pt idx="37">
                  <c:v>3.5285505124452526E-2</c:v>
                </c:pt>
                <c:pt idx="38">
                  <c:v>3.5724743777454056E-2</c:v>
                </c:pt>
                <c:pt idx="39">
                  <c:v>3.6163982430455578E-2</c:v>
                </c:pt>
                <c:pt idx="40">
                  <c:v>3.6603221083457101E-2</c:v>
                </c:pt>
                <c:pt idx="41">
                  <c:v>3.7042459736458616E-2</c:v>
                </c:pt>
                <c:pt idx="42">
                  <c:v>3.7481698389460208E-2</c:v>
                </c:pt>
                <c:pt idx="43">
                  <c:v>3.7920937042461723E-2</c:v>
                </c:pt>
                <c:pt idx="44">
                  <c:v>3.8360175695463246E-2</c:v>
                </c:pt>
                <c:pt idx="45">
                  <c:v>3.8799414348464768E-2</c:v>
                </c:pt>
                <c:pt idx="46">
                  <c:v>3.9238653001466291E-2</c:v>
                </c:pt>
                <c:pt idx="47">
                  <c:v>3.9677891654467813E-2</c:v>
                </c:pt>
                <c:pt idx="48">
                  <c:v>4.0117130307469342E-2</c:v>
                </c:pt>
                <c:pt idx="49">
                  <c:v>4.0556368960470865E-2</c:v>
                </c:pt>
                <c:pt idx="50">
                  <c:v>4.0995607613472387E-2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6-934F-AC64-67273CB40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1868160"/>
        <c:axId val="931870208"/>
      </c:lineChart>
      <c:catAx>
        <c:axId val="93186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187020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931870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lighting effieincy</a:t>
                </a:r>
                <a:r>
                  <a:rPr lang="en-GB" baseline="0"/>
                  <a:t> (excl grid factor)</a:t>
                </a:r>
                <a:endParaRPr lang="en-GB"/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31868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/>
              <a:t>UK 1960-2010</a:t>
            </a:r>
            <a:r>
              <a:rPr lang="en-GB" baseline="0"/>
              <a:t> </a:t>
            </a:r>
            <a:r>
              <a:rPr lang="en-GB"/>
              <a:t>Exergy efficiency of end use electrical</a:t>
            </a:r>
            <a:r>
              <a:rPr lang="en-GB" baseline="0"/>
              <a:t> devices</a:t>
            </a:r>
            <a:endParaRPr lang="en-GB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'4a - Electricity useful work TJ'!$D$79</c:f>
              <c:strCache>
                <c:ptCount val="1"/>
                <c:pt idx="0">
                  <c:v>Energy consumption for power - industry</c:v>
                </c:pt>
              </c:strCache>
            </c:strRef>
          </c:tx>
          <c:marker>
            <c:symbol val="none"/>
          </c:marker>
          <c:cat>
            <c:numRef>
              <c:f>'4a - Electricity useful work TJ'!$G$78:$BE$78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TJ'!$G$79:$BE$79</c:f>
              <c:numCache>
                <c:formatCode>0.0%</c:formatCode>
                <c:ptCount val="51"/>
                <c:pt idx="0">
                  <c:v>0.19415881886998668</c:v>
                </c:pt>
                <c:pt idx="1">
                  <c:v>0.19757138831434501</c:v>
                </c:pt>
                <c:pt idx="2">
                  <c:v>0.20017330562346963</c:v>
                </c:pt>
                <c:pt idx="3">
                  <c:v>0.19980309142781855</c:v>
                </c:pt>
                <c:pt idx="4">
                  <c:v>0.20555639329155398</c:v>
                </c:pt>
                <c:pt idx="5">
                  <c:v>0.20603603687525207</c:v>
                </c:pt>
                <c:pt idx="6">
                  <c:v>0.20659277336618617</c:v>
                </c:pt>
                <c:pt idx="7">
                  <c:v>0.21336857982890481</c:v>
                </c:pt>
                <c:pt idx="8">
                  <c:v>0.23278106252266553</c:v>
                </c:pt>
                <c:pt idx="9">
                  <c:v>0.2259280940945067</c:v>
                </c:pt>
                <c:pt idx="10">
                  <c:v>0.22349522182403855</c:v>
                </c:pt>
                <c:pt idx="11">
                  <c:v>0.21614037060455399</c:v>
                </c:pt>
                <c:pt idx="12">
                  <c:v>0.22560987276610631</c:v>
                </c:pt>
                <c:pt idx="13">
                  <c:v>0.23136784807914576</c:v>
                </c:pt>
                <c:pt idx="14">
                  <c:v>0.22651932236855413</c:v>
                </c:pt>
                <c:pt idx="15">
                  <c:v>0.23730011744482754</c:v>
                </c:pt>
                <c:pt idx="16">
                  <c:v>0.23437032672569827</c:v>
                </c:pt>
                <c:pt idx="17">
                  <c:v>0.23447333840795401</c:v>
                </c:pt>
                <c:pt idx="18">
                  <c:v>0.2428935476560686</c:v>
                </c:pt>
                <c:pt idx="19">
                  <c:v>0.24138071800420263</c:v>
                </c:pt>
                <c:pt idx="20">
                  <c:v>0.24513534760841402</c:v>
                </c:pt>
                <c:pt idx="21">
                  <c:v>0.24917977180806447</c:v>
                </c:pt>
                <c:pt idx="22">
                  <c:v>0.24891455809834417</c:v>
                </c:pt>
                <c:pt idx="23">
                  <c:v>0.25331928527580283</c:v>
                </c:pt>
                <c:pt idx="24">
                  <c:v>0.25716861189359197</c:v>
                </c:pt>
                <c:pt idx="25">
                  <c:v>0.26006317810888901</c:v>
                </c:pt>
                <c:pt idx="26">
                  <c:v>0.26088167903572129</c:v>
                </c:pt>
                <c:pt idx="27">
                  <c:v>0.26336826290602289</c:v>
                </c:pt>
                <c:pt idx="28">
                  <c:v>0.26865440078902492</c:v>
                </c:pt>
                <c:pt idx="29">
                  <c:v>0.26882393449233649</c:v>
                </c:pt>
                <c:pt idx="30">
                  <c:v>0.27278553310254661</c:v>
                </c:pt>
                <c:pt idx="31">
                  <c:v>0.2757895106837312</c:v>
                </c:pt>
                <c:pt idx="32">
                  <c:v>0.27181498190135417</c:v>
                </c:pt>
                <c:pt idx="33">
                  <c:v>0.27905559679116493</c:v>
                </c:pt>
                <c:pt idx="34">
                  <c:v>0.28446915104310683</c:v>
                </c:pt>
                <c:pt idx="35">
                  <c:v>0.29466247159258152</c:v>
                </c:pt>
                <c:pt idx="36">
                  <c:v>0.30167129962459982</c:v>
                </c:pt>
                <c:pt idx="37">
                  <c:v>0.30776230559680878</c:v>
                </c:pt>
                <c:pt idx="38">
                  <c:v>0.3100289416518156</c:v>
                </c:pt>
                <c:pt idx="39">
                  <c:v>0.32194195822216609</c:v>
                </c:pt>
                <c:pt idx="40">
                  <c:v>0.32368230443586254</c:v>
                </c:pt>
                <c:pt idx="41">
                  <c:v>0.32026720738678072</c:v>
                </c:pt>
                <c:pt idx="42">
                  <c:v>0.32927539669559452</c:v>
                </c:pt>
                <c:pt idx="43">
                  <c:v>0.32558647053785045</c:v>
                </c:pt>
                <c:pt idx="44">
                  <c:v>0.32902862551162637</c:v>
                </c:pt>
                <c:pt idx="45">
                  <c:v>0.32607203504787496</c:v>
                </c:pt>
                <c:pt idx="46">
                  <c:v>0.32373901921857101</c:v>
                </c:pt>
                <c:pt idx="47">
                  <c:v>0.33926599309249478</c:v>
                </c:pt>
                <c:pt idx="48">
                  <c:v>0.3536022142181981</c:v>
                </c:pt>
                <c:pt idx="49">
                  <c:v>0.35261404499502508</c:v>
                </c:pt>
                <c:pt idx="50">
                  <c:v>0.35833190584952473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5-684C-82D7-95BA3EC64080}"/>
            </c:ext>
          </c:extLst>
        </c:ser>
        <c:ser>
          <c:idx val="1"/>
          <c:order val="1"/>
          <c:tx>
            <c:strRef>
              <c:f>'4a - Electricity useful work TJ'!$D$80</c:f>
              <c:strCache>
                <c:ptCount val="1"/>
                <c:pt idx="0">
                  <c:v>Energy consumption for power - domestic</c:v>
                </c:pt>
              </c:strCache>
            </c:strRef>
          </c:tx>
          <c:marker>
            <c:symbol val="none"/>
          </c:marker>
          <c:cat>
            <c:numRef>
              <c:f>'4a - Electricity useful work TJ'!$G$78:$BE$78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TJ'!$G$80:$BE$80</c:f>
              <c:numCache>
                <c:formatCode>0.0%</c:formatCode>
                <c:ptCount val="51"/>
                <c:pt idx="0">
                  <c:v>0.22189579299427054</c:v>
                </c:pt>
                <c:pt idx="1">
                  <c:v>0.2252876708871967</c:v>
                </c:pt>
                <c:pt idx="2">
                  <c:v>0.2277445606853444</c:v>
                </c:pt>
                <c:pt idx="3">
                  <c:v>0.22681904015473509</c:v>
                </c:pt>
                <c:pt idx="4">
                  <c:v>0.23283627508590057</c:v>
                </c:pt>
                <c:pt idx="5">
                  <c:v>0.23286917858267697</c:v>
                </c:pt>
                <c:pt idx="6">
                  <c:v>0.23299138605016009</c:v>
                </c:pt>
                <c:pt idx="7">
                  <c:v>0.24011417177022484</c:v>
                </c:pt>
                <c:pt idx="8">
                  <c:v>0.26139914323331703</c:v>
                </c:pt>
                <c:pt idx="9">
                  <c:v>0.25316430200303081</c:v>
                </c:pt>
                <c:pt idx="10">
                  <c:v>0.2499094294461042</c:v>
                </c:pt>
                <c:pt idx="11">
                  <c:v>0.24117864564521818</c:v>
                </c:pt>
                <c:pt idx="12">
                  <c:v>0.25122100005847542</c:v>
                </c:pt>
                <c:pt idx="13">
                  <c:v>0.25709994163200195</c:v>
                </c:pt>
                <c:pt idx="14">
                  <c:v>0.25119531852586952</c:v>
                </c:pt>
                <c:pt idx="15">
                  <c:v>0.26261388073148068</c:v>
                </c:pt>
                <c:pt idx="16">
                  <c:v>0.25884622878185987</c:v>
                </c:pt>
                <c:pt idx="17">
                  <c:v>0.25843906879333495</c:v>
                </c:pt>
                <c:pt idx="18">
                  <c:v>0.26718501177703124</c:v>
                </c:pt>
                <c:pt idx="19">
                  <c:v>0.26499395630905437</c:v>
                </c:pt>
                <c:pt idx="20">
                  <c:v>0.26858541203541009</c:v>
                </c:pt>
                <c:pt idx="21">
                  <c:v>0.27248217563327198</c:v>
                </c:pt>
                <c:pt idx="22">
                  <c:v>0.27166277486467832</c:v>
                </c:pt>
                <c:pt idx="23">
                  <c:v>0.27593591955198987</c:v>
                </c:pt>
                <c:pt idx="24">
                  <c:v>0.2795913072002863</c:v>
                </c:pt>
                <c:pt idx="25">
                  <c:v>0.2821992166630139</c:v>
                </c:pt>
                <c:pt idx="26">
                  <c:v>0.2825512364184109</c:v>
                </c:pt>
                <c:pt idx="27">
                  <c:v>0.28470766948198556</c:v>
                </c:pt>
                <c:pt idx="28">
                  <c:v>0.28987925119548263</c:v>
                </c:pt>
                <c:pt idx="29">
                  <c:v>0.28952351613608418</c:v>
                </c:pt>
                <c:pt idx="30">
                  <c:v>0.29324811368665832</c:v>
                </c:pt>
                <c:pt idx="31">
                  <c:v>0.29593396206678507</c:v>
                </c:pt>
                <c:pt idx="32">
                  <c:v>0.29113791301715941</c:v>
                </c:pt>
                <c:pt idx="33">
                  <c:v>0.29835238110782808</c:v>
                </c:pt>
                <c:pt idx="34">
                  <c:v>0.30359343913654918</c:v>
                </c:pt>
                <c:pt idx="35">
                  <c:v>0.31391021947523201</c:v>
                </c:pt>
                <c:pt idx="36">
                  <c:v>0.3208063694501026</c:v>
                </c:pt>
                <c:pt idx="37">
                  <c:v>0.32670641838555137</c:v>
                </c:pt>
                <c:pt idx="38">
                  <c:v>0.32853570282970884</c:v>
                </c:pt>
                <c:pt idx="39">
                  <c:v>0.34056562249657096</c:v>
                </c:pt>
                <c:pt idx="40">
                  <c:v>0.34181398250799061</c:v>
                </c:pt>
                <c:pt idx="41">
                  <c:v>0.33762584597812983</c:v>
                </c:pt>
                <c:pt idx="42">
                  <c:v>0.34652893105230947</c:v>
                </c:pt>
                <c:pt idx="43">
                  <c:v>0.34206464326848457</c:v>
                </c:pt>
                <c:pt idx="44">
                  <c:v>0.34509741836589758</c:v>
                </c:pt>
                <c:pt idx="45">
                  <c:v>0.3414226265082424</c:v>
                </c:pt>
                <c:pt idx="46">
                  <c:v>0.33841452441289765</c:v>
                </c:pt>
                <c:pt idx="47">
                  <c:v>0.35405760084875865</c:v>
                </c:pt>
                <c:pt idx="48">
                  <c:v>0.36841102153005773</c:v>
                </c:pt>
                <c:pt idx="49">
                  <c:v>0.36678000364354246</c:v>
                </c:pt>
                <c:pt idx="50">
                  <c:v>0.37212105840255177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5-684C-82D7-95BA3EC64080}"/>
            </c:ext>
          </c:extLst>
        </c:ser>
        <c:ser>
          <c:idx val="2"/>
          <c:order val="2"/>
          <c:tx>
            <c:strRef>
              <c:f>'4a - Electricity useful work TJ'!$D$81</c:f>
              <c:strCache>
                <c:ptCount val="1"/>
                <c:pt idx="0">
                  <c:v>Industrial &amp; other heating</c:v>
                </c:pt>
              </c:strCache>
            </c:strRef>
          </c:tx>
          <c:marker>
            <c:symbol val="none"/>
          </c:marker>
          <c:cat>
            <c:numRef>
              <c:f>'4a - Electricity useful work TJ'!$G$78:$BE$78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TJ'!$G$81:$BE$81</c:f>
              <c:numCache>
                <c:formatCode>0.0%</c:formatCode>
                <c:ptCount val="51"/>
                <c:pt idx="0">
                  <c:v>1.968402347727195E-2</c:v>
                </c:pt>
                <c:pt idx="1">
                  <c:v>2.1536119226086989E-2</c:v>
                </c:pt>
                <c:pt idx="2">
                  <c:v>2.214644338584636E-2</c:v>
                </c:pt>
                <c:pt idx="3">
                  <c:v>2.2702745107535571E-2</c:v>
                </c:pt>
                <c:pt idx="4">
                  <c:v>2.3677939493522333E-2</c:v>
                </c:pt>
                <c:pt idx="5">
                  <c:v>2.4077509629355454E-2</c:v>
                </c:pt>
                <c:pt idx="6">
                  <c:v>2.4213538207466981E-2</c:v>
                </c:pt>
                <c:pt idx="7">
                  <c:v>2.5367094885223835E-2</c:v>
                </c:pt>
                <c:pt idx="8">
                  <c:v>2.7687229041687401E-2</c:v>
                </c:pt>
                <c:pt idx="9">
                  <c:v>2.6457508670736648E-2</c:v>
                </c:pt>
                <c:pt idx="10">
                  <c:v>2.6535998847819244E-2</c:v>
                </c:pt>
                <c:pt idx="11">
                  <c:v>2.6590598890923148E-2</c:v>
                </c:pt>
                <c:pt idx="12">
                  <c:v>2.9644767254500871E-2</c:v>
                </c:pt>
                <c:pt idx="13">
                  <c:v>2.7207955239274547E-2</c:v>
                </c:pt>
                <c:pt idx="14">
                  <c:v>2.7665648777690056E-2</c:v>
                </c:pt>
                <c:pt idx="15">
                  <c:v>2.8132413225916589E-2</c:v>
                </c:pt>
                <c:pt idx="16">
                  <c:v>2.7365076063030715E-2</c:v>
                </c:pt>
                <c:pt idx="17">
                  <c:v>2.8995707911787669E-2</c:v>
                </c:pt>
                <c:pt idx="18">
                  <c:v>3.040724472974218E-2</c:v>
                </c:pt>
                <c:pt idx="19">
                  <c:v>2.9866773367606663E-2</c:v>
                </c:pt>
                <c:pt idx="20">
                  <c:v>3.2781849718062271E-2</c:v>
                </c:pt>
                <c:pt idx="21">
                  <c:v>3.3116418406722165E-2</c:v>
                </c:pt>
                <c:pt idx="22">
                  <c:v>3.4365480208419966E-2</c:v>
                </c:pt>
                <c:pt idx="23">
                  <c:v>3.6169404952694426E-2</c:v>
                </c:pt>
                <c:pt idx="24">
                  <c:v>3.6943166090440877E-2</c:v>
                </c:pt>
                <c:pt idx="25">
                  <c:v>3.7319391807519017E-2</c:v>
                </c:pt>
                <c:pt idx="26">
                  <c:v>3.8602095813142896E-2</c:v>
                </c:pt>
                <c:pt idx="27">
                  <c:v>4.0552350439269413E-2</c:v>
                </c:pt>
                <c:pt idx="28">
                  <c:v>4.2130629692501601E-2</c:v>
                </c:pt>
                <c:pt idx="29">
                  <c:v>3.8945275568422422E-2</c:v>
                </c:pt>
                <c:pt idx="30">
                  <c:v>4.0349319232772116E-2</c:v>
                </c:pt>
                <c:pt idx="31">
                  <c:v>4.3023525043872322E-2</c:v>
                </c:pt>
                <c:pt idx="32">
                  <c:v>4.3339111364216289E-2</c:v>
                </c:pt>
                <c:pt idx="33">
                  <c:v>4.52952839152648E-2</c:v>
                </c:pt>
                <c:pt idx="34">
                  <c:v>4.7179169620492546E-2</c:v>
                </c:pt>
                <c:pt idx="35">
                  <c:v>4.8082737121160811E-2</c:v>
                </c:pt>
                <c:pt idx="36">
                  <c:v>5.092670043248898E-2</c:v>
                </c:pt>
                <c:pt idx="37">
                  <c:v>5.3330803802957703E-2</c:v>
                </c:pt>
                <c:pt idx="38">
                  <c:v>5.4587465911613217E-2</c:v>
                </c:pt>
                <c:pt idx="39">
                  <c:v>5.5304210517676144E-2</c:v>
                </c:pt>
                <c:pt idx="40">
                  <c:v>5.690074650579547E-2</c:v>
                </c:pt>
                <c:pt idx="41">
                  <c:v>5.9419026085113603E-2</c:v>
                </c:pt>
                <c:pt idx="42">
                  <c:v>6.2126104099753304E-2</c:v>
                </c:pt>
                <c:pt idx="43">
                  <c:v>6.1154160387291503E-2</c:v>
                </c:pt>
                <c:pt idx="44">
                  <c:v>6.2289056020689022E-2</c:v>
                </c:pt>
                <c:pt idx="45">
                  <c:v>6.14184720617812E-2</c:v>
                </c:pt>
                <c:pt idx="46">
                  <c:v>5.9969830968260744E-2</c:v>
                </c:pt>
                <c:pt idx="47">
                  <c:v>6.3399144976074032E-2</c:v>
                </c:pt>
                <c:pt idx="48">
                  <c:v>6.2760759692324364E-2</c:v>
                </c:pt>
                <c:pt idx="49">
                  <c:v>6.3880933622206634E-2</c:v>
                </c:pt>
                <c:pt idx="50">
                  <c:v>6.4582320838574944E-2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E5-684C-82D7-95BA3EC64080}"/>
            </c:ext>
          </c:extLst>
        </c:ser>
        <c:ser>
          <c:idx val="3"/>
          <c:order val="3"/>
          <c:tx>
            <c:strRef>
              <c:f>'4a - Electricity useful work TJ'!$D$82</c:f>
              <c:strCache>
                <c:ptCount val="1"/>
                <c:pt idx="0">
                  <c:v>Domestic heating</c:v>
                </c:pt>
              </c:strCache>
            </c:strRef>
          </c:tx>
          <c:marker>
            <c:symbol val="none"/>
          </c:marker>
          <c:cat>
            <c:numRef>
              <c:f>'4a - Electricity useful work TJ'!$G$78:$BE$78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TJ'!$G$82:$BE$82</c:f>
              <c:numCache>
                <c:formatCode>0.0%</c:formatCode>
                <c:ptCount val="51"/>
                <c:pt idx="0">
                  <c:v>4.997828876168656E-3</c:v>
                </c:pt>
                <c:pt idx="1">
                  <c:v>4.9139263306970191E-3</c:v>
                </c:pt>
                <c:pt idx="2">
                  <c:v>6.0870710786305885E-3</c:v>
                </c:pt>
                <c:pt idx="3">
                  <c:v>9.2497833214798073E-3</c:v>
                </c:pt>
                <c:pt idx="4">
                  <c:v>6.4642648855336758E-3</c:v>
                </c:pt>
                <c:pt idx="5">
                  <c:v>6.7083339693586761E-3</c:v>
                </c:pt>
                <c:pt idx="6">
                  <c:v>5.8912659510488531E-3</c:v>
                </c:pt>
                <c:pt idx="7">
                  <c:v>5.563466855128942E-3</c:v>
                </c:pt>
                <c:pt idx="8">
                  <c:v>7.6140125946184802E-3</c:v>
                </c:pt>
                <c:pt idx="9">
                  <c:v>7.7268178474876829E-3</c:v>
                </c:pt>
                <c:pt idx="10">
                  <c:v>7.6096653501210171E-3</c:v>
                </c:pt>
                <c:pt idx="11">
                  <c:v>7.0703345741404003E-3</c:v>
                </c:pt>
                <c:pt idx="12">
                  <c:v>6.7698881728692527E-3</c:v>
                </c:pt>
                <c:pt idx="13">
                  <c:v>6.9054908550341644E-3</c:v>
                </c:pt>
                <c:pt idx="14">
                  <c:v>6.9672364717894173E-3</c:v>
                </c:pt>
                <c:pt idx="15">
                  <c:v>6.0237456284477978E-3</c:v>
                </c:pt>
                <c:pt idx="16">
                  <c:v>6.4960564906965997E-3</c:v>
                </c:pt>
                <c:pt idx="17">
                  <c:v>9.1523586424200627E-3</c:v>
                </c:pt>
                <c:pt idx="18">
                  <c:v>8.8132535422054681E-3</c:v>
                </c:pt>
                <c:pt idx="19">
                  <c:v>1.0348470105627783E-2</c:v>
                </c:pt>
                <c:pt idx="20">
                  <c:v>8.2124269150588309E-3</c:v>
                </c:pt>
                <c:pt idx="21">
                  <c:v>7.9190933687063939E-3</c:v>
                </c:pt>
                <c:pt idx="22">
                  <c:v>1.038914951088582E-2</c:v>
                </c:pt>
                <c:pt idx="23">
                  <c:v>9.3936564475741689E-3</c:v>
                </c:pt>
                <c:pt idx="24">
                  <c:v>9.1549276282166647E-3</c:v>
                </c:pt>
                <c:pt idx="25">
                  <c:v>1.0463172802400368E-2</c:v>
                </c:pt>
                <c:pt idx="26">
                  <c:v>1.1011325437532662E-2</c:v>
                </c:pt>
                <c:pt idx="27">
                  <c:v>1.025162251660785E-2</c:v>
                </c:pt>
                <c:pt idx="28">
                  <c:v>9.6845728514845936E-3</c:v>
                </c:pt>
                <c:pt idx="29">
                  <c:v>8.783355717075227E-3</c:v>
                </c:pt>
                <c:pt idx="30">
                  <c:v>1.0073525670480584E-2</c:v>
                </c:pt>
                <c:pt idx="31">
                  <c:v>1.2737455962701217E-2</c:v>
                </c:pt>
                <c:pt idx="32">
                  <c:v>1.105044003278109E-2</c:v>
                </c:pt>
                <c:pt idx="33">
                  <c:v>1.1570781783521418E-2</c:v>
                </c:pt>
                <c:pt idx="34">
                  <c:v>1.2543053504860246E-2</c:v>
                </c:pt>
                <c:pt idx="35">
                  <c:v>1.1243127707156441E-2</c:v>
                </c:pt>
                <c:pt idx="36">
                  <c:v>1.4753403930567514E-2</c:v>
                </c:pt>
                <c:pt idx="37">
                  <c:v>1.4956378108820048E-2</c:v>
                </c:pt>
                <c:pt idx="38">
                  <c:v>1.322132347625608E-2</c:v>
                </c:pt>
                <c:pt idx="39">
                  <c:v>1.4192573657706594E-2</c:v>
                </c:pt>
                <c:pt idx="40">
                  <c:v>1.4447956073527802E-2</c:v>
                </c:pt>
                <c:pt idx="41">
                  <c:v>1.5151967173803241E-2</c:v>
                </c:pt>
                <c:pt idx="42">
                  <c:v>1.5448363038511543E-2</c:v>
                </c:pt>
                <c:pt idx="43">
                  <c:v>1.523374850462542E-2</c:v>
                </c:pt>
                <c:pt idx="44">
                  <c:v>1.5453594096305413E-2</c:v>
                </c:pt>
                <c:pt idx="45">
                  <c:v>1.5614107162706049E-2</c:v>
                </c:pt>
                <c:pt idx="46">
                  <c:v>1.6012473217947056E-2</c:v>
                </c:pt>
                <c:pt idx="47">
                  <c:v>1.3533388985807785E-2</c:v>
                </c:pt>
                <c:pt idx="48">
                  <c:v>1.4806179556228621E-2</c:v>
                </c:pt>
                <c:pt idx="49">
                  <c:v>1.7294269648963599E-2</c:v>
                </c:pt>
                <c:pt idx="50">
                  <c:v>1.8581424248959744E-2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E5-684C-82D7-95BA3EC64080}"/>
            </c:ext>
          </c:extLst>
        </c:ser>
        <c:ser>
          <c:idx val="4"/>
          <c:order val="4"/>
          <c:tx>
            <c:strRef>
              <c:f>'4a - Electricity useful work TJ'!$D$83</c:f>
              <c:strCache>
                <c:ptCount val="1"/>
                <c:pt idx="0">
                  <c:v>passenger transport (electrified rail)</c:v>
                </c:pt>
              </c:strCache>
            </c:strRef>
          </c:tx>
          <c:marker>
            <c:symbol val="none"/>
          </c:marker>
          <c:cat>
            <c:numRef>
              <c:f>'4a - Electricity useful work TJ'!$G$78:$BE$78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TJ'!$G$83:$BE$83</c:f>
              <c:numCache>
                <c:formatCode>0.0%</c:formatCode>
                <c:ptCount val="51"/>
                <c:pt idx="0">
                  <c:v>0.14067342903816815</c:v>
                </c:pt>
                <c:pt idx="1">
                  <c:v>0.14067342903816812</c:v>
                </c:pt>
                <c:pt idx="2">
                  <c:v>0.14067342903816815</c:v>
                </c:pt>
                <c:pt idx="3">
                  <c:v>0.14067342903816815</c:v>
                </c:pt>
                <c:pt idx="4">
                  <c:v>0.14067342903816815</c:v>
                </c:pt>
                <c:pt idx="5">
                  <c:v>0.14067342903816815</c:v>
                </c:pt>
                <c:pt idx="6">
                  <c:v>0.14067342903816815</c:v>
                </c:pt>
                <c:pt idx="7">
                  <c:v>0.14067342903816815</c:v>
                </c:pt>
                <c:pt idx="8">
                  <c:v>0.14067342903816812</c:v>
                </c:pt>
                <c:pt idx="9">
                  <c:v>0.14067342903816815</c:v>
                </c:pt>
                <c:pt idx="10">
                  <c:v>0.14067342903816815</c:v>
                </c:pt>
                <c:pt idx="11">
                  <c:v>0.14067342903816815</c:v>
                </c:pt>
                <c:pt idx="12">
                  <c:v>0.14067342903816812</c:v>
                </c:pt>
                <c:pt idx="13">
                  <c:v>0.14067342903816815</c:v>
                </c:pt>
                <c:pt idx="14">
                  <c:v>0.14067342903816815</c:v>
                </c:pt>
                <c:pt idx="15">
                  <c:v>0.14067342903816815</c:v>
                </c:pt>
                <c:pt idx="16">
                  <c:v>0.14067342903816815</c:v>
                </c:pt>
                <c:pt idx="17">
                  <c:v>0.14067342903816812</c:v>
                </c:pt>
                <c:pt idx="18">
                  <c:v>0.14067342903816812</c:v>
                </c:pt>
                <c:pt idx="19">
                  <c:v>0.14067342903816815</c:v>
                </c:pt>
                <c:pt idx="20">
                  <c:v>0.14067342903816815</c:v>
                </c:pt>
                <c:pt idx="21">
                  <c:v>0.14067342903816818</c:v>
                </c:pt>
                <c:pt idx="22">
                  <c:v>0.14067342903816815</c:v>
                </c:pt>
                <c:pt idx="23">
                  <c:v>0.14875486201991731</c:v>
                </c:pt>
                <c:pt idx="24">
                  <c:v>0.14994570420800907</c:v>
                </c:pt>
                <c:pt idx="25">
                  <c:v>0.1473020071751531</c:v>
                </c:pt>
                <c:pt idx="26">
                  <c:v>0.14533018122917646</c:v>
                </c:pt>
                <c:pt idx="27">
                  <c:v>0.14429079291469457</c:v>
                </c:pt>
                <c:pt idx="28">
                  <c:v>0.13780336158536649</c:v>
                </c:pt>
                <c:pt idx="29">
                  <c:v>0.14087022922868508</c:v>
                </c:pt>
                <c:pt idx="30">
                  <c:v>0.1408689353447411</c:v>
                </c:pt>
                <c:pt idx="31">
                  <c:v>0.13924177901329565</c:v>
                </c:pt>
                <c:pt idx="32">
                  <c:v>0.13520489746265579</c:v>
                </c:pt>
                <c:pt idx="33">
                  <c:v>0.13477868175656751</c:v>
                </c:pt>
                <c:pt idx="34">
                  <c:v>0.13548898890985858</c:v>
                </c:pt>
                <c:pt idx="35">
                  <c:v>0.13833839862658698</c:v>
                </c:pt>
                <c:pt idx="36">
                  <c:v>0.1386726224133962</c:v>
                </c:pt>
                <c:pt idx="37">
                  <c:v>0.13951502336387775</c:v>
                </c:pt>
                <c:pt idx="38">
                  <c:v>0.1373342696531987</c:v>
                </c:pt>
                <c:pt idx="39">
                  <c:v>0.14042042959180978</c:v>
                </c:pt>
                <c:pt idx="40">
                  <c:v>0.14028724368293216</c:v>
                </c:pt>
                <c:pt idx="41">
                  <c:v>0.13828631051869184</c:v>
                </c:pt>
                <c:pt idx="42">
                  <c:v>0.14094277514575559</c:v>
                </c:pt>
                <c:pt idx="43">
                  <c:v>0.13902489025628528</c:v>
                </c:pt>
                <c:pt idx="44">
                  <c:v>0.13857425297936005</c:v>
                </c:pt>
                <c:pt idx="45">
                  <c:v>0.13869497108577583</c:v>
                </c:pt>
                <c:pt idx="46">
                  <c:v>0.14084822448615891</c:v>
                </c:pt>
                <c:pt idx="47">
                  <c:v>0.14805377947046891</c:v>
                </c:pt>
                <c:pt idx="48">
                  <c:v>0.1547020339953416</c:v>
                </c:pt>
                <c:pt idx="49">
                  <c:v>0.15318407760950703</c:v>
                </c:pt>
                <c:pt idx="50">
                  <c:v>0.15067459507451894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E5-684C-82D7-95BA3EC64080}"/>
            </c:ext>
          </c:extLst>
        </c:ser>
        <c:ser>
          <c:idx val="5"/>
          <c:order val="5"/>
          <c:tx>
            <c:strRef>
              <c:f>'4a - Electricity useful work TJ'!$D$84</c:f>
              <c:strCache>
                <c:ptCount val="1"/>
                <c:pt idx="0">
                  <c:v>Domestic appliances</c:v>
                </c:pt>
              </c:strCache>
            </c:strRef>
          </c:tx>
          <c:marker>
            <c:symbol val="none"/>
          </c:marker>
          <c:cat>
            <c:numRef>
              <c:f>'4a - Electricity useful work TJ'!$G$78:$BE$78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TJ'!$G$84:$BE$84</c:f>
              <c:numCache>
                <c:formatCode>0.0%</c:formatCode>
                <c:ptCount val="51"/>
                <c:pt idx="0">
                  <c:v>3.8831763773997344E-2</c:v>
                </c:pt>
                <c:pt idx="1">
                  <c:v>3.9327024843151544E-2</c:v>
                </c:pt>
                <c:pt idx="2">
                  <c:v>3.965701305466196E-2</c:v>
                </c:pt>
                <c:pt idx="3">
                  <c:v>3.939784816583488E-2</c:v>
                </c:pt>
                <c:pt idx="4">
                  <c:v>4.0342918950527329E-2</c:v>
                </c:pt>
                <c:pt idx="5">
                  <c:v>4.0248993829104664E-2</c:v>
                </c:pt>
                <c:pt idx="6">
                  <c:v>4.0170928629337951E-2</c:v>
                </c:pt>
                <c:pt idx="7">
                  <c:v>4.129727770003868E-2</c:v>
                </c:pt>
                <c:pt idx="8">
                  <c:v>4.4847892221402438E-2</c:v>
                </c:pt>
                <c:pt idx="9">
                  <c:v>4.3328853643550512E-2</c:v>
                </c:pt>
                <c:pt idx="10">
                  <c:v>4.0023989731214918E-2</c:v>
                </c:pt>
                <c:pt idx="11">
                  <c:v>3.8259705016932655E-2</c:v>
                </c:pt>
                <c:pt idx="12">
                  <c:v>3.9393915702301233E-2</c:v>
                </c:pt>
                <c:pt idx="13">
                  <c:v>3.993497386240169E-2</c:v>
                </c:pt>
                <c:pt idx="14">
                  <c:v>3.8686112688200956E-2</c:v>
                </c:pt>
                <c:pt idx="15">
                  <c:v>4.0097199506071705E-2</c:v>
                </c:pt>
                <c:pt idx="16">
                  <c:v>3.9156484786968274E-2</c:v>
                </c:pt>
                <c:pt idx="17">
                  <c:v>3.8636711751962274E-2</c:v>
                </c:pt>
                <c:pt idx="18">
                  <c:v>3.9415092303871357E-2</c:v>
                </c:pt>
                <c:pt idx="19">
                  <c:v>3.8498735476678092E-2</c:v>
                </c:pt>
                <c:pt idx="20">
                  <c:v>3.8547286750865398E-2</c:v>
                </c:pt>
                <c:pt idx="21">
                  <c:v>3.8766070428721017E-2</c:v>
                </c:pt>
                <c:pt idx="22">
                  <c:v>3.8302949244956704E-2</c:v>
                </c:pt>
                <c:pt idx="23">
                  <c:v>3.8800118831743217E-2</c:v>
                </c:pt>
                <c:pt idx="24">
                  <c:v>3.9552759576431208E-2</c:v>
                </c:pt>
                <c:pt idx="25">
                  <c:v>4.0420173783387046E-2</c:v>
                </c:pt>
                <c:pt idx="26">
                  <c:v>4.1061821848857379E-2</c:v>
                </c:pt>
                <c:pt idx="27">
                  <c:v>4.1960850762911034E-2</c:v>
                </c:pt>
                <c:pt idx="28">
                  <c:v>4.3267458870743715E-2</c:v>
                </c:pt>
                <c:pt idx="29">
                  <c:v>4.3603020355039775E-2</c:v>
                </c:pt>
                <c:pt idx="30">
                  <c:v>4.4400662872027423E-2</c:v>
                </c:pt>
                <c:pt idx="31">
                  <c:v>4.4836344430417667E-2</c:v>
                </c:pt>
                <c:pt idx="32">
                  <c:v>4.3966824975607742E-2</c:v>
                </c:pt>
                <c:pt idx="33">
                  <c:v>4.4915673091127734E-2</c:v>
                </c:pt>
                <c:pt idx="34">
                  <c:v>4.5488632837279837E-2</c:v>
                </c:pt>
                <c:pt idx="35">
                  <c:v>4.6740404091141802E-2</c:v>
                </c:pt>
                <c:pt idx="36">
                  <c:v>4.7456591819855405E-2</c:v>
                </c:pt>
                <c:pt idx="37">
                  <c:v>4.7863668299155525E-2</c:v>
                </c:pt>
                <c:pt idx="38">
                  <c:v>4.7630306453004388E-2</c:v>
                </c:pt>
                <c:pt idx="39">
                  <c:v>4.9098550869995178E-2</c:v>
                </c:pt>
                <c:pt idx="40">
                  <c:v>4.9040302615139808E-2</c:v>
                </c:pt>
                <c:pt idx="41">
                  <c:v>4.8231770924317491E-2</c:v>
                </c:pt>
                <c:pt idx="42">
                  <c:v>4.9251395410760686E-2</c:v>
                </c:pt>
                <c:pt idx="43">
                  <c:v>4.8218029901267917E-2</c:v>
                </c:pt>
                <c:pt idx="44">
                  <c:v>4.837780742364621E-2</c:v>
                </c:pt>
                <c:pt idx="45">
                  <c:v>4.7890261696386889E-2</c:v>
                </c:pt>
                <c:pt idx="46">
                  <c:v>4.7465958688121583E-2</c:v>
                </c:pt>
                <c:pt idx="47">
                  <c:v>4.960539717688893E-2</c:v>
                </c:pt>
                <c:pt idx="48">
                  <c:v>5.2272728412800389E-2</c:v>
                </c:pt>
                <c:pt idx="49">
                  <c:v>5.3044115092627867E-2</c:v>
                </c:pt>
                <c:pt idx="50">
                  <c:v>5.4961766354252636E-2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E5-684C-82D7-95BA3EC64080}"/>
            </c:ext>
          </c:extLst>
        </c:ser>
        <c:ser>
          <c:idx val="6"/>
          <c:order val="6"/>
          <c:tx>
            <c:strRef>
              <c:f>'4a - Electricity useful work TJ'!$D$85</c:f>
              <c:strCache>
                <c:ptCount val="1"/>
                <c:pt idx="0">
                  <c:v>Lighting </c:v>
                </c:pt>
              </c:strCache>
            </c:strRef>
          </c:tx>
          <c:marker>
            <c:symbol val="none"/>
          </c:marker>
          <c:cat>
            <c:numRef>
              <c:f>'4a - Electricity useful work TJ'!$G$78:$BE$78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TJ'!$G$85:$BE$85</c:f>
              <c:numCache>
                <c:formatCode>0.0%</c:formatCode>
                <c:ptCount val="51"/>
                <c:pt idx="0">
                  <c:v>5.685470537920549E-3</c:v>
                </c:pt>
                <c:pt idx="1">
                  <c:v>5.8402400415472899E-3</c:v>
                </c:pt>
                <c:pt idx="2">
                  <c:v>5.9721918844084102E-3</c:v>
                </c:pt>
                <c:pt idx="3">
                  <c:v>6.0155676973560881E-3</c:v>
                </c:pt>
                <c:pt idx="4">
                  <c:v>6.2442501617632753E-3</c:v>
                </c:pt>
                <c:pt idx="5">
                  <c:v>6.3138977979143472E-3</c:v>
                </c:pt>
                <c:pt idx="6">
                  <c:v>6.38567365787426E-3</c:v>
                </c:pt>
                <c:pt idx="7">
                  <c:v>6.6510988975172101E-3</c:v>
                </c:pt>
                <c:pt idx="8">
                  <c:v>7.316744600019639E-3</c:v>
                </c:pt>
                <c:pt idx="9">
                  <c:v>7.1595470358512478E-3</c:v>
                </c:pt>
                <c:pt idx="10">
                  <c:v>7.1395044658387622E-3</c:v>
                </c:pt>
                <c:pt idx="11">
                  <c:v>7.0021907143898868E-3</c:v>
                </c:pt>
                <c:pt idx="12">
                  <c:v>7.4099642513943027E-3</c:v>
                </c:pt>
                <c:pt idx="13">
                  <c:v>7.7017236546869034E-3</c:v>
                </c:pt>
                <c:pt idx="14">
                  <c:v>7.6399224058483562E-3</c:v>
                </c:pt>
                <c:pt idx="15">
                  <c:v>8.1069394640952471E-3</c:v>
                </c:pt>
                <c:pt idx="16">
                  <c:v>8.1080760648671677E-3</c:v>
                </c:pt>
                <c:pt idx="17">
                  <c:v>8.2120198046413666E-3</c:v>
                </c:pt>
                <c:pt idx="18">
                  <c:v>8.6099956858943609E-3</c:v>
                </c:pt>
                <c:pt idx="19">
                  <c:v>8.6579057418650022E-3</c:v>
                </c:pt>
                <c:pt idx="20">
                  <c:v>8.8947968149496077E-3</c:v>
                </c:pt>
                <c:pt idx="21">
                  <c:v>9.1445557529174024E-3</c:v>
                </c:pt>
                <c:pt idx="22">
                  <c:v>9.2368321861105961E-3</c:v>
                </c:pt>
                <c:pt idx="23">
                  <c:v>9.5032082750705973E-3</c:v>
                </c:pt>
                <c:pt idx="24">
                  <c:v>9.7512092969521593E-3</c:v>
                </c:pt>
                <c:pt idx="25">
                  <c:v>9.9648332470794153E-3</c:v>
                </c:pt>
                <c:pt idx="26">
                  <c:v>1.0099508722054605E-2</c:v>
                </c:pt>
                <c:pt idx="27">
                  <c:v>1.0299189459078265E-2</c:v>
                </c:pt>
                <c:pt idx="28">
                  <c:v>1.0610514319015095E-2</c:v>
                </c:pt>
                <c:pt idx="29">
                  <c:v>1.072100717756444E-2</c:v>
                </c:pt>
                <c:pt idx="30">
                  <c:v>1.0983449387290541E-2</c:v>
                </c:pt>
                <c:pt idx="31">
                  <c:v>1.1209124739853105E-2</c:v>
                </c:pt>
                <c:pt idx="32">
                  <c:v>1.1149945830940667E-2</c:v>
                </c:pt>
                <c:pt idx="33">
                  <c:v>1.1551181155291553E-2</c:v>
                </c:pt>
                <c:pt idx="34">
                  <c:v>1.1880642779497189E-2</c:v>
                </c:pt>
                <c:pt idx="35">
                  <c:v>1.2414617993080336E-2</c:v>
                </c:pt>
                <c:pt idx="36">
                  <c:v>1.2819844306877335E-2</c:v>
                </c:pt>
                <c:pt idx="37">
                  <c:v>1.3189932494433529E-2</c:v>
                </c:pt>
                <c:pt idx="38">
                  <c:v>1.339823493759947E-2</c:v>
                </c:pt>
                <c:pt idx="39">
                  <c:v>1.4027573107497904E-2</c:v>
                </c:pt>
                <c:pt idx="40">
                  <c:v>1.4217605421769225E-2</c:v>
                </c:pt>
                <c:pt idx="41">
                  <c:v>1.4179695924753575E-2</c:v>
                </c:pt>
                <c:pt idx="42">
                  <c:v>1.4692865245389949E-2</c:v>
                </c:pt>
                <c:pt idx="43">
                  <c:v>1.4640419640898796E-2</c:v>
                </c:pt>
                <c:pt idx="44">
                  <c:v>1.4907654955593035E-2</c:v>
                </c:pt>
                <c:pt idx="45">
                  <c:v>1.4884267363858906E-2</c:v>
                </c:pt>
                <c:pt idx="46">
                  <c:v>1.4886692930598581E-2</c:v>
                </c:pt>
                <c:pt idx="47">
                  <c:v>1.5713936382458452E-2</c:v>
                </c:pt>
                <c:pt idx="48">
                  <c:v>1.6495081425702253E-2</c:v>
                </c:pt>
                <c:pt idx="49">
                  <c:v>1.6564883246203067E-2</c:v>
                </c:pt>
                <c:pt idx="50">
                  <c:v>1.695036543886784E-2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E5-684C-82D7-95BA3EC64080}"/>
            </c:ext>
          </c:extLst>
        </c:ser>
        <c:ser>
          <c:idx val="8"/>
          <c:order val="7"/>
          <c:tx>
            <c:strRef>
              <c:f>'4a - Electricity useful work TJ'!$D$87</c:f>
              <c:strCache>
                <c:ptCount val="1"/>
                <c:pt idx="0">
                  <c:v>average weighted exergy efficiency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'4a - Electricity useful work TJ'!$G$78:$BE$78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'4a - Electricity useful work TJ'!$G$87:$BE$87</c:f>
              <c:numCache>
                <c:formatCode>0.0%</c:formatCode>
                <c:ptCount val="51"/>
                <c:pt idx="0">
                  <c:v>7.8698241568677704E-2</c:v>
                </c:pt>
                <c:pt idx="1">
                  <c:v>7.9368096872777627E-2</c:v>
                </c:pt>
                <c:pt idx="2">
                  <c:v>7.8532122232472371E-2</c:v>
                </c:pt>
                <c:pt idx="3">
                  <c:v>7.803262348544257E-2</c:v>
                </c:pt>
                <c:pt idx="4">
                  <c:v>8.1295316842629944E-2</c:v>
                </c:pt>
                <c:pt idx="5">
                  <c:v>8.1535267195827085E-2</c:v>
                </c:pt>
                <c:pt idx="6">
                  <c:v>8.1494476218596401E-2</c:v>
                </c:pt>
                <c:pt idx="7">
                  <c:v>8.3456759655796645E-2</c:v>
                </c:pt>
                <c:pt idx="8">
                  <c:v>9.1769358350027558E-2</c:v>
                </c:pt>
                <c:pt idx="9">
                  <c:v>8.8632014168255849E-2</c:v>
                </c:pt>
                <c:pt idx="10">
                  <c:v>8.6887421925014974E-2</c:v>
                </c:pt>
                <c:pt idx="11">
                  <c:v>8.3674816082128775E-2</c:v>
                </c:pt>
                <c:pt idx="12">
                  <c:v>8.5857107292420826E-2</c:v>
                </c:pt>
                <c:pt idx="13">
                  <c:v>8.7491727425782775E-2</c:v>
                </c:pt>
                <c:pt idx="14">
                  <c:v>8.4954545599841225E-2</c:v>
                </c:pt>
                <c:pt idx="15">
                  <c:v>8.9578359244088246E-2</c:v>
                </c:pt>
                <c:pt idx="16">
                  <c:v>9.1215491226832784E-2</c:v>
                </c:pt>
                <c:pt idx="17">
                  <c:v>9.2508417373357216E-2</c:v>
                </c:pt>
                <c:pt idx="18">
                  <c:v>9.613806147146392E-2</c:v>
                </c:pt>
                <c:pt idx="19">
                  <c:v>9.5293255264047902E-2</c:v>
                </c:pt>
                <c:pt idx="20">
                  <c:v>9.7283675617790805E-2</c:v>
                </c:pt>
                <c:pt idx="21">
                  <c:v>9.9775872295672086E-2</c:v>
                </c:pt>
                <c:pt idx="22">
                  <c:v>0.10159603473422454</c:v>
                </c:pt>
                <c:pt idx="23">
                  <c:v>0.10490409419027165</c:v>
                </c:pt>
                <c:pt idx="24">
                  <c:v>0.10730024877024967</c:v>
                </c:pt>
                <c:pt idx="25">
                  <c:v>0.10918179519416567</c:v>
                </c:pt>
                <c:pt idx="26">
                  <c:v>0.11027154450622793</c:v>
                </c:pt>
                <c:pt idx="27">
                  <c:v>0.11158225757969922</c:v>
                </c:pt>
                <c:pt idx="28">
                  <c:v>0.11576200985918557</c:v>
                </c:pt>
                <c:pt idx="29">
                  <c:v>0.11646268615057116</c:v>
                </c:pt>
                <c:pt idx="30">
                  <c:v>0.11982001281526244</c:v>
                </c:pt>
                <c:pt idx="31">
                  <c:v>0.12229755404521794</c:v>
                </c:pt>
                <c:pt idx="32">
                  <c:v>0.11984162879511542</c:v>
                </c:pt>
                <c:pt idx="33">
                  <c:v>0.1226980143721306</c:v>
                </c:pt>
                <c:pt idx="34">
                  <c:v>0.12404883419805528</c:v>
                </c:pt>
                <c:pt idx="35">
                  <c:v>0.1286871041748148</c:v>
                </c:pt>
                <c:pt idx="36">
                  <c:v>0.13301300137720884</c:v>
                </c:pt>
                <c:pt idx="37">
                  <c:v>0.134908322763345</c:v>
                </c:pt>
                <c:pt idx="38">
                  <c:v>0.13550365691710986</c:v>
                </c:pt>
                <c:pt idx="39">
                  <c:v>0.14012537867598646</c:v>
                </c:pt>
                <c:pt idx="40">
                  <c:v>0.14154460223763962</c:v>
                </c:pt>
                <c:pt idx="41">
                  <c:v>0.13977754963710665</c:v>
                </c:pt>
                <c:pt idx="42">
                  <c:v>0.14333840121664149</c:v>
                </c:pt>
                <c:pt idx="43">
                  <c:v>0.13817756335970255</c:v>
                </c:pt>
                <c:pt idx="44">
                  <c:v>0.13768667288136457</c:v>
                </c:pt>
                <c:pt idx="45">
                  <c:v>0.13598289959207946</c:v>
                </c:pt>
                <c:pt idx="46">
                  <c:v>0.13407312428429835</c:v>
                </c:pt>
                <c:pt idx="47">
                  <c:v>0.13753309559238636</c:v>
                </c:pt>
                <c:pt idx="48">
                  <c:v>0.1403589622028521</c:v>
                </c:pt>
                <c:pt idx="49">
                  <c:v>0.13526588019723687</c:v>
                </c:pt>
                <c:pt idx="50">
                  <c:v>0.1383277842390056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E5-684C-82D7-95BA3EC64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82668464"/>
        <c:axId val="-1982666176"/>
      </c:lineChart>
      <c:catAx>
        <c:axId val="-198266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98266617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982666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exergy efficiency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-19826684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 GB Food'!$R$6:$BH$6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'5 GB Food'!$R$7:$BH$7</c:f>
              <c:numCache>
                <c:formatCode>General</c:formatCode>
                <c:ptCount val="43"/>
                <c:pt idx="0">
                  <c:v>2742.0250000000001</c:v>
                </c:pt>
                <c:pt idx="1">
                  <c:v>2662.7999999999997</c:v>
                </c:pt>
                <c:pt idx="2">
                  <c:v>2702.895</c:v>
                </c:pt>
                <c:pt idx="3">
                  <c:v>2588.77</c:v>
                </c:pt>
                <c:pt idx="4">
                  <c:v>2578.9499999999998</c:v>
                </c:pt>
                <c:pt idx="5">
                  <c:v>2598.58</c:v>
                </c:pt>
                <c:pt idx="6">
                  <c:v>2575.3999999999996</c:v>
                </c:pt>
                <c:pt idx="7">
                  <c:v>2506.9500000000003</c:v>
                </c:pt>
                <c:pt idx="8">
                  <c:v>2547.02</c:v>
                </c:pt>
                <c:pt idx="9">
                  <c:v>2492.8000000000002</c:v>
                </c:pt>
                <c:pt idx="10">
                  <c:v>2457.3450000000003</c:v>
                </c:pt>
                <c:pt idx="11">
                  <c:v>2464.8000000000002</c:v>
                </c:pt>
                <c:pt idx="12">
                  <c:v>2444.4900000000002</c:v>
                </c:pt>
                <c:pt idx="13">
                  <c:v>2440.62</c:v>
                </c:pt>
                <c:pt idx="14">
                  <c:v>2473.8000000000002</c:v>
                </c:pt>
                <c:pt idx="15">
                  <c:v>2473.2400000000002</c:v>
                </c:pt>
                <c:pt idx="16">
                  <c:v>2468.6550000000002</c:v>
                </c:pt>
                <c:pt idx="17">
                  <c:v>2468.48</c:v>
                </c:pt>
                <c:pt idx="18">
                  <c:v>2428.835</c:v>
                </c:pt>
                <c:pt idx="19">
                  <c:v>2430.75</c:v>
                </c:pt>
                <c:pt idx="20">
                  <c:v>2389.96</c:v>
                </c:pt>
                <c:pt idx="21">
                  <c:v>2420.54</c:v>
                </c:pt>
                <c:pt idx="22">
                  <c:v>2365.23</c:v>
                </c:pt>
                <c:pt idx="23">
                  <c:v>2361.5499999999997</c:v>
                </c:pt>
                <c:pt idx="24">
                  <c:v>2309.125</c:v>
                </c:pt>
                <c:pt idx="25">
                  <c:v>2352.96</c:v>
                </c:pt>
                <c:pt idx="26">
                  <c:v>2379.52</c:v>
                </c:pt>
                <c:pt idx="27">
                  <c:v>2379.92</c:v>
                </c:pt>
                <c:pt idx="28">
                  <c:v>2397</c:v>
                </c:pt>
                <c:pt idx="29">
                  <c:v>2353.3999999999996</c:v>
                </c:pt>
                <c:pt idx="30">
                  <c:v>2363</c:v>
                </c:pt>
                <c:pt idx="31">
                  <c:v>2357.04</c:v>
                </c:pt>
                <c:pt idx="32">
                  <c:v>2329</c:v>
                </c:pt>
                <c:pt idx="33">
                  <c:v>2342.6000000000004</c:v>
                </c:pt>
                <c:pt idx="34">
                  <c:v>2320.65</c:v>
                </c:pt>
                <c:pt idx="35">
                  <c:v>2303.46</c:v>
                </c:pt>
                <c:pt idx="36">
                  <c:v>2272.3050000000003</c:v>
                </c:pt>
                <c:pt idx="37">
                  <c:v>2258.52</c:v>
                </c:pt>
                <c:pt idx="38">
                  <c:v>2234.86</c:v>
                </c:pt>
                <c:pt idx="39">
                  <c:v>2212.6</c:v>
                </c:pt>
                <c:pt idx="40">
                  <c:v>2203.9650000000001</c:v>
                </c:pt>
                <c:pt idx="41">
                  <c:v>2177.92</c:v>
                </c:pt>
                <c:pt idx="42">
                  <c:v>2174.2400000000002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E1-AD4C-B659-3C9E8611E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035632"/>
        <c:axId val="852037680"/>
      </c:scatterChart>
      <c:valAx>
        <c:axId val="852035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037680"/>
        <c:crosses val="autoZero"/>
        <c:crossBetween val="midCat"/>
      </c:valAx>
      <c:valAx>
        <c:axId val="8520376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S_food</a:t>
                </a:r>
                <a:r>
                  <a:rPr lang="en-US" baseline="0"/>
                  <a:t> [GJ/capita-year]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0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Ep_food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'5 GB Food'!$R$6:$BH$6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'5 GB Food'!$R$12:$BH$12</c:f>
              <c:numCache>
                <c:formatCode>General</c:formatCode>
                <c:ptCount val="43"/>
                <c:pt idx="0">
                  <c:v>72586910.641182482</c:v>
                </c:pt>
                <c:pt idx="1">
                  <c:v>71960729.562497243</c:v>
                </c:pt>
                <c:pt idx="2">
                  <c:v>71327049.309217125</c:v>
                </c:pt>
                <c:pt idx="3">
                  <c:v>70685734.354090273</c:v>
                </c:pt>
                <c:pt idx="4">
                  <c:v>70036645.884355634</c:v>
                </c:pt>
                <c:pt idx="5">
                  <c:v>69379641.701575652</c:v>
                </c:pt>
                <c:pt idx="6">
                  <c:v>68714576.117779791</c:v>
                </c:pt>
                <c:pt idx="7">
                  <c:v>68041299.847764373</c:v>
                </c:pt>
                <c:pt idx="8">
                  <c:v>67359659.897375956</c:v>
                </c:pt>
                <c:pt idx="9">
                  <c:v>66669499.447607823</c:v>
                </c:pt>
                <c:pt idx="10">
                  <c:v>65970657.734320447</c:v>
                </c:pt>
                <c:pt idx="11">
                  <c:v>65262969.923396669</c:v>
                </c:pt>
                <c:pt idx="12">
                  <c:v>64546266.981123544</c:v>
                </c:pt>
                <c:pt idx="13">
                  <c:v>63820375.539590359</c:v>
                </c:pt>
                <c:pt idx="14">
                  <c:v>63085117.756876357</c:v>
                </c:pt>
                <c:pt idx="15">
                  <c:v>62340311.171789207</c:v>
                </c:pt>
                <c:pt idx="16">
                  <c:v>61585768.552910186</c:v>
                </c:pt>
                <c:pt idx="17">
                  <c:v>60821297.741677366</c:v>
                </c:pt>
                <c:pt idx="18">
                  <c:v>60046701.489236303</c:v>
                </c:pt>
                <c:pt idx="19">
                  <c:v>59261777.286762685</c:v>
                </c:pt>
                <c:pt idx="20">
                  <c:v>59062912.262310274</c:v>
                </c:pt>
                <c:pt idx="21">
                  <c:v>58861359.872662686</c:v>
                </c:pt>
                <c:pt idx="22">
                  <c:v>58657065.273632005</c:v>
                </c:pt>
                <c:pt idx="23">
                  <c:v>58449972.118450351</c:v>
                </c:pt>
                <c:pt idx="24">
                  <c:v>58240022.505955718</c:v>
                </c:pt>
                <c:pt idx="25">
                  <c:v>58027156.926621035</c:v>
                </c:pt>
                <c:pt idx="26">
                  <c:v>57811314.206316471</c:v>
                </c:pt>
                <c:pt idx="27">
                  <c:v>57592431.447697893</c:v>
                </c:pt>
                <c:pt idx="28">
                  <c:v>57370443.969098926</c:v>
                </c:pt>
                <c:pt idx="29">
                  <c:v>57145285.240805551</c:v>
                </c:pt>
                <c:pt idx="30">
                  <c:v>56916886.818581305</c:v>
                </c:pt>
                <c:pt idx="31">
                  <c:v>56685178.274295695</c:v>
                </c:pt>
                <c:pt idx="32">
                  <c:v>56450087.123524308</c:v>
                </c:pt>
                <c:pt idx="33">
                  <c:v>56211538.749947317</c:v>
                </c:pt>
                <c:pt idx="34">
                  <c:v>55969456.32639157</c:v>
                </c:pt>
                <c:pt idx="35">
                  <c:v>55723760.73233483</c:v>
                </c:pt>
                <c:pt idx="36">
                  <c:v>55474370.467690907</c:v>
                </c:pt>
                <c:pt idx="37">
                  <c:v>55221201.562673613</c:v>
                </c:pt>
                <c:pt idx="38">
                  <c:v>54964167.483533762</c:v>
                </c:pt>
                <c:pt idx="39">
                  <c:v>54703179.033945747</c:v>
                </c:pt>
                <c:pt idx="40">
                  <c:v>54438144.251805849</c:v>
                </c:pt>
                <c:pt idx="41">
                  <c:v>54168968.301195137</c:v>
                </c:pt>
                <c:pt idx="42">
                  <c:v>53895553.359236084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DE-3D4B-B86E-9E663D369E9E}"/>
            </c:ext>
          </c:extLst>
        </c:ser>
        <c:ser>
          <c:idx val="1"/>
          <c:order val="1"/>
          <c:tx>
            <c:v>Ef_food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'5 GB Food'!$R$6:$BH$6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'5 GB Food'!$R$13:$BH$13</c:f>
              <c:numCache>
                <c:formatCode>General</c:formatCode>
                <c:ptCount val="43"/>
                <c:pt idx="0">
                  <c:v>4270650.8875739705</c:v>
                </c:pt>
                <c:pt idx="1">
                  <c:v>4233809.5238095243</c:v>
                </c:pt>
                <c:pt idx="2">
                  <c:v>4196526.9461077889</c:v>
                </c:pt>
                <c:pt idx="3">
                  <c:v>4158795.1807229002</c:v>
                </c:pt>
                <c:pt idx="4">
                  <c:v>4120606.0606060643</c:v>
                </c:pt>
                <c:pt idx="5">
                  <c:v>4081951.2195122028</c:v>
                </c:pt>
                <c:pt idx="6">
                  <c:v>4042822.0858895732</c:v>
                </c:pt>
                <c:pt idx="7">
                  <c:v>4003209.8765432164</c:v>
                </c:pt>
                <c:pt idx="8">
                  <c:v>3963105.590062113</c:v>
                </c:pt>
                <c:pt idx="9">
                  <c:v>3922500.0000000051</c:v>
                </c:pt>
                <c:pt idx="10">
                  <c:v>3881383.6477987426</c:v>
                </c:pt>
                <c:pt idx="11">
                  <c:v>3839746.8354430422</c:v>
                </c:pt>
                <c:pt idx="12">
                  <c:v>3797579.6178344027</c:v>
                </c:pt>
                <c:pt idx="13">
                  <c:v>3754871.7948717978</c:v>
                </c:pt>
                <c:pt idx="14">
                  <c:v>3711612.90322582</c:v>
                </c:pt>
                <c:pt idx="15">
                  <c:v>3667792.2077922169</c:v>
                </c:pt>
                <c:pt idx="16">
                  <c:v>3623398.6928104698</c:v>
                </c:pt>
                <c:pt idx="17">
                  <c:v>3578421.0526315873</c:v>
                </c:pt>
                <c:pt idx="18">
                  <c:v>3532847.6821192172</c:v>
                </c:pt>
                <c:pt idx="19">
                  <c:v>3486666.6666666819</c:v>
                </c:pt>
                <c:pt idx="20">
                  <c:v>3474966.4429530236</c:v>
                </c:pt>
                <c:pt idx="21">
                  <c:v>3463108.1081081084</c:v>
                </c:pt>
                <c:pt idx="22">
                  <c:v>3451088.4353741384</c:v>
                </c:pt>
                <c:pt idx="23">
                  <c:v>3438904.1095890258</c:v>
                </c:pt>
                <c:pt idx="24">
                  <c:v>3426551.7241379037</c:v>
                </c:pt>
                <c:pt idx="25">
                  <c:v>3414027.7777777477</c:v>
                </c:pt>
                <c:pt idx="26">
                  <c:v>3401328.6713286284</c:v>
                </c:pt>
                <c:pt idx="27">
                  <c:v>3388450.7042253055</c:v>
                </c:pt>
                <c:pt idx="28">
                  <c:v>3375390.0709219347</c:v>
                </c:pt>
                <c:pt idx="29">
                  <c:v>3362142.8571427939</c:v>
                </c:pt>
                <c:pt idx="30">
                  <c:v>3348705.0359712304</c:v>
                </c:pt>
                <c:pt idx="31">
                  <c:v>3335072.463768187</c:v>
                </c:pt>
                <c:pt idx="32">
                  <c:v>3321240.8759125522</c:v>
                </c:pt>
                <c:pt idx="33">
                  <c:v>3307205.8823531508</c:v>
                </c:pt>
                <c:pt idx="34">
                  <c:v>3292962.9629632467</c:v>
                </c:pt>
                <c:pt idx="35">
                  <c:v>3278507.4626869187</c:v>
                </c:pt>
                <c:pt idx="36">
                  <c:v>3263834.5864665946</c:v>
                </c:pt>
                <c:pt idx="37">
                  <c:v>3248939.3939399016</c:v>
                </c:pt>
                <c:pt idx="38">
                  <c:v>3233816.7938937079</c:v>
                </c:pt>
                <c:pt idx="39">
                  <c:v>3218461.5384621974</c:v>
                </c:pt>
                <c:pt idx="40">
                  <c:v>3202868.2170549957</c:v>
                </c:pt>
                <c:pt idx="41">
                  <c:v>3187031.2500008149</c:v>
                </c:pt>
                <c:pt idx="42">
                  <c:v>3170944.8818906546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DE-3D4B-B86E-9E663D369E9E}"/>
            </c:ext>
          </c:extLst>
        </c:ser>
        <c:ser>
          <c:idx val="2"/>
          <c:order val="2"/>
          <c:tx>
            <c:v>Eu_food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'5 GB Food'!$R$6:$BH$6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'5 GB Food'!$R$14:$BH$14</c:f>
              <c:numCache>
                <c:formatCode>General</c:formatCode>
                <c:ptCount val="43"/>
                <c:pt idx="0">
                  <c:v>381168.93749999994</c:v>
                </c:pt>
                <c:pt idx="1">
                  <c:v>375644.74999999994</c:v>
                </c:pt>
                <c:pt idx="2">
                  <c:v>370120.5625</c:v>
                </c:pt>
                <c:pt idx="3">
                  <c:v>364596.375</c:v>
                </c:pt>
                <c:pt idx="4">
                  <c:v>359072.1875</c:v>
                </c:pt>
                <c:pt idx="5">
                  <c:v>353548</c:v>
                </c:pt>
                <c:pt idx="6">
                  <c:v>348023.8125</c:v>
                </c:pt>
                <c:pt idx="7">
                  <c:v>342499.625</c:v>
                </c:pt>
                <c:pt idx="8">
                  <c:v>336975.4375</c:v>
                </c:pt>
                <c:pt idx="9">
                  <c:v>331451.25</c:v>
                </c:pt>
                <c:pt idx="10">
                  <c:v>325927.0625</c:v>
                </c:pt>
                <c:pt idx="11">
                  <c:v>320402.875</c:v>
                </c:pt>
                <c:pt idx="12">
                  <c:v>314878.6875</c:v>
                </c:pt>
                <c:pt idx="13">
                  <c:v>309354.5</c:v>
                </c:pt>
                <c:pt idx="14">
                  <c:v>303830.31250000058</c:v>
                </c:pt>
                <c:pt idx="15">
                  <c:v>298306.12500000064</c:v>
                </c:pt>
                <c:pt idx="16">
                  <c:v>292781.93750000058</c:v>
                </c:pt>
                <c:pt idx="17">
                  <c:v>287257.75000000064</c:v>
                </c:pt>
                <c:pt idx="18">
                  <c:v>281733.56250000064</c:v>
                </c:pt>
                <c:pt idx="19">
                  <c:v>276209.37500000058</c:v>
                </c:pt>
                <c:pt idx="20">
                  <c:v>273447.28125</c:v>
                </c:pt>
                <c:pt idx="21">
                  <c:v>270685.18749999942</c:v>
                </c:pt>
                <c:pt idx="22">
                  <c:v>267923.09374999895</c:v>
                </c:pt>
                <c:pt idx="23">
                  <c:v>265160.99999999837</c:v>
                </c:pt>
                <c:pt idx="24">
                  <c:v>262398.90624999779</c:v>
                </c:pt>
                <c:pt idx="25">
                  <c:v>259636.81249999729</c:v>
                </c:pt>
                <c:pt idx="26">
                  <c:v>256874.71874999668</c:v>
                </c:pt>
                <c:pt idx="27">
                  <c:v>254112.62499999619</c:v>
                </c:pt>
                <c:pt idx="28">
                  <c:v>251350.53124999558</c:v>
                </c:pt>
                <c:pt idx="29">
                  <c:v>248588.43749999511</c:v>
                </c:pt>
                <c:pt idx="30">
                  <c:v>245826.34374999997</c:v>
                </c:pt>
                <c:pt idx="31">
                  <c:v>243064.25000000503</c:v>
                </c:pt>
                <c:pt idx="32">
                  <c:v>240302.15625000992</c:v>
                </c:pt>
                <c:pt idx="33">
                  <c:v>237540.06250001496</c:v>
                </c:pt>
                <c:pt idx="34">
                  <c:v>234777.96875001991</c:v>
                </c:pt>
                <c:pt idx="35">
                  <c:v>232015.87500002483</c:v>
                </c:pt>
                <c:pt idx="36">
                  <c:v>229253.78125002986</c:v>
                </c:pt>
                <c:pt idx="37">
                  <c:v>226491.68750003481</c:v>
                </c:pt>
                <c:pt idx="38">
                  <c:v>223729.59375003978</c:v>
                </c:pt>
                <c:pt idx="39">
                  <c:v>220967.50000004476</c:v>
                </c:pt>
                <c:pt idx="40">
                  <c:v>218205.40625004974</c:v>
                </c:pt>
                <c:pt idx="41">
                  <c:v>215443.31250005466</c:v>
                </c:pt>
                <c:pt idx="42">
                  <c:v>212681.21875005969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9DE-3D4B-B86E-9E663D369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274912"/>
        <c:axId val="855277232"/>
      </c:scatterChart>
      <c:valAx>
        <c:axId val="85527491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277232"/>
        <c:crosses val="autoZero"/>
        <c:crossBetween val="midCat"/>
      </c:valAx>
      <c:valAx>
        <c:axId val="855277232"/>
        <c:scaling>
          <c:logBase val="10"/>
          <c:orientation val="minMax"/>
          <c:min val="1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</a:t>
                </a:r>
                <a:r>
                  <a:rPr lang="en-US" baseline="0"/>
                  <a:t> [GJ]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274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'3a - LTH MTH1 orig UK data'!$B$66</c:f>
              <c:strCache>
                <c:ptCount val="1"/>
                <c:pt idx="0">
                  <c:v>Energy consumption UK efficiency table 3.20</c:v>
                </c:pt>
              </c:strCache>
            </c:strRef>
          </c:tx>
          <c:marker>
            <c:symbol val="none"/>
          </c:marker>
          <c:cat>
            <c:numRef>
              <c:f>'3a - LTH MTH1 orig UK data'!$A$67:$A$122</c:f>
              <c:numCache>
                <c:formatCode>General</c:formatCode>
                <c:ptCount val="56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</c:numCache>
            </c:numRef>
          </c:cat>
          <c:val>
            <c:numRef>
              <c:f>'3a - LTH MTH1 orig UK data'!$B$67:$B$122</c:f>
              <c:numCache>
                <c:formatCode>General</c:formatCode>
                <c:ptCount val="56"/>
                <c:pt idx="48" formatCode="0%">
                  <c:v>0.7964691850708715</c:v>
                </c:pt>
                <c:pt idx="49" formatCode="0%">
                  <c:v>0.80541796052017556</c:v>
                </c:pt>
                <c:pt idx="50" formatCode="0%">
                  <c:v>0.82331090581465571</c:v>
                </c:pt>
                <c:pt idx="51" formatCode="0%">
                  <c:v>0.82475674800225751</c:v>
                </c:pt>
                <c:pt idx="52" formatCode="0%">
                  <c:v>0.79367106928545506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5-0A49-941D-272604ED15DB}"/>
            </c:ext>
          </c:extLst>
        </c:ser>
        <c:ser>
          <c:idx val="1"/>
          <c:order val="1"/>
          <c:tx>
            <c:strRef>
              <c:f>'3a - LTH MTH1 orig UK data'!$C$66</c:f>
              <c:strCache>
                <c:ptCount val="1"/>
                <c:pt idx="0">
                  <c:v>Assumed 1st law efficiency for US / UK study</c:v>
                </c:pt>
              </c:strCache>
            </c:strRef>
          </c:tx>
          <c:marker>
            <c:symbol val="none"/>
          </c:marker>
          <c:cat>
            <c:numRef>
              <c:f>'3a - LTH MTH1 orig UK data'!$A$67:$A$122</c:f>
              <c:numCache>
                <c:formatCode>General</c:formatCode>
                <c:ptCount val="56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</c:numCache>
            </c:numRef>
          </c:cat>
          <c:val>
            <c:numRef>
              <c:f>'3a - LTH MTH1 orig UK data'!$C$67:$C$122</c:f>
              <c:numCache>
                <c:formatCode>0.0%</c:formatCode>
                <c:ptCount val="56"/>
                <c:pt idx="0">
                  <c:v>0.50580000000000003</c:v>
                </c:pt>
                <c:pt idx="1">
                  <c:v>0.51331800000000005</c:v>
                </c:pt>
                <c:pt idx="2">
                  <c:v>0.52095200000000008</c:v>
                </c:pt>
                <c:pt idx="3">
                  <c:v>0.52870200000000012</c:v>
                </c:pt>
                <c:pt idx="4">
                  <c:v>0.53656800000000016</c:v>
                </c:pt>
                <c:pt idx="5">
                  <c:v>0.54455000000000009</c:v>
                </c:pt>
                <c:pt idx="6">
                  <c:v>0.55264800000000014</c:v>
                </c:pt>
                <c:pt idx="7">
                  <c:v>0.56086200000000019</c:v>
                </c:pt>
                <c:pt idx="8">
                  <c:v>0.56919200000000025</c:v>
                </c:pt>
                <c:pt idx="9">
                  <c:v>0.57763800000000032</c:v>
                </c:pt>
                <c:pt idx="10">
                  <c:v>0.58620000000000028</c:v>
                </c:pt>
                <c:pt idx="11">
                  <c:v>0.59487800000000024</c:v>
                </c:pt>
                <c:pt idx="12">
                  <c:v>0.60367200000000021</c:v>
                </c:pt>
                <c:pt idx="13">
                  <c:v>0.61258200000000029</c:v>
                </c:pt>
                <c:pt idx="14">
                  <c:v>0.62160800000000038</c:v>
                </c:pt>
                <c:pt idx="15">
                  <c:v>0.63075000000000037</c:v>
                </c:pt>
                <c:pt idx="16">
                  <c:v>0.64000800000000035</c:v>
                </c:pt>
                <c:pt idx="17">
                  <c:v>0.64938200000000035</c:v>
                </c:pt>
                <c:pt idx="18">
                  <c:v>0.65887200000000035</c:v>
                </c:pt>
                <c:pt idx="19">
                  <c:v>0.66847800000000035</c:v>
                </c:pt>
                <c:pt idx="20">
                  <c:v>0.67820000000000036</c:v>
                </c:pt>
                <c:pt idx="21">
                  <c:v>0.68803800000000048</c:v>
                </c:pt>
                <c:pt idx="22">
                  <c:v>0.6979920000000005</c:v>
                </c:pt>
                <c:pt idx="23">
                  <c:v>0.70806200000000041</c:v>
                </c:pt>
                <c:pt idx="24">
                  <c:v>0.71824800000000055</c:v>
                </c:pt>
                <c:pt idx="25">
                  <c:v>0.73</c:v>
                </c:pt>
                <c:pt idx="26">
                  <c:v>0.73499999999999999</c:v>
                </c:pt>
                <c:pt idx="27">
                  <c:v>0.74299999999999999</c:v>
                </c:pt>
                <c:pt idx="28">
                  <c:v>0.75</c:v>
                </c:pt>
                <c:pt idx="29">
                  <c:v>0.75700000000000001</c:v>
                </c:pt>
                <c:pt idx="30">
                  <c:v>0.76300000000000001</c:v>
                </c:pt>
                <c:pt idx="31">
                  <c:v>0.77</c:v>
                </c:pt>
                <c:pt idx="32">
                  <c:v>0.77600000000000002</c:v>
                </c:pt>
                <c:pt idx="33">
                  <c:v>0.78200000000000003</c:v>
                </c:pt>
                <c:pt idx="34">
                  <c:v>0.79</c:v>
                </c:pt>
                <c:pt idx="35">
                  <c:v>0.79700000000000004</c:v>
                </c:pt>
                <c:pt idx="36">
                  <c:v>0.80400000000000005</c:v>
                </c:pt>
                <c:pt idx="37">
                  <c:v>0.81</c:v>
                </c:pt>
                <c:pt idx="38">
                  <c:v>0.81599999999999995</c:v>
                </c:pt>
                <c:pt idx="39">
                  <c:v>0.82099999999999995</c:v>
                </c:pt>
                <c:pt idx="40">
                  <c:v>0.82599999999999996</c:v>
                </c:pt>
                <c:pt idx="41">
                  <c:v>0.83199999999999996</c:v>
                </c:pt>
                <c:pt idx="42">
                  <c:v>0.83699999999999997</c:v>
                </c:pt>
                <c:pt idx="43">
                  <c:v>0.84099999999999997</c:v>
                </c:pt>
                <c:pt idx="44">
                  <c:v>0.84499999999999997</c:v>
                </c:pt>
                <c:pt idx="45">
                  <c:v>0.84899999999999998</c:v>
                </c:pt>
                <c:pt idx="46">
                  <c:v>0.85199999999999998</c:v>
                </c:pt>
                <c:pt idx="47">
                  <c:v>0.85499999999999998</c:v>
                </c:pt>
                <c:pt idx="48">
                  <c:v>0.85799999999999998</c:v>
                </c:pt>
                <c:pt idx="49">
                  <c:v>0.86</c:v>
                </c:pt>
                <c:pt idx="50">
                  <c:v>0.86199999999999999</c:v>
                </c:pt>
                <c:pt idx="51">
                  <c:v>0.86399999999999999</c:v>
                </c:pt>
                <c:pt idx="52">
                  <c:v>0.86599999999999999</c:v>
                </c:pt>
                <c:pt idx="53">
                  <c:v>0.86799999999999999</c:v>
                </c:pt>
                <c:pt idx="54">
                  <c:v>0.87</c:v>
                </c:pt>
                <c:pt idx="55">
                  <c:v>0.872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5-0A49-941D-272604ED15DB}"/>
            </c:ext>
          </c:extLst>
        </c:ser>
        <c:ser>
          <c:idx val="2"/>
          <c:order val="2"/>
          <c:tx>
            <c:strRef>
              <c:f>'3a - LTH MTH1 orig UK data'!$D$66</c:f>
              <c:strCache>
                <c:ptCount val="1"/>
                <c:pt idx="0">
                  <c:v>Fouquet (2008) 1st law efficiency</c:v>
                </c:pt>
              </c:strCache>
            </c:strRef>
          </c:tx>
          <c:marker>
            <c:symbol val="none"/>
          </c:marker>
          <c:cat>
            <c:numRef>
              <c:f>'3a - LTH MTH1 orig UK data'!$A$67:$A$122</c:f>
              <c:numCache>
                <c:formatCode>General</c:formatCode>
                <c:ptCount val="56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</c:numCache>
            </c:numRef>
          </c:cat>
          <c:val>
            <c:numRef>
              <c:f>'3a - LTH MTH1 orig UK data'!$D$67:$D$122</c:f>
              <c:numCache>
                <c:formatCode>0.0%</c:formatCode>
                <c:ptCount val="56"/>
                <c:pt idx="0">
                  <c:v>0.50580000000000003</c:v>
                </c:pt>
                <c:pt idx="1">
                  <c:v>0.51331800000000005</c:v>
                </c:pt>
                <c:pt idx="2">
                  <c:v>0.52095200000000008</c:v>
                </c:pt>
                <c:pt idx="3">
                  <c:v>0.52870200000000012</c:v>
                </c:pt>
                <c:pt idx="4">
                  <c:v>0.53656800000000016</c:v>
                </c:pt>
                <c:pt idx="5">
                  <c:v>0.54455000000000009</c:v>
                </c:pt>
                <c:pt idx="6">
                  <c:v>0.55264800000000014</c:v>
                </c:pt>
                <c:pt idx="7">
                  <c:v>0.56086200000000019</c:v>
                </c:pt>
                <c:pt idx="8">
                  <c:v>0.56919200000000025</c:v>
                </c:pt>
                <c:pt idx="9">
                  <c:v>0.57763800000000032</c:v>
                </c:pt>
                <c:pt idx="10">
                  <c:v>0.58620000000000028</c:v>
                </c:pt>
                <c:pt idx="11">
                  <c:v>0.59487800000000024</c:v>
                </c:pt>
                <c:pt idx="12">
                  <c:v>0.60367200000000021</c:v>
                </c:pt>
                <c:pt idx="13">
                  <c:v>0.61258200000000029</c:v>
                </c:pt>
                <c:pt idx="14">
                  <c:v>0.62160800000000038</c:v>
                </c:pt>
                <c:pt idx="15">
                  <c:v>0.63075000000000037</c:v>
                </c:pt>
                <c:pt idx="16">
                  <c:v>0.64000800000000035</c:v>
                </c:pt>
                <c:pt idx="17">
                  <c:v>0.64938200000000035</c:v>
                </c:pt>
                <c:pt idx="18">
                  <c:v>0.65887200000000035</c:v>
                </c:pt>
                <c:pt idx="19">
                  <c:v>0.66847800000000035</c:v>
                </c:pt>
                <c:pt idx="20">
                  <c:v>0.67820000000000036</c:v>
                </c:pt>
                <c:pt idx="21">
                  <c:v>0.68803800000000048</c:v>
                </c:pt>
                <c:pt idx="22">
                  <c:v>0.6979920000000005</c:v>
                </c:pt>
                <c:pt idx="23">
                  <c:v>0.70806200000000041</c:v>
                </c:pt>
                <c:pt idx="24">
                  <c:v>0.71824800000000055</c:v>
                </c:pt>
                <c:pt idx="25">
                  <c:v>0.72855000000000047</c:v>
                </c:pt>
                <c:pt idx="26">
                  <c:v>0.73896800000000051</c:v>
                </c:pt>
                <c:pt idx="27">
                  <c:v>0.74950200000000056</c:v>
                </c:pt>
                <c:pt idx="28">
                  <c:v>0.7601520000000006</c:v>
                </c:pt>
                <c:pt idx="29">
                  <c:v>0.77091800000000055</c:v>
                </c:pt>
                <c:pt idx="30">
                  <c:v>0.78180000000000061</c:v>
                </c:pt>
                <c:pt idx="31">
                  <c:v>0.79279800000000056</c:v>
                </c:pt>
                <c:pt idx="32">
                  <c:v>0.80391200000000052</c:v>
                </c:pt>
                <c:pt idx="33">
                  <c:v>0.8151420000000007</c:v>
                </c:pt>
                <c:pt idx="34">
                  <c:v>0.82648800000000056</c:v>
                </c:pt>
                <c:pt idx="35">
                  <c:v>0.83795000000000064</c:v>
                </c:pt>
                <c:pt idx="36">
                  <c:v>0.84952800000000073</c:v>
                </c:pt>
                <c:pt idx="37">
                  <c:v>0.86122200000000071</c:v>
                </c:pt>
                <c:pt idx="38">
                  <c:v>0.8730320000000007</c:v>
                </c:pt>
                <c:pt idx="39">
                  <c:v>0.8849580000000008</c:v>
                </c:pt>
                <c:pt idx="40">
                  <c:v>0.89700000000000002</c:v>
                </c:pt>
                <c:pt idx="41">
                  <c:v>0.89700000000000002</c:v>
                </c:pt>
                <c:pt idx="42">
                  <c:v>0.89700000000000002</c:v>
                </c:pt>
                <c:pt idx="43">
                  <c:v>0.89700000000000002</c:v>
                </c:pt>
                <c:pt idx="44">
                  <c:v>0.89700000000000002</c:v>
                </c:pt>
                <c:pt idx="45">
                  <c:v>0.89700000000000002</c:v>
                </c:pt>
                <c:pt idx="46">
                  <c:v>0.89700000000000002</c:v>
                </c:pt>
                <c:pt idx="47">
                  <c:v>0.89700000000000002</c:v>
                </c:pt>
                <c:pt idx="48">
                  <c:v>0.89700000000000002</c:v>
                </c:pt>
                <c:pt idx="49">
                  <c:v>0.89700000000000002</c:v>
                </c:pt>
                <c:pt idx="50">
                  <c:v>0.89700000000000002</c:v>
                </c:pt>
                <c:pt idx="51">
                  <c:v>0.89700000000000002</c:v>
                </c:pt>
                <c:pt idx="52">
                  <c:v>0.89700000000000002</c:v>
                </c:pt>
                <c:pt idx="53">
                  <c:v>0.89700000000000002</c:v>
                </c:pt>
                <c:pt idx="54">
                  <c:v>0.89700000000000002</c:v>
                </c:pt>
                <c:pt idx="55">
                  <c:v>0.89700000000000002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5-0A49-941D-272604ED1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43180016"/>
        <c:axId val="848124016"/>
      </c:lineChart>
      <c:catAx>
        <c:axId val="-144318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4812401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84812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14431800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eta_food_f--&gt;u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'5 GB Food'!$R$6:$BH$6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'5 GB Food'!$R$22:$BH$22</c:f>
              <c:numCache>
                <c:formatCode>General</c:formatCode>
                <c:ptCount val="43"/>
                <c:pt idx="0">
                  <c:v>8.9253124999999864E-2</c:v>
                </c:pt>
                <c:pt idx="1">
                  <c:v>8.8724999999999971E-2</c:v>
                </c:pt>
                <c:pt idx="2">
                  <c:v>8.8196874999999911E-2</c:v>
                </c:pt>
                <c:pt idx="3">
                  <c:v>8.7668749999999823E-2</c:v>
                </c:pt>
                <c:pt idx="4">
                  <c:v>8.7140624999999916E-2</c:v>
                </c:pt>
                <c:pt idx="5">
                  <c:v>8.6612499999999842E-2</c:v>
                </c:pt>
                <c:pt idx="6">
                  <c:v>8.6084374999999949E-2</c:v>
                </c:pt>
                <c:pt idx="7">
                  <c:v>8.5556249999999862E-2</c:v>
                </c:pt>
                <c:pt idx="8">
                  <c:v>8.5028124999999968E-2</c:v>
                </c:pt>
                <c:pt idx="9">
                  <c:v>8.4499999999999895E-2</c:v>
                </c:pt>
                <c:pt idx="10">
                  <c:v>8.3971874999999987E-2</c:v>
                </c:pt>
                <c:pt idx="11">
                  <c:v>8.3443749999999914E-2</c:v>
                </c:pt>
                <c:pt idx="12">
                  <c:v>8.2915624999999826E-2</c:v>
                </c:pt>
                <c:pt idx="13">
                  <c:v>8.2387499999999933E-2</c:v>
                </c:pt>
                <c:pt idx="14">
                  <c:v>8.1859374999999859E-2</c:v>
                </c:pt>
                <c:pt idx="15">
                  <c:v>8.1331249999999966E-2</c:v>
                </c:pt>
                <c:pt idx="16">
                  <c:v>8.0803124999999892E-2</c:v>
                </c:pt>
                <c:pt idx="17">
                  <c:v>8.0274999999999999E-2</c:v>
                </c:pt>
                <c:pt idx="18">
                  <c:v>7.9746874999999912E-2</c:v>
                </c:pt>
                <c:pt idx="19">
                  <c:v>7.9218749999999824E-2</c:v>
                </c:pt>
                <c:pt idx="20">
                  <c:v>7.8690624999999917E-2</c:v>
                </c:pt>
                <c:pt idx="21">
                  <c:v>7.8162499999999829E-2</c:v>
                </c:pt>
                <c:pt idx="22">
                  <c:v>7.763437499999995E-2</c:v>
                </c:pt>
                <c:pt idx="23">
                  <c:v>7.7106249999999862E-2</c:v>
                </c:pt>
                <c:pt idx="24">
                  <c:v>7.6578124999999969E-2</c:v>
                </c:pt>
                <c:pt idx="25">
                  <c:v>7.6049999999999882E-2</c:v>
                </c:pt>
                <c:pt idx="26">
                  <c:v>7.5521874999999974E-2</c:v>
                </c:pt>
                <c:pt idx="27">
                  <c:v>7.4993749999999901E-2</c:v>
                </c:pt>
                <c:pt idx="28">
                  <c:v>7.4465624999999813E-2</c:v>
                </c:pt>
                <c:pt idx="29">
                  <c:v>7.3937499999999934E-2</c:v>
                </c:pt>
                <c:pt idx="30">
                  <c:v>7.3409374999999832E-2</c:v>
                </c:pt>
                <c:pt idx="31">
                  <c:v>7.2881249999999953E-2</c:v>
                </c:pt>
                <c:pt idx="32">
                  <c:v>7.2353124999999865E-2</c:v>
                </c:pt>
                <c:pt idx="33">
                  <c:v>7.1824999999999972E-2</c:v>
                </c:pt>
                <c:pt idx="34">
                  <c:v>7.1296874999999899E-2</c:v>
                </c:pt>
                <c:pt idx="35">
                  <c:v>7.0768749999999991E-2</c:v>
                </c:pt>
                <c:pt idx="36">
                  <c:v>7.0240624999999918E-2</c:v>
                </c:pt>
                <c:pt idx="37">
                  <c:v>6.9712499999999816E-2</c:v>
                </c:pt>
                <c:pt idx="38">
                  <c:v>6.9184374999999937E-2</c:v>
                </c:pt>
                <c:pt idx="39">
                  <c:v>6.8656249999999849E-2</c:v>
                </c:pt>
                <c:pt idx="40">
                  <c:v>6.8128124999999956E-2</c:v>
                </c:pt>
                <c:pt idx="41">
                  <c:v>6.7599999999999869E-2</c:v>
                </c:pt>
                <c:pt idx="42">
                  <c:v>6.7071874999999989E-2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2A-2342-AFA2-152AD86A8A0D}"/>
            </c:ext>
          </c:extLst>
        </c:ser>
        <c:ser>
          <c:idx val="2"/>
          <c:order val="1"/>
          <c:tx>
            <c:v>eta_food_p--&gt;f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'5 GB Food'!$R$6:$BH$6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'5 GB Food'!$R$21:$BH$21</c:f>
              <c:numCache>
                <c:formatCode>General</c:formatCode>
                <c:ptCount val="43"/>
                <c:pt idx="0">
                  <c:v>5.8834999999999991E-2</c:v>
                </c:pt>
                <c:pt idx="1">
                  <c:v>5.8834999999999985E-2</c:v>
                </c:pt>
                <c:pt idx="2">
                  <c:v>5.8834999999999991E-2</c:v>
                </c:pt>
                <c:pt idx="3">
                  <c:v>5.8834999999999985E-2</c:v>
                </c:pt>
                <c:pt idx="4">
                  <c:v>5.8835000000000005E-2</c:v>
                </c:pt>
                <c:pt idx="5">
                  <c:v>5.8834999999999991E-2</c:v>
                </c:pt>
                <c:pt idx="6">
                  <c:v>5.8834999999999991E-2</c:v>
                </c:pt>
                <c:pt idx="7">
                  <c:v>5.8834999999999991E-2</c:v>
                </c:pt>
                <c:pt idx="8">
                  <c:v>5.8834999999999978E-2</c:v>
                </c:pt>
                <c:pt idx="9">
                  <c:v>5.8834999999999985E-2</c:v>
                </c:pt>
                <c:pt idx="10">
                  <c:v>5.8834999999999985E-2</c:v>
                </c:pt>
                <c:pt idx="11">
                  <c:v>5.8834999999999985E-2</c:v>
                </c:pt>
                <c:pt idx="12">
                  <c:v>5.8834999999999985E-2</c:v>
                </c:pt>
                <c:pt idx="13">
                  <c:v>5.8834999999999985E-2</c:v>
                </c:pt>
                <c:pt idx="14">
                  <c:v>5.8834999999999991E-2</c:v>
                </c:pt>
                <c:pt idx="15">
                  <c:v>5.8834999999999985E-2</c:v>
                </c:pt>
                <c:pt idx="16">
                  <c:v>5.8834999999999985E-2</c:v>
                </c:pt>
                <c:pt idx="17">
                  <c:v>5.8834999999999991E-2</c:v>
                </c:pt>
                <c:pt idx="18">
                  <c:v>5.8834999999999991E-2</c:v>
                </c:pt>
                <c:pt idx="19">
                  <c:v>5.8834999999999991E-2</c:v>
                </c:pt>
                <c:pt idx="20">
                  <c:v>5.8834999999999978E-2</c:v>
                </c:pt>
                <c:pt idx="21">
                  <c:v>5.8834999999999985E-2</c:v>
                </c:pt>
                <c:pt idx="22">
                  <c:v>5.8834999999999991E-2</c:v>
                </c:pt>
                <c:pt idx="23">
                  <c:v>5.8834999999999991E-2</c:v>
                </c:pt>
                <c:pt idx="24">
                  <c:v>5.8834999999999985E-2</c:v>
                </c:pt>
                <c:pt idx="25">
                  <c:v>5.8834999999999985E-2</c:v>
                </c:pt>
                <c:pt idx="26">
                  <c:v>5.8834999999999978E-2</c:v>
                </c:pt>
                <c:pt idx="27">
                  <c:v>5.8834999999999998E-2</c:v>
                </c:pt>
                <c:pt idx="28">
                  <c:v>5.8834999999999991E-2</c:v>
                </c:pt>
                <c:pt idx="29">
                  <c:v>5.8834999999999991E-2</c:v>
                </c:pt>
                <c:pt idx="30">
                  <c:v>5.8834999999999985E-2</c:v>
                </c:pt>
                <c:pt idx="31">
                  <c:v>5.8834999999999998E-2</c:v>
                </c:pt>
                <c:pt idx="32">
                  <c:v>5.8834999999999991E-2</c:v>
                </c:pt>
                <c:pt idx="33">
                  <c:v>5.8835000000000005E-2</c:v>
                </c:pt>
                <c:pt idx="34">
                  <c:v>5.8834999999999978E-2</c:v>
                </c:pt>
                <c:pt idx="35">
                  <c:v>5.8834999999999985E-2</c:v>
                </c:pt>
                <c:pt idx="36">
                  <c:v>5.8834999999999998E-2</c:v>
                </c:pt>
                <c:pt idx="37">
                  <c:v>5.8834999999999991E-2</c:v>
                </c:pt>
                <c:pt idx="38">
                  <c:v>5.8834999999999985E-2</c:v>
                </c:pt>
                <c:pt idx="39">
                  <c:v>5.8834999999999991E-2</c:v>
                </c:pt>
                <c:pt idx="40">
                  <c:v>5.8834999999999971E-2</c:v>
                </c:pt>
                <c:pt idx="41">
                  <c:v>5.8834999999999985E-2</c:v>
                </c:pt>
                <c:pt idx="42">
                  <c:v>5.8834999999999991E-2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2A-2342-AFA2-152AD86A8A0D}"/>
            </c:ext>
          </c:extLst>
        </c:ser>
        <c:ser>
          <c:idx val="0"/>
          <c:order val="2"/>
          <c:tx>
            <c:v>eta_food_p--&gt;u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'5 GB Food'!$R$6:$BH$6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'5 GB Food'!$R$20:$BH$20</c:f>
              <c:numCache>
                <c:formatCode>General</c:formatCode>
                <c:ptCount val="43"/>
                <c:pt idx="0">
                  <c:v>5.2512076093749905E-3</c:v>
                </c:pt>
                <c:pt idx="1">
                  <c:v>5.2201353749999971E-3</c:v>
                </c:pt>
                <c:pt idx="2">
                  <c:v>5.1890631406249933E-3</c:v>
                </c:pt>
                <c:pt idx="3">
                  <c:v>5.1579909062499877E-3</c:v>
                </c:pt>
                <c:pt idx="4">
                  <c:v>5.126918671874996E-3</c:v>
                </c:pt>
                <c:pt idx="5">
                  <c:v>5.0958464374999896E-3</c:v>
                </c:pt>
                <c:pt idx="6">
                  <c:v>5.0647742031249953E-3</c:v>
                </c:pt>
                <c:pt idx="7">
                  <c:v>5.0337019687499915E-3</c:v>
                </c:pt>
                <c:pt idx="8">
                  <c:v>5.0026297343749963E-3</c:v>
                </c:pt>
                <c:pt idx="9">
                  <c:v>4.9715574999999925E-3</c:v>
                </c:pt>
                <c:pt idx="10">
                  <c:v>4.9404852656249982E-3</c:v>
                </c:pt>
                <c:pt idx="11">
                  <c:v>4.9094130312499935E-3</c:v>
                </c:pt>
                <c:pt idx="12">
                  <c:v>4.8783407968749888E-3</c:v>
                </c:pt>
                <c:pt idx="13">
                  <c:v>4.8472685624999946E-3</c:v>
                </c:pt>
                <c:pt idx="14">
                  <c:v>4.8161963281249907E-3</c:v>
                </c:pt>
                <c:pt idx="15">
                  <c:v>4.7851240937499973E-3</c:v>
                </c:pt>
                <c:pt idx="16">
                  <c:v>4.7540518593749918E-3</c:v>
                </c:pt>
                <c:pt idx="17">
                  <c:v>4.7229796249999992E-3</c:v>
                </c:pt>
                <c:pt idx="18">
                  <c:v>4.6919073906249937E-3</c:v>
                </c:pt>
                <c:pt idx="19">
                  <c:v>4.660835156249989E-3</c:v>
                </c:pt>
                <c:pt idx="20">
                  <c:v>4.6297629218749938E-3</c:v>
                </c:pt>
                <c:pt idx="21">
                  <c:v>4.5986906874999891E-3</c:v>
                </c:pt>
                <c:pt idx="22">
                  <c:v>4.5676184531249966E-3</c:v>
                </c:pt>
                <c:pt idx="23">
                  <c:v>4.5365462187499919E-3</c:v>
                </c:pt>
                <c:pt idx="24">
                  <c:v>4.5054739843749967E-3</c:v>
                </c:pt>
                <c:pt idx="25">
                  <c:v>4.474401749999992E-3</c:v>
                </c:pt>
                <c:pt idx="26">
                  <c:v>4.4433295156249969E-3</c:v>
                </c:pt>
                <c:pt idx="27">
                  <c:v>4.4122572812499948E-3</c:v>
                </c:pt>
                <c:pt idx="28">
                  <c:v>4.3811850468749884E-3</c:v>
                </c:pt>
                <c:pt idx="29">
                  <c:v>4.350112812499995E-3</c:v>
                </c:pt>
                <c:pt idx="30">
                  <c:v>4.3190405781249894E-3</c:v>
                </c:pt>
                <c:pt idx="31">
                  <c:v>4.2879683437499969E-3</c:v>
                </c:pt>
                <c:pt idx="32">
                  <c:v>4.2568961093749913E-3</c:v>
                </c:pt>
                <c:pt idx="33">
                  <c:v>4.2258238749999988E-3</c:v>
                </c:pt>
                <c:pt idx="34">
                  <c:v>4.1947516406249923E-3</c:v>
                </c:pt>
                <c:pt idx="35">
                  <c:v>4.163679406249998E-3</c:v>
                </c:pt>
                <c:pt idx="36">
                  <c:v>4.1326071718749951E-3</c:v>
                </c:pt>
                <c:pt idx="37">
                  <c:v>4.1015349374999887E-3</c:v>
                </c:pt>
                <c:pt idx="38">
                  <c:v>4.0704627031249952E-3</c:v>
                </c:pt>
                <c:pt idx="39">
                  <c:v>4.0393904687499906E-3</c:v>
                </c:pt>
                <c:pt idx="40">
                  <c:v>4.0083182343749954E-3</c:v>
                </c:pt>
                <c:pt idx="41">
                  <c:v>3.9772459999999907E-3</c:v>
                </c:pt>
                <c:pt idx="42">
                  <c:v>3.9461737656249982E-3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2A-2342-AFA2-152AD86A8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410544"/>
        <c:axId val="931609952"/>
      </c:scatterChart>
      <c:valAx>
        <c:axId val="852410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1609952"/>
        <c:crosses val="autoZero"/>
        <c:crossBetween val="midCat"/>
      </c:valAx>
      <c:valAx>
        <c:axId val="931609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eta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410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UK MTH &amp; HTH Heat exergy efficiency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'3b MTH2 HTH orig Uk data'!$C$37</c:f>
              <c:strCache>
                <c:ptCount val="1"/>
                <c:pt idx="0">
                  <c:v>600'C HTH 1st law x carnot ratio efficiency</c:v>
                </c:pt>
              </c:strCache>
            </c:strRef>
          </c:tx>
          <c:marker>
            <c:symbol val="none"/>
          </c:marker>
          <c:cat>
            <c:numRef>
              <c:f>'3b MTH2 HTH orig Uk data'!$D$32:$BC$32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'3b MTH2 HTH orig Uk data'!$D$37:$BC$37</c:f>
              <c:numCache>
                <c:formatCode>0.0%</c:formatCode>
                <c:ptCount val="52"/>
                <c:pt idx="0">
                  <c:v>0.14923638023590149</c:v>
                </c:pt>
                <c:pt idx="1">
                  <c:v>0.16092043023307484</c:v>
                </c:pt>
                <c:pt idx="2">
                  <c:v>0.16283999170810948</c:v>
                </c:pt>
                <c:pt idx="3">
                  <c:v>0.16749317961997626</c:v>
                </c:pt>
                <c:pt idx="4">
                  <c:v>0.17076204754115967</c:v>
                </c:pt>
                <c:pt idx="5">
                  <c:v>0.17329609879660857</c:v>
                </c:pt>
                <c:pt idx="6">
                  <c:v>0.17449295468899115</c:v>
                </c:pt>
                <c:pt idx="7">
                  <c:v>0.17762001728571197</c:v>
                </c:pt>
                <c:pt idx="8">
                  <c:v>0.17788962165197464</c:v>
                </c:pt>
                <c:pt idx="9">
                  <c:v>0.17540893743643185</c:v>
                </c:pt>
                <c:pt idx="10">
                  <c:v>0.17837907455013985</c:v>
                </c:pt>
                <c:pt idx="11">
                  <c:v>0.18520033132504013</c:v>
                </c:pt>
                <c:pt idx="12">
                  <c:v>0.19806025894342896</c:v>
                </c:pt>
                <c:pt idx="13">
                  <c:v>0.17785997361633954</c:v>
                </c:pt>
                <c:pt idx="14">
                  <c:v>0.18492210312140267</c:v>
                </c:pt>
                <c:pt idx="15">
                  <c:v>0.18042771450494807</c:v>
                </c:pt>
                <c:pt idx="16">
                  <c:v>0.17814060352193525</c:v>
                </c:pt>
                <c:pt idx="17">
                  <c:v>0.18822967879313268</c:v>
                </c:pt>
                <c:pt idx="18">
                  <c:v>0.19125404262373641</c:v>
                </c:pt>
                <c:pt idx="19">
                  <c:v>0.18877053477478381</c:v>
                </c:pt>
                <c:pt idx="20">
                  <c:v>0.20498699650958763</c:v>
                </c:pt>
                <c:pt idx="21">
                  <c:v>0.20431749384139145</c:v>
                </c:pt>
                <c:pt idx="22">
                  <c:v>0.21253086917681618</c:v>
                </c:pt>
                <c:pt idx="23">
                  <c:v>0.22055682264132581</c:v>
                </c:pt>
                <c:pt idx="24">
                  <c:v>0.22217137367250192</c:v>
                </c:pt>
                <c:pt idx="25">
                  <c:v>0.22159128429506084</c:v>
                </c:pt>
                <c:pt idx="26">
                  <c:v>0.22890177982817114</c:v>
                </c:pt>
                <c:pt idx="27">
                  <c:v>0.238941122883225</c:v>
                </c:pt>
                <c:pt idx="28">
                  <c:v>0.24426717885185867</c:v>
                </c:pt>
                <c:pt idx="29">
                  <c:v>0.22696691137794123</c:v>
                </c:pt>
                <c:pt idx="30">
                  <c:v>0.23212114601824149</c:v>
                </c:pt>
                <c:pt idx="31">
                  <c:v>0.24423184577502943</c:v>
                </c:pt>
                <c:pt idx="32">
                  <c:v>0.25045509438158509</c:v>
                </c:pt>
                <c:pt idx="33">
                  <c:v>0.25488507570747565</c:v>
                </c:pt>
                <c:pt idx="34">
                  <c:v>0.26169427985306304</c:v>
                </c:pt>
                <c:pt idx="35">
                  <c:v>0.25858847808301305</c:v>
                </c:pt>
                <c:pt idx="36">
                  <c:v>0.26635057128570494</c:v>
                </c:pt>
                <c:pt idx="37">
                  <c:v>0.27498692565573368</c:v>
                </c:pt>
                <c:pt idx="38">
                  <c:v>0.27999953892471285</c:v>
                </c:pt>
                <c:pt idx="39">
                  <c:v>0.2739253195018036</c:v>
                </c:pt>
                <c:pt idx="40">
                  <c:v>0.28040186412485552</c:v>
                </c:pt>
                <c:pt idx="41">
                  <c:v>0.29631154395975307</c:v>
                </c:pt>
                <c:pt idx="42">
                  <c:v>0.3022025858343752</c:v>
                </c:pt>
                <c:pt idx="43">
                  <c:v>0.30146502777778089</c:v>
                </c:pt>
                <c:pt idx="44">
                  <c:v>0.30419764925902332</c:v>
                </c:pt>
                <c:pt idx="45">
                  <c:v>0.30331013697462444</c:v>
                </c:pt>
                <c:pt idx="46">
                  <c:v>0.29889571547535237</c:v>
                </c:pt>
                <c:pt idx="47">
                  <c:v>0.30199963420681386</c:v>
                </c:pt>
                <c:pt idx="48">
                  <c:v>0.28674639651342304</c:v>
                </c:pt>
                <c:pt idx="49">
                  <c:v>0.29324075696150592</c:v>
                </c:pt>
                <c:pt idx="50">
                  <c:v>0.29119269536299708</c:v>
                </c:pt>
                <c:pt idx="51">
                  <c:v>0.29002654804485334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3-9046-92D8-87188AA86EB8}"/>
            </c:ext>
          </c:extLst>
        </c:ser>
        <c:ser>
          <c:idx val="0"/>
          <c:order val="1"/>
          <c:tx>
            <c:strRef>
              <c:f>'3b MTH2 HTH orig Uk data'!$C$38</c:f>
              <c:strCache>
                <c:ptCount val="1"/>
                <c:pt idx="0">
                  <c:v>200'C MTH2 </c:v>
                </c:pt>
              </c:strCache>
            </c:strRef>
          </c:tx>
          <c:marker>
            <c:symbol val="none"/>
          </c:marker>
          <c:cat>
            <c:numRef>
              <c:f>'3b MTH2 HTH orig Uk data'!$D$32:$BC$32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'3b MTH2 HTH orig Uk data'!$D$38:$BC$38</c:f>
              <c:numCache>
                <c:formatCode>0.0%</c:formatCode>
                <c:ptCount val="52"/>
                <c:pt idx="0">
                  <c:v>8.8708412231052081E-2</c:v>
                </c:pt>
                <c:pt idx="1">
                  <c:v>9.5593865129309688E-2</c:v>
                </c:pt>
                <c:pt idx="2">
                  <c:v>9.7242469015294056E-2</c:v>
                </c:pt>
                <c:pt idx="3">
                  <c:v>0.10009188422650868</c:v>
                </c:pt>
                <c:pt idx="4">
                  <c:v>0.10169351611894152</c:v>
                </c:pt>
                <c:pt idx="5">
                  <c:v>0.10339500390691277</c:v>
                </c:pt>
                <c:pt idx="6">
                  <c:v>0.10392460690479824</c:v>
                </c:pt>
                <c:pt idx="7">
                  <c:v>0.10564597124029253</c:v>
                </c:pt>
                <c:pt idx="8">
                  <c:v>0.10591935650291941</c:v>
                </c:pt>
                <c:pt idx="9">
                  <c:v>0.10450726449742472</c:v>
                </c:pt>
                <c:pt idx="10">
                  <c:v>0.10618246340937701</c:v>
                </c:pt>
                <c:pt idx="11">
                  <c:v>0.11025270840121892</c:v>
                </c:pt>
                <c:pt idx="12">
                  <c:v>0.11800274359070542</c:v>
                </c:pt>
                <c:pt idx="13">
                  <c:v>0.105826376570005</c:v>
                </c:pt>
                <c:pt idx="14">
                  <c:v>0.11013600468370548</c:v>
                </c:pt>
                <c:pt idx="15">
                  <c:v>0.10712462398239192</c:v>
                </c:pt>
                <c:pt idx="16">
                  <c:v>0.10571943115343729</c:v>
                </c:pt>
                <c:pt idx="17">
                  <c:v>0.11219552851343292</c:v>
                </c:pt>
                <c:pt idx="18">
                  <c:v>0.11380595239046325</c:v>
                </c:pt>
                <c:pt idx="19">
                  <c:v>0.11270737560812126</c:v>
                </c:pt>
                <c:pt idx="20">
                  <c:v>0.12205372387737999</c:v>
                </c:pt>
                <c:pt idx="21">
                  <c:v>0.12153609068100241</c:v>
                </c:pt>
                <c:pt idx="22">
                  <c:v>0.12650051235594656</c:v>
                </c:pt>
                <c:pt idx="23">
                  <c:v>0.13107900200676717</c:v>
                </c:pt>
                <c:pt idx="24">
                  <c:v>0.1321327421098128</c:v>
                </c:pt>
                <c:pt idx="25">
                  <c:v>0.13224484549892884</c:v>
                </c:pt>
                <c:pt idx="26">
                  <c:v>0.13661980850786185</c:v>
                </c:pt>
                <c:pt idx="27">
                  <c:v>0.14243504754562047</c:v>
                </c:pt>
                <c:pt idx="28">
                  <c:v>0.14533854878799327</c:v>
                </c:pt>
                <c:pt idx="29">
                  <c:v>0.13451506837225977</c:v>
                </c:pt>
                <c:pt idx="30">
                  <c:v>0.13759447153984491</c:v>
                </c:pt>
                <c:pt idx="31">
                  <c:v>0.14538218169823633</c:v>
                </c:pt>
                <c:pt idx="32">
                  <c:v>0.1488611047426926</c:v>
                </c:pt>
                <c:pt idx="33">
                  <c:v>0.15181807414131063</c:v>
                </c:pt>
                <c:pt idx="34">
                  <c:v>0.15540246770376506</c:v>
                </c:pt>
                <c:pt idx="35">
                  <c:v>0.15317353223332894</c:v>
                </c:pt>
                <c:pt idx="36">
                  <c:v>0.15874591430270835</c:v>
                </c:pt>
                <c:pt idx="37">
                  <c:v>0.16323769844038136</c:v>
                </c:pt>
                <c:pt idx="38">
                  <c:v>0.16615383181019977</c:v>
                </c:pt>
                <c:pt idx="39">
                  <c:v>0.16238929258995594</c:v>
                </c:pt>
                <c:pt idx="40">
                  <c:v>0.16646699496696366</c:v>
                </c:pt>
                <c:pt idx="41">
                  <c:v>0.17599075068726389</c:v>
                </c:pt>
                <c:pt idx="42">
                  <c:v>0.17928114663065522</c:v>
                </c:pt>
                <c:pt idx="43">
                  <c:v>0.17877954237816956</c:v>
                </c:pt>
                <c:pt idx="44">
                  <c:v>0.1804970211473608</c:v>
                </c:pt>
                <c:pt idx="45">
                  <c:v>0.17988987048079685</c:v>
                </c:pt>
                <c:pt idx="46">
                  <c:v>0.17720820662854261</c:v>
                </c:pt>
                <c:pt idx="47">
                  <c:v>0.17906449352899498</c:v>
                </c:pt>
                <c:pt idx="48">
                  <c:v>0.17035527176052162</c:v>
                </c:pt>
                <c:pt idx="49">
                  <c:v>0.17416689292661042</c:v>
                </c:pt>
                <c:pt idx="50">
                  <c:v>0.17355191107919327</c:v>
                </c:pt>
                <c:pt idx="51">
                  <c:v>0.17225785140717431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3-9046-92D8-87188AA86EB8}"/>
            </c:ext>
          </c:extLst>
        </c:ser>
        <c:ser>
          <c:idx val="4"/>
          <c:order val="2"/>
          <c:tx>
            <c:strRef>
              <c:f>'3b MTH2 HTH orig Uk data'!$C$39</c:f>
              <c:strCache>
                <c:ptCount val="1"/>
                <c:pt idx="0">
                  <c:v>100'C MTH1 - from page 4a</c:v>
                </c:pt>
              </c:strCache>
            </c:strRef>
          </c:tx>
          <c:marker>
            <c:symbol val="none"/>
          </c:marker>
          <c:cat>
            <c:numRef>
              <c:f>'3b MTH2 HTH orig Uk data'!$D$32:$BC$32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'3b MTH2 HTH orig Uk data'!$D$39:$BC$39</c:f>
              <c:numCache>
                <c:formatCode>0.0%</c:formatCode>
                <c:ptCount val="52"/>
                <c:pt idx="0">
                  <c:v>0.12931346643440972</c:v>
                </c:pt>
                <c:pt idx="1">
                  <c:v>0.13082283746482651</c:v>
                </c:pt>
                <c:pt idx="2">
                  <c:v>0.13458333860377864</c:v>
                </c:pt>
                <c:pt idx="3">
                  <c:v>0.14211124373576317</c:v>
                </c:pt>
                <c:pt idx="4">
                  <c:v>0.13876138818169639</c:v>
                </c:pt>
                <c:pt idx="5">
                  <c:v>0.14111747286613965</c:v>
                </c:pt>
                <c:pt idx="6">
                  <c:v>0.14158689213453043</c:v>
                </c:pt>
                <c:pt idx="7">
                  <c:v>0.14263916333913981</c:v>
                </c:pt>
                <c:pt idx="8">
                  <c:v>0.14719825271338607</c:v>
                </c:pt>
                <c:pt idx="9">
                  <c:v>0.14984686694358848</c:v>
                </c:pt>
                <c:pt idx="10">
                  <c:v>0.15191086694358846</c:v>
                </c:pt>
                <c:pt idx="11">
                  <c:v>0.15240610156773426</c:v>
                </c:pt>
                <c:pt idx="12">
                  <c:v>0.15385021358702944</c:v>
                </c:pt>
                <c:pt idx="13">
                  <c:v>0.15612099209433214</c:v>
                </c:pt>
                <c:pt idx="14">
                  <c:v>0.15758841431059908</c:v>
                </c:pt>
                <c:pt idx="15">
                  <c:v>0.15821573093930072</c:v>
                </c:pt>
                <c:pt idx="16">
                  <c:v>0.16259616347313427</c:v>
                </c:pt>
                <c:pt idx="17">
                  <c:v>0.16828417365670653</c:v>
                </c:pt>
                <c:pt idx="18">
                  <c:v>0.16933089856626027</c:v>
                </c:pt>
                <c:pt idx="19">
                  <c:v>0.17627826664880078</c:v>
                </c:pt>
                <c:pt idx="20">
                  <c:v>0.17338946804234226</c:v>
                </c:pt>
                <c:pt idx="21">
                  <c:v>0.17608904997990099</c:v>
                </c:pt>
                <c:pt idx="22">
                  <c:v>0.18219059573897908</c:v>
                </c:pt>
                <c:pt idx="23">
                  <c:v>0.18159328259413116</c:v>
                </c:pt>
                <c:pt idx="24">
                  <c:v>0.18439811979096893</c:v>
                </c:pt>
                <c:pt idx="25">
                  <c:v>0.19034972531153696</c:v>
                </c:pt>
                <c:pt idx="26">
                  <c:v>0.19125954709902193</c:v>
                </c:pt>
                <c:pt idx="27">
                  <c:v>0.19214658984322655</c:v>
                </c:pt>
                <c:pt idx="28">
                  <c:v>0.19033900576175797</c:v>
                </c:pt>
                <c:pt idx="29">
                  <c:v>0.18968109339407743</c:v>
                </c:pt>
                <c:pt idx="30">
                  <c:v>0.1917979364866676</c:v>
                </c:pt>
                <c:pt idx="31">
                  <c:v>0.20016079324668362</c:v>
                </c:pt>
                <c:pt idx="32">
                  <c:v>0.19839313948814144</c:v>
                </c:pt>
                <c:pt idx="33">
                  <c:v>0.19971753986332574</c:v>
                </c:pt>
                <c:pt idx="34">
                  <c:v>0.20176068605118586</c:v>
                </c:pt>
                <c:pt idx="35">
                  <c:v>0.20098539461342635</c:v>
                </c:pt>
                <c:pt idx="36">
                  <c:v>0.20899906203939436</c:v>
                </c:pt>
                <c:pt idx="37">
                  <c:v>0.20838804770199659</c:v>
                </c:pt>
                <c:pt idx="38">
                  <c:v>0.20533940774487466</c:v>
                </c:pt>
                <c:pt idx="39">
                  <c:v>0.208137746214659</c:v>
                </c:pt>
                <c:pt idx="40">
                  <c:v>0.20940533297601502</c:v>
                </c:pt>
                <c:pt idx="41">
                  <c:v>0.21293313680825407</c:v>
                </c:pt>
                <c:pt idx="42">
                  <c:v>0.21219402385099828</c:v>
                </c:pt>
                <c:pt idx="43">
                  <c:v>0.21478574299879405</c:v>
                </c:pt>
                <c:pt idx="44">
                  <c:v>0.21490151413640626</c:v>
                </c:pt>
                <c:pt idx="45">
                  <c:v>0.21569127696636747</c:v>
                </c:pt>
                <c:pt idx="46">
                  <c:v>0.21896502746884625</c:v>
                </c:pt>
                <c:pt idx="47">
                  <c:v>0.21446603242663817</c:v>
                </c:pt>
                <c:pt idx="48">
                  <c:v>0.21705801956317833</c:v>
                </c:pt>
                <c:pt idx="49">
                  <c:v>0.22240385903792037</c:v>
                </c:pt>
                <c:pt idx="50">
                  <c:v>0.22546214658984326</c:v>
                </c:pt>
                <c:pt idx="51">
                  <c:v>0.22436446469248289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3-9046-92D8-87188AA86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247616"/>
        <c:axId val="898140112"/>
      </c:lineChart>
      <c:catAx>
        <c:axId val="8982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814011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89814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Exergy efficiency %</a:t>
                </a: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8982476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IEA steel UK GJ/tes - dont</a:t>
            </a:r>
            <a:r>
              <a:rPr lang="en-US" baseline="0"/>
              <a:t> use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'3b MTH2 HTH orig Uk data'!$C$172</c:f>
              <c:strCache>
                <c:ptCount val="1"/>
                <c:pt idx="0">
                  <c:v>IEA data - GJ/tes</c:v>
                </c:pt>
              </c:strCache>
            </c:strRef>
          </c:tx>
          <c:marker>
            <c:symbol val="none"/>
          </c:marker>
          <c:cat>
            <c:numRef>
              <c:f>'3b MTH2 HTH orig Uk data'!$D$166:$BC$166</c:f>
              <c:numCache>
                <c:formatCode>0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'3b MTH2 HTH orig Uk data'!$D$172:$BC$172</c:f>
              <c:numCache>
                <c:formatCode>0.0</c:formatCode>
                <c:ptCount val="52"/>
                <c:pt idx="0">
                  <c:v>18.673473031035599</c:v>
                </c:pt>
                <c:pt idx="1">
                  <c:v>17.121368542715533</c:v>
                </c:pt>
                <c:pt idx="2">
                  <c:v>17.622950961695921</c:v>
                </c:pt>
                <c:pt idx="3">
                  <c:v>17.291888513079591</c:v>
                </c:pt>
                <c:pt idx="4">
                  <c:v>16.474000669298164</c:v>
                </c:pt>
                <c:pt idx="5">
                  <c:v>17.181154306498996</c:v>
                </c:pt>
                <c:pt idx="6">
                  <c:v>17.341659840227475</c:v>
                </c:pt>
                <c:pt idx="7">
                  <c:v>17.138115424648817</c:v>
                </c:pt>
                <c:pt idx="8">
                  <c:v>17.036751659098844</c:v>
                </c:pt>
                <c:pt idx="9">
                  <c:v>16.782045162474759</c:v>
                </c:pt>
                <c:pt idx="10">
                  <c:v>15.93196481819157</c:v>
                </c:pt>
                <c:pt idx="11">
                  <c:v>17.645812797567949</c:v>
                </c:pt>
                <c:pt idx="12">
                  <c:v>15.697385107632329</c:v>
                </c:pt>
                <c:pt idx="13">
                  <c:v>15.1652432561797</c:v>
                </c:pt>
                <c:pt idx="14">
                  <c:v>13.960598726172151</c:v>
                </c:pt>
                <c:pt idx="15">
                  <c:v>15.640165007622635</c:v>
                </c:pt>
                <c:pt idx="16">
                  <c:v>13.689952813654381</c:v>
                </c:pt>
                <c:pt idx="17">
                  <c:v>14.27453512893196</c:v>
                </c:pt>
                <c:pt idx="18">
                  <c:v>13.892819570539755</c:v>
                </c:pt>
                <c:pt idx="19">
                  <c:v>14.420408087120771</c:v>
                </c:pt>
                <c:pt idx="20">
                  <c:v>17.858547123090712</c:v>
                </c:pt>
                <c:pt idx="21">
                  <c:v>17.067251290745162</c:v>
                </c:pt>
                <c:pt idx="22">
                  <c:v>17.756108695017659</c:v>
                </c:pt>
                <c:pt idx="23">
                  <c:v>15.544330326162386</c:v>
                </c:pt>
                <c:pt idx="24">
                  <c:v>15.320127240261888</c:v>
                </c:pt>
                <c:pt idx="25">
                  <c:v>15.522842150121804</c:v>
                </c:pt>
                <c:pt idx="26">
                  <c:v>14.384394702886247</c:v>
                </c:pt>
                <c:pt idx="27">
                  <c:v>12.644286510046689</c:v>
                </c:pt>
                <c:pt idx="28">
                  <c:v>11.760599683377309</c:v>
                </c:pt>
                <c:pt idx="29">
                  <c:v>11.333911280209607</c:v>
                </c:pt>
                <c:pt idx="30">
                  <c:v>11.600078696463703</c:v>
                </c:pt>
                <c:pt idx="31">
                  <c:v>11.728549749915016</c:v>
                </c:pt>
                <c:pt idx="32">
                  <c:v>10.252713130478229</c:v>
                </c:pt>
                <c:pt idx="33">
                  <c:v>10.700772465067038</c:v>
                </c:pt>
                <c:pt idx="34">
                  <c:v>11.134410672343773</c:v>
                </c:pt>
                <c:pt idx="35">
                  <c:v>10.593291826671816</c:v>
                </c:pt>
                <c:pt idx="36">
                  <c:v>9.9924305256112564</c:v>
                </c:pt>
                <c:pt idx="37">
                  <c:v>9.4460707548444649</c:v>
                </c:pt>
                <c:pt idx="38">
                  <c:v>8.9104115523565781</c:v>
                </c:pt>
                <c:pt idx="39">
                  <c:v>9.8351150541401466</c:v>
                </c:pt>
                <c:pt idx="40">
                  <c:v>9.6087517120200747</c:v>
                </c:pt>
                <c:pt idx="41">
                  <c:v>8.1246661645474276</c:v>
                </c:pt>
                <c:pt idx="42">
                  <c:v>8.6519902567156066</c:v>
                </c:pt>
                <c:pt idx="43">
                  <c:v>7.6427585330534935</c:v>
                </c:pt>
                <c:pt idx="44">
                  <c:v>7.3785917341597136</c:v>
                </c:pt>
                <c:pt idx="45">
                  <c:v>7.0240028437788142</c:v>
                </c:pt>
                <c:pt idx="46">
                  <c:v>7.6027831715210361</c:v>
                </c:pt>
                <c:pt idx="47">
                  <c:v>7.0575158421345199</c:v>
                </c:pt>
                <c:pt idx="48">
                  <c:v>7.5957550477035713</c:v>
                </c:pt>
                <c:pt idx="49">
                  <c:v>7.1269101736972713</c:v>
                </c:pt>
                <c:pt idx="50">
                  <c:v>7.2433192583436341</c:v>
                </c:pt>
                <c:pt idx="51">
                  <c:v>6.9094436163747623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C-D44D-B9FB-C967C69250C2}"/>
            </c:ext>
          </c:extLst>
        </c:ser>
        <c:ser>
          <c:idx val="1"/>
          <c:order val="1"/>
          <c:tx>
            <c:strRef>
              <c:f>'3b MTH2 HTH orig Uk data'!$A$241</c:f>
              <c:strCache>
                <c:ptCount val="1"/>
                <c:pt idx="0">
                  <c:v>ISSB - Final spliced results </c:v>
                </c:pt>
              </c:strCache>
            </c:strRef>
          </c:tx>
          <c:marker>
            <c:symbol val="none"/>
          </c:marker>
          <c:val>
            <c:numRef>
              <c:f>'3b MTH2 HTH orig Uk data'!$D$241:$BC$241</c:f>
              <c:numCache>
                <c:formatCode>0.0</c:formatCode>
                <c:ptCount val="52"/>
                <c:pt idx="0">
                  <c:v>47.326924324901896</c:v>
                </c:pt>
                <c:pt idx="1">
                  <c:v>44.61725243576479</c:v>
                </c:pt>
                <c:pt idx="2">
                  <c:v>44.532063923540377</c:v>
                </c:pt>
                <c:pt idx="3">
                  <c:v>41.336704108985451</c:v>
                </c:pt>
                <c:pt idx="4">
                  <c:v>39.169493392232901</c:v>
                </c:pt>
                <c:pt idx="5">
                  <c:v>37.534519055801709</c:v>
                </c:pt>
                <c:pt idx="6">
                  <c:v>37.111115391839817</c:v>
                </c:pt>
                <c:pt idx="7">
                  <c:v>36.729836809046937</c:v>
                </c:pt>
                <c:pt idx="8">
                  <c:v>36.34855822625407</c:v>
                </c:pt>
                <c:pt idx="9">
                  <c:v>35.96727964346119</c:v>
                </c:pt>
                <c:pt idx="10">
                  <c:v>35.586001060668316</c:v>
                </c:pt>
                <c:pt idx="11">
                  <c:v>35.228787051892446</c:v>
                </c:pt>
                <c:pt idx="12">
                  <c:v>31.65111738528492</c:v>
                </c:pt>
                <c:pt idx="13">
                  <c:v>31.7</c:v>
                </c:pt>
                <c:pt idx="14">
                  <c:v>31</c:v>
                </c:pt>
                <c:pt idx="15">
                  <c:v>33</c:v>
                </c:pt>
                <c:pt idx="16">
                  <c:v>33.5</c:v>
                </c:pt>
                <c:pt idx="17">
                  <c:v>31.2</c:v>
                </c:pt>
                <c:pt idx="18">
                  <c:v>29.2</c:v>
                </c:pt>
                <c:pt idx="19">
                  <c:v>30.2</c:v>
                </c:pt>
                <c:pt idx="20">
                  <c:v>27.8</c:v>
                </c:pt>
                <c:pt idx="21">
                  <c:v>26.3</c:v>
                </c:pt>
                <c:pt idx="22">
                  <c:v>25</c:v>
                </c:pt>
                <c:pt idx="23">
                  <c:v>24.5</c:v>
                </c:pt>
                <c:pt idx="24">
                  <c:v>23.7</c:v>
                </c:pt>
                <c:pt idx="25">
                  <c:v>24</c:v>
                </c:pt>
                <c:pt idx="26">
                  <c:v>22.5</c:v>
                </c:pt>
                <c:pt idx="27">
                  <c:v>22.6</c:v>
                </c:pt>
                <c:pt idx="28">
                  <c:v>21.4</c:v>
                </c:pt>
                <c:pt idx="29">
                  <c:v>22.4</c:v>
                </c:pt>
                <c:pt idx="30">
                  <c:v>21.6</c:v>
                </c:pt>
                <c:pt idx="31">
                  <c:v>22</c:v>
                </c:pt>
                <c:pt idx="32">
                  <c:v>21</c:v>
                </c:pt>
                <c:pt idx="33">
                  <c:v>20.3</c:v>
                </c:pt>
                <c:pt idx="34">
                  <c:v>20</c:v>
                </c:pt>
                <c:pt idx="35">
                  <c:v>19.8</c:v>
                </c:pt>
                <c:pt idx="36">
                  <c:v>19.5</c:v>
                </c:pt>
                <c:pt idx="37">
                  <c:v>19.399999999999999</c:v>
                </c:pt>
                <c:pt idx="38">
                  <c:v>20</c:v>
                </c:pt>
                <c:pt idx="39">
                  <c:v>20.2</c:v>
                </c:pt>
                <c:pt idx="40">
                  <c:v>19.8</c:v>
                </c:pt>
                <c:pt idx="41">
                  <c:v>20</c:v>
                </c:pt>
                <c:pt idx="42">
                  <c:v>19</c:v>
                </c:pt>
                <c:pt idx="43">
                  <c:v>20.5</c:v>
                </c:pt>
                <c:pt idx="44">
                  <c:v>19.3</c:v>
                </c:pt>
                <c:pt idx="45">
                  <c:v>19.8</c:v>
                </c:pt>
                <c:pt idx="46">
                  <c:v>19.399999999999999</c:v>
                </c:pt>
                <c:pt idx="47">
                  <c:v>18.600000000000001</c:v>
                </c:pt>
                <c:pt idx="48">
                  <c:v>18.7</c:v>
                </c:pt>
                <c:pt idx="49">
                  <c:v>19.2</c:v>
                </c:pt>
                <c:pt idx="50">
                  <c:v>19.399999999999999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1C-D44D-B9FB-C967C6925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97136"/>
        <c:axId val="838459104"/>
      </c:lineChart>
      <c:catAx>
        <c:axId val="8981971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838459104"/>
        <c:crosses val="autoZero"/>
        <c:auto val="1"/>
        <c:lblAlgn val="ctr"/>
        <c:lblOffset val="100"/>
        <c:noMultiLvlLbl val="0"/>
      </c:catAx>
      <c:valAx>
        <c:axId val="8384591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89819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UK steel FINAL energy efficiency GJ/tes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numRef>
              <c:f>'3b MTH2 HTH orig Uk data'!$D$238:$BG$238</c:f>
              <c:numCache>
                <c:formatCode>General</c:formatCode>
                <c:ptCount val="56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</c:numCache>
            </c:numRef>
          </c:cat>
          <c:val>
            <c:numRef>
              <c:f>'3b MTH2 HTH orig Uk data'!$D$240:$BG$240</c:f>
              <c:numCache>
                <c:formatCode>General</c:formatCode>
                <c:ptCount val="56"/>
                <c:pt idx="13" formatCode="0.0">
                  <c:v>31.7</c:v>
                </c:pt>
                <c:pt idx="14" formatCode="0.0">
                  <c:v>31</c:v>
                </c:pt>
                <c:pt idx="15" formatCode="0.0">
                  <c:v>33</c:v>
                </c:pt>
                <c:pt idx="16" formatCode="0.0">
                  <c:v>33.5</c:v>
                </c:pt>
                <c:pt idx="17" formatCode="0.0">
                  <c:v>31.2</c:v>
                </c:pt>
                <c:pt idx="18" formatCode="0.0">
                  <c:v>29.2</c:v>
                </c:pt>
                <c:pt idx="19" formatCode="0.0">
                  <c:v>30.2</c:v>
                </c:pt>
                <c:pt idx="20" formatCode="0.0">
                  <c:v>27.8</c:v>
                </c:pt>
                <c:pt idx="21" formatCode="0.0">
                  <c:v>26.3</c:v>
                </c:pt>
                <c:pt idx="22" formatCode="0.0">
                  <c:v>25</c:v>
                </c:pt>
                <c:pt idx="23" formatCode="0.0">
                  <c:v>24.5</c:v>
                </c:pt>
                <c:pt idx="24" formatCode="0.0">
                  <c:v>23.7</c:v>
                </c:pt>
                <c:pt idx="25" formatCode="0.0">
                  <c:v>24</c:v>
                </c:pt>
                <c:pt idx="26" formatCode="0.0">
                  <c:v>22.5</c:v>
                </c:pt>
                <c:pt idx="27" formatCode="0.0">
                  <c:v>22.6</c:v>
                </c:pt>
                <c:pt idx="28" formatCode="0.0">
                  <c:v>21.4</c:v>
                </c:pt>
                <c:pt idx="29" formatCode="0.0">
                  <c:v>22.4</c:v>
                </c:pt>
                <c:pt idx="30" formatCode="0.0">
                  <c:v>21.6</c:v>
                </c:pt>
                <c:pt idx="31" formatCode="0.0">
                  <c:v>22</c:v>
                </c:pt>
                <c:pt idx="32" formatCode="0.0">
                  <c:v>21</c:v>
                </c:pt>
                <c:pt idx="33" formatCode="0.0">
                  <c:v>20.3</c:v>
                </c:pt>
                <c:pt idx="34" formatCode="0.0">
                  <c:v>20</c:v>
                </c:pt>
                <c:pt idx="35" formatCode="0.0">
                  <c:v>19.8</c:v>
                </c:pt>
                <c:pt idx="36" formatCode="0.0">
                  <c:v>19.5</c:v>
                </c:pt>
                <c:pt idx="37" formatCode="0.0">
                  <c:v>19.399999999999999</c:v>
                </c:pt>
                <c:pt idx="38" formatCode="0.0">
                  <c:v>20</c:v>
                </c:pt>
                <c:pt idx="39" formatCode="0.0">
                  <c:v>20.2</c:v>
                </c:pt>
                <c:pt idx="40" formatCode="0.0">
                  <c:v>19.8</c:v>
                </c:pt>
                <c:pt idx="41" formatCode="0.0">
                  <c:v>20</c:v>
                </c:pt>
                <c:pt idx="42" formatCode="0.0">
                  <c:v>19</c:v>
                </c:pt>
                <c:pt idx="43" formatCode="0.0">
                  <c:v>20.5</c:v>
                </c:pt>
                <c:pt idx="44" formatCode="0.0">
                  <c:v>19.3</c:v>
                </c:pt>
                <c:pt idx="45" formatCode="0.0">
                  <c:v>19.8</c:v>
                </c:pt>
                <c:pt idx="46" formatCode="0.0">
                  <c:v>19.399999999999999</c:v>
                </c:pt>
                <c:pt idx="47" formatCode="0.0">
                  <c:v>18.600000000000001</c:v>
                </c:pt>
                <c:pt idx="48" formatCode="0.0">
                  <c:v>18.7</c:v>
                </c:pt>
                <c:pt idx="49" formatCode="0.0">
                  <c:v>19.2</c:v>
                </c:pt>
                <c:pt idx="50" formatCode="0.0">
                  <c:v>19.399999999999999</c:v>
                </c:pt>
                <c:pt idx="51" formatCode="0.0">
                  <c:v>19</c:v>
                </c:pt>
                <c:pt idx="52" formatCode="0.0">
                  <c:v>19.600000000000001</c:v>
                </c:pt>
                <c:pt idx="53" formatCode="0.0">
                  <c:v>19</c:v>
                </c:pt>
                <c:pt idx="54" formatCode="0.0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6-E242-A9E6-4FEFDAFB3F42}"/>
            </c:ext>
          </c:extLst>
        </c:ser>
        <c:ser>
          <c:idx val="2"/>
          <c:order val="1"/>
          <c:marker>
            <c:symbol val="none"/>
          </c:marker>
          <c:cat>
            <c:numRef>
              <c:f>'3b MTH2 HTH orig Uk data'!$D$238:$BG$238</c:f>
              <c:numCache>
                <c:formatCode>General</c:formatCode>
                <c:ptCount val="56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</c:numCache>
            </c:numRef>
          </c:cat>
          <c:val>
            <c:numRef>
              <c:f>'3b MTH2 HTH orig Uk data'!$D$241:$BG$241</c:f>
              <c:numCache>
                <c:formatCode>0.0</c:formatCode>
                <c:ptCount val="56"/>
                <c:pt idx="0">
                  <c:v>47.326924324901896</c:v>
                </c:pt>
                <c:pt idx="1">
                  <c:v>44.61725243576479</c:v>
                </c:pt>
                <c:pt idx="2">
                  <c:v>44.532063923540377</c:v>
                </c:pt>
                <c:pt idx="3">
                  <c:v>41.336704108985451</c:v>
                </c:pt>
                <c:pt idx="4">
                  <c:v>39.169493392232901</c:v>
                </c:pt>
                <c:pt idx="5">
                  <c:v>37.534519055801709</c:v>
                </c:pt>
                <c:pt idx="6">
                  <c:v>37.111115391839817</c:v>
                </c:pt>
                <c:pt idx="7">
                  <c:v>36.729836809046937</c:v>
                </c:pt>
                <c:pt idx="8">
                  <c:v>36.34855822625407</c:v>
                </c:pt>
                <c:pt idx="9">
                  <c:v>35.96727964346119</c:v>
                </c:pt>
                <c:pt idx="10">
                  <c:v>35.586001060668316</c:v>
                </c:pt>
                <c:pt idx="11">
                  <c:v>35.228787051892446</c:v>
                </c:pt>
                <c:pt idx="12">
                  <c:v>31.65111738528492</c:v>
                </c:pt>
                <c:pt idx="13">
                  <c:v>31.7</c:v>
                </c:pt>
                <c:pt idx="14">
                  <c:v>31</c:v>
                </c:pt>
                <c:pt idx="15">
                  <c:v>33</c:v>
                </c:pt>
                <c:pt idx="16">
                  <c:v>33.5</c:v>
                </c:pt>
                <c:pt idx="17">
                  <c:v>31.2</c:v>
                </c:pt>
                <c:pt idx="18">
                  <c:v>29.2</c:v>
                </c:pt>
                <c:pt idx="19">
                  <c:v>30.2</c:v>
                </c:pt>
                <c:pt idx="20">
                  <c:v>27.8</c:v>
                </c:pt>
                <c:pt idx="21">
                  <c:v>26.3</c:v>
                </c:pt>
                <c:pt idx="22">
                  <c:v>25</c:v>
                </c:pt>
                <c:pt idx="23">
                  <c:v>24.5</c:v>
                </c:pt>
                <c:pt idx="24">
                  <c:v>23.7</c:v>
                </c:pt>
                <c:pt idx="25">
                  <c:v>24</c:v>
                </c:pt>
                <c:pt idx="26">
                  <c:v>22.5</c:v>
                </c:pt>
                <c:pt idx="27">
                  <c:v>22.6</c:v>
                </c:pt>
                <c:pt idx="28">
                  <c:v>21.4</c:v>
                </c:pt>
                <c:pt idx="29">
                  <c:v>22.4</c:v>
                </c:pt>
                <c:pt idx="30">
                  <c:v>21.6</c:v>
                </c:pt>
                <c:pt idx="31">
                  <c:v>22</c:v>
                </c:pt>
                <c:pt idx="32">
                  <c:v>21</c:v>
                </c:pt>
                <c:pt idx="33">
                  <c:v>20.3</c:v>
                </c:pt>
                <c:pt idx="34">
                  <c:v>20</c:v>
                </c:pt>
                <c:pt idx="35">
                  <c:v>19.8</c:v>
                </c:pt>
                <c:pt idx="36">
                  <c:v>19.5</c:v>
                </c:pt>
                <c:pt idx="37">
                  <c:v>19.399999999999999</c:v>
                </c:pt>
                <c:pt idx="38">
                  <c:v>20</c:v>
                </c:pt>
                <c:pt idx="39">
                  <c:v>20.2</c:v>
                </c:pt>
                <c:pt idx="40">
                  <c:v>19.8</c:v>
                </c:pt>
                <c:pt idx="41">
                  <c:v>20</c:v>
                </c:pt>
                <c:pt idx="42">
                  <c:v>19</c:v>
                </c:pt>
                <c:pt idx="43">
                  <c:v>20.5</c:v>
                </c:pt>
                <c:pt idx="44">
                  <c:v>19.3</c:v>
                </c:pt>
                <c:pt idx="45">
                  <c:v>19.8</c:v>
                </c:pt>
                <c:pt idx="46">
                  <c:v>19.399999999999999</c:v>
                </c:pt>
                <c:pt idx="47">
                  <c:v>18.600000000000001</c:v>
                </c:pt>
                <c:pt idx="48">
                  <c:v>18.7</c:v>
                </c:pt>
                <c:pt idx="49">
                  <c:v>19.2</c:v>
                </c:pt>
                <c:pt idx="50">
                  <c:v>19.399999999999999</c:v>
                </c:pt>
                <c:pt idx="51">
                  <c:v>19</c:v>
                </c:pt>
                <c:pt idx="52">
                  <c:v>19.600000000000001</c:v>
                </c:pt>
                <c:pt idx="53">
                  <c:v>19</c:v>
                </c:pt>
                <c:pt idx="54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6-E242-A9E6-4FEFDAFB3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14619392"/>
        <c:axId val="-1714617616"/>
      </c:lineChart>
      <c:catAx>
        <c:axId val="-171461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71461761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71461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Energy consumption GJ/tes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-1714619392"/>
        <c:crosses val="autoZero"/>
        <c:crossBetween val="midCat"/>
        <c:majorUnit val="10"/>
      </c:valAx>
    </c:plotArea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Uk ammonia energy efficiency GJ/tes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'3b MTH2 HTH orig Uk data'!$O$288</c:f>
              <c:strCache>
                <c:ptCount val="1"/>
                <c:pt idx="0">
                  <c:v>UK GJ/tes from Uk report</c:v>
                </c:pt>
              </c:strCache>
            </c:strRef>
          </c:tx>
          <c:marker>
            <c:symbol val="none"/>
          </c:marker>
          <c:cat>
            <c:numRef>
              <c:f>'3b MTH2 HTH orig Uk data'!$I$290:$I$340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'3b MTH2 HTH orig Uk data'!$O$290:$O$340</c:f>
              <c:numCache>
                <c:formatCode>0.0</c:formatCode>
                <c:ptCount val="51"/>
                <c:pt idx="0" formatCode="General">
                  <c:v>58.700000000000102</c:v>
                </c:pt>
                <c:pt idx="1">
                  <c:v>57.900000000000098</c:v>
                </c:pt>
                <c:pt idx="2" formatCode="General">
                  <c:v>57.100000000000101</c:v>
                </c:pt>
                <c:pt idx="3" formatCode="General">
                  <c:v>56.300000000000097</c:v>
                </c:pt>
                <c:pt idx="4">
                  <c:v>55.500000000000099</c:v>
                </c:pt>
                <c:pt idx="5" formatCode="General">
                  <c:v>54.700000000000102</c:v>
                </c:pt>
                <c:pt idx="6" formatCode="General">
                  <c:v>53.900000000000098</c:v>
                </c:pt>
                <c:pt idx="7">
                  <c:v>53.100000000000101</c:v>
                </c:pt>
                <c:pt idx="8" formatCode="General">
                  <c:v>52.300000000000097</c:v>
                </c:pt>
                <c:pt idx="9" formatCode="General">
                  <c:v>51.500000000000099</c:v>
                </c:pt>
                <c:pt idx="10">
                  <c:v>50.700000000000102</c:v>
                </c:pt>
                <c:pt idx="11" formatCode="General">
                  <c:v>49.900000000000098</c:v>
                </c:pt>
                <c:pt idx="12" formatCode="General">
                  <c:v>49.100000000000101</c:v>
                </c:pt>
                <c:pt idx="13">
                  <c:v>48.300000000000097</c:v>
                </c:pt>
                <c:pt idx="14" formatCode="General">
                  <c:v>47.500000000000099</c:v>
                </c:pt>
                <c:pt idx="15" formatCode="General">
                  <c:v>46.700000000000102</c:v>
                </c:pt>
                <c:pt idx="16">
                  <c:v>45.9</c:v>
                </c:pt>
                <c:pt idx="17" formatCode="General">
                  <c:v>45.1</c:v>
                </c:pt>
                <c:pt idx="18" formatCode="General">
                  <c:v>44.3</c:v>
                </c:pt>
                <c:pt idx="19">
                  <c:v>43.5</c:v>
                </c:pt>
                <c:pt idx="20" formatCode="General">
                  <c:v>42.7</c:v>
                </c:pt>
                <c:pt idx="21" formatCode="General">
                  <c:v>41.9</c:v>
                </c:pt>
                <c:pt idx="22">
                  <c:v>41.1</c:v>
                </c:pt>
                <c:pt idx="23" formatCode="General">
                  <c:v>40.299999999999997</c:v>
                </c:pt>
                <c:pt idx="24" formatCode="General">
                  <c:v>39.5</c:v>
                </c:pt>
                <c:pt idx="25">
                  <c:v>38.700000000000003</c:v>
                </c:pt>
                <c:pt idx="26" formatCode="General">
                  <c:v>37.9</c:v>
                </c:pt>
                <c:pt idx="27" formatCode="General">
                  <c:v>37.1</c:v>
                </c:pt>
                <c:pt idx="28">
                  <c:v>36.299999999999997</c:v>
                </c:pt>
                <c:pt idx="29" formatCode="General">
                  <c:v>35.5</c:v>
                </c:pt>
                <c:pt idx="30">
                  <c:v>35</c:v>
                </c:pt>
                <c:pt idx="31">
                  <c:v>34.9</c:v>
                </c:pt>
                <c:pt idx="32">
                  <c:v>34.799999999999997</c:v>
                </c:pt>
                <c:pt idx="33">
                  <c:v>34.700000000000003</c:v>
                </c:pt>
                <c:pt idx="34">
                  <c:v>34.6</c:v>
                </c:pt>
                <c:pt idx="35">
                  <c:v>34.503518960368552</c:v>
                </c:pt>
                <c:pt idx="36">
                  <c:v>35.5</c:v>
                </c:pt>
                <c:pt idx="37">
                  <c:v>36</c:v>
                </c:pt>
                <c:pt idx="38">
                  <c:v>36.4</c:v>
                </c:pt>
                <c:pt idx="39">
                  <c:v>36.799999999999997</c:v>
                </c:pt>
                <c:pt idx="40">
                  <c:v>37.196947744615088</c:v>
                </c:pt>
                <c:pt idx="41">
                  <c:v>37</c:v>
                </c:pt>
                <c:pt idx="42">
                  <c:v>36</c:v>
                </c:pt>
                <c:pt idx="43">
                  <c:v>35</c:v>
                </c:pt>
                <c:pt idx="44">
                  <c:v>34</c:v>
                </c:pt>
                <c:pt idx="45">
                  <c:v>33.719915201396731</c:v>
                </c:pt>
                <c:pt idx="46">
                  <c:v>33.047389271140545</c:v>
                </c:pt>
                <c:pt idx="47">
                  <c:v>31.832924631120093</c:v>
                </c:pt>
                <c:pt idx="48">
                  <c:v>31.134283723588354</c:v>
                </c:pt>
                <c:pt idx="49">
                  <c:v>30.231661712145375</c:v>
                </c:pt>
                <c:pt idx="50">
                  <c:v>29.484247374562468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3-DF41-8E2C-9B1C1B8BDB62}"/>
            </c:ext>
          </c:extLst>
        </c:ser>
        <c:ser>
          <c:idx val="0"/>
          <c:order val="1"/>
          <c:tx>
            <c:strRef>
              <c:f>'3b MTH2 HTH orig Uk data'!$S$288</c:f>
              <c:strCache>
                <c:ptCount val="1"/>
                <c:pt idx="0">
                  <c:v>US (A+W, 2005) BAT</c:v>
                </c:pt>
              </c:strCache>
            </c:strRef>
          </c:tx>
          <c:marker>
            <c:symbol val="none"/>
          </c:marker>
          <c:val>
            <c:numRef>
              <c:f>'3b MTH2 HTH orig Uk data'!$S$290:$S$340</c:f>
              <c:numCache>
                <c:formatCode>General</c:formatCode>
                <c:ptCount val="51"/>
                <c:pt idx="0">
                  <c:v>43</c:v>
                </c:pt>
                <c:pt idx="1">
                  <c:v>42.3</c:v>
                </c:pt>
                <c:pt idx="2">
                  <c:v>41.599999999999994</c:v>
                </c:pt>
                <c:pt idx="3">
                  <c:v>40.899999999999991</c:v>
                </c:pt>
                <c:pt idx="4">
                  <c:v>40.199999999999989</c:v>
                </c:pt>
                <c:pt idx="5">
                  <c:v>39.499999999999986</c:v>
                </c:pt>
                <c:pt idx="6">
                  <c:v>38.799999999999983</c:v>
                </c:pt>
                <c:pt idx="7">
                  <c:v>38.09999999999998</c:v>
                </c:pt>
                <c:pt idx="8">
                  <c:v>37.399999999999977</c:v>
                </c:pt>
                <c:pt idx="9">
                  <c:v>36.699999999999974</c:v>
                </c:pt>
                <c:pt idx="10">
                  <c:v>36</c:v>
                </c:pt>
                <c:pt idx="11">
                  <c:v>35.5</c:v>
                </c:pt>
                <c:pt idx="12">
                  <c:v>35</c:v>
                </c:pt>
                <c:pt idx="13">
                  <c:v>34.5</c:v>
                </c:pt>
                <c:pt idx="14">
                  <c:v>34</c:v>
                </c:pt>
                <c:pt idx="15">
                  <c:v>33.5</c:v>
                </c:pt>
                <c:pt idx="16">
                  <c:v>33</c:v>
                </c:pt>
                <c:pt idx="17">
                  <c:v>32.5</c:v>
                </c:pt>
                <c:pt idx="18">
                  <c:v>32</c:v>
                </c:pt>
                <c:pt idx="19">
                  <c:v>31.5</c:v>
                </c:pt>
                <c:pt idx="20">
                  <c:v>31</c:v>
                </c:pt>
                <c:pt idx="21">
                  <c:v>30.65</c:v>
                </c:pt>
                <c:pt idx="22">
                  <c:v>30.299999999999997</c:v>
                </c:pt>
                <c:pt idx="23">
                  <c:v>29.949999999999996</c:v>
                </c:pt>
                <c:pt idx="24">
                  <c:v>29.599999999999994</c:v>
                </c:pt>
                <c:pt idx="25">
                  <c:v>29.249999999999993</c:v>
                </c:pt>
                <c:pt idx="26">
                  <c:v>28.899999999999991</c:v>
                </c:pt>
                <c:pt idx="27">
                  <c:v>28.54999999999999</c:v>
                </c:pt>
                <c:pt idx="28">
                  <c:v>28.199999999999989</c:v>
                </c:pt>
                <c:pt idx="29">
                  <c:v>27.849999999999987</c:v>
                </c:pt>
                <c:pt idx="30">
                  <c:v>27.5</c:v>
                </c:pt>
                <c:pt idx="31">
                  <c:v>27.25</c:v>
                </c:pt>
                <c:pt idx="32">
                  <c:v>27</c:v>
                </c:pt>
                <c:pt idx="33">
                  <c:v>26.75</c:v>
                </c:pt>
                <c:pt idx="34">
                  <c:v>26.5</c:v>
                </c:pt>
                <c:pt idx="35">
                  <c:v>26.25</c:v>
                </c:pt>
                <c:pt idx="36">
                  <c:v>26</c:v>
                </c:pt>
                <c:pt idx="37">
                  <c:v>25.75</c:v>
                </c:pt>
                <c:pt idx="38">
                  <c:v>25.5</c:v>
                </c:pt>
                <c:pt idx="39">
                  <c:v>25.25</c:v>
                </c:pt>
                <c:pt idx="40">
                  <c:v>25</c:v>
                </c:pt>
                <c:pt idx="41">
                  <c:v>24.8</c:v>
                </c:pt>
                <c:pt idx="42">
                  <c:v>24.6</c:v>
                </c:pt>
                <c:pt idx="43">
                  <c:v>24.400000000000002</c:v>
                </c:pt>
                <c:pt idx="44">
                  <c:v>24.200000000000003</c:v>
                </c:pt>
                <c:pt idx="45">
                  <c:v>24.000000000000004</c:v>
                </c:pt>
                <c:pt idx="46">
                  <c:v>23.800000000000004</c:v>
                </c:pt>
                <c:pt idx="47">
                  <c:v>23.600000000000005</c:v>
                </c:pt>
                <c:pt idx="48">
                  <c:v>23.400000000000006</c:v>
                </c:pt>
                <c:pt idx="49">
                  <c:v>23.200000000000006</c:v>
                </c:pt>
                <c:pt idx="50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3-DF41-8E2C-9B1C1B8BDB62}"/>
            </c:ext>
          </c:extLst>
        </c:ser>
        <c:ser>
          <c:idx val="2"/>
          <c:order val="2"/>
          <c:tx>
            <c:strRef>
              <c:f>'3b MTH2 HTH orig Uk data'!$T$288</c:f>
              <c:strCache>
                <c:ptCount val="1"/>
                <c:pt idx="0">
                  <c:v>US av = BAT x 1.5</c:v>
                </c:pt>
              </c:strCache>
            </c:strRef>
          </c:tx>
          <c:marker>
            <c:symbol val="none"/>
          </c:marker>
          <c:val>
            <c:numRef>
              <c:f>'3b MTH2 HTH orig Uk data'!$T$290:$T$340</c:f>
              <c:numCache>
                <c:formatCode>General</c:formatCode>
                <c:ptCount val="51"/>
                <c:pt idx="0">
                  <c:v>64.5</c:v>
                </c:pt>
                <c:pt idx="1">
                  <c:v>63.449999999999996</c:v>
                </c:pt>
                <c:pt idx="2">
                  <c:v>62.399999999999991</c:v>
                </c:pt>
                <c:pt idx="3">
                  <c:v>61.349999999999987</c:v>
                </c:pt>
                <c:pt idx="4">
                  <c:v>60.299999999999983</c:v>
                </c:pt>
                <c:pt idx="5">
                  <c:v>59.249999999999979</c:v>
                </c:pt>
                <c:pt idx="6">
                  <c:v>58.199999999999974</c:v>
                </c:pt>
                <c:pt idx="7">
                  <c:v>57.14999999999997</c:v>
                </c:pt>
                <c:pt idx="8">
                  <c:v>56.099999999999966</c:v>
                </c:pt>
                <c:pt idx="9">
                  <c:v>55.049999999999962</c:v>
                </c:pt>
                <c:pt idx="10">
                  <c:v>54</c:v>
                </c:pt>
                <c:pt idx="11">
                  <c:v>53.25</c:v>
                </c:pt>
                <c:pt idx="12">
                  <c:v>52.5</c:v>
                </c:pt>
                <c:pt idx="13">
                  <c:v>51.75</c:v>
                </c:pt>
                <c:pt idx="14">
                  <c:v>51</c:v>
                </c:pt>
                <c:pt idx="15">
                  <c:v>50.25</c:v>
                </c:pt>
                <c:pt idx="16">
                  <c:v>49.5</c:v>
                </c:pt>
                <c:pt idx="17">
                  <c:v>48.75</c:v>
                </c:pt>
                <c:pt idx="18">
                  <c:v>48</c:v>
                </c:pt>
                <c:pt idx="19">
                  <c:v>47.25</c:v>
                </c:pt>
                <c:pt idx="20">
                  <c:v>46.5</c:v>
                </c:pt>
                <c:pt idx="21">
                  <c:v>45.974999999999994</c:v>
                </c:pt>
                <c:pt idx="22">
                  <c:v>45.449999999999996</c:v>
                </c:pt>
                <c:pt idx="23">
                  <c:v>44.924999999999997</c:v>
                </c:pt>
                <c:pt idx="24">
                  <c:v>44.399999999999991</c:v>
                </c:pt>
                <c:pt idx="25">
                  <c:v>43.874999999999986</c:v>
                </c:pt>
                <c:pt idx="26">
                  <c:v>43.349999999999987</c:v>
                </c:pt>
                <c:pt idx="27">
                  <c:v>42.824999999999989</c:v>
                </c:pt>
                <c:pt idx="28">
                  <c:v>42.299999999999983</c:v>
                </c:pt>
                <c:pt idx="29">
                  <c:v>41.774999999999977</c:v>
                </c:pt>
                <c:pt idx="30">
                  <c:v>41.25</c:v>
                </c:pt>
                <c:pt idx="31">
                  <c:v>40.875</c:v>
                </c:pt>
                <c:pt idx="32">
                  <c:v>40.5</c:v>
                </c:pt>
                <c:pt idx="33">
                  <c:v>40.125</c:v>
                </c:pt>
                <c:pt idx="34">
                  <c:v>39.75</c:v>
                </c:pt>
                <c:pt idx="35">
                  <c:v>39.375</c:v>
                </c:pt>
                <c:pt idx="36">
                  <c:v>39</c:v>
                </c:pt>
                <c:pt idx="37">
                  <c:v>38.625</c:v>
                </c:pt>
                <c:pt idx="38">
                  <c:v>38.25</c:v>
                </c:pt>
                <c:pt idx="39">
                  <c:v>37.875</c:v>
                </c:pt>
                <c:pt idx="40">
                  <c:v>37.5</c:v>
                </c:pt>
                <c:pt idx="41">
                  <c:v>37.200000000000003</c:v>
                </c:pt>
                <c:pt idx="42">
                  <c:v>36.900000000000006</c:v>
                </c:pt>
                <c:pt idx="43">
                  <c:v>36.6</c:v>
                </c:pt>
                <c:pt idx="44">
                  <c:v>36.300000000000004</c:v>
                </c:pt>
                <c:pt idx="45">
                  <c:v>36.000000000000007</c:v>
                </c:pt>
                <c:pt idx="46">
                  <c:v>35.700000000000003</c:v>
                </c:pt>
                <c:pt idx="47">
                  <c:v>35.400000000000006</c:v>
                </c:pt>
                <c:pt idx="48">
                  <c:v>35.100000000000009</c:v>
                </c:pt>
                <c:pt idx="49">
                  <c:v>34.800000000000011</c:v>
                </c:pt>
                <c:pt idx="50">
                  <c:v>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3-DF41-8E2C-9B1C1B8BDB62}"/>
            </c:ext>
          </c:extLst>
        </c:ser>
        <c:ser>
          <c:idx val="3"/>
          <c:order val="3"/>
          <c:tx>
            <c:strRef>
              <c:f>'3b MTH2 HTH orig Uk data'!$P$288</c:f>
              <c:strCache>
                <c:ptCount val="1"/>
                <c:pt idx="0">
                  <c:v>Av Uk = US x 0.9</c:v>
                </c:pt>
              </c:strCache>
            </c:strRef>
          </c:tx>
          <c:marker>
            <c:symbol val="none"/>
          </c:marker>
          <c:val>
            <c:numRef>
              <c:f>'3b MTH2 HTH orig Uk data'!$P$290:$P$340</c:f>
              <c:numCache>
                <c:formatCode>General</c:formatCode>
                <c:ptCount val="51"/>
                <c:pt idx="0">
                  <c:v>58.050000000000004</c:v>
                </c:pt>
                <c:pt idx="1">
                  <c:v>57.104999999999997</c:v>
                </c:pt>
                <c:pt idx="2">
                  <c:v>56.16</c:v>
                </c:pt>
                <c:pt idx="3">
                  <c:v>55.214999999999989</c:v>
                </c:pt>
                <c:pt idx="4">
                  <c:v>54.269999999999989</c:v>
                </c:pt>
                <c:pt idx="5">
                  <c:v>53.324999999999982</c:v>
                </c:pt>
                <c:pt idx="6">
                  <c:v>52.379999999999981</c:v>
                </c:pt>
                <c:pt idx="7">
                  <c:v>51.434999999999974</c:v>
                </c:pt>
                <c:pt idx="8">
                  <c:v>50.489999999999974</c:v>
                </c:pt>
                <c:pt idx="9">
                  <c:v>49.544999999999966</c:v>
                </c:pt>
                <c:pt idx="10">
                  <c:v>48.6</c:v>
                </c:pt>
                <c:pt idx="11">
                  <c:v>47.925000000000004</c:v>
                </c:pt>
                <c:pt idx="12">
                  <c:v>47.25</c:v>
                </c:pt>
                <c:pt idx="13">
                  <c:v>46.575000000000003</c:v>
                </c:pt>
                <c:pt idx="14">
                  <c:v>45.9</c:v>
                </c:pt>
                <c:pt idx="15">
                  <c:v>45.225000000000001</c:v>
                </c:pt>
                <c:pt idx="16">
                  <c:v>44.550000000000004</c:v>
                </c:pt>
                <c:pt idx="17">
                  <c:v>43.875</c:v>
                </c:pt>
                <c:pt idx="18">
                  <c:v>43.2</c:v>
                </c:pt>
                <c:pt idx="19">
                  <c:v>42.524999999999999</c:v>
                </c:pt>
                <c:pt idx="20">
                  <c:v>41.85</c:v>
                </c:pt>
                <c:pt idx="21">
                  <c:v>41.377499999999998</c:v>
                </c:pt>
                <c:pt idx="22">
                  <c:v>40.904999999999994</c:v>
                </c:pt>
                <c:pt idx="23">
                  <c:v>40.432499999999997</c:v>
                </c:pt>
                <c:pt idx="24">
                  <c:v>39.959999999999994</c:v>
                </c:pt>
                <c:pt idx="25">
                  <c:v>39.48749999999999</c:v>
                </c:pt>
                <c:pt idx="26">
                  <c:v>39.014999999999986</c:v>
                </c:pt>
                <c:pt idx="27">
                  <c:v>38.54249999999999</c:v>
                </c:pt>
                <c:pt idx="28">
                  <c:v>38.069999999999986</c:v>
                </c:pt>
                <c:pt idx="29">
                  <c:v>37.597499999999982</c:v>
                </c:pt>
                <c:pt idx="30">
                  <c:v>37.125</c:v>
                </c:pt>
                <c:pt idx="31">
                  <c:v>36.787500000000001</c:v>
                </c:pt>
                <c:pt idx="32">
                  <c:v>36.450000000000003</c:v>
                </c:pt>
                <c:pt idx="33">
                  <c:v>36.112500000000004</c:v>
                </c:pt>
                <c:pt idx="34">
                  <c:v>35.774999999999999</c:v>
                </c:pt>
                <c:pt idx="35">
                  <c:v>35.4375</c:v>
                </c:pt>
                <c:pt idx="36">
                  <c:v>35.1</c:v>
                </c:pt>
                <c:pt idx="37">
                  <c:v>34.762500000000003</c:v>
                </c:pt>
                <c:pt idx="38">
                  <c:v>34.425000000000004</c:v>
                </c:pt>
                <c:pt idx="39">
                  <c:v>34.087499999999999</c:v>
                </c:pt>
                <c:pt idx="40">
                  <c:v>33.75</c:v>
                </c:pt>
                <c:pt idx="41">
                  <c:v>33.480000000000004</c:v>
                </c:pt>
                <c:pt idx="42">
                  <c:v>33.210000000000008</c:v>
                </c:pt>
                <c:pt idx="43">
                  <c:v>32.940000000000005</c:v>
                </c:pt>
                <c:pt idx="44">
                  <c:v>32.67</c:v>
                </c:pt>
                <c:pt idx="45">
                  <c:v>32.400000000000006</c:v>
                </c:pt>
                <c:pt idx="46">
                  <c:v>32.130000000000003</c:v>
                </c:pt>
                <c:pt idx="47">
                  <c:v>31.860000000000007</c:v>
                </c:pt>
                <c:pt idx="48">
                  <c:v>31.590000000000007</c:v>
                </c:pt>
                <c:pt idx="49">
                  <c:v>31.320000000000011</c:v>
                </c:pt>
                <c:pt idx="50">
                  <c:v>31.05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43-DF41-8E2C-9B1C1B8BD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14656448"/>
        <c:axId val="897584304"/>
      </c:lineChart>
      <c:catAx>
        <c:axId val="-171465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897584304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897584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Total Energy GJ/tes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-17146564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comparison of weighted vs simple</a:t>
            </a:r>
            <a:r>
              <a:rPr lang="en-GB" baseline="0"/>
              <a:t> average 1st law efficiency</a:t>
            </a:r>
            <a:endParaRPr lang="en-GB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'3b MTH2 HTH orig Uk data'!$C$35</c:f>
              <c:strCache>
                <c:ptCount val="1"/>
                <c:pt idx="0">
                  <c:v>HTH - simple average 1st law (final energy) efficiency</c:v>
                </c:pt>
              </c:strCache>
            </c:strRef>
          </c:tx>
          <c:marker>
            <c:symbol val="none"/>
          </c:marker>
          <c:cat>
            <c:numRef>
              <c:f>'3b MTH2 HTH orig Uk data'!$D$32:$BC$32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'3b MTH2 HTH orig Uk data'!$D$35:$BC$35</c:f>
              <c:numCache>
                <c:formatCode>0.0%</c:formatCode>
                <c:ptCount val="52"/>
                <c:pt idx="0">
                  <c:v>0.26414379606326621</c:v>
                </c:pt>
                <c:pt idx="1">
                  <c:v>0.27299825002206418</c:v>
                </c:pt>
                <c:pt idx="2">
                  <c:v>0.27546866609880416</c:v>
                </c:pt>
                <c:pt idx="3">
                  <c:v>0.28308563196427156</c:v>
                </c:pt>
                <c:pt idx="4">
                  <c:v>0.29033772403443103</c:v>
                </c:pt>
                <c:pt idx="5">
                  <c:v>0.29557759098072423</c:v>
                </c:pt>
                <c:pt idx="6">
                  <c:v>0.29824113899969718</c:v>
                </c:pt>
                <c:pt idx="7">
                  <c:v>0.30288589476854005</c:v>
                </c:pt>
                <c:pt idx="8">
                  <c:v>0.30698892682413198</c:v>
                </c:pt>
                <c:pt idx="9">
                  <c:v>0.30837418555395785</c:v>
                </c:pt>
                <c:pt idx="10">
                  <c:v>0.31273828670989667</c:v>
                </c:pt>
                <c:pt idx="11">
                  <c:v>0.31656873082099679</c:v>
                </c:pt>
                <c:pt idx="12">
                  <c:v>0.33089508040423121</c:v>
                </c:pt>
                <c:pt idx="13">
                  <c:v>0.30943564353758207</c:v>
                </c:pt>
                <c:pt idx="14">
                  <c:v>0.30911916289524477</c:v>
                </c:pt>
                <c:pt idx="15">
                  <c:v>0.30319574055479337</c:v>
                </c:pt>
                <c:pt idx="16">
                  <c:v>0.30225742402516514</c:v>
                </c:pt>
                <c:pt idx="17">
                  <c:v>0.30991667982943344</c:v>
                </c:pt>
                <c:pt idx="18">
                  <c:v>0.31267471218004084</c:v>
                </c:pt>
                <c:pt idx="19">
                  <c:v>0.3150292387486785</c:v>
                </c:pt>
                <c:pt idx="20">
                  <c:v>0.31473585461606679</c:v>
                </c:pt>
                <c:pt idx="21">
                  <c:v>0.33450047476952904</c:v>
                </c:pt>
                <c:pt idx="22">
                  <c:v>0.33839826944183837</c:v>
                </c:pt>
                <c:pt idx="23">
                  <c:v>0.35048685389358397</c:v>
                </c:pt>
                <c:pt idx="24">
                  <c:v>0.35584729839535578</c:v>
                </c:pt>
                <c:pt idx="25">
                  <c:v>0.36257711728306485</c:v>
                </c:pt>
                <c:pt idx="26">
                  <c:v>0.37267782246243786</c:v>
                </c:pt>
                <c:pt idx="27">
                  <c:v>0.38087815931081792</c:v>
                </c:pt>
                <c:pt idx="28">
                  <c:v>0.39034812395622964</c:v>
                </c:pt>
                <c:pt idx="29">
                  <c:v>0.38598559057477294</c:v>
                </c:pt>
                <c:pt idx="30">
                  <c:v>0.39609279760554683</c:v>
                </c:pt>
                <c:pt idx="31">
                  <c:v>0.39865522459217029</c:v>
                </c:pt>
                <c:pt idx="32">
                  <c:v>0.4043979740603395</c:v>
                </c:pt>
                <c:pt idx="33">
                  <c:v>0.4099751900841947</c:v>
                </c:pt>
                <c:pt idx="34">
                  <c:v>0.41533099299570941</c:v>
                </c:pt>
                <c:pt idx="35">
                  <c:v>0.4195961159952461</c:v>
                </c:pt>
                <c:pt idx="36">
                  <c:v>0.4280724418131503</c:v>
                </c:pt>
                <c:pt idx="37">
                  <c:v>0.43166139511743995</c:v>
                </c:pt>
                <c:pt idx="38">
                  <c:v>0.43256510671767079</c:v>
                </c:pt>
                <c:pt idx="39">
                  <c:v>0.4334603417868913</c:v>
                </c:pt>
                <c:pt idx="40">
                  <c:v>0.44342734647216875</c:v>
                </c:pt>
                <c:pt idx="41">
                  <c:v>0.44439159828943786</c:v>
                </c:pt>
                <c:pt idx="42">
                  <c:v>0.45449974176739794</c:v>
                </c:pt>
                <c:pt idx="43">
                  <c:v>0.45220299336459135</c:v>
                </c:pt>
                <c:pt idx="44">
                  <c:v>0.45983194324928245</c:v>
                </c:pt>
                <c:pt idx="45">
                  <c:v>0.46245890188806571</c:v>
                </c:pt>
                <c:pt idx="46">
                  <c:v>0.46752892237387339</c:v>
                </c:pt>
                <c:pt idx="47">
                  <c:v>0.47817896578093311</c:v>
                </c:pt>
                <c:pt idx="48">
                  <c:v>0.47818853924783922</c:v>
                </c:pt>
                <c:pt idx="49">
                  <c:v>0.47849692411264433</c:v>
                </c:pt>
                <c:pt idx="50">
                  <c:v>0.47250124003276261</c:v>
                </c:pt>
                <c:pt idx="51">
                  <c:v>0.47396423385295844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E-2A4E-B924-D6E1274FEDAF}"/>
            </c:ext>
          </c:extLst>
        </c:ser>
        <c:ser>
          <c:idx val="1"/>
          <c:order val="1"/>
          <c:tx>
            <c:strRef>
              <c:f>'3b MTH2 HTH orig Uk data'!$C$36</c:f>
              <c:strCache>
                <c:ptCount val="1"/>
                <c:pt idx="0">
                  <c:v>HTH - weighted average 1st law (final energy) efficiency</c:v>
                </c:pt>
              </c:strCache>
            </c:strRef>
          </c:tx>
          <c:marker>
            <c:symbol val="none"/>
          </c:marker>
          <c:cat>
            <c:numRef>
              <c:f>'3b MTH2 HTH orig Uk data'!$D$32:$BC$32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'3b MTH2 HTH orig Uk data'!$D$36:$BC$36</c:f>
              <c:numCache>
                <c:formatCode>0.0%</c:formatCode>
                <c:ptCount val="52"/>
                <c:pt idx="0">
                  <c:v>0.22082583439363709</c:v>
                </c:pt>
                <c:pt idx="1">
                  <c:v>0.23818542510955309</c:v>
                </c:pt>
                <c:pt idx="2">
                  <c:v>0.24042546167303691</c:v>
                </c:pt>
                <c:pt idx="3">
                  <c:v>0.24721206174660004</c:v>
                </c:pt>
                <c:pt idx="4">
                  <c:v>0.25245285308078824</c:v>
                </c:pt>
                <c:pt idx="5">
                  <c:v>0.25597161877739627</c:v>
                </c:pt>
                <c:pt idx="6">
                  <c:v>0.25795766803074527</c:v>
                </c:pt>
                <c:pt idx="7">
                  <c:v>0.26274732024593184</c:v>
                </c:pt>
                <c:pt idx="8">
                  <c:v>0.26301245275701968</c:v>
                </c:pt>
                <c:pt idx="9">
                  <c:v>0.25926789110504256</c:v>
                </c:pt>
                <c:pt idx="10">
                  <c:v>0.26376961637687713</c:v>
                </c:pt>
                <c:pt idx="11">
                  <c:v>0.27384463233818968</c:v>
                </c:pt>
                <c:pt idx="12">
                  <c:v>0.29274828522686275</c:v>
                </c:pt>
                <c:pt idx="13">
                  <c:v>0.26305771052289167</c:v>
                </c:pt>
                <c:pt idx="14">
                  <c:v>0.27337536104858901</c:v>
                </c:pt>
                <c:pt idx="15">
                  <c:v>0.26712694482050137</c:v>
                </c:pt>
                <c:pt idx="16">
                  <c:v>0.26379674514077622</c:v>
                </c:pt>
                <c:pt idx="17">
                  <c:v>0.27815907003644758</c:v>
                </c:pt>
                <c:pt idx="18">
                  <c:v>0.28285577134714029</c:v>
                </c:pt>
                <c:pt idx="19">
                  <c:v>0.27873423627915395</c:v>
                </c:pt>
                <c:pt idx="20">
                  <c:v>0.30307632471533119</c:v>
                </c:pt>
                <c:pt idx="21">
                  <c:v>0.30222719842934154</c:v>
                </c:pt>
                <c:pt idx="22">
                  <c:v>0.31428327370669973</c:v>
                </c:pt>
                <c:pt idx="23">
                  <c:v>0.32638671499685012</c:v>
                </c:pt>
                <c:pt idx="24">
                  <c:v>0.32866456515327247</c:v>
                </c:pt>
                <c:pt idx="25">
                  <c:v>0.32726578478118595</c:v>
                </c:pt>
                <c:pt idx="26">
                  <c:v>0.33804828140726689</c:v>
                </c:pt>
                <c:pt idx="27">
                  <c:v>0.35308368348877672</c:v>
                </c:pt>
                <c:pt idx="28">
                  <c:v>0.36127501605989543</c:v>
                </c:pt>
                <c:pt idx="29">
                  <c:v>0.336314328692911</c:v>
                </c:pt>
                <c:pt idx="30">
                  <c:v>0.34392257025756506</c:v>
                </c:pt>
                <c:pt idx="31">
                  <c:v>0.36114628596185655</c:v>
                </c:pt>
                <c:pt idx="32">
                  <c:v>0.37061538562698515</c:v>
                </c:pt>
                <c:pt idx="33">
                  <c:v>0.37678757180985728</c:v>
                </c:pt>
                <c:pt idx="34">
                  <c:v>0.38741092067264526</c:v>
                </c:pt>
                <c:pt idx="35">
                  <c:v>0.383268005286727</c:v>
                </c:pt>
                <c:pt idx="36">
                  <c:v>0.39361997933234427</c:v>
                </c:pt>
                <c:pt idx="37">
                  <c:v>0.40715832414469166</c:v>
                </c:pt>
                <c:pt idx="38">
                  <c:v>0.41465054901440324</c:v>
                </c:pt>
                <c:pt idx="39">
                  <c:v>0.40584455533179142</c:v>
                </c:pt>
                <c:pt idx="40">
                  <c:v>0.4151583306213521</c:v>
                </c:pt>
                <c:pt idx="41">
                  <c:v>0.43862096220278957</c:v>
                </c:pt>
                <c:pt idx="42">
                  <c:v>0.44758791805257503</c:v>
                </c:pt>
                <c:pt idx="43">
                  <c:v>0.44657128563417114</c:v>
                </c:pt>
                <c:pt idx="44">
                  <c:v>0.45050456715809217</c:v>
                </c:pt>
                <c:pt idx="45">
                  <c:v>0.44928545717019908</c:v>
                </c:pt>
                <c:pt idx="46">
                  <c:v>0.44282161656391661</c:v>
                </c:pt>
                <c:pt idx="47">
                  <c:v>0.4474011718435042</c:v>
                </c:pt>
                <c:pt idx="48">
                  <c:v>0.42440799931491724</c:v>
                </c:pt>
                <c:pt idx="49">
                  <c:v>0.43407536964877846</c:v>
                </c:pt>
                <c:pt idx="50">
                  <c:v>0.43033233297466611</c:v>
                </c:pt>
                <c:pt idx="51">
                  <c:v>0.42931747399306813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E-2A4E-B924-D6E1274FE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9436912"/>
        <c:axId val="897963984"/>
      </c:lineChart>
      <c:catAx>
        <c:axId val="89943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79639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89796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899436912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UK High</a:t>
            </a:r>
            <a:r>
              <a:rPr lang="en-GB" baseline="0"/>
              <a:t> Temp heat (HTH) by sector 1960-2010</a:t>
            </a:r>
            <a:endParaRPr lang="en-GB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'3b MTH2 HTH orig Uk data'!$A$56:$B$56</c:f>
              <c:strCache>
                <c:ptCount val="2"/>
                <c:pt idx="0">
                  <c:v>Iron and steel</c:v>
                </c:pt>
                <c:pt idx="1">
                  <c:v>100% HTH</c:v>
                </c:pt>
              </c:strCache>
            </c:strRef>
          </c:tx>
          <c:marker>
            <c:symbol val="none"/>
          </c:marker>
          <c:cat>
            <c:numRef>
              <c:f>'3b MTH2 HTH orig Uk data'!$D$55:$BB$55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'3b MTH2 HTH orig Uk data'!$D$56:$BB$56</c:f>
              <c:numCache>
                <c:formatCode>#,##0</c:formatCode>
                <c:ptCount val="51"/>
                <c:pt idx="0">
                  <c:v>8295</c:v>
                </c:pt>
                <c:pt idx="1">
                  <c:v>7566</c:v>
                </c:pt>
                <c:pt idx="2">
                  <c:v>7172</c:v>
                </c:pt>
                <c:pt idx="3">
                  <c:v>7783</c:v>
                </c:pt>
                <c:pt idx="4">
                  <c:v>8750</c:v>
                </c:pt>
                <c:pt idx="5">
                  <c:v>9475</c:v>
                </c:pt>
                <c:pt idx="6">
                  <c:v>8733</c:v>
                </c:pt>
                <c:pt idx="7">
                  <c:v>8499</c:v>
                </c:pt>
                <c:pt idx="8">
                  <c:v>9142</c:v>
                </c:pt>
                <c:pt idx="9">
                  <c:v>9310</c:v>
                </c:pt>
                <c:pt idx="10">
                  <c:v>9459</c:v>
                </c:pt>
                <c:pt idx="11">
                  <c:v>8990</c:v>
                </c:pt>
                <c:pt idx="12">
                  <c:v>8334</c:v>
                </c:pt>
                <c:pt idx="13">
                  <c:v>8417</c:v>
                </c:pt>
                <c:pt idx="14">
                  <c:v>6343</c:v>
                </c:pt>
                <c:pt idx="15">
                  <c:v>6496</c:v>
                </c:pt>
                <c:pt idx="16">
                  <c:v>6144</c:v>
                </c:pt>
                <c:pt idx="17">
                  <c:v>5846</c:v>
                </c:pt>
                <c:pt idx="18">
                  <c:v>5499</c:v>
                </c:pt>
                <c:pt idx="19">
                  <c:v>6123</c:v>
                </c:pt>
                <c:pt idx="20">
                  <c:v>3940</c:v>
                </c:pt>
                <c:pt idx="21">
                  <c:v>5385</c:v>
                </c:pt>
                <c:pt idx="22">
                  <c:v>4921</c:v>
                </c:pt>
                <c:pt idx="23">
                  <c:v>4703</c:v>
                </c:pt>
                <c:pt idx="24">
                  <c:v>4748</c:v>
                </c:pt>
                <c:pt idx="25">
                  <c:v>5054</c:v>
                </c:pt>
                <c:pt idx="26">
                  <c:v>4319</c:v>
                </c:pt>
                <c:pt idx="27">
                  <c:v>4464</c:v>
                </c:pt>
                <c:pt idx="28">
                  <c:v>4479</c:v>
                </c:pt>
                <c:pt idx="29">
                  <c:v>4216</c:v>
                </c:pt>
                <c:pt idx="30">
                  <c:v>4162</c:v>
                </c:pt>
                <c:pt idx="31">
                  <c:v>3844</c:v>
                </c:pt>
                <c:pt idx="32">
                  <c:v>3197</c:v>
                </c:pt>
                <c:pt idx="33">
                  <c:v>3403</c:v>
                </c:pt>
                <c:pt idx="34">
                  <c:v>3733</c:v>
                </c:pt>
                <c:pt idx="35">
                  <c:v>3586</c:v>
                </c:pt>
                <c:pt idx="36">
                  <c:v>3417</c:v>
                </c:pt>
                <c:pt idx="37">
                  <c:v>3312</c:v>
                </c:pt>
                <c:pt idx="38">
                  <c:v>2830</c:v>
                </c:pt>
                <c:pt idx="39">
                  <c:v>2974</c:v>
                </c:pt>
                <c:pt idx="40">
                  <c:v>2862</c:v>
                </c:pt>
                <c:pt idx="41">
                  <c:v>2172</c:v>
                </c:pt>
                <c:pt idx="42">
                  <c:v>1971</c:v>
                </c:pt>
                <c:pt idx="43">
                  <c:v>1953</c:v>
                </c:pt>
                <c:pt idx="44">
                  <c:v>1959</c:v>
                </c:pt>
                <c:pt idx="45">
                  <c:v>1790</c:v>
                </c:pt>
                <c:pt idx="46">
                  <c:v>2023</c:v>
                </c:pt>
                <c:pt idx="47">
                  <c:v>2002</c:v>
                </c:pt>
                <c:pt idx="48">
                  <c:v>2053</c:v>
                </c:pt>
                <c:pt idx="49">
                  <c:v>1405</c:v>
                </c:pt>
                <c:pt idx="50">
                  <c:v>1349.1080000000002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B-304F-81C0-56C9B7516CC4}"/>
            </c:ext>
          </c:extLst>
        </c:ser>
        <c:ser>
          <c:idx val="1"/>
          <c:order val="1"/>
          <c:tx>
            <c:strRef>
              <c:f>'3b MTH2 HTH orig Uk data'!$A$57:$B$57</c:f>
              <c:strCache>
                <c:ptCount val="2"/>
                <c:pt idx="0">
                  <c:v>Chemical and petrochemical</c:v>
                </c:pt>
                <c:pt idx="1">
                  <c:v>50% HTH</c:v>
                </c:pt>
              </c:strCache>
            </c:strRef>
          </c:tx>
          <c:marker>
            <c:symbol val="none"/>
          </c:marker>
          <c:cat>
            <c:numRef>
              <c:f>'3b MTH2 HTH orig Uk data'!$D$55:$BB$55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'3b MTH2 HTH orig Uk data'!$D$57:$BB$57</c:f>
              <c:numCache>
                <c:formatCode>#,##0</c:formatCode>
                <c:ptCount val="51"/>
                <c:pt idx="0">
                  <c:v>1956</c:v>
                </c:pt>
                <c:pt idx="1">
                  <c:v>1189</c:v>
                </c:pt>
                <c:pt idx="2">
                  <c:v>1192.75</c:v>
                </c:pt>
                <c:pt idx="3">
                  <c:v>1210.5</c:v>
                </c:pt>
                <c:pt idx="4">
                  <c:v>1218.5</c:v>
                </c:pt>
                <c:pt idx="5">
                  <c:v>1257.5</c:v>
                </c:pt>
                <c:pt idx="6">
                  <c:v>1237</c:v>
                </c:pt>
                <c:pt idx="7">
                  <c:v>1268.25</c:v>
                </c:pt>
                <c:pt idx="8">
                  <c:v>1254.5</c:v>
                </c:pt>
                <c:pt idx="9">
                  <c:v>1199.25</c:v>
                </c:pt>
                <c:pt idx="10">
                  <c:v>1308.75</c:v>
                </c:pt>
                <c:pt idx="11">
                  <c:v>1562</c:v>
                </c:pt>
                <c:pt idx="12">
                  <c:v>1469</c:v>
                </c:pt>
                <c:pt idx="13">
                  <c:v>1665</c:v>
                </c:pt>
                <c:pt idx="14">
                  <c:v>1652.75</c:v>
                </c:pt>
                <c:pt idx="15">
                  <c:v>1800.25</c:v>
                </c:pt>
                <c:pt idx="16">
                  <c:v>1695.5</c:v>
                </c:pt>
                <c:pt idx="17">
                  <c:v>1791</c:v>
                </c:pt>
                <c:pt idx="18">
                  <c:v>1763</c:v>
                </c:pt>
                <c:pt idx="19">
                  <c:v>1809.25</c:v>
                </c:pt>
                <c:pt idx="20">
                  <c:v>1683.75</c:v>
                </c:pt>
                <c:pt idx="21">
                  <c:v>1649.5</c:v>
                </c:pt>
                <c:pt idx="22">
                  <c:v>1718.75</c:v>
                </c:pt>
                <c:pt idx="23">
                  <c:v>1612.75</c:v>
                </c:pt>
                <c:pt idx="24">
                  <c:v>1551</c:v>
                </c:pt>
                <c:pt idx="25">
                  <c:v>1439</c:v>
                </c:pt>
                <c:pt idx="26">
                  <c:v>1220</c:v>
                </c:pt>
                <c:pt idx="27">
                  <c:v>1406.25</c:v>
                </c:pt>
                <c:pt idx="28">
                  <c:v>1361.5</c:v>
                </c:pt>
                <c:pt idx="29">
                  <c:v>942.5</c:v>
                </c:pt>
                <c:pt idx="30">
                  <c:v>865.5</c:v>
                </c:pt>
                <c:pt idx="31">
                  <c:v>1054.5</c:v>
                </c:pt>
                <c:pt idx="32">
                  <c:v>930.25</c:v>
                </c:pt>
                <c:pt idx="33">
                  <c:v>997.5</c:v>
                </c:pt>
                <c:pt idx="34">
                  <c:v>1193.5</c:v>
                </c:pt>
                <c:pt idx="35">
                  <c:v>999.5</c:v>
                </c:pt>
                <c:pt idx="36">
                  <c:v>968.5</c:v>
                </c:pt>
                <c:pt idx="37">
                  <c:v>1118.25</c:v>
                </c:pt>
                <c:pt idx="38">
                  <c:v>1074.5</c:v>
                </c:pt>
                <c:pt idx="39">
                  <c:v>984</c:v>
                </c:pt>
                <c:pt idx="40">
                  <c:v>924.25</c:v>
                </c:pt>
                <c:pt idx="41">
                  <c:v>997</c:v>
                </c:pt>
                <c:pt idx="42">
                  <c:v>885.75</c:v>
                </c:pt>
                <c:pt idx="43">
                  <c:v>899.25</c:v>
                </c:pt>
                <c:pt idx="44">
                  <c:v>852</c:v>
                </c:pt>
                <c:pt idx="45">
                  <c:v>737.25</c:v>
                </c:pt>
                <c:pt idx="46">
                  <c:v>701</c:v>
                </c:pt>
                <c:pt idx="47">
                  <c:v>619.5</c:v>
                </c:pt>
                <c:pt idx="48">
                  <c:v>444.5</c:v>
                </c:pt>
                <c:pt idx="49">
                  <c:v>365.75</c:v>
                </c:pt>
                <c:pt idx="50">
                  <c:v>382.00775000000004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B-304F-81C0-56C9B7516CC4}"/>
            </c:ext>
          </c:extLst>
        </c:ser>
        <c:ser>
          <c:idx val="2"/>
          <c:order val="2"/>
          <c:tx>
            <c:strRef>
              <c:f>'3b MTH2 HTH orig Uk data'!$A$58:$B$58</c:f>
              <c:strCache>
                <c:ptCount val="2"/>
                <c:pt idx="0">
                  <c:v>Non-ferrous metals</c:v>
                </c:pt>
                <c:pt idx="1">
                  <c:v>50% HTH</c:v>
                </c:pt>
              </c:strCache>
            </c:strRef>
          </c:tx>
          <c:marker>
            <c:symbol val="none"/>
          </c:marker>
          <c:cat>
            <c:numRef>
              <c:f>'3b MTH2 HTH orig Uk data'!$D$55:$BB$55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'3b MTH2 HTH orig Uk data'!$D$58:$BB$58</c:f>
              <c:numCache>
                <c:formatCode>#,##0</c:formatCode>
                <c:ptCount val="51"/>
                <c:pt idx="0">
                  <c:v>189</c:v>
                </c:pt>
                <c:pt idx="1">
                  <c:v>189.5</c:v>
                </c:pt>
                <c:pt idx="2">
                  <c:v>182.5</c:v>
                </c:pt>
                <c:pt idx="3">
                  <c:v>181.5</c:v>
                </c:pt>
                <c:pt idx="4">
                  <c:v>178.5</c:v>
                </c:pt>
                <c:pt idx="5">
                  <c:v>178</c:v>
                </c:pt>
                <c:pt idx="6">
                  <c:v>183</c:v>
                </c:pt>
                <c:pt idx="7">
                  <c:v>186.5</c:v>
                </c:pt>
                <c:pt idx="8">
                  <c:v>309.5</c:v>
                </c:pt>
                <c:pt idx="9">
                  <c:v>376</c:v>
                </c:pt>
                <c:pt idx="10">
                  <c:v>609.5</c:v>
                </c:pt>
                <c:pt idx="11">
                  <c:v>654</c:v>
                </c:pt>
                <c:pt idx="12">
                  <c:v>413</c:v>
                </c:pt>
                <c:pt idx="13">
                  <c:v>640.5</c:v>
                </c:pt>
                <c:pt idx="14">
                  <c:v>626.5</c:v>
                </c:pt>
                <c:pt idx="15">
                  <c:v>620.5</c:v>
                </c:pt>
                <c:pt idx="16">
                  <c:v>645.5</c:v>
                </c:pt>
                <c:pt idx="17">
                  <c:v>655.5</c:v>
                </c:pt>
                <c:pt idx="18">
                  <c:v>369</c:v>
                </c:pt>
                <c:pt idx="19">
                  <c:v>359.5</c:v>
                </c:pt>
                <c:pt idx="20">
                  <c:v>321</c:v>
                </c:pt>
                <c:pt idx="21">
                  <c:v>295</c:v>
                </c:pt>
                <c:pt idx="22">
                  <c:v>279.5</c:v>
                </c:pt>
                <c:pt idx="23">
                  <c:v>305.5</c:v>
                </c:pt>
                <c:pt idx="24">
                  <c:v>321</c:v>
                </c:pt>
                <c:pt idx="25">
                  <c:v>356</c:v>
                </c:pt>
                <c:pt idx="26">
                  <c:v>315.5</c:v>
                </c:pt>
                <c:pt idx="27">
                  <c:v>267</c:v>
                </c:pt>
                <c:pt idx="28">
                  <c:v>315</c:v>
                </c:pt>
                <c:pt idx="29">
                  <c:v>360</c:v>
                </c:pt>
                <c:pt idx="30">
                  <c:v>284</c:v>
                </c:pt>
                <c:pt idx="31">
                  <c:v>321</c:v>
                </c:pt>
                <c:pt idx="32">
                  <c:v>320</c:v>
                </c:pt>
                <c:pt idx="33">
                  <c:v>335.5</c:v>
                </c:pt>
                <c:pt idx="34">
                  <c:v>399.5</c:v>
                </c:pt>
                <c:pt idx="35">
                  <c:v>370.5</c:v>
                </c:pt>
                <c:pt idx="36">
                  <c:v>368.5</c:v>
                </c:pt>
                <c:pt idx="37">
                  <c:v>305</c:v>
                </c:pt>
                <c:pt idx="38">
                  <c:v>336</c:v>
                </c:pt>
                <c:pt idx="39">
                  <c:v>384</c:v>
                </c:pt>
                <c:pt idx="40">
                  <c:v>276.5</c:v>
                </c:pt>
                <c:pt idx="41">
                  <c:v>284</c:v>
                </c:pt>
                <c:pt idx="42">
                  <c:v>247.5</c:v>
                </c:pt>
                <c:pt idx="43">
                  <c:v>209</c:v>
                </c:pt>
                <c:pt idx="44">
                  <c:v>138.5</c:v>
                </c:pt>
                <c:pt idx="45">
                  <c:v>146</c:v>
                </c:pt>
                <c:pt idx="46">
                  <c:v>152</c:v>
                </c:pt>
                <c:pt idx="47">
                  <c:v>134</c:v>
                </c:pt>
                <c:pt idx="48">
                  <c:v>100</c:v>
                </c:pt>
                <c:pt idx="49">
                  <c:v>71.5</c:v>
                </c:pt>
                <c:pt idx="50">
                  <c:v>79.337000000000003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B-304F-81C0-56C9B7516CC4}"/>
            </c:ext>
          </c:extLst>
        </c:ser>
        <c:ser>
          <c:idx val="3"/>
          <c:order val="3"/>
          <c:tx>
            <c:strRef>
              <c:f>'3b MTH2 HTH orig Uk data'!$A$59:$B$59</c:f>
              <c:strCache>
                <c:ptCount val="2"/>
                <c:pt idx="0">
                  <c:v>Non-metallic minerals</c:v>
                </c:pt>
                <c:pt idx="1">
                  <c:v>50% HTH</c:v>
                </c:pt>
              </c:strCache>
            </c:strRef>
          </c:tx>
          <c:marker>
            <c:symbol val="none"/>
          </c:marker>
          <c:cat>
            <c:numRef>
              <c:f>'3b MTH2 HTH orig Uk data'!$D$55:$BB$55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'3b MTH2 HTH orig Uk data'!$D$59:$BB$59</c:f>
              <c:numCache>
                <c:formatCode>#,##0</c:formatCode>
                <c:ptCount val="51"/>
                <c:pt idx="0">
                  <c:v>734.5</c:v>
                </c:pt>
                <c:pt idx="1">
                  <c:v>920.5</c:v>
                </c:pt>
                <c:pt idx="2">
                  <c:v>1143</c:v>
                </c:pt>
                <c:pt idx="3">
                  <c:v>1144.5</c:v>
                </c:pt>
                <c:pt idx="4">
                  <c:v>1232</c:v>
                </c:pt>
                <c:pt idx="5">
                  <c:v>1309</c:v>
                </c:pt>
                <c:pt idx="6">
                  <c:v>1344.5</c:v>
                </c:pt>
                <c:pt idx="7">
                  <c:v>2755.5</c:v>
                </c:pt>
                <c:pt idx="8">
                  <c:v>2751</c:v>
                </c:pt>
                <c:pt idx="9">
                  <c:v>2718</c:v>
                </c:pt>
                <c:pt idx="10">
                  <c:v>3029.5</c:v>
                </c:pt>
                <c:pt idx="11">
                  <c:v>2696.5</c:v>
                </c:pt>
                <c:pt idx="12">
                  <c:v>2404</c:v>
                </c:pt>
                <c:pt idx="13">
                  <c:v>2539.5</c:v>
                </c:pt>
                <c:pt idx="14">
                  <c:v>2366.5</c:v>
                </c:pt>
                <c:pt idx="15">
                  <c:v>2136</c:v>
                </c:pt>
                <c:pt idx="16">
                  <c:v>2013.5</c:v>
                </c:pt>
                <c:pt idx="17">
                  <c:v>2002</c:v>
                </c:pt>
                <c:pt idx="18">
                  <c:v>1984.5</c:v>
                </c:pt>
                <c:pt idx="19">
                  <c:v>2000</c:v>
                </c:pt>
                <c:pt idx="20">
                  <c:v>1760</c:v>
                </c:pt>
                <c:pt idx="21">
                  <c:v>1477</c:v>
                </c:pt>
                <c:pt idx="22">
                  <c:v>1533</c:v>
                </c:pt>
                <c:pt idx="23">
                  <c:v>1429</c:v>
                </c:pt>
                <c:pt idx="24">
                  <c:v>1353.5</c:v>
                </c:pt>
                <c:pt idx="25">
                  <c:v>1397.5</c:v>
                </c:pt>
                <c:pt idx="26">
                  <c:v>1404</c:v>
                </c:pt>
                <c:pt idx="27">
                  <c:v>1383</c:v>
                </c:pt>
                <c:pt idx="28">
                  <c:v>1499</c:v>
                </c:pt>
                <c:pt idx="29">
                  <c:v>1472</c:v>
                </c:pt>
                <c:pt idx="30">
                  <c:v>1349.5</c:v>
                </c:pt>
                <c:pt idx="31">
                  <c:v>1187.5</c:v>
                </c:pt>
                <c:pt idx="32">
                  <c:v>1060.5</c:v>
                </c:pt>
                <c:pt idx="33">
                  <c:v>1009</c:v>
                </c:pt>
                <c:pt idx="34">
                  <c:v>1056.5</c:v>
                </c:pt>
                <c:pt idx="35">
                  <c:v>957.5</c:v>
                </c:pt>
                <c:pt idx="36">
                  <c:v>930.5</c:v>
                </c:pt>
                <c:pt idx="37">
                  <c:v>902</c:v>
                </c:pt>
                <c:pt idx="38">
                  <c:v>835</c:v>
                </c:pt>
                <c:pt idx="39">
                  <c:v>778</c:v>
                </c:pt>
                <c:pt idx="40">
                  <c:v>937</c:v>
                </c:pt>
                <c:pt idx="41">
                  <c:v>998.5</c:v>
                </c:pt>
                <c:pt idx="42">
                  <c:v>926</c:v>
                </c:pt>
                <c:pt idx="43">
                  <c:v>915</c:v>
                </c:pt>
                <c:pt idx="44">
                  <c:v>865.5</c:v>
                </c:pt>
                <c:pt idx="45">
                  <c:v>1047.5</c:v>
                </c:pt>
                <c:pt idx="46">
                  <c:v>1005.5</c:v>
                </c:pt>
                <c:pt idx="47">
                  <c:v>1027.5</c:v>
                </c:pt>
                <c:pt idx="48">
                  <c:v>1248</c:v>
                </c:pt>
                <c:pt idx="49">
                  <c:v>1033</c:v>
                </c:pt>
                <c:pt idx="50">
                  <c:v>1069.1285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5B-304F-81C0-56C9B7516CC4}"/>
            </c:ext>
          </c:extLst>
        </c:ser>
        <c:ser>
          <c:idx val="4"/>
          <c:order val="4"/>
          <c:tx>
            <c:strRef>
              <c:f>'3b MTH2 HTH orig Uk data'!$A$60:$B$60</c:f>
              <c:strCache>
                <c:ptCount val="2"/>
                <c:pt idx="0">
                  <c:v>Transport equipment</c:v>
                </c:pt>
                <c:pt idx="1">
                  <c:v>50% HTH</c:v>
                </c:pt>
              </c:strCache>
            </c:strRef>
          </c:tx>
          <c:marker>
            <c:symbol val="none"/>
          </c:marker>
          <c:cat>
            <c:numRef>
              <c:f>'3b MTH2 HTH orig Uk data'!$D$55:$BB$55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'3b MTH2 HTH orig Uk data'!$D$60:$BB$60</c:f>
              <c:numCache>
                <c:formatCode>#,##0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639</c:v>
                </c:pt>
                <c:pt idx="11">
                  <c:v>508</c:v>
                </c:pt>
                <c:pt idx="12">
                  <c:v>718</c:v>
                </c:pt>
                <c:pt idx="13">
                  <c:v>704.5</c:v>
                </c:pt>
                <c:pt idx="14">
                  <c:v>644.5</c:v>
                </c:pt>
                <c:pt idx="15">
                  <c:v>505</c:v>
                </c:pt>
                <c:pt idx="16">
                  <c:v>504</c:v>
                </c:pt>
                <c:pt idx="17">
                  <c:v>527</c:v>
                </c:pt>
                <c:pt idx="18">
                  <c:v>453.5</c:v>
                </c:pt>
                <c:pt idx="19">
                  <c:v>480.5</c:v>
                </c:pt>
                <c:pt idx="20">
                  <c:v>361.5</c:v>
                </c:pt>
                <c:pt idx="21">
                  <c:v>394</c:v>
                </c:pt>
                <c:pt idx="22">
                  <c:v>353</c:v>
                </c:pt>
                <c:pt idx="23">
                  <c:v>286</c:v>
                </c:pt>
                <c:pt idx="24">
                  <c:v>503.5</c:v>
                </c:pt>
                <c:pt idx="25">
                  <c:v>500.5</c:v>
                </c:pt>
                <c:pt idx="26">
                  <c:v>526.5</c:v>
                </c:pt>
                <c:pt idx="27">
                  <c:v>506.5</c:v>
                </c:pt>
                <c:pt idx="28">
                  <c:v>521</c:v>
                </c:pt>
                <c:pt idx="29">
                  <c:v>477.5</c:v>
                </c:pt>
                <c:pt idx="30">
                  <c:v>468.5</c:v>
                </c:pt>
                <c:pt idx="31">
                  <c:v>467.5</c:v>
                </c:pt>
                <c:pt idx="32">
                  <c:v>526.5</c:v>
                </c:pt>
                <c:pt idx="33">
                  <c:v>503</c:v>
                </c:pt>
                <c:pt idx="34">
                  <c:v>442</c:v>
                </c:pt>
                <c:pt idx="35">
                  <c:v>434.5</c:v>
                </c:pt>
                <c:pt idx="36">
                  <c:v>432.5</c:v>
                </c:pt>
                <c:pt idx="37">
                  <c:v>417</c:v>
                </c:pt>
                <c:pt idx="38">
                  <c:v>427.5</c:v>
                </c:pt>
                <c:pt idx="39">
                  <c:v>446</c:v>
                </c:pt>
                <c:pt idx="40">
                  <c:v>438</c:v>
                </c:pt>
                <c:pt idx="41">
                  <c:v>499</c:v>
                </c:pt>
                <c:pt idx="42">
                  <c:v>479.5</c:v>
                </c:pt>
                <c:pt idx="43">
                  <c:v>489</c:v>
                </c:pt>
                <c:pt idx="44">
                  <c:v>430</c:v>
                </c:pt>
                <c:pt idx="45">
                  <c:v>411</c:v>
                </c:pt>
                <c:pt idx="46">
                  <c:v>391</c:v>
                </c:pt>
                <c:pt idx="47">
                  <c:v>353.5</c:v>
                </c:pt>
                <c:pt idx="48">
                  <c:v>158.5</c:v>
                </c:pt>
                <c:pt idx="49">
                  <c:v>127</c:v>
                </c:pt>
                <c:pt idx="50">
                  <c:v>163.19450000000001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5B-304F-81C0-56C9B7516CC4}"/>
            </c:ext>
          </c:extLst>
        </c:ser>
        <c:ser>
          <c:idx val="5"/>
          <c:order val="5"/>
          <c:tx>
            <c:strRef>
              <c:f>'3b MTH2 HTH orig Uk data'!$A$61:$B$61</c:f>
              <c:strCache>
                <c:ptCount val="2"/>
                <c:pt idx="0">
                  <c:v>Machinery</c:v>
                </c:pt>
                <c:pt idx="1">
                  <c:v>50% HTH</c:v>
                </c:pt>
              </c:strCache>
            </c:strRef>
          </c:tx>
          <c:marker>
            <c:symbol val="none"/>
          </c:marker>
          <c:cat>
            <c:numRef>
              <c:f>'3b MTH2 HTH orig Uk data'!$D$55:$BB$55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'3b MTH2 HTH orig Uk data'!$D$61:$BB$61</c:f>
              <c:numCache>
                <c:formatCode>#,##0</c:formatCode>
                <c:ptCount val="51"/>
                <c:pt idx="0">
                  <c:v>448.5</c:v>
                </c:pt>
                <c:pt idx="1">
                  <c:v>432</c:v>
                </c:pt>
                <c:pt idx="2">
                  <c:v>434</c:v>
                </c:pt>
                <c:pt idx="3">
                  <c:v>444</c:v>
                </c:pt>
                <c:pt idx="4">
                  <c:v>464</c:v>
                </c:pt>
                <c:pt idx="5">
                  <c:v>476.5</c:v>
                </c:pt>
                <c:pt idx="6">
                  <c:v>495.5</c:v>
                </c:pt>
                <c:pt idx="7">
                  <c:v>482</c:v>
                </c:pt>
                <c:pt idx="8">
                  <c:v>479.5</c:v>
                </c:pt>
                <c:pt idx="9">
                  <c:v>416</c:v>
                </c:pt>
                <c:pt idx="10">
                  <c:v>1520</c:v>
                </c:pt>
                <c:pt idx="11">
                  <c:v>1429.5</c:v>
                </c:pt>
                <c:pt idx="12">
                  <c:v>1523.5</c:v>
                </c:pt>
                <c:pt idx="13">
                  <c:v>1661</c:v>
                </c:pt>
                <c:pt idx="14">
                  <c:v>1748.5</c:v>
                </c:pt>
                <c:pt idx="15">
                  <c:v>1765</c:v>
                </c:pt>
                <c:pt idx="16">
                  <c:v>1842</c:v>
                </c:pt>
                <c:pt idx="17">
                  <c:v>1910</c:v>
                </c:pt>
                <c:pt idx="18">
                  <c:v>1921</c:v>
                </c:pt>
                <c:pt idx="19">
                  <c:v>1900.5</c:v>
                </c:pt>
                <c:pt idx="20">
                  <c:v>1732.5</c:v>
                </c:pt>
                <c:pt idx="21">
                  <c:v>1487.5</c:v>
                </c:pt>
                <c:pt idx="22">
                  <c:v>1401.5</c:v>
                </c:pt>
                <c:pt idx="23">
                  <c:v>1307.5</c:v>
                </c:pt>
                <c:pt idx="24">
                  <c:v>992.5</c:v>
                </c:pt>
                <c:pt idx="25">
                  <c:v>973</c:v>
                </c:pt>
                <c:pt idx="26">
                  <c:v>1058.5</c:v>
                </c:pt>
                <c:pt idx="27">
                  <c:v>991.5</c:v>
                </c:pt>
                <c:pt idx="28">
                  <c:v>1003.5</c:v>
                </c:pt>
                <c:pt idx="29">
                  <c:v>902.5</c:v>
                </c:pt>
                <c:pt idx="30">
                  <c:v>861.5</c:v>
                </c:pt>
                <c:pt idx="31">
                  <c:v>815.5</c:v>
                </c:pt>
                <c:pt idx="32">
                  <c:v>768.5</c:v>
                </c:pt>
                <c:pt idx="33">
                  <c:v>741.5</c:v>
                </c:pt>
                <c:pt idx="34">
                  <c:v>555.5</c:v>
                </c:pt>
                <c:pt idx="35">
                  <c:v>527</c:v>
                </c:pt>
                <c:pt idx="36">
                  <c:v>599</c:v>
                </c:pt>
                <c:pt idx="37">
                  <c:v>554</c:v>
                </c:pt>
                <c:pt idx="38">
                  <c:v>578.5</c:v>
                </c:pt>
                <c:pt idx="39">
                  <c:v>572.5</c:v>
                </c:pt>
                <c:pt idx="40">
                  <c:v>572</c:v>
                </c:pt>
                <c:pt idx="41">
                  <c:v>615</c:v>
                </c:pt>
                <c:pt idx="42">
                  <c:v>571</c:v>
                </c:pt>
                <c:pt idx="43">
                  <c:v>547</c:v>
                </c:pt>
                <c:pt idx="44">
                  <c:v>509</c:v>
                </c:pt>
                <c:pt idx="45">
                  <c:v>508</c:v>
                </c:pt>
                <c:pt idx="46">
                  <c:v>484.5</c:v>
                </c:pt>
                <c:pt idx="47">
                  <c:v>458</c:v>
                </c:pt>
                <c:pt idx="48">
                  <c:v>395</c:v>
                </c:pt>
                <c:pt idx="49">
                  <c:v>284</c:v>
                </c:pt>
                <c:pt idx="50">
                  <c:v>322.18849999999998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5B-304F-81C0-56C9B7516CC4}"/>
            </c:ext>
          </c:extLst>
        </c:ser>
        <c:ser>
          <c:idx val="6"/>
          <c:order val="6"/>
          <c:tx>
            <c:strRef>
              <c:f>'3b MTH2 HTH orig Uk data'!$A$62:$B$62</c:f>
              <c:strCache>
                <c:ptCount val="2"/>
                <c:pt idx="0">
                  <c:v>Mining and quarrying</c:v>
                </c:pt>
                <c:pt idx="1">
                  <c:v>50% HTH</c:v>
                </c:pt>
              </c:strCache>
            </c:strRef>
          </c:tx>
          <c:marker>
            <c:symbol val="none"/>
          </c:marker>
          <c:cat>
            <c:numRef>
              <c:f>'3b MTH2 HTH orig Uk data'!$D$55:$BB$55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'3b MTH2 HTH orig Uk data'!$D$62:$BB$62</c:f>
              <c:numCache>
                <c:formatCode>#,##0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184</c:v>
                </c:pt>
                <c:pt idx="11">
                  <c:v>146.5</c:v>
                </c:pt>
                <c:pt idx="12">
                  <c:v>126</c:v>
                </c:pt>
                <c:pt idx="13">
                  <c:v>92</c:v>
                </c:pt>
                <c:pt idx="14">
                  <c:v>69.5</c:v>
                </c:pt>
                <c:pt idx="15">
                  <c:v>58.5</c:v>
                </c:pt>
                <c:pt idx="16">
                  <c:v>76.5</c:v>
                </c:pt>
                <c:pt idx="17">
                  <c:v>75.5</c:v>
                </c:pt>
                <c:pt idx="18">
                  <c:v>75</c:v>
                </c:pt>
                <c:pt idx="19">
                  <c:v>78.5</c:v>
                </c:pt>
                <c:pt idx="20">
                  <c:v>70</c:v>
                </c:pt>
                <c:pt idx="21">
                  <c:v>53</c:v>
                </c:pt>
                <c:pt idx="22">
                  <c:v>53.5</c:v>
                </c:pt>
                <c:pt idx="23">
                  <c:v>38.5</c:v>
                </c:pt>
                <c:pt idx="24">
                  <c:v>16</c:v>
                </c:pt>
                <c:pt idx="25">
                  <c:v>14.5</c:v>
                </c:pt>
                <c:pt idx="26">
                  <c:v>13.5</c:v>
                </c:pt>
                <c:pt idx="27">
                  <c:v>13.5</c:v>
                </c:pt>
                <c:pt idx="28">
                  <c:v>12.5</c:v>
                </c:pt>
                <c:pt idx="29">
                  <c:v>7</c:v>
                </c:pt>
                <c:pt idx="30">
                  <c:v>9</c:v>
                </c:pt>
                <c:pt idx="31">
                  <c:v>5.5</c:v>
                </c:pt>
                <c:pt idx="32">
                  <c:v>10</c:v>
                </c:pt>
                <c:pt idx="33">
                  <c:v>11</c:v>
                </c:pt>
                <c:pt idx="34">
                  <c:v>7.5</c:v>
                </c:pt>
                <c:pt idx="35">
                  <c:v>4</c:v>
                </c:pt>
                <c:pt idx="36">
                  <c:v>2.5</c:v>
                </c:pt>
                <c:pt idx="37">
                  <c:v>1</c:v>
                </c:pt>
                <c:pt idx="38">
                  <c:v>1.5</c:v>
                </c:pt>
                <c:pt idx="39">
                  <c:v>1.5</c:v>
                </c:pt>
                <c:pt idx="40">
                  <c:v>0.5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5B-304F-81C0-56C9B7516CC4}"/>
            </c:ext>
          </c:extLst>
        </c:ser>
        <c:ser>
          <c:idx val="7"/>
          <c:order val="7"/>
          <c:tx>
            <c:strRef>
              <c:f>'3b MTH2 HTH orig Uk data'!$A$63:$B$63</c:f>
              <c:strCache>
                <c:ptCount val="2"/>
                <c:pt idx="0">
                  <c:v>Non-specified (industry)</c:v>
                </c:pt>
                <c:pt idx="1">
                  <c:v>50% HTH</c:v>
                </c:pt>
              </c:strCache>
            </c:strRef>
          </c:tx>
          <c:marker>
            <c:symbol val="none"/>
          </c:marker>
          <c:cat>
            <c:numRef>
              <c:f>'3b MTH2 HTH orig Uk data'!$D$55:$BB$55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'3b MTH2 HTH orig Uk data'!$D$63:$BB$63</c:f>
              <c:numCache>
                <c:formatCode>#,##0</c:formatCode>
                <c:ptCount val="51"/>
                <c:pt idx="0">
                  <c:v>6601.5</c:v>
                </c:pt>
                <c:pt idx="1">
                  <c:v>6652.5</c:v>
                </c:pt>
                <c:pt idx="2">
                  <c:v>6890</c:v>
                </c:pt>
                <c:pt idx="3">
                  <c:v>6944.5</c:v>
                </c:pt>
                <c:pt idx="4">
                  <c:v>6858</c:v>
                </c:pt>
                <c:pt idx="5">
                  <c:v>7121</c:v>
                </c:pt>
                <c:pt idx="6">
                  <c:v>7302.5</c:v>
                </c:pt>
                <c:pt idx="7">
                  <c:v>7038.5</c:v>
                </c:pt>
                <c:pt idx="8">
                  <c:v>7404.5</c:v>
                </c:pt>
                <c:pt idx="9">
                  <c:v>7617.5</c:v>
                </c:pt>
                <c:pt idx="10">
                  <c:v>2015</c:v>
                </c:pt>
                <c:pt idx="11">
                  <c:v>1937.5</c:v>
                </c:pt>
                <c:pt idx="12">
                  <c:v>1318.5</c:v>
                </c:pt>
                <c:pt idx="13">
                  <c:v>1423</c:v>
                </c:pt>
                <c:pt idx="14">
                  <c:v>1338</c:v>
                </c:pt>
                <c:pt idx="15">
                  <c:v>1338</c:v>
                </c:pt>
                <c:pt idx="16">
                  <c:v>1305.5</c:v>
                </c:pt>
                <c:pt idx="17">
                  <c:v>1320.5</c:v>
                </c:pt>
                <c:pt idx="18">
                  <c:v>990</c:v>
                </c:pt>
                <c:pt idx="19">
                  <c:v>1191.5</c:v>
                </c:pt>
                <c:pt idx="20">
                  <c:v>931.5</c:v>
                </c:pt>
                <c:pt idx="21">
                  <c:v>877</c:v>
                </c:pt>
                <c:pt idx="22">
                  <c:v>935</c:v>
                </c:pt>
                <c:pt idx="23">
                  <c:v>848.5</c:v>
                </c:pt>
                <c:pt idx="24">
                  <c:v>971.5</c:v>
                </c:pt>
                <c:pt idx="25">
                  <c:v>1166</c:v>
                </c:pt>
                <c:pt idx="26">
                  <c:v>1379</c:v>
                </c:pt>
                <c:pt idx="27">
                  <c:v>1230.5</c:v>
                </c:pt>
                <c:pt idx="28">
                  <c:v>1148</c:v>
                </c:pt>
                <c:pt idx="29">
                  <c:v>951.5</c:v>
                </c:pt>
                <c:pt idx="30">
                  <c:v>1096.5</c:v>
                </c:pt>
                <c:pt idx="31">
                  <c:v>1476</c:v>
                </c:pt>
                <c:pt idx="32">
                  <c:v>1064.5</c:v>
                </c:pt>
                <c:pt idx="33">
                  <c:v>1022.5</c:v>
                </c:pt>
                <c:pt idx="34">
                  <c:v>834.5</c:v>
                </c:pt>
                <c:pt idx="35">
                  <c:v>1108</c:v>
                </c:pt>
                <c:pt idx="36">
                  <c:v>1218</c:v>
                </c:pt>
                <c:pt idx="37">
                  <c:v>1230.5</c:v>
                </c:pt>
                <c:pt idx="38">
                  <c:v>1365</c:v>
                </c:pt>
                <c:pt idx="39">
                  <c:v>1456</c:v>
                </c:pt>
                <c:pt idx="40">
                  <c:v>1621</c:v>
                </c:pt>
                <c:pt idx="41">
                  <c:v>1792.5</c:v>
                </c:pt>
                <c:pt idx="42">
                  <c:v>1454.5</c:v>
                </c:pt>
                <c:pt idx="43">
                  <c:v>1486</c:v>
                </c:pt>
                <c:pt idx="44">
                  <c:v>1669.5</c:v>
                </c:pt>
                <c:pt idx="45">
                  <c:v>1419</c:v>
                </c:pt>
                <c:pt idx="46">
                  <c:v>1429.5</c:v>
                </c:pt>
                <c:pt idx="47">
                  <c:v>1399.5</c:v>
                </c:pt>
                <c:pt idx="48">
                  <c:v>1249.5</c:v>
                </c:pt>
                <c:pt idx="49">
                  <c:v>1199.5</c:v>
                </c:pt>
                <c:pt idx="50">
                  <c:v>1317.817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5B-304F-81C0-56C9B7516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14967376"/>
        <c:axId val="-1714965088"/>
      </c:lineChart>
      <c:catAx>
        <c:axId val="-171496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71496508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71496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HTH ktoe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-17149673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UK electricity</a:t>
            </a:r>
            <a:r>
              <a:rPr lang="en-GB" baseline="0"/>
              <a:t> breakdown by end use ktoe</a:t>
            </a:r>
            <a:endParaRPr lang="en-GB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'4 - Electr UW allocation ktoe'!$D$169</c:f>
              <c:strCache>
                <c:ptCount val="1"/>
                <c:pt idx="0">
                  <c:v>Energy consumption for power - industry</c:v>
                </c:pt>
              </c:strCache>
            </c:strRef>
          </c:tx>
          <c:marker>
            <c:symbol val="none"/>
          </c:marker>
          <c:cat>
            <c:numRef>
              <c:f>'4 - Electr UW allocation ktoe'!$G$153:$BK$153</c:f>
              <c:numCache>
                <c:formatCode>General</c:formatCode>
                <c:ptCount val="57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5">
                  <c:v>2015</c:v>
                </c:pt>
              </c:numCache>
            </c:numRef>
          </c:cat>
          <c:val>
            <c:numRef>
              <c:f>'4 - Electr UW allocation ktoe'!$G$169:$BK$169</c:f>
              <c:numCache>
                <c:formatCode>#,##0</c:formatCode>
                <c:ptCount val="57"/>
                <c:pt idx="0">
                  <c:v>1443.4273986320884</c:v>
                </c:pt>
                <c:pt idx="1">
                  <c:v>1553.6831077613385</c:v>
                </c:pt>
                <c:pt idx="2">
                  <c:v>1669.006687001465</c:v>
                </c:pt>
                <c:pt idx="3">
                  <c:v>1775.9378994387557</c:v>
                </c:pt>
                <c:pt idx="4">
                  <c:v>1927.9404206696124</c:v>
                </c:pt>
                <c:pt idx="5">
                  <c:v>1993.6648690893669</c:v>
                </c:pt>
                <c:pt idx="6">
                  <c:v>2114.1447140316109</c:v>
                </c:pt>
                <c:pt idx="7">
                  <c:v>2341.4709170845044</c:v>
                </c:pt>
                <c:pt idx="8">
                  <c:v>2593.9162166115343</c:v>
                </c:pt>
                <c:pt idx="9">
                  <c:v>2823.2444513930727</c:v>
                </c:pt>
                <c:pt idx="10">
                  <c:v>2996.1331362135652</c:v>
                </c:pt>
                <c:pt idx="11">
                  <c:v>3138.6128248975979</c:v>
                </c:pt>
                <c:pt idx="12">
                  <c:v>3220.1575829856824</c:v>
                </c:pt>
                <c:pt idx="13">
                  <c:v>3516.0191460672659</c:v>
                </c:pt>
                <c:pt idx="14">
                  <c:v>3602.9340142353685</c:v>
                </c:pt>
                <c:pt idx="15">
                  <c:v>3621.8314641892662</c:v>
                </c:pt>
                <c:pt idx="16">
                  <c:v>3847.2893981733414</c:v>
                </c:pt>
                <c:pt idx="17">
                  <c:v>3924.6217569636015</c:v>
                </c:pt>
                <c:pt idx="18">
                  <c:v>3977.9508965975524</c:v>
                </c:pt>
                <c:pt idx="19">
                  <c:v>4152.0251869721342</c:v>
                </c:pt>
                <c:pt idx="20">
                  <c:v>4067.8576569676325</c:v>
                </c:pt>
                <c:pt idx="21">
                  <c:v>4005.6376241423914</c:v>
                </c:pt>
                <c:pt idx="22">
                  <c:v>3987.8036928696092</c:v>
                </c:pt>
                <c:pt idx="23">
                  <c:v>3998.7298603175541</c:v>
                </c:pt>
                <c:pt idx="24">
                  <c:v>4343.9383063754003</c:v>
                </c:pt>
                <c:pt idx="25">
                  <c:v>4475.8714642606656</c:v>
                </c:pt>
                <c:pt idx="26">
                  <c:v>4515.5904696348607</c:v>
                </c:pt>
                <c:pt idx="27">
                  <c:v>5013.401911558678</c:v>
                </c:pt>
                <c:pt idx="28">
                  <c:v>5106.1766595401132</c:v>
                </c:pt>
                <c:pt idx="29">
                  <c:v>5142.4530174439587</c:v>
                </c:pt>
                <c:pt idx="30">
                  <c:v>5296.4986937653775</c:v>
                </c:pt>
                <c:pt idx="31">
                  <c:v>5145.1095343831148</c:v>
                </c:pt>
                <c:pt idx="32">
                  <c:v>5200.1823660499795</c:v>
                </c:pt>
                <c:pt idx="33">
                  <c:v>5424.9789213089061</c:v>
                </c:pt>
                <c:pt idx="34">
                  <c:v>5377.4014350667776</c:v>
                </c:pt>
                <c:pt idx="35">
                  <c:v>5603.8892435401003</c:v>
                </c:pt>
                <c:pt idx="36">
                  <c:v>5653.1204805102052</c:v>
                </c:pt>
                <c:pt idx="37">
                  <c:v>6026.7465982973554</c:v>
                </c:pt>
                <c:pt idx="38">
                  <c:v>6044.0043212781302</c:v>
                </c:pt>
                <c:pt idx="39">
                  <c:v>6294.642547617419</c:v>
                </c:pt>
                <c:pt idx="40">
                  <c:v>6426.4074927156571</c:v>
                </c:pt>
                <c:pt idx="41">
                  <c:v>6657.8040264442307</c:v>
                </c:pt>
                <c:pt idx="42">
                  <c:v>6889.2005601728033</c:v>
                </c:pt>
                <c:pt idx="43">
                  <c:v>7120.5970939013778</c:v>
                </c:pt>
                <c:pt idx="44">
                  <c:v>7351.9936276299504</c:v>
                </c:pt>
                <c:pt idx="45">
                  <c:v>7583.390161358524</c:v>
                </c:pt>
                <c:pt idx="46">
                  <c:v>6761.3263398100116</c:v>
                </c:pt>
                <c:pt idx="47">
                  <c:v>8046.1832288156693</c:v>
                </c:pt>
                <c:pt idx="48">
                  <c:v>8241.1329264934157</c:v>
                </c:pt>
                <c:pt idx="49">
                  <c:v>7905.234575991828</c:v>
                </c:pt>
                <c:pt idx="50">
                  <c:v>8337.3852579937629</c:v>
                </c:pt>
                <c:pt idx="51">
                  <c:v>8226.7574563672242</c:v>
                </c:pt>
                <c:pt idx="52">
                  <c:v>8135.3150593432274</c:v>
                </c:pt>
                <c:pt idx="53">
                  <c:v>8134.4352269193578</c:v>
                </c:pt>
                <c:pt idx="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5-5643-B81F-2D007BD50376}"/>
            </c:ext>
          </c:extLst>
        </c:ser>
        <c:ser>
          <c:idx val="1"/>
          <c:order val="1"/>
          <c:tx>
            <c:strRef>
              <c:f>'4 - Electr UW allocation ktoe'!$D$170</c:f>
              <c:strCache>
                <c:ptCount val="1"/>
                <c:pt idx="0">
                  <c:v>Energy consumption for power - domestic</c:v>
                </c:pt>
              </c:strCache>
            </c:strRef>
          </c:tx>
          <c:marker>
            <c:symbol val="none"/>
          </c:marker>
          <c:cat>
            <c:numRef>
              <c:f>'4 - Electr UW allocation ktoe'!$G$153:$BK$153</c:f>
              <c:numCache>
                <c:formatCode>General</c:formatCode>
                <c:ptCount val="57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5">
                  <c:v>2015</c:v>
                </c:pt>
              </c:numCache>
            </c:numRef>
          </c:cat>
          <c:val>
            <c:numRef>
              <c:f>'4 - Electr UW allocation ktoe'!$G$170:$BK$170</c:f>
              <c:numCache>
                <c:formatCode>#,##0</c:formatCode>
                <c:ptCount val="57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399.99999999999994</c:v>
                </c:pt>
                <c:pt idx="5">
                  <c:v>449.99999999999994</c:v>
                </c:pt>
                <c:pt idx="6">
                  <c:v>499.99999999999994</c:v>
                </c:pt>
                <c:pt idx="7">
                  <c:v>549.99999999999989</c:v>
                </c:pt>
                <c:pt idx="8">
                  <c:v>600</c:v>
                </c:pt>
                <c:pt idx="9">
                  <c:v>650</c:v>
                </c:pt>
                <c:pt idx="10">
                  <c:v>700</c:v>
                </c:pt>
                <c:pt idx="11">
                  <c:v>730</c:v>
                </c:pt>
                <c:pt idx="12">
                  <c:v>760</c:v>
                </c:pt>
                <c:pt idx="13">
                  <c:v>790</c:v>
                </c:pt>
                <c:pt idx="14">
                  <c:v>820.00000000000011</c:v>
                </c:pt>
                <c:pt idx="15">
                  <c:v>850.00000000000011</c:v>
                </c:pt>
                <c:pt idx="16">
                  <c:v>880.00000000000011</c:v>
                </c:pt>
                <c:pt idx="17">
                  <c:v>910.00000000000011</c:v>
                </c:pt>
                <c:pt idx="18">
                  <c:v>940.00000000000011</c:v>
                </c:pt>
                <c:pt idx="19">
                  <c:v>970.00000000000023</c:v>
                </c:pt>
                <c:pt idx="20">
                  <c:v>1000</c:v>
                </c:pt>
                <c:pt idx="21">
                  <c:v>1091.6302048052157</c:v>
                </c:pt>
                <c:pt idx="22">
                  <c:v>1183.2604096104315</c:v>
                </c:pt>
                <c:pt idx="23">
                  <c:v>1274.8906144156474</c:v>
                </c:pt>
                <c:pt idx="24">
                  <c:v>1366.5208192208631</c:v>
                </c:pt>
                <c:pt idx="25">
                  <c:v>1458.1510240260789</c:v>
                </c:pt>
                <c:pt idx="26">
                  <c:v>1549.7812288312946</c:v>
                </c:pt>
                <c:pt idx="27">
                  <c:v>1641.4114336365105</c:v>
                </c:pt>
                <c:pt idx="28">
                  <c:v>1733.0416384417263</c:v>
                </c:pt>
                <c:pt idx="29">
                  <c:v>1824.671843246942</c:v>
                </c:pt>
                <c:pt idx="30">
                  <c:v>1916.3020480521568</c:v>
                </c:pt>
                <c:pt idx="31">
                  <c:v>2050.6788269085018</c:v>
                </c:pt>
                <c:pt idx="32">
                  <c:v>2084.832816434458</c:v>
                </c:pt>
                <c:pt idx="33">
                  <c:v>2097.137883809577</c:v>
                </c:pt>
                <c:pt idx="34">
                  <c:v>2120.2270753223843</c:v>
                </c:pt>
                <c:pt idx="35">
                  <c:v>2145.6070315101274</c:v>
                </c:pt>
                <c:pt idx="36">
                  <c:v>2314.2263462591409</c:v>
                </c:pt>
                <c:pt idx="37">
                  <c:v>2195.1700622146791</c:v>
                </c:pt>
                <c:pt idx="38">
                  <c:v>2350.2405931538592</c:v>
                </c:pt>
                <c:pt idx="39">
                  <c:v>2366.7939652788687</c:v>
                </c:pt>
                <c:pt idx="40">
                  <c:v>2410.7584533031254</c:v>
                </c:pt>
                <c:pt idx="41">
                  <c:v>2510.8313603401275</c:v>
                </c:pt>
                <c:pt idx="42">
                  <c:v>2442.9979223604887</c:v>
                </c:pt>
                <c:pt idx="43">
                  <c:v>2459.0282973720218</c:v>
                </c:pt>
                <c:pt idx="44">
                  <c:v>2412.8396497788863</c:v>
                </c:pt>
                <c:pt idx="45">
                  <c:v>2437.8406969642988</c:v>
                </c:pt>
                <c:pt idx="46">
                  <c:v>2351.6002394692805</c:v>
                </c:pt>
                <c:pt idx="47">
                  <c:v>2303.7880678515639</c:v>
                </c:pt>
                <c:pt idx="48">
                  <c:v>2200</c:v>
                </c:pt>
                <c:pt idx="49">
                  <c:v>2110.3307302897829</c:v>
                </c:pt>
                <c:pt idx="50">
                  <c:v>2225.6949052016885</c:v>
                </c:pt>
                <c:pt idx="51">
                  <c:v>2300</c:v>
                </c:pt>
                <c:pt idx="52">
                  <c:v>2300</c:v>
                </c:pt>
                <c:pt idx="53">
                  <c:v>2300</c:v>
                </c:pt>
                <c:pt idx="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65-5643-B81F-2D007BD50376}"/>
            </c:ext>
          </c:extLst>
        </c:ser>
        <c:ser>
          <c:idx val="2"/>
          <c:order val="2"/>
          <c:tx>
            <c:strRef>
              <c:f>'4 - Electr UW allocation ktoe'!$D$171</c:f>
              <c:strCache>
                <c:ptCount val="1"/>
                <c:pt idx="0">
                  <c:v>Industrial &amp; other heating</c:v>
                </c:pt>
              </c:strCache>
            </c:strRef>
          </c:tx>
          <c:marker>
            <c:symbol val="none"/>
          </c:marker>
          <c:cat>
            <c:numRef>
              <c:f>'4 - Electr UW allocation ktoe'!$G$153:$BK$153</c:f>
              <c:numCache>
                <c:formatCode>General</c:formatCode>
                <c:ptCount val="57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5">
                  <c:v>2015</c:v>
                </c:pt>
              </c:numCache>
            </c:numRef>
          </c:cat>
          <c:val>
            <c:numRef>
              <c:f>'4 - Electr UW allocation ktoe'!$G$171:$BK$171</c:f>
              <c:numCache>
                <c:formatCode>#,##0</c:formatCode>
                <c:ptCount val="57"/>
                <c:pt idx="0">
                  <c:v>3081.2469129052893</c:v>
                </c:pt>
                <c:pt idx="1">
                  <c:v>3239.6456208039394</c:v>
                </c:pt>
                <c:pt idx="2">
                  <c:v>3421.0338087575778</c:v>
                </c:pt>
                <c:pt idx="3">
                  <c:v>3642.8205445436424</c:v>
                </c:pt>
                <c:pt idx="4">
                  <c:v>3999.4069282869395</c:v>
                </c:pt>
                <c:pt idx="5">
                  <c:v>4055.5483733213046</c:v>
                </c:pt>
                <c:pt idx="6">
                  <c:v>4146.118283279483</c:v>
                </c:pt>
                <c:pt idx="7">
                  <c:v>4461.1550863370285</c:v>
                </c:pt>
                <c:pt idx="8">
                  <c:v>4773.5719782937267</c:v>
                </c:pt>
                <c:pt idx="9">
                  <c:v>5012.5602276076525</c:v>
                </c:pt>
                <c:pt idx="10">
                  <c:v>5069.8449242246825</c:v>
                </c:pt>
                <c:pt idx="11">
                  <c:v>5096.5626419677192</c:v>
                </c:pt>
                <c:pt idx="12">
                  <c:v>5146.3594289375706</c:v>
                </c:pt>
                <c:pt idx="13">
                  <c:v>5555.7968452886971</c:v>
                </c:pt>
                <c:pt idx="14">
                  <c:v>5422.2650797532933</c:v>
                </c:pt>
                <c:pt idx="15">
                  <c:v>5326.8499088399576</c:v>
                </c:pt>
                <c:pt idx="16">
                  <c:v>5670.1427688769518</c:v>
                </c:pt>
                <c:pt idx="17">
                  <c:v>5764.2248830757335</c:v>
                </c:pt>
                <c:pt idx="18">
                  <c:v>5973.102241060963</c:v>
                </c:pt>
                <c:pt idx="19">
                  <c:v>6189.308805273261</c:v>
                </c:pt>
                <c:pt idx="20">
                  <c:v>5770.9481421152741</c:v>
                </c:pt>
                <c:pt idx="21">
                  <c:v>5609.1495593785867</c:v>
                </c:pt>
                <c:pt idx="22">
                  <c:v>5408.6695012404216</c:v>
                </c:pt>
                <c:pt idx="23">
                  <c:v>5424.6092014901124</c:v>
                </c:pt>
                <c:pt idx="24">
                  <c:v>5550.4974716295164</c:v>
                </c:pt>
                <c:pt idx="25">
                  <c:v>5539.1233640693599</c:v>
                </c:pt>
                <c:pt idx="26">
                  <c:v>5687.3823214537751</c:v>
                </c:pt>
                <c:pt idx="27">
                  <c:v>6349.0445065623244</c:v>
                </c:pt>
                <c:pt idx="28">
                  <c:v>6620.7030379408516</c:v>
                </c:pt>
                <c:pt idx="29">
                  <c:v>6819.159024874848</c:v>
                </c:pt>
                <c:pt idx="30">
                  <c:v>6752.3039186857231</c:v>
                </c:pt>
                <c:pt idx="31">
                  <c:v>6695.177257446936</c:v>
                </c:pt>
                <c:pt idx="32">
                  <c:v>6519.0408898126543</c:v>
                </c:pt>
                <c:pt idx="33">
                  <c:v>6699.1433969294349</c:v>
                </c:pt>
                <c:pt idx="34">
                  <c:v>6646.3988798140099</c:v>
                </c:pt>
                <c:pt idx="35">
                  <c:v>7024.8617424642225</c:v>
                </c:pt>
                <c:pt idx="36">
                  <c:v>7353.4362357422715</c:v>
                </c:pt>
                <c:pt idx="37">
                  <c:v>7542.2182858770493</c:v>
                </c:pt>
                <c:pt idx="38">
                  <c:v>7685.2884640856482</c:v>
                </c:pt>
                <c:pt idx="39">
                  <c:v>7862.9887589250911</c:v>
                </c:pt>
                <c:pt idx="40">
                  <c:v>8017.6986786068483</c:v>
                </c:pt>
                <c:pt idx="41">
                  <c:v>8060.5863627341369</c:v>
                </c:pt>
                <c:pt idx="42">
                  <c:v>7990.2891236660007</c:v>
                </c:pt>
                <c:pt idx="43">
                  <c:v>8022.9709650260402</c:v>
                </c:pt>
                <c:pt idx="44">
                  <c:v>8202.6596017191259</c:v>
                </c:pt>
                <c:pt idx="45">
                  <c:v>8549.8080993544336</c:v>
                </c:pt>
                <c:pt idx="46">
                  <c:v>8637.9392581783177</c:v>
                </c:pt>
                <c:pt idx="47">
                  <c:v>8534.7187153330451</c:v>
                </c:pt>
                <c:pt idx="48">
                  <c:v>8538.8670735065862</c:v>
                </c:pt>
                <c:pt idx="49">
                  <c:v>8190.8334486729682</c:v>
                </c:pt>
                <c:pt idx="50">
                  <c:v>8638.596791680935</c:v>
                </c:pt>
                <c:pt idx="51">
                  <c:v>8366.5043684586653</c:v>
                </c:pt>
                <c:pt idx="52">
                  <c:v>8174.0815143820737</c:v>
                </c:pt>
                <c:pt idx="53">
                  <c:v>8173.2877212308213</c:v>
                </c:pt>
                <c:pt idx="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65-5643-B81F-2D007BD50376}"/>
            </c:ext>
          </c:extLst>
        </c:ser>
        <c:ser>
          <c:idx val="3"/>
          <c:order val="3"/>
          <c:tx>
            <c:strRef>
              <c:f>'4 - Electr UW allocation ktoe'!$D$172</c:f>
              <c:strCache>
                <c:ptCount val="1"/>
                <c:pt idx="0">
                  <c:v>Domestic heating</c:v>
                </c:pt>
              </c:strCache>
            </c:strRef>
          </c:tx>
          <c:marker>
            <c:symbol val="none"/>
          </c:marker>
          <c:cat>
            <c:numRef>
              <c:f>'4 - Electr UW allocation ktoe'!$G$153:$BK$153</c:f>
              <c:numCache>
                <c:formatCode>General</c:formatCode>
                <c:ptCount val="57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5">
                  <c:v>2015</c:v>
                </c:pt>
              </c:numCache>
            </c:numRef>
          </c:cat>
          <c:val>
            <c:numRef>
              <c:f>'4 - Electr UW allocation ktoe'!$G$172:$BK$172</c:f>
              <c:numCache>
                <c:formatCode>#,##0</c:formatCode>
                <c:ptCount val="57"/>
                <c:pt idx="0">
                  <c:v>2062.2184006878765</c:v>
                </c:pt>
                <c:pt idx="1">
                  <c:v>2308.690306172995</c:v>
                </c:pt>
                <c:pt idx="2">
                  <c:v>2717.5327698315064</c:v>
                </c:pt>
                <c:pt idx="3">
                  <c:v>3069.7454729043798</c:v>
                </c:pt>
                <c:pt idx="4">
                  <c:v>3027.724429396912</c:v>
                </c:pt>
                <c:pt idx="5">
                  <c:v>3144.1841607972769</c:v>
                </c:pt>
                <c:pt idx="6">
                  <c:v>3243.7016338517774</c:v>
                </c:pt>
                <c:pt idx="7">
                  <c:v>3337.4350134076271</c:v>
                </c:pt>
                <c:pt idx="8">
                  <c:v>3521.0757886513875</c:v>
                </c:pt>
                <c:pt idx="9">
                  <c:v>3762.2115855176094</c:v>
                </c:pt>
                <c:pt idx="10">
                  <c:v>3959.2367071067301</c:v>
                </c:pt>
                <c:pt idx="11">
                  <c:v>4123.8019396403715</c:v>
                </c:pt>
                <c:pt idx="12">
                  <c:v>4494.743426417308</c:v>
                </c:pt>
                <c:pt idx="13">
                  <c:v>4675.1540784638237</c:v>
                </c:pt>
                <c:pt idx="14">
                  <c:v>4594.9346471666922</c:v>
                </c:pt>
                <c:pt idx="15">
                  <c:v>4137.3595496826683</c:v>
                </c:pt>
                <c:pt idx="16">
                  <c:v>3650.8994534706435</c:v>
                </c:pt>
                <c:pt idx="17">
                  <c:v>3594.6384906593885</c:v>
                </c:pt>
                <c:pt idx="18">
                  <c:v>3473.7193523978885</c:v>
                </c:pt>
                <c:pt idx="19">
                  <c:v>3687.8089975357793</c:v>
                </c:pt>
                <c:pt idx="20">
                  <c:v>3272.2141048155204</c:v>
                </c:pt>
                <c:pt idx="21">
                  <c:v>3013.6051766007363</c:v>
                </c:pt>
                <c:pt idx="22">
                  <c:v>2746.627634860622</c:v>
                </c:pt>
                <c:pt idx="23">
                  <c:v>2626.9942477070276</c:v>
                </c:pt>
                <c:pt idx="24">
                  <c:v>2561.619159370428</c:v>
                </c:pt>
                <c:pt idx="25">
                  <c:v>2724.8528214727899</c:v>
                </c:pt>
                <c:pt idx="26">
                  <c:v>2874.6297740994351</c:v>
                </c:pt>
                <c:pt idx="27">
                  <c:v>2840.4126811315223</c:v>
                </c:pt>
                <c:pt idx="28">
                  <c:v>2770.1405788880829</c:v>
                </c:pt>
                <c:pt idx="29">
                  <c:v>2699.8684766446431</c:v>
                </c:pt>
                <c:pt idx="30">
                  <c:v>2629.5963744012042</c:v>
                </c:pt>
                <c:pt idx="31">
                  <c:v>2924.3752805520999</c:v>
                </c:pt>
                <c:pt idx="32">
                  <c:v>2970.6449089193848</c:v>
                </c:pt>
                <c:pt idx="33">
                  <c:v>2987.7140108856829</c:v>
                </c:pt>
                <c:pt idx="34">
                  <c:v>3004.0583161801387</c:v>
                </c:pt>
                <c:pt idx="35">
                  <c:v>3016.193560835989</c:v>
                </c:pt>
                <c:pt idx="36">
                  <c:v>3415.2989976633694</c:v>
                </c:pt>
                <c:pt idx="37">
                  <c:v>3092.6766025469519</c:v>
                </c:pt>
                <c:pt idx="38">
                  <c:v>3454.7824459448998</c:v>
                </c:pt>
                <c:pt idx="39">
                  <c:v>3471.8103119613434</c:v>
                </c:pt>
                <c:pt idx="40">
                  <c:v>3540.338009080549</c:v>
                </c:pt>
                <c:pt idx="41">
                  <c:v>3783.9703600930648</c:v>
                </c:pt>
                <c:pt idx="42">
                  <c:v>3642.5244137619784</c:v>
                </c:pt>
                <c:pt idx="43">
                  <c:v>3658.45608813834</c:v>
                </c:pt>
                <c:pt idx="44">
                  <c:v>3529.4992491251746</c:v>
                </c:pt>
                <c:pt idx="45">
                  <c:v>3522.4749983719494</c:v>
                </c:pt>
                <c:pt idx="46">
                  <c:v>3380.7144452541593</c:v>
                </c:pt>
                <c:pt idx="47">
                  <c:v>3179.1997363741616</c:v>
                </c:pt>
                <c:pt idx="48">
                  <c:v>3231.122456600468</c:v>
                </c:pt>
                <c:pt idx="49">
                  <c:v>3099.4259152242644</c:v>
                </c:pt>
                <c:pt idx="50">
                  <c:v>3268.8603589720119</c:v>
                </c:pt>
                <c:pt idx="51">
                  <c:v>2997.8331901672605</c:v>
                </c:pt>
                <c:pt idx="52">
                  <c:v>3264.1936695246013</c:v>
                </c:pt>
                <c:pt idx="53">
                  <c:v>3291.1962040200442</c:v>
                </c:pt>
                <c:pt idx="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65-5643-B81F-2D007BD50376}"/>
            </c:ext>
          </c:extLst>
        </c:ser>
        <c:ser>
          <c:idx val="4"/>
          <c:order val="4"/>
          <c:tx>
            <c:strRef>
              <c:f>'4 - Electr UW allocation ktoe'!$D$173</c:f>
              <c:strCache>
                <c:ptCount val="1"/>
                <c:pt idx="0">
                  <c:v>passenger transport (electrified rail)</c:v>
                </c:pt>
              </c:strCache>
            </c:strRef>
          </c:tx>
          <c:marker>
            <c:symbol val="none"/>
          </c:marker>
          <c:cat>
            <c:numRef>
              <c:f>'4 - Electr UW allocation ktoe'!$G$153:$BK$153</c:f>
              <c:numCache>
                <c:formatCode>General</c:formatCode>
                <c:ptCount val="57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5">
                  <c:v>2015</c:v>
                </c:pt>
              </c:numCache>
            </c:numRef>
          </c:cat>
          <c:val>
            <c:numRef>
              <c:f>'4 - Electr UW allocation ktoe'!$G$173:$BK$173</c:f>
              <c:numCache>
                <c:formatCode>#,##0</c:formatCode>
                <c:ptCount val="57"/>
                <c:pt idx="0">
                  <c:v>193.95803590741946</c:v>
                </c:pt>
                <c:pt idx="1">
                  <c:v>195.95760328790828</c:v>
                </c:pt>
                <c:pt idx="2">
                  <c:v>206.95522388059703</c:v>
                </c:pt>
                <c:pt idx="3">
                  <c:v>205.95544019035262</c:v>
                </c:pt>
                <c:pt idx="4">
                  <c:v>203.95587280986373</c:v>
                </c:pt>
                <c:pt idx="5">
                  <c:v>200.95652173913044</c:v>
                </c:pt>
                <c:pt idx="6">
                  <c:v>214.95349340255248</c:v>
                </c:pt>
                <c:pt idx="7">
                  <c:v>221.95197923426346</c:v>
                </c:pt>
                <c:pt idx="8">
                  <c:v>224</c:v>
                </c:pt>
                <c:pt idx="9">
                  <c:v>232</c:v>
                </c:pt>
                <c:pt idx="10">
                  <c:v>234</c:v>
                </c:pt>
                <c:pt idx="11">
                  <c:v>237</c:v>
                </c:pt>
                <c:pt idx="12">
                  <c:v>229</c:v>
                </c:pt>
                <c:pt idx="13">
                  <c:v>224</c:v>
                </c:pt>
                <c:pt idx="14">
                  <c:v>234.00000000000003</c:v>
                </c:pt>
                <c:pt idx="15">
                  <c:v>249</c:v>
                </c:pt>
                <c:pt idx="16">
                  <c:v>247</c:v>
                </c:pt>
                <c:pt idx="17">
                  <c:v>252</c:v>
                </c:pt>
                <c:pt idx="18">
                  <c:v>254</c:v>
                </c:pt>
                <c:pt idx="19">
                  <c:v>254</c:v>
                </c:pt>
                <c:pt idx="20">
                  <c:v>262</c:v>
                </c:pt>
                <c:pt idx="21">
                  <c:v>259</c:v>
                </c:pt>
                <c:pt idx="22">
                  <c:v>229</c:v>
                </c:pt>
                <c:pt idx="23">
                  <c:v>247.00000000000003</c:v>
                </c:pt>
                <c:pt idx="24">
                  <c:v>247</c:v>
                </c:pt>
                <c:pt idx="25">
                  <c:v>254</c:v>
                </c:pt>
                <c:pt idx="26">
                  <c:v>259</c:v>
                </c:pt>
                <c:pt idx="27">
                  <c:v>264</c:v>
                </c:pt>
                <c:pt idx="28">
                  <c:v>282</c:v>
                </c:pt>
                <c:pt idx="29">
                  <c:v>272</c:v>
                </c:pt>
                <c:pt idx="30">
                  <c:v>280</c:v>
                </c:pt>
                <c:pt idx="31">
                  <c:v>285</c:v>
                </c:pt>
                <c:pt idx="32">
                  <c:v>290</c:v>
                </c:pt>
                <c:pt idx="33">
                  <c:v>295</c:v>
                </c:pt>
                <c:pt idx="34">
                  <c:v>300</c:v>
                </c:pt>
                <c:pt idx="35">
                  <c:v>305</c:v>
                </c:pt>
                <c:pt idx="36">
                  <c:v>310</c:v>
                </c:pt>
                <c:pt idx="37">
                  <c:v>315</c:v>
                </c:pt>
                <c:pt idx="38">
                  <c:v>320</c:v>
                </c:pt>
                <c:pt idx="39">
                  <c:v>325</c:v>
                </c:pt>
                <c:pt idx="40">
                  <c:v>330</c:v>
                </c:pt>
                <c:pt idx="41">
                  <c:v>335</c:v>
                </c:pt>
                <c:pt idx="42">
                  <c:v>340</c:v>
                </c:pt>
                <c:pt idx="43">
                  <c:v>345</c:v>
                </c:pt>
                <c:pt idx="44">
                  <c:v>347</c:v>
                </c:pt>
                <c:pt idx="45">
                  <c:v>347</c:v>
                </c:pt>
                <c:pt idx="46">
                  <c:v>343</c:v>
                </c:pt>
                <c:pt idx="47">
                  <c:v>339</c:v>
                </c:pt>
                <c:pt idx="48">
                  <c:v>338</c:v>
                </c:pt>
                <c:pt idx="49">
                  <c:v>346</c:v>
                </c:pt>
                <c:pt idx="50">
                  <c:v>364.03800000000001</c:v>
                </c:pt>
                <c:pt idx="51">
                  <c:v>363.952</c:v>
                </c:pt>
                <c:pt idx="52">
                  <c:v>364.29599999999999</c:v>
                </c:pt>
                <c:pt idx="53">
                  <c:v>364.21</c:v>
                </c:pt>
                <c:pt idx="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65-5643-B81F-2D007BD50376}"/>
            </c:ext>
          </c:extLst>
        </c:ser>
        <c:ser>
          <c:idx val="5"/>
          <c:order val="5"/>
          <c:tx>
            <c:strRef>
              <c:f>'4 - Electr UW allocation ktoe'!$D$174</c:f>
              <c:strCache>
                <c:ptCount val="1"/>
                <c:pt idx="0">
                  <c:v>Domestic appliances</c:v>
                </c:pt>
              </c:strCache>
            </c:strRef>
          </c:tx>
          <c:marker>
            <c:symbol val="none"/>
          </c:marker>
          <c:cat>
            <c:numRef>
              <c:f>'4 - Electr UW allocation ktoe'!$G$153:$BK$153</c:f>
              <c:numCache>
                <c:formatCode>General</c:formatCode>
                <c:ptCount val="57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5">
                  <c:v>2015</c:v>
                </c:pt>
              </c:numCache>
            </c:numRef>
          </c:cat>
          <c:val>
            <c:numRef>
              <c:f>'4 - Electr UW allocation ktoe'!$G$174:$BK$174</c:f>
              <c:numCache>
                <c:formatCode>#,##0</c:formatCode>
                <c:ptCount val="57"/>
                <c:pt idx="0">
                  <c:v>991.46174180941148</c:v>
                </c:pt>
                <c:pt idx="1">
                  <c:v>1084.4125224021161</c:v>
                </c:pt>
                <c:pt idx="2">
                  <c:v>1178.4477098011853</c:v>
                </c:pt>
                <c:pt idx="3">
                  <c:v>1294.7567842366946</c:v>
                </c:pt>
                <c:pt idx="4">
                  <c:v>1401.232183178585</c:v>
                </c:pt>
                <c:pt idx="5">
                  <c:v>1418.8694082159468</c:v>
                </c:pt>
                <c:pt idx="6">
                  <c:v>1445.9195146639902</c:v>
                </c:pt>
                <c:pt idx="7">
                  <c:v>1511.3620088794048</c:v>
                </c:pt>
                <c:pt idx="8">
                  <c:v>1585.5210341524471</c:v>
                </c:pt>
                <c:pt idx="9">
                  <c:v>1644.2348294085655</c:v>
                </c:pt>
                <c:pt idx="10">
                  <c:v>1688.0490692939941</c:v>
                </c:pt>
                <c:pt idx="11">
                  <c:v>1730.7182955008686</c:v>
                </c:pt>
                <c:pt idx="12">
                  <c:v>1787.033084597871</c:v>
                </c:pt>
                <c:pt idx="13">
                  <c:v>1853.0124661956731</c:v>
                </c:pt>
                <c:pt idx="14">
                  <c:v>1783.9077627564275</c:v>
                </c:pt>
                <c:pt idx="15">
                  <c:v>1867.3837418867918</c:v>
                </c:pt>
                <c:pt idx="16">
                  <c:v>1893.6249308880679</c:v>
                </c:pt>
                <c:pt idx="17">
                  <c:v>1945.8315034698853</c:v>
                </c:pt>
                <c:pt idx="18">
                  <c:v>1996.9760372665014</c:v>
                </c:pt>
                <c:pt idx="19">
                  <c:v>2042.9472724591258</c:v>
                </c:pt>
                <c:pt idx="20">
                  <c:v>2018.6894319729172</c:v>
                </c:pt>
                <c:pt idx="21">
                  <c:v>2008.4129467165042</c:v>
                </c:pt>
                <c:pt idx="22">
                  <c:v>2018.9334789398624</c:v>
                </c:pt>
                <c:pt idx="23">
                  <c:v>2040.2663718799627</c:v>
                </c:pt>
                <c:pt idx="24">
                  <c:v>2030.5307103479406</c:v>
                </c:pt>
                <c:pt idx="25">
                  <c:v>2109.7651303381222</c:v>
                </c:pt>
                <c:pt idx="26">
                  <c:v>2144.0886544985779</c:v>
                </c:pt>
                <c:pt idx="27">
                  <c:v>2170.4921234405551</c:v>
                </c:pt>
                <c:pt idx="28">
                  <c:v>2201.358469502657</c:v>
                </c:pt>
                <c:pt idx="29">
                  <c:v>2228.7283109823138</c:v>
                </c:pt>
                <c:pt idx="30">
                  <c:v>2182.650053183414</c:v>
                </c:pt>
                <c:pt idx="31">
                  <c:v>2205.6756193128326</c:v>
                </c:pt>
                <c:pt idx="32">
                  <c:v>2292.9417956298676</c:v>
                </c:pt>
                <c:pt idx="33">
                  <c:v>2326.808163903725</c:v>
                </c:pt>
                <c:pt idx="34">
                  <c:v>2366.8795243815507</c:v>
                </c:pt>
                <c:pt idx="35">
                  <c:v>2459.113126677888</c:v>
                </c:pt>
                <c:pt idx="36">
                  <c:v>2561.7287765113297</c:v>
                </c:pt>
                <c:pt idx="37">
                  <c:v>2680.6257228526179</c:v>
                </c:pt>
                <c:pt idx="38">
                  <c:v>2718.6441453009234</c:v>
                </c:pt>
                <c:pt idx="39">
                  <c:v>2802.356798817324</c:v>
                </c:pt>
                <c:pt idx="40">
                  <c:v>2854.4390327736851</c:v>
                </c:pt>
                <c:pt idx="41">
                  <c:v>2931.9604904694438</c:v>
                </c:pt>
                <c:pt idx="42">
                  <c:v>2920.1655063318922</c:v>
                </c:pt>
                <c:pt idx="43">
                  <c:v>2977.7532273739976</c:v>
                </c:pt>
                <c:pt idx="44">
                  <c:v>3092.6890458083271</c:v>
                </c:pt>
                <c:pt idx="45">
                  <c:v>3086.6594053855601</c:v>
                </c:pt>
                <c:pt idx="46">
                  <c:v>3084.7238143368477</c:v>
                </c:pt>
                <c:pt idx="47">
                  <c:v>3078.4418419012959</c:v>
                </c:pt>
                <c:pt idx="48">
                  <c:v>2976.6426751991385</c:v>
                </c:pt>
                <c:pt idx="49">
                  <c:v>2855.3184138930587</c:v>
                </c:pt>
                <c:pt idx="50">
                  <c:v>3011.408380362112</c:v>
                </c:pt>
                <c:pt idx="51">
                  <c:v>3170.497770416926</c:v>
                </c:pt>
                <c:pt idx="52">
                  <c:v>3238.7203515706233</c:v>
                </c:pt>
                <c:pt idx="53">
                  <c:v>3140.7380275469814</c:v>
                </c:pt>
                <c:pt idx="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65-5643-B81F-2D007BD50376}"/>
            </c:ext>
          </c:extLst>
        </c:ser>
        <c:ser>
          <c:idx val="6"/>
          <c:order val="6"/>
          <c:tx>
            <c:strRef>
              <c:f>'4 - Electr UW allocation ktoe'!$D$175</c:f>
              <c:strCache>
                <c:ptCount val="1"/>
                <c:pt idx="0">
                  <c:v>Lighting - other</c:v>
                </c:pt>
              </c:strCache>
            </c:strRef>
          </c:tx>
          <c:marker>
            <c:symbol val="none"/>
          </c:marker>
          <c:cat>
            <c:numRef>
              <c:f>'4 - Electr UW allocation ktoe'!$G$153:$BK$153</c:f>
              <c:numCache>
                <c:formatCode>General</c:formatCode>
                <c:ptCount val="57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5">
                  <c:v>2015</c:v>
                </c:pt>
              </c:numCache>
            </c:numRef>
          </c:cat>
          <c:val>
            <c:numRef>
              <c:f>'4 - Electr UW allocation ktoe'!$G$175:$BK$175</c:f>
              <c:numCache>
                <c:formatCode>#,##0</c:formatCode>
                <c:ptCount val="57"/>
                <c:pt idx="0">
                  <c:v>1079.6246011142093</c:v>
                </c:pt>
                <c:pt idx="1">
                  <c:v>1175.2322959275782</c:v>
                </c:pt>
                <c:pt idx="2">
                  <c:v>1228.7688573457037</c:v>
                </c:pt>
                <c:pt idx="3">
                  <c:v>1340.071223920482</c:v>
                </c:pt>
                <c:pt idx="4">
                  <c:v>1547.1035260633164</c:v>
                </c:pt>
                <c:pt idx="5">
                  <c:v>1560.0202192867218</c:v>
                </c:pt>
                <c:pt idx="6">
                  <c:v>1594.9821631756504</c:v>
                </c:pt>
                <c:pt idx="7">
                  <c:v>1698.1618907249986</c:v>
                </c:pt>
                <c:pt idx="8">
                  <c:v>1794.5457166063484</c:v>
                </c:pt>
                <c:pt idx="9">
                  <c:v>1852.6655126733774</c:v>
                </c:pt>
                <c:pt idx="10">
                  <c:v>1899.4220954252019</c:v>
                </c:pt>
                <c:pt idx="11">
                  <c:v>1944.3953648131153</c:v>
                </c:pt>
                <c:pt idx="12">
                  <c:v>2013.0085546989642</c:v>
                </c:pt>
                <c:pt idx="13">
                  <c:v>2098.3605458085704</c:v>
                </c:pt>
                <c:pt idx="14">
                  <c:v>1954.2875259488071</c:v>
                </c:pt>
                <c:pt idx="15">
                  <c:v>2070.0389574681649</c:v>
                </c:pt>
                <c:pt idx="16">
                  <c:v>2088.8021537546838</c:v>
                </c:pt>
                <c:pt idx="17">
                  <c:v>2152.083313828623</c:v>
                </c:pt>
                <c:pt idx="18">
                  <c:v>2213.9323492231488</c:v>
                </c:pt>
                <c:pt idx="19">
                  <c:v>2267.3663566834121</c:v>
                </c:pt>
                <c:pt idx="20">
                  <c:v>2201.7606417546103</c:v>
                </c:pt>
                <c:pt idx="21">
                  <c:v>2161.2189646159914</c:v>
                </c:pt>
                <c:pt idx="22">
                  <c:v>2156.7587364010851</c:v>
                </c:pt>
                <c:pt idx="23">
                  <c:v>2171.279881871867</c:v>
                </c:pt>
                <c:pt idx="24">
                  <c:v>2133.6586141769899</c:v>
                </c:pt>
                <c:pt idx="25">
                  <c:v>2248.2342566445082</c:v>
                </c:pt>
                <c:pt idx="26">
                  <c:v>2287.4355663787414</c:v>
                </c:pt>
                <c:pt idx="27">
                  <c:v>2314.2400918950721</c:v>
                </c:pt>
                <c:pt idx="28">
                  <c:v>2348.9698828522546</c:v>
                </c:pt>
                <c:pt idx="29">
                  <c:v>2378.5229928064355</c:v>
                </c:pt>
                <c:pt idx="30">
                  <c:v>2283.9239859829872</c:v>
                </c:pt>
                <c:pt idx="31">
                  <c:v>2307.4155430090236</c:v>
                </c:pt>
                <c:pt idx="32">
                  <c:v>2440.8765098909439</c:v>
                </c:pt>
                <c:pt idx="33">
                  <c:v>2483.6300559828951</c:v>
                </c:pt>
                <c:pt idx="34">
                  <c:v>2536.7254658313136</c:v>
                </c:pt>
                <c:pt idx="35">
                  <c:v>2677.9764435800403</c:v>
                </c:pt>
                <c:pt idx="36">
                  <c:v>2836.9591693394236</c:v>
                </c:pt>
                <c:pt idx="37">
                  <c:v>3020.6054719543422</c:v>
                </c:pt>
                <c:pt idx="38">
                  <c:v>3063.0556207099717</c:v>
                </c:pt>
                <c:pt idx="39">
                  <c:v>3219.8142502485111</c:v>
                </c:pt>
                <c:pt idx="40">
                  <c:v>3319.4336417935137</c:v>
                </c:pt>
                <c:pt idx="41">
                  <c:v>3460.0392348431265</c:v>
                </c:pt>
                <c:pt idx="42">
                  <c:v>3446.6451579700129</c:v>
                </c:pt>
                <c:pt idx="43">
                  <c:v>3549.313249042953</c:v>
                </c:pt>
                <c:pt idx="44">
                  <c:v>3747.7880058799215</c:v>
                </c:pt>
                <c:pt idx="45">
                  <c:v>3740.4256487175212</c:v>
                </c:pt>
                <c:pt idx="46">
                  <c:v>3740.042950601232</c:v>
                </c:pt>
                <c:pt idx="47">
                  <c:v>3732.2876956149012</c:v>
                </c:pt>
                <c:pt idx="48">
                  <c:v>3608.0851672400154</c:v>
                </c:pt>
                <c:pt idx="49">
                  <c:v>3461.0240936042514</c:v>
                </c:pt>
                <c:pt idx="50">
                  <c:v>3650.2258064817656</c:v>
                </c:pt>
                <c:pt idx="51">
                  <c:v>3602.3459578797265</c:v>
                </c:pt>
                <c:pt idx="52">
                  <c:v>3642.801031975514</c:v>
                </c:pt>
                <c:pt idx="53">
                  <c:v>3666.929099878048</c:v>
                </c:pt>
                <c:pt idx="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65-5643-B81F-2D007BD50376}"/>
            </c:ext>
          </c:extLst>
        </c:ser>
        <c:ser>
          <c:idx val="7"/>
          <c:order val="7"/>
          <c:tx>
            <c:strRef>
              <c:f>'4 - Electr UW allocation ktoe'!$D$176</c:f>
              <c:strCache>
                <c:ptCount val="1"/>
                <c:pt idx="0">
                  <c:v>Lighting - domestic</c:v>
                </c:pt>
              </c:strCache>
            </c:strRef>
          </c:tx>
          <c:marker>
            <c:symbol val="none"/>
          </c:marker>
          <c:cat>
            <c:numRef>
              <c:f>'4 - Electr UW allocation ktoe'!$G$153:$BK$153</c:f>
              <c:numCache>
                <c:formatCode>General</c:formatCode>
                <c:ptCount val="57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5">
                  <c:v>2015</c:v>
                </c:pt>
              </c:numCache>
            </c:numRef>
          </c:cat>
          <c:val>
            <c:numRef>
              <c:f>'4 - Electr UW allocation ktoe'!$G$176:$BK$176</c:f>
              <c:numCache>
                <c:formatCode>#,##0</c:formatCode>
                <c:ptCount val="57"/>
                <c:pt idx="0">
                  <c:v>606.53482373172835</c:v>
                </c:pt>
                <c:pt idx="1">
                  <c:v>669.00668774948963</c:v>
                </c:pt>
                <c:pt idx="2">
                  <c:v>775.39391442501892</c:v>
                </c:pt>
                <c:pt idx="3">
                  <c:v>861.89609620995111</c:v>
                </c:pt>
                <c:pt idx="4">
                  <c:v>835.94440451250841</c:v>
                </c:pt>
                <c:pt idx="5">
                  <c:v>853.02299196488821</c:v>
                </c:pt>
                <c:pt idx="6">
                  <c:v>864.0646304705906</c:v>
                </c:pt>
                <c:pt idx="7">
                  <c:v>872.18166179099558</c:v>
                </c:pt>
                <c:pt idx="8">
                  <c:v>901.91862719032952</c:v>
                </c:pt>
                <c:pt idx="9">
                  <c:v>943.65222441602032</c:v>
                </c:pt>
                <c:pt idx="10">
                  <c:v>971.40965507478722</c:v>
                </c:pt>
                <c:pt idx="11">
                  <c:v>999.00309692305575</c:v>
                </c:pt>
                <c:pt idx="12">
                  <c:v>1026.1633578824485</c:v>
                </c:pt>
                <c:pt idx="13">
                  <c:v>1053.0211994221668</c:v>
                </c:pt>
                <c:pt idx="14">
                  <c:v>1079.5692134328719</c:v>
                </c:pt>
                <c:pt idx="15">
                  <c:v>1105.7837328154942</c:v>
                </c:pt>
                <c:pt idx="16">
                  <c:v>1131.6484089801256</c:v>
                </c:pt>
                <c:pt idx="17">
                  <c:v>1157.1539369705022</c:v>
                </c:pt>
                <c:pt idx="18">
                  <c:v>1182.2854012300829</c:v>
                </c:pt>
                <c:pt idx="19">
                  <c:v>1207.0337665463935</c:v>
                </c:pt>
                <c:pt idx="20">
                  <c:v>1231.3846507163369</c:v>
                </c:pt>
                <c:pt idx="21">
                  <c:v>1254.4493121127559</c:v>
                </c:pt>
                <c:pt idx="22">
                  <c:v>1276.8016019320132</c:v>
                </c:pt>
                <c:pt idx="23">
                  <c:v>1298.5608866314706</c:v>
                </c:pt>
                <c:pt idx="24">
                  <c:v>1319.624906822909</c:v>
                </c:pt>
                <c:pt idx="25">
                  <c:v>1339.8016793046793</c:v>
                </c:pt>
                <c:pt idx="26">
                  <c:v>1358.9737099793838</c:v>
                </c:pt>
                <c:pt idx="27">
                  <c:v>1377.0730432079129</c:v>
                </c:pt>
                <c:pt idx="28">
                  <c:v>1394.8370380706308</c:v>
                </c:pt>
                <c:pt idx="29">
                  <c:v>1411.8312775716495</c:v>
                </c:pt>
                <c:pt idx="30">
                  <c:v>1428.0659003833621</c:v>
                </c:pt>
                <c:pt idx="31">
                  <c:v>1443.7334694277654</c:v>
                </c:pt>
                <c:pt idx="32">
                  <c:v>1458.6843670305993</c:v>
                </c:pt>
                <c:pt idx="33">
                  <c:v>1473.5266853499706</c:v>
                </c:pt>
                <c:pt idx="34">
                  <c:v>1488.5798477427522</c:v>
                </c:pt>
                <c:pt idx="35">
                  <c:v>1504.1887378449378</c:v>
                </c:pt>
                <c:pt idx="36">
                  <c:v>1519.7224233669183</c:v>
                </c:pt>
                <c:pt idx="37">
                  <c:v>1538.2818118086129</c:v>
                </c:pt>
                <c:pt idx="38">
                  <c:v>1560.4888440875163</c:v>
                </c:pt>
                <c:pt idx="39">
                  <c:v>1546.0986729102026</c:v>
                </c:pt>
                <c:pt idx="40">
                  <c:v>1535.0545091821416</c:v>
                </c:pt>
                <c:pt idx="41">
                  <c:v>1526.2881299008243</c:v>
                </c:pt>
                <c:pt idx="42">
                  <c:v>1519.6227099413666</c:v>
                </c:pt>
                <c:pt idx="43">
                  <c:v>1514.8929199604443</c:v>
                </c:pt>
                <c:pt idx="44">
                  <c:v>1511.8872420934242</c:v>
                </c:pt>
                <c:pt idx="45">
                  <c:v>1508.9951087409124</c:v>
                </c:pt>
                <c:pt idx="46">
                  <c:v>1506.0859853457891</c:v>
                </c:pt>
                <c:pt idx="47">
                  <c:v>1503.1576137410436</c:v>
                </c:pt>
                <c:pt idx="48">
                  <c:v>1454.2323075884499</c:v>
                </c:pt>
                <c:pt idx="49">
                  <c:v>1394.9596034927858</c:v>
                </c:pt>
                <c:pt idx="50">
                  <c:v>1471.2170172633216</c:v>
                </c:pt>
                <c:pt idx="51">
                  <c:v>1126.7543985045531</c:v>
                </c:pt>
                <c:pt idx="52">
                  <c:v>1056.6827937453836</c:v>
                </c:pt>
                <c:pt idx="53">
                  <c:v>1022.5784120934418</c:v>
                </c:pt>
                <c:pt idx="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65-5643-B81F-2D007BD50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43412080"/>
        <c:axId val="-1443409792"/>
      </c:lineChart>
      <c:catAx>
        <c:axId val="-144341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44340979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44340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Electricty input</a:t>
                </a:r>
                <a:r>
                  <a:rPr lang="en-GB" baseline="0"/>
                  <a:t> ktoe by end use</a:t>
                </a:r>
                <a:endParaRPr lang="en-GB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-1443412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chart" Target="../charts/chart6.xml"/><Relationship Id="rId18" Type="http://schemas.openxmlformats.org/officeDocument/2006/relationships/chart" Target="../charts/chart7.xml"/><Relationship Id="rId26" Type="http://schemas.openxmlformats.org/officeDocument/2006/relationships/image" Target="../media/image20.png"/><Relationship Id="rId3" Type="http://schemas.openxmlformats.org/officeDocument/2006/relationships/chart" Target="../charts/chart3.xml"/><Relationship Id="rId21" Type="http://schemas.openxmlformats.org/officeDocument/2006/relationships/image" Target="../media/image16.png"/><Relationship Id="rId7" Type="http://schemas.openxmlformats.org/officeDocument/2006/relationships/image" Target="../media/image6.emf"/><Relationship Id="rId12" Type="http://schemas.openxmlformats.org/officeDocument/2006/relationships/chart" Target="../charts/chart5.xml"/><Relationship Id="rId17" Type="http://schemas.openxmlformats.org/officeDocument/2006/relationships/image" Target="../media/image13.emf"/><Relationship Id="rId25" Type="http://schemas.openxmlformats.org/officeDocument/2006/relationships/image" Target="../media/image19.png"/><Relationship Id="rId2" Type="http://schemas.openxmlformats.org/officeDocument/2006/relationships/image" Target="../media/image3.emf"/><Relationship Id="rId16" Type="http://schemas.openxmlformats.org/officeDocument/2006/relationships/image" Target="../media/image12.emf"/><Relationship Id="rId20" Type="http://schemas.openxmlformats.org/officeDocument/2006/relationships/image" Target="../media/image15.png"/><Relationship Id="rId1" Type="http://schemas.openxmlformats.org/officeDocument/2006/relationships/image" Target="../media/image2.emf"/><Relationship Id="rId6" Type="http://schemas.openxmlformats.org/officeDocument/2006/relationships/image" Target="../media/image5.emf"/><Relationship Id="rId11" Type="http://schemas.openxmlformats.org/officeDocument/2006/relationships/image" Target="../media/image9.png"/><Relationship Id="rId24" Type="http://schemas.openxmlformats.org/officeDocument/2006/relationships/image" Target="../media/image18.png"/><Relationship Id="rId5" Type="http://schemas.openxmlformats.org/officeDocument/2006/relationships/image" Target="../media/image4.png"/><Relationship Id="rId15" Type="http://schemas.openxmlformats.org/officeDocument/2006/relationships/image" Target="../media/image11.png"/><Relationship Id="rId23" Type="http://schemas.openxmlformats.org/officeDocument/2006/relationships/chart" Target="../charts/chart8.xml"/><Relationship Id="rId28" Type="http://schemas.openxmlformats.org/officeDocument/2006/relationships/image" Target="../media/image22.tmp"/><Relationship Id="rId10" Type="http://schemas.openxmlformats.org/officeDocument/2006/relationships/image" Target="../media/image8.png"/><Relationship Id="rId19" Type="http://schemas.openxmlformats.org/officeDocument/2006/relationships/image" Target="../media/image14.png"/><Relationship Id="rId4" Type="http://schemas.openxmlformats.org/officeDocument/2006/relationships/chart" Target="../charts/chart4.xml"/><Relationship Id="rId9" Type="http://schemas.openxmlformats.org/officeDocument/2006/relationships/image" Target="cid:image002.png@01CE7CCA.DB4A22F0" TargetMode="External"/><Relationship Id="rId14" Type="http://schemas.openxmlformats.org/officeDocument/2006/relationships/image" Target="../media/image10.emf"/><Relationship Id="rId22" Type="http://schemas.openxmlformats.org/officeDocument/2006/relationships/image" Target="../media/image17.png"/><Relationship Id="rId27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4.xml"/><Relationship Id="rId7" Type="http://schemas.openxmlformats.org/officeDocument/2006/relationships/chart" Target="../charts/chart15.xml"/><Relationship Id="rId2" Type="http://schemas.openxmlformats.org/officeDocument/2006/relationships/image" Target="../media/image23.emf"/><Relationship Id="rId1" Type="http://schemas.openxmlformats.org/officeDocument/2006/relationships/chart" Target="../charts/chart13.xml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9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chart" Target="../charts/chart18.xml"/><Relationship Id="rId7" Type="http://schemas.openxmlformats.org/officeDocument/2006/relationships/image" Target="../media/image30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29.png"/><Relationship Id="rId11" Type="http://schemas.openxmlformats.org/officeDocument/2006/relationships/image" Target="../media/image34.gif"/><Relationship Id="rId5" Type="http://schemas.openxmlformats.org/officeDocument/2006/relationships/chart" Target="../charts/chart20.xml"/><Relationship Id="rId10" Type="http://schemas.openxmlformats.org/officeDocument/2006/relationships/image" Target="../media/image33.png"/><Relationship Id="rId4" Type="http://schemas.openxmlformats.org/officeDocument/2006/relationships/chart" Target="../charts/chart19.xml"/><Relationship Id="rId9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88900</xdr:rowOff>
    </xdr:from>
    <xdr:to>
      <xdr:col>5</xdr:col>
      <xdr:colOff>381000</xdr:colOff>
      <xdr:row>14</xdr:row>
      <xdr:rowOff>43483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88900"/>
          <a:ext cx="4533900" cy="27549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0</xdr:rowOff>
    </xdr:from>
    <xdr:to>
      <xdr:col>0</xdr:col>
      <xdr:colOff>1485900</xdr:colOff>
      <xdr:row>36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38825"/>
          <a:ext cx="14859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1400175</xdr:colOff>
      <xdr:row>53</xdr:row>
      <xdr:rowOff>80962</xdr:rowOff>
    </xdr:from>
    <xdr:ext cx="914400" cy="3527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SpPr txBox="1"/>
          </xdr:nvSpPr>
          <xdr:spPr>
            <a:xfrm>
              <a:off x="1400175" y="9320212"/>
              <a:ext cx="914400" cy="352725"/>
            </a:xfrm>
            <a:prstGeom prst="rect">
              <a:avLst/>
            </a:prstGeom>
            <a:solidFill>
              <a:schemeClr val="accent1">
                <a:lumMod val="40000"/>
                <a:lumOff val="6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GB" sz="1100" b="0" i="1">
                      <a:latin typeface="Cambria Math"/>
                    </a:rPr>
                    <m:t>(1−</m:t>
                  </m:r>
                  <m:f>
                    <m:fPr>
                      <m:ctrlPr>
                        <a:rPr lang="en-GB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n-GB" sz="11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GB" sz="1100" b="0" i="1">
                              <a:latin typeface="Cambria Math"/>
                            </a:rPr>
                            <m:t>𝑇</m:t>
                          </m:r>
                        </m:e>
                        <m:sub>
                          <m:r>
                            <a:rPr lang="en-GB" sz="1100" b="0" i="1">
                              <a:latin typeface="Cambria Math"/>
                            </a:rPr>
                            <m:t>𝑂𝐵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n-GB" sz="11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GB" sz="1100" b="0" i="1">
                              <a:latin typeface="Cambria Math"/>
                            </a:rPr>
                            <m:t>𝑇</m:t>
                          </m:r>
                        </m:e>
                        <m:sub>
                          <m:r>
                            <a:rPr lang="en-GB" sz="1100" b="0" i="1">
                              <a:latin typeface="Cambria Math"/>
                            </a:rPr>
                            <m:t>𝐿𝑇𝐻</m:t>
                          </m:r>
                          <m:r>
                            <a:rPr lang="en-GB" sz="1100" b="0" i="1">
                              <a:latin typeface="Cambria Math"/>
                            </a:rPr>
                            <m:t>1</m:t>
                          </m:r>
                        </m:sub>
                      </m:sSub>
                    </m:den>
                  </m:f>
                </m:oMath>
              </a14:m>
              <a:r>
                <a:rPr lang="en-GB" sz="1100"/>
                <a:t>)</a:t>
              </a:r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1400175" y="9320212"/>
              <a:ext cx="914400" cy="352725"/>
            </a:xfrm>
            <a:prstGeom prst="rect">
              <a:avLst/>
            </a:prstGeom>
            <a:solidFill>
              <a:schemeClr val="accent1">
                <a:lumMod val="40000"/>
                <a:lumOff val="6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r>
                <a:rPr lang="en-GB" sz="1100" b="0" i="0">
                  <a:latin typeface="Cambria Math"/>
                </a:rPr>
                <a:t>(1−𝑇</a:t>
              </a:r>
              <a:r>
                <a:rPr lang="en-GB" sz="1100" b="0" i="0">
                  <a:latin typeface="Cambria Math" panose="02040503050406030204" pitchFamily="18" charset="0"/>
                </a:rPr>
                <a:t>_</a:t>
              </a:r>
              <a:r>
                <a:rPr lang="en-GB" sz="1100" b="0" i="0">
                  <a:latin typeface="Cambria Math"/>
                </a:rPr>
                <a:t>𝑂𝐵</a:t>
              </a:r>
              <a:r>
                <a:rPr lang="en-GB" sz="1100" b="0" i="0">
                  <a:latin typeface="Cambria Math" panose="02040503050406030204" pitchFamily="18" charset="0"/>
                </a:rPr>
                <a:t>/</a:t>
              </a:r>
              <a:r>
                <a:rPr lang="en-GB" sz="1100" b="0" i="0">
                  <a:latin typeface="Cambria Math"/>
                </a:rPr>
                <a:t>𝑇</a:t>
              </a:r>
              <a:r>
                <a:rPr lang="en-GB" sz="1100" b="0" i="0">
                  <a:latin typeface="Cambria Math" panose="02040503050406030204" pitchFamily="18" charset="0"/>
                </a:rPr>
                <a:t>_</a:t>
              </a:r>
              <a:r>
                <a:rPr lang="en-GB" sz="1100" b="0" i="0">
                  <a:latin typeface="Cambria Math"/>
                </a:rPr>
                <a:t>𝐿𝑇𝐻1</a:t>
              </a:r>
              <a:r>
                <a:rPr lang="en-GB" sz="1100" b="0" i="0">
                  <a:latin typeface="Cambria Math" panose="02040503050406030204" pitchFamily="18" charset="0"/>
                </a:rPr>
                <a:t> </a:t>
              </a:r>
              <a:r>
                <a:rPr lang="en-GB" sz="1100"/>
                <a:t>)</a:t>
              </a:r>
            </a:p>
          </xdr:txBody>
        </xdr:sp>
      </mc:Fallback>
    </mc:AlternateContent>
    <xdr:clientData/>
  </xdr:oneCellAnchor>
  <xdr:twoCellAnchor>
    <xdr:from>
      <xdr:col>8</xdr:col>
      <xdr:colOff>0</xdr:colOff>
      <xdr:row>0</xdr:row>
      <xdr:rowOff>0</xdr:rowOff>
    </xdr:from>
    <xdr:to>
      <xdr:col>16</xdr:col>
      <xdr:colOff>123825</xdr:colOff>
      <xdr:row>18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1400175</xdr:colOff>
      <xdr:row>55</xdr:row>
      <xdr:rowOff>80962</xdr:rowOff>
    </xdr:from>
    <xdr:ext cx="914400" cy="3527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SpPr txBox="1"/>
          </xdr:nvSpPr>
          <xdr:spPr>
            <a:xfrm>
              <a:off x="1400175" y="9644062"/>
              <a:ext cx="914400" cy="352725"/>
            </a:xfrm>
            <a:prstGeom prst="rect">
              <a:avLst/>
            </a:prstGeom>
            <a:solidFill>
              <a:schemeClr val="accent1">
                <a:lumMod val="40000"/>
                <a:lumOff val="6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GB" sz="1100" b="0" i="1">
                      <a:latin typeface="Cambria Math"/>
                    </a:rPr>
                    <m:t>(1−</m:t>
                  </m:r>
                  <m:f>
                    <m:fPr>
                      <m:ctrlPr>
                        <a:rPr lang="en-GB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n-GB" sz="11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GB" sz="1100" b="0" i="1">
                              <a:latin typeface="Cambria Math"/>
                            </a:rPr>
                            <m:t>𝑇</m:t>
                          </m:r>
                        </m:e>
                        <m:sub>
                          <m:r>
                            <a:rPr lang="en-GB" sz="1100" b="0" i="1">
                              <a:latin typeface="Cambria Math"/>
                            </a:rPr>
                            <m:t>𝑂𝐵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n-GB" sz="11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GB" sz="1100" b="0" i="1">
                              <a:latin typeface="Cambria Math"/>
                            </a:rPr>
                            <m:t>𝑇</m:t>
                          </m:r>
                        </m:e>
                        <m:sub>
                          <m:r>
                            <a:rPr lang="en-GB" sz="1100" b="0" i="1">
                              <a:latin typeface="Cambria Math"/>
                            </a:rPr>
                            <m:t>𝑀𝑇𝐻</m:t>
                          </m:r>
                          <m:r>
                            <a:rPr lang="en-GB" sz="1100" b="0" i="1">
                              <a:latin typeface="Cambria Math"/>
                            </a:rPr>
                            <m:t>1</m:t>
                          </m:r>
                        </m:sub>
                      </m:sSub>
                    </m:den>
                  </m:f>
                </m:oMath>
              </a14:m>
              <a:r>
                <a:rPr lang="en-GB" sz="1100"/>
                <a:t>)</a:t>
              </a:r>
            </a:p>
          </xdr:txBody>
        </xdr:sp>
      </mc:Choice>
      <mc:Fallback xmlns="">
        <xdr:sp macro="" textlink="">
          <xdr:nvSpPr>
            <xdr:cNvPr id="5" name="TextBox 4"/>
            <xdr:cNvSpPr txBox="1"/>
          </xdr:nvSpPr>
          <xdr:spPr>
            <a:xfrm>
              <a:off x="1400175" y="9644062"/>
              <a:ext cx="914400" cy="352725"/>
            </a:xfrm>
            <a:prstGeom prst="rect">
              <a:avLst/>
            </a:prstGeom>
            <a:solidFill>
              <a:schemeClr val="accent1">
                <a:lumMod val="40000"/>
                <a:lumOff val="6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r>
                <a:rPr lang="en-GB" sz="1100" b="0" i="0">
                  <a:latin typeface="Cambria Math"/>
                </a:rPr>
                <a:t>(1−𝑇</a:t>
              </a:r>
              <a:r>
                <a:rPr lang="en-GB" sz="1100" b="0" i="0">
                  <a:latin typeface="Cambria Math" panose="02040503050406030204" pitchFamily="18" charset="0"/>
                </a:rPr>
                <a:t>_</a:t>
              </a:r>
              <a:r>
                <a:rPr lang="en-GB" sz="1100" b="0" i="0">
                  <a:latin typeface="Cambria Math"/>
                </a:rPr>
                <a:t>𝑂𝐵</a:t>
              </a:r>
              <a:r>
                <a:rPr lang="en-GB" sz="1100" b="0" i="0">
                  <a:latin typeface="Cambria Math" panose="02040503050406030204" pitchFamily="18" charset="0"/>
                </a:rPr>
                <a:t>/</a:t>
              </a:r>
              <a:r>
                <a:rPr lang="en-GB" sz="1100" b="0" i="0">
                  <a:latin typeface="Cambria Math"/>
                </a:rPr>
                <a:t>𝑇</a:t>
              </a:r>
              <a:r>
                <a:rPr lang="en-GB" sz="1100" b="0" i="0">
                  <a:latin typeface="Cambria Math" panose="02040503050406030204" pitchFamily="18" charset="0"/>
                </a:rPr>
                <a:t>_</a:t>
              </a:r>
              <a:r>
                <a:rPr lang="en-GB" sz="1100" b="0" i="0">
                  <a:latin typeface="Cambria Math"/>
                </a:rPr>
                <a:t>𝑀𝑇𝐻1</a:t>
              </a:r>
              <a:r>
                <a:rPr lang="en-GB" sz="1100" b="0" i="0">
                  <a:latin typeface="Cambria Math" panose="02040503050406030204" pitchFamily="18" charset="0"/>
                </a:rPr>
                <a:t> </a:t>
              </a:r>
              <a:r>
                <a:rPr lang="en-GB" sz="1100"/>
                <a:t>)</a:t>
              </a:r>
            </a:p>
          </xdr:txBody>
        </xdr:sp>
      </mc:Fallback>
    </mc:AlternateContent>
    <xdr:clientData/>
  </xdr:oneCellAnchor>
  <xdr:twoCellAnchor>
    <xdr:from>
      <xdr:col>5</xdr:col>
      <xdr:colOff>733425</xdr:colOff>
      <xdr:row>65</xdr:row>
      <xdr:rowOff>261937</xdr:rowOff>
    </xdr:from>
    <xdr:to>
      <xdr:col>12</xdr:col>
      <xdr:colOff>28575</xdr:colOff>
      <xdr:row>80</xdr:row>
      <xdr:rowOff>90487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76</xdr:row>
      <xdr:rowOff>0</xdr:rowOff>
    </xdr:from>
    <xdr:to>
      <xdr:col>0</xdr:col>
      <xdr:colOff>1485900</xdr:colOff>
      <xdr:row>80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49250"/>
          <a:ext cx="14859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571500</xdr:colOff>
      <xdr:row>124</xdr:row>
      <xdr:rowOff>85725</xdr:rowOff>
    </xdr:from>
    <xdr:to>
      <xdr:col>18</xdr:col>
      <xdr:colOff>657225</xdr:colOff>
      <xdr:row>145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6450" y="20907375"/>
          <a:ext cx="5286375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676275</xdr:colOff>
      <xdr:row>76</xdr:row>
      <xdr:rowOff>52387</xdr:rowOff>
    </xdr:from>
    <xdr:to>
      <xdr:col>19</xdr:col>
      <xdr:colOff>171450</xdr:colOff>
      <xdr:row>93</xdr:row>
      <xdr:rowOff>42862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333375</xdr:colOff>
      <xdr:row>125</xdr:row>
      <xdr:rowOff>133350</xdr:rowOff>
    </xdr:from>
    <xdr:to>
      <xdr:col>11</xdr:col>
      <xdr:colOff>371475</xdr:colOff>
      <xdr:row>142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</xdr:colOff>
      <xdr:row>180</xdr:row>
      <xdr:rowOff>0</xdr:rowOff>
    </xdr:from>
    <xdr:to>
      <xdr:col>2</xdr:col>
      <xdr:colOff>1190625</xdr:colOff>
      <xdr:row>199</xdr:row>
      <xdr:rowOff>65829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30213300"/>
          <a:ext cx="4762499" cy="3142404"/>
        </a:xfrm>
        <a:prstGeom prst="rect">
          <a:avLst/>
        </a:prstGeom>
      </xdr:spPr>
    </xdr:pic>
    <xdr:clientData/>
  </xdr:twoCellAnchor>
  <xdr:twoCellAnchor editAs="oneCell">
    <xdr:from>
      <xdr:col>8</xdr:col>
      <xdr:colOff>184474</xdr:colOff>
      <xdr:row>177</xdr:row>
      <xdr:rowOff>114300</xdr:rowOff>
    </xdr:from>
    <xdr:to>
      <xdr:col>12</xdr:col>
      <xdr:colOff>733425</xdr:colOff>
      <xdr:row>200</xdr:row>
      <xdr:rowOff>114300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1999" y="29841825"/>
          <a:ext cx="3549326" cy="372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243</xdr:row>
      <xdr:rowOff>38099</xdr:rowOff>
    </xdr:from>
    <xdr:to>
      <xdr:col>7</xdr:col>
      <xdr:colOff>514349</xdr:colOff>
      <xdr:row>285</xdr:row>
      <xdr:rowOff>28574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19050" y="41443274"/>
          <a:ext cx="10363199" cy="6791325"/>
          <a:chOff x="0" y="46196249"/>
          <a:chExt cx="6791324" cy="679132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6196249"/>
            <a:ext cx="6791324" cy="6791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5924550" y="47415450"/>
            <a:ext cx="0" cy="4981575"/>
          </a:xfrm>
          <a:prstGeom prst="line">
            <a:avLst/>
          </a:prstGeom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Straight Connector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571500" y="51501675"/>
            <a:ext cx="5886450" cy="0"/>
          </a:xfrm>
          <a:prstGeom prst="line">
            <a:avLst/>
          </a:prstGeom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289</xdr:row>
      <xdr:rowOff>1</xdr:rowOff>
    </xdr:from>
    <xdr:to>
      <xdr:col>3</xdr:col>
      <xdr:colOff>771525</xdr:colOff>
      <xdr:row>307</xdr:row>
      <xdr:rowOff>110087</xdr:rowOff>
    </xdr:to>
    <xdr:pic>
      <xdr:nvPicPr>
        <xdr:cNvPr id="12" name="Picture 1" descr="cid:image002.png@01CE7CCA.DB4A22F0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86976"/>
          <a:ext cx="7439025" cy="3024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2</xdr:col>
      <xdr:colOff>571500</xdr:colOff>
      <xdr:row>145</xdr:row>
      <xdr:rowOff>117446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0173950"/>
          <a:ext cx="4143375" cy="4165571"/>
        </a:xfrm>
        <a:prstGeom prst="rect">
          <a:avLst/>
        </a:prstGeom>
      </xdr:spPr>
    </xdr:pic>
    <xdr:clientData/>
  </xdr:twoCellAnchor>
  <xdr:twoCellAnchor editAs="oneCell">
    <xdr:from>
      <xdr:col>19</xdr:col>
      <xdr:colOff>219075</xdr:colOff>
      <xdr:row>122</xdr:row>
      <xdr:rowOff>66676</xdr:rowOff>
    </xdr:from>
    <xdr:to>
      <xdr:col>24</xdr:col>
      <xdr:colOff>561305</xdr:colOff>
      <xdr:row>144</xdr:row>
      <xdr:rowOff>49680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97625" y="20564476"/>
          <a:ext cx="4056980" cy="3545354"/>
        </a:xfrm>
        <a:prstGeom prst="rect">
          <a:avLst/>
        </a:prstGeom>
      </xdr:spPr>
    </xdr:pic>
    <xdr:clientData/>
  </xdr:twoCellAnchor>
  <xdr:twoCellAnchor editAs="oneCell">
    <xdr:from>
      <xdr:col>0</xdr:col>
      <xdr:colOff>1514475</xdr:colOff>
      <xdr:row>73</xdr:row>
      <xdr:rowOff>9525</xdr:rowOff>
    </xdr:from>
    <xdr:to>
      <xdr:col>0</xdr:col>
      <xdr:colOff>2124075</xdr:colOff>
      <xdr:row>74</xdr:row>
      <xdr:rowOff>85726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41" t="17900" r="6417" b="42169"/>
        <a:stretch/>
      </xdr:blipFill>
      <xdr:spPr bwMode="auto">
        <a:xfrm>
          <a:off x="1514475" y="12573000"/>
          <a:ext cx="609600" cy="276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1266825</xdr:colOff>
      <xdr:row>219</xdr:row>
      <xdr:rowOff>14287</xdr:rowOff>
    </xdr:from>
    <xdr:to>
      <xdr:col>5</xdr:col>
      <xdr:colOff>628650</xdr:colOff>
      <xdr:row>236</xdr:row>
      <xdr:rowOff>4762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76199</xdr:colOff>
      <xdr:row>218</xdr:row>
      <xdr:rowOff>157162</xdr:rowOff>
    </xdr:from>
    <xdr:to>
      <xdr:col>14</xdr:col>
      <xdr:colOff>409574</xdr:colOff>
      <xdr:row>235</xdr:row>
      <xdr:rowOff>147637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12</xdr:col>
      <xdr:colOff>85725</xdr:colOff>
      <xdr:row>350</xdr:row>
      <xdr:rowOff>28575</xdr:rowOff>
    </xdr:from>
    <xdr:to>
      <xdr:col>17</xdr:col>
      <xdr:colOff>133350</xdr:colOff>
      <xdr:row>367</xdr:row>
      <xdr:rowOff>161925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3625" y="58092975"/>
          <a:ext cx="3762375" cy="288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28574</xdr:colOff>
      <xdr:row>343</xdr:row>
      <xdr:rowOff>53844</xdr:rowOff>
    </xdr:from>
    <xdr:to>
      <xdr:col>6</xdr:col>
      <xdr:colOff>714598</xdr:colOff>
      <xdr:row>361</xdr:row>
      <xdr:rowOff>19050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00449" y="56984769"/>
          <a:ext cx="6258149" cy="2917956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384</xdr:row>
      <xdr:rowOff>85725</xdr:rowOff>
    </xdr:from>
    <xdr:to>
      <xdr:col>2</xdr:col>
      <xdr:colOff>2143125</xdr:colOff>
      <xdr:row>407</xdr:row>
      <xdr:rowOff>99805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4560450"/>
          <a:ext cx="5343525" cy="3738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384</xdr:row>
      <xdr:rowOff>103337</xdr:rowOff>
    </xdr:from>
    <xdr:to>
      <xdr:col>15</xdr:col>
      <xdr:colOff>83654</xdr:colOff>
      <xdr:row>399</xdr:row>
      <xdr:rowOff>38100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2100" y="64578062"/>
          <a:ext cx="6808304" cy="2363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628650</xdr:colOff>
      <xdr:row>388</xdr:row>
      <xdr:rowOff>152400</xdr:rowOff>
    </xdr:from>
    <xdr:to>
      <xdr:col>5</xdr:col>
      <xdr:colOff>428625</xdr:colOff>
      <xdr:row>389</xdr:row>
      <xdr:rowOff>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CxnSpPr/>
      </xdr:nvCxnSpPr>
      <xdr:spPr>
        <a:xfrm flipV="1">
          <a:off x="628650" y="65274825"/>
          <a:ext cx="8201025" cy="952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657225</xdr:colOff>
      <xdr:row>392</xdr:row>
      <xdr:rowOff>57150</xdr:rowOff>
    </xdr:from>
    <xdr:to>
      <xdr:col>5</xdr:col>
      <xdr:colOff>457200</xdr:colOff>
      <xdr:row>392</xdr:row>
      <xdr:rowOff>66675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CxnSpPr/>
      </xdr:nvCxnSpPr>
      <xdr:spPr>
        <a:xfrm flipV="1">
          <a:off x="657225" y="65827275"/>
          <a:ext cx="8201025" cy="952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95249</xdr:colOff>
      <xdr:row>0</xdr:row>
      <xdr:rowOff>166686</xdr:rowOff>
    </xdr:from>
    <xdr:to>
      <xdr:col>22</xdr:col>
      <xdr:colOff>200024</xdr:colOff>
      <xdr:row>18</xdr:row>
      <xdr:rowOff>161924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0</xdr:rowOff>
    </xdr:from>
    <xdr:to>
      <xdr:col>14</xdr:col>
      <xdr:colOff>351447</xdr:colOff>
      <xdr:row>11</xdr:row>
      <xdr:rowOff>61689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829925" y="0"/>
          <a:ext cx="4685322" cy="2157189"/>
        </a:xfrm>
        <a:prstGeom prst="rect">
          <a:avLst/>
        </a:prstGeom>
      </xdr:spPr>
    </xdr:pic>
    <xdr:clientData/>
  </xdr:twoCellAnchor>
  <xdr:twoCellAnchor editAs="oneCell">
    <xdr:from>
      <xdr:col>8</xdr:col>
      <xdr:colOff>552449</xdr:colOff>
      <xdr:row>11</xdr:row>
      <xdr:rowOff>165782</xdr:rowOff>
    </xdr:from>
    <xdr:to>
      <xdr:col>13</xdr:col>
      <xdr:colOff>285749</xdr:colOff>
      <xdr:row>19</xdr:row>
      <xdr:rowOff>182688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229974" y="2261282"/>
          <a:ext cx="3476625" cy="15123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247</xdr:row>
      <xdr:rowOff>0</xdr:rowOff>
    </xdr:from>
    <xdr:to>
      <xdr:col>16</xdr:col>
      <xdr:colOff>323156</xdr:colOff>
      <xdr:row>279</xdr:row>
      <xdr:rowOff>66019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420475" y="41062275"/>
          <a:ext cx="5552381" cy="524761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247</xdr:row>
      <xdr:rowOff>0</xdr:rowOff>
    </xdr:from>
    <xdr:to>
      <xdr:col>24</xdr:col>
      <xdr:colOff>199350</xdr:colOff>
      <xdr:row>280</xdr:row>
      <xdr:rowOff>65999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92650" y="41062275"/>
          <a:ext cx="5400000" cy="5409524"/>
        </a:xfrm>
        <a:prstGeom prst="rect">
          <a:avLst/>
        </a:prstGeom>
      </xdr:spPr>
    </xdr:pic>
    <xdr:clientData/>
  </xdr:twoCellAnchor>
  <xdr:twoCellAnchor>
    <xdr:from>
      <xdr:col>22</xdr:col>
      <xdr:colOff>742949</xdr:colOff>
      <xdr:row>3</xdr:row>
      <xdr:rowOff>0</xdr:rowOff>
    </xdr:from>
    <xdr:to>
      <xdr:col>33</xdr:col>
      <xdr:colOff>161925</xdr:colOff>
      <xdr:row>26</xdr:row>
      <xdr:rowOff>123825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22</xdr:col>
      <xdr:colOff>0</xdr:colOff>
      <xdr:row>291</xdr:row>
      <xdr:rowOff>0</xdr:rowOff>
    </xdr:from>
    <xdr:to>
      <xdr:col>28</xdr:col>
      <xdr:colOff>126889</xdr:colOff>
      <xdr:row>304</xdr:row>
      <xdr:rowOff>155306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107400" y="48510825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248</xdr:row>
      <xdr:rowOff>0</xdr:rowOff>
    </xdr:from>
    <xdr:to>
      <xdr:col>42</xdr:col>
      <xdr:colOff>399257</xdr:colOff>
      <xdr:row>285</xdr:row>
      <xdr:rowOff>84965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0022800" y="41224200"/>
          <a:ext cx="6342857" cy="60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1152525</xdr:colOff>
      <xdr:row>486</xdr:row>
      <xdr:rowOff>123825</xdr:rowOff>
    </xdr:from>
    <xdr:to>
      <xdr:col>4</xdr:col>
      <xdr:colOff>27779</xdr:colOff>
      <xdr:row>525</xdr:row>
      <xdr:rowOff>56369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52525" y="81114900"/>
          <a:ext cx="6371429" cy="6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325</xdr:row>
      <xdr:rowOff>122677</xdr:rowOff>
    </xdr:from>
    <xdr:to>
      <xdr:col>2</xdr:col>
      <xdr:colOff>1923180</xdr:colOff>
      <xdr:row>342</xdr:row>
      <xdr:rowOff>75663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7625" y="54138952"/>
          <a:ext cx="5447430" cy="3353411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348</xdr:row>
      <xdr:rowOff>38100</xdr:rowOff>
    </xdr:from>
    <xdr:to>
      <xdr:col>11</xdr:col>
      <xdr:colOff>742080</xdr:colOff>
      <xdr:row>368</xdr:row>
      <xdr:rowOff>76811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29600" y="57778650"/>
          <a:ext cx="5447430" cy="335341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350</xdr:row>
      <xdr:rowOff>0</xdr:rowOff>
    </xdr:from>
    <xdr:to>
      <xdr:col>35</xdr:col>
      <xdr:colOff>534670</xdr:colOff>
      <xdr:row>388</xdr:row>
      <xdr:rowOff>124460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0" y="58064400"/>
          <a:ext cx="13164820" cy="7182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114</xdr:row>
      <xdr:rowOff>119061</xdr:rowOff>
    </xdr:from>
    <xdr:to>
      <xdr:col>15</xdr:col>
      <xdr:colOff>180975</xdr:colOff>
      <xdr:row>133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114</xdr:row>
      <xdr:rowOff>161924</xdr:rowOff>
    </xdr:from>
    <xdr:to>
      <xdr:col>25</xdr:col>
      <xdr:colOff>133350</xdr:colOff>
      <xdr:row>134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115</xdr:row>
      <xdr:rowOff>0</xdr:rowOff>
    </xdr:from>
    <xdr:to>
      <xdr:col>35</xdr:col>
      <xdr:colOff>19050</xdr:colOff>
      <xdr:row>135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115</xdr:row>
      <xdr:rowOff>0</xdr:rowOff>
    </xdr:from>
    <xdr:to>
      <xdr:col>44</xdr:col>
      <xdr:colOff>19050</xdr:colOff>
      <xdr:row>135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390525</xdr:colOff>
      <xdr:row>0</xdr:row>
      <xdr:rowOff>0</xdr:rowOff>
    </xdr:from>
    <xdr:to>
      <xdr:col>27</xdr:col>
      <xdr:colOff>285751</xdr:colOff>
      <xdr:row>22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237</xdr:row>
      <xdr:rowOff>0</xdr:rowOff>
    </xdr:from>
    <xdr:to>
      <xdr:col>6</xdr:col>
      <xdr:colOff>704850</xdr:colOff>
      <xdr:row>253</xdr:row>
      <xdr:rowOff>149615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40605075"/>
          <a:ext cx="5915025" cy="274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3</xdr:row>
      <xdr:rowOff>76200</xdr:rowOff>
    </xdr:from>
    <xdr:to>
      <xdr:col>13</xdr:col>
      <xdr:colOff>0</xdr:colOff>
      <xdr:row>21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295275</xdr:colOff>
      <xdr:row>1</xdr:row>
      <xdr:rowOff>106223</xdr:rowOff>
    </xdr:from>
    <xdr:to>
      <xdr:col>74</xdr:col>
      <xdr:colOff>465739</xdr:colOff>
      <xdr:row>19</xdr:row>
      <xdr:rowOff>99237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939200" y="268148"/>
          <a:ext cx="6266464" cy="2993389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288</xdr:row>
      <xdr:rowOff>40259</xdr:rowOff>
    </xdr:from>
    <xdr:to>
      <xdr:col>8</xdr:col>
      <xdr:colOff>75166</xdr:colOff>
      <xdr:row>317</xdr:row>
      <xdr:rowOff>85017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62425" y="48903509"/>
          <a:ext cx="6923641" cy="4740583"/>
        </a:xfrm>
        <a:prstGeom prst="rect">
          <a:avLst/>
        </a:prstGeom>
      </xdr:spPr>
    </xdr:pic>
    <xdr:clientData/>
  </xdr:twoCellAnchor>
  <xdr:twoCellAnchor editAs="oneCell">
    <xdr:from>
      <xdr:col>3</xdr:col>
      <xdr:colOff>1971675</xdr:colOff>
      <xdr:row>282</xdr:row>
      <xdr:rowOff>57988</xdr:rowOff>
    </xdr:from>
    <xdr:to>
      <xdr:col>6</xdr:col>
      <xdr:colOff>313378</xdr:colOff>
      <xdr:row>288</xdr:row>
      <xdr:rowOff>114025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5000" y="47949688"/>
          <a:ext cx="3551878" cy="1027587"/>
        </a:xfrm>
        <a:prstGeom prst="rect">
          <a:avLst/>
        </a:prstGeom>
      </xdr:spPr>
    </xdr:pic>
    <xdr:clientData/>
  </xdr:twoCellAnchor>
  <xdr:twoCellAnchor>
    <xdr:from>
      <xdr:col>9</xdr:col>
      <xdr:colOff>561974</xdr:colOff>
      <xdr:row>230</xdr:row>
      <xdr:rowOff>90486</xdr:rowOff>
    </xdr:from>
    <xdr:to>
      <xdr:col>16</xdr:col>
      <xdr:colOff>1019174</xdr:colOff>
      <xdr:row>248</xdr:row>
      <xdr:rowOff>133349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238125</xdr:colOff>
      <xdr:row>236</xdr:row>
      <xdr:rowOff>142876</xdr:rowOff>
    </xdr:from>
    <xdr:to>
      <xdr:col>47</xdr:col>
      <xdr:colOff>190500</xdr:colOff>
      <xdr:row>256</xdr:row>
      <xdr:rowOff>128588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72</xdr:col>
      <xdr:colOff>209549</xdr:colOff>
      <xdr:row>70</xdr:row>
      <xdr:rowOff>57150</xdr:rowOff>
    </xdr:from>
    <xdr:to>
      <xdr:col>82</xdr:col>
      <xdr:colOff>85724</xdr:colOff>
      <xdr:row>95</xdr:row>
      <xdr:rowOff>4762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52074</xdr:rowOff>
    </xdr:from>
    <xdr:to>
      <xdr:col>10</xdr:col>
      <xdr:colOff>368300</xdr:colOff>
      <xdr:row>43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2924"/>
          <a:ext cx="8750300" cy="1148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6</xdr:col>
      <xdr:colOff>279400</xdr:colOff>
      <xdr:row>36</xdr:row>
      <xdr:rowOff>1442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200650"/>
          <a:ext cx="5308600" cy="1401617"/>
        </a:xfrm>
        <a:prstGeom prst="rect">
          <a:avLst/>
        </a:prstGeom>
      </xdr:spPr>
    </xdr:pic>
    <xdr:clientData/>
  </xdr:twoCellAnchor>
  <xdr:twoCellAnchor>
    <xdr:from>
      <xdr:col>50</xdr:col>
      <xdr:colOff>231775</xdr:colOff>
      <xdr:row>23</xdr:row>
      <xdr:rowOff>123825</xdr:rowOff>
    </xdr:from>
    <xdr:to>
      <xdr:col>55</xdr:col>
      <xdr:colOff>676275</xdr:colOff>
      <xdr:row>38</xdr:row>
      <xdr:rowOff>149231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323850</xdr:colOff>
      <xdr:row>23</xdr:row>
      <xdr:rowOff>22231</xdr:rowOff>
    </xdr:from>
    <xdr:to>
      <xdr:col>61</xdr:col>
      <xdr:colOff>768350</xdr:colOff>
      <xdr:row>36</xdr:row>
      <xdr:rowOff>123831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146050</xdr:colOff>
      <xdr:row>41</xdr:row>
      <xdr:rowOff>6</xdr:rowOff>
    </xdr:from>
    <xdr:to>
      <xdr:col>55</xdr:col>
      <xdr:colOff>590550</xdr:colOff>
      <xdr:row>54</xdr:row>
      <xdr:rowOff>101606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94</xdr:row>
      <xdr:rowOff>161925</xdr:rowOff>
    </xdr:from>
    <xdr:to>
      <xdr:col>0</xdr:col>
      <xdr:colOff>3333750</xdr:colOff>
      <xdr:row>103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0" y="6372225"/>
          <a:ext cx="3333750" cy="13811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Total</a:t>
          </a:r>
          <a:r>
            <a:rPr lang="en-GB" sz="1100" baseline="0"/>
            <a:t> Phytomass (HHV) Western Europe , Table 3.22</a:t>
          </a:r>
        </a:p>
        <a:p>
          <a:pPr algn="l"/>
          <a:endParaRPr lang="en-GB" sz="1100" baseline="0"/>
        </a:p>
        <a:p>
          <a:pPr algn="l"/>
          <a:r>
            <a:rPr lang="en-GB" sz="1100" baseline="0"/>
            <a:t>= 41.84GJ/cap/yr</a:t>
          </a:r>
        </a:p>
        <a:p>
          <a:pPr algn="l"/>
          <a:r>
            <a:rPr lang="en-GB" sz="1100"/>
            <a:t>x Total Uk Population (~60</a:t>
          </a:r>
          <a:r>
            <a:rPr lang="en-GB" sz="1100" baseline="0"/>
            <a:t> Million)</a:t>
          </a:r>
        </a:p>
        <a:p>
          <a:pPr algn="l"/>
          <a:endParaRPr lang="en-GB" sz="1100" baseline="0"/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= 2510 GJ x 10^6 (Exergy input)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= 2,510,000TJ</a:t>
          </a:r>
          <a:endParaRPr lang="en-GB" b="1">
            <a:solidFill>
              <a:schemeClr val="bg1"/>
            </a:solidFill>
            <a:effectLst/>
          </a:endParaRPr>
        </a:p>
        <a:p>
          <a:pPr algn="l"/>
          <a:endParaRPr lang="en-GB" sz="1100" baseline="0"/>
        </a:p>
        <a:p>
          <a:pPr algn="l"/>
          <a:endParaRPr lang="en-GB" sz="1100"/>
        </a:p>
      </xdr:txBody>
    </xdr:sp>
    <xdr:clientData/>
  </xdr:twoCellAnchor>
  <xdr:twoCellAnchor>
    <xdr:from>
      <xdr:col>1</xdr:col>
      <xdr:colOff>171450</xdr:colOff>
      <xdr:row>96</xdr:row>
      <xdr:rowOff>171450</xdr:rowOff>
    </xdr:from>
    <xdr:to>
      <xdr:col>1</xdr:col>
      <xdr:colOff>676212</xdr:colOff>
      <xdr:row>99</xdr:row>
      <xdr:rowOff>171450</xdr:rowOff>
    </xdr:to>
    <xdr:sp macro="" textlink="">
      <xdr:nvSpPr>
        <xdr:cNvPr id="8" name="Multiply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4219575" y="6762750"/>
          <a:ext cx="504762" cy="571500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390525</xdr:colOff>
      <xdr:row>95</xdr:row>
      <xdr:rowOff>133351</xdr:rowOff>
    </xdr:from>
    <xdr:to>
      <xdr:col>6</xdr:col>
      <xdr:colOff>380999</xdr:colOff>
      <xdr:row>102</xdr:row>
      <xdr:rowOff>104776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2066925" y="18135601"/>
          <a:ext cx="3343274" cy="1371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production efficiency</a:t>
          </a:r>
          <a:r>
            <a:rPr lang="en-GB" sz="1100" baseline="0"/>
            <a:t> (ie ratio of all phytomass to food end use values </a:t>
          </a:r>
        </a:p>
        <a:p>
          <a:pPr algn="l"/>
          <a:endParaRPr lang="en-GB" sz="1100" baseline="0"/>
        </a:p>
        <a:p>
          <a:pPr algn="l"/>
          <a:r>
            <a:rPr lang="en-GB" sz="1100" baseline="0"/>
            <a:t>= 41.84 x 15%</a:t>
          </a:r>
        </a:p>
        <a:p>
          <a:pPr algn="l"/>
          <a:r>
            <a:rPr lang="en-GB" sz="1100" baseline="0"/>
            <a:t>= 6.46GJ/cap/yr (Western Europe) Figure 3.5 Virsenius </a:t>
          </a:r>
          <a:endParaRPr lang="en-GB" sz="1100"/>
        </a:p>
      </xdr:txBody>
    </xdr:sp>
    <xdr:clientData/>
  </xdr:twoCellAnchor>
  <xdr:twoCellAnchor>
    <xdr:from>
      <xdr:col>7</xdr:col>
      <xdr:colOff>419100</xdr:colOff>
      <xdr:row>97</xdr:row>
      <xdr:rowOff>38100</xdr:rowOff>
    </xdr:from>
    <xdr:to>
      <xdr:col>8</xdr:col>
      <xdr:colOff>380937</xdr:colOff>
      <xdr:row>100</xdr:row>
      <xdr:rowOff>38100</xdr:rowOff>
    </xdr:to>
    <xdr:sp macro="" textlink="">
      <xdr:nvSpPr>
        <xdr:cNvPr id="10" name="Multiply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0058400" y="6819900"/>
          <a:ext cx="761937" cy="571500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180974</xdr:colOff>
      <xdr:row>94</xdr:row>
      <xdr:rowOff>171450</xdr:rowOff>
    </xdr:from>
    <xdr:to>
      <xdr:col>14</xdr:col>
      <xdr:colOff>190500</xdr:colOff>
      <xdr:row>102</xdr:row>
      <xdr:rowOff>95250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7724774" y="17973675"/>
          <a:ext cx="4200526" cy="1524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(a) Metabolisable / Gross</a:t>
          </a:r>
          <a:r>
            <a:rPr lang="en-GB" sz="1100" baseline="0"/>
            <a:t> energy (ME/GE) ratio = 0.8125 (Table 3.3)</a:t>
          </a:r>
        </a:p>
        <a:p>
          <a:pPr algn="l"/>
          <a:r>
            <a:rPr lang="en-GB" sz="1100" baseline="0"/>
            <a:t>(b) food wastage ratio = 0.59 (Figure 3.5)</a:t>
          </a:r>
        </a:p>
        <a:p>
          <a:pPr algn="l"/>
          <a:endParaRPr lang="en-GB" sz="1100" baseline="0"/>
        </a:p>
        <a:p>
          <a:pPr algn="l"/>
          <a:r>
            <a:rPr lang="en-GB" sz="1100" baseline="0"/>
            <a:t>= 6.46*0.59 = 3.82 (Figure 3.5)*0.8125</a:t>
          </a:r>
        </a:p>
        <a:p>
          <a:pPr algn="l"/>
          <a:r>
            <a:rPr lang="en-GB" sz="1100" baseline="0"/>
            <a:t>= 3.10GJ/cap/yr (Western Europe)</a:t>
          </a:r>
        </a:p>
        <a:p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x Total UK Population (~60</a:t>
          </a:r>
          <a:r>
            <a:rPr lang="en-GB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Million)</a:t>
          </a:r>
        </a:p>
        <a:p>
          <a:endParaRPr lang="en-GB">
            <a:effectLst/>
          </a:endParaRPr>
        </a:p>
        <a:p>
          <a:pPr eaLnBrk="1" fontAlgn="auto" latinLnBrk="0" hangingPunct="1"/>
          <a:r>
            <a:rPr lang="en-GB" sz="11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= 185,970TJ (Useful work output)</a:t>
          </a:r>
          <a:endParaRPr lang="en-GB">
            <a:effectLst/>
          </a:endParaRPr>
        </a:p>
        <a:p>
          <a:pPr algn="l"/>
          <a:r>
            <a:rPr lang="en-GB" sz="1100" baseline="0"/>
            <a:t> </a:t>
          </a:r>
          <a:endParaRPr lang="en-GB" sz="1100"/>
        </a:p>
      </xdr:txBody>
    </xdr:sp>
    <xdr:clientData/>
  </xdr:twoCellAnchor>
  <xdr:oneCellAnchor>
    <xdr:from>
      <xdr:col>0</xdr:col>
      <xdr:colOff>3219450</xdr:colOff>
      <xdr:row>186</xdr:row>
      <xdr:rowOff>28575</xdr:rowOff>
    </xdr:from>
    <xdr:ext cx="6057143" cy="2352381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19450" y="23783925"/>
          <a:ext cx="6057143" cy="2352381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174</xdr:row>
      <xdr:rowOff>123825</xdr:rowOff>
    </xdr:from>
    <xdr:ext cx="10266667" cy="1390476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750" y="21593175"/>
          <a:ext cx="10266667" cy="139047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202</xdr:row>
      <xdr:rowOff>0</xdr:rowOff>
    </xdr:from>
    <xdr:ext cx="6009524" cy="2228572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6803350"/>
          <a:ext cx="6009524" cy="22285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255</xdr:row>
      <xdr:rowOff>0</xdr:rowOff>
    </xdr:from>
    <xdr:ext cx="10000001" cy="3038095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899850"/>
          <a:ext cx="10000001" cy="30380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216</xdr:row>
      <xdr:rowOff>0</xdr:rowOff>
    </xdr:from>
    <xdr:ext cx="10438096" cy="7076191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9470350"/>
          <a:ext cx="10438096" cy="7076191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131</xdr:row>
      <xdr:rowOff>161925</xdr:rowOff>
    </xdr:from>
    <xdr:to>
      <xdr:col>0</xdr:col>
      <xdr:colOff>3429000</xdr:colOff>
      <xdr:row>139</xdr:row>
      <xdr:rowOff>104775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0" y="13430250"/>
          <a:ext cx="3429000" cy="1466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Total</a:t>
          </a:r>
          <a:r>
            <a:rPr lang="en-GB" sz="1100" baseline="0"/>
            <a:t> Phytomass (HHV) Western Europe , Table 3.22</a:t>
          </a:r>
        </a:p>
        <a:p>
          <a:pPr algn="l"/>
          <a:endParaRPr lang="en-GB" sz="1100" baseline="0"/>
        </a:p>
        <a:p>
          <a:pPr algn="l"/>
          <a:r>
            <a:rPr lang="en-GB" sz="1100" baseline="0"/>
            <a:t>= total phytomass calculated in method 1 for total population </a:t>
          </a:r>
        </a:p>
        <a:p>
          <a:pPr algn="l"/>
          <a:r>
            <a:rPr lang="en-GB" sz="1100"/>
            <a:t>x (a) ratio of manual</a:t>
          </a:r>
          <a:r>
            <a:rPr lang="en-GB" sz="1100" baseline="0"/>
            <a:t> / </a:t>
          </a:r>
          <a:r>
            <a:rPr lang="en-GB" sz="1100"/>
            <a:t>Total Uk Pop (=5/60</a:t>
          </a:r>
          <a:r>
            <a:rPr lang="en-GB" sz="1100" baseline="0"/>
            <a:t>)</a:t>
          </a:r>
        </a:p>
        <a:p>
          <a:pPr algn="l"/>
          <a:r>
            <a:rPr lang="en-GB" sz="1100" baseline="0"/>
            <a:t>x (b) ratio of 500kcal / total kcal input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= 2,510,000TJ x 5/60 x 500/2500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=41,800TJ</a:t>
          </a:r>
          <a:endParaRPr lang="en-GB" b="1">
            <a:solidFill>
              <a:schemeClr val="bg1"/>
            </a:solidFill>
            <a:effectLst/>
          </a:endParaRPr>
        </a:p>
        <a:p>
          <a:pPr algn="l"/>
          <a:endParaRPr lang="en-GB" sz="1100" baseline="0"/>
        </a:p>
        <a:p>
          <a:pPr algn="l"/>
          <a:endParaRPr lang="en-GB" sz="1100"/>
        </a:p>
      </xdr:txBody>
    </xdr:sp>
    <xdr:clientData/>
  </xdr:twoCellAnchor>
  <xdr:twoCellAnchor>
    <xdr:from>
      <xdr:col>1</xdr:col>
      <xdr:colOff>171450</xdr:colOff>
      <xdr:row>133</xdr:row>
      <xdr:rowOff>171450</xdr:rowOff>
    </xdr:from>
    <xdr:to>
      <xdr:col>1</xdr:col>
      <xdr:colOff>676212</xdr:colOff>
      <xdr:row>136</xdr:row>
      <xdr:rowOff>171450</xdr:rowOff>
    </xdr:to>
    <xdr:sp macro="" textlink="">
      <xdr:nvSpPr>
        <xdr:cNvPr id="18" name="Multiply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4219575" y="13820775"/>
          <a:ext cx="504762" cy="571500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390525</xdr:colOff>
      <xdr:row>132</xdr:row>
      <xdr:rowOff>133350</xdr:rowOff>
    </xdr:from>
    <xdr:to>
      <xdr:col>6</xdr:col>
      <xdr:colOff>380999</xdr:colOff>
      <xdr:row>139</xdr:row>
      <xdr:rowOff>28575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6000750" y="13592175"/>
          <a:ext cx="3219449" cy="1228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Final energy (500</a:t>
          </a:r>
          <a:r>
            <a:rPr lang="en-GB" sz="1100" baseline="0"/>
            <a:t> cal/day/cap) for muscle work</a:t>
          </a:r>
        </a:p>
        <a:p>
          <a:pPr algn="l"/>
          <a:endParaRPr lang="en-GB" sz="1100" baseline="0"/>
        </a:p>
        <a:p>
          <a:pPr algn="l"/>
          <a:r>
            <a:rPr lang="en-GB" sz="1100" baseline="0"/>
            <a:t>= 500kcal = 2.138 GJ / cap /day</a:t>
          </a:r>
        </a:p>
      </xdr:txBody>
    </xdr:sp>
    <xdr:clientData/>
  </xdr:twoCellAnchor>
  <xdr:twoCellAnchor>
    <xdr:from>
      <xdr:col>7</xdr:col>
      <xdr:colOff>419100</xdr:colOff>
      <xdr:row>134</xdr:row>
      <xdr:rowOff>38100</xdr:rowOff>
    </xdr:from>
    <xdr:to>
      <xdr:col>8</xdr:col>
      <xdr:colOff>380937</xdr:colOff>
      <xdr:row>137</xdr:row>
      <xdr:rowOff>38100</xdr:rowOff>
    </xdr:to>
    <xdr:sp macro="" textlink="">
      <xdr:nvSpPr>
        <xdr:cNvPr id="20" name="Multiply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10058400" y="13877925"/>
          <a:ext cx="761937" cy="571500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180974</xdr:colOff>
      <xdr:row>131</xdr:row>
      <xdr:rowOff>171450</xdr:rowOff>
    </xdr:from>
    <xdr:to>
      <xdr:col>14</xdr:col>
      <xdr:colOff>190500</xdr:colOff>
      <xdr:row>140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11420474" y="13439775"/>
          <a:ext cx="4010026" cy="1543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(a) Metabolisable / Gross</a:t>
          </a:r>
          <a:r>
            <a:rPr lang="en-GB" sz="1100" baseline="0"/>
            <a:t> energy (ME/GE) ratio = 0.8125 (Table 3.3)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(b) useful work to input ratio </a:t>
          </a:r>
          <a:r>
            <a:rPr lang="en-GB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= 13% (Smil)</a:t>
          </a:r>
          <a:endParaRPr lang="en-GB">
            <a:effectLst/>
          </a:endParaRPr>
        </a:p>
        <a:p>
          <a:pPr algn="l"/>
          <a:endParaRPr lang="en-GB" sz="1100" baseline="0"/>
        </a:p>
        <a:p>
          <a:pPr algn="l"/>
          <a:r>
            <a:rPr lang="en-GB" sz="1100" baseline="0"/>
            <a:t>= 2.138*0.8125*365.5 x 13%</a:t>
          </a:r>
        </a:p>
        <a:p>
          <a:pPr algn="l"/>
          <a:r>
            <a:rPr lang="en-GB" sz="1100" baseline="0"/>
            <a:t>= 83.45 GJ/cap/yr (Western Europe)</a:t>
          </a:r>
        </a:p>
        <a:p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x Total UK manual Population (~5</a:t>
          </a:r>
          <a:r>
            <a:rPr lang="en-GB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Million)</a:t>
          </a:r>
        </a:p>
        <a:p>
          <a:endParaRPr lang="en-GB">
            <a:effectLst/>
          </a:endParaRPr>
        </a:p>
        <a:p>
          <a:pPr eaLnBrk="1" fontAlgn="auto" latinLnBrk="0" hangingPunct="1"/>
          <a:r>
            <a:rPr lang="en-GB" sz="11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= 417 TJ (Useful work output)</a:t>
          </a:r>
          <a:endParaRPr lang="en-GB">
            <a:effectLst/>
          </a:endParaRPr>
        </a:p>
        <a:p>
          <a:pPr algn="l"/>
          <a:r>
            <a:rPr lang="en-GB" sz="1100" baseline="0"/>
            <a:t> </a:t>
          </a:r>
          <a:endParaRPr lang="en-GB" sz="1100"/>
        </a:p>
      </xdr:txBody>
    </xdr:sp>
    <xdr:clientData/>
  </xdr:twoCellAnchor>
  <xdr:oneCellAnchor>
    <xdr:from>
      <xdr:col>0</xdr:col>
      <xdr:colOff>0</xdr:colOff>
      <xdr:row>280</xdr:row>
      <xdr:rowOff>0</xdr:rowOff>
    </xdr:from>
    <xdr:ext cx="152400" cy="152400"/>
    <xdr:pic>
      <xdr:nvPicPr>
        <xdr:cNvPr id="22" name="Picture 21" descr="http://lib.leeds.ac.uk/screens/ico_bookmark.gif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62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kh2/github/Useful-Work-Analysis/articles/Analysis/IOAnalysis/virago.internal.dtlr.gov.uk/data/2005Publications/RoRo%20Q2_2005/Bulletin205draf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aul%20B%20work%20files/PB%20Work/UKERC/Phase%203%20Exergy-Economics/SA%20GH%20project%20with%20Matt/2016_11_11_GHFoodFe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aul%20B%20work%20files/PB%20Work/UKERC/Phase%203%20Exergy-Economics/SA%20GH%20project%20with%20Matt/2016_11_11_GHUsefulWorkEfficienciesMatrix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kh2/github/Useful-Work-Analysis/articles/Analysis/IOAnalysis/virago.internal.dtlr.gov.uk/data/Publications%20&amp;%20DataProvision/SR2/Annual%20Bulletin%20working%20version/work/Sect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kh2/github/Useful-Work-Analysis/articles/Analysis/IOAnalysis/virago.internal.dtlr.gov.uk/data/TSGB1998/SECTION1/1-13-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kh2/github/Useful-Work-Analysis/articles/Analysis/IOAnalysis/virago.internal.dtlr.gov.uk/data/IRHS/EXCEL/RORO/bulletins/2003/SA%20Changes/SA%20Changes%20to%20bulletin%20-%20draf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aul%20B%20work%20files/PB%20Work/UKERC/UKERC/Strand%203%20-%20Exergy%20analysis/UK%20exergy%20flow%20model%202016/B%20-%20UK%20UKERC%20model%2014_10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a"/>
      <sheetName val="TABLE5"/>
      <sheetName val="TABLE4A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ual labor"/>
      <sheetName val="World Bank Employment Data"/>
      <sheetName val="GH Feed"/>
      <sheetName val="Draught Animals"/>
      <sheetName val="Meta"/>
      <sheetName val="1960 Census"/>
      <sheetName val="1984 Census"/>
      <sheetName val="GLSS Meta"/>
      <sheetName val="GLSS Data"/>
      <sheetName val="GH Food"/>
    </sheetNames>
    <sheetDataSet>
      <sheetData sheetId="0">
        <row r="2">
          <cell r="E2">
            <v>-24</v>
          </cell>
          <cell r="F2">
            <v>-23</v>
          </cell>
          <cell r="G2">
            <v>-22</v>
          </cell>
          <cell r="H2">
            <v>-21</v>
          </cell>
          <cell r="I2">
            <v>-20</v>
          </cell>
          <cell r="J2">
            <v>-19</v>
          </cell>
          <cell r="K2">
            <v>-18</v>
          </cell>
          <cell r="L2">
            <v>-17</v>
          </cell>
          <cell r="M2">
            <v>-16</v>
          </cell>
          <cell r="N2">
            <v>-15</v>
          </cell>
          <cell r="O2">
            <v>-14</v>
          </cell>
          <cell r="P2">
            <v>-13</v>
          </cell>
          <cell r="Q2">
            <v>-12</v>
          </cell>
          <cell r="R2">
            <v>-11</v>
          </cell>
          <cell r="S2">
            <v>-10</v>
          </cell>
          <cell r="T2">
            <v>-9</v>
          </cell>
          <cell r="U2">
            <v>-8</v>
          </cell>
          <cell r="V2">
            <v>-7</v>
          </cell>
          <cell r="W2">
            <v>-6</v>
          </cell>
          <cell r="X2">
            <v>-5</v>
          </cell>
          <cell r="Y2">
            <v>-4</v>
          </cell>
          <cell r="Z2">
            <v>-3</v>
          </cell>
          <cell r="AA2">
            <v>-2</v>
          </cell>
          <cell r="AB2">
            <v>-1</v>
          </cell>
          <cell r="AC2">
            <v>0</v>
          </cell>
          <cell r="AD2">
            <v>1</v>
          </cell>
          <cell r="AE2">
            <v>2</v>
          </cell>
          <cell r="AF2">
            <v>3</v>
          </cell>
          <cell r="AG2">
            <v>4</v>
          </cell>
          <cell r="AH2">
            <v>5</v>
          </cell>
          <cell r="AI2">
            <v>6</v>
          </cell>
          <cell r="AJ2">
            <v>7</v>
          </cell>
          <cell r="AK2">
            <v>8</v>
          </cell>
          <cell r="AL2">
            <v>9</v>
          </cell>
          <cell r="AM2">
            <v>10</v>
          </cell>
          <cell r="AN2">
            <v>11</v>
          </cell>
          <cell r="AO2">
            <v>12</v>
          </cell>
          <cell r="AP2">
            <v>13</v>
          </cell>
          <cell r="AQ2">
            <v>14</v>
          </cell>
          <cell r="AR2">
            <v>15</v>
          </cell>
          <cell r="AS2">
            <v>16</v>
          </cell>
          <cell r="AT2">
            <v>17</v>
          </cell>
          <cell r="AU2">
            <v>18</v>
          </cell>
          <cell r="AV2">
            <v>19</v>
          </cell>
          <cell r="AW2">
            <v>20</v>
          </cell>
          <cell r="AX2">
            <v>21</v>
          </cell>
          <cell r="AY2">
            <v>22</v>
          </cell>
          <cell r="AZ2">
            <v>23</v>
          </cell>
          <cell r="BA2">
            <v>24</v>
          </cell>
          <cell r="BB2">
            <v>25</v>
          </cell>
          <cell r="BC2">
            <v>26</v>
          </cell>
          <cell r="BD2">
            <v>27</v>
          </cell>
          <cell r="BE2">
            <v>28</v>
          </cell>
          <cell r="BF2">
            <v>29</v>
          </cell>
        </row>
        <row r="25">
          <cell r="AC25">
            <v>5.4224800000000002</v>
          </cell>
        </row>
        <row r="27">
          <cell r="D27">
            <v>0.96364419036661464</v>
          </cell>
        </row>
        <row r="28">
          <cell r="D28">
            <v>2.5893634798302471E-2</v>
          </cell>
        </row>
        <row r="34">
          <cell r="AC34">
            <v>3.6335109999999995</v>
          </cell>
        </row>
        <row r="36">
          <cell r="D36">
            <v>0.94932351956693595</v>
          </cell>
        </row>
        <row r="37">
          <cell r="D37">
            <v>1.8975725512330052E-2</v>
          </cell>
        </row>
      </sheetData>
      <sheetData sheetId="1">
        <row r="37">
          <cell r="D37">
            <v>2.5764662732070221E-2</v>
          </cell>
        </row>
        <row r="38">
          <cell r="D38">
            <v>1.0447356736757953</v>
          </cell>
        </row>
        <row r="48">
          <cell r="D48">
            <v>1.5198576566444928E-2</v>
          </cell>
        </row>
        <row r="49">
          <cell r="D49">
            <v>1.0340628543039574</v>
          </cell>
        </row>
      </sheetData>
      <sheetData sheetId="2">
        <row r="3">
          <cell r="E3">
            <v>321820.10390951153</v>
          </cell>
          <cell r="F3">
            <v>332572.75149465207</v>
          </cell>
          <cell r="G3">
            <v>342011.1294064906</v>
          </cell>
          <cell r="H3">
            <v>374231.79882966366</v>
          </cell>
          <cell r="I3">
            <v>321181.60573898477</v>
          </cell>
          <cell r="J3">
            <v>298724.77553495503</v>
          </cell>
          <cell r="K3">
            <v>276918.86794553488</v>
          </cell>
          <cell r="L3">
            <v>271386.0257213536</v>
          </cell>
          <cell r="M3">
            <v>282777.17147702089</v>
          </cell>
          <cell r="N3">
            <v>290588.24285233556</v>
          </cell>
          <cell r="O3">
            <v>297874.67139897955</v>
          </cell>
          <cell r="P3">
            <v>323965.05793878442</v>
          </cell>
          <cell r="Q3">
            <v>344430.09813275677</v>
          </cell>
          <cell r="R3">
            <v>368512.48603932996</v>
          </cell>
          <cell r="S3">
            <v>384888.73113632249</v>
          </cell>
          <cell r="T3">
            <v>384710.71628992999</v>
          </cell>
          <cell r="U3">
            <v>396401.27557487402</v>
          </cell>
          <cell r="V3">
            <v>384344.02923775127</v>
          </cell>
          <cell r="W3">
            <v>382141.50131953164</v>
          </cell>
          <cell r="X3">
            <v>384298.82720308186</v>
          </cell>
          <cell r="Y3">
            <v>402080.21819862531</v>
          </cell>
          <cell r="Z3">
            <v>391981.12331251573</v>
          </cell>
          <cell r="AA3">
            <v>393745.65766624402</v>
          </cell>
          <cell r="AB3">
            <v>399710.97904860176</v>
          </cell>
          <cell r="AC3">
            <v>410155.41582577256</v>
          </cell>
          <cell r="AD3">
            <v>422101.99765082134</v>
          </cell>
          <cell r="AE3">
            <v>426465.79837772954</v>
          </cell>
          <cell r="AF3">
            <v>431165.94359850237</v>
          </cell>
          <cell r="AG3">
            <v>436481.98041433789</v>
          </cell>
          <cell r="AH3">
            <v>440531.93907533732</v>
          </cell>
          <cell r="AI3">
            <v>444163.60332156677</v>
          </cell>
          <cell r="AJ3">
            <v>448649.99958473962</v>
          </cell>
          <cell r="AK3">
            <v>453916.76693060785</v>
          </cell>
          <cell r="AL3">
            <v>458996.4482133789</v>
          </cell>
          <cell r="AM3">
            <v>463552.90651564579</v>
          </cell>
          <cell r="AN3">
            <v>459293.090723178</v>
          </cell>
          <cell r="AO3">
            <v>464000.89414491167</v>
          </cell>
          <cell r="AP3">
            <v>469758.77299922658</v>
          </cell>
          <cell r="AQ3">
            <v>484808.8135519519</v>
          </cell>
          <cell r="AR3">
            <v>490095.01488553378</v>
          </cell>
          <cell r="AS3">
            <v>504493.08353799203</v>
          </cell>
          <cell r="AT3">
            <v>519209.26849815372</v>
          </cell>
          <cell r="AU3">
            <v>534715.8070729468</v>
          </cell>
        </row>
        <row r="4">
          <cell r="E4">
            <v>17969061.229465067</v>
          </cell>
          <cell r="F4">
            <v>18569443.183510356</v>
          </cell>
          <cell r="G4">
            <v>19096441.927666951</v>
          </cell>
          <cell r="H4">
            <v>20895506.605994642</v>
          </cell>
          <cell r="I4">
            <v>17933410.216424804</v>
          </cell>
          <cell r="J4">
            <v>16679516.652741866</v>
          </cell>
          <cell r="K4">
            <v>15461967.830035247</v>
          </cell>
          <cell r="L4">
            <v>15153037.531736551</v>
          </cell>
          <cell r="M4">
            <v>15789070.498822102</v>
          </cell>
          <cell r="N4">
            <v>16225207.390537905</v>
          </cell>
          <cell r="O4">
            <v>16632050.465623055</v>
          </cell>
          <cell r="P4">
            <v>18088826.308831364</v>
          </cell>
          <cell r="Q4">
            <v>19231506.818350907</v>
          </cell>
          <cell r="R4">
            <v>20576164.587048352</v>
          </cell>
          <cell r="S4">
            <v>21490544.227356113</v>
          </cell>
          <cell r="T4">
            <v>21480604.63801498</v>
          </cell>
          <cell r="U4">
            <v>22133355.578822948</v>
          </cell>
          <cell r="V4">
            <v>21460130.397864636</v>
          </cell>
          <cell r="W4">
            <v>21337150.638237119</v>
          </cell>
          <cell r="X4">
            <v>21457606.50914916</v>
          </cell>
          <cell r="Y4">
            <v>22450443.499947656</v>
          </cell>
          <cell r="Z4">
            <v>21886553.139568847</v>
          </cell>
          <cell r="AA4">
            <v>21985077.20770026</v>
          </cell>
          <cell r="AB4">
            <v>22318155.296579268</v>
          </cell>
          <cell r="AC4">
            <v>22901328.074402459</v>
          </cell>
          <cell r="AD4">
            <v>23568374.221269272</v>
          </cell>
          <cell r="AE4">
            <v>23812030.23126499</v>
          </cell>
          <cell r="AF4">
            <v>24074466.282442175</v>
          </cell>
          <cell r="AG4">
            <v>24371291.091959659</v>
          </cell>
          <cell r="AH4">
            <v>24597423.500321455</v>
          </cell>
          <cell r="AI4">
            <v>24800200.133641124</v>
          </cell>
          <cell r="AJ4">
            <v>25050701.355203286</v>
          </cell>
          <cell r="AK4">
            <v>25344775.167776119</v>
          </cell>
          <cell r="AL4">
            <v>25628402.892978594</v>
          </cell>
          <cell r="AM4">
            <v>25882816.079812814</v>
          </cell>
          <cell r="AN4">
            <v>25644966.144798752</v>
          </cell>
          <cell r="AO4">
            <v>25907829.797236092</v>
          </cell>
          <cell r="AP4">
            <v>26229325.180613749</v>
          </cell>
          <cell r="AQ4">
            <v>27069655.218770389</v>
          </cell>
          <cell r="AR4">
            <v>27364814.14228227</v>
          </cell>
          <cell r="AS4">
            <v>28168740.851829324</v>
          </cell>
          <cell r="AT4">
            <v>28990429.818431709</v>
          </cell>
          <cell r="AU4">
            <v>29856248.758027431</v>
          </cell>
        </row>
        <row r="5">
          <cell r="E5">
            <v>7937589.8804948507</v>
          </cell>
          <cell r="F5">
            <v>8202800.4923351146</v>
          </cell>
          <cell r="G5">
            <v>8435595.0632496811</v>
          </cell>
          <cell r="H5">
            <v>9230307.5639580283</v>
          </cell>
          <cell r="I5">
            <v>7921841.5274382234</v>
          </cell>
          <cell r="J5">
            <v>7367950.9966414943</v>
          </cell>
          <cell r="K5">
            <v>6830115.2638388751</v>
          </cell>
          <cell r="L5">
            <v>6693649.4808889562</v>
          </cell>
          <cell r="M5">
            <v>6974608.4457858484</v>
          </cell>
          <cell r="N5">
            <v>7167266.0217151446</v>
          </cell>
          <cell r="O5">
            <v>7346983.4501609839</v>
          </cell>
          <cell r="P5">
            <v>7990494.485241578</v>
          </cell>
          <cell r="Q5">
            <v>8495258.1528130434</v>
          </cell>
          <cell r="R5">
            <v>9089242.5441645421</v>
          </cell>
          <cell r="S5">
            <v>9493157.389083432</v>
          </cell>
          <cell r="T5">
            <v>9488766.70986191</v>
          </cell>
          <cell r="U5">
            <v>9777110.6136460844</v>
          </cell>
          <cell r="V5">
            <v>9479722.4910597783</v>
          </cell>
          <cell r="W5">
            <v>9425397.8447658252</v>
          </cell>
          <cell r="X5">
            <v>9478607.5973393098</v>
          </cell>
          <cell r="Y5">
            <v>9917179.9161992688</v>
          </cell>
          <cell r="Z5">
            <v>9668088.9725437406</v>
          </cell>
          <cell r="AA5">
            <v>9711610.6477274559</v>
          </cell>
          <cell r="AB5">
            <v>9858743.390720468</v>
          </cell>
          <cell r="AC5">
            <v>10116352.081609616</v>
          </cell>
          <cell r="AD5">
            <v>10411010.699418262</v>
          </cell>
          <cell r="AE5">
            <v>10518642.447931221</v>
          </cell>
          <cell r="AF5">
            <v>10634570.025755111</v>
          </cell>
          <cell r="AG5">
            <v>10765688.372685911</v>
          </cell>
          <cell r="AH5">
            <v>10865579.307072692</v>
          </cell>
          <cell r="AI5">
            <v>10955153.143573383</v>
          </cell>
          <cell r="AJ5">
            <v>11065808.671757735</v>
          </cell>
          <cell r="AK5">
            <v>11195711.802978026</v>
          </cell>
          <cell r="AL5">
            <v>11321000.516319562</v>
          </cell>
          <cell r="AM5">
            <v>11433384.102278318</v>
          </cell>
          <cell r="AN5">
            <v>11328317.108898154</v>
          </cell>
          <cell r="AO5">
            <v>11444433.573798122</v>
          </cell>
          <cell r="AP5">
            <v>11586449.813218564</v>
          </cell>
          <cell r="AQ5">
            <v>11957654.247438557</v>
          </cell>
          <cell r="AR5">
            <v>12088036.711746927</v>
          </cell>
          <cell r="AS5">
            <v>12443160.467677843</v>
          </cell>
          <cell r="AT5">
            <v>12806130.460541043</v>
          </cell>
          <cell r="AU5">
            <v>13188594.27239597</v>
          </cell>
        </row>
        <row r="6">
          <cell r="E6">
            <v>240642.27641515504</v>
          </cell>
          <cell r="F6">
            <v>248682.61187258709</v>
          </cell>
          <cell r="G6">
            <v>255740.19689844365</v>
          </cell>
          <cell r="H6">
            <v>279833.33198671229</v>
          </cell>
          <cell r="I6">
            <v>240164.83684138095</v>
          </cell>
          <cell r="J6">
            <v>223372.65177986029</v>
          </cell>
          <cell r="K6">
            <v>207067.19672012291</v>
          </cell>
          <cell r="L6">
            <v>202929.99170496562</v>
          </cell>
          <cell r="M6">
            <v>211447.76673617176</v>
          </cell>
          <cell r="N6">
            <v>217288.52675757022</v>
          </cell>
          <cell r="O6">
            <v>222736.98299476603</v>
          </cell>
          <cell r="P6">
            <v>242246.17441325905</v>
          </cell>
          <cell r="Q6">
            <v>257548.9904877634</v>
          </cell>
          <cell r="R6">
            <v>275556.69285610289</v>
          </cell>
          <cell r="S6">
            <v>287802.09595988441</v>
          </cell>
          <cell r="T6">
            <v>287668.98464287462</v>
          </cell>
          <cell r="U6">
            <v>296410.64734423987</v>
          </cell>
          <cell r="V6">
            <v>287394.79292552616</v>
          </cell>
          <cell r="W6">
            <v>285747.84382051515</v>
          </cell>
          <cell r="X6">
            <v>287360.99292238988</v>
          </cell>
          <cell r="Y6">
            <v>300657.09952049918</v>
          </cell>
          <cell r="Z6">
            <v>293105.46072104934</v>
          </cell>
          <cell r="AA6">
            <v>294424.89837747783</v>
          </cell>
          <cell r="AB6">
            <v>298885.49142172775</v>
          </cell>
          <cell r="AC6">
            <v>306695.36100849311</v>
          </cell>
          <cell r="AD6">
            <v>315628.46559343225</v>
          </cell>
          <cell r="AE6">
            <v>318891.51512945682</v>
          </cell>
          <cell r="AF6">
            <v>322406.06761287356</v>
          </cell>
          <cell r="AG6">
            <v>326381.15551238245</v>
          </cell>
          <cell r="AH6">
            <v>329409.52838197863</v>
          </cell>
          <cell r="AI6">
            <v>332125.119921387</v>
          </cell>
          <cell r="AJ6">
            <v>335479.84076248738</v>
          </cell>
          <cell r="AK6">
            <v>339418.08721776516</v>
          </cell>
          <cell r="AL6">
            <v>343216.43931727589</v>
          </cell>
          <cell r="AM6">
            <v>346623.54932975839</v>
          </cell>
          <cell r="AN6">
            <v>343438.25494648109</v>
          </cell>
          <cell r="AO6">
            <v>346958.53388045228</v>
          </cell>
          <cell r="AP6">
            <v>351264.01094043913</v>
          </cell>
          <cell r="AQ6">
            <v>362517.7392649026</v>
          </cell>
          <cell r="AR6">
            <v>366470.51756261778</v>
          </cell>
          <cell r="AS6">
            <v>377236.73127772944</v>
          </cell>
          <cell r="AT6">
            <v>388240.81774075388</v>
          </cell>
          <cell r="AU6">
            <v>399835.89429634047</v>
          </cell>
        </row>
        <row r="40">
          <cell r="O40">
            <v>0.1</v>
          </cell>
        </row>
        <row r="48">
          <cell r="B48">
            <v>8</v>
          </cell>
        </row>
        <row r="49">
          <cell r="B49">
            <v>3.3</v>
          </cell>
        </row>
        <row r="55">
          <cell r="B55">
            <v>22.198212000000002</v>
          </cell>
        </row>
        <row r="57">
          <cell r="B57">
            <v>0.31891433418150977</v>
          </cell>
        </row>
        <row r="74">
          <cell r="Q74">
            <v>2.2637931034482759</v>
          </cell>
        </row>
      </sheetData>
      <sheetData sheetId="3">
        <row r="46">
          <cell r="V46">
            <v>0.98880836599710686</v>
          </cell>
          <cell r="Y46">
            <v>0.32546130730477851</v>
          </cell>
          <cell r="Z46">
            <v>1.0492856573415033</v>
          </cell>
        </row>
      </sheetData>
      <sheetData sheetId="4"/>
      <sheetData sheetId="5">
        <row r="37">
          <cell r="D37">
            <v>2.5764662732070221E-2</v>
          </cell>
        </row>
      </sheetData>
      <sheetData sheetId="6">
        <row r="2">
          <cell r="E2">
            <v>-24</v>
          </cell>
        </row>
      </sheetData>
      <sheetData sheetId="7"/>
      <sheetData sheetId="8">
        <row r="46">
          <cell r="V46">
            <v>0.98880836599710686</v>
          </cell>
        </row>
      </sheetData>
      <sheetData sheetId="9">
        <row r="3">
          <cell r="E3">
            <v>321820.10390951153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mestic refrigeration"/>
      <sheetName val="Stove efficiencies"/>
      <sheetName val="phi_heat"/>
      <sheetName val="Fan efficiencies"/>
      <sheetName val="PB Efficiencies"/>
      <sheetName val="Domestic electricity allocation"/>
      <sheetName val="Electric lighting efficiencies"/>
      <sheetName val="TV lighting efficiencies"/>
      <sheetName val="Non-spec. ind. elec. alloc."/>
      <sheetName val="GHUsefulWorkEfficienciesMatrix"/>
    </sheetNames>
    <sheetDataSet>
      <sheetData sheetId="0">
        <row r="10">
          <cell r="B10">
            <v>25</v>
          </cell>
        </row>
        <row r="11">
          <cell r="B11">
            <v>-10</v>
          </cell>
        </row>
        <row r="12">
          <cell r="B12">
            <v>7.5185714285714278</v>
          </cell>
        </row>
      </sheetData>
      <sheetData sheetId="1">
        <row r="5">
          <cell r="B5">
            <v>0.14000000000000001</v>
          </cell>
        </row>
        <row r="6">
          <cell r="B6">
            <v>0.18</v>
          </cell>
        </row>
        <row r="7">
          <cell r="B7">
            <v>0.35</v>
          </cell>
        </row>
        <row r="8">
          <cell r="B8">
            <v>0.45</v>
          </cell>
        </row>
      </sheetData>
      <sheetData sheetId="2">
        <row r="6">
          <cell r="C6">
            <v>0.13300399011970354</v>
          </cell>
        </row>
        <row r="8">
          <cell r="C8">
            <v>0.20099155835454907</v>
          </cell>
        </row>
        <row r="9">
          <cell r="C9">
            <v>0.36986156609954557</v>
          </cell>
        </row>
        <row r="10">
          <cell r="C10">
            <v>0.65853518868464755</v>
          </cell>
        </row>
      </sheetData>
      <sheetData sheetId="3">
        <row r="5">
          <cell r="B5">
            <v>0.14000000000000001</v>
          </cell>
        </row>
      </sheetData>
      <sheetData sheetId="4"/>
      <sheetData sheetId="5"/>
      <sheetData sheetId="6"/>
      <sheetData sheetId="7">
        <row r="10">
          <cell r="B10">
            <v>25</v>
          </cell>
        </row>
      </sheetData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ar"/>
      <sheetName val="c1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S-INDEX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Notes &amp; questions"/>
      <sheetName val="B - Model Layout"/>
      <sheetName val="0a - main result tables"/>
      <sheetName val="0b - Exergy efficiency plots"/>
      <sheetName val="0c - Useful work TJ plots"/>
      <sheetName val="0d - Exergy TJ plots"/>
      <sheetName val="0e - 2030 projections"/>
      <sheetName val="0f - economic intensity plots"/>
      <sheetName val="0g - LMDI decomposition (3)"/>
      <sheetName val="0h - UK results with US eff"/>
      <sheetName val="0i - US &amp; UK plots"/>
      <sheetName val="0j - Renewables coeff"/>
      <sheetName val="1b - UK IEA input data ktoe"/>
      <sheetName val="1c - IEA summary exergy TJ"/>
      <sheetName val="2 - IEA final energy map to UW "/>
      <sheetName val="2b - exergy eff by end user"/>
      <sheetName val="3 mech drive efficiencies ktoe"/>
      <sheetName val="3a - road vehicle efficiencies"/>
      <sheetName val="3b - train efficiencies"/>
      <sheetName val="3c - air efficiencies"/>
      <sheetName val="4 - heat efficiencies"/>
      <sheetName val="4a - LTH MTH1 heat efficiencies"/>
      <sheetName val="4b MTH2 HTH efficiencies"/>
      <sheetName val="5 - fossil fuel useful work"/>
      <sheetName val="6 - electricity grid efficiency"/>
      <sheetName val="7 - Electr UW allocation ktoe"/>
      <sheetName val="7a A+W 2005 efficiency data"/>
      <sheetName val="8 - Electricity useful work TJ"/>
      <sheetName val="9a - human food"/>
      <sheetName val="9b draught animal feed"/>
      <sheetName val="9a1 FAOSTAT population data"/>
      <sheetName val="9a2 FAOSTAT food supply"/>
      <sheetName val="IEA UK energy use checks ss"/>
      <sheetName val="IEA UK TFC"/>
      <sheetName val="CET Hadley 1960-2010"/>
      <sheetName val="Input exergy - renewables"/>
      <sheetName val="App A IEA UW mapping categories"/>
      <sheetName val="3d - boat efficiencies ss"/>
      <sheetName val="0g - LMDI decomposition ss"/>
      <sheetName val="0g - LMDI decomposition ss (2)"/>
      <sheetName val="Sankey and column charts"/>
      <sheetName val="Sankey chart"/>
      <sheetName val="0g - LMDI decomposi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466">
          <cell r="G3466">
            <v>820</v>
          </cell>
          <cell r="H3466">
            <v>784</v>
          </cell>
          <cell r="I3466">
            <v>796</v>
          </cell>
          <cell r="J3466">
            <v>899</v>
          </cell>
          <cell r="K3466">
            <v>1010</v>
          </cell>
          <cell r="L3466">
            <v>1085</v>
          </cell>
          <cell r="M3466">
            <v>1056</v>
          </cell>
          <cell r="N3466">
            <v>1017</v>
          </cell>
          <cell r="O3466">
            <v>1109</v>
          </cell>
          <cell r="P3466">
            <v>1171</v>
          </cell>
          <cell r="Q3466">
            <v>1184</v>
          </cell>
          <cell r="R3466">
            <v>1076</v>
          </cell>
          <cell r="S3466">
            <v>1052</v>
          </cell>
          <cell r="T3466">
            <v>1119</v>
          </cell>
          <cell r="U3466">
            <v>1045</v>
          </cell>
          <cell r="V3466">
            <v>1001</v>
          </cell>
          <cell r="W3466">
            <v>1132</v>
          </cell>
          <cell r="X3466">
            <v>1105</v>
          </cell>
          <cell r="Y3466">
            <v>1237</v>
          </cell>
          <cell r="Z3466">
            <v>1262</v>
          </cell>
          <cell r="AA3466">
            <v>865</v>
          </cell>
          <cell r="AB3466">
            <v>963</v>
          </cell>
          <cell r="AC3466">
            <v>892</v>
          </cell>
          <cell r="AD3466">
            <v>861</v>
          </cell>
          <cell r="AE3466">
            <v>784</v>
          </cell>
          <cell r="AF3466">
            <v>774</v>
          </cell>
          <cell r="AG3466">
            <v>740</v>
          </cell>
          <cell r="AH3466">
            <v>794</v>
          </cell>
          <cell r="AI3466">
            <v>844</v>
          </cell>
          <cell r="AJ3466">
            <v>857</v>
          </cell>
          <cell r="AK3466">
            <v>780</v>
          </cell>
          <cell r="AL3466">
            <v>771</v>
          </cell>
          <cell r="AM3466">
            <v>731</v>
          </cell>
          <cell r="AN3466">
            <v>783</v>
          </cell>
          <cell r="AO3466">
            <v>823</v>
          </cell>
          <cell r="AP3466">
            <v>838</v>
          </cell>
          <cell r="AQ3466">
            <v>862</v>
          </cell>
          <cell r="AR3466">
            <v>835</v>
          </cell>
          <cell r="AS3466">
            <v>823</v>
          </cell>
          <cell r="AT3466">
            <v>841</v>
          </cell>
          <cell r="AU3466">
            <v>546</v>
          </cell>
          <cell r="AV3466">
            <v>456</v>
          </cell>
          <cell r="AW3466">
            <v>438</v>
          </cell>
          <cell r="AX3466">
            <v>467</v>
          </cell>
          <cell r="AY3466">
            <v>465</v>
          </cell>
          <cell r="AZ3466">
            <v>432</v>
          </cell>
          <cell r="BA3466">
            <v>504</v>
          </cell>
          <cell r="BB3466">
            <v>425</v>
          </cell>
          <cell r="BC3466">
            <v>401</v>
          </cell>
          <cell r="BD3466">
            <v>311</v>
          </cell>
          <cell r="BE3466">
            <v>330.41199999999998</v>
          </cell>
          <cell r="BF3466">
            <v>331.27199999999999</v>
          </cell>
          <cell r="BG3466">
            <v>290.33600000000001</v>
          </cell>
          <cell r="BH3466">
            <v>327.14400000000001</v>
          </cell>
          <cell r="BI3466">
            <v>325.596</v>
          </cell>
        </row>
      </sheetData>
      <sheetData sheetId="13"/>
      <sheetData sheetId="14">
        <row r="167">
          <cell r="BN167">
            <v>0</v>
          </cell>
        </row>
        <row r="168">
          <cell r="BN168">
            <v>0</v>
          </cell>
        </row>
        <row r="169">
          <cell r="BN169">
            <v>0</v>
          </cell>
        </row>
        <row r="170">
          <cell r="BN170">
            <v>0</v>
          </cell>
        </row>
        <row r="171">
          <cell r="BN171">
            <v>0</v>
          </cell>
        </row>
        <row r="172">
          <cell r="BN172">
            <v>0</v>
          </cell>
        </row>
        <row r="221">
          <cell r="C221" t="str">
            <v>Iron and steel</v>
          </cell>
          <cell r="D221" t="str">
            <v>Coal&amp; Coal Products</v>
          </cell>
          <cell r="BN221">
            <v>0</v>
          </cell>
        </row>
        <row r="222">
          <cell r="D222" t="str">
            <v>Natural Gas</v>
          </cell>
          <cell r="BN222">
            <v>0</v>
          </cell>
        </row>
        <row r="223">
          <cell r="D223" t="str">
            <v>Oil &amp; Oil Products</v>
          </cell>
          <cell r="BN223">
            <v>0</v>
          </cell>
        </row>
        <row r="225">
          <cell r="D225" t="str">
            <v>Oil &amp; Oil Products</v>
          </cell>
          <cell r="BN225">
            <v>0</v>
          </cell>
        </row>
        <row r="227">
          <cell r="C227" t="str">
            <v>Chemical and petrochemical</v>
          </cell>
          <cell r="D227" t="str">
            <v>Coal&amp; Coal Products</v>
          </cell>
          <cell r="BN227">
            <v>0</v>
          </cell>
        </row>
        <row r="228">
          <cell r="D228" t="str">
            <v>Natural Gas</v>
          </cell>
          <cell r="BN228">
            <v>0</v>
          </cell>
        </row>
        <row r="229">
          <cell r="D229" t="str">
            <v>Oil &amp; Oil Products</v>
          </cell>
          <cell r="BN229">
            <v>0</v>
          </cell>
        </row>
        <row r="231">
          <cell r="D231" t="str">
            <v>Oil &amp; Oil Products</v>
          </cell>
          <cell r="BN231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30">
          <cell r="C30">
            <v>0.12931346643440972</v>
          </cell>
          <cell r="D30">
            <v>0.13082283746482651</v>
          </cell>
          <cell r="E30">
            <v>0.13458333860377864</v>
          </cell>
          <cell r="F30">
            <v>0.14211124373576317</v>
          </cell>
          <cell r="G30">
            <v>0.13876138818169639</v>
          </cell>
          <cell r="H30">
            <v>0.14111747286613965</v>
          </cell>
          <cell r="I30">
            <v>0.14158689213453043</v>
          </cell>
          <cell r="J30">
            <v>0.14263916333913981</v>
          </cell>
          <cell r="K30">
            <v>0.14719825271338607</v>
          </cell>
          <cell r="L30">
            <v>0.14984686694358848</v>
          </cell>
          <cell r="M30">
            <v>0.15191086694358846</v>
          </cell>
          <cell r="N30">
            <v>0.15240610156773426</v>
          </cell>
          <cell r="O30">
            <v>0.15385021358702944</v>
          </cell>
          <cell r="P30">
            <v>0.15612099209433214</v>
          </cell>
          <cell r="Q30">
            <v>0.15758841431059908</v>
          </cell>
          <cell r="R30">
            <v>0.15821573093930072</v>
          </cell>
          <cell r="S30">
            <v>0.16259616347313427</v>
          </cell>
          <cell r="T30">
            <v>0.16828417365670653</v>
          </cell>
          <cell r="U30">
            <v>0.16933089856626027</v>
          </cell>
          <cell r="V30">
            <v>0.17627826664880078</v>
          </cell>
          <cell r="W30">
            <v>0.17338946804234226</v>
          </cell>
          <cell r="X30">
            <v>0.17608904997990099</v>
          </cell>
          <cell r="Y30">
            <v>0.18219059573897908</v>
          </cell>
          <cell r="Z30">
            <v>0.18159328259413116</v>
          </cell>
          <cell r="AA30">
            <v>0.18439811979096893</v>
          </cell>
          <cell r="AB30">
            <v>0.19034972531153696</v>
          </cell>
          <cell r="AC30">
            <v>0.19125954709902193</v>
          </cell>
          <cell r="AD30">
            <v>0.19214658984322655</v>
          </cell>
          <cell r="AE30">
            <v>0.19033900576175797</v>
          </cell>
          <cell r="AF30">
            <v>0.18968109339407743</v>
          </cell>
          <cell r="AG30">
            <v>0.1917979364866676</v>
          </cell>
          <cell r="AH30">
            <v>0.20016079324668362</v>
          </cell>
          <cell r="AI30">
            <v>0.19839313948814144</v>
          </cell>
          <cell r="AJ30">
            <v>0.19971753986332574</v>
          </cell>
          <cell r="AK30">
            <v>0.20176068605118586</v>
          </cell>
          <cell r="AL30">
            <v>0.20098539461342635</v>
          </cell>
          <cell r="AM30">
            <v>0.20899906203939436</v>
          </cell>
          <cell r="AN30">
            <v>0.20838804770199659</v>
          </cell>
          <cell r="AO30">
            <v>0.20533940774487466</v>
          </cell>
          <cell r="AP30">
            <v>0.208137746214659</v>
          </cell>
          <cell r="AQ30">
            <v>0.20940533297601502</v>
          </cell>
          <cell r="AR30">
            <v>0.21293313680825407</v>
          </cell>
          <cell r="AS30">
            <v>0.21219402385099828</v>
          </cell>
          <cell r="AT30">
            <v>0.21478574299879405</v>
          </cell>
          <cell r="AU30">
            <v>0.21490151413640626</v>
          </cell>
          <cell r="AV30">
            <v>0.21569127696636747</v>
          </cell>
          <cell r="AW30">
            <v>0.21896502746884625</v>
          </cell>
          <cell r="AX30">
            <v>0.21446603242663817</v>
          </cell>
          <cell r="AY30">
            <v>0.21705801956317833</v>
          </cell>
          <cell r="AZ30">
            <v>0.22240385903792037</v>
          </cell>
          <cell r="BA30">
            <v>0.22546214658984326</v>
          </cell>
          <cell r="BB30">
            <v>0.22436446469248289</v>
          </cell>
          <cell r="BC30">
            <v>0.22024226182500334</v>
          </cell>
          <cell r="BD30">
            <v>0.22377488945464291</v>
          </cell>
          <cell r="BE30">
            <v>0.21892804502210905</v>
          </cell>
        </row>
        <row r="46">
          <cell r="C46">
            <v>283.04999999999995</v>
          </cell>
          <cell r="D46">
            <v>283.22499999999997</v>
          </cell>
          <cell r="E46">
            <v>281.75</v>
          </cell>
          <cell r="F46">
            <v>281.54999999999995</v>
          </cell>
          <cell r="G46">
            <v>282.52499999999998</v>
          </cell>
          <cell r="H46">
            <v>282</v>
          </cell>
          <cell r="I46">
            <v>282.5</v>
          </cell>
          <cell r="J46">
            <v>282.875</v>
          </cell>
          <cell r="K46">
            <v>282.57499999999999</v>
          </cell>
          <cell r="L46">
            <v>282.39999999999998</v>
          </cell>
          <cell r="M46">
            <v>282.64999999999998</v>
          </cell>
          <cell r="N46">
            <v>282.625</v>
          </cell>
          <cell r="O46">
            <v>282.39999999999998</v>
          </cell>
          <cell r="P46">
            <v>282.77499999999998</v>
          </cell>
          <cell r="Q46">
            <v>282.5</v>
          </cell>
          <cell r="R46">
            <v>283.375</v>
          </cell>
          <cell r="S46">
            <v>283.5</v>
          </cell>
          <cell r="T46">
            <v>282.27499999999998</v>
          </cell>
          <cell r="U46">
            <v>282.75</v>
          </cell>
          <cell r="V46">
            <v>281.79999999999995</v>
          </cell>
          <cell r="W46">
            <v>282.57499999999999</v>
          </cell>
          <cell r="X46">
            <v>282.84999999999997</v>
          </cell>
          <cell r="Y46">
            <v>282.67499999999995</v>
          </cell>
          <cell r="Z46">
            <v>283.09999999999997</v>
          </cell>
          <cell r="AA46">
            <v>282.89999999999998</v>
          </cell>
          <cell r="AB46">
            <v>281.92499999999995</v>
          </cell>
          <cell r="AC46">
            <v>281.89999999999998</v>
          </cell>
          <cell r="AD46">
            <v>282.25</v>
          </cell>
          <cell r="AE46">
            <v>282.77499999999998</v>
          </cell>
          <cell r="AF46">
            <v>283.875</v>
          </cell>
          <cell r="AG46">
            <v>283.82499999999999</v>
          </cell>
          <cell r="AH46">
            <v>282.64999999999998</v>
          </cell>
          <cell r="AI46">
            <v>283.07499999999999</v>
          </cell>
          <cell r="AJ46">
            <v>282.47499999999997</v>
          </cell>
          <cell r="AK46">
            <v>283.32499999999999</v>
          </cell>
          <cell r="AL46">
            <v>284.02499999999998</v>
          </cell>
          <cell r="AM46">
            <v>282.29999999999995</v>
          </cell>
          <cell r="AN46">
            <v>283.42499999999995</v>
          </cell>
          <cell r="AO46">
            <v>283.52499999999998</v>
          </cell>
          <cell r="AP46">
            <v>283.79999999999995</v>
          </cell>
          <cell r="AQ46">
            <v>283.39999999999998</v>
          </cell>
          <cell r="AR46">
            <v>283.27499999999998</v>
          </cell>
          <cell r="AS46">
            <v>283.59999999999997</v>
          </cell>
          <cell r="AT46">
            <v>283.7</v>
          </cell>
          <cell r="AU46">
            <v>283.54999999999995</v>
          </cell>
          <cell r="AV46">
            <v>283.67499999999995</v>
          </cell>
          <cell r="AW46">
            <v>283.77499999999998</v>
          </cell>
          <cell r="AX46">
            <v>283.75</v>
          </cell>
          <cell r="AY46">
            <v>283.2</v>
          </cell>
          <cell r="AZ46">
            <v>283.27499999999998</v>
          </cell>
          <cell r="BA46">
            <v>282.29999999999995</v>
          </cell>
          <cell r="BB46">
            <v>283.27499999999998</v>
          </cell>
          <cell r="BC46">
            <v>282.95</v>
          </cell>
          <cell r="BD46">
            <v>282.59999999999997</v>
          </cell>
          <cell r="BE46">
            <v>284.17499999999995</v>
          </cell>
          <cell r="BF46">
            <v>283.02499999999998</v>
          </cell>
        </row>
      </sheetData>
      <sheetData sheetId="22"/>
      <sheetData sheetId="23"/>
      <sheetData sheetId="24">
        <row r="27">
          <cell r="D27">
            <v>0.3000813828993843</v>
          </cell>
          <cell r="E27">
            <v>0.30376820271778882</v>
          </cell>
          <cell r="F27">
            <v>0.30625265620825398</v>
          </cell>
          <cell r="G27">
            <v>0.30406770905126068</v>
          </cell>
          <cell r="H27">
            <v>0.31112012028402342</v>
          </cell>
          <cell r="I27">
            <v>0.30948699382940298</v>
          </cell>
          <cell r="J27">
            <v>0.30833634776479746</v>
          </cell>
          <cell r="K27">
            <v>0.31663569624760507</v>
          </cell>
          <cell r="L27">
            <v>0.34390228607201828</v>
          </cell>
          <cell r="M27">
            <v>0.33220532683282805</v>
          </cell>
          <cell r="N27">
            <v>0.32727862367450172</v>
          </cell>
          <cell r="O27">
            <v>0.31480608985188885</v>
          </cell>
          <cell r="P27">
            <v>0.32641313426698498</v>
          </cell>
          <cell r="Q27">
            <v>0.33404157963035525</v>
          </cell>
          <cell r="R27">
            <v>0.32438570181273418</v>
          </cell>
          <cell r="S27">
            <v>0.33906581474279279</v>
          </cell>
          <cell r="T27">
            <v>0.33322305255682266</v>
          </cell>
          <cell r="U27">
            <v>0.33166756000119746</v>
          </cell>
          <cell r="V27">
            <v>0.34244713950011324</v>
          </cell>
          <cell r="W27">
            <v>0.33902684670243638</v>
          </cell>
          <cell r="X27">
            <v>0.3430689685824711</v>
          </cell>
          <cell r="Y27">
            <v>0.34715383590157711</v>
          </cell>
          <cell r="Z27">
            <v>0.34453790250025773</v>
          </cell>
          <cell r="AA27">
            <v>0.34862028352391633</v>
          </cell>
          <cell r="AB27">
            <v>0.35070609372810929</v>
          </cell>
          <cell r="AC27">
            <v>0.35369841445900768</v>
          </cell>
          <cell r="AD27">
            <v>0.35395717028129392</v>
          </cell>
          <cell r="AE27">
            <v>0.3562870308469947</v>
          </cell>
          <cell r="AF27">
            <v>0.36110224232786814</v>
          </cell>
          <cell r="AG27">
            <v>0.35916603089022009</v>
          </cell>
          <cell r="AH27">
            <v>0.36340933881732723</v>
          </cell>
          <cell r="AI27">
            <v>0.36566656090661692</v>
          </cell>
          <cell r="AJ27">
            <v>0.35784260653502409</v>
          </cell>
          <cell r="AK27">
            <v>0.36392062139248682</v>
          </cell>
          <cell r="AL27">
            <v>0.36875261407288779</v>
          </cell>
          <cell r="AM27">
            <v>0.38005318835930463</v>
          </cell>
          <cell r="AN27">
            <v>0.3867065736616232</v>
          </cell>
          <cell r="AO27">
            <v>0.39126401342383516</v>
          </cell>
          <cell r="AP27">
            <v>0.39256168146771764</v>
          </cell>
          <cell r="AQ27">
            <v>0.40536509322679581</v>
          </cell>
          <cell r="AR27">
            <v>0.40704338906309229</v>
          </cell>
          <cell r="AS27">
            <v>0.40162574876947071</v>
          </cell>
          <cell r="AT27">
            <v>0.41103939144952711</v>
          </cell>
          <cell r="AU27">
            <v>0.40553024181825675</v>
          </cell>
          <cell r="AV27">
            <v>0.40825328047880732</v>
          </cell>
          <cell r="AW27">
            <v>0.40324276007646892</v>
          </cell>
          <cell r="AX27">
            <v>0.39969457634794953</v>
          </cell>
          <cell r="AY27">
            <v>0.4169707014429973</v>
          </cell>
          <cell r="AZ27">
            <v>0.43284950125202903</v>
          </cell>
          <cell r="BA27">
            <v>0.42830298067931977</v>
          </cell>
          <cell r="BB27">
            <v>0.43417831598459578</v>
          </cell>
          <cell r="BC27">
            <v>0.4306636056969691</v>
          </cell>
          <cell r="BD27">
            <v>0.41590552939675146</v>
          </cell>
          <cell r="BE27">
            <v>0.4258235548465531</v>
          </cell>
          <cell r="BF27">
            <v>0.43764916942626625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17">
          <cell r="C317">
            <v>4.5999999999999996</v>
          </cell>
          <cell r="D317">
            <v>9.4</v>
          </cell>
          <cell r="E317">
            <v>15.4</v>
          </cell>
          <cell r="F317">
            <v>10.199999999999999</v>
          </cell>
        </row>
        <row r="318">
          <cell r="C318">
            <v>4.9000000000000004</v>
          </cell>
          <cell r="D318">
            <v>9.6999999999999993</v>
          </cell>
          <cell r="E318">
            <v>15</v>
          </cell>
          <cell r="F318">
            <v>10.7</v>
          </cell>
        </row>
        <row r="319">
          <cell r="C319">
            <v>3.6</v>
          </cell>
          <cell r="D319">
            <v>6.9</v>
          </cell>
          <cell r="E319">
            <v>14.4</v>
          </cell>
          <cell r="F319">
            <v>9.5</v>
          </cell>
        </row>
        <row r="320">
          <cell r="C320">
            <v>-0.3</v>
          </cell>
          <cell r="D320">
            <v>8.4</v>
          </cell>
          <cell r="E320">
            <v>14.8</v>
          </cell>
          <cell r="F320">
            <v>10.7</v>
          </cell>
        </row>
        <row r="321">
          <cell r="C321">
            <v>3.5</v>
          </cell>
          <cell r="D321">
            <v>8.8000000000000007</v>
          </cell>
          <cell r="E321">
            <v>15.1</v>
          </cell>
          <cell r="F321">
            <v>10.1</v>
          </cell>
        </row>
        <row r="322">
          <cell r="C322">
            <v>3.3</v>
          </cell>
          <cell r="D322">
            <v>8.3000000000000007</v>
          </cell>
          <cell r="E322">
            <v>14.5</v>
          </cell>
          <cell r="F322">
            <v>9.3000000000000007</v>
          </cell>
        </row>
        <row r="323">
          <cell r="C323">
            <v>4.4000000000000004</v>
          </cell>
          <cell r="D323">
            <v>8.1999999999999993</v>
          </cell>
          <cell r="E323">
            <v>15</v>
          </cell>
          <cell r="F323">
            <v>9.8000000000000007</v>
          </cell>
        </row>
        <row r="324">
          <cell r="C324">
            <v>5.0999999999999996</v>
          </cell>
          <cell r="D324">
            <v>8.4</v>
          </cell>
          <cell r="E324">
            <v>15.5</v>
          </cell>
          <cell r="F324">
            <v>9.9</v>
          </cell>
        </row>
        <row r="325">
          <cell r="C325">
            <v>3.5</v>
          </cell>
          <cell r="D325">
            <v>8.1</v>
          </cell>
          <cell r="E325">
            <v>15.1</v>
          </cell>
          <cell r="F325">
            <v>11</v>
          </cell>
        </row>
        <row r="326">
          <cell r="C326">
            <v>3.2</v>
          </cell>
          <cell r="D326">
            <v>7.3</v>
          </cell>
          <cell r="E326">
            <v>15.7</v>
          </cell>
          <cell r="F326">
            <v>10.8</v>
          </cell>
        </row>
        <row r="327">
          <cell r="C327">
            <v>3.3</v>
          </cell>
          <cell r="D327">
            <v>7.8</v>
          </cell>
          <cell r="E327">
            <v>15.9</v>
          </cell>
          <cell r="F327">
            <v>11</v>
          </cell>
        </row>
        <row r="328">
          <cell r="C328">
            <v>4.4000000000000004</v>
          </cell>
          <cell r="D328">
            <v>8.1</v>
          </cell>
          <cell r="E328">
            <v>15</v>
          </cell>
          <cell r="F328">
            <v>10.4</v>
          </cell>
        </row>
        <row r="329">
          <cell r="C329">
            <v>4.9000000000000004</v>
          </cell>
          <cell r="D329">
            <v>8.4</v>
          </cell>
          <cell r="E329">
            <v>14.2</v>
          </cell>
          <cell r="F329">
            <v>9.5</v>
          </cell>
        </row>
        <row r="330">
          <cell r="C330">
            <v>4.9000000000000004</v>
          </cell>
          <cell r="D330">
            <v>8.1999999999999993</v>
          </cell>
          <cell r="E330">
            <v>15.6</v>
          </cell>
          <cell r="F330">
            <v>9.8000000000000007</v>
          </cell>
        </row>
        <row r="331">
          <cell r="C331">
            <v>5.4</v>
          </cell>
          <cell r="D331">
            <v>8.3000000000000007</v>
          </cell>
          <cell r="E331">
            <v>14.8</v>
          </cell>
          <cell r="F331">
            <v>8.9</v>
          </cell>
        </row>
        <row r="332">
          <cell r="C332">
            <v>6.4</v>
          </cell>
          <cell r="D332">
            <v>7.7</v>
          </cell>
          <cell r="E332">
            <v>16.899999999999999</v>
          </cell>
          <cell r="F332">
            <v>9.9</v>
          </cell>
        </row>
        <row r="333">
          <cell r="C333">
            <v>5.2</v>
          </cell>
          <cell r="D333">
            <v>8.3000000000000007</v>
          </cell>
          <cell r="E333">
            <v>17.8</v>
          </cell>
          <cell r="F333">
            <v>10.1</v>
          </cell>
        </row>
        <row r="334">
          <cell r="C334">
            <v>3.3</v>
          </cell>
          <cell r="D334">
            <v>8.1999999999999993</v>
          </cell>
          <cell r="E334">
            <v>14.4</v>
          </cell>
          <cell r="F334">
            <v>10.6</v>
          </cell>
        </row>
        <row r="335">
          <cell r="C335">
            <v>4.0999999999999996</v>
          </cell>
          <cell r="D335">
            <v>8.3000000000000007</v>
          </cell>
          <cell r="E335">
            <v>14.5</v>
          </cell>
          <cell r="F335">
            <v>11.5</v>
          </cell>
        </row>
        <row r="336">
          <cell r="C336">
            <v>1.6</v>
          </cell>
          <cell r="D336">
            <v>7.5</v>
          </cell>
          <cell r="E336">
            <v>15</v>
          </cell>
          <cell r="F336">
            <v>10.5</v>
          </cell>
        </row>
        <row r="337">
          <cell r="C337">
            <v>4.5999999999999996</v>
          </cell>
          <cell r="D337">
            <v>8.1999999999999993</v>
          </cell>
          <cell r="E337">
            <v>14.8</v>
          </cell>
          <cell r="F337">
            <v>10.1</v>
          </cell>
        </row>
        <row r="338">
          <cell r="C338">
            <v>4.5</v>
          </cell>
          <cell r="D338">
            <v>9</v>
          </cell>
          <cell r="E338">
            <v>15</v>
          </cell>
          <cell r="F338">
            <v>10.3</v>
          </cell>
        </row>
        <row r="339">
          <cell r="C339">
            <v>2.6</v>
          </cell>
          <cell r="D339">
            <v>8.8000000000000007</v>
          </cell>
          <cell r="E339">
            <v>15.9</v>
          </cell>
          <cell r="F339">
            <v>10.8</v>
          </cell>
        </row>
        <row r="340">
          <cell r="C340">
            <v>4.3</v>
          </cell>
          <cell r="D340">
            <v>7.8</v>
          </cell>
          <cell r="E340">
            <v>17.100000000000001</v>
          </cell>
          <cell r="F340">
            <v>10.6</v>
          </cell>
        </row>
        <row r="341">
          <cell r="C341">
            <v>4.2</v>
          </cell>
          <cell r="D341">
            <v>7.6</v>
          </cell>
          <cell r="E341">
            <v>16.3</v>
          </cell>
          <cell r="F341">
            <v>10.9</v>
          </cell>
        </row>
        <row r="342">
          <cell r="C342">
            <v>2.7</v>
          </cell>
          <cell r="D342">
            <v>8</v>
          </cell>
          <cell r="E342">
            <v>14.5</v>
          </cell>
          <cell r="F342">
            <v>9.9</v>
          </cell>
        </row>
        <row r="343">
          <cell r="C343">
            <v>2.9</v>
          </cell>
          <cell r="D343">
            <v>7.3</v>
          </cell>
          <cell r="E343">
            <v>14.8</v>
          </cell>
          <cell r="F343">
            <v>10</v>
          </cell>
        </row>
        <row r="344">
          <cell r="C344">
            <v>3.5</v>
          </cell>
          <cell r="D344">
            <v>8.1999999999999993</v>
          </cell>
          <cell r="E344">
            <v>14.8</v>
          </cell>
          <cell r="F344">
            <v>9.9</v>
          </cell>
        </row>
        <row r="345">
          <cell r="C345">
            <v>5.3</v>
          </cell>
          <cell r="D345">
            <v>8.8000000000000007</v>
          </cell>
          <cell r="E345">
            <v>14.8</v>
          </cell>
          <cell r="F345">
            <v>9.6</v>
          </cell>
        </row>
        <row r="346">
          <cell r="C346">
            <v>6.5</v>
          </cell>
          <cell r="D346">
            <v>9</v>
          </cell>
          <cell r="E346">
            <v>16.5</v>
          </cell>
          <cell r="F346">
            <v>10.9</v>
          </cell>
        </row>
        <row r="347">
          <cell r="C347">
            <v>6.2</v>
          </cell>
          <cell r="D347">
            <v>9.6</v>
          </cell>
          <cell r="E347">
            <v>16.2</v>
          </cell>
          <cell r="F347">
            <v>10.7</v>
          </cell>
        </row>
        <row r="348">
          <cell r="C348">
            <v>3</v>
          </cell>
          <cell r="D348">
            <v>8.9</v>
          </cell>
          <cell r="E348">
            <v>15.5</v>
          </cell>
          <cell r="F348">
            <v>10.6</v>
          </cell>
        </row>
        <row r="349">
          <cell r="C349">
            <v>4.5999999999999996</v>
          </cell>
          <cell r="D349">
            <v>9.9</v>
          </cell>
          <cell r="E349">
            <v>15.7</v>
          </cell>
          <cell r="F349">
            <v>9.5</v>
          </cell>
        </row>
        <row r="350">
          <cell r="C350">
            <v>4.7</v>
          </cell>
          <cell r="D350">
            <v>9.1999999999999993</v>
          </cell>
          <cell r="E350">
            <v>14.9</v>
          </cell>
          <cell r="F350">
            <v>8.5</v>
          </cell>
        </row>
        <row r="351">
          <cell r="C351">
            <v>4.7</v>
          </cell>
          <cell r="D351">
            <v>8.8000000000000007</v>
          </cell>
          <cell r="E351">
            <v>16.2</v>
          </cell>
          <cell r="F351">
            <v>11</v>
          </cell>
        </row>
        <row r="352">
          <cell r="C352">
            <v>5.9</v>
          </cell>
          <cell r="D352">
            <v>8.8000000000000007</v>
          </cell>
          <cell r="E352">
            <v>17.399999999999999</v>
          </cell>
          <cell r="F352">
            <v>11.4</v>
          </cell>
        </row>
        <row r="353">
          <cell r="C353">
            <v>3</v>
          </cell>
          <cell r="D353">
            <v>7.4</v>
          </cell>
          <cell r="E353">
            <v>15.8</v>
          </cell>
          <cell r="F353">
            <v>10.4</v>
          </cell>
        </row>
        <row r="354">
          <cell r="C354">
            <v>4</v>
          </cell>
          <cell r="D354">
            <v>9.6</v>
          </cell>
          <cell r="E354">
            <v>16.600000000000001</v>
          </cell>
          <cell r="F354">
            <v>10.9</v>
          </cell>
        </row>
        <row r="355">
          <cell r="C355">
            <v>6.1</v>
          </cell>
          <cell r="D355">
            <v>9.6</v>
          </cell>
          <cell r="E355">
            <v>15.2</v>
          </cell>
          <cell r="F355">
            <v>10.6</v>
          </cell>
        </row>
        <row r="356">
          <cell r="C356">
            <v>5.4</v>
          </cell>
          <cell r="D356">
            <v>9.9</v>
          </cell>
          <cell r="E356">
            <v>15.9</v>
          </cell>
          <cell r="F356">
            <v>11.4</v>
          </cell>
        </row>
        <row r="357">
          <cell r="C357">
            <v>5.4</v>
          </cell>
          <cell r="D357">
            <v>9.1999999999999993</v>
          </cell>
          <cell r="E357">
            <v>15.7</v>
          </cell>
          <cell r="F357">
            <v>10.7</v>
          </cell>
        </row>
        <row r="358">
          <cell r="C358">
            <v>4.5</v>
          </cell>
          <cell r="D358">
            <v>8.5</v>
          </cell>
          <cell r="E358">
            <v>16.100000000000001</v>
          </cell>
          <cell r="F358">
            <v>11.4</v>
          </cell>
        </row>
        <row r="359">
          <cell r="C359">
            <v>5.4</v>
          </cell>
          <cell r="D359">
            <v>9.6</v>
          </cell>
          <cell r="E359">
            <v>15.8</v>
          </cell>
          <cell r="F359">
            <v>11</v>
          </cell>
        </row>
        <row r="360">
          <cell r="C360">
            <v>4.7</v>
          </cell>
          <cell r="D360">
            <v>9.6999999999999993</v>
          </cell>
          <cell r="E360">
            <v>17.3</v>
          </cell>
          <cell r="F360">
            <v>10.5</v>
          </cell>
        </row>
        <row r="361">
          <cell r="C361">
            <v>5.0999999999999996</v>
          </cell>
          <cell r="D361">
            <v>9.3000000000000007</v>
          </cell>
          <cell r="E361">
            <v>16.2</v>
          </cell>
          <cell r="F361">
            <v>11</v>
          </cell>
        </row>
        <row r="362">
          <cell r="C362">
            <v>5.2</v>
          </cell>
          <cell r="D362">
            <v>9.1999999999999993</v>
          </cell>
          <cell r="E362">
            <v>16.2</v>
          </cell>
          <cell r="F362">
            <v>11.5</v>
          </cell>
        </row>
        <row r="363">
          <cell r="C363">
            <v>4.0999999999999996</v>
          </cell>
          <cell r="D363">
            <v>8.6</v>
          </cell>
          <cell r="E363">
            <v>17.2</v>
          </cell>
          <cell r="F363">
            <v>12.6</v>
          </cell>
        </row>
        <row r="364">
          <cell r="C364">
            <v>6.4</v>
          </cell>
          <cell r="D364">
            <v>10.1</v>
          </cell>
          <cell r="E364">
            <v>15.2</v>
          </cell>
          <cell r="F364">
            <v>10.7</v>
          </cell>
        </row>
        <row r="365">
          <cell r="C365">
            <v>5.6</v>
          </cell>
          <cell r="D365">
            <v>9.1</v>
          </cell>
          <cell r="E365">
            <v>15.4</v>
          </cell>
          <cell r="F365">
            <v>10.1</v>
          </cell>
        </row>
        <row r="366">
          <cell r="C366">
            <v>3.5</v>
          </cell>
          <cell r="D366">
            <v>9.6999999999999993</v>
          </cell>
          <cell r="E366">
            <v>15.8</v>
          </cell>
          <cell r="F366">
            <v>11.5</v>
          </cell>
        </row>
        <row r="367">
          <cell r="C367">
            <v>2.4</v>
          </cell>
          <cell r="D367">
            <v>8.5</v>
          </cell>
          <cell r="E367">
            <v>15.9</v>
          </cell>
          <cell r="F367">
            <v>9.8000000000000007</v>
          </cell>
        </row>
        <row r="368">
          <cell r="C368">
            <v>3.1</v>
          </cell>
          <cell r="D368">
            <v>10.199999999999999</v>
          </cell>
          <cell r="E368">
            <v>14.8</v>
          </cell>
          <cell r="F368">
            <v>12.4</v>
          </cell>
        </row>
        <row r="369">
          <cell r="C369">
            <v>5.0999999999999996</v>
          </cell>
          <cell r="D369">
            <v>9.1</v>
          </cell>
          <cell r="E369">
            <v>15.2</v>
          </cell>
          <cell r="F369">
            <v>9.8000000000000007</v>
          </cell>
        </row>
        <row r="370">
          <cell r="C370">
            <v>3.8</v>
          </cell>
          <cell r="D370">
            <v>6.9</v>
          </cell>
          <cell r="E370">
            <v>16.3</v>
          </cell>
          <cell r="F370">
            <v>10.8</v>
          </cell>
        </row>
        <row r="371">
          <cell r="C371">
            <v>6.1</v>
          </cell>
          <cell r="D371">
            <v>10</v>
          </cell>
          <cell r="E371">
            <v>15.9</v>
          </cell>
          <cell r="F371">
            <v>12.1</v>
          </cell>
        </row>
        <row r="372">
          <cell r="C372">
            <v>4.5</v>
          </cell>
          <cell r="D372">
            <v>8.6999999999999993</v>
          </cell>
          <cell r="E372">
            <v>15.3</v>
          </cell>
          <cell r="F372">
            <v>11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lib.leeds.ac.uk/search~S4?/cStack+History+of+Science+L-9+SMI/chistory+of+science+l+++9/-3,-1,,E/browse" TargetMode="External"/><Relationship Id="rId7" Type="http://schemas.openxmlformats.org/officeDocument/2006/relationships/comments" Target="../comments5.xml"/><Relationship Id="rId2" Type="http://schemas.openxmlformats.org/officeDocument/2006/relationships/hyperlink" Target="http://lib.leeds.ac.uk/screens/locs/ebl8.html" TargetMode="External"/><Relationship Id="rId1" Type="http://schemas.openxmlformats.org/officeDocument/2006/relationships/hyperlink" Target="http://lib.leeds.ac.uk/search~S4?/aSmil%2C+Vaclav./asmil+vaclav/-3,-1,0,B/browse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metoffice.gov.uk/hadobs/hadcet/data/download.html" TargetMode="External"/><Relationship Id="rId1" Type="http://schemas.openxmlformats.org/officeDocument/2006/relationships/hyperlink" Target="http://www.decc.gov.uk/en/content/cms/statistics/publications/ecuk/ecuk.aspx" TargetMode="External"/><Relationship Id="rId4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nass.org.uk/publication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gov.uk/government/uploads/system/uploads/attachment_data/Table%20Production/E-mails/Received/Sam%20Trewin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1341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B15" sqref="B15"/>
    </sheetView>
  </sheetViews>
  <sheetFormatPr defaultColWidth="11" defaultRowHeight="15.75" x14ac:dyDescent="0.25"/>
  <cols>
    <col min="2" max="2" width="22.875" customWidth="1"/>
    <col min="3" max="3" width="33" customWidth="1"/>
    <col min="4" max="4" width="29" bestFit="1" customWidth="1"/>
    <col min="5" max="5" width="27.375" bestFit="1" customWidth="1"/>
    <col min="6" max="6" width="20.125" customWidth="1"/>
    <col min="7" max="7" width="12.5" bestFit="1" customWidth="1"/>
    <col min="8" max="22" width="12.375" customWidth="1"/>
    <col min="23" max="60" width="12.375" bestFit="1" customWidth="1"/>
  </cols>
  <sheetData>
    <row r="1" spans="1:60" s="696" customFormat="1" ht="12.75" x14ac:dyDescent="0.2">
      <c r="A1" s="696" t="s">
        <v>0</v>
      </c>
      <c r="B1" s="696" t="s">
        <v>1</v>
      </c>
      <c r="C1" s="696" t="s">
        <v>2</v>
      </c>
      <c r="D1" s="696" t="s">
        <v>3</v>
      </c>
      <c r="E1" s="696" t="s">
        <v>4</v>
      </c>
      <c r="F1" s="696" t="s">
        <v>5</v>
      </c>
      <c r="G1" s="696">
        <v>1960</v>
      </c>
      <c r="H1" s="696">
        <v>1961</v>
      </c>
      <c r="I1" s="696">
        <v>1962</v>
      </c>
      <c r="J1" s="696">
        <v>1963</v>
      </c>
      <c r="K1" s="696">
        <v>1964</v>
      </c>
      <c r="L1" s="696">
        <v>1965</v>
      </c>
      <c r="M1" s="696">
        <v>1966</v>
      </c>
      <c r="N1" s="696">
        <v>1967</v>
      </c>
      <c r="O1" s="696">
        <v>1968</v>
      </c>
      <c r="P1" s="696">
        <v>1969</v>
      </c>
      <c r="Q1" s="696">
        <v>1970</v>
      </c>
      <c r="R1" s="696">
        <v>1971</v>
      </c>
      <c r="S1" s="696">
        <v>1972</v>
      </c>
      <c r="T1" s="696">
        <v>1973</v>
      </c>
      <c r="U1" s="696">
        <v>1974</v>
      </c>
      <c r="V1" s="696">
        <v>1975</v>
      </c>
      <c r="W1" s="696">
        <v>1976</v>
      </c>
      <c r="X1" s="696">
        <v>1977</v>
      </c>
      <c r="Y1" s="696">
        <v>1978</v>
      </c>
      <c r="Z1" s="696">
        <v>1979</v>
      </c>
      <c r="AA1" s="696">
        <v>1980</v>
      </c>
      <c r="AB1" s="696">
        <v>1981</v>
      </c>
      <c r="AC1" s="696">
        <v>1982</v>
      </c>
      <c r="AD1" s="696">
        <v>1983</v>
      </c>
      <c r="AE1" s="696">
        <v>1984</v>
      </c>
      <c r="AF1" s="696">
        <v>1985</v>
      </c>
      <c r="AG1" s="696">
        <v>1986</v>
      </c>
      <c r="AH1" s="696">
        <v>1987</v>
      </c>
      <c r="AI1" s="696">
        <v>1988</v>
      </c>
      <c r="AJ1" s="696">
        <v>1989</v>
      </c>
      <c r="AK1" s="696">
        <v>1990</v>
      </c>
      <c r="AL1" s="696">
        <v>1991</v>
      </c>
      <c r="AM1" s="696">
        <v>1992</v>
      </c>
      <c r="AN1" s="696">
        <v>1993</v>
      </c>
      <c r="AO1" s="696">
        <v>1994</v>
      </c>
      <c r="AP1" s="696">
        <v>1995</v>
      </c>
      <c r="AQ1" s="696">
        <v>1996</v>
      </c>
      <c r="AR1" s="696">
        <v>1997</v>
      </c>
      <c r="AS1" s="696">
        <v>1998</v>
      </c>
      <c r="AT1" s="696">
        <v>1999</v>
      </c>
      <c r="AU1" s="696">
        <v>2000</v>
      </c>
      <c r="AV1" s="696">
        <v>2001</v>
      </c>
      <c r="AW1" s="696">
        <v>2002</v>
      </c>
      <c r="AX1" s="696">
        <v>2003</v>
      </c>
      <c r="AY1" s="696">
        <v>2004</v>
      </c>
      <c r="AZ1" s="696">
        <v>2005</v>
      </c>
      <c r="BA1" s="696">
        <v>2006</v>
      </c>
      <c r="BB1" s="696">
        <v>2007</v>
      </c>
      <c r="BC1" s="696">
        <v>2008</v>
      </c>
      <c r="BD1" s="696">
        <v>2009</v>
      </c>
      <c r="BE1" s="696">
        <v>2010</v>
      </c>
      <c r="BF1" s="696">
        <v>2011</v>
      </c>
      <c r="BG1" s="696">
        <v>2012</v>
      </c>
      <c r="BH1" s="696">
        <v>2013</v>
      </c>
    </row>
    <row r="2" spans="1:60" s="697" customFormat="1" ht="12.75" x14ac:dyDescent="0.2">
      <c r="A2" s="697" t="s">
        <v>6</v>
      </c>
      <c r="B2" s="697" t="s">
        <v>40</v>
      </c>
      <c r="C2" s="697" t="s">
        <v>17</v>
      </c>
      <c r="F2" s="697" t="s">
        <v>9</v>
      </c>
      <c r="G2" s="697">
        <v>2173</v>
      </c>
      <c r="H2" s="697">
        <v>1850</v>
      </c>
      <c r="I2" s="697">
        <v>1499</v>
      </c>
      <c r="J2" s="697">
        <v>1370</v>
      </c>
      <c r="K2" s="697">
        <v>1205</v>
      </c>
      <c r="L2" s="697">
        <v>1009</v>
      </c>
      <c r="M2" s="697">
        <v>734</v>
      </c>
      <c r="N2" s="697">
        <v>601</v>
      </c>
      <c r="O2" s="697">
        <v>529</v>
      </c>
      <c r="P2" s="697">
        <v>516</v>
      </c>
      <c r="Q2" s="697">
        <v>451</v>
      </c>
      <c r="R2" s="697">
        <v>327</v>
      </c>
      <c r="S2" s="697">
        <v>78</v>
      </c>
      <c r="T2" s="697">
        <v>140</v>
      </c>
      <c r="U2" s="697">
        <v>152</v>
      </c>
      <c r="V2" s="697">
        <v>112</v>
      </c>
      <c r="W2" s="697">
        <v>89</v>
      </c>
      <c r="X2" s="697">
        <v>58</v>
      </c>
    </row>
    <row r="3" spans="1:60" s="697" customFormat="1" ht="12.75" x14ac:dyDescent="0.2">
      <c r="A3" s="697" t="s">
        <v>6</v>
      </c>
      <c r="B3" s="697" t="s">
        <v>40</v>
      </c>
      <c r="C3" s="697" t="s">
        <v>17</v>
      </c>
      <c r="F3" s="697" t="s">
        <v>10</v>
      </c>
      <c r="G3" s="697">
        <v>2.0686372507020798E-2</v>
      </c>
      <c r="H3" s="697">
        <v>1.7850078636832901E-2</v>
      </c>
      <c r="I3" s="697">
        <v>1.3966142121102001E-2</v>
      </c>
      <c r="J3" s="697">
        <v>1.23847405532453E-2</v>
      </c>
      <c r="K3" s="697">
        <v>1.0955641018647299E-2</v>
      </c>
      <c r="L3" s="697">
        <v>8.8732939355564908E-3</v>
      </c>
      <c r="M3" s="697">
        <v>6.5934263359772897E-3</v>
      </c>
      <c r="N3" s="697">
        <v>5.32532319661164E-3</v>
      </c>
      <c r="O3" s="697">
        <v>4.5123813260771299E-3</v>
      </c>
      <c r="P3" s="697">
        <v>4.2824064468475302E-3</v>
      </c>
      <c r="Q3" s="697">
        <v>3.63027536966828E-3</v>
      </c>
      <c r="R3" s="697">
        <v>2.6396512754278301E-3</v>
      </c>
      <c r="S3" s="697">
        <v>6.2518034048283195E-4</v>
      </c>
      <c r="T3" s="697">
        <v>1.0673416331851799E-3</v>
      </c>
      <c r="U3" s="697">
        <v>1.2073745164544499E-3</v>
      </c>
      <c r="V3" s="697">
        <v>9.0668436859957702E-4</v>
      </c>
      <c r="W3" s="697">
        <v>7.1391901431046702E-4</v>
      </c>
      <c r="X3" s="697">
        <v>4.5321705971525499E-4</v>
      </c>
    </row>
    <row r="4" spans="1:60" s="696" customFormat="1" ht="12.75" x14ac:dyDescent="0.2">
      <c r="A4" s="696" t="s">
        <v>6</v>
      </c>
      <c r="B4" s="696" t="s">
        <v>40</v>
      </c>
      <c r="C4" s="696" t="s">
        <v>17</v>
      </c>
      <c r="D4" s="696" t="s">
        <v>1074</v>
      </c>
      <c r="E4" s="699" t="s">
        <v>1047</v>
      </c>
      <c r="F4" s="696" t="s">
        <v>11</v>
      </c>
      <c r="G4" s="696">
        <f>1</f>
        <v>1</v>
      </c>
      <c r="H4" s="696">
        <f>1</f>
        <v>1</v>
      </c>
      <c r="I4" s="696">
        <f>1</f>
        <v>1</v>
      </c>
      <c r="J4" s="696">
        <f>1</f>
        <v>1</v>
      </c>
      <c r="K4" s="696">
        <f>1</f>
        <v>1</v>
      </c>
      <c r="L4" s="696">
        <f>1</f>
        <v>1</v>
      </c>
      <c r="M4" s="696">
        <f>1</f>
        <v>1</v>
      </c>
      <c r="N4" s="696">
        <f>1</f>
        <v>1</v>
      </c>
      <c r="O4" s="696">
        <f>1</f>
        <v>1</v>
      </c>
      <c r="P4" s="696">
        <f>1</f>
        <v>1</v>
      </c>
      <c r="Q4" s="696">
        <f>1</f>
        <v>1</v>
      </c>
      <c r="R4" s="696">
        <f>1</f>
        <v>1</v>
      </c>
      <c r="S4" s="696">
        <f>1</f>
        <v>1</v>
      </c>
      <c r="T4" s="696">
        <f>1</f>
        <v>1</v>
      </c>
      <c r="U4" s="696">
        <f>1</f>
        <v>1</v>
      </c>
      <c r="V4" s="696">
        <f>1</f>
        <v>1</v>
      </c>
      <c r="W4" s="696">
        <f>1</f>
        <v>1</v>
      </c>
      <c r="X4" s="696">
        <f>1</f>
        <v>1</v>
      </c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  <c r="AO4" s="705"/>
      <c r="AP4" s="705"/>
      <c r="AQ4" s="705"/>
      <c r="AR4" s="705"/>
      <c r="AS4" s="705"/>
      <c r="AT4" s="705"/>
      <c r="AU4" s="705"/>
      <c r="AV4" s="705"/>
      <c r="AW4" s="705"/>
      <c r="AX4" s="705"/>
      <c r="AY4" s="705"/>
      <c r="AZ4" s="705"/>
      <c r="BA4" s="705"/>
      <c r="BB4" s="705"/>
      <c r="BC4" s="705"/>
      <c r="BD4" s="705"/>
      <c r="BE4" s="705"/>
      <c r="BF4" s="705"/>
      <c r="BG4" s="705"/>
      <c r="BH4" s="705"/>
    </row>
    <row r="5" spans="1:60" s="696" customFormat="1" ht="12.75" x14ac:dyDescent="0.2">
      <c r="A5" s="696" t="s">
        <v>6</v>
      </c>
      <c r="B5" s="696" t="s">
        <v>40</v>
      </c>
      <c r="C5" s="696" t="s">
        <v>17</v>
      </c>
      <c r="D5" s="696" t="s">
        <v>1074</v>
      </c>
      <c r="E5" s="699" t="s">
        <v>1047</v>
      </c>
      <c r="F5" s="696" t="s">
        <v>12</v>
      </c>
      <c r="G5" s="700">
        <f>'3 Heat eta and phi'!D$21</f>
        <v>0.22082583439363709</v>
      </c>
      <c r="H5" s="700">
        <f>'3 Heat eta and phi'!E$21</f>
        <v>0.23818542510955309</v>
      </c>
      <c r="I5" s="700">
        <f>'3 Heat eta and phi'!F$21</f>
        <v>0.24042546167303691</v>
      </c>
      <c r="J5" s="700">
        <f>'3 Heat eta and phi'!G$21</f>
        <v>0.24721206174660004</v>
      </c>
      <c r="K5" s="700">
        <f>'3 Heat eta and phi'!H$21</f>
        <v>0.25245285308078824</v>
      </c>
      <c r="L5" s="700">
        <f>'3 Heat eta and phi'!I$21</f>
        <v>0.25597161877739627</v>
      </c>
      <c r="M5" s="700">
        <f>'3 Heat eta and phi'!J$21</f>
        <v>0.25795766803074527</v>
      </c>
      <c r="N5" s="700">
        <f>'3 Heat eta and phi'!K$21</f>
        <v>0.26274732024593184</v>
      </c>
      <c r="O5" s="700">
        <f>'3 Heat eta and phi'!L$21</f>
        <v>0.26301245275701968</v>
      </c>
      <c r="P5" s="700">
        <f>'3 Heat eta and phi'!M$21</f>
        <v>0.25926789110504256</v>
      </c>
      <c r="Q5" s="700">
        <f>'3 Heat eta and phi'!N$21</f>
        <v>0.26376961637687713</v>
      </c>
      <c r="R5" s="700">
        <f>'3 Heat eta and phi'!O$21</f>
        <v>0.27384463233818968</v>
      </c>
      <c r="S5" s="700">
        <f>'3 Heat eta and phi'!P$21</f>
        <v>0.29274828522686275</v>
      </c>
      <c r="T5" s="700">
        <f>'3 Heat eta and phi'!Q$21</f>
        <v>0.26305771052289167</v>
      </c>
      <c r="U5" s="700">
        <f>'3 Heat eta and phi'!R$21</f>
        <v>0.27337536104858901</v>
      </c>
      <c r="V5" s="700">
        <f>'3 Heat eta and phi'!S$21</f>
        <v>0.26712694482050137</v>
      </c>
      <c r="W5" s="700">
        <f>'3 Heat eta and phi'!T$21</f>
        <v>0.26379674514077622</v>
      </c>
      <c r="X5" s="700">
        <f>'3 Heat eta and phi'!U$21</f>
        <v>0.27815907003644758</v>
      </c>
      <c r="Y5" s="706"/>
      <c r="Z5" s="706"/>
      <c r="AA5" s="706"/>
      <c r="AB5" s="706"/>
      <c r="AC5" s="706"/>
      <c r="AD5" s="706"/>
      <c r="AE5" s="706"/>
      <c r="AF5" s="706"/>
      <c r="AG5" s="706"/>
      <c r="AH5" s="706"/>
      <c r="AI5" s="706"/>
      <c r="AJ5" s="706"/>
      <c r="AK5" s="706"/>
      <c r="AL5" s="706"/>
      <c r="AM5" s="706"/>
      <c r="AN5" s="706"/>
      <c r="AO5" s="706"/>
      <c r="AP5" s="706"/>
      <c r="AQ5" s="706"/>
      <c r="AR5" s="706"/>
      <c r="AS5" s="706"/>
      <c r="AT5" s="706"/>
      <c r="AU5" s="706"/>
      <c r="AV5" s="706"/>
      <c r="AW5" s="706"/>
      <c r="AX5" s="706"/>
      <c r="AY5" s="706"/>
      <c r="AZ5" s="706"/>
      <c r="BA5" s="706"/>
      <c r="BB5" s="706"/>
      <c r="BC5" s="706"/>
      <c r="BD5" s="706"/>
      <c r="BE5" s="706"/>
      <c r="BF5" s="706"/>
      <c r="BG5" s="706"/>
      <c r="BH5" s="706"/>
    </row>
    <row r="6" spans="1:60" s="696" customFormat="1" ht="12.75" x14ac:dyDescent="0.2">
      <c r="A6" s="696" t="s">
        <v>6</v>
      </c>
      <c r="B6" s="696" t="s">
        <v>40</v>
      </c>
      <c r="C6" s="696" t="s">
        <v>17</v>
      </c>
      <c r="D6" s="696" t="s">
        <v>1074</v>
      </c>
      <c r="E6" s="699" t="s">
        <v>1047</v>
      </c>
      <c r="F6" s="696" t="s">
        <v>13</v>
      </c>
      <c r="G6" s="700">
        <f>'3 Heat eta and phi'!D$25</f>
        <v>0.67581033100446697</v>
      </c>
      <c r="H6" s="700">
        <f>'3 Heat eta and phi'!E$25</f>
        <v>0.67560989577368002</v>
      </c>
      <c r="I6" s="700">
        <f>'3 Heat eta and phi'!F$25</f>
        <v>0.67729927843316917</v>
      </c>
      <c r="J6" s="700">
        <f>'3 Heat eta and phi'!G$25</f>
        <v>0.6775283472683542</v>
      </c>
      <c r="K6" s="700">
        <f>'3 Heat eta and phi'!H$25</f>
        <v>0.67641163669682736</v>
      </c>
      <c r="L6" s="700">
        <f>'3 Heat eta and phi'!I$25</f>
        <v>0.67701294238918797</v>
      </c>
      <c r="M6" s="700">
        <f>'3 Heat eta and phi'!J$25</f>
        <v>0.67644027030122555</v>
      </c>
      <c r="N6" s="700">
        <f>'3 Heat eta and phi'!K$25</f>
        <v>0.67601076623525369</v>
      </c>
      <c r="O6" s="700">
        <f>'3 Heat eta and phi'!L$25</f>
        <v>0.67635436948803118</v>
      </c>
      <c r="P6" s="700">
        <f>'3 Heat eta and phi'!M$25</f>
        <v>0.67655480471881801</v>
      </c>
      <c r="Q6" s="700">
        <f>'3 Heat eta and phi'!N$25</f>
        <v>0.67626846867483681</v>
      </c>
      <c r="R6" s="700">
        <f>'3 Heat eta and phi'!O$25</f>
        <v>0.6762971022792349</v>
      </c>
      <c r="S6" s="700">
        <f>'3 Heat eta and phi'!P$25</f>
        <v>0.67655480471881801</v>
      </c>
      <c r="T6" s="700">
        <f>'3 Heat eta and phi'!Q$25</f>
        <v>0.67612530065284626</v>
      </c>
      <c r="U6" s="700">
        <f>'3 Heat eta and phi'!R$25</f>
        <v>0.67644027030122555</v>
      </c>
      <c r="V6" s="700">
        <f>'3 Heat eta and phi'!S$25</f>
        <v>0.67543809414729128</v>
      </c>
      <c r="W6" s="700">
        <f>'3 Heat eta and phi'!T$25</f>
        <v>0.67529492612530073</v>
      </c>
      <c r="X6" s="700">
        <f>'3 Heat eta and phi'!U$25</f>
        <v>0.67669797274080867</v>
      </c>
      <c r="Y6" s="706"/>
      <c r="Z6" s="706"/>
      <c r="AA6" s="706"/>
      <c r="AB6" s="706"/>
      <c r="AC6" s="706"/>
      <c r="AD6" s="706"/>
      <c r="AE6" s="706"/>
      <c r="AF6" s="706"/>
      <c r="AG6" s="706"/>
      <c r="AH6" s="706"/>
      <c r="AI6" s="706"/>
      <c r="AJ6" s="706"/>
      <c r="AK6" s="706"/>
      <c r="AL6" s="706"/>
      <c r="AM6" s="706"/>
      <c r="AN6" s="706"/>
      <c r="AO6" s="706"/>
      <c r="AP6" s="706"/>
      <c r="AQ6" s="706"/>
      <c r="AR6" s="706"/>
      <c r="AS6" s="706"/>
      <c r="AT6" s="706"/>
      <c r="AU6" s="706"/>
      <c r="AV6" s="706"/>
      <c r="AW6" s="706"/>
      <c r="AX6" s="706"/>
      <c r="AY6" s="706"/>
      <c r="AZ6" s="706"/>
      <c r="BA6" s="706"/>
      <c r="BB6" s="706"/>
      <c r="BC6" s="706"/>
      <c r="BD6" s="706"/>
      <c r="BE6" s="706"/>
      <c r="BF6" s="706"/>
      <c r="BG6" s="706"/>
      <c r="BH6" s="706"/>
    </row>
    <row r="7" spans="1:60" s="697" customFormat="1" ht="12.75" x14ac:dyDescent="0.2">
      <c r="A7" s="697" t="s">
        <v>6</v>
      </c>
      <c r="B7" s="697" t="s">
        <v>40</v>
      </c>
      <c r="C7" s="697" t="s">
        <v>21</v>
      </c>
      <c r="F7" s="697" t="s">
        <v>9</v>
      </c>
      <c r="Y7" s="697">
        <v>59</v>
      </c>
      <c r="Z7" s="697">
        <v>111</v>
      </c>
      <c r="AA7" s="697">
        <v>68</v>
      </c>
      <c r="AB7" s="697">
        <v>86</v>
      </c>
      <c r="AC7" s="697">
        <v>39</v>
      </c>
      <c r="AD7" s="697">
        <v>17</v>
      </c>
      <c r="AE7" s="697">
        <v>21</v>
      </c>
      <c r="AF7" s="697">
        <v>16</v>
      </c>
      <c r="AG7" s="697">
        <v>13</v>
      </c>
      <c r="AH7" s="697">
        <v>12</v>
      </c>
      <c r="AI7" s="697">
        <v>5</v>
      </c>
      <c r="AJ7" s="697">
        <v>11</v>
      </c>
      <c r="AK7" s="697">
        <v>8</v>
      </c>
      <c r="AL7" s="697">
        <v>6</v>
      </c>
      <c r="AM7" s="697">
        <v>4</v>
      </c>
      <c r="AN7" s="697">
        <v>2</v>
      </c>
      <c r="AO7" s="697">
        <v>1</v>
      </c>
      <c r="AP7" s="697">
        <v>33</v>
      </c>
      <c r="AQ7" s="697">
        <v>2</v>
      </c>
      <c r="AR7" s="697">
        <v>1</v>
      </c>
      <c r="AS7" s="697">
        <v>6</v>
      </c>
      <c r="AT7" s="697">
        <v>8</v>
      </c>
      <c r="AU7" s="697">
        <v>1</v>
      </c>
      <c r="AV7" s="697">
        <v>1</v>
      </c>
      <c r="BA7" s="697">
        <v>1</v>
      </c>
      <c r="BB7" s="697">
        <v>46</v>
      </c>
      <c r="BC7" s="697">
        <v>42</v>
      </c>
      <c r="BD7" s="697">
        <v>37</v>
      </c>
      <c r="BE7" s="697">
        <v>40</v>
      </c>
      <c r="BF7" s="697">
        <v>32</v>
      </c>
      <c r="BG7" s="697">
        <v>31</v>
      </c>
      <c r="BH7" s="697">
        <v>32</v>
      </c>
    </row>
    <row r="8" spans="1:60" s="697" customFormat="1" ht="12.75" x14ac:dyDescent="0.2">
      <c r="A8" s="697" t="s">
        <v>6</v>
      </c>
      <c r="B8" s="697" t="s">
        <v>40</v>
      </c>
      <c r="C8" s="697" t="s">
        <v>21</v>
      </c>
      <c r="F8" s="697" t="s">
        <v>10</v>
      </c>
      <c r="Y8" s="697">
        <v>4.6126543089227502E-4</v>
      </c>
      <c r="Z8" s="697">
        <v>8.2795658822213097E-4</v>
      </c>
      <c r="AA8" s="697">
        <v>5.4760543417863201E-4</v>
      </c>
      <c r="AB8" s="697">
        <v>7.0734736513106502E-4</v>
      </c>
      <c r="AC8" s="697">
        <v>3.2316603276406398E-4</v>
      </c>
      <c r="AD8" s="697">
        <v>1.4210957484159001E-4</v>
      </c>
      <c r="AE8" s="697">
        <v>1.75816079636312E-4</v>
      </c>
      <c r="AF8" s="697">
        <v>1.28341902829137E-4</v>
      </c>
      <c r="AG8" s="697">
        <v>1.01793125048939E-4</v>
      </c>
      <c r="AH8" s="698">
        <v>9.2961281626202698E-5</v>
      </c>
      <c r="AI8" s="698">
        <v>3.8245305388763503E-5</v>
      </c>
      <c r="AJ8" s="698">
        <v>8.5950929832786399E-5</v>
      </c>
      <c r="AK8" s="698">
        <v>6.2825909405038601E-5</v>
      </c>
      <c r="AL8" s="698">
        <v>4.5122620721811501E-5</v>
      </c>
      <c r="AM8" s="698">
        <v>3.0751489525273898E-5</v>
      </c>
      <c r="AN8" s="698">
        <v>1.5135462388375999E-5</v>
      </c>
      <c r="AO8" s="698">
        <v>7.5813287036685997E-6</v>
      </c>
      <c r="AP8" s="697">
        <v>2.5113964125082799E-4</v>
      </c>
      <c r="AQ8" s="698">
        <v>1.43781452192667E-5</v>
      </c>
      <c r="AR8" s="698">
        <v>7.3658856372595999E-6</v>
      </c>
      <c r="AS8" s="698">
        <v>4.4045425515514997E-5</v>
      </c>
      <c r="AT8" s="698">
        <v>5.7680106131395302E-5</v>
      </c>
      <c r="AU8" s="698">
        <v>7.1731894869734903E-6</v>
      </c>
      <c r="AV8" s="698">
        <v>7.0973831948160703E-6</v>
      </c>
      <c r="BA8" s="698">
        <v>7.3943714044868999E-6</v>
      </c>
      <c r="BB8" s="697">
        <v>3.4566713757552099E-4</v>
      </c>
      <c r="BC8" s="697">
        <v>3.1570876618007402E-4</v>
      </c>
      <c r="BD8" s="697">
        <v>2.9968249854208501E-4</v>
      </c>
      <c r="BE8" s="697">
        <v>3.08109440473256E-4</v>
      </c>
      <c r="BF8" s="697">
        <v>2.7051931254279703E-4</v>
      </c>
      <c r="BG8" s="697">
        <v>2.5450933064045998E-4</v>
      </c>
      <c r="BH8" s="697">
        <v>2.6099651732772199E-4</v>
      </c>
    </row>
    <row r="9" spans="1:60" s="696" customFormat="1" ht="12.75" x14ac:dyDescent="0.2">
      <c r="A9" s="696" t="s">
        <v>6</v>
      </c>
      <c r="B9" s="696" t="s">
        <v>40</v>
      </c>
      <c r="C9" s="696" t="s">
        <v>21</v>
      </c>
      <c r="D9" s="696" t="s">
        <v>1074</v>
      </c>
      <c r="E9" s="699" t="s">
        <v>1047</v>
      </c>
      <c r="F9" s="696" t="s">
        <v>11</v>
      </c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696">
        <f>1</f>
        <v>1</v>
      </c>
      <c r="Z9" s="696">
        <f>1</f>
        <v>1</v>
      </c>
      <c r="AA9" s="696">
        <f>1</f>
        <v>1</v>
      </c>
      <c r="AB9" s="696">
        <f>1</f>
        <v>1</v>
      </c>
      <c r="AC9" s="696">
        <f>1</f>
        <v>1</v>
      </c>
      <c r="AD9" s="696">
        <f>1</f>
        <v>1</v>
      </c>
      <c r="AE9" s="696">
        <f>1</f>
        <v>1</v>
      </c>
      <c r="AF9" s="696">
        <f>1</f>
        <v>1</v>
      </c>
      <c r="AG9" s="696">
        <f>1</f>
        <v>1</v>
      </c>
      <c r="AH9" s="696">
        <f>1</f>
        <v>1</v>
      </c>
      <c r="AI9" s="696">
        <f>1</f>
        <v>1</v>
      </c>
      <c r="AJ9" s="696">
        <f>1</f>
        <v>1</v>
      </c>
      <c r="AK9" s="696">
        <f>1</f>
        <v>1</v>
      </c>
      <c r="AL9" s="696">
        <f>1</f>
        <v>1</v>
      </c>
      <c r="AM9" s="696">
        <f>1</f>
        <v>1</v>
      </c>
      <c r="AN9" s="696">
        <f>1</f>
        <v>1</v>
      </c>
      <c r="AO9" s="696">
        <f>1</f>
        <v>1</v>
      </c>
      <c r="AP9" s="696">
        <f>1</f>
        <v>1</v>
      </c>
      <c r="AQ9" s="696">
        <f>1</f>
        <v>1</v>
      </c>
      <c r="AR9" s="696">
        <f>1</f>
        <v>1</v>
      </c>
      <c r="AS9" s="696">
        <f>1</f>
        <v>1</v>
      </c>
      <c r="AT9" s="696">
        <f>1</f>
        <v>1</v>
      </c>
      <c r="AU9" s="696">
        <f>1</f>
        <v>1</v>
      </c>
      <c r="AV9" s="696">
        <f>1</f>
        <v>1</v>
      </c>
      <c r="AW9" s="705"/>
      <c r="AX9" s="705"/>
      <c r="AY9" s="705"/>
      <c r="AZ9" s="705"/>
      <c r="BA9" s="696">
        <f>1</f>
        <v>1</v>
      </c>
      <c r="BB9" s="696">
        <f>1</f>
        <v>1</v>
      </c>
      <c r="BC9" s="696">
        <f>1</f>
        <v>1</v>
      </c>
      <c r="BD9" s="696">
        <f>1</f>
        <v>1</v>
      </c>
      <c r="BE9" s="696">
        <f>1</f>
        <v>1</v>
      </c>
      <c r="BF9" s="696">
        <f>1</f>
        <v>1</v>
      </c>
      <c r="BG9" s="696">
        <f>1</f>
        <v>1</v>
      </c>
      <c r="BH9" s="696">
        <f>1</f>
        <v>1</v>
      </c>
    </row>
    <row r="10" spans="1:60" s="696" customFormat="1" ht="12.75" x14ac:dyDescent="0.2">
      <c r="A10" s="696" t="s">
        <v>6</v>
      </c>
      <c r="B10" s="696" t="s">
        <v>40</v>
      </c>
      <c r="C10" s="696" t="s">
        <v>21</v>
      </c>
      <c r="D10" s="696" t="s">
        <v>1074</v>
      </c>
      <c r="E10" s="699" t="s">
        <v>1047</v>
      </c>
      <c r="F10" s="696" t="s">
        <v>12</v>
      </c>
      <c r="G10" s="706"/>
      <c r="H10" s="706"/>
      <c r="I10" s="706"/>
      <c r="J10" s="706"/>
      <c r="K10" s="706"/>
      <c r="L10" s="706"/>
      <c r="M10" s="706"/>
      <c r="N10" s="706"/>
      <c r="O10" s="706"/>
      <c r="P10" s="706"/>
      <c r="Q10" s="706"/>
      <c r="R10" s="706"/>
      <c r="S10" s="706"/>
      <c r="T10" s="706"/>
      <c r="U10" s="706"/>
      <c r="V10" s="706"/>
      <c r="W10" s="706"/>
      <c r="X10" s="706"/>
      <c r="Y10" s="700">
        <f>'3 Heat eta and phi'!V$21</f>
        <v>0.28285577134714029</v>
      </c>
      <c r="Z10" s="700">
        <f>'3 Heat eta and phi'!W$21</f>
        <v>0.27873423627915395</v>
      </c>
      <c r="AA10" s="700">
        <f>'3 Heat eta and phi'!X$21</f>
        <v>0.30307632471533119</v>
      </c>
      <c r="AB10" s="700">
        <f>'3 Heat eta and phi'!Y$21</f>
        <v>0.30222719842934154</v>
      </c>
      <c r="AC10" s="700">
        <f>'3 Heat eta and phi'!Z$21</f>
        <v>0.31428327370669973</v>
      </c>
      <c r="AD10" s="700">
        <f>'3 Heat eta and phi'!AA$21</f>
        <v>0.32638671499685012</v>
      </c>
      <c r="AE10" s="700">
        <f>'3 Heat eta and phi'!AB$21</f>
        <v>0.32866456515327247</v>
      </c>
      <c r="AF10" s="700">
        <f>'3 Heat eta and phi'!AC$21</f>
        <v>0.32726578478118595</v>
      </c>
      <c r="AG10" s="700">
        <f>'3 Heat eta and phi'!AD$21</f>
        <v>0.33804828140726689</v>
      </c>
      <c r="AH10" s="700">
        <f>'3 Heat eta and phi'!AE$21</f>
        <v>0.35308368348877672</v>
      </c>
      <c r="AI10" s="700">
        <f>'3 Heat eta and phi'!AF$21</f>
        <v>0.36127501605989543</v>
      </c>
      <c r="AJ10" s="700">
        <f>'3 Heat eta and phi'!AG$21</f>
        <v>0.336314328692911</v>
      </c>
      <c r="AK10" s="700">
        <f>'3 Heat eta and phi'!AH$21</f>
        <v>0.34392257025756506</v>
      </c>
      <c r="AL10" s="700">
        <f>'3 Heat eta and phi'!AI$21</f>
        <v>0.36114628596185655</v>
      </c>
      <c r="AM10" s="700">
        <f>'3 Heat eta and phi'!AJ$21</f>
        <v>0.37061538562698515</v>
      </c>
      <c r="AN10" s="700">
        <f>'3 Heat eta and phi'!AK$21</f>
        <v>0.37678757180985728</v>
      </c>
      <c r="AO10" s="700">
        <f>'3 Heat eta and phi'!AL$21</f>
        <v>0.38741092067264526</v>
      </c>
      <c r="AP10" s="700">
        <f>'3 Heat eta and phi'!AM$21</f>
        <v>0.383268005286727</v>
      </c>
      <c r="AQ10" s="700">
        <f>'3 Heat eta and phi'!AN$21</f>
        <v>0.39361997933234427</v>
      </c>
      <c r="AR10" s="700">
        <f>'3 Heat eta and phi'!AO$21</f>
        <v>0.40715832414469166</v>
      </c>
      <c r="AS10" s="700">
        <f>'3 Heat eta and phi'!AP$21</f>
        <v>0.41465054901440324</v>
      </c>
      <c r="AT10" s="700">
        <f>'3 Heat eta and phi'!AQ$21</f>
        <v>0.40584455533179142</v>
      </c>
      <c r="AU10" s="700">
        <f>'3 Heat eta and phi'!AR$21</f>
        <v>0.4151583306213521</v>
      </c>
      <c r="AV10" s="700">
        <f>'3 Heat eta and phi'!AS$21</f>
        <v>0.43862096220278957</v>
      </c>
      <c r="AW10" s="706"/>
      <c r="AX10" s="706"/>
      <c r="AY10" s="706"/>
      <c r="AZ10" s="706"/>
      <c r="BA10" s="700">
        <f>'3 Heat eta and phi'!AX$21</f>
        <v>0.44282161656391661</v>
      </c>
      <c r="BB10" s="700">
        <f>'3 Heat eta and phi'!AY$21</f>
        <v>0.4474011718435042</v>
      </c>
      <c r="BC10" s="700">
        <f>'3 Heat eta and phi'!AZ$21</f>
        <v>0.42440799931491724</v>
      </c>
      <c r="BD10" s="700">
        <f>'3 Heat eta and phi'!BA$21</f>
        <v>0.43407536964877846</v>
      </c>
      <c r="BE10" s="700">
        <f>'3 Heat eta and phi'!BB$21</f>
        <v>0.43033233297466611</v>
      </c>
      <c r="BF10" s="700">
        <f>'3 Heat eta and phi'!BC$21</f>
        <v>0.42931747399306813</v>
      </c>
      <c r="BG10" s="700">
        <f>'3 Heat eta and phi'!BD$21</f>
        <v>0.4373933131244585</v>
      </c>
      <c r="BH10" s="700">
        <f>'3 Heat eta and phi'!BE$21</f>
        <v>0.44952489502727749</v>
      </c>
    </row>
    <row r="11" spans="1:60" s="696" customFormat="1" ht="12.75" x14ac:dyDescent="0.2">
      <c r="A11" s="696" t="s">
        <v>6</v>
      </c>
      <c r="B11" s="696" t="s">
        <v>40</v>
      </c>
      <c r="C11" s="696" t="s">
        <v>21</v>
      </c>
      <c r="D11" s="696" t="s">
        <v>1074</v>
      </c>
      <c r="E11" s="699" t="s">
        <v>1047</v>
      </c>
      <c r="F11" s="696" t="s">
        <v>13</v>
      </c>
      <c r="G11" s="706"/>
      <c r="H11" s="706"/>
      <c r="I11" s="706"/>
      <c r="J11" s="706"/>
      <c r="K11" s="706"/>
      <c r="L11" s="706"/>
      <c r="M11" s="706"/>
      <c r="N11" s="706"/>
      <c r="O11" s="706"/>
      <c r="P11" s="706"/>
      <c r="Q11" s="706"/>
      <c r="R11" s="706"/>
      <c r="S11" s="706"/>
      <c r="T11" s="706"/>
      <c r="U11" s="706"/>
      <c r="V11" s="706"/>
      <c r="W11" s="706"/>
      <c r="X11" s="706"/>
      <c r="Y11" s="700">
        <f>'3 Heat eta and phi'!V$25</f>
        <v>0.67615393425724424</v>
      </c>
      <c r="Z11" s="700">
        <f>'3 Heat eta and phi'!W$25</f>
        <v>0.677242011224373</v>
      </c>
      <c r="AA11" s="700">
        <f>'3 Heat eta and phi'!X$25</f>
        <v>0.67635436948803118</v>
      </c>
      <c r="AB11" s="700">
        <f>'3 Heat eta and phi'!Y$25</f>
        <v>0.67603939983965189</v>
      </c>
      <c r="AC11" s="700">
        <f>'3 Heat eta and phi'!Z$25</f>
        <v>0.67623983507043872</v>
      </c>
      <c r="AD11" s="700">
        <f>'3 Heat eta and phi'!AA$25</f>
        <v>0.67575306379567057</v>
      </c>
      <c r="AE11" s="700">
        <f>'3 Heat eta and phi'!AB$25</f>
        <v>0.6759821326308556</v>
      </c>
      <c r="AF11" s="700">
        <f>'3 Heat eta and phi'!AC$25</f>
        <v>0.67709884320238234</v>
      </c>
      <c r="AG11" s="700">
        <f>'3 Heat eta and phi'!AD$25</f>
        <v>0.67712747680678054</v>
      </c>
      <c r="AH11" s="700">
        <f>'3 Heat eta and phi'!AE$25</f>
        <v>0.67672660634520676</v>
      </c>
      <c r="AI11" s="700">
        <f>'3 Heat eta and phi'!AF$25</f>
        <v>0.67612530065284626</v>
      </c>
      <c r="AJ11" s="700">
        <f>'3 Heat eta and phi'!AG$25</f>
        <v>0.67486542205932887</v>
      </c>
      <c r="AK11" s="700">
        <f>'3 Heat eta and phi'!AH$25</f>
        <v>0.67492268926812504</v>
      </c>
      <c r="AL11" s="700">
        <f>'3 Heat eta and phi'!AI$25</f>
        <v>0.67626846867483681</v>
      </c>
      <c r="AM11" s="700">
        <f>'3 Heat eta and phi'!AJ$25</f>
        <v>0.67578169740006877</v>
      </c>
      <c r="AN11" s="700">
        <f>'3 Heat eta and phi'!AK$25</f>
        <v>0.67646890390562375</v>
      </c>
      <c r="AO11" s="700">
        <f>'3 Heat eta and phi'!AL$25</f>
        <v>0.67549536135608745</v>
      </c>
      <c r="AP11" s="700">
        <f>'3 Heat eta and phi'!AM$25</f>
        <v>0.67469362043294012</v>
      </c>
      <c r="AQ11" s="700">
        <f>'3 Heat eta and phi'!AN$25</f>
        <v>0.67666933913641047</v>
      </c>
      <c r="AR11" s="700">
        <f>'3 Heat eta and phi'!AO$25</f>
        <v>0.6753808269384951</v>
      </c>
      <c r="AS11" s="700">
        <f>'3 Heat eta and phi'!AP$25</f>
        <v>0.67526629252090253</v>
      </c>
      <c r="AT11" s="700">
        <f>'3 Heat eta and phi'!AQ$25</f>
        <v>0.67495132287252324</v>
      </c>
      <c r="AU11" s="700">
        <f>'3 Heat eta and phi'!AR$25</f>
        <v>0.67540946054289319</v>
      </c>
      <c r="AV11" s="700">
        <f>'3 Heat eta and phi'!AS$25</f>
        <v>0.67555262856488385</v>
      </c>
      <c r="AW11" s="706"/>
      <c r="AX11" s="706"/>
      <c r="AY11" s="706"/>
      <c r="AZ11" s="706"/>
      <c r="BA11" s="700">
        <f>'3 Heat eta and phi'!AX$25</f>
        <v>0.67497995647692133</v>
      </c>
      <c r="BB11" s="700">
        <f>'3 Heat eta and phi'!AY$25</f>
        <v>0.67500859008131942</v>
      </c>
      <c r="BC11" s="700">
        <f>'3 Heat eta and phi'!AZ$25</f>
        <v>0.67563852937807811</v>
      </c>
      <c r="BD11" s="700">
        <f>'3 Heat eta and phi'!BA$25</f>
        <v>0.67555262856488385</v>
      </c>
      <c r="BE11" s="700">
        <f>'3 Heat eta and phi'!BB$25</f>
        <v>0.67666933913641047</v>
      </c>
      <c r="BF11" s="700">
        <f>'3 Heat eta and phi'!BC$25</f>
        <v>0.67555262856488385</v>
      </c>
      <c r="BG11" s="700">
        <f>'3 Heat eta and phi'!BD$25</f>
        <v>0.67592486542205932</v>
      </c>
      <c r="BH11" s="700">
        <f>'3 Heat eta and phi'!BE$25</f>
        <v>0.67632573588363309</v>
      </c>
    </row>
    <row r="12" spans="1:60" s="697" customFormat="1" ht="12.75" x14ac:dyDescent="0.2">
      <c r="A12" s="697" t="s">
        <v>6</v>
      </c>
      <c r="B12" s="697" t="s">
        <v>40</v>
      </c>
      <c r="C12" s="697" t="s">
        <v>8</v>
      </c>
      <c r="F12" s="697" t="s">
        <v>9</v>
      </c>
      <c r="G12" s="697">
        <v>1581</v>
      </c>
      <c r="H12" s="697">
        <v>1475</v>
      </c>
      <c r="I12" s="697">
        <v>1755</v>
      </c>
      <c r="J12" s="697">
        <v>2277</v>
      </c>
      <c r="K12" s="697">
        <v>2764</v>
      </c>
      <c r="L12" s="697">
        <v>3131</v>
      </c>
      <c r="M12" s="697">
        <v>3120</v>
      </c>
      <c r="N12" s="697">
        <v>3123</v>
      </c>
      <c r="O12" s="697">
        <v>3559</v>
      </c>
      <c r="P12" s="697">
        <v>3698</v>
      </c>
      <c r="Q12" s="697">
        <v>3559</v>
      </c>
      <c r="R12" s="697">
        <v>3453</v>
      </c>
      <c r="S12" s="697">
        <v>3103</v>
      </c>
      <c r="T12" s="697">
        <v>3266</v>
      </c>
      <c r="U12" s="697">
        <v>2212</v>
      </c>
      <c r="V12" s="697">
        <v>2439</v>
      </c>
      <c r="W12" s="697">
        <v>2220</v>
      </c>
      <c r="X12" s="697">
        <v>2118</v>
      </c>
      <c r="Y12" s="697">
        <v>2153</v>
      </c>
      <c r="Z12" s="697">
        <v>2263</v>
      </c>
      <c r="AA12" s="697">
        <v>1403</v>
      </c>
      <c r="AB12" s="697">
        <v>2068</v>
      </c>
      <c r="AC12" s="697">
        <v>1954</v>
      </c>
      <c r="AD12" s="697">
        <v>1877</v>
      </c>
      <c r="AE12" s="697">
        <v>1914</v>
      </c>
      <c r="AF12" s="697">
        <v>2060</v>
      </c>
      <c r="AG12" s="697">
        <v>1665</v>
      </c>
      <c r="AH12" s="697">
        <v>1627</v>
      </c>
      <c r="AI12" s="697">
        <v>1606</v>
      </c>
      <c r="AJ12" s="697">
        <v>1415</v>
      </c>
      <c r="AK12" s="697">
        <v>1416</v>
      </c>
      <c r="AL12" s="697">
        <v>1274</v>
      </c>
      <c r="AM12" s="697">
        <v>818</v>
      </c>
      <c r="AN12" s="697">
        <v>719</v>
      </c>
      <c r="AO12" s="697">
        <v>770</v>
      </c>
      <c r="AP12" s="697">
        <v>715</v>
      </c>
      <c r="AQ12" s="697">
        <v>957</v>
      </c>
      <c r="AR12" s="697">
        <v>865</v>
      </c>
      <c r="AS12" s="697">
        <v>602</v>
      </c>
      <c r="AT12" s="697">
        <v>888</v>
      </c>
      <c r="AU12" s="697">
        <v>769</v>
      </c>
      <c r="AV12" s="697">
        <v>969</v>
      </c>
      <c r="AW12" s="697">
        <v>835</v>
      </c>
      <c r="AX12" s="697">
        <v>953</v>
      </c>
      <c r="AY12" s="697">
        <v>962</v>
      </c>
      <c r="AZ12" s="697">
        <v>904</v>
      </c>
      <c r="BA12" s="697">
        <v>1016</v>
      </c>
      <c r="BB12" s="697">
        <v>1020</v>
      </c>
      <c r="BC12" s="697">
        <v>1102</v>
      </c>
      <c r="BD12" s="697">
        <v>752</v>
      </c>
      <c r="BE12" s="697">
        <v>567</v>
      </c>
      <c r="BF12" s="697">
        <v>532</v>
      </c>
      <c r="BG12" s="697">
        <v>569</v>
      </c>
      <c r="BH12" s="697">
        <v>682</v>
      </c>
    </row>
    <row r="13" spans="1:60" s="697" customFormat="1" ht="12.75" x14ac:dyDescent="0.2">
      <c r="A13" s="697" t="s">
        <v>6</v>
      </c>
      <c r="B13" s="697" t="s">
        <v>40</v>
      </c>
      <c r="C13" s="697" t="s">
        <v>8</v>
      </c>
      <c r="F13" s="697" t="s">
        <v>10</v>
      </c>
      <c r="G13" s="697">
        <v>1.50506925603313E-2</v>
      </c>
      <c r="H13" s="697">
        <v>1.42318194536911E-2</v>
      </c>
      <c r="I13" s="697">
        <v>1.6351287139782501E-2</v>
      </c>
      <c r="J13" s="697">
        <v>2.05839811968903E-2</v>
      </c>
      <c r="K13" s="697">
        <v>2.5129785705843299E-2</v>
      </c>
      <c r="L13" s="697">
        <v>2.75344730547348E-2</v>
      </c>
      <c r="M13" s="697">
        <v>2.8026553362737301E-2</v>
      </c>
      <c r="N13" s="697">
        <v>2.7672186926818901E-2</v>
      </c>
      <c r="O13" s="697">
        <v>3.0358346199449E-2</v>
      </c>
      <c r="P13" s="697">
        <v>3.0690579535740701E-2</v>
      </c>
      <c r="Q13" s="697">
        <v>2.8647782795231499E-2</v>
      </c>
      <c r="R13" s="697">
        <v>2.7873748789150801E-2</v>
      </c>
      <c r="S13" s="697">
        <v>2.4870956365618299E-2</v>
      </c>
      <c r="T13" s="697">
        <v>2.4899555528448501E-2</v>
      </c>
      <c r="U13" s="697">
        <v>1.7570476515771299E-2</v>
      </c>
      <c r="V13" s="697">
        <v>1.9744671205485401E-2</v>
      </c>
      <c r="W13" s="697">
        <v>1.7807867547968901E-2</v>
      </c>
      <c r="X13" s="697">
        <v>1.65502367668433E-2</v>
      </c>
      <c r="Y13" s="697">
        <v>1.68322791984927E-2</v>
      </c>
      <c r="Z13" s="697">
        <v>1.6879871704024201E-2</v>
      </c>
      <c r="AA13" s="697">
        <v>1.1298388590479699E-2</v>
      </c>
      <c r="AB13" s="697">
        <v>1.7009236640593499E-2</v>
      </c>
      <c r="AC13" s="697">
        <v>1.6191446872332801E-2</v>
      </c>
      <c r="AD13" s="697">
        <v>1.5690568939862599E-2</v>
      </c>
      <c r="AE13" s="697">
        <v>1.6024379829709601E-2</v>
      </c>
      <c r="AF13" s="697">
        <v>1.65240199892514E-2</v>
      </c>
      <c r="AG13" s="697">
        <v>1.3037350246652601E-2</v>
      </c>
      <c r="AH13" s="697">
        <v>1.2604000433819301E-2</v>
      </c>
      <c r="AI13" s="697">
        <v>1.22843920908708E-2</v>
      </c>
      <c r="AJ13" s="697">
        <v>1.10564150648539E-2</v>
      </c>
      <c r="AK13" s="697">
        <v>1.11201859646918E-2</v>
      </c>
      <c r="AL13" s="697">
        <v>9.5810364665979801E-3</v>
      </c>
      <c r="AM13" s="697">
        <v>6.2886796079185099E-3</v>
      </c>
      <c r="AN13" s="697">
        <v>5.4411987286211603E-3</v>
      </c>
      <c r="AO13" s="697">
        <v>5.8376231018248299E-3</v>
      </c>
      <c r="AP13" s="697">
        <v>5.4413588937679298E-3</v>
      </c>
      <c r="AQ13" s="697">
        <v>6.8799424874191198E-3</v>
      </c>
      <c r="AR13" s="697">
        <v>6.3714910762295504E-3</v>
      </c>
      <c r="AS13" s="697">
        <v>4.4192243600566696E-3</v>
      </c>
      <c r="AT13" s="697">
        <v>6.4024917805848803E-3</v>
      </c>
      <c r="AU13" s="697">
        <v>5.5161827154826103E-3</v>
      </c>
      <c r="AV13" s="697">
        <v>6.8773643157767697E-3</v>
      </c>
      <c r="AW13" s="697">
        <v>6.1016156493653604E-3</v>
      </c>
      <c r="AX13" s="697">
        <v>6.9080497263600497E-3</v>
      </c>
      <c r="AY13" s="697">
        <v>6.9428907541191796E-3</v>
      </c>
      <c r="AZ13" s="697">
        <v>6.5750236380827699E-3</v>
      </c>
      <c r="BA13" s="697">
        <v>7.5126813469586903E-3</v>
      </c>
      <c r="BB13" s="697">
        <v>7.66479305058763E-3</v>
      </c>
      <c r="BC13" s="697">
        <v>8.2835966745343301E-3</v>
      </c>
      <c r="BD13" s="697">
        <v>6.0908442946931898E-3</v>
      </c>
      <c r="BE13" s="697">
        <v>4.36745131870841E-3</v>
      </c>
      <c r="BF13" s="697">
        <v>4.4973835710240004E-3</v>
      </c>
      <c r="BG13" s="697">
        <v>4.6714777140136098E-3</v>
      </c>
      <c r="BH13" s="697">
        <v>5.5624882755470704E-3</v>
      </c>
    </row>
    <row r="14" spans="1:60" s="696" customFormat="1" ht="12.75" x14ac:dyDescent="0.2">
      <c r="A14" s="696" t="s">
        <v>6</v>
      </c>
      <c r="B14" s="696" t="s">
        <v>40</v>
      </c>
      <c r="C14" s="696" t="s">
        <v>8</v>
      </c>
      <c r="D14" s="696" t="s">
        <v>1074</v>
      </c>
      <c r="E14" s="699" t="s">
        <v>1047</v>
      </c>
      <c r="F14" s="696" t="s">
        <v>11</v>
      </c>
      <c r="G14" s="696">
        <f>1</f>
        <v>1</v>
      </c>
      <c r="H14" s="696">
        <f>1</f>
        <v>1</v>
      </c>
      <c r="I14" s="696">
        <f>1</f>
        <v>1</v>
      </c>
      <c r="J14" s="696">
        <f>1</f>
        <v>1</v>
      </c>
      <c r="K14" s="696">
        <f>1</f>
        <v>1</v>
      </c>
      <c r="L14" s="696">
        <f>1</f>
        <v>1</v>
      </c>
      <c r="M14" s="696">
        <f>1</f>
        <v>1</v>
      </c>
      <c r="N14" s="696">
        <f>1</f>
        <v>1</v>
      </c>
      <c r="O14" s="696">
        <f>1</f>
        <v>1</v>
      </c>
      <c r="P14" s="696">
        <f>1</f>
        <v>1</v>
      </c>
      <c r="Q14" s="696">
        <f>1</f>
        <v>1</v>
      </c>
      <c r="R14" s="696">
        <f>1</f>
        <v>1</v>
      </c>
      <c r="S14" s="696">
        <f>1</f>
        <v>1</v>
      </c>
      <c r="T14" s="696">
        <f>1</f>
        <v>1</v>
      </c>
      <c r="U14" s="696">
        <f>1</f>
        <v>1</v>
      </c>
      <c r="V14" s="696">
        <f>1</f>
        <v>1</v>
      </c>
      <c r="W14" s="696">
        <f>1</f>
        <v>1</v>
      </c>
      <c r="X14" s="696">
        <f>1</f>
        <v>1</v>
      </c>
      <c r="Y14" s="696">
        <f>1</f>
        <v>1</v>
      </c>
      <c r="Z14" s="696">
        <f>1</f>
        <v>1</v>
      </c>
      <c r="AA14" s="696">
        <f>1</f>
        <v>1</v>
      </c>
      <c r="AB14" s="696">
        <f>1</f>
        <v>1</v>
      </c>
      <c r="AC14" s="696">
        <f>1</f>
        <v>1</v>
      </c>
      <c r="AD14" s="696">
        <f>1</f>
        <v>1</v>
      </c>
      <c r="AE14" s="696">
        <f>1</f>
        <v>1</v>
      </c>
      <c r="AF14" s="696">
        <f>1</f>
        <v>1</v>
      </c>
      <c r="AG14" s="696">
        <f>1</f>
        <v>1</v>
      </c>
      <c r="AH14" s="696">
        <f>1</f>
        <v>1</v>
      </c>
      <c r="AI14" s="696">
        <f>1</f>
        <v>1</v>
      </c>
      <c r="AJ14" s="696">
        <f>1</f>
        <v>1</v>
      </c>
      <c r="AK14" s="696">
        <f>1</f>
        <v>1</v>
      </c>
      <c r="AL14" s="696">
        <f>1</f>
        <v>1</v>
      </c>
      <c r="AM14" s="696">
        <f>1</f>
        <v>1</v>
      </c>
      <c r="AN14" s="696">
        <f>1</f>
        <v>1</v>
      </c>
      <c r="AO14" s="696">
        <f>1</f>
        <v>1</v>
      </c>
      <c r="AP14" s="696">
        <f>1</f>
        <v>1</v>
      </c>
      <c r="AQ14" s="696">
        <f>1</f>
        <v>1</v>
      </c>
      <c r="AR14" s="696">
        <f>1</f>
        <v>1</v>
      </c>
      <c r="AS14" s="696">
        <f>1</f>
        <v>1</v>
      </c>
      <c r="AT14" s="696">
        <f>1</f>
        <v>1</v>
      </c>
      <c r="AU14" s="696">
        <f>1</f>
        <v>1</v>
      </c>
      <c r="AV14" s="696">
        <f>1</f>
        <v>1</v>
      </c>
      <c r="AW14" s="696">
        <f>1</f>
        <v>1</v>
      </c>
      <c r="AX14" s="696">
        <f>1</f>
        <v>1</v>
      </c>
      <c r="AY14" s="696">
        <f>1</f>
        <v>1</v>
      </c>
      <c r="AZ14" s="696">
        <f>1</f>
        <v>1</v>
      </c>
      <c r="BA14" s="696">
        <f>1</f>
        <v>1</v>
      </c>
      <c r="BB14" s="696">
        <f>1</f>
        <v>1</v>
      </c>
      <c r="BC14" s="696">
        <f>1</f>
        <v>1</v>
      </c>
      <c r="BD14" s="696">
        <f>1</f>
        <v>1</v>
      </c>
      <c r="BE14" s="696">
        <f>1</f>
        <v>1</v>
      </c>
      <c r="BF14" s="696">
        <f>1</f>
        <v>1</v>
      </c>
      <c r="BG14" s="696">
        <f>1</f>
        <v>1</v>
      </c>
      <c r="BH14" s="696">
        <f>1</f>
        <v>1</v>
      </c>
    </row>
    <row r="15" spans="1:60" s="696" customFormat="1" ht="12.75" x14ac:dyDescent="0.2">
      <c r="A15" s="696" t="s">
        <v>6</v>
      </c>
      <c r="B15" s="696" t="s">
        <v>40</v>
      </c>
      <c r="C15" s="696" t="s">
        <v>8</v>
      </c>
      <c r="D15" s="696" t="s">
        <v>1074</v>
      </c>
      <c r="E15" s="699" t="s">
        <v>1047</v>
      </c>
      <c r="F15" s="696" t="s">
        <v>12</v>
      </c>
      <c r="G15" s="700">
        <f>'3 Heat eta and phi'!D$21</f>
        <v>0.22082583439363709</v>
      </c>
      <c r="H15" s="700">
        <f>'3 Heat eta and phi'!E$21</f>
        <v>0.23818542510955309</v>
      </c>
      <c r="I15" s="700">
        <f>'3 Heat eta and phi'!F$21</f>
        <v>0.24042546167303691</v>
      </c>
      <c r="J15" s="700">
        <f>'3 Heat eta and phi'!G$21</f>
        <v>0.24721206174660004</v>
      </c>
      <c r="K15" s="700">
        <f>'3 Heat eta and phi'!H$21</f>
        <v>0.25245285308078824</v>
      </c>
      <c r="L15" s="700">
        <f>'3 Heat eta and phi'!I$21</f>
        <v>0.25597161877739627</v>
      </c>
      <c r="M15" s="700">
        <f>'3 Heat eta and phi'!J$21</f>
        <v>0.25795766803074527</v>
      </c>
      <c r="N15" s="700">
        <f>'3 Heat eta and phi'!K$21</f>
        <v>0.26274732024593184</v>
      </c>
      <c r="O15" s="700">
        <f>'3 Heat eta and phi'!L$21</f>
        <v>0.26301245275701968</v>
      </c>
      <c r="P15" s="700">
        <f>'3 Heat eta and phi'!M$21</f>
        <v>0.25926789110504256</v>
      </c>
      <c r="Q15" s="700">
        <f>'3 Heat eta and phi'!N$21</f>
        <v>0.26376961637687713</v>
      </c>
      <c r="R15" s="700">
        <f>'3 Heat eta and phi'!O$21</f>
        <v>0.27384463233818968</v>
      </c>
      <c r="S15" s="700">
        <f>'3 Heat eta and phi'!P$21</f>
        <v>0.29274828522686275</v>
      </c>
      <c r="T15" s="700">
        <f>'3 Heat eta and phi'!Q$21</f>
        <v>0.26305771052289167</v>
      </c>
      <c r="U15" s="700">
        <f>'3 Heat eta and phi'!R$21</f>
        <v>0.27337536104858901</v>
      </c>
      <c r="V15" s="700">
        <f>'3 Heat eta and phi'!S$21</f>
        <v>0.26712694482050137</v>
      </c>
      <c r="W15" s="700">
        <f>'3 Heat eta and phi'!T$21</f>
        <v>0.26379674514077622</v>
      </c>
      <c r="X15" s="700">
        <f>'3 Heat eta and phi'!U$21</f>
        <v>0.27815907003644758</v>
      </c>
      <c r="Y15" s="700">
        <f>'3 Heat eta and phi'!V$21</f>
        <v>0.28285577134714029</v>
      </c>
      <c r="Z15" s="700">
        <f>'3 Heat eta and phi'!W$21</f>
        <v>0.27873423627915395</v>
      </c>
      <c r="AA15" s="700">
        <f>'3 Heat eta and phi'!X$21</f>
        <v>0.30307632471533119</v>
      </c>
      <c r="AB15" s="700">
        <f>'3 Heat eta and phi'!Y$21</f>
        <v>0.30222719842934154</v>
      </c>
      <c r="AC15" s="700">
        <f>'3 Heat eta and phi'!Z$21</f>
        <v>0.31428327370669973</v>
      </c>
      <c r="AD15" s="700">
        <f>'3 Heat eta and phi'!AA$21</f>
        <v>0.32638671499685012</v>
      </c>
      <c r="AE15" s="700">
        <f>'3 Heat eta and phi'!AB$21</f>
        <v>0.32866456515327247</v>
      </c>
      <c r="AF15" s="700">
        <f>'3 Heat eta and phi'!AC$21</f>
        <v>0.32726578478118595</v>
      </c>
      <c r="AG15" s="700">
        <f>'3 Heat eta and phi'!AD$21</f>
        <v>0.33804828140726689</v>
      </c>
      <c r="AH15" s="700">
        <f>'3 Heat eta and phi'!AE$21</f>
        <v>0.35308368348877672</v>
      </c>
      <c r="AI15" s="700">
        <f>'3 Heat eta and phi'!AF$21</f>
        <v>0.36127501605989543</v>
      </c>
      <c r="AJ15" s="700">
        <f>'3 Heat eta and phi'!AG$21</f>
        <v>0.336314328692911</v>
      </c>
      <c r="AK15" s="700">
        <f>'3 Heat eta and phi'!AH$21</f>
        <v>0.34392257025756506</v>
      </c>
      <c r="AL15" s="700">
        <f>'3 Heat eta and phi'!AI$21</f>
        <v>0.36114628596185655</v>
      </c>
      <c r="AM15" s="700">
        <f>'3 Heat eta and phi'!AJ$21</f>
        <v>0.37061538562698515</v>
      </c>
      <c r="AN15" s="700">
        <f>'3 Heat eta and phi'!AK$21</f>
        <v>0.37678757180985728</v>
      </c>
      <c r="AO15" s="700">
        <f>'3 Heat eta and phi'!AL$21</f>
        <v>0.38741092067264526</v>
      </c>
      <c r="AP15" s="700">
        <f>'3 Heat eta and phi'!AM$21</f>
        <v>0.383268005286727</v>
      </c>
      <c r="AQ15" s="700">
        <f>'3 Heat eta and phi'!AN$21</f>
        <v>0.39361997933234427</v>
      </c>
      <c r="AR15" s="700">
        <f>'3 Heat eta and phi'!AO$21</f>
        <v>0.40715832414469166</v>
      </c>
      <c r="AS15" s="700">
        <f>'3 Heat eta and phi'!AP$21</f>
        <v>0.41465054901440324</v>
      </c>
      <c r="AT15" s="700">
        <f>'3 Heat eta and phi'!AQ$21</f>
        <v>0.40584455533179142</v>
      </c>
      <c r="AU15" s="700">
        <f>'3 Heat eta and phi'!AR$21</f>
        <v>0.4151583306213521</v>
      </c>
      <c r="AV15" s="700">
        <f>'3 Heat eta and phi'!AS$21</f>
        <v>0.43862096220278957</v>
      </c>
      <c r="AW15" s="700">
        <f>'3 Heat eta and phi'!AT$21</f>
        <v>0.44758791805257503</v>
      </c>
      <c r="AX15" s="700">
        <f>'3 Heat eta and phi'!AU$21</f>
        <v>0.44657128563417114</v>
      </c>
      <c r="AY15" s="700">
        <f>'3 Heat eta and phi'!AV$21</f>
        <v>0.45050456715809217</v>
      </c>
      <c r="AZ15" s="700">
        <f>'3 Heat eta and phi'!AW$21</f>
        <v>0.44928545717019908</v>
      </c>
      <c r="BA15" s="700">
        <f>'3 Heat eta and phi'!AX$21</f>
        <v>0.44282161656391661</v>
      </c>
      <c r="BB15" s="700">
        <f>'3 Heat eta and phi'!AY$21</f>
        <v>0.4474011718435042</v>
      </c>
      <c r="BC15" s="700">
        <f>'3 Heat eta and phi'!AZ$21</f>
        <v>0.42440799931491724</v>
      </c>
      <c r="BD15" s="700">
        <f>'3 Heat eta and phi'!BA$21</f>
        <v>0.43407536964877846</v>
      </c>
      <c r="BE15" s="700">
        <f>'3 Heat eta and phi'!BB$21</f>
        <v>0.43033233297466611</v>
      </c>
      <c r="BF15" s="700">
        <f>'3 Heat eta and phi'!BC$21</f>
        <v>0.42931747399306813</v>
      </c>
      <c r="BG15" s="700">
        <f>'3 Heat eta and phi'!BD$21</f>
        <v>0.4373933131244585</v>
      </c>
      <c r="BH15" s="700">
        <f>'3 Heat eta and phi'!BE$21</f>
        <v>0.44952489502727749</v>
      </c>
    </row>
    <row r="16" spans="1:60" s="696" customFormat="1" ht="12.75" x14ac:dyDescent="0.2">
      <c r="A16" s="696" t="s">
        <v>6</v>
      </c>
      <c r="B16" s="696" t="s">
        <v>40</v>
      </c>
      <c r="C16" s="696" t="s">
        <v>8</v>
      </c>
      <c r="D16" s="696" t="s">
        <v>1074</v>
      </c>
      <c r="E16" s="699" t="s">
        <v>1047</v>
      </c>
      <c r="F16" s="696" t="s">
        <v>13</v>
      </c>
      <c r="G16" s="700">
        <f>'3 Heat eta and phi'!D$25</f>
        <v>0.67581033100446697</v>
      </c>
      <c r="H16" s="700">
        <f>'3 Heat eta and phi'!E$25</f>
        <v>0.67560989577368002</v>
      </c>
      <c r="I16" s="700">
        <f>'3 Heat eta and phi'!F$25</f>
        <v>0.67729927843316917</v>
      </c>
      <c r="J16" s="700">
        <f>'3 Heat eta and phi'!G$25</f>
        <v>0.6775283472683542</v>
      </c>
      <c r="K16" s="700">
        <f>'3 Heat eta and phi'!H$25</f>
        <v>0.67641163669682736</v>
      </c>
      <c r="L16" s="700">
        <f>'3 Heat eta and phi'!I$25</f>
        <v>0.67701294238918797</v>
      </c>
      <c r="M16" s="700">
        <f>'3 Heat eta and phi'!J$25</f>
        <v>0.67644027030122555</v>
      </c>
      <c r="N16" s="700">
        <f>'3 Heat eta and phi'!K$25</f>
        <v>0.67601076623525369</v>
      </c>
      <c r="O16" s="700">
        <f>'3 Heat eta and phi'!L$25</f>
        <v>0.67635436948803118</v>
      </c>
      <c r="P16" s="700">
        <f>'3 Heat eta and phi'!M$25</f>
        <v>0.67655480471881801</v>
      </c>
      <c r="Q16" s="700">
        <f>'3 Heat eta and phi'!N$25</f>
        <v>0.67626846867483681</v>
      </c>
      <c r="R16" s="700">
        <f>'3 Heat eta and phi'!O$25</f>
        <v>0.6762971022792349</v>
      </c>
      <c r="S16" s="700">
        <f>'3 Heat eta and phi'!P$25</f>
        <v>0.67655480471881801</v>
      </c>
      <c r="T16" s="700">
        <f>'3 Heat eta and phi'!Q$25</f>
        <v>0.67612530065284626</v>
      </c>
      <c r="U16" s="700">
        <f>'3 Heat eta and phi'!R$25</f>
        <v>0.67644027030122555</v>
      </c>
      <c r="V16" s="700">
        <f>'3 Heat eta and phi'!S$25</f>
        <v>0.67543809414729128</v>
      </c>
      <c r="W16" s="700">
        <f>'3 Heat eta and phi'!T$25</f>
        <v>0.67529492612530073</v>
      </c>
      <c r="X16" s="700">
        <f>'3 Heat eta and phi'!U$25</f>
        <v>0.67669797274080867</v>
      </c>
      <c r="Y16" s="700">
        <f>'3 Heat eta and phi'!V$25</f>
        <v>0.67615393425724424</v>
      </c>
      <c r="Z16" s="700">
        <f>'3 Heat eta and phi'!W$25</f>
        <v>0.677242011224373</v>
      </c>
      <c r="AA16" s="700">
        <f>'3 Heat eta and phi'!X$25</f>
        <v>0.67635436948803118</v>
      </c>
      <c r="AB16" s="700">
        <f>'3 Heat eta and phi'!Y$25</f>
        <v>0.67603939983965189</v>
      </c>
      <c r="AC16" s="700">
        <f>'3 Heat eta and phi'!Z$25</f>
        <v>0.67623983507043872</v>
      </c>
      <c r="AD16" s="700">
        <f>'3 Heat eta and phi'!AA$25</f>
        <v>0.67575306379567057</v>
      </c>
      <c r="AE16" s="700">
        <f>'3 Heat eta and phi'!AB$25</f>
        <v>0.6759821326308556</v>
      </c>
      <c r="AF16" s="700">
        <f>'3 Heat eta and phi'!AC$25</f>
        <v>0.67709884320238234</v>
      </c>
      <c r="AG16" s="700">
        <f>'3 Heat eta and phi'!AD$25</f>
        <v>0.67712747680678054</v>
      </c>
      <c r="AH16" s="700">
        <f>'3 Heat eta and phi'!AE$25</f>
        <v>0.67672660634520676</v>
      </c>
      <c r="AI16" s="700">
        <f>'3 Heat eta and phi'!AF$25</f>
        <v>0.67612530065284626</v>
      </c>
      <c r="AJ16" s="700">
        <f>'3 Heat eta and phi'!AG$25</f>
        <v>0.67486542205932887</v>
      </c>
      <c r="AK16" s="700">
        <f>'3 Heat eta and phi'!AH$25</f>
        <v>0.67492268926812504</v>
      </c>
      <c r="AL16" s="700">
        <f>'3 Heat eta and phi'!AI$25</f>
        <v>0.67626846867483681</v>
      </c>
      <c r="AM16" s="700">
        <f>'3 Heat eta and phi'!AJ$25</f>
        <v>0.67578169740006877</v>
      </c>
      <c r="AN16" s="700">
        <f>'3 Heat eta and phi'!AK$25</f>
        <v>0.67646890390562375</v>
      </c>
      <c r="AO16" s="700">
        <f>'3 Heat eta and phi'!AL$25</f>
        <v>0.67549536135608745</v>
      </c>
      <c r="AP16" s="700">
        <f>'3 Heat eta and phi'!AM$25</f>
        <v>0.67469362043294012</v>
      </c>
      <c r="AQ16" s="700">
        <f>'3 Heat eta and phi'!AN$25</f>
        <v>0.67666933913641047</v>
      </c>
      <c r="AR16" s="700">
        <f>'3 Heat eta and phi'!AO$25</f>
        <v>0.6753808269384951</v>
      </c>
      <c r="AS16" s="700">
        <f>'3 Heat eta and phi'!AP$25</f>
        <v>0.67526629252090253</v>
      </c>
      <c r="AT16" s="700">
        <f>'3 Heat eta and phi'!AQ$25</f>
        <v>0.67495132287252324</v>
      </c>
      <c r="AU16" s="700">
        <f>'3 Heat eta and phi'!AR$25</f>
        <v>0.67540946054289319</v>
      </c>
      <c r="AV16" s="700">
        <f>'3 Heat eta and phi'!AS$25</f>
        <v>0.67555262856488385</v>
      </c>
      <c r="AW16" s="700">
        <f>'3 Heat eta and phi'!AT$25</f>
        <v>0.67518039170770816</v>
      </c>
      <c r="AX16" s="700">
        <f>'3 Heat eta and phi'!AU$25</f>
        <v>0.6750658572901157</v>
      </c>
      <c r="AY16" s="700">
        <f>'3 Heat eta and phi'!AV$25</f>
        <v>0.67523765891650445</v>
      </c>
      <c r="AZ16" s="700">
        <f>'3 Heat eta and phi'!AW$25</f>
        <v>0.67509449089451379</v>
      </c>
      <c r="BA16" s="700">
        <f>'3 Heat eta and phi'!AX$25</f>
        <v>0.67497995647692133</v>
      </c>
      <c r="BB16" s="700">
        <f>'3 Heat eta and phi'!AY$25</f>
        <v>0.67500859008131942</v>
      </c>
      <c r="BC16" s="700">
        <f>'3 Heat eta and phi'!AZ$25</f>
        <v>0.67563852937807811</v>
      </c>
      <c r="BD16" s="700">
        <f>'3 Heat eta and phi'!BA$25</f>
        <v>0.67555262856488385</v>
      </c>
      <c r="BE16" s="700">
        <f>'3 Heat eta and phi'!BB$25</f>
        <v>0.67666933913641047</v>
      </c>
      <c r="BF16" s="700">
        <f>'3 Heat eta and phi'!BC$25</f>
        <v>0.67555262856488385</v>
      </c>
      <c r="BG16" s="700">
        <f>'3 Heat eta and phi'!BD$25</f>
        <v>0.67592486542205932</v>
      </c>
      <c r="BH16" s="700">
        <f>'3 Heat eta and phi'!BE$25</f>
        <v>0.67632573588363309</v>
      </c>
    </row>
    <row r="17" spans="1:60" s="697" customFormat="1" ht="12.75" x14ac:dyDescent="0.2">
      <c r="A17" s="697" t="s">
        <v>6</v>
      </c>
      <c r="B17" s="697" t="s">
        <v>40</v>
      </c>
      <c r="C17" s="697" t="s">
        <v>25</v>
      </c>
      <c r="F17" s="697" t="s">
        <v>9</v>
      </c>
      <c r="G17" s="697">
        <v>1168</v>
      </c>
      <c r="H17" s="697">
        <v>1095</v>
      </c>
      <c r="I17" s="697">
        <v>964</v>
      </c>
      <c r="J17" s="697">
        <v>966</v>
      </c>
      <c r="K17" s="697">
        <v>1131</v>
      </c>
      <c r="L17" s="697">
        <v>1152</v>
      </c>
      <c r="M17" s="697">
        <v>1036</v>
      </c>
      <c r="N17" s="697">
        <v>986</v>
      </c>
      <c r="O17" s="697">
        <v>1043</v>
      </c>
      <c r="P17" s="697">
        <v>961</v>
      </c>
      <c r="Q17" s="697">
        <v>995</v>
      </c>
      <c r="R17" s="697">
        <v>957</v>
      </c>
      <c r="S17" s="697">
        <v>918</v>
      </c>
      <c r="T17" s="697">
        <v>1057</v>
      </c>
      <c r="U17" s="697">
        <v>764</v>
      </c>
      <c r="V17" s="697">
        <v>784</v>
      </c>
      <c r="W17" s="697">
        <v>712</v>
      </c>
      <c r="X17" s="697">
        <v>637</v>
      </c>
      <c r="Y17" s="697">
        <v>545</v>
      </c>
      <c r="Z17" s="697">
        <v>644</v>
      </c>
      <c r="AA17" s="697">
        <v>371</v>
      </c>
      <c r="AB17" s="697">
        <v>507</v>
      </c>
      <c r="AC17" s="697">
        <v>459</v>
      </c>
      <c r="AD17" s="697">
        <v>481</v>
      </c>
      <c r="AE17" s="697">
        <v>392</v>
      </c>
      <c r="AF17" s="697">
        <v>538</v>
      </c>
      <c r="AG17" s="697">
        <v>548</v>
      </c>
      <c r="AH17" s="697">
        <v>557</v>
      </c>
      <c r="AI17" s="697">
        <v>555</v>
      </c>
      <c r="AJ17" s="697">
        <v>509</v>
      </c>
      <c r="AK17" s="697">
        <v>501</v>
      </c>
      <c r="AL17" s="697">
        <v>502</v>
      </c>
      <c r="AM17" s="697">
        <v>449</v>
      </c>
      <c r="AN17" s="697">
        <v>463</v>
      </c>
      <c r="AO17" s="697">
        <v>490</v>
      </c>
      <c r="AP17" s="697">
        <v>422</v>
      </c>
      <c r="AQ17" s="697">
        <v>379</v>
      </c>
      <c r="AR17" s="697">
        <v>394</v>
      </c>
      <c r="AS17" s="697">
        <v>337</v>
      </c>
      <c r="AT17" s="697">
        <v>179</v>
      </c>
      <c r="AU17" s="697">
        <v>179</v>
      </c>
      <c r="AV17" s="697">
        <v>110</v>
      </c>
      <c r="AW17" s="697">
        <v>67</v>
      </c>
      <c r="AX17" s="697">
        <v>44</v>
      </c>
      <c r="AY17" s="697">
        <v>61</v>
      </c>
      <c r="AZ17" s="697">
        <v>71</v>
      </c>
      <c r="BA17" s="697">
        <v>96</v>
      </c>
      <c r="BB17" s="697">
        <v>91</v>
      </c>
      <c r="BC17" s="697">
        <v>83</v>
      </c>
      <c r="BD17" s="697">
        <v>44</v>
      </c>
      <c r="BE17" s="697">
        <v>87</v>
      </c>
      <c r="BF17" s="697">
        <v>53</v>
      </c>
      <c r="BG17" s="697">
        <v>39</v>
      </c>
      <c r="BH17" s="697">
        <v>56</v>
      </c>
    </row>
    <row r="18" spans="1:60" s="697" customFormat="1" ht="12.75" x14ac:dyDescent="0.2">
      <c r="A18" s="697" t="s">
        <v>6</v>
      </c>
      <c r="B18" s="697" t="s">
        <v>40</v>
      </c>
      <c r="C18" s="697" t="s">
        <v>25</v>
      </c>
      <c r="F18" s="697" t="s">
        <v>10</v>
      </c>
      <c r="G18" s="697">
        <v>1.1119044219144201E-2</v>
      </c>
      <c r="H18" s="697">
        <v>1.0565316814774101E-2</v>
      </c>
      <c r="I18" s="697">
        <v>8.9815617109688696E-3</v>
      </c>
      <c r="J18" s="697">
        <v>8.7325980835292003E-3</v>
      </c>
      <c r="K18" s="697">
        <v>1.0282846466464801E-2</v>
      </c>
      <c r="L18" s="697">
        <v>1.01308569016463E-2</v>
      </c>
      <c r="M18" s="697">
        <v>9.3062529755755796E-3</v>
      </c>
      <c r="N18" s="697">
        <v>8.7367199198986299E-3</v>
      </c>
      <c r="O18" s="697">
        <v>8.8968123309989492E-3</v>
      </c>
      <c r="P18" s="697">
        <v>7.9755670453885309E-3</v>
      </c>
      <c r="Q18" s="697">
        <v>8.00914410824821E-3</v>
      </c>
      <c r="R18" s="697">
        <v>7.7252179528575996E-3</v>
      </c>
      <c r="S18" s="697">
        <v>7.3578916995287102E-3</v>
      </c>
      <c r="T18" s="697">
        <v>8.0584293305480809E-3</v>
      </c>
      <c r="U18" s="697">
        <v>6.0686455958631497E-3</v>
      </c>
      <c r="V18" s="697">
        <v>6.3467905801970403E-3</v>
      </c>
      <c r="W18" s="697">
        <v>5.7113521144837301E-3</v>
      </c>
      <c r="X18" s="697">
        <v>4.9775735696313298E-3</v>
      </c>
      <c r="Y18" s="697">
        <v>4.2608416921405103E-3</v>
      </c>
      <c r="Z18" s="697">
        <v>4.8036400253608303E-3</v>
      </c>
      <c r="AA18" s="697">
        <v>2.9876708247098898E-3</v>
      </c>
      <c r="AB18" s="697">
        <v>4.1700594665284897E-3</v>
      </c>
      <c r="AC18" s="697">
        <v>3.8034156163770602E-3</v>
      </c>
      <c r="AD18" s="697">
        <v>4.0208650293414496E-3</v>
      </c>
      <c r="AE18" s="697">
        <v>3.2819001532111598E-3</v>
      </c>
      <c r="AF18" s="697">
        <v>4.3154964826297298E-3</v>
      </c>
      <c r="AG18" s="697">
        <v>4.2909717328321996E-3</v>
      </c>
      <c r="AH18" s="697">
        <v>4.3149528221495701E-3</v>
      </c>
      <c r="AI18" s="697">
        <v>4.2452288981527503E-3</v>
      </c>
      <c r="AJ18" s="697">
        <v>3.9771839349898403E-3</v>
      </c>
      <c r="AK18" s="697">
        <v>3.9344725764905502E-3</v>
      </c>
      <c r="AL18" s="697">
        <v>3.7752592670582301E-3</v>
      </c>
      <c r="AM18" s="697">
        <v>3.4518546992119898E-3</v>
      </c>
      <c r="AN18" s="697">
        <v>3.50385954290904E-3</v>
      </c>
      <c r="AO18" s="697">
        <v>3.7148510647976199E-3</v>
      </c>
      <c r="AP18" s="697">
        <v>3.2115432911469502E-3</v>
      </c>
      <c r="AQ18" s="697">
        <v>2.72465851905104E-3</v>
      </c>
      <c r="AR18" s="697">
        <v>2.9021589410802798E-3</v>
      </c>
      <c r="AS18" s="697">
        <v>2.4738847331214299E-3</v>
      </c>
      <c r="AT18" s="697">
        <v>1.2905923746899699E-3</v>
      </c>
      <c r="AU18" s="697">
        <v>1.28400091816825E-3</v>
      </c>
      <c r="AV18" s="697">
        <v>7.8071215142976795E-4</v>
      </c>
      <c r="AW18" s="697">
        <v>4.8959071677542399E-4</v>
      </c>
      <c r="AX18" s="697">
        <v>3.1894458337863797E-4</v>
      </c>
      <c r="AY18" s="697">
        <v>4.4024567151899202E-4</v>
      </c>
      <c r="AZ18" s="697">
        <v>5.1640119281402299E-4</v>
      </c>
      <c r="BA18" s="697">
        <v>7.0985965483074298E-4</v>
      </c>
      <c r="BB18" s="697">
        <v>6.83819772160269E-4</v>
      </c>
      <c r="BC18" s="697">
        <v>6.2390065697490898E-4</v>
      </c>
      <c r="BD18" s="697">
        <v>3.56379187455453E-4</v>
      </c>
      <c r="BE18" s="697">
        <v>6.7013803302933201E-4</v>
      </c>
      <c r="BF18" s="697">
        <v>4.48047611399008E-4</v>
      </c>
      <c r="BG18" s="697">
        <v>3.2018915790251498E-4</v>
      </c>
      <c r="BH18" s="697">
        <v>4.56743905323513E-4</v>
      </c>
    </row>
    <row r="19" spans="1:60" s="696" customFormat="1" ht="12.75" x14ac:dyDescent="0.2">
      <c r="A19" s="696" t="s">
        <v>6</v>
      </c>
      <c r="B19" s="696" t="s">
        <v>40</v>
      </c>
      <c r="C19" s="696" t="s">
        <v>25</v>
      </c>
      <c r="D19" s="696" t="s">
        <v>1074</v>
      </c>
      <c r="E19" s="699" t="s">
        <v>1047</v>
      </c>
      <c r="F19" s="696" t="s">
        <v>11</v>
      </c>
      <c r="G19" s="696">
        <f>1</f>
        <v>1</v>
      </c>
      <c r="H19" s="696">
        <f>1</f>
        <v>1</v>
      </c>
      <c r="I19" s="696">
        <f>1</f>
        <v>1</v>
      </c>
      <c r="J19" s="696">
        <f>1</f>
        <v>1</v>
      </c>
      <c r="K19" s="696">
        <f>1</f>
        <v>1</v>
      </c>
      <c r="L19" s="696">
        <f>1</f>
        <v>1</v>
      </c>
      <c r="M19" s="696">
        <f>1</f>
        <v>1</v>
      </c>
      <c r="N19" s="696">
        <f>1</f>
        <v>1</v>
      </c>
      <c r="O19" s="696">
        <f>1</f>
        <v>1</v>
      </c>
      <c r="P19" s="696">
        <f>1</f>
        <v>1</v>
      </c>
      <c r="Q19" s="696">
        <f>1</f>
        <v>1</v>
      </c>
      <c r="R19" s="696">
        <f>1</f>
        <v>1</v>
      </c>
      <c r="S19" s="696">
        <f>1</f>
        <v>1</v>
      </c>
      <c r="T19" s="696">
        <f>1</f>
        <v>1</v>
      </c>
      <c r="U19" s="696">
        <f>1</f>
        <v>1</v>
      </c>
      <c r="V19" s="696">
        <f>1</f>
        <v>1</v>
      </c>
      <c r="W19" s="696">
        <f>1</f>
        <v>1</v>
      </c>
      <c r="X19" s="696">
        <f>1</f>
        <v>1</v>
      </c>
      <c r="Y19" s="696">
        <f>1</f>
        <v>1</v>
      </c>
      <c r="Z19" s="696">
        <f>1</f>
        <v>1</v>
      </c>
      <c r="AA19" s="696">
        <f>1</f>
        <v>1</v>
      </c>
      <c r="AB19" s="696">
        <f>1</f>
        <v>1</v>
      </c>
      <c r="AC19" s="696">
        <f>1</f>
        <v>1</v>
      </c>
      <c r="AD19" s="696">
        <f>1</f>
        <v>1</v>
      </c>
      <c r="AE19" s="696">
        <f>1</f>
        <v>1</v>
      </c>
      <c r="AF19" s="696">
        <f>1</f>
        <v>1</v>
      </c>
      <c r="AG19" s="696">
        <f>1</f>
        <v>1</v>
      </c>
      <c r="AH19" s="696">
        <f>1</f>
        <v>1</v>
      </c>
      <c r="AI19" s="696">
        <f>1</f>
        <v>1</v>
      </c>
      <c r="AJ19" s="696">
        <f>1</f>
        <v>1</v>
      </c>
      <c r="AK19" s="696">
        <f>1</f>
        <v>1</v>
      </c>
      <c r="AL19" s="696">
        <f>1</f>
        <v>1</v>
      </c>
      <c r="AM19" s="696">
        <f>1</f>
        <v>1</v>
      </c>
      <c r="AN19" s="696">
        <f>1</f>
        <v>1</v>
      </c>
      <c r="AO19" s="696">
        <f>1</f>
        <v>1</v>
      </c>
      <c r="AP19" s="696">
        <f>1</f>
        <v>1</v>
      </c>
      <c r="AQ19" s="696">
        <f>1</f>
        <v>1</v>
      </c>
      <c r="AR19" s="696">
        <f>1</f>
        <v>1</v>
      </c>
      <c r="AS19" s="696">
        <f>1</f>
        <v>1</v>
      </c>
      <c r="AT19" s="696">
        <f>1</f>
        <v>1</v>
      </c>
      <c r="AU19" s="696">
        <f>1</f>
        <v>1</v>
      </c>
      <c r="AV19" s="696">
        <f>1</f>
        <v>1</v>
      </c>
      <c r="AW19" s="696">
        <f>1</f>
        <v>1</v>
      </c>
      <c r="AX19" s="696">
        <f>1</f>
        <v>1</v>
      </c>
      <c r="AY19" s="696">
        <f>1</f>
        <v>1</v>
      </c>
      <c r="AZ19" s="696">
        <f>1</f>
        <v>1</v>
      </c>
      <c r="BA19" s="696">
        <f>1</f>
        <v>1</v>
      </c>
      <c r="BB19" s="696">
        <f>1</f>
        <v>1</v>
      </c>
      <c r="BC19" s="696">
        <f>1</f>
        <v>1</v>
      </c>
      <c r="BD19" s="696">
        <f>1</f>
        <v>1</v>
      </c>
      <c r="BE19" s="696">
        <f>1</f>
        <v>1</v>
      </c>
      <c r="BF19" s="696">
        <f>1</f>
        <v>1</v>
      </c>
      <c r="BG19" s="696">
        <f>1</f>
        <v>1</v>
      </c>
      <c r="BH19" s="696">
        <f>1</f>
        <v>1</v>
      </c>
    </row>
    <row r="20" spans="1:60" s="696" customFormat="1" ht="12.75" x14ac:dyDescent="0.2">
      <c r="A20" s="696" t="s">
        <v>6</v>
      </c>
      <c r="B20" s="696" t="s">
        <v>40</v>
      </c>
      <c r="C20" s="696" t="s">
        <v>25</v>
      </c>
      <c r="D20" s="696" t="s">
        <v>1074</v>
      </c>
      <c r="E20" s="699" t="s">
        <v>1047</v>
      </c>
      <c r="F20" s="696" t="s">
        <v>12</v>
      </c>
      <c r="G20" s="700">
        <f>'3 Heat eta and phi'!D$21</f>
        <v>0.22082583439363709</v>
      </c>
      <c r="H20" s="700">
        <f>'3 Heat eta and phi'!E$21</f>
        <v>0.23818542510955309</v>
      </c>
      <c r="I20" s="700">
        <f>'3 Heat eta and phi'!F$21</f>
        <v>0.24042546167303691</v>
      </c>
      <c r="J20" s="700">
        <f>'3 Heat eta and phi'!G$21</f>
        <v>0.24721206174660004</v>
      </c>
      <c r="K20" s="700">
        <f>'3 Heat eta and phi'!H$21</f>
        <v>0.25245285308078824</v>
      </c>
      <c r="L20" s="700">
        <f>'3 Heat eta and phi'!I$21</f>
        <v>0.25597161877739627</v>
      </c>
      <c r="M20" s="700">
        <f>'3 Heat eta and phi'!J$21</f>
        <v>0.25795766803074527</v>
      </c>
      <c r="N20" s="700">
        <f>'3 Heat eta and phi'!K$21</f>
        <v>0.26274732024593184</v>
      </c>
      <c r="O20" s="700">
        <f>'3 Heat eta and phi'!L$21</f>
        <v>0.26301245275701968</v>
      </c>
      <c r="P20" s="700">
        <f>'3 Heat eta and phi'!M$21</f>
        <v>0.25926789110504256</v>
      </c>
      <c r="Q20" s="700">
        <f>'3 Heat eta and phi'!N$21</f>
        <v>0.26376961637687713</v>
      </c>
      <c r="R20" s="700">
        <f>'3 Heat eta and phi'!O$21</f>
        <v>0.27384463233818968</v>
      </c>
      <c r="S20" s="700">
        <f>'3 Heat eta and phi'!P$21</f>
        <v>0.29274828522686275</v>
      </c>
      <c r="T20" s="700">
        <f>'3 Heat eta and phi'!Q$21</f>
        <v>0.26305771052289167</v>
      </c>
      <c r="U20" s="700">
        <f>'3 Heat eta and phi'!R$21</f>
        <v>0.27337536104858901</v>
      </c>
      <c r="V20" s="700">
        <f>'3 Heat eta and phi'!S$21</f>
        <v>0.26712694482050137</v>
      </c>
      <c r="W20" s="700">
        <f>'3 Heat eta and phi'!T$21</f>
        <v>0.26379674514077622</v>
      </c>
      <c r="X20" s="700">
        <f>'3 Heat eta and phi'!U$21</f>
        <v>0.27815907003644758</v>
      </c>
      <c r="Y20" s="700">
        <f>'3 Heat eta and phi'!V$21</f>
        <v>0.28285577134714029</v>
      </c>
      <c r="Z20" s="700">
        <f>'3 Heat eta and phi'!W$21</f>
        <v>0.27873423627915395</v>
      </c>
      <c r="AA20" s="700">
        <f>'3 Heat eta and phi'!X$21</f>
        <v>0.30307632471533119</v>
      </c>
      <c r="AB20" s="700">
        <f>'3 Heat eta and phi'!Y$21</f>
        <v>0.30222719842934154</v>
      </c>
      <c r="AC20" s="700">
        <f>'3 Heat eta and phi'!Z$21</f>
        <v>0.31428327370669973</v>
      </c>
      <c r="AD20" s="700">
        <f>'3 Heat eta and phi'!AA$21</f>
        <v>0.32638671499685012</v>
      </c>
      <c r="AE20" s="700">
        <f>'3 Heat eta and phi'!AB$21</f>
        <v>0.32866456515327247</v>
      </c>
      <c r="AF20" s="700">
        <f>'3 Heat eta and phi'!AC$21</f>
        <v>0.32726578478118595</v>
      </c>
      <c r="AG20" s="700">
        <f>'3 Heat eta and phi'!AD$21</f>
        <v>0.33804828140726689</v>
      </c>
      <c r="AH20" s="700">
        <f>'3 Heat eta and phi'!AE$21</f>
        <v>0.35308368348877672</v>
      </c>
      <c r="AI20" s="700">
        <f>'3 Heat eta and phi'!AF$21</f>
        <v>0.36127501605989543</v>
      </c>
      <c r="AJ20" s="700">
        <f>'3 Heat eta and phi'!AG$21</f>
        <v>0.336314328692911</v>
      </c>
      <c r="AK20" s="700">
        <f>'3 Heat eta and phi'!AH$21</f>
        <v>0.34392257025756506</v>
      </c>
      <c r="AL20" s="700">
        <f>'3 Heat eta and phi'!AI$21</f>
        <v>0.36114628596185655</v>
      </c>
      <c r="AM20" s="700">
        <f>'3 Heat eta and phi'!AJ$21</f>
        <v>0.37061538562698515</v>
      </c>
      <c r="AN20" s="700">
        <f>'3 Heat eta and phi'!AK$21</f>
        <v>0.37678757180985728</v>
      </c>
      <c r="AO20" s="700">
        <f>'3 Heat eta and phi'!AL$21</f>
        <v>0.38741092067264526</v>
      </c>
      <c r="AP20" s="700">
        <f>'3 Heat eta and phi'!AM$21</f>
        <v>0.383268005286727</v>
      </c>
      <c r="AQ20" s="700">
        <f>'3 Heat eta and phi'!AN$21</f>
        <v>0.39361997933234427</v>
      </c>
      <c r="AR20" s="700">
        <f>'3 Heat eta and phi'!AO$21</f>
        <v>0.40715832414469166</v>
      </c>
      <c r="AS20" s="700">
        <f>'3 Heat eta and phi'!AP$21</f>
        <v>0.41465054901440324</v>
      </c>
      <c r="AT20" s="700">
        <f>'3 Heat eta and phi'!AQ$21</f>
        <v>0.40584455533179142</v>
      </c>
      <c r="AU20" s="700">
        <f>'3 Heat eta and phi'!AR$21</f>
        <v>0.4151583306213521</v>
      </c>
      <c r="AV20" s="700">
        <f>'3 Heat eta and phi'!AS$21</f>
        <v>0.43862096220278957</v>
      </c>
      <c r="AW20" s="700">
        <f>'3 Heat eta and phi'!AT$21</f>
        <v>0.44758791805257503</v>
      </c>
      <c r="AX20" s="700">
        <f>'3 Heat eta and phi'!AU$21</f>
        <v>0.44657128563417114</v>
      </c>
      <c r="AY20" s="700">
        <f>'3 Heat eta and phi'!AV$21</f>
        <v>0.45050456715809217</v>
      </c>
      <c r="AZ20" s="700">
        <f>'3 Heat eta and phi'!AW$21</f>
        <v>0.44928545717019908</v>
      </c>
      <c r="BA20" s="700">
        <f>'3 Heat eta and phi'!AX$21</f>
        <v>0.44282161656391661</v>
      </c>
      <c r="BB20" s="700">
        <f>'3 Heat eta and phi'!AY$21</f>
        <v>0.4474011718435042</v>
      </c>
      <c r="BC20" s="700">
        <f>'3 Heat eta and phi'!AZ$21</f>
        <v>0.42440799931491724</v>
      </c>
      <c r="BD20" s="700">
        <f>'3 Heat eta and phi'!BA$21</f>
        <v>0.43407536964877846</v>
      </c>
      <c r="BE20" s="700">
        <f>'3 Heat eta and phi'!BB$21</f>
        <v>0.43033233297466611</v>
      </c>
      <c r="BF20" s="700">
        <f>'3 Heat eta and phi'!BC$21</f>
        <v>0.42931747399306813</v>
      </c>
      <c r="BG20" s="700">
        <f>'3 Heat eta and phi'!BD$21</f>
        <v>0.4373933131244585</v>
      </c>
      <c r="BH20" s="700">
        <f>'3 Heat eta and phi'!BE$21</f>
        <v>0.44952489502727749</v>
      </c>
    </row>
    <row r="21" spans="1:60" s="696" customFormat="1" ht="12.75" x14ac:dyDescent="0.2">
      <c r="A21" s="696" t="s">
        <v>6</v>
      </c>
      <c r="B21" s="696" t="s">
        <v>40</v>
      </c>
      <c r="C21" s="696" t="s">
        <v>25</v>
      </c>
      <c r="D21" s="696" t="s">
        <v>1074</v>
      </c>
      <c r="E21" s="699" t="s">
        <v>1047</v>
      </c>
      <c r="F21" s="696" t="s">
        <v>13</v>
      </c>
      <c r="G21" s="700">
        <f>'3 Heat eta and phi'!D$25</f>
        <v>0.67581033100446697</v>
      </c>
      <c r="H21" s="700">
        <f>'3 Heat eta and phi'!E$25</f>
        <v>0.67560989577368002</v>
      </c>
      <c r="I21" s="700">
        <f>'3 Heat eta and phi'!F$25</f>
        <v>0.67729927843316917</v>
      </c>
      <c r="J21" s="700">
        <f>'3 Heat eta and phi'!G$25</f>
        <v>0.6775283472683542</v>
      </c>
      <c r="K21" s="700">
        <f>'3 Heat eta and phi'!H$25</f>
        <v>0.67641163669682736</v>
      </c>
      <c r="L21" s="700">
        <f>'3 Heat eta and phi'!I$25</f>
        <v>0.67701294238918797</v>
      </c>
      <c r="M21" s="700">
        <f>'3 Heat eta and phi'!J$25</f>
        <v>0.67644027030122555</v>
      </c>
      <c r="N21" s="700">
        <f>'3 Heat eta and phi'!K$25</f>
        <v>0.67601076623525369</v>
      </c>
      <c r="O21" s="700">
        <f>'3 Heat eta and phi'!L$25</f>
        <v>0.67635436948803118</v>
      </c>
      <c r="P21" s="700">
        <f>'3 Heat eta and phi'!M$25</f>
        <v>0.67655480471881801</v>
      </c>
      <c r="Q21" s="700">
        <f>'3 Heat eta and phi'!N$25</f>
        <v>0.67626846867483681</v>
      </c>
      <c r="R21" s="700">
        <f>'3 Heat eta and phi'!O$25</f>
        <v>0.6762971022792349</v>
      </c>
      <c r="S21" s="700">
        <f>'3 Heat eta and phi'!P$25</f>
        <v>0.67655480471881801</v>
      </c>
      <c r="T21" s="700">
        <f>'3 Heat eta and phi'!Q$25</f>
        <v>0.67612530065284626</v>
      </c>
      <c r="U21" s="700">
        <f>'3 Heat eta and phi'!R$25</f>
        <v>0.67644027030122555</v>
      </c>
      <c r="V21" s="700">
        <f>'3 Heat eta and phi'!S$25</f>
        <v>0.67543809414729128</v>
      </c>
      <c r="W21" s="700">
        <f>'3 Heat eta and phi'!T$25</f>
        <v>0.67529492612530073</v>
      </c>
      <c r="X21" s="700">
        <f>'3 Heat eta and phi'!U$25</f>
        <v>0.67669797274080867</v>
      </c>
      <c r="Y21" s="700">
        <f>'3 Heat eta and phi'!V$25</f>
        <v>0.67615393425724424</v>
      </c>
      <c r="Z21" s="700">
        <f>'3 Heat eta and phi'!W$25</f>
        <v>0.677242011224373</v>
      </c>
      <c r="AA21" s="700">
        <f>'3 Heat eta and phi'!X$25</f>
        <v>0.67635436948803118</v>
      </c>
      <c r="AB21" s="700">
        <f>'3 Heat eta and phi'!Y$25</f>
        <v>0.67603939983965189</v>
      </c>
      <c r="AC21" s="700">
        <f>'3 Heat eta and phi'!Z$25</f>
        <v>0.67623983507043872</v>
      </c>
      <c r="AD21" s="700">
        <f>'3 Heat eta and phi'!AA$25</f>
        <v>0.67575306379567057</v>
      </c>
      <c r="AE21" s="700">
        <f>'3 Heat eta and phi'!AB$25</f>
        <v>0.6759821326308556</v>
      </c>
      <c r="AF21" s="700">
        <f>'3 Heat eta and phi'!AC$25</f>
        <v>0.67709884320238234</v>
      </c>
      <c r="AG21" s="700">
        <f>'3 Heat eta and phi'!AD$25</f>
        <v>0.67712747680678054</v>
      </c>
      <c r="AH21" s="700">
        <f>'3 Heat eta and phi'!AE$25</f>
        <v>0.67672660634520676</v>
      </c>
      <c r="AI21" s="700">
        <f>'3 Heat eta and phi'!AF$25</f>
        <v>0.67612530065284626</v>
      </c>
      <c r="AJ21" s="700">
        <f>'3 Heat eta and phi'!AG$25</f>
        <v>0.67486542205932887</v>
      </c>
      <c r="AK21" s="700">
        <f>'3 Heat eta and phi'!AH$25</f>
        <v>0.67492268926812504</v>
      </c>
      <c r="AL21" s="700">
        <f>'3 Heat eta and phi'!AI$25</f>
        <v>0.67626846867483681</v>
      </c>
      <c r="AM21" s="700">
        <f>'3 Heat eta and phi'!AJ$25</f>
        <v>0.67578169740006877</v>
      </c>
      <c r="AN21" s="700">
        <f>'3 Heat eta and phi'!AK$25</f>
        <v>0.67646890390562375</v>
      </c>
      <c r="AO21" s="700">
        <f>'3 Heat eta and phi'!AL$25</f>
        <v>0.67549536135608745</v>
      </c>
      <c r="AP21" s="700">
        <f>'3 Heat eta and phi'!AM$25</f>
        <v>0.67469362043294012</v>
      </c>
      <c r="AQ21" s="700">
        <f>'3 Heat eta and phi'!AN$25</f>
        <v>0.67666933913641047</v>
      </c>
      <c r="AR21" s="700">
        <f>'3 Heat eta and phi'!AO$25</f>
        <v>0.6753808269384951</v>
      </c>
      <c r="AS21" s="700">
        <f>'3 Heat eta and phi'!AP$25</f>
        <v>0.67526629252090253</v>
      </c>
      <c r="AT21" s="700">
        <f>'3 Heat eta and phi'!AQ$25</f>
        <v>0.67495132287252324</v>
      </c>
      <c r="AU21" s="700">
        <f>'3 Heat eta and phi'!AR$25</f>
        <v>0.67540946054289319</v>
      </c>
      <c r="AV21" s="700">
        <f>'3 Heat eta and phi'!AS$25</f>
        <v>0.67555262856488385</v>
      </c>
      <c r="AW21" s="700">
        <f>'3 Heat eta and phi'!AT$25</f>
        <v>0.67518039170770816</v>
      </c>
      <c r="AX21" s="700">
        <f>'3 Heat eta and phi'!AU$25</f>
        <v>0.6750658572901157</v>
      </c>
      <c r="AY21" s="700">
        <f>'3 Heat eta and phi'!AV$25</f>
        <v>0.67523765891650445</v>
      </c>
      <c r="AZ21" s="700">
        <f>'3 Heat eta and phi'!AW$25</f>
        <v>0.67509449089451379</v>
      </c>
      <c r="BA21" s="700">
        <f>'3 Heat eta and phi'!AX$25</f>
        <v>0.67497995647692133</v>
      </c>
      <c r="BB21" s="700">
        <f>'3 Heat eta and phi'!AY$25</f>
        <v>0.67500859008131942</v>
      </c>
      <c r="BC21" s="700">
        <f>'3 Heat eta and phi'!AZ$25</f>
        <v>0.67563852937807811</v>
      </c>
      <c r="BD21" s="700">
        <f>'3 Heat eta and phi'!BA$25</f>
        <v>0.67555262856488385</v>
      </c>
      <c r="BE21" s="700">
        <f>'3 Heat eta and phi'!BB$25</f>
        <v>0.67666933913641047</v>
      </c>
      <c r="BF21" s="700">
        <f>'3 Heat eta and phi'!BC$25</f>
        <v>0.67555262856488385</v>
      </c>
      <c r="BG21" s="700">
        <f>'3 Heat eta and phi'!BD$25</f>
        <v>0.67592486542205932</v>
      </c>
      <c r="BH21" s="700">
        <f>'3 Heat eta and phi'!BE$25</f>
        <v>0.67632573588363309</v>
      </c>
    </row>
    <row r="22" spans="1:60" s="697" customFormat="1" ht="12.75" x14ac:dyDescent="0.2">
      <c r="A22" s="697" t="s">
        <v>6</v>
      </c>
      <c r="B22" s="697" t="s">
        <v>40</v>
      </c>
      <c r="C22" s="697" t="s">
        <v>41</v>
      </c>
      <c r="F22" s="697" t="s">
        <v>9</v>
      </c>
      <c r="G22" s="697">
        <v>3044</v>
      </c>
      <c r="H22" s="697">
        <v>2820</v>
      </c>
      <c r="I22" s="697">
        <v>2457</v>
      </c>
      <c r="J22" s="697">
        <v>2335</v>
      </c>
      <c r="K22" s="697">
        <v>2622</v>
      </c>
      <c r="L22" s="697">
        <v>2675</v>
      </c>
      <c r="M22" s="697">
        <v>2280</v>
      </c>
      <c r="N22" s="697">
        <v>2160</v>
      </c>
      <c r="O22" s="697">
        <v>2363</v>
      </c>
      <c r="P22" s="697">
        <v>2379</v>
      </c>
      <c r="Q22" s="697">
        <v>2389</v>
      </c>
      <c r="R22" s="697">
        <v>1897</v>
      </c>
      <c r="S22" s="697">
        <v>1920</v>
      </c>
      <c r="T22" s="697">
        <v>1823</v>
      </c>
      <c r="U22" s="697">
        <v>1669</v>
      </c>
      <c r="V22" s="697">
        <v>1468</v>
      </c>
      <c r="W22" s="697">
        <v>1620</v>
      </c>
      <c r="X22" s="697">
        <v>1399</v>
      </c>
      <c r="Y22" s="697">
        <v>1139</v>
      </c>
      <c r="Z22" s="697">
        <v>1359</v>
      </c>
      <c r="AA22" s="697">
        <v>684</v>
      </c>
      <c r="AB22" s="697">
        <v>1005</v>
      </c>
      <c r="AC22" s="697">
        <v>877</v>
      </c>
      <c r="AD22" s="697">
        <v>939</v>
      </c>
      <c r="AE22" s="697">
        <v>869</v>
      </c>
      <c r="AF22" s="697">
        <v>872</v>
      </c>
      <c r="AG22" s="697">
        <v>787</v>
      </c>
      <c r="AH22" s="697">
        <v>928</v>
      </c>
      <c r="AI22" s="697">
        <v>1046</v>
      </c>
      <c r="AJ22" s="697">
        <v>998</v>
      </c>
      <c r="AK22" s="697">
        <v>959</v>
      </c>
      <c r="AL22" s="697">
        <v>942</v>
      </c>
      <c r="AM22" s="697">
        <v>623</v>
      </c>
      <c r="AN22" s="697">
        <v>650</v>
      </c>
      <c r="AO22" s="697">
        <v>674</v>
      </c>
      <c r="AP22" s="697">
        <v>672</v>
      </c>
      <c r="AQ22" s="697">
        <v>308</v>
      </c>
      <c r="AR22" s="697">
        <v>332</v>
      </c>
      <c r="AS22" s="697">
        <v>278</v>
      </c>
      <c r="AT22" s="697">
        <v>139</v>
      </c>
      <c r="AU22" s="697">
        <v>96</v>
      </c>
      <c r="AV22" s="697">
        <v>272</v>
      </c>
      <c r="AW22" s="697">
        <v>226</v>
      </c>
      <c r="AX22" s="697">
        <v>36</v>
      </c>
      <c r="AY22" s="697">
        <v>32</v>
      </c>
      <c r="AZ22" s="697">
        <v>28</v>
      </c>
      <c r="BA22" s="697">
        <v>78</v>
      </c>
      <c r="BB22" s="697">
        <v>48</v>
      </c>
      <c r="BC22" s="697">
        <v>40</v>
      </c>
      <c r="BD22" s="697">
        <v>29</v>
      </c>
      <c r="BE22" s="697">
        <v>87</v>
      </c>
      <c r="BF22" s="697">
        <v>64</v>
      </c>
      <c r="BG22" s="697">
        <v>26</v>
      </c>
      <c r="BH22" s="697">
        <v>10</v>
      </c>
    </row>
    <row r="23" spans="1:60" s="697" customFormat="1" ht="12.75" x14ac:dyDescent="0.2">
      <c r="A23" s="697" t="s">
        <v>6</v>
      </c>
      <c r="B23" s="697" t="s">
        <v>40</v>
      </c>
      <c r="C23" s="697" t="s">
        <v>41</v>
      </c>
      <c r="F23" s="697" t="s">
        <v>10</v>
      </c>
      <c r="G23" s="697">
        <v>2.8978057023180501E-2</v>
      </c>
      <c r="H23" s="697">
        <v>2.7209309057226402E-2</v>
      </c>
      <c r="I23" s="697">
        <v>2.2891801995695599E-2</v>
      </c>
      <c r="J23" s="697">
        <v>2.1108298680166299E-2</v>
      </c>
      <c r="K23" s="697">
        <v>2.38387475111147E-2</v>
      </c>
      <c r="L23" s="697">
        <v>2.3524342197833101E-2</v>
      </c>
      <c r="M23" s="697">
        <v>2.0480942842000301E-2</v>
      </c>
      <c r="N23" s="697">
        <v>1.9139264733246501E-2</v>
      </c>
      <c r="O23" s="697">
        <v>2.01564405926659E-2</v>
      </c>
      <c r="P23" s="697">
        <v>1.9743885536919199E-2</v>
      </c>
      <c r="Q23" s="697">
        <v>1.9229995250859298E-2</v>
      </c>
      <c r="R23" s="697">
        <v>1.53132063287052E-2</v>
      </c>
      <c r="S23" s="697">
        <v>1.5389054534961999E-2</v>
      </c>
      <c r="T23" s="697">
        <v>1.38983128378327E-2</v>
      </c>
      <c r="U23" s="697">
        <v>1.32572899208058E-2</v>
      </c>
      <c r="V23" s="697">
        <v>1.1884041545573E-2</v>
      </c>
      <c r="W23" s="697">
        <v>1.29949303728422E-2</v>
      </c>
      <c r="X23" s="697">
        <v>1.09319080438214E-2</v>
      </c>
      <c r="Y23" s="697">
        <v>8.9047682336661198E-3</v>
      </c>
      <c r="Z23" s="697">
        <v>1.01368739044493E-2</v>
      </c>
      <c r="AA23" s="697">
        <v>5.5082664261497704E-3</v>
      </c>
      <c r="AB23" s="697">
        <v>8.2660942087990699E-3</v>
      </c>
      <c r="AC23" s="697">
        <v>7.26709258292523E-3</v>
      </c>
      <c r="AD23" s="697">
        <v>7.8494641633089796E-3</v>
      </c>
      <c r="AE23" s="697">
        <v>7.2754368192359496E-3</v>
      </c>
      <c r="AF23" s="697">
        <v>6.9946337041879598E-3</v>
      </c>
      <c r="AG23" s="697">
        <v>6.1623991856549999E-3</v>
      </c>
      <c r="AH23" s="697">
        <v>7.1890057790930098E-3</v>
      </c>
      <c r="AI23" s="697">
        <v>8.0009178873293296E-3</v>
      </c>
      <c r="AJ23" s="697">
        <v>7.7980934521018896E-3</v>
      </c>
      <c r="AK23" s="697">
        <v>7.5312558899290104E-3</v>
      </c>
      <c r="AL23" s="697">
        <v>7.0842514533244099E-3</v>
      </c>
      <c r="AM23" s="697">
        <v>4.7895444935614102E-3</v>
      </c>
      <c r="AN23" s="697">
        <v>4.9190252762221897E-3</v>
      </c>
      <c r="AO23" s="697">
        <v>5.1098155462726402E-3</v>
      </c>
      <c r="AP23" s="697">
        <v>5.1141163309259396E-3</v>
      </c>
      <c r="AQ23" s="697">
        <v>2.2142343637670701E-3</v>
      </c>
      <c r="AR23" s="697">
        <v>2.44547403157019E-3</v>
      </c>
      <c r="AS23" s="697">
        <v>2.0407713822188601E-3</v>
      </c>
      <c r="AT23" s="697">
        <v>1.0021918440329899E-3</v>
      </c>
      <c r="AU23" s="697">
        <v>6.8862619074945499E-4</v>
      </c>
      <c r="AV23" s="697">
        <v>1.93048822898997E-3</v>
      </c>
      <c r="AW23" s="697">
        <v>1.65145525360068E-3</v>
      </c>
      <c r="AX23" s="697">
        <v>2.6095465912797701E-4</v>
      </c>
      <c r="AY23" s="697">
        <v>2.3094854899357E-4</v>
      </c>
      <c r="AZ23" s="697">
        <v>2.03651174630882E-4</v>
      </c>
      <c r="BA23" s="697">
        <v>5.7676096954997899E-4</v>
      </c>
      <c r="BB23" s="697">
        <v>3.6069614355706498E-4</v>
      </c>
      <c r="BC23" s="697">
        <v>3.0067501540959502E-4</v>
      </c>
      <c r="BD23" s="697">
        <v>2.34886282641094E-4</v>
      </c>
      <c r="BE23" s="697">
        <v>6.7013803302933201E-4</v>
      </c>
      <c r="BF23" s="697">
        <v>5.4103862508559405E-4</v>
      </c>
      <c r="BG23" s="697">
        <v>2.1345943860167599E-4</v>
      </c>
      <c r="BH23" s="698">
        <v>8.1561411664913096E-5</v>
      </c>
    </row>
    <row r="24" spans="1:60" s="696" customFormat="1" ht="12.75" x14ac:dyDescent="0.2">
      <c r="A24" s="696" t="s">
        <v>6</v>
      </c>
      <c r="B24" s="696" t="s">
        <v>40</v>
      </c>
      <c r="C24" s="696" t="s">
        <v>41</v>
      </c>
      <c r="D24" s="696" t="s">
        <v>1074</v>
      </c>
      <c r="E24" s="699" t="s">
        <v>1047</v>
      </c>
      <c r="F24" s="696" t="s">
        <v>11</v>
      </c>
      <c r="G24" s="696">
        <f>1</f>
        <v>1</v>
      </c>
      <c r="H24" s="696">
        <f>1</f>
        <v>1</v>
      </c>
      <c r="I24" s="696">
        <f>1</f>
        <v>1</v>
      </c>
      <c r="J24" s="696">
        <f>1</f>
        <v>1</v>
      </c>
      <c r="K24" s="696">
        <f>1</f>
        <v>1</v>
      </c>
      <c r="L24" s="696">
        <f>1</f>
        <v>1</v>
      </c>
      <c r="M24" s="696">
        <f>1</f>
        <v>1</v>
      </c>
      <c r="N24" s="696">
        <f>1</f>
        <v>1</v>
      </c>
      <c r="O24" s="696">
        <f>1</f>
        <v>1</v>
      </c>
      <c r="P24" s="696">
        <f>1</f>
        <v>1</v>
      </c>
      <c r="Q24" s="696">
        <f>1</f>
        <v>1</v>
      </c>
      <c r="R24" s="696">
        <f>1</f>
        <v>1</v>
      </c>
      <c r="S24" s="696">
        <f>1</f>
        <v>1</v>
      </c>
      <c r="T24" s="696">
        <f>1</f>
        <v>1</v>
      </c>
      <c r="U24" s="696">
        <f>1</f>
        <v>1</v>
      </c>
      <c r="V24" s="696">
        <f>1</f>
        <v>1</v>
      </c>
      <c r="W24" s="696">
        <f>1</f>
        <v>1</v>
      </c>
      <c r="X24" s="696">
        <f>1</f>
        <v>1</v>
      </c>
      <c r="Y24" s="696">
        <f>1</f>
        <v>1</v>
      </c>
      <c r="Z24" s="696">
        <f>1</f>
        <v>1</v>
      </c>
      <c r="AA24" s="696">
        <f>1</f>
        <v>1</v>
      </c>
      <c r="AB24" s="696">
        <f>1</f>
        <v>1</v>
      </c>
      <c r="AC24" s="696">
        <f>1</f>
        <v>1</v>
      </c>
      <c r="AD24" s="696">
        <f>1</f>
        <v>1</v>
      </c>
      <c r="AE24" s="696">
        <f>1</f>
        <v>1</v>
      </c>
      <c r="AF24" s="696">
        <f>1</f>
        <v>1</v>
      </c>
      <c r="AG24" s="696">
        <f>1</f>
        <v>1</v>
      </c>
      <c r="AH24" s="696">
        <f>1</f>
        <v>1</v>
      </c>
      <c r="AI24" s="696">
        <f>1</f>
        <v>1</v>
      </c>
      <c r="AJ24" s="696">
        <f>1</f>
        <v>1</v>
      </c>
      <c r="AK24" s="696">
        <f>1</f>
        <v>1</v>
      </c>
      <c r="AL24" s="696">
        <f>1</f>
        <v>1</v>
      </c>
      <c r="AM24" s="696">
        <f>1</f>
        <v>1</v>
      </c>
      <c r="AN24" s="696">
        <f>1</f>
        <v>1</v>
      </c>
      <c r="AO24" s="696">
        <f>1</f>
        <v>1</v>
      </c>
      <c r="AP24" s="696">
        <f>1</f>
        <v>1</v>
      </c>
      <c r="AQ24" s="696">
        <f>1</f>
        <v>1</v>
      </c>
      <c r="AR24" s="696">
        <f>1</f>
        <v>1</v>
      </c>
      <c r="AS24" s="696">
        <f>1</f>
        <v>1</v>
      </c>
      <c r="AT24" s="696">
        <f>1</f>
        <v>1</v>
      </c>
      <c r="AU24" s="696">
        <f>1</f>
        <v>1</v>
      </c>
      <c r="AV24" s="696">
        <f>1</f>
        <v>1</v>
      </c>
      <c r="AW24" s="696">
        <f>1</f>
        <v>1</v>
      </c>
      <c r="AX24" s="696">
        <f>1</f>
        <v>1</v>
      </c>
      <c r="AY24" s="696">
        <f>1</f>
        <v>1</v>
      </c>
      <c r="AZ24" s="696">
        <f>1</f>
        <v>1</v>
      </c>
      <c r="BA24" s="696">
        <f>1</f>
        <v>1</v>
      </c>
      <c r="BB24" s="696">
        <f>1</f>
        <v>1</v>
      </c>
      <c r="BC24" s="696">
        <f>1</f>
        <v>1</v>
      </c>
      <c r="BD24" s="696">
        <f>1</f>
        <v>1</v>
      </c>
      <c r="BE24" s="696">
        <f>1</f>
        <v>1</v>
      </c>
      <c r="BF24" s="696">
        <f>1</f>
        <v>1</v>
      </c>
      <c r="BG24" s="696">
        <f>1</f>
        <v>1</v>
      </c>
      <c r="BH24" s="696">
        <f>1</f>
        <v>1</v>
      </c>
    </row>
    <row r="25" spans="1:60" s="696" customFormat="1" ht="12.75" x14ac:dyDescent="0.2">
      <c r="A25" s="696" t="s">
        <v>6</v>
      </c>
      <c r="B25" s="696" t="s">
        <v>40</v>
      </c>
      <c r="C25" s="696" t="s">
        <v>41</v>
      </c>
      <c r="D25" s="696" t="s">
        <v>1074</v>
      </c>
      <c r="E25" s="699" t="s">
        <v>1047</v>
      </c>
      <c r="F25" s="696" t="s">
        <v>12</v>
      </c>
      <c r="G25" s="700">
        <f>'3 Heat eta and phi'!D$21</f>
        <v>0.22082583439363709</v>
      </c>
      <c r="H25" s="700">
        <f>'3 Heat eta and phi'!E$21</f>
        <v>0.23818542510955309</v>
      </c>
      <c r="I25" s="700">
        <f>'3 Heat eta and phi'!F$21</f>
        <v>0.24042546167303691</v>
      </c>
      <c r="J25" s="700">
        <f>'3 Heat eta and phi'!G$21</f>
        <v>0.24721206174660004</v>
      </c>
      <c r="K25" s="700">
        <f>'3 Heat eta and phi'!H$21</f>
        <v>0.25245285308078824</v>
      </c>
      <c r="L25" s="700">
        <f>'3 Heat eta and phi'!I$21</f>
        <v>0.25597161877739627</v>
      </c>
      <c r="M25" s="700">
        <f>'3 Heat eta and phi'!J$21</f>
        <v>0.25795766803074527</v>
      </c>
      <c r="N25" s="700">
        <f>'3 Heat eta and phi'!K$21</f>
        <v>0.26274732024593184</v>
      </c>
      <c r="O25" s="700">
        <f>'3 Heat eta and phi'!L$21</f>
        <v>0.26301245275701968</v>
      </c>
      <c r="P25" s="700">
        <f>'3 Heat eta and phi'!M$21</f>
        <v>0.25926789110504256</v>
      </c>
      <c r="Q25" s="700">
        <f>'3 Heat eta and phi'!N$21</f>
        <v>0.26376961637687713</v>
      </c>
      <c r="R25" s="700">
        <f>'3 Heat eta and phi'!O$21</f>
        <v>0.27384463233818968</v>
      </c>
      <c r="S25" s="700">
        <f>'3 Heat eta and phi'!P$21</f>
        <v>0.29274828522686275</v>
      </c>
      <c r="T25" s="700">
        <f>'3 Heat eta and phi'!Q$21</f>
        <v>0.26305771052289167</v>
      </c>
      <c r="U25" s="700">
        <f>'3 Heat eta and phi'!R$21</f>
        <v>0.27337536104858901</v>
      </c>
      <c r="V25" s="700">
        <f>'3 Heat eta and phi'!S$21</f>
        <v>0.26712694482050137</v>
      </c>
      <c r="W25" s="700">
        <f>'3 Heat eta and phi'!T$21</f>
        <v>0.26379674514077622</v>
      </c>
      <c r="X25" s="700">
        <f>'3 Heat eta and phi'!U$21</f>
        <v>0.27815907003644758</v>
      </c>
      <c r="Y25" s="700">
        <f>'3 Heat eta and phi'!V$21</f>
        <v>0.28285577134714029</v>
      </c>
      <c r="Z25" s="700">
        <f>'3 Heat eta and phi'!W$21</f>
        <v>0.27873423627915395</v>
      </c>
      <c r="AA25" s="700">
        <f>'3 Heat eta and phi'!X$21</f>
        <v>0.30307632471533119</v>
      </c>
      <c r="AB25" s="700">
        <f>'3 Heat eta and phi'!Y$21</f>
        <v>0.30222719842934154</v>
      </c>
      <c r="AC25" s="700">
        <f>'3 Heat eta and phi'!Z$21</f>
        <v>0.31428327370669973</v>
      </c>
      <c r="AD25" s="700">
        <f>'3 Heat eta and phi'!AA$21</f>
        <v>0.32638671499685012</v>
      </c>
      <c r="AE25" s="700">
        <f>'3 Heat eta and phi'!AB$21</f>
        <v>0.32866456515327247</v>
      </c>
      <c r="AF25" s="700">
        <f>'3 Heat eta and phi'!AC$21</f>
        <v>0.32726578478118595</v>
      </c>
      <c r="AG25" s="700">
        <f>'3 Heat eta and phi'!AD$21</f>
        <v>0.33804828140726689</v>
      </c>
      <c r="AH25" s="700">
        <f>'3 Heat eta and phi'!AE$21</f>
        <v>0.35308368348877672</v>
      </c>
      <c r="AI25" s="700">
        <f>'3 Heat eta and phi'!AF$21</f>
        <v>0.36127501605989543</v>
      </c>
      <c r="AJ25" s="700">
        <f>'3 Heat eta and phi'!AG$21</f>
        <v>0.336314328692911</v>
      </c>
      <c r="AK25" s="700">
        <f>'3 Heat eta and phi'!AH$21</f>
        <v>0.34392257025756506</v>
      </c>
      <c r="AL25" s="700">
        <f>'3 Heat eta and phi'!AI$21</f>
        <v>0.36114628596185655</v>
      </c>
      <c r="AM25" s="700">
        <f>'3 Heat eta and phi'!AJ$21</f>
        <v>0.37061538562698515</v>
      </c>
      <c r="AN25" s="700">
        <f>'3 Heat eta and phi'!AK$21</f>
        <v>0.37678757180985728</v>
      </c>
      <c r="AO25" s="700">
        <f>'3 Heat eta and phi'!AL$21</f>
        <v>0.38741092067264526</v>
      </c>
      <c r="AP25" s="700">
        <f>'3 Heat eta and phi'!AM$21</f>
        <v>0.383268005286727</v>
      </c>
      <c r="AQ25" s="700">
        <f>'3 Heat eta and phi'!AN$21</f>
        <v>0.39361997933234427</v>
      </c>
      <c r="AR25" s="700">
        <f>'3 Heat eta and phi'!AO$21</f>
        <v>0.40715832414469166</v>
      </c>
      <c r="AS25" s="700">
        <f>'3 Heat eta and phi'!AP$21</f>
        <v>0.41465054901440324</v>
      </c>
      <c r="AT25" s="700">
        <f>'3 Heat eta and phi'!AQ$21</f>
        <v>0.40584455533179142</v>
      </c>
      <c r="AU25" s="700">
        <f>'3 Heat eta and phi'!AR$21</f>
        <v>0.4151583306213521</v>
      </c>
      <c r="AV25" s="700">
        <f>'3 Heat eta and phi'!AS$21</f>
        <v>0.43862096220278957</v>
      </c>
      <c r="AW25" s="700">
        <f>'3 Heat eta and phi'!AT$21</f>
        <v>0.44758791805257503</v>
      </c>
      <c r="AX25" s="700">
        <f>'3 Heat eta and phi'!AU$21</f>
        <v>0.44657128563417114</v>
      </c>
      <c r="AY25" s="700">
        <f>'3 Heat eta and phi'!AV$21</f>
        <v>0.45050456715809217</v>
      </c>
      <c r="AZ25" s="700">
        <f>'3 Heat eta and phi'!AW$21</f>
        <v>0.44928545717019908</v>
      </c>
      <c r="BA25" s="700">
        <f>'3 Heat eta and phi'!AX$21</f>
        <v>0.44282161656391661</v>
      </c>
      <c r="BB25" s="700">
        <f>'3 Heat eta and phi'!AY$21</f>
        <v>0.4474011718435042</v>
      </c>
      <c r="BC25" s="700">
        <f>'3 Heat eta and phi'!AZ$21</f>
        <v>0.42440799931491724</v>
      </c>
      <c r="BD25" s="700">
        <f>'3 Heat eta and phi'!BA$21</f>
        <v>0.43407536964877846</v>
      </c>
      <c r="BE25" s="700">
        <f>'3 Heat eta and phi'!BB$21</f>
        <v>0.43033233297466611</v>
      </c>
      <c r="BF25" s="700">
        <f>'3 Heat eta and phi'!BC$21</f>
        <v>0.42931747399306813</v>
      </c>
      <c r="BG25" s="700">
        <f>'3 Heat eta and phi'!BD$21</f>
        <v>0.4373933131244585</v>
      </c>
      <c r="BH25" s="700">
        <f>'3 Heat eta and phi'!BE$21</f>
        <v>0.44952489502727749</v>
      </c>
    </row>
    <row r="26" spans="1:60" s="696" customFormat="1" ht="12.75" x14ac:dyDescent="0.2">
      <c r="A26" s="696" t="s">
        <v>6</v>
      </c>
      <c r="B26" s="696" t="s">
        <v>40</v>
      </c>
      <c r="C26" s="696" t="s">
        <v>41</v>
      </c>
      <c r="D26" s="696" t="s">
        <v>1074</v>
      </c>
      <c r="E26" s="699" t="s">
        <v>1047</v>
      </c>
      <c r="F26" s="696" t="s">
        <v>13</v>
      </c>
      <c r="G26" s="700">
        <f>'3 Heat eta and phi'!D$25</f>
        <v>0.67581033100446697</v>
      </c>
      <c r="H26" s="700">
        <f>'3 Heat eta and phi'!E$25</f>
        <v>0.67560989577368002</v>
      </c>
      <c r="I26" s="700">
        <f>'3 Heat eta and phi'!F$25</f>
        <v>0.67729927843316917</v>
      </c>
      <c r="J26" s="700">
        <f>'3 Heat eta and phi'!G$25</f>
        <v>0.6775283472683542</v>
      </c>
      <c r="K26" s="700">
        <f>'3 Heat eta and phi'!H$25</f>
        <v>0.67641163669682736</v>
      </c>
      <c r="L26" s="700">
        <f>'3 Heat eta and phi'!I$25</f>
        <v>0.67701294238918797</v>
      </c>
      <c r="M26" s="700">
        <f>'3 Heat eta and phi'!J$25</f>
        <v>0.67644027030122555</v>
      </c>
      <c r="N26" s="700">
        <f>'3 Heat eta and phi'!K$25</f>
        <v>0.67601076623525369</v>
      </c>
      <c r="O26" s="700">
        <f>'3 Heat eta and phi'!L$25</f>
        <v>0.67635436948803118</v>
      </c>
      <c r="P26" s="700">
        <f>'3 Heat eta and phi'!M$25</f>
        <v>0.67655480471881801</v>
      </c>
      <c r="Q26" s="700">
        <f>'3 Heat eta and phi'!N$25</f>
        <v>0.67626846867483681</v>
      </c>
      <c r="R26" s="700">
        <f>'3 Heat eta and phi'!O$25</f>
        <v>0.6762971022792349</v>
      </c>
      <c r="S26" s="700">
        <f>'3 Heat eta and phi'!P$25</f>
        <v>0.67655480471881801</v>
      </c>
      <c r="T26" s="700">
        <f>'3 Heat eta and phi'!Q$25</f>
        <v>0.67612530065284626</v>
      </c>
      <c r="U26" s="700">
        <f>'3 Heat eta and phi'!R$25</f>
        <v>0.67644027030122555</v>
      </c>
      <c r="V26" s="700">
        <f>'3 Heat eta and phi'!S$25</f>
        <v>0.67543809414729128</v>
      </c>
      <c r="W26" s="700">
        <f>'3 Heat eta and phi'!T$25</f>
        <v>0.67529492612530073</v>
      </c>
      <c r="X26" s="700">
        <f>'3 Heat eta and phi'!U$25</f>
        <v>0.67669797274080867</v>
      </c>
      <c r="Y26" s="700">
        <f>'3 Heat eta and phi'!V$25</f>
        <v>0.67615393425724424</v>
      </c>
      <c r="Z26" s="700">
        <f>'3 Heat eta and phi'!W$25</f>
        <v>0.677242011224373</v>
      </c>
      <c r="AA26" s="700">
        <f>'3 Heat eta and phi'!X$25</f>
        <v>0.67635436948803118</v>
      </c>
      <c r="AB26" s="700">
        <f>'3 Heat eta and phi'!Y$25</f>
        <v>0.67603939983965189</v>
      </c>
      <c r="AC26" s="700">
        <f>'3 Heat eta and phi'!Z$25</f>
        <v>0.67623983507043872</v>
      </c>
      <c r="AD26" s="700">
        <f>'3 Heat eta and phi'!AA$25</f>
        <v>0.67575306379567057</v>
      </c>
      <c r="AE26" s="700">
        <f>'3 Heat eta and phi'!AB$25</f>
        <v>0.6759821326308556</v>
      </c>
      <c r="AF26" s="700">
        <f>'3 Heat eta and phi'!AC$25</f>
        <v>0.67709884320238234</v>
      </c>
      <c r="AG26" s="700">
        <f>'3 Heat eta and phi'!AD$25</f>
        <v>0.67712747680678054</v>
      </c>
      <c r="AH26" s="700">
        <f>'3 Heat eta and phi'!AE$25</f>
        <v>0.67672660634520676</v>
      </c>
      <c r="AI26" s="700">
        <f>'3 Heat eta and phi'!AF$25</f>
        <v>0.67612530065284626</v>
      </c>
      <c r="AJ26" s="700">
        <f>'3 Heat eta and phi'!AG$25</f>
        <v>0.67486542205932887</v>
      </c>
      <c r="AK26" s="700">
        <f>'3 Heat eta and phi'!AH$25</f>
        <v>0.67492268926812504</v>
      </c>
      <c r="AL26" s="700">
        <f>'3 Heat eta and phi'!AI$25</f>
        <v>0.67626846867483681</v>
      </c>
      <c r="AM26" s="700">
        <f>'3 Heat eta and phi'!AJ$25</f>
        <v>0.67578169740006877</v>
      </c>
      <c r="AN26" s="700">
        <f>'3 Heat eta and phi'!AK$25</f>
        <v>0.67646890390562375</v>
      </c>
      <c r="AO26" s="700">
        <f>'3 Heat eta and phi'!AL$25</f>
        <v>0.67549536135608745</v>
      </c>
      <c r="AP26" s="700">
        <f>'3 Heat eta and phi'!AM$25</f>
        <v>0.67469362043294012</v>
      </c>
      <c r="AQ26" s="700">
        <f>'3 Heat eta and phi'!AN$25</f>
        <v>0.67666933913641047</v>
      </c>
      <c r="AR26" s="700">
        <f>'3 Heat eta and phi'!AO$25</f>
        <v>0.6753808269384951</v>
      </c>
      <c r="AS26" s="700">
        <f>'3 Heat eta and phi'!AP$25</f>
        <v>0.67526629252090253</v>
      </c>
      <c r="AT26" s="700">
        <f>'3 Heat eta and phi'!AQ$25</f>
        <v>0.67495132287252324</v>
      </c>
      <c r="AU26" s="700">
        <f>'3 Heat eta and phi'!AR$25</f>
        <v>0.67540946054289319</v>
      </c>
      <c r="AV26" s="700">
        <f>'3 Heat eta and phi'!AS$25</f>
        <v>0.67555262856488385</v>
      </c>
      <c r="AW26" s="700">
        <f>'3 Heat eta and phi'!AT$25</f>
        <v>0.67518039170770816</v>
      </c>
      <c r="AX26" s="700">
        <f>'3 Heat eta and phi'!AU$25</f>
        <v>0.6750658572901157</v>
      </c>
      <c r="AY26" s="700">
        <f>'3 Heat eta and phi'!AV$25</f>
        <v>0.67523765891650445</v>
      </c>
      <c r="AZ26" s="700">
        <f>'3 Heat eta and phi'!AW$25</f>
        <v>0.67509449089451379</v>
      </c>
      <c r="BA26" s="700">
        <f>'3 Heat eta and phi'!AX$25</f>
        <v>0.67497995647692133</v>
      </c>
      <c r="BB26" s="700">
        <f>'3 Heat eta and phi'!AY$25</f>
        <v>0.67500859008131942</v>
      </c>
      <c r="BC26" s="700">
        <f>'3 Heat eta and phi'!AZ$25</f>
        <v>0.67563852937807811</v>
      </c>
      <c r="BD26" s="700">
        <f>'3 Heat eta and phi'!BA$25</f>
        <v>0.67555262856488385</v>
      </c>
      <c r="BE26" s="700">
        <f>'3 Heat eta and phi'!BB$25</f>
        <v>0.67666933913641047</v>
      </c>
      <c r="BF26" s="700">
        <f>'3 Heat eta and phi'!BC$25</f>
        <v>0.67555262856488385</v>
      </c>
      <c r="BG26" s="700">
        <f>'3 Heat eta and phi'!BD$25</f>
        <v>0.67592486542205932</v>
      </c>
      <c r="BH26" s="700">
        <f>'3 Heat eta and phi'!BE$25</f>
        <v>0.67632573588363309</v>
      </c>
    </row>
    <row r="27" spans="1:60" s="697" customFormat="1" ht="12.75" x14ac:dyDescent="0.2">
      <c r="A27" s="697" t="s">
        <v>6</v>
      </c>
      <c r="B27" s="697" t="s">
        <v>40</v>
      </c>
      <c r="C27" s="697" t="s">
        <v>42</v>
      </c>
      <c r="F27" s="697" t="s">
        <v>9</v>
      </c>
      <c r="AB27" s="697">
        <v>374</v>
      </c>
      <c r="AC27" s="697">
        <v>362</v>
      </c>
      <c r="AD27" s="697">
        <v>312</v>
      </c>
      <c r="AE27" s="697">
        <v>275</v>
      </c>
      <c r="AF27" s="697">
        <v>350</v>
      </c>
      <c r="AG27" s="697">
        <v>209</v>
      </c>
      <c r="AH27" s="697">
        <v>172</v>
      </c>
      <c r="AI27" s="697">
        <v>122</v>
      </c>
      <c r="AJ27" s="697">
        <v>103</v>
      </c>
      <c r="AK27" s="697">
        <v>107</v>
      </c>
      <c r="AL27" s="697">
        <v>89</v>
      </c>
      <c r="AM27" s="697">
        <v>31</v>
      </c>
      <c r="AN27" s="697">
        <v>28</v>
      </c>
      <c r="AO27" s="697">
        <v>18</v>
      </c>
      <c r="AP27" s="697">
        <v>17</v>
      </c>
      <c r="AQ27" s="697">
        <v>37</v>
      </c>
      <c r="AR27" s="697">
        <v>26</v>
      </c>
      <c r="AT27" s="697">
        <v>23</v>
      </c>
      <c r="AU27" s="697">
        <v>18</v>
      </c>
      <c r="AV27" s="697">
        <v>74</v>
      </c>
      <c r="AW27" s="697">
        <v>67</v>
      </c>
      <c r="AX27" s="697">
        <v>78</v>
      </c>
      <c r="AY27" s="697">
        <v>85</v>
      </c>
      <c r="AZ27" s="697">
        <v>88</v>
      </c>
      <c r="BA27" s="697">
        <v>130</v>
      </c>
      <c r="BB27" s="697">
        <v>139</v>
      </c>
      <c r="BC27" s="697">
        <v>178</v>
      </c>
      <c r="BD27" s="697">
        <v>115</v>
      </c>
      <c r="BE27" s="697">
        <v>90</v>
      </c>
      <c r="BF27" s="697">
        <v>97</v>
      </c>
      <c r="BG27" s="697">
        <v>86</v>
      </c>
      <c r="BH27" s="697">
        <v>91</v>
      </c>
    </row>
    <row r="28" spans="1:60" s="697" customFormat="1" ht="12.75" x14ac:dyDescent="0.2">
      <c r="A28" s="697" t="s">
        <v>6</v>
      </c>
      <c r="B28" s="697" t="s">
        <v>40</v>
      </c>
      <c r="C28" s="697" t="s">
        <v>42</v>
      </c>
      <c r="F28" s="697" t="s">
        <v>10</v>
      </c>
      <c r="AB28" s="697">
        <v>3.0761385413839298E-3</v>
      </c>
      <c r="AC28" s="697">
        <v>2.9996436887331098E-3</v>
      </c>
      <c r="AD28" s="697">
        <v>2.60812866768094E-3</v>
      </c>
      <c r="AE28" s="697">
        <v>2.30235342380885E-3</v>
      </c>
      <c r="AF28" s="697">
        <v>2.8074791243873701E-3</v>
      </c>
      <c r="AG28" s="697">
        <v>1.6365202411713999E-3</v>
      </c>
      <c r="AH28" s="697">
        <v>1.3324450366422401E-3</v>
      </c>
      <c r="AI28" s="697">
        <v>9.3318545148582995E-4</v>
      </c>
      <c r="AJ28" s="697">
        <v>8.0481325207063599E-4</v>
      </c>
      <c r="AK28" s="697">
        <v>8.4029653829239203E-4</v>
      </c>
      <c r="AL28" s="697">
        <v>6.6931887404020395E-4</v>
      </c>
      <c r="AM28" s="697">
        <v>2.38324043820873E-4</v>
      </c>
      <c r="AN28" s="697">
        <v>2.1189647343726399E-4</v>
      </c>
      <c r="AO28" s="697">
        <v>1.3646391666603499E-4</v>
      </c>
      <c r="AP28" s="697">
        <v>1.2937496670497201E-4</v>
      </c>
      <c r="AQ28" s="697">
        <v>2.6599568655643398E-4</v>
      </c>
      <c r="AR28" s="697">
        <v>1.91513026568749E-4</v>
      </c>
      <c r="AT28" s="697">
        <v>1.6583030512776101E-4</v>
      </c>
      <c r="AU28" s="697">
        <v>1.2911741076552301E-4</v>
      </c>
      <c r="AV28" s="697">
        <v>5.2520635641638898E-4</v>
      </c>
      <c r="AW28" s="697">
        <v>4.8959071677542399E-4</v>
      </c>
      <c r="AX28" s="697">
        <v>5.6540176144394901E-4</v>
      </c>
      <c r="AY28" s="697">
        <v>6.1345708326416898E-4</v>
      </c>
      <c r="AZ28" s="697">
        <v>6.4004654883991602E-4</v>
      </c>
      <c r="BA28" s="697">
        <v>9.6126828258329795E-4</v>
      </c>
      <c r="BB28" s="697">
        <v>1.0445159157173301E-3</v>
      </c>
      <c r="BC28" s="697">
        <v>1.3380038185727E-3</v>
      </c>
      <c r="BD28" s="697">
        <v>9.3144560357675101E-4</v>
      </c>
      <c r="BE28" s="697">
        <v>6.9324624106482599E-4</v>
      </c>
      <c r="BF28" s="697">
        <v>8.2001166614535301E-4</v>
      </c>
      <c r="BG28" s="697">
        <v>7.0605814306708397E-4</v>
      </c>
      <c r="BH28" s="697">
        <v>7.4220884615070902E-4</v>
      </c>
    </row>
    <row r="29" spans="1:60" s="696" customFormat="1" ht="12.75" x14ac:dyDescent="0.2">
      <c r="A29" s="696" t="s">
        <v>6</v>
      </c>
      <c r="B29" s="696" t="s">
        <v>40</v>
      </c>
      <c r="C29" s="696" t="s">
        <v>42</v>
      </c>
      <c r="D29" s="696" t="s">
        <v>1074</v>
      </c>
      <c r="E29" s="699" t="s">
        <v>1047</v>
      </c>
      <c r="F29" s="696" t="s">
        <v>11</v>
      </c>
      <c r="G29" s="705"/>
      <c r="H29" s="705"/>
      <c r="I29" s="705"/>
      <c r="J29" s="705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705"/>
      <c r="AB29" s="696">
        <f>1</f>
        <v>1</v>
      </c>
      <c r="AC29" s="696">
        <f>1</f>
        <v>1</v>
      </c>
      <c r="AD29" s="696">
        <f>1</f>
        <v>1</v>
      </c>
      <c r="AE29" s="696">
        <f>1</f>
        <v>1</v>
      </c>
      <c r="AF29" s="696">
        <f>1</f>
        <v>1</v>
      </c>
      <c r="AG29" s="696">
        <f>1</f>
        <v>1</v>
      </c>
      <c r="AH29" s="696">
        <f>1</f>
        <v>1</v>
      </c>
      <c r="AI29" s="696">
        <f>1</f>
        <v>1</v>
      </c>
      <c r="AJ29" s="696">
        <f>1</f>
        <v>1</v>
      </c>
      <c r="AK29" s="696">
        <f>1</f>
        <v>1</v>
      </c>
      <c r="AL29" s="696">
        <f>1</f>
        <v>1</v>
      </c>
      <c r="AM29" s="696">
        <f>1</f>
        <v>1</v>
      </c>
      <c r="AN29" s="696">
        <f>1</f>
        <v>1</v>
      </c>
      <c r="AO29" s="696">
        <f>1</f>
        <v>1</v>
      </c>
      <c r="AP29" s="696">
        <f>1</f>
        <v>1</v>
      </c>
      <c r="AQ29" s="696">
        <f>1</f>
        <v>1</v>
      </c>
      <c r="AR29" s="696">
        <f>1</f>
        <v>1</v>
      </c>
      <c r="AS29" s="705"/>
      <c r="AT29" s="696">
        <f>1</f>
        <v>1</v>
      </c>
      <c r="AU29" s="696">
        <f>1</f>
        <v>1</v>
      </c>
      <c r="AV29" s="696">
        <f>1</f>
        <v>1</v>
      </c>
      <c r="AW29" s="696">
        <f>1</f>
        <v>1</v>
      </c>
      <c r="AX29" s="696">
        <f>1</f>
        <v>1</v>
      </c>
      <c r="AY29" s="696">
        <f>1</f>
        <v>1</v>
      </c>
      <c r="AZ29" s="696">
        <f>1</f>
        <v>1</v>
      </c>
      <c r="BA29" s="696">
        <f>1</f>
        <v>1</v>
      </c>
      <c r="BB29" s="696">
        <f>1</f>
        <v>1</v>
      </c>
      <c r="BC29" s="696">
        <f>1</f>
        <v>1</v>
      </c>
      <c r="BD29" s="696">
        <f>1</f>
        <v>1</v>
      </c>
      <c r="BE29" s="696">
        <f>1</f>
        <v>1</v>
      </c>
      <c r="BF29" s="696">
        <f>1</f>
        <v>1</v>
      </c>
      <c r="BG29" s="696">
        <f>1</f>
        <v>1</v>
      </c>
      <c r="BH29" s="696">
        <f>1</f>
        <v>1</v>
      </c>
    </row>
    <row r="30" spans="1:60" s="696" customFormat="1" ht="12.75" x14ac:dyDescent="0.2">
      <c r="A30" s="696" t="s">
        <v>6</v>
      </c>
      <c r="B30" s="696" t="s">
        <v>40</v>
      </c>
      <c r="C30" s="696" t="s">
        <v>42</v>
      </c>
      <c r="D30" s="696" t="s">
        <v>1074</v>
      </c>
      <c r="E30" s="699" t="s">
        <v>1047</v>
      </c>
      <c r="F30" s="696" t="s">
        <v>12</v>
      </c>
      <c r="G30" s="706"/>
      <c r="H30" s="706"/>
      <c r="I30" s="706"/>
      <c r="J30" s="706"/>
      <c r="K30" s="706"/>
      <c r="L30" s="706"/>
      <c r="M30" s="706"/>
      <c r="N30" s="706"/>
      <c r="O30" s="706"/>
      <c r="P30" s="706"/>
      <c r="Q30" s="706"/>
      <c r="R30" s="706"/>
      <c r="S30" s="706"/>
      <c r="T30" s="706"/>
      <c r="U30" s="706"/>
      <c r="V30" s="706"/>
      <c r="W30" s="706"/>
      <c r="X30" s="706"/>
      <c r="Y30" s="706"/>
      <c r="Z30" s="706"/>
      <c r="AA30" s="706"/>
      <c r="AB30" s="700">
        <f>'3 Heat eta and phi'!Y$21</f>
        <v>0.30222719842934154</v>
      </c>
      <c r="AC30" s="700">
        <f>'3 Heat eta and phi'!Z$21</f>
        <v>0.31428327370669973</v>
      </c>
      <c r="AD30" s="700">
        <f>'3 Heat eta and phi'!AA$21</f>
        <v>0.32638671499685012</v>
      </c>
      <c r="AE30" s="700">
        <f>'3 Heat eta and phi'!AB$21</f>
        <v>0.32866456515327247</v>
      </c>
      <c r="AF30" s="700">
        <f>'3 Heat eta and phi'!AC$21</f>
        <v>0.32726578478118595</v>
      </c>
      <c r="AG30" s="700">
        <f>'3 Heat eta and phi'!AD$21</f>
        <v>0.33804828140726689</v>
      </c>
      <c r="AH30" s="700">
        <f>'3 Heat eta and phi'!AE$21</f>
        <v>0.35308368348877672</v>
      </c>
      <c r="AI30" s="700">
        <f>'3 Heat eta and phi'!AF$21</f>
        <v>0.36127501605989543</v>
      </c>
      <c r="AJ30" s="700">
        <f>'3 Heat eta and phi'!AG$21</f>
        <v>0.336314328692911</v>
      </c>
      <c r="AK30" s="700">
        <f>'3 Heat eta and phi'!AH$21</f>
        <v>0.34392257025756506</v>
      </c>
      <c r="AL30" s="700">
        <f>'3 Heat eta and phi'!AI$21</f>
        <v>0.36114628596185655</v>
      </c>
      <c r="AM30" s="700">
        <f>'3 Heat eta and phi'!AJ$21</f>
        <v>0.37061538562698515</v>
      </c>
      <c r="AN30" s="700">
        <f>'3 Heat eta and phi'!AK$21</f>
        <v>0.37678757180985728</v>
      </c>
      <c r="AO30" s="700">
        <f>'3 Heat eta and phi'!AL$21</f>
        <v>0.38741092067264526</v>
      </c>
      <c r="AP30" s="700">
        <f>'3 Heat eta and phi'!AM$21</f>
        <v>0.383268005286727</v>
      </c>
      <c r="AQ30" s="700">
        <f>'3 Heat eta and phi'!AN$21</f>
        <v>0.39361997933234427</v>
      </c>
      <c r="AR30" s="700">
        <f>'3 Heat eta and phi'!AO$21</f>
        <v>0.40715832414469166</v>
      </c>
      <c r="AS30" s="706"/>
      <c r="AT30" s="700">
        <f>'3 Heat eta and phi'!AQ$21</f>
        <v>0.40584455533179142</v>
      </c>
      <c r="AU30" s="700">
        <f>'3 Heat eta and phi'!AR$21</f>
        <v>0.4151583306213521</v>
      </c>
      <c r="AV30" s="700">
        <f>'3 Heat eta and phi'!AS$21</f>
        <v>0.43862096220278957</v>
      </c>
      <c r="AW30" s="700">
        <f>'3 Heat eta and phi'!AT$21</f>
        <v>0.44758791805257503</v>
      </c>
      <c r="AX30" s="700">
        <f>'3 Heat eta and phi'!AU$21</f>
        <v>0.44657128563417114</v>
      </c>
      <c r="AY30" s="700">
        <f>'3 Heat eta and phi'!AV$21</f>
        <v>0.45050456715809217</v>
      </c>
      <c r="AZ30" s="700">
        <f>'3 Heat eta and phi'!AW$21</f>
        <v>0.44928545717019908</v>
      </c>
      <c r="BA30" s="700">
        <f>'3 Heat eta and phi'!AX$21</f>
        <v>0.44282161656391661</v>
      </c>
      <c r="BB30" s="700">
        <f>'3 Heat eta and phi'!AY$21</f>
        <v>0.4474011718435042</v>
      </c>
      <c r="BC30" s="700">
        <f>'3 Heat eta and phi'!AZ$21</f>
        <v>0.42440799931491724</v>
      </c>
      <c r="BD30" s="700">
        <f>'3 Heat eta and phi'!BA$21</f>
        <v>0.43407536964877846</v>
      </c>
      <c r="BE30" s="700">
        <f>'3 Heat eta and phi'!BB$21</f>
        <v>0.43033233297466611</v>
      </c>
      <c r="BF30" s="700">
        <f>'3 Heat eta and phi'!BC$21</f>
        <v>0.42931747399306813</v>
      </c>
      <c r="BG30" s="700">
        <f>'3 Heat eta and phi'!BD$21</f>
        <v>0.4373933131244585</v>
      </c>
      <c r="BH30" s="700">
        <f>'3 Heat eta and phi'!BE$21</f>
        <v>0.44952489502727749</v>
      </c>
    </row>
    <row r="31" spans="1:60" s="696" customFormat="1" ht="12.75" x14ac:dyDescent="0.2">
      <c r="A31" s="696" t="s">
        <v>6</v>
      </c>
      <c r="B31" s="696" t="s">
        <v>40</v>
      </c>
      <c r="C31" s="696" t="s">
        <v>42</v>
      </c>
      <c r="D31" s="696" t="s">
        <v>1074</v>
      </c>
      <c r="E31" s="699" t="s">
        <v>1047</v>
      </c>
      <c r="F31" s="696" t="s">
        <v>13</v>
      </c>
      <c r="G31" s="706"/>
      <c r="H31" s="706"/>
      <c r="I31" s="706"/>
      <c r="J31" s="706"/>
      <c r="K31" s="706"/>
      <c r="L31" s="706"/>
      <c r="M31" s="706"/>
      <c r="N31" s="706"/>
      <c r="O31" s="706"/>
      <c r="P31" s="706"/>
      <c r="Q31" s="706"/>
      <c r="R31" s="706"/>
      <c r="S31" s="706"/>
      <c r="T31" s="706"/>
      <c r="U31" s="706"/>
      <c r="V31" s="706"/>
      <c r="W31" s="706"/>
      <c r="X31" s="706"/>
      <c r="Y31" s="706"/>
      <c r="Z31" s="706"/>
      <c r="AA31" s="706"/>
      <c r="AB31" s="700">
        <f>'3 Heat eta and phi'!Y$25</f>
        <v>0.67603939983965189</v>
      </c>
      <c r="AC31" s="700">
        <f>'3 Heat eta and phi'!Z$25</f>
        <v>0.67623983507043872</v>
      </c>
      <c r="AD31" s="700">
        <f>'3 Heat eta and phi'!AA$25</f>
        <v>0.67575306379567057</v>
      </c>
      <c r="AE31" s="700">
        <f>'3 Heat eta and phi'!AB$25</f>
        <v>0.6759821326308556</v>
      </c>
      <c r="AF31" s="700">
        <f>'3 Heat eta and phi'!AC$25</f>
        <v>0.67709884320238234</v>
      </c>
      <c r="AG31" s="700">
        <f>'3 Heat eta and phi'!AD$25</f>
        <v>0.67712747680678054</v>
      </c>
      <c r="AH31" s="700">
        <f>'3 Heat eta and phi'!AE$25</f>
        <v>0.67672660634520676</v>
      </c>
      <c r="AI31" s="700">
        <f>'3 Heat eta and phi'!AF$25</f>
        <v>0.67612530065284626</v>
      </c>
      <c r="AJ31" s="700">
        <f>'3 Heat eta and phi'!AG$25</f>
        <v>0.67486542205932887</v>
      </c>
      <c r="AK31" s="700">
        <f>'3 Heat eta and phi'!AH$25</f>
        <v>0.67492268926812504</v>
      </c>
      <c r="AL31" s="700">
        <f>'3 Heat eta and phi'!AI$25</f>
        <v>0.67626846867483681</v>
      </c>
      <c r="AM31" s="700">
        <f>'3 Heat eta and phi'!AJ$25</f>
        <v>0.67578169740006877</v>
      </c>
      <c r="AN31" s="700">
        <f>'3 Heat eta and phi'!AK$25</f>
        <v>0.67646890390562375</v>
      </c>
      <c r="AO31" s="700">
        <f>'3 Heat eta and phi'!AL$25</f>
        <v>0.67549536135608745</v>
      </c>
      <c r="AP31" s="700">
        <f>'3 Heat eta and phi'!AM$25</f>
        <v>0.67469362043294012</v>
      </c>
      <c r="AQ31" s="700">
        <f>'3 Heat eta and phi'!AN$25</f>
        <v>0.67666933913641047</v>
      </c>
      <c r="AR31" s="700">
        <f>'3 Heat eta and phi'!AO$25</f>
        <v>0.6753808269384951</v>
      </c>
      <c r="AS31" s="706"/>
      <c r="AT31" s="700">
        <f>'3 Heat eta and phi'!AQ$25</f>
        <v>0.67495132287252324</v>
      </c>
      <c r="AU31" s="700">
        <f>'3 Heat eta and phi'!AR$25</f>
        <v>0.67540946054289319</v>
      </c>
      <c r="AV31" s="700">
        <f>'3 Heat eta and phi'!AS$25</f>
        <v>0.67555262856488385</v>
      </c>
      <c r="AW31" s="700">
        <f>'3 Heat eta and phi'!AT$25</f>
        <v>0.67518039170770816</v>
      </c>
      <c r="AX31" s="700">
        <f>'3 Heat eta and phi'!AU$25</f>
        <v>0.6750658572901157</v>
      </c>
      <c r="AY31" s="700">
        <f>'3 Heat eta and phi'!AV$25</f>
        <v>0.67523765891650445</v>
      </c>
      <c r="AZ31" s="700">
        <f>'3 Heat eta and phi'!AW$25</f>
        <v>0.67509449089451379</v>
      </c>
      <c r="BA31" s="700">
        <f>'3 Heat eta and phi'!AX$25</f>
        <v>0.67497995647692133</v>
      </c>
      <c r="BB31" s="700">
        <f>'3 Heat eta and phi'!AY$25</f>
        <v>0.67500859008131942</v>
      </c>
      <c r="BC31" s="700">
        <f>'3 Heat eta and phi'!AZ$25</f>
        <v>0.67563852937807811</v>
      </c>
      <c r="BD31" s="700">
        <f>'3 Heat eta and phi'!BA$25</f>
        <v>0.67555262856488385</v>
      </c>
      <c r="BE31" s="700">
        <f>'3 Heat eta and phi'!BB$25</f>
        <v>0.67666933913641047</v>
      </c>
      <c r="BF31" s="700">
        <f>'3 Heat eta and phi'!BC$25</f>
        <v>0.67555262856488385</v>
      </c>
      <c r="BG31" s="700">
        <f>'3 Heat eta and phi'!BD$25</f>
        <v>0.67592486542205932</v>
      </c>
      <c r="BH31" s="700">
        <f>'3 Heat eta and phi'!BE$25</f>
        <v>0.67632573588363309</v>
      </c>
    </row>
    <row r="32" spans="1:60" s="697" customFormat="1" ht="12.75" x14ac:dyDescent="0.2">
      <c r="A32" s="697" t="s">
        <v>6</v>
      </c>
      <c r="B32" s="697" t="s">
        <v>40</v>
      </c>
      <c r="C32" s="697" t="s">
        <v>43</v>
      </c>
      <c r="F32" s="697" t="s">
        <v>9</v>
      </c>
      <c r="L32" s="697">
        <v>222</v>
      </c>
      <c r="M32" s="697">
        <v>137</v>
      </c>
      <c r="N32" s="697">
        <v>131</v>
      </c>
      <c r="O32" s="697">
        <v>111</v>
      </c>
      <c r="P32" s="697">
        <v>113</v>
      </c>
      <c r="Q32" s="697">
        <v>98</v>
      </c>
      <c r="R32" s="697">
        <v>23</v>
      </c>
      <c r="S32" s="697">
        <v>3</v>
      </c>
    </row>
    <row r="33" spans="1:60" s="697" customFormat="1" ht="12.75" x14ac:dyDescent="0.2">
      <c r="A33" s="697" t="s">
        <v>6</v>
      </c>
      <c r="B33" s="697" t="s">
        <v>40</v>
      </c>
      <c r="C33" s="697" t="s">
        <v>43</v>
      </c>
      <c r="F33" s="697" t="s">
        <v>10</v>
      </c>
      <c r="L33" s="697">
        <v>1.9523005487547501E-3</v>
      </c>
      <c r="M33" s="697">
        <v>1.23065314445353E-3</v>
      </c>
      <c r="N33" s="697">
        <v>1.16076096298856E-3</v>
      </c>
      <c r="O33" s="697">
        <v>9.4683237654926496E-4</v>
      </c>
      <c r="P33" s="697">
        <v>9.3781381491041E-4</v>
      </c>
      <c r="Q33" s="697">
        <v>7.8884032422947201E-4</v>
      </c>
      <c r="R33" s="697">
        <v>1.8566354536648399E-4</v>
      </c>
      <c r="S33" s="698">
        <v>2.40453977108781E-5</v>
      </c>
    </row>
    <row r="34" spans="1:60" s="696" customFormat="1" ht="12.75" x14ac:dyDescent="0.2">
      <c r="A34" s="696" t="s">
        <v>6</v>
      </c>
      <c r="B34" s="696" t="s">
        <v>40</v>
      </c>
      <c r="C34" s="696" t="s">
        <v>43</v>
      </c>
      <c r="D34" s="696" t="s">
        <v>1074</v>
      </c>
      <c r="E34" s="699" t="s">
        <v>1047</v>
      </c>
      <c r="F34" s="696" t="s">
        <v>11</v>
      </c>
      <c r="G34" s="705"/>
      <c r="H34" s="705"/>
      <c r="I34" s="705"/>
      <c r="J34" s="705"/>
      <c r="K34" s="705"/>
      <c r="L34" s="696">
        <f>1</f>
        <v>1</v>
      </c>
      <c r="M34" s="696">
        <f>1</f>
        <v>1</v>
      </c>
      <c r="N34" s="696">
        <f>1</f>
        <v>1</v>
      </c>
      <c r="O34" s="696">
        <f>1</f>
        <v>1</v>
      </c>
      <c r="P34" s="696">
        <f>1</f>
        <v>1</v>
      </c>
      <c r="Q34" s="696">
        <f>1</f>
        <v>1</v>
      </c>
      <c r="R34" s="696">
        <f>1</f>
        <v>1</v>
      </c>
      <c r="S34" s="696">
        <f>1</f>
        <v>1</v>
      </c>
      <c r="T34" s="705"/>
      <c r="U34" s="705"/>
      <c r="V34" s="705"/>
      <c r="W34" s="705"/>
      <c r="X34" s="705"/>
      <c r="Y34" s="705"/>
      <c r="Z34" s="705"/>
      <c r="AA34" s="705"/>
      <c r="AB34" s="705"/>
      <c r="AC34" s="705"/>
      <c r="AD34" s="705"/>
      <c r="AE34" s="705"/>
      <c r="AF34" s="705"/>
      <c r="AG34" s="705"/>
      <c r="AH34" s="705"/>
      <c r="AI34" s="705"/>
      <c r="AJ34" s="705"/>
      <c r="AK34" s="705"/>
      <c r="AL34" s="705"/>
      <c r="AM34" s="705"/>
      <c r="AN34" s="705"/>
      <c r="AO34" s="705"/>
      <c r="AP34" s="705"/>
      <c r="AQ34" s="705"/>
      <c r="AR34" s="705"/>
      <c r="AS34" s="705"/>
      <c r="AT34" s="705"/>
      <c r="AU34" s="705"/>
      <c r="AV34" s="705"/>
      <c r="AW34" s="705"/>
      <c r="AX34" s="705"/>
      <c r="AY34" s="705"/>
      <c r="AZ34" s="705"/>
      <c r="BA34" s="705"/>
      <c r="BB34" s="705"/>
      <c r="BC34" s="705"/>
      <c r="BD34" s="705"/>
      <c r="BE34" s="705"/>
      <c r="BF34" s="705"/>
      <c r="BG34" s="705"/>
      <c r="BH34" s="705"/>
    </row>
    <row r="35" spans="1:60" s="696" customFormat="1" ht="12.75" x14ac:dyDescent="0.2">
      <c r="A35" s="696" t="s">
        <v>6</v>
      </c>
      <c r="B35" s="696" t="s">
        <v>40</v>
      </c>
      <c r="C35" s="696" t="s">
        <v>43</v>
      </c>
      <c r="D35" s="696" t="s">
        <v>1074</v>
      </c>
      <c r="E35" s="699" t="s">
        <v>1047</v>
      </c>
      <c r="F35" s="696" t="s">
        <v>12</v>
      </c>
      <c r="G35" s="706"/>
      <c r="H35" s="706"/>
      <c r="I35" s="706"/>
      <c r="J35" s="706"/>
      <c r="K35" s="706"/>
      <c r="L35" s="700">
        <f>'3 Heat eta and phi'!I$21</f>
        <v>0.25597161877739627</v>
      </c>
      <c r="M35" s="700">
        <f>'3 Heat eta and phi'!J$21</f>
        <v>0.25795766803074527</v>
      </c>
      <c r="N35" s="700">
        <f>'3 Heat eta and phi'!K$21</f>
        <v>0.26274732024593184</v>
      </c>
      <c r="O35" s="700">
        <f>'3 Heat eta and phi'!L$21</f>
        <v>0.26301245275701968</v>
      </c>
      <c r="P35" s="700">
        <f>'3 Heat eta and phi'!M$21</f>
        <v>0.25926789110504256</v>
      </c>
      <c r="Q35" s="700">
        <f>'3 Heat eta and phi'!N$21</f>
        <v>0.26376961637687713</v>
      </c>
      <c r="R35" s="700">
        <f>'3 Heat eta and phi'!O$21</f>
        <v>0.27384463233818968</v>
      </c>
      <c r="S35" s="700">
        <f>'3 Heat eta and phi'!P$21</f>
        <v>0.29274828522686275</v>
      </c>
      <c r="T35" s="706"/>
      <c r="U35" s="706"/>
      <c r="V35" s="706"/>
      <c r="W35" s="706"/>
      <c r="X35" s="706"/>
      <c r="Y35" s="706"/>
      <c r="Z35" s="706"/>
      <c r="AA35" s="706"/>
      <c r="AB35" s="706"/>
      <c r="AC35" s="706"/>
      <c r="AD35" s="706"/>
      <c r="AE35" s="706"/>
      <c r="AF35" s="706"/>
      <c r="AG35" s="706"/>
      <c r="AH35" s="706"/>
      <c r="AI35" s="706"/>
      <c r="AJ35" s="706"/>
      <c r="AK35" s="706"/>
      <c r="AL35" s="706"/>
      <c r="AM35" s="706"/>
      <c r="AN35" s="706"/>
      <c r="AO35" s="706"/>
      <c r="AP35" s="706"/>
      <c r="AQ35" s="706"/>
      <c r="AR35" s="706"/>
      <c r="AS35" s="706"/>
      <c r="AT35" s="706"/>
      <c r="AU35" s="706"/>
      <c r="AV35" s="706"/>
      <c r="AW35" s="706"/>
      <c r="AX35" s="706"/>
      <c r="AY35" s="706"/>
      <c r="AZ35" s="706"/>
      <c r="BA35" s="706"/>
      <c r="BB35" s="706"/>
      <c r="BC35" s="706"/>
      <c r="BD35" s="706"/>
      <c r="BE35" s="706"/>
      <c r="BF35" s="706"/>
      <c r="BG35" s="706"/>
      <c r="BH35" s="706"/>
    </row>
    <row r="36" spans="1:60" s="696" customFormat="1" ht="12.75" x14ac:dyDescent="0.2">
      <c r="A36" s="696" t="s">
        <v>6</v>
      </c>
      <c r="B36" s="696" t="s">
        <v>40</v>
      </c>
      <c r="C36" s="696" t="s">
        <v>43</v>
      </c>
      <c r="D36" s="696" t="s">
        <v>1074</v>
      </c>
      <c r="E36" s="699" t="s">
        <v>1047</v>
      </c>
      <c r="F36" s="696" t="s">
        <v>13</v>
      </c>
      <c r="G36" s="706"/>
      <c r="H36" s="706"/>
      <c r="I36" s="706"/>
      <c r="J36" s="706"/>
      <c r="K36" s="706"/>
      <c r="L36" s="700">
        <f>'3 Heat eta and phi'!I$25</f>
        <v>0.67701294238918797</v>
      </c>
      <c r="M36" s="700">
        <f>'3 Heat eta and phi'!J$25</f>
        <v>0.67644027030122555</v>
      </c>
      <c r="N36" s="700">
        <f>'3 Heat eta and phi'!K$25</f>
        <v>0.67601076623525369</v>
      </c>
      <c r="O36" s="700">
        <f>'3 Heat eta and phi'!L$25</f>
        <v>0.67635436948803118</v>
      </c>
      <c r="P36" s="700">
        <f>'3 Heat eta and phi'!M$25</f>
        <v>0.67655480471881801</v>
      </c>
      <c r="Q36" s="700">
        <f>'3 Heat eta and phi'!N$25</f>
        <v>0.67626846867483681</v>
      </c>
      <c r="R36" s="700">
        <f>'3 Heat eta and phi'!O$25</f>
        <v>0.6762971022792349</v>
      </c>
      <c r="S36" s="700">
        <f>'3 Heat eta and phi'!P$25</f>
        <v>0.67655480471881801</v>
      </c>
      <c r="T36" s="706"/>
      <c r="U36" s="706"/>
      <c r="V36" s="706"/>
      <c r="W36" s="706"/>
      <c r="X36" s="706"/>
      <c r="Y36" s="706"/>
      <c r="Z36" s="706"/>
      <c r="AA36" s="706"/>
      <c r="AB36" s="706"/>
      <c r="AC36" s="706"/>
      <c r="AD36" s="706"/>
      <c r="AE36" s="706"/>
      <c r="AF36" s="706"/>
      <c r="AG36" s="706"/>
      <c r="AH36" s="706"/>
      <c r="AI36" s="706"/>
      <c r="AJ36" s="706"/>
      <c r="AK36" s="706"/>
      <c r="AL36" s="706"/>
      <c r="AM36" s="706"/>
      <c r="AN36" s="706"/>
      <c r="AO36" s="706"/>
      <c r="AP36" s="706"/>
      <c r="AQ36" s="706"/>
      <c r="AR36" s="706"/>
      <c r="AS36" s="706"/>
      <c r="AT36" s="706"/>
      <c r="AU36" s="706"/>
      <c r="AV36" s="706"/>
      <c r="AW36" s="706"/>
      <c r="AX36" s="706"/>
      <c r="AY36" s="706"/>
      <c r="AZ36" s="706"/>
      <c r="BA36" s="706"/>
      <c r="BB36" s="706"/>
      <c r="BC36" s="706"/>
      <c r="BD36" s="706"/>
      <c r="BE36" s="706"/>
      <c r="BF36" s="706"/>
      <c r="BG36" s="706"/>
      <c r="BH36" s="706"/>
    </row>
    <row r="37" spans="1:60" s="697" customFormat="1" ht="12.75" x14ac:dyDescent="0.2">
      <c r="A37" s="697" t="s">
        <v>6</v>
      </c>
      <c r="B37" s="697" t="s">
        <v>40</v>
      </c>
      <c r="C37" s="697" t="s">
        <v>26</v>
      </c>
      <c r="F37" s="697" t="s">
        <v>9</v>
      </c>
      <c r="G37" s="697">
        <v>329</v>
      </c>
      <c r="H37" s="697">
        <v>326</v>
      </c>
      <c r="I37" s="697">
        <v>308</v>
      </c>
      <c r="J37" s="697">
        <v>318</v>
      </c>
      <c r="K37" s="697">
        <v>331</v>
      </c>
      <c r="L37" s="697">
        <v>336</v>
      </c>
      <c r="M37" s="697">
        <v>322</v>
      </c>
      <c r="N37" s="697">
        <v>299</v>
      </c>
      <c r="O37" s="697">
        <v>256</v>
      </c>
      <c r="P37" s="697">
        <v>277</v>
      </c>
      <c r="Q37" s="697">
        <v>293</v>
      </c>
      <c r="R37" s="697">
        <v>254</v>
      </c>
      <c r="S37" s="697">
        <v>172</v>
      </c>
      <c r="T37" s="697">
        <v>30</v>
      </c>
      <c r="U37" s="697">
        <v>16</v>
      </c>
      <c r="V37" s="697">
        <v>9</v>
      </c>
      <c r="W37" s="697">
        <v>4</v>
      </c>
      <c r="X37" s="697">
        <v>2</v>
      </c>
    </row>
    <row r="38" spans="1:60" s="697" customFormat="1" ht="12.75" x14ac:dyDescent="0.2">
      <c r="A38" s="697" t="s">
        <v>6</v>
      </c>
      <c r="B38" s="697" t="s">
        <v>40</v>
      </c>
      <c r="C38" s="697" t="s">
        <v>26</v>
      </c>
      <c r="F38" s="697" t="s">
        <v>10</v>
      </c>
      <c r="G38" s="697">
        <v>3.1319910514541402E-3</v>
      </c>
      <c r="H38" s="697">
        <v>3.1454733165446102E-3</v>
      </c>
      <c r="I38" s="697">
        <v>2.8696276006000099E-3</v>
      </c>
      <c r="J38" s="697">
        <v>2.8747062014102299E-3</v>
      </c>
      <c r="K38" s="697">
        <v>3.0093918482757402E-3</v>
      </c>
      <c r="L38" s="697">
        <v>2.9548332629801598E-3</v>
      </c>
      <c r="M38" s="697">
        <v>2.8924840329491702E-3</v>
      </c>
      <c r="N38" s="697">
        <v>2.64937044224107E-3</v>
      </c>
      <c r="O38" s="697">
        <v>2.1836854810505599E-3</v>
      </c>
      <c r="P38" s="697">
        <v>2.2988887321255202E-3</v>
      </c>
      <c r="Q38" s="697">
        <v>2.3584715816248498E-3</v>
      </c>
      <c r="R38" s="697">
        <v>2.05037132709073E-3</v>
      </c>
      <c r="S38" s="697">
        <v>1.3786028020903499E-3</v>
      </c>
      <c r="T38" s="697">
        <v>2.2871606425396601E-4</v>
      </c>
      <c r="U38" s="697">
        <v>1.27092054363626E-4</v>
      </c>
      <c r="V38" s="698">
        <v>7.2858565333894606E-5</v>
      </c>
      <c r="W38" s="698">
        <v>3.20862478341783E-5</v>
      </c>
      <c r="X38" s="698">
        <v>1.5628174472939799E-5</v>
      </c>
    </row>
    <row r="39" spans="1:60" s="696" customFormat="1" ht="12.75" x14ac:dyDescent="0.2">
      <c r="A39" s="696" t="s">
        <v>6</v>
      </c>
      <c r="B39" s="696" t="s">
        <v>40</v>
      </c>
      <c r="C39" s="696" t="s">
        <v>26</v>
      </c>
      <c r="D39" s="696" t="s">
        <v>1074</v>
      </c>
      <c r="E39" s="699" t="s">
        <v>1047</v>
      </c>
      <c r="F39" s="696" t="s">
        <v>11</v>
      </c>
      <c r="G39" s="696">
        <f>1</f>
        <v>1</v>
      </c>
      <c r="H39" s="696">
        <f>1</f>
        <v>1</v>
      </c>
      <c r="I39" s="696">
        <f>1</f>
        <v>1</v>
      </c>
      <c r="J39" s="696">
        <f>1</f>
        <v>1</v>
      </c>
      <c r="K39" s="696">
        <f>1</f>
        <v>1</v>
      </c>
      <c r="L39" s="696">
        <f>1</f>
        <v>1</v>
      </c>
      <c r="M39" s="696">
        <f>1</f>
        <v>1</v>
      </c>
      <c r="N39" s="696">
        <f>1</f>
        <v>1</v>
      </c>
      <c r="O39" s="696">
        <f>1</f>
        <v>1</v>
      </c>
      <c r="P39" s="696">
        <f>1</f>
        <v>1</v>
      </c>
      <c r="Q39" s="696">
        <f>1</f>
        <v>1</v>
      </c>
      <c r="R39" s="696">
        <f>1</f>
        <v>1</v>
      </c>
      <c r="S39" s="696">
        <f>1</f>
        <v>1</v>
      </c>
      <c r="T39" s="696">
        <f>1</f>
        <v>1</v>
      </c>
      <c r="U39" s="696">
        <f>1</f>
        <v>1</v>
      </c>
      <c r="V39" s="696">
        <f>1</f>
        <v>1</v>
      </c>
      <c r="W39" s="696">
        <f>1</f>
        <v>1</v>
      </c>
      <c r="X39" s="696">
        <f>1</f>
        <v>1</v>
      </c>
      <c r="Y39" s="705"/>
      <c r="Z39" s="705"/>
      <c r="AA39" s="705"/>
      <c r="AB39" s="705"/>
      <c r="AC39" s="705"/>
      <c r="AD39" s="705"/>
      <c r="AE39" s="705"/>
      <c r="AF39" s="705"/>
      <c r="AG39" s="705"/>
      <c r="AH39" s="705"/>
      <c r="AI39" s="705"/>
      <c r="AJ39" s="705"/>
      <c r="AK39" s="705"/>
      <c r="AL39" s="705"/>
      <c r="AM39" s="705"/>
      <c r="AN39" s="705"/>
      <c r="AO39" s="705"/>
      <c r="AP39" s="705"/>
      <c r="AQ39" s="705"/>
      <c r="AR39" s="705"/>
      <c r="AS39" s="705"/>
      <c r="AT39" s="705"/>
      <c r="AU39" s="705"/>
      <c r="AV39" s="705"/>
      <c r="AW39" s="705"/>
      <c r="AX39" s="705"/>
      <c r="AY39" s="705"/>
      <c r="AZ39" s="705"/>
      <c r="BA39" s="705"/>
      <c r="BB39" s="705"/>
      <c r="BC39" s="705"/>
      <c r="BD39" s="705"/>
      <c r="BE39" s="705"/>
      <c r="BF39" s="705"/>
      <c r="BG39" s="705"/>
      <c r="BH39" s="705"/>
    </row>
    <row r="40" spans="1:60" s="696" customFormat="1" ht="12.75" x14ac:dyDescent="0.2">
      <c r="A40" s="696" t="s">
        <v>6</v>
      </c>
      <c r="B40" s="696" t="s">
        <v>40</v>
      </c>
      <c r="C40" s="696" t="s">
        <v>26</v>
      </c>
      <c r="D40" s="696" t="s">
        <v>1074</v>
      </c>
      <c r="E40" s="699" t="s">
        <v>1047</v>
      </c>
      <c r="F40" s="696" t="s">
        <v>12</v>
      </c>
      <c r="G40" s="700">
        <f>'3 Heat eta and phi'!D$21</f>
        <v>0.22082583439363709</v>
      </c>
      <c r="H40" s="700">
        <f>'3 Heat eta and phi'!E$21</f>
        <v>0.23818542510955309</v>
      </c>
      <c r="I40" s="700">
        <f>'3 Heat eta and phi'!F$21</f>
        <v>0.24042546167303691</v>
      </c>
      <c r="J40" s="700">
        <f>'3 Heat eta and phi'!G$21</f>
        <v>0.24721206174660004</v>
      </c>
      <c r="K40" s="700">
        <f>'3 Heat eta and phi'!H$21</f>
        <v>0.25245285308078824</v>
      </c>
      <c r="L40" s="700">
        <f>'3 Heat eta and phi'!I$21</f>
        <v>0.25597161877739627</v>
      </c>
      <c r="M40" s="700">
        <f>'3 Heat eta and phi'!J$21</f>
        <v>0.25795766803074527</v>
      </c>
      <c r="N40" s="700">
        <f>'3 Heat eta and phi'!K$21</f>
        <v>0.26274732024593184</v>
      </c>
      <c r="O40" s="700">
        <f>'3 Heat eta and phi'!L$21</f>
        <v>0.26301245275701968</v>
      </c>
      <c r="P40" s="700">
        <f>'3 Heat eta and phi'!M$21</f>
        <v>0.25926789110504256</v>
      </c>
      <c r="Q40" s="700">
        <f>'3 Heat eta and phi'!N$21</f>
        <v>0.26376961637687713</v>
      </c>
      <c r="R40" s="700">
        <f>'3 Heat eta and phi'!O$21</f>
        <v>0.27384463233818968</v>
      </c>
      <c r="S40" s="700">
        <f>'3 Heat eta and phi'!P$21</f>
        <v>0.29274828522686275</v>
      </c>
      <c r="T40" s="700">
        <f>'3 Heat eta and phi'!Q$21</f>
        <v>0.26305771052289167</v>
      </c>
      <c r="U40" s="700">
        <f>'3 Heat eta and phi'!R$21</f>
        <v>0.27337536104858901</v>
      </c>
      <c r="V40" s="700">
        <f>'3 Heat eta and phi'!S$21</f>
        <v>0.26712694482050137</v>
      </c>
      <c r="W40" s="700">
        <f>'3 Heat eta and phi'!T$21</f>
        <v>0.26379674514077622</v>
      </c>
      <c r="X40" s="700">
        <f>'3 Heat eta and phi'!U$21</f>
        <v>0.27815907003644758</v>
      </c>
      <c r="Y40" s="706"/>
      <c r="Z40" s="706"/>
      <c r="AA40" s="706"/>
      <c r="AB40" s="706"/>
      <c r="AC40" s="706"/>
      <c r="AD40" s="706"/>
      <c r="AE40" s="706"/>
      <c r="AF40" s="706"/>
      <c r="AG40" s="706"/>
      <c r="AH40" s="706"/>
      <c r="AI40" s="706"/>
      <c r="AJ40" s="706"/>
      <c r="AK40" s="706"/>
      <c r="AL40" s="706"/>
      <c r="AM40" s="706"/>
      <c r="AN40" s="706"/>
      <c r="AO40" s="706"/>
      <c r="AP40" s="706"/>
      <c r="AQ40" s="706"/>
      <c r="AR40" s="706"/>
      <c r="AS40" s="706"/>
      <c r="AT40" s="706"/>
      <c r="AU40" s="706"/>
      <c r="AV40" s="706"/>
      <c r="AW40" s="706"/>
      <c r="AX40" s="706"/>
      <c r="AY40" s="706"/>
      <c r="AZ40" s="706"/>
      <c r="BA40" s="706"/>
      <c r="BB40" s="706"/>
      <c r="BC40" s="706"/>
      <c r="BD40" s="706"/>
      <c r="BE40" s="706"/>
      <c r="BF40" s="706"/>
      <c r="BG40" s="706"/>
      <c r="BH40" s="706"/>
    </row>
    <row r="41" spans="1:60" s="696" customFormat="1" ht="12.75" x14ac:dyDescent="0.2">
      <c r="A41" s="696" t="s">
        <v>6</v>
      </c>
      <c r="B41" s="696" t="s">
        <v>40</v>
      </c>
      <c r="C41" s="696" t="s">
        <v>26</v>
      </c>
      <c r="D41" s="696" t="s">
        <v>1074</v>
      </c>
      <c r="E41" s="699" t="s">
        <v>1047</v>
      </c>
      <c r="F41" s="696" t="s">
        <v>13</v>
      </c>
      <c r="G41" s="700">
        <f>'3 Heat eta and phi'!D$25</f>
        <v>0.67581033100446697</v>
      </c>
      <c r="H41" s="700">
        <f>'3 Heat eta and phi'!E$25</f>
        <v>0.67560989577368002</v>
      </c>
      <c r="I41" s="700">
        <f>'3 Heat eta and phi'!F$25</f>
        <v>0.67729927843316917</v>
      </c>
      <c r="J41" s="700">
        <f>'3 Heat eta and phi'!G$25</f>
        <v>0.6775283472683542</v>
      </c>
      <c r="K41" s="700">
        <f>'3 Heat eta and phi'!H$25</f>
        <v>0.67641163669682736</v>
      </c>
      <c r="L41" s="700">
        <f>'3 Heat eta and phi'!I$25</f>
        <v>0.67701294238918797</v>
      </c>
      <c r="M41" s="700">
        <f>'3 Heat eta and phi'!J$25</f>
        <v>0.67644027030122555</v>
      </c>
      <c r="N41" s="700">
        <f>'3 Heat eta and phi'!K$25</f>
        <v>0.67601076623525369</v>
      </c>
      <c r="O41" s="700">
        <f>'3 Heat eta and phi'!L$25</f>
        <v>0.67635436948803118</v>
      </c>
      <c r="P41" s="700">
        <f>'3 Heat eta and phi'!M$25</f>
        <v>0.67655480471881801</v>
      </c>
      <c r="Q41" s="700">
        <f>'3 Heat eta and phi'!N$25</f>
        <v>0.67626846867483681</v>
      </c>
      <c r="R41" s="700">
        <f>'3 Heat eta and phi'!O$25</f>
        <v>0.6762971022792349</v>
      </c>
      <c r="S41" s="700">
        <f>'3 Heat eta and phi'!P$25</f>
        <v>0.67655480471881801</v>
      </c>
      <c r="T41" s="700">
        <f>'3 Heat eta and phi'!Q$25</f>
        <v>0.67612530065284626</v>
      </c>
      <c r="U41" s="700">
        <f>'3 Heat eta and phi'!R$25</f>
        <v>0.67644027030122555</v>
      </c>
      <c r="V41" s="700">
        <f>'3 Heat eta and phi'!S$25</f>
        <v>0.67543809414729128</v>
      </c>
      <c r="W41" s="700">
        <f>'3 Heat eta and phi'!T$25</f>
        <v>0.67529492612530073</v>
      </c>
      <c r="X41" s="700">
        <f>'3 Heat eta and phi'!U$25</f>
        <v>0.67669797274080867</v>
      </c>
      <c r="Y41" s="706"/>
      <c r="Z41" s="706"/>
      <c r="AA41" s="706"/>
      <c r="AB41" s="706"/>
      <c r="AC41" s="706"/>
      <c r="AD41" s="706"/>
      <c r="AE41" s="706"/>
      <c r="AF41" s="706"/>
      <c r="AG41" s="706"/>
      <c r="AH41" s="706"/>
      <c r="AI41" s="706"/>
      <c r="AJ41" s="706"/>
      <c r="AK41" s="706"/>
      <c r="AL41" s="706"/>
      <c r="AM41" s="706"/>
      <c r="AN41" s="706"/>
      <c r="AO41" s="706"/>
      <c r="AP41" s="706"/>
      <c r="AQ41" s="706"/>
      <c r="AR41" s="706"/>
      <c r="AS41" s="706"/>
      <c r="AT41" s="706"/>
      <c r="AU41" s="706"/>
      <c r="AV41" s="706"/>
      <c r="AW41" s="706"/>
      <c r="AX41" s="706"/>
      <c r="AY41" s="706"/>
      <c r="AZ41" s="706"/>
      <c r="BA41" s="706"/>
      <c r="BB41" s="706"/>
      <c r="BC41" s="706"/>
      <c r="BD41" s="706"/>
      <c r="BE41" s="706"/>
      <c r="BF41" s="706"/>
      <c r="BG41" s="706"/>
      <c r="BH41" s="706"/>
    </row>
    <row r="42" spans="1:60" s="697" customFormat="1" ht="12.75" x14ac:dyDescent="0.2">
      <c r="A42" s="697" t="s">
        <v>6</v>
      </c>
      <c r="B42" s="697" t="s">
        <v>40</v>
      </c>
      <c r="C42" s="697" t="s">
        <v>20</v>
      </c>
      <c r="F42" s="697" t="s">
        <v>9</v>
      </c>
      <c r="Q42" s="697">
        <v>261</v>
      </c>
      <c r="R42" s="697">
        <v>524</v>
      </c>
      <c r="S42" s="697">
        <v>818</v>
      </c>
      <c r="T42" s="697">
        <v>857</v>
      </c>
      <c r="U42" s="697">
        <v>863</v>
      </c>
      <c r="V42" s="697">
        <v>832</v>
      </c>
      <c r="W42" s="697">
        <v>979</v>
      </c>
      <c r="X42" s="697">
        <v>1069</v>
      </c>
      <c r="Y42" s="697">
        <v>988</v>
      </c>
      <c r="Z42" s="697">
        <v>1204</v>
      </c>
      <c r="AA42" s="697">
        <v>1015</v>
      </c>
      <c r="AB42" s="697">
        <v>924</v>
      </c>
      <c r="AC42" s="697">
        <v>823</v>
      </c>
      <c r="AD42" s="697">
        <v>771</v>
      </c>
      <c r="AE42" s="697">
        <v>1035</v>
      </c>
      <c r="AF42" s="697">
        <v>1041</v>
      </c>
      <c r="AG42" s="697">
        <v>942</v>
      </c>
      <c r="AH42" s="697">
        <v>1049</v>
      </c>
      <c r="AI42" s="697">
        <v>1008</v>
      </c>
      <c r="AJ42" s="697">
        <v>1054</v>
      </c>
      <c r="AK42" s="697">
        <v>1045</v>
      </c>
      <c r="AL42" s="697">
        <v>918</v>
      </c>
      <c r="AM42" s="697">
        <v>1076</v>
      </c>
      <c r="AN42" s="697">
        <v>1205</v>
      </c>
      <c r="AO42" s="697">
        <v>1546</v>
      </c>
      <c r="AP42" s="697">
        <v>1546</v>
      </c>
      <c r="AQ42" s="697">
        <v>1620</v>
      </c>
      <c r="AR42" s="697">
        <v>1592</v>
      </c>
      <c r="AS42" s="697">
        <v>1555</v>
      </c>
      <c r="AT42" s="697">
        <v>1673</v>
      </c>
      <c r="AU42" s="697">
        <v>1745</v>
      </c>
      <c r="AV42" s="697">
        <v>658</v>
      </c>
      <c r="AW42" s="697">
        <v>680</v>
      </c>
      <c r="AX42" s="697">
        <v>799</v>
      </c>
      <c r="AY42" s="697">
        <v>752</v>
      </c>
      <c r="AZ42" s="697">
        <v>654</v>
      </c>
      <c r="BA42" s="697">
        <v>649</v>
      </c>
      <c r="BB42" s="697">
        <v>567</v>
      </c>
      <c r="BC42" s="697">
        <v>565</v>
      </c>
      <c r="BD42" s="697">
        <v>414</v>
      </c>
      <c r="BE42" s="697">
        <v>474</v>
      </c>
      <c r="BF42" s="697">
        <v>451</v>
      </c>
      <c r="BG42" s="697">
        <v>394</v>
      </c>
      <c r="BH42" s="697">
        <v>413</v>
      </c>
    </row>
    <row r="43" spans="1:60" s="697" customFormat="1" ht="12.75" x14ac:dyDescent="0.2">
      <c r="A43" s="697" t="s">
        <v>6</v>
      </c>
      <c r="B43" s="697" t="s">
        <v>40</v>
      </c>
      <c r="C43" s="697" t="s">
        <v>20</v>
      </c>
      <c r="F43" s="697" t="s">
        <v>10</v>
      </c>
      <c r="Q43" s="697">
        <v>2.10089106759074E-3</v>
      </c>
      <c r="R43" s="697">
        <v>4.2298999031320601E-3</v>
      </c>
      <c r="S43" s="697">
        <v>6.5563784424994397E-3</v>
      </c>
      <c r="T43" s="697">
        <v>6.5336555688549703E-3</v>
      </c>
      <c r="U43" s="697">
        <v>6.8550276822380903E-3</v>
      </c>
      <c r="V43" s="697">
        <v>6.7353695953111499E-3</v>
      </c>
      <c r="W43" s="697">
        <v>7.85310915741513E-3</v>
      </c>
      <c r="X43" s="697">
        <v>8.3532592557863296E-3</v>
      </c>
      <c r="Y43" s="697">
        <v>7.7242414529079297E-3</v>
      </c>
      <c r="Z43" s="697">
        <v>8.9807183082833003E-3</v>
      </c>
      <c r="AA43" s="697">
        <v>8.1738164072251707E-3</v>
      </c>
      <c r="AB43" s="697">
        <v>7.5998716904779502E-3</v>
      </c>
      <c r="AC43" s="697">
        <v>6.8196319221749896E-3</v>
      </c>
      <c r="AD43" s="697">
        <v>6.4450871884038597E-3</v>
      </c>
      <c r="AE43" s="697">
        <v>8.66522106778966E-3</v>
      </c>
      <c r="AF43" s="697">
        <v>8.3502450528207105E-3</v>
      </c>
      <c r="AG43" s="697">
        <v>7.3760864458538898E-3</v>
      </c>
      <c r="AH43" s="697">
        <v>8.1263653688238794E-3</v>
      </c>
      <c r="AI43" s="697">
        <v>7.7102535663747303E-3</v>
      </c>
      <c r="AJ43" s="697">
        <v>8.2356618221597101E-3</v>
      </c>
      <c r="AK43" s="697">
        <v>8.2066344160331706E-3</v>
      </c>
      <c r="AL43" s="697">
        <v>6.9037609704371604E-3</v>
      </c>
      <c r="AM43" s="697">
        <v>8.2721506822986696E-3</v>
      </c>
      <c r="AN43" s="697">
        <v>9.1191160889965203E-3</v>
      </c>
      <c r="AO43" s="697">
        <v>1.1720734175871699E-2</v>
      </c>
      <c r="AP43" s="697">
        <v>1.17655116779933E-2</v>
      </c>
      <c r="AQ43" s="697">
        <v>1.1646297627606E-2</v>
      </c>
      <c r="AR43" s="697">
        <v>1.17264899345173E-2</v>
      </c>
      <c r="AS43" s="697">
        <v>1.1415106112771E-2</v>
      </c>
      <c r="AT43" s="697">
        <v>1.2062352194727999E-2</v>
      </c>
      <c r="AU43" s="697">
        <v>1.2517215654768699E-2</v>
      </c>
      <c r="AV43" s="697">
        <v>4.6700781421889796E-3</v>
      </c>
      <c r="AW43" s="697">
        <v>4.9689804090640001E-3</v>
      </c>
      <c r="AX43" s="697">
        <v>5.7917436845348102E-3</v>
      </c>
      <c r="AY43" s="697">
        <v>5.4272909013488796E-3</v>
      </c>
      <c r="AZ43" s="697">
        <v>4.7567095788784604E-3</v>
      </c>
      <c r="BA43" s="697">
        <v>4.798947041512E-3</v>
      </c>
      <c r="BB43" s="697">
        <v>4.26072319576783E-3</v>
      </c>
      <c r="BC43" s="697">
        <v>4.2470345926605198E-3</v>
      </c>
      <c r="BD43" s="697">
        <v>3.3532041728762999E-3</v>
      </c>
      <c r="BE43" s="697">
        <v>3.6510968696080799E-3</v>
      </c>
      <c r="BF43" s="697">
        <v>3.81263156115005E-3</v>
      </c>
      <c r="BG43" s="697">
        <v>3.23473149265617E-3</v>
      </c>
      <c r="BH43" s="697">
        <v>3.3684863017609101E-3</v>
      </c>
    </row>
    <row r="44" spans="1:60" s="696" customFormat="1" ht="12.75" x14ac:dyDescent="0.2">
      <c r="A44" s="696" t="s">
        <v>6</v>
      </c>
      <c r="B44" s="696" t="s">
        <v>40</v>
      </c>
      <c r="C44" s="696" t="s">
        <v>20</v>
      </c>
      <c r="D44" s="696" t="s">
        <v>1074</v>
      </c>
      <c r="E44" s="699" t="s">
        <v>1047</v>
      </c>
      <c r="F44" s="696" t="s">
        <v>11</v>
      </c>
      <c r="G44" s="705"/>
      <c r="H44" s="705"/>
      <c r="I44" s="705"/>
      <c r="J44" s="705"/>
      <c r="K44" s="705"/>
      <c r="L44" s="705"/>
      <c r="M44" s="705"/>
      <c r="N44" s="705"/>
      <c r="O44" s="705"/>
      <c r="P44" s="705"/>
      <c r="Q44" s="696">
        <f>1</f>
        <v>1</v>
      </c>
      <c r="R44" s="696">
        <f>1</f>
        <v>1</v>
      </c>
      <c r="S44" s="696">
        <f>1</f>
        <v>1</v>
      </c>
      <c r="T44" s="696">
        <f>1</f>
        <v>1</v>
      </c>
      <c r="U44" s="696">
        <f>1</f>
        <v>1</v>
      </c>
      <c r="V44" s="696">
        <f>1</f>
        <v>1</v>
      </c>
      <c r="W44" s="696">
        <f>1</f>
        <v>1</v>
      </c>
      <c r="X44" s="696">
        <f>1</f>
        <v>1</v>
      </c>
      <c r="Y44" s="696">
        <f>1</f>
        <v>1</v>
      </c>
      <c r="Z44" s="696">
        <f>1</f>
        <v>1</v>
      </c>
      <c r="AA44" s="696">
        <f>1</f>
        <v>1</v>
      </c>
      <c r="AB44" s="696">
        <f>1</f>
        <v>1</v>
      </c>
      <c r="AC44" s="696">
        <f>1</f>
        <v>1</v>
      </c>
      <c r="AD44" s="696">
        <f>1</f>
        <v>1</v>
      </c>
      <c r="AE44" s="696">
        <f>1</f>
        <v>1</v>
      </c>
      <c r="AF44" s="696">
        <f>1</f>
        <v>1</v>
      </c>
      <c r="AG44" s="696">
        <f>1</f>
        <v>1</v>
      </c>
      <c r="AH44" s="696">
        <f>1</f>
        <v>1</v>
      </c>
      <c r="AI44" s="696">
        <f>1</f>
        <v>1</v>
      </c>
      <c r="AJ44" s="696">
        <f>1</f>
        <v>1</v>
      </c>
      <c r="AK44" s="696">
        <f>1</f>
        <v>1</v>
      </c>
      <c r="AL44" s="696">
        <f>1</f>
        <v>1</v>
      </c>
      <c r="AM44" s="696">
        <f>1</f>
        <v>1</v>
      </c>
      <c r="AN44" s="696">
        <f>1</f>
        <v>1</v>
      </c>
      <c r="AO44" s="696">
        <f>1</f>
        <v>1</v>
      </c>
      <c r="AP44" s="696">
        <f>1</f>
        <v>1</v>
      </c>
      <c r="AQ44" s="696">
        <f>1</f>
        <v>1</v>
      </c>
      <c r="AR44" s="696">
        <f>1</f>
        <v>1</v>
      </c>
      <c r="AS44" s="696">
        <f>1</f>
        <v>1</v>
      </c>
      <c r="AT44" s="696">
        <f>1</f>
        <v>1</v>
      </c>
      <c r="AU44" s="696">
        <f>1</f>
        <v>1</v>
      </c>
      <c r="AV44" s="696">
        <f>1</f>
        <v>1</v>
      </c>
      <c r="AW44" s="696">
        <f>1</f>
        <v>1</v>
      </c>
      <c r="AX44" s="696">
        <f>1</f>
        <v>1</v>
      </c>
      <c r="AY44" s="696">
        <f>1</f>
        <v>1</v>
      </c>
      <c r="AZ44" s="696">
        <f>1</f>
        <v>1</v>
      </c>
      <c r="BA44" s="696">
        <f>1</f>
        <v>1</v>
      </c>
      <c r="BB44" s="696">
        <f>1</f>
        <v>1</v>
      </c>
      <c r="BC44" s="696">
        <f>1</f>
        <v>1</v>
      </c>
      <c r="BD44" s="696">
        <f>1</f>
        <v>1</v>
      </c>
      <c r="BE44" s="696">
        <f>1</f>
        <v>1</v>
      </c>
      <c r="BF44" s="696">
        <f>1</f>
        <v>1</v>
      </c>
      <c r="BG44" s="696">
        <f>1</f>
        <v>1</v>
      </c>
      <c r="BH44" s="696">
        <f>1</f>
        <v>1</v>
      </c>
    </row>
    <row r="45" spans="1:60" s="696" customFormat="1" ht="12.75" x14ac:dyDescent="0.2">
      <c r="A45" s="696" t="s">
        <v>6</v>
      </c>
      <c r="B45" s="696" t="s">
        <v>40</v>
      </c>
      <c r="C45" s="696" t="s">
        <v>20</v>
      </c>
      <c r="D45" s="696" t="s">
        <v>1074</v>
      </c>
      <c r="E45" s="699" t="s">
        <v>1047</v>
      </c>
      <c r="F45" s="696" t="s">
        <v>12</v>
      </c>
      <c r="G45" s="706"/>
      <c r="H45" s="706"/>
      <c r="I45" s="706"/>
      <c r="J45" s="706"/>
      <c r="K45" s="706"/>
      <c r="L45" s="706"/>
      <c r="M45" s="706"/>
      <c r="N45" s="706"/>
      <c r="O45" s="706"/>
      <c r="P45" s="706"/>
      <c r="Q45" s="700">
        <f>'3 Heat eta and phi'!N$21</f>
        <v>0.26376961637687713</v>
      </c>
      <c r="R45" s="700">
        <f>'3 Heat eta and phi'!O$21</f>
        <v>0.27384463233818968</v>
      </c>
      <c r="S45" s="700">
        <f>'3 Heat eta and phi'!P$21</f>
        <v>0.29274828522686275</v>
      </c>
      <c r="T45" s="700">
        <f>'3 Heat eta and phi'!Q$21</f>
        <v>0.26305771052289167</v>
      </c>
      <c r="U45" s="700">
        <f>'3 Heat eta and phi'!R$21</f>
        <v>0.27337536104858901</v>
      </c>
      <c r="V45" s="700">
        <f>'3 Heat eta and phi'!S$21</f>
        <v>0.26712694482050137</v>
      </c>
      <c r="W45" s="700">
        <f>'3 Heat eta and phi'!T$21</f>
        <v>0.26379674514077622</v>
      </c>
      <c r="X45" s="700">
        <f>'3 Heat eta and phi'!U$21</f>
        <v>0.27815907003644758</v>
      </c>
      <c r="Y45" s="700">
        <f>'3 Heat eta and phi'!V$21</f>
        <v>0.28285577134714029</v>
      </c>
      <c r="Z45" s="700">
        <f>'3 Heat eta and phi'!W$21</f>
        <v>0.27873423627915395</v>
      </c>
      <c r="AA45" s="700">
        <f>'3 Heat eta and phi'!X$21</f>
        <v>0.30307632471533119</v>
      </c>
      <c r="AB45" s="700">
        <f>'3 Heat eta and phi'!Y$21</f>
        <v>0.30222719842934154</v>
      </c>
      <c r="AC45" s="700">
        <f>'3 Heat eta and phi'!Z$21</f>
        <v>0.31428327370669973</v>
      </c>
      <c r="AD45" s="700">
        <f>'3 Heat eta and phi'!AA$21</f>
        <v>0.32638671499685012</v>
      </c>
      <c r="AE45" s="700">
        <f>'3 Heat eta and phi'!AB$21</f>
        <v>0.32866456515327247</v>
      </c>
      <c r="AF45" s="700">
        <f>'3 Heat eta and phi'!AC$21</f>
        <v>0.32726578478118595</v>
      </c>
      <c r="AG45" s="700">
        <f>'3 Heat eta and phi'!AD$21</f>
        <v>0.33804828140726689</v>
      </c>
      <c r="AH45" s="700">
        <f>'3 Heat eta and phi'!AE$21</f>
        <v>0.35308368348877672</v>
      </c>
      <c r="AI45" s="700">
        <f>'3 Heat eta and phi'!AF$21</f>
        <v>0.36127501605989543</v>
      </c>
      <c r="AJ45" s="700">
        <f>'3 Heat eta and phi'!AG$21</f>
        <v>0.336314328692911</v>
      </c>
      <c r="AK45" s="700">
        <f>'3 Heat eta and phi'!AH$21</f>
        <v>0.34392257025756506</v>
      </c>
      <c r="AL45" s="700">
        <f>'3 Heat eta and phi'!AI$21</f>
        <v>0.36114628596185655</v>
      </c>
      <c r="AM45" s="700">
        <f>'3 Heat eta and phi'!AJ$21</f>
        <v>0.37061538562698515</v>
      </c>
      <c r="AN45" s="700">
        <f>'3 Heat eta and phi'!AK$21</f>
        <v>0.37678757180985728</v>
      </c>
      <c r="AO45" s="700">
        <f>'3 Heat eta and phi'!AL$21</f>
        <v>0.38741092067264526</v>
      </c>
      <c r="AP45" s="700">
        <f>'3 Heat eta and phi'!AM$21</f>
        <v>0.383268005286727</v>
      </c>
      <c r="AQ45" s="700">
        <f>'3 Heat eta and phi'!AN$21</f>
        <v>0.39361997933234427</v>
      </c>
      <c r="AR45" s="700">
        <f>'3 Heat eta and phi'!AO$21</f>
        <v>0.40715832414469166</v>
      </c>
      <c r="AS45" s="700">
        <f>'3 Heat eta and phi'!AP$21</f>
        <v>0.41465054901440324</v>
      </c>
      <c r="AT45" s="700">
        <f>'3 Heat eta and phi'!AQ$21</f>
        <v>0.40584455533179142</v>
      </c>
      <c r="AU45" s="700">
        <f>'3 Heat eta and phi'!AR$21</f>
        <v>0.4151583306213521</v>
      </c>
      <c r="AV45" s="700">
        <f>'3 Heat eta and phi'!AS$21</f>
        <v>0.43862096220278957</v>
      </c>
      <c r="AW45" s="700">
        <f>'3 Heat eta and phi'!AT$21</f>
        <v>0.44758791805257503</v>
      </c>
      <c r="AX45" s="700">
        <f>'3 Heat eta and phi'!AU$21</f>
        <v>0.44657128563417114</v>
      </c>
      <c r="AY45" s="700">
        <f>'3 Heat eta and phi'!AV$21</f>
        <v>0.45050456715809217</v>
      </c>
      <c r="AZ45" s="700">
        <f>'3 Heat eta and phi'!AW$21</f>
        <v>0.44928545717019908</v>
      </c>
      <c r="BA45" s="700">
        <f>'3 Heat eta and phi'!AX$21</f>
        <v>0.44282161656391661</v>
      </c>
      <c r="BB45" s="700">
        <f>'3 Heat eta and phi'!AY$21</f>
        <v>0.4474011718435042</v>
      </c>
      <c r="BC45" s="700">
        <f>'3 Heat eta and phi'!AZ$21</f>
        <v>0.42440799931491724</v>
      </c>
      <c r="BD45" s="700">
        <f>'3 Heat eta and phi'!BA$21</f>
        <v>0.43407536964877846</v>
      </c>
      <c r="BE45" s="700">
        <f>'3 Heat eta and phi'!BB$21</f>
        <v>0.43033233297466611</v>
      </c>
      <c r="BF45" s="700">
        <f>'3 Heat eta and phi'!BC$21</f>
        <v>0.42931747399306813</v>
      </c>
      <c r="BG45" s="700">
        <f>'3 Heat eta and phi'!BD$21</f>
        <v>0.4373933131244585</v>
      </c>
      <c r="BH45" s="700">
        <f>'3 Heat eta and phi'!BE$21</f>
        <v>0.44952489502727749</v>
      </c>
    </row>
    <row r="46" spans="1:60" s="696" customFormat="1" ht="12.75" x14ac:dyDescent="0.2">
      <c r="A46" s="696" t="s">
        <v>6</v>
      </c>
      <c r="B46" s="696" t="s">
        <v>40</v>
      </c>
      <c r="C46" s="696" t="s">
        <v>20</v>
      </c>
      <c r="D46" s="696" t="s">
        <v>1074</v>
      </c>
      <c r="E46" s="699" t="s">
        <v>1047</v>
      </c>
      <c r="F46" s="696" t="s">
        <v>13</v>
      </c>
      <c r="G46" s="706"/>
      <c r="H46" s="706"/>
      <c r="I46" s="706"/>
      <c r="J46" s="706"/>
      <c r="K46" s="706"/>
      <c r="L46" s="706"/>
      <c r="M46" s="706"/>
      <c r="N46" s="706"/>
      <c r="O46" s="706"/>
      <c r="P46" s="706"/>
      <c r="Q46" s="700">
        <f>'3 Heat eta and phi'!N$25</f>
        <v>0.67626846867483681</v>
      </c>
      <c r="R46" s="700">
        <f>'3 Heat eta and phi'!O$25</f>
        <v>0.6762971022792349</v>
      </c>
      <c r="S46" s="700">
        <f>'3 Heat eta and phi'!P$25</f>
        <v>0.67655480471881801</v>
      </c>
      <c r="T46" s="700">
        <f>'3 Heat eta and phi'!Q$25</f>
        <v>0.67612530065284626</v>
      </c>
      <c r="U46" s="700">
        <f>'3 Heat eta and phi'!R$25</f>
        <v>0.67644027030122555</v>
      </c>
      <c r="V46" s="700">
        <f>'3 Heat eta and phi'!S$25</f>
        <v>0.67543809414729128</v>
      </c>
      <c r="W46" s="700">
        <f>'3 Heat eta and phi'!T$25</f>
        <v>0.67529492612530073</v>
      </c>
      <c r="X46" s="700">
        <f>'3 Heat eta and phi'!U$25</f>
        <v>0.67669797274080867</v>
      </c>
      <c r="Y46" s="700">
        <f>'3 Heat eta and phi'!V$25</f>
        <v>0.67615393425724424</v>
      </c>
      <c r="Z46" s="700">
        <f>'3 Heat eta and phi'!W$25</f>
        <v>0.677242011224373</v>
      </c>
      <c r="AA46" s="700">
        <f>'3 Heat eta and phi'!X$25</f>
        <v>0.67635436948803118</v>
      </c>
      <c r="AB46" s="700">
        <f>'3 Heat eta and phi'!Y$25</f>
        <v>0.67603939983965189</v>
      </c>
      <c r="AC46" s="700">
        <f>'3 Heat eta and phi'!Z$25</f>
        <v>0.67623983507043872</v>
      </c>
      <c r="AD46" s="700">
        <f>'3 Heat eta and phi'!AA$25</f>
        <v>0.67575306379567057</v>
      </c>
      <c r="AE46" s="700">
        <f>'3 Heat eta and phi'!AB$25</f>
        <v>0.6759821326308556</v>
      </c>
      <c r="AF46" s="700">
        <f>'3 Heat eta and phi'!AC$25</f>
        <v>0.67709884320238234</v>
      </c>
      <c r="AG46" s="700">
        <f>'3 Heat eta and phi'!AD$25</f>
        <v>0.67712747680678054</v>
      </c>
      <c r="AH46" s="700">
        <f>'3 Heat eta and phi'!AE$25</f>
        <v>0.67672660634520676</v>
      </c>
      <c r="AI46" s="700">
        <f>'3 Heat eta and phi'!AF$25</f>
        <v>0.67612530065284626</v>
      </c>
      <c r="AJ46" s="700">
        <f>'3 Heat eta and phi'!AG$25</f>
        <v>0.67486542205932887</v>
      </c>
      <c r="AK46" s="700">
        <f>'3 Heat eta and phi'!AH$25</f>
        <v>0.67492268926812504</v>
      </c>
      <c r="AL46" s="700">
        <f>'3 Heat eta and phi'!AI$25</f>
        <v>0.67626846867483681</v>
      </c>
      <c r="AM46" s="700">
        <f>'3 Heat eta and phi'!AJ$25</f>
        <v>0.67578169740006877</v>
      </c>
      <c r="AN46" s="700">
        <f>'3 Heat eta and phi'!AK$25</f>
        <v>0.67646890390562375</v>
      </c>
      <c r="AO46" s="700">
        <f>'3 Heat eta and phi'!AL$25</f>
        <v>0.67549536135608745</v>
      </c>
      <c r="AP46" s="700">
        <f>'3 Heat eta and phi'!AM$25</f>
        <v>0.67469362043294012</v>
      </c>
      <c r="AQ46" s="700">
        <f>'3 Heat eta and phi'!AN$25</f>
        <v>0.67666933913641047</v>
      </c>
      <c r="AR46" s="700">
        <f>'3 Heat eta and phi'!AO$25</f>
        <v>0.6753808269384951</v>
      </c>
      <c r="AS46" s="700">
        <f>'3 Heat eta and phi'!AP$25</f>
        <v>0.67526629252090253</v>
      </c>
      <c r="AT46" s="700">
        <f>'3 Heat eta and phi'!AQ$25</f>
        <v>0.67495132287252324</v>
      </c>
      <c r="AU46" s="700">
        <f>'3 Heat eta and phi'!AR$25</f>
        <v>0.67540946054289319</v>
      </c>
      <c r="AV46" s="700">
        <f>'3 Heat eta and phi'!AS$25</f>
        <v>0.67555262856488385</v>
      </c>
      <c r="AW46" s="700">
        <f>'3 Heat eta and phi'!AT$25</f>
        <v>0.67518039170770816</v>
      </c>
      <c r="AX46" s="700">
        <f>'3 Heat eta and phi'!AU$25</f>
        <v>0.6750658572901157</v>
      </c>
      <c r="AY46" s="700">
        <f>'3 Heat eta and phi'!AV$25</f>
        <v>0.67523765891650445</v>
      </c>
      <c r="AZ46" s="700">
        <f>'3 Heat eta and phi'!AW$25</f>
        <v>0.67509449089451379</v>
      </c>
      <c r="BA46" s="700">
        <f>'3 Heat eta and phi'!AX$25</f>
        <v>0.67497995647692133</v>
      </c>
      <c r="BB46" s="700">
        <f>'3 Heat eta and phi'!AY$25</f>
        <v>0.67500859008131942</v>
      </c>
      <c r="BC46" s="700">
        <f>'3 Heat eta and phi'!AZ$25</f>
        <v>0.67563852937807811</v>
      </c>
      <c r="BD46" s="700">
        <f>'3 Heat eta and phi'!BA$25</f>
        <v>0.67555262856488385</v>
      </c>
      <c r="BE46" s="700">
        <f>'3 Heat eta and phi'!BB$25</f>
        <v>0.67666933913641047</v>
      </c>
      <c r="BF46" s="700">
        <f>'3 Heat eta and phi'!BC$25</f>
        <v>0.67555262856488385</v>
      </c>
      <c r="BG46" s="700">
        <f>'3 Heat eta and phi'!BD$25</f>
        <v>0.67592486542205932</v>
      </c>
      <c r="BH46" s="700">
        <f>'3 Heat eta and phi'!BE$25</f>
        <v>0.67632573588363309</v>
      </c>
    </row>
    <row r="47" spans="1:60" s="697" customFormat="1" ht="12.75" x14ac:dyDescent="0.2">
      <c r="A47" s="697" t="s">
        <v>6</v>
      </c>
      <c r="B47" s="697" t="s">
        <v>40</v>
      </c>
      <c r="C47" s="697" t="s">
        <v>19</v>
      </c>
      <c r="F47" s="697" t="s">
        <v>9</v>
      </c>
      <c r="J47" s="697">
        <v>11</v>
      </c>
      <c r="K47" s="697">
        <v>11</v>
      </c>
      <c r="L47" s="697">
        <v>18</v>
      </c>
      <c r="M47" s="697">
        <v>21</v>
      </c>
      <c r="N47" s="697">
        <v>20</v>
      </c>
      <c r="O47" s="697">
        <v>22</v>
      </c>
      <c r="P47" s="697">
        <v>33</v>
      </c>
      <c r="Q47" s="697">
        <v>37</v>
      </c>
      <c r="R47" s="697">
        <v>146</v>
      </c>
      <c r="S47" s="697">
        <v>68</v>
      </c>
      <c r="T47" s="697">
        <v>62</v>
      </c>
      <c r="U47" s="697">
        <v>42</v>
      </c>
      <c r="V47" s="697">
        <v>48</v>
      </c>
      <c r="W47" s="697">
        <v>57</v>
      </c>
      <c r="X47" s="697">
        <v>60</v>
      </c>
      <c r="Y47" s="697">
        <v>66</v>
      </c>
      <c r="Z47" s="697">
        <v>26</v>
      </c>
      <c r="AA47" s="697">
        <v>20</v>
      </c>
      <c r="AB47" s="697">
        <v>21</v>
      </c>
      <c r="AC47" s="697">
        <v>20</v>
      </c>
      <c r="AD47" s="697">
        <v>16</v>
      </c>
      <c r="AE47" s="697">
        <v>21</v>
      </c>
      <c r="AF47" s="697">
        <v>11</v>
      </c>
      <c r="AG47" s="697">
        <v>24</v>
      </c>
      <c r="AH47" s="697">
        <v>26</v>
      </c>
      <c r="AI47" s="697">
        <v>26</v>
      </c>
      <c r="AJ47" s="697">
        <v>26</v>
      </c>
      <c r="AK47" s="697">
        <v>26</v>
      </c>
      <c r="AL47" s="697">
        <v>26</v>
      </c>
      <c r="AM47" s="697">
        <v>26</v>
      </c>
      <c r="AQ47" s="697">
        <v>7</v>
      </c>
      <c r="AR47" s="697">
        <v>19</v>
      </c>
      <c r="AS47" s="697">
        <v>23</v>
      </c>
      <c r="AT47" s="697">
        <v>23</v>
      </c>
      <c r="AW47" s="697">
        <v>11</v>
      </c>
      <c r="BH47" s="697">
        <v>1</v>
      </c>
    </row>
    <row r="48" spans="1:60" s="697" customFormat="1" ht="12.75" x14ac:dyDescent="0.2">
      <c r="A48" s="697" t="s">
        <v>6</v>
      </c>
      <c r="B48" s="697" t="s">
        <v>40</v>
      </c>
      <c r="C48" s="697" t="s">
        <v>19</v>
      </c>
      <c r="F48" s="697" t="s">
        <v>10</v>
      </c>
      <c r="J48" s="698">
        <v>9.9439522690291095E-5</v>
      </c>
      <c r="K48" s="697">
        <v>1.000100010001E-4</v>
      </c>
      <c r="L48" s="697">
        <v>1.58294639088223E-4</v>
      </c>
      <c r="M48" s="697">
        <v>1.88640263018424E-4</v>
      </c>
      <c r="N48" s="697">
        <v>1.7721541419672701E-4</v>
      </c>
      <c r="O48" s="697">
        <v>1.8766047102778199E-4</v>
      </c>
      <c r="P48" s="697">
        <v>2.7387483090304002E-4</v>
      </c>
      <c r="Q48" s="697">
        <v>2.9782746935194399E-4</v>
      </c>
      <c r="R48" s="697">
        <v>1.1785598966742E-3</v>
      </c>
      <c r="S48" s="697">
        <v>5.4502901477990401E-4</v>
      </c>
      <c r="T48" s="697">
        <v>4.7267986612486399E-4</v>
      </c>
      <c r="U48" s="697">
        <v>3.3361664270451901E-4</v>
      </c>
      <c r="V48" s="697">
        <v>3.8857901511410502E-4</v>
      </c>
      <c r="W48" s="697">
        <v>4.5722903163704002E-4</v>
      </c>
      <c r="X48" s="697">
        <v>4.6884523418819403E-4</v>
      </c>
      <c r="Y48" s="697">
        <v>5.1599183794729102E-4</v>
      </c>
      <c r="Z48" s="697">
        <v>1.9393577742139999E-4</v>
      </c>
      <c r="AA48" s="697">
        <v>1.6106042181724501E-4</v>
      </c>
      <c r="AB48" s="697">
        <v>1.72724356601772E-4</v>
      </c>
      <c r="AC48" s="697">
        <v>1.6572617064823799E-4</v>
      </c>
      <c r="AD48" s="697">
        <v>1.3375018808620199E-4</v>
      </c>
      <c r="AE48" s="697">
        <v>1.75816079636312E-4</v>
      </c>
      <c r="AF48" s="698">
        <v>8.8235058195031596E-5</v>
      </c>
      <c r="AG48" s="697">
        <v>1.8792576932111799E-4</v>
      </c>
      <c r="AH48" s="697">
        <v>2.0141611019010601E-4</v>
      </c>
      <c r="AI48" s="697">
        <v>1.9887558802156999E-4</v>
      </c>
      <c r="AJ48" s="697">
        <v>2.0315674324113101E-4</v>
      </c>
      <c r="AK48" s="697">
        <v>2.0418420556637601E-4</v>
      </c>
      <c r="AL48" s="697">
        <v>1.9553135646118301E-4</v>
      </c>
      <c r="AM48" s="697">
        <v>1.9988468191428001E-4</v>
      </c>
      <c r="AQ48" s="698">
        <v>5.0323508267433498E-5</v>
      </c>
      <c r="AR48" s="697">
        <v>1.3995182710793201E-4</v>
      </c>
      <c r="AS48" s="697">
        <v>1.6884079780947399E-4</v>
      </c>
      <c r="AT48" s="697">
        <v>1.6583030512776101E-4</v>
      </c>
      <c r="AW48" s="698">
        <v>8.0380565440741294E-5</v>
      </c>
      <c r="BH48" s="698">
        <v>8.1561411664913106E-6</v>
      </c>
    </row>
    <row r="49" spans="1:60" s="696" customFormat="1" ht="12.75" x14ac:dyDescent="0.2">
      <c r="A49" s="696" t="s">
        <v>6</v>
      </c>
      <c r="B49" s="696" t="s">
        <v>40</v>
      </c>
      <c r="C49" s="696" t="s">
        <v>19</v>
      </c>
      <c r="D49" s="696" t="s">
        <v>1074</v>
      </c>
      <c r="E49" s="699" t="s">
        <v>1047</v>
      </c>
      <c r="F49" s="696" t="s">
        <v>11</v>
      </c>
      <c r="G49" s="705"/>
      <c r="H49" s="705"/>
      <c r="I49" s="705"/>
      <c r="J49" s="696">
        <f>1</f>
        <v>1</v>
      </c>
      <c r="K49" s="696">
        <f>1</f>
        <v>1</v>
      </c>
      <c r="L49" s="696">
        <f>1</f>
        <v>1</v>
      </c>
      <c r="M49" s="696">
        <f>1</f>
        <v>1</v>
      </c>
      <c r="N49" s="696">
        <f>1</f>
        <v>1</v>
      </c>
      <c r="O49" s="696">
        <f>1</f>
        <v>1</v>
      </c>
      <c r="P49" s="696">
        <f>1</f>
        <v>1</v>
      </c>
      <c r="Q49" s="696">
        <f>1</f>
        <v>1</v>
      </c>
      <c r="R49" s="696">
        <f>1</f>
        <v>1</v>
      </c>
      <c r="S49" s="696">
        <f>1</f>
        <v>1</v>
      </c>
      <c r="T49" s="696">
        <f>1</f>
        <v>1</v>
      </c>
      <c r="U49" s="696">
        <f>1</f>
        <v>1</v>
      </c>
      <c r="V49" s="696">
        <f>1</f>
        <v>1</v>
      </c>
      <c r="W49" s="696">
        <f>1</f>
        <v>1</v>
      </c>
      <c r="X49" s="696">
        <f>1</f>
        <v>1</v>
      </c>
      <c r="Y49" s="696">
        <f>1</f>
        <v>1</v>
      </c>
      <c r="Z49" s="696">
        <f>1</f>
        <v>1</v>
      </c>
      <c r="AA49" s="696">
        <f>1</f>
        <v>1</v>
      </c>
      <c r="AB49" s="696">
        <f>1</f>
        <v>1</v>
      </c>
      <c r="AC49" s="696">
        <f>1</f>
        <v>1</v>
      </c>
      <c r="AD49" s="696">
        <f>1</f>
        <v>1</v>
      </c>
      <c r="AE49" s="696">
        <f>1</f>
        <v>1</v>
      </c>
      <c r="AF49" s="696">
        <f>1</f>
        <v>1</v>
      </c>
      <c r="AG49" s="696">
        <f>1</f>
        <v>1</v>
      </c>
      <c r="AH49" s="696">
        <f>1</f>
        <v>1</v>
      </c>
      <c r="AI49" s="696">
        <f>1</f>
        <v>1</v>
      </c>
      <c r="AJ49" s="696">
        <f>1</f>
        <v>1</v>
      </c>
      <c r="AK49" s="696">
        <f>1</f>
        <v>1</v>
      </c>
      <c r="AL49" s="696">
        <f>1</f>
        <v>1</v>
      </c>
      <c r="AM49" s="696">
        <f>1</f>
        <v>1</v>
      </c>
      <c r="AN49" s="705"/>
      <c r="AO49" s="705"/>
      <c r="AP49" s="705"/>
      <c r="AQ49" s="696">
        <f>1</f>
        <v>1</v>
      </c>
      <c r="AR49" s="696">
        <f>1</f>
        <v>1</v>
      </c>
      <c r="AS49" s="696">
        <f>1</f>
        <v>1</v>
      </c>
      <c r="AT49" s="696">
        <f>1</f>
        <v>1</v>
      </c>
      <c r="AU49" s="705"/>
      <c r="AV49" s="705"/>
      <c r="AW49" s="696">
        <f>1</f>
        <v>1</v>
      </c>
      <c r="AX49" s="705"/>
      <c r="AY49" s="705"/>
      <c r="AZ49" s="705"/>
      <c r="BA49" s="705"/>
      <c r="BB49" s="705"/>
      <c r="BC49" s="705"/>
      <c r="BD49" s="705"/>
      <c r="BE49" s="705"/>
      <c r="BF49" s="705"/>
      <c r="BG49" s="705"/>
      <c r="BH49" s="696">
        <f>1</f>
        <v>1</v>
      </c>
    </row>
    <row r="50" spans="1:60" s="696" customFormat="1" ht="12.75" x14ac:dyDescent="0.2">
      <c r="A50" s="696" t="s">
        <v>6</v>
      </c>
      <c r="B50" s="696" t="s">
        <v>40</v>
      </c>
      <c r="C50" s="696" t="s">
        <v>19</v>
      </c>
      <c r="D50" s="696" t="s">
        <v>1074</v>
      </c>
      <c r="E50" s="699" t="s">
        <v>1047</v>
      </c>
      <c r="F50" s="696" t="s">
        <v>12</v>
      </c>
      <c r="G50" s="706"/>
      <c r="H50" s="706"/>
      <c r="I50" s="706"/>
      <c r="J50" s="700">
        <f>'3 Heat eta and phi'!G$21</f>
        <v>0.24721206174660004</v>
      </c>
      <c r="K50" s="700">
        <f>'3 Heat eta and phi'!H$21</f>
        <v>0.25245285308078824</v>
      </c>
      <c r="L50" s="700">
        <f>'3 Heat eta and phi'!I$21</f>
        <v>0.25597161877739627</v>
      </c>
      <c r="M50" s="700">
        <f>'3 Heat eta and phi'!J$21</f>
        <v>0.25795766803074527</v>
      </c>
      <c r="N50" s="700">
        <f>'3 Heat eta and phi'!K$21</f>
        <v>0.26274732024593184</v>
      </c>
      <c r="O50" s="700">
        <f>'3 Heat eta and phi'!L$21</f>
        <v>0.26301245275701968</v>
      </c>
      <c r="P50" s="700">
        <f>'3 Heat eta and phi'!M$21</f>
        <v>0.25926789110504256</v>
      </c>
      <c r="Q50" s="700">
        <f>'3 Heat eta and phi'!N$21</f>
        <v>0.26376961637687713</v>
      </c>
      <c r="R50" s="700">
        <f>'3 Heat eta and phi'!O$21</f>
        <v>0.27384463233818968</v>
      </c>
      <c r="S50" s="700">
        <f>'3 Heat eta and phi'!P$21</f>
        <v>0.29274828522686275</v>
      </c>
      <c r="T50" s="700">
        <f>'3 Heat eta and phi'!Q$21</f>
        <v>0.26305771052289167</v>
      </c>
      <c r="U50" s="700">
        <f>'3 Heat eta and phi'!R$21</f>
        <v>0.27337536104858901</v>
      </c>
      <c r="V50" s="700">
        <f>'3 Heat eta and phi'!S$21</f>
        <v>0.26712694482050137</v>
      </c>
      <c r="W50" s="700">
        <f>'3 Heat eta and phi'!T$21</f>
        <v>0.26379674514077622</v>
      </c>
      <c r="X50" s="700">
        <f>'3 Heat eta and phi'!U$21</f>
        <v>0.27815907003644758</v>
      </c>
      <c r="Y50" s="700">
        <f>'3 Heat eta and phi'!V$21</f>
        <v>0.28285577134714029</v>
      </c>
      <c r="Z50" s="700">
        <f>'3 Heat eta and phi'!W$21</f>
        <v>0.27873423627915395</v>
      </c>
      <c r="AA50" s="700">
        <f>'3 Heat eta and phi'!X$21</f>
        <v>0.30307632471533119</v>
      </c>
      <c r="AB50" s="700">
        <f>'3 Heat eta and phi'!Y$21</f>
        <v>0.30222719842934154</v>
      </c>
      <c r="AC50" s="700">
        <f>'3 Heat eta and phi'!Z$21</f>
        <v>0.31428327370669973</v>
      </c>
      <c r="AD50" s="700">
        <f>'3 Heat eta and phi'!AA$21</f>
        <v>0.32638671499685012</v>
      </c>
      <c r="AE50" s="700">
        <f>'3 Heat eta and phi'!AB$21</f>
        <v>0.32866456515327247</v>
      </c>
      <c r="AF50" s="700">
        <f>'3 Heat eta and phi'!AC$21</f>
        <v>0.32726578478118595</v>
      </c>
      <c r="AG50" s="700">
        <f>'3 Heat eta and phi'!AD$21</f>
        <v>0.33804828140726689</v>
      </c>
      <c r="AH50" s="700">
        <f>'3 Heat eta and phi'!AE$21</f>
        <v>0.35308368348877672</v>
      </c>
      <c r="AI50" s="700">
        <f>'3 Heat eta and phi'!AF$21</f>
        <v>0.36127501605989543</v>
      </c>
      <c r="AJ50" s="700">
        <f>'3 Heat eta and phi'!AG$21</f>
        <v>0.336314328692911</v>
      </c>
      <c r="AK50" s="700">
        <f>'3 Heat eta and phi'!AH$21</f>
        <v>0.34392257025756506</v>
      </c>
      <c r="AL50" s="700">
        <f>'3 Heat eta and phi'!AI$21</f>
        <v>0.36114628596185655</v>
      </c>
      <c r="AM50" s="700">
        <f>'3 Heat eta and phi'!AJ$21</f>
        <v>0.37061538562698515</v>
      </c>
      <c r="AN50" s="706"/>
      <c r="AO50" s="706"/>
      <c r="AP50" s="706"/>
      <c r="AQ50" s="700">
        <f>'3 Heat eta and phi'!AN$21</f>
        <v>0.39361997933234427</v>
      </c>
      <c r="AR50" s="700">
        <f>'3 Heat eta and phi'!AO$21</f>
        <v>0.40715832414469166</v>
      </c>
      <c r="AS50" s="700">
        <f>'3 Heat eta and phi'!AP$21</f>
        <v>0.41465054901440324</v>
      </c>
      <c r="AT50" s="700">
        <f>'3 Heat eta and phi'!AQ$21</f>
        <v>0.40584455533179142</v>
      </c>
      <c r="AU50" s="706"/>
      <c r="AV50" s="706"/>
      <c r="AW50" s="700">
        <f>'3 Heat eta and phi'!AT$21</f>
        <v>0.44758791805257503</v>
      </c>
      <c r="AX50" s="706"/>
      <c r="AY50" s="706"/>
      <c r="AZ50" s="706"/>
      <c r="BA50" s="706"/>
      <c r="BB50" s="706"/>
      <c r="BC50" s="706"/>
      <c r="BD50" s="706"/>
      <c r="BE50" s="706"/>
      <c r="BF50" s="706"/>
      <c r="BG50" s="706"/>
      <c r="BH50" s="700">
        <f>'3 Heat eta and phi'!BE$21</f>
        <v>0.44952489502727749</v>
      </c>
    </row>
    <row r="51" spans="1:60" s="696" customFormat="1" ht="12.75" x14ac:dyDescent="0.2">
      <c r="A51" s="696" t="s">
        <v>6</v>
      </c>
      <c r="B51" s="696" t="s">
        <v>40</v>
      </c>
      <c r="C51" s="696" t="s">
        <v>19</v>
      </c>
      <c r="D51" s="696" t="s">
        <v>1074</v>
      </c>
      <c r="E51" s="699" t="s">
        <v>1047</v>
      </c>
      <c r="F51" s="696" t="s">
        <v>13</v>
      </c>
      <c r="G51" s="706"/>
      <c r="H51" s="706"/>
      <c r="I51" s="706"/>
      <c r="J51" s="700">
        <f>'3 Heat eta and phi'!G$25</f>
        <v>0.6775283472683542</v>
      </c>
      <c r="K51" s="700">
        <f>'3 Heat eta and phi'!H$25</f>
        <v>0.67641163669682736</v>
      </c>
      <c r="L51" s="700">
        <f>'3 Heat eta and phi'!I$25</f>
        <v>0.67701294238918797</v>
      </c>
      <c r="M51" s="700">
        <f>'3 Heat eta and phi'!J$25</f>
        <v>0.67644027030122555</v>
      </c>
      <c r="N51" s="700">
        <f>'3 Heat eta and phi'!K$25</f>
        <v>0.67601076623525369</v>
      </c>
      <c r="O51" s="700">
        <f>'3 Heat eta and phi'!L$25</f>
        <v>0.67635436948803118</v>
      </c>
      <c r="P51" s="700">
        <f>'3 Heat eta and phi'!M$25</f>
        <v>0.67655480471881801</v>
      </c>
      <c r="Q51" s="700">
        <f>'3 Heat eta and phi'!N$25</f>
        <v>0.67626846867483681</v>
      </c>
      <c r="R51" s="700">
        <f>'3 Heat eta and phi'!O$25</f>
        <v>0.6762971022792349</v>
      </c>
      <c r="S51" s="700">
        <f>'3 Heat eta and phi'!P$25</f>
        <v>0.67655480471881801</v>
      </c>
      <c r="T51" s="700">
        <f>'3 Heat eta and phi'!Q$25</f>
        <v>0.67612530065284626</v>
      </c>
      <c r="U51" s="700">
        <f>'3 Heat eta and phi'!R$25</f>
        <v>0.67644027030122555</v>
      </c>
      <c r="V51" s="700">
        <f>'3 Heat eta and phi'!S$25</f>
        <v>0.67543809414729128</v>
      </c>
      <c r="W51" s="700">
        <f>'3 Heat eta and phi'!T$25</f>
        <v>0.67529492612530073</v>
      </c>
      <c r="X51" s="700">
        <f>'3 Heat eta and phi'!U$25</f>
        <v>0.67669797274080867</v>
      </c>
      <c r="Y51" s="700">
        <f>'3 Heat eta and phi'!V$25</f>
        <v>0.67615393425724424</v>
      </c>
      <c r="Z51" s="700">
        <f>'3 Heat eta and phi'!W$25</f>
        <v>0.677242011224373</v>
      </c>
      <c r="AA51" s="700">
        <f>'3 Heat eta and phi'!X$25</f>
        <v>0.67635436948803118</v>
      </c>
      <c r="AB51" s="700">
        <f>'3 Heat eta and phi'!Y$25</f>
        <v>0.67603939983965189</v>
      </c>
      <c r="AC51" s="700">
        <f>'3 Heat eta and phi'!Z$25</f>
        <v>0.67623983507043872</v>
      </c>
      <c r="AD51" s="700">
        <f>'3 Heat eta and phi'!AA$25</f>
        <v>0.67575306379567057</v>
      </c>
      <c r="AE51" s="700">
        <f>'3 Heat eta and phi'!AB$25</f>
        <v>0.6759821326308556</v>
      </c>
      <c r="AF51" s="700">
        <f>'3 Heat eta and phi'!AC$25</f>
        <v>0.67709884320238234</v>
      </c>
      <c r="AG51" s="700">
        <f>'3 Heat eta and phi'!AD$25</f>
        <v>0.67712747680678054</v>
      </c>
      <c r="AH51" s="700">
        <f>'3 Heat eta and phi'!AE$25</f>
        <v>0.67672660634520676</v>
      </c>
      <c r="AI51" s="700">
        <f>'3 Heat eta and phi'!AF$25</f>
        <v>0.67612530065284626</v>
      </c>
      <c r="AJ51" s="700">
        <f>'3 Heat eta and phi'!AG$25</f>
        <v>0.67486542205932887</v>
      </c>
      <c r="AK51" s="700">
        <f>'3 Heat eta and phi'!AH$25</f>
        <v>0.67492268926812504</v>
      </c>
      <c r="AL51" s="700">
        <f>'3 Heat eta and phi'!AI$25</f>
        <v>0.67626846867483681</v>
      </c>
      <c r="AM51" s="700">
        <f>'3 Heat eta and phi'!AJ$25</f>
        <v>0.67578169740006877</v>
      </c>
      <c r="AN51" s="706"/>
      <c r="AO51" s="706"/>
      <c r="AP51" s="706"/>
      <c r="AQ51" s="700">
        <f>'3 Heat eta and phi'!AN$25</f>
        <v>0.67666933913641047</v>
      </c>
      <c r="AR51" s="700">
        <f>'3 Heat eta and phi'!AO$25</f>
        <v>0.6753808269384951</v>
      </c>
      <c r="AS51" s="700">
        <f>'3 Heat eta and phi'!AP$25</f>
        <v>0.67526629252090253</v>
      </c>
      <c r="AT51" s="700">
        <f>'3 Heat eta and phi'!AQ$25</f>
        <v>0.67495132287252324</v>
      </c>
      <c r="AU51" s="706"/>
      <c r="AV51" s="706"/>
      <c r="AW51" s="700">
        <f>'3 Heat eta and phi'!AT$25</f>
        <v>0.67518039170770816</v>
      </c>
      <c r="AX51" s="706"/>
      <c r="AY51" s="706"/>
      <c r="AZ51" s="706"/>
      <c r="BA51" s="706"/>
      <c r="BB51" s="706"/>
      <c r="BC51" s="706"/>
      <c r="BD51" s="706"/>
      <c r="BE51" s="706"/>
      <c r="BF51" s="706"/>
      <c r="BG51" s="706"/>
      <c r="BH51" s="700">
        <f>'3 Heat eta and phi'!BE$25</f>
        <v>0.67632573588363309</v>
      </c>
    </row>
    <row r="52" spans="1:60" s="697" customFormat="1" ht="12.75" x14ac:dyDescent="0.2">
      <c r="A52" s="697" t="s">
        <v>6</v>
      </c>
      <c r="B52" s="697" t="s">
        <v>40</v>
      </c>
      <c r="C52" s="697" t="s">
        <v>16</v>
      </c>
      <c r="F52" s="697" t="s">
        <v>9</v>
      </c>
      <c r="AM52" s="697">
        <v>41</v>
      </c>
      <c r="AN52" s="697">
        <v>62</v>
      </c>
      <c r="AO52" s="697">
        <v>42</v>
      </c>
      <c r="AP52" s="697">
        <v>30</v>
      </c>
      <c r="AQ52" s="697">
        <v>15</v>
      </c>
      <c r="AR52" s="697">
        <v>28</v>
      </c>
      <c r="AS52" s="697">
        <v>32</v>
      </c>
      <c r="AT52" s="697">
        <v>13</v>
      </c>
      <c r="AU52" s="697">
        <v>70</v>
      </c>
      <c r="AV52" s="697">
        <v>1</v>
      </c>
      <c r="AW52" s="697">
        <v>2</v>
      </c>
      <c r="AX52" s="697">
        <v>1</v>
      </c>
      <c r="AY52" s="697">
        <v>2</v>
      </c>
    </row>
    <row r="53" spans="1:60" s="697" customFormat="1" ht="12.75" x14ac:dyDescent="0.2">
      <c r="A53" s="697" t="s">
        <v>6</v>
      </c>
      <c r="B53" s="697" t="s">
        <v>40</v>
      </c>
      <c r="C53" s="697" t="s">
        <v>16</v>
      </c>
      <c r="F53" s="697" t="s">
        <v>10</v>
      </c>
      <c r="AM53" s="697">
        <v>3.1520276763405701E-4</v>
      </c>
      <c r="AN53" s="697">
        <v>4.6919933403965499E-4</v>
      </c>
      <c r="AO53" s="697">
        <v>3.1841580555408102E-4</v>
      </c>
      <c r="AP53" s="697">
        <v>2.2830876477347999E-4</v>
      </c>
      <c r="AQ53" s="697">
        <v>1.078360891445E-4</v>
      </c>
      <c r="AR53" s="697">
        <v>2.06244797843269E-4</v>
      </c>
      <c r="AS53" s="697">
        <v>2.34908936082747E-4</v>
      </c>
      <c r="AT53" s="698">
        <v>9.3730172463517302E-5</v>
      </c>
      <c r="AU53" s="697">
        <v>5.0212326408814398E-4</v>
      </c>
      <c r="AV53" s="698">
        <v>7.0973831948160703E-6</v>
      </c>
      <c r="AW53" s="698">
        <v>1.4614648261953E-5</v>
      </c>
      <c r="AX53" s="698">
        <v>7.2487405313326801E-6</v>
      </c>
      <c r="AY53" s="698">
        <v>1.44342843120981E-5</v>
      </c>
    </row>
    <row r="54" spans="1:60" s="696" customFormat="1" ht="12.75" x14ac:dyDescent="0.2">
      <c r="A54" s="696" t="s">
        <v>6</v>
      </c>
      <c r="B54" s="696" t="s">
        <v>40</v>
      </c>
      <c r="C54" s="696" t="s">
        <v>16</v>
      </c>
      <c r="D54" s="696" t="str">
        <f>'2 MD eta and phi'!$A$13</f>
        <v>Industry static diesel engines</v>
      </c>
      <c r="E54" s="699" t="s">
        <v>1048</v>
      </c>
      <c r="F54" s="696" t="s">
        <v>11</v>
      </c>
      <c r="G54" s="705"/>
      <c r="H54" s="705"/>
      <c r="I54" s="705"/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  <c r="AA54" s="705"/>
      <c r="AB54" s="705"/>
      <c r="AC54" s="705"/>
      <c r="AD54" s="705"/>
      <c r="AE54" s="705"/>
      <c r="AF54" s="705"/>
      <c r="AG54" s="705"/>
      <c r="AH54" s="705"/>
      <c r="AI54" s="705"/>
      <c r="AJ54" s="705"/>
      <c r="AK54" s="705"/>
      <c r="AL54" s="705"/>
      <c r="AM54" s="696">
        <f>1</f>
        <v>1</v>
      </c>
      <c r="AN54" s="696">
        <f>1</f>
        <v>1</v>
      </c>
      <c r="AO54" s="696">
        <f>1</f>
        <v>1</v>
      </c>
      <c r="AP54" s="696">
        <f>1</f>
        <v>1</v>
      </c>
      <c r="AQ54" s="696">
        <f>1</f>
        <v>1</v>
      </c>
      <c r="AR54" s="696">
        <f>1</f>
        <v>1</v>
      </c>
      <c r="AS54" s="696">
        <f>1</f>
        <v>1</v>
      </c>
      <c r="AT54" s="696">
        <f>1</f>
        <v>1</v>
      </c>
      <c r="AU54" s="696">
        <f>1</f>
        <v>1</v>
      </c>
      <c r="AV54" s="696">
        <f>1</f>
        <v>1</v>
      </c>
      <c r="AW54" s="696">
        <f>1</f>
        <v>1</v>
      </c>
      <c r="AX54" s="696">
        <f>1</f>
        <v>1</v>
      </c>
      <c r="AY54" s="696">
        <f>1</f>
        <v>1</v>
      </c>
      <c r="AZ54" s="705"/>
      <c r="BA54" s="705"/>
      <c r="BB54" s="705"/>
      <c r="BC54" s="705"/>
      <c r="BD54" s="705"/>
      <c r="BE54" s="705"/>
      <c r="BF54" s="705"/>
      <c r="BG54" s="705"/>
      <c r="BH54" s="705"/>
    </row>
    <row r="55" spans="1:60" s="696" customFormat="1" ht="12.75" x14ac:dyDescent="0.2">
      <c r="A55" s="696" t="s">
        <v>6</v>
      </c>
      <c r="B55" s="696" t="s">
        <v>40</v>
      </c>
      <c r="C55" s="696" t="s">
        <v>16</v>
      </c>
      <c r="D55" s="696" t="str">
        <f>'2 MD eta and phi'!$A$13</f>
        <v>Industry static diesel engines</v>
      </c>
      <c r="E55" s="699" t="s">
        <v>1048</v>
      </c>
      <c r="F55" s="696" t="s">
        <v>12</v>
      </c>
      <c r="G55" s="706"/>
      <c r="H55" s="706"/>
      <c r="I55" s="706"/>
      <c r="J55" s="706"/>
      <c r="K55" s="706"/>
      <c r="L55" s="706"/>
      <c r="M55" s="706"/>
      <c r="N55" s="706"/>
      <c r="O55" s="706"/>
      <c r="P55" s="706"/>
      <c r="Q55" s="706"/>
      <c r="R55" s="706"/>
      <c r="S55" s="706"/>
      <c r="T55" s="706"/>
      <c r="U55" s="706"/>
      <c r="V55" s="706"/>
      <c r="W55" s="706"/>
      <c r="X55" s="706"/>
      <c r="Y55" s="706"/>
      <c r="Z55" s="706"/>
      <c r="AA55" s="706"/>
      <c r="AB55" s="706"/>
      <c r="AC55" s="706"/>
      <c r="AD55" s="706"/>
      <c r="AE55" s="706"/>
      <c r="AF55" s="706"/>
      <c r="AG55" s="706"/>
      <c r="AH55" s="706"/>
      <c r="AI55" s="706"/>
      <c r="AJ55" s="706"/>
      <c r="AK55" s="706"/>
      <c r="AL55" s="706"/>
      <c r="AM55" s="696">
        <f>'2 MD eta and phi'!AL$13</f>
        <v>0.28199999999999997</v>
      </c>
      <c r="AN55" s="696">
        <f>'2 MD eta and phi'!AM$13</f>
        <v>0.28299999999999997</v>
      </c>
      <c r="AO55" s="696">
        <f>'2 MD eta and phi'!AN$13</f>
        <v>0.28399999999999997</v>
      </c>
      <c r="AP55" s="696">
        <f>'2 MD eta and phi'!AO$13</f>
        <v>0.28499999999999998</v>
      </c>
      <c r="AQ55" s="696">
        <f>'2 MD eta and phi'!AP$13</f>
        <v>0.28599999999999998</v>
      </c>
      <c r="AR55" s="696">
        <f>'2 MD eta and phi'!AQ$13</f>
        <v>0.28699999999999998</v>
      </c>
      <c r="AS55" s="696">
        <f>'2 MD eta and phi'!AR$13</f>
        <v>0.28799999999999998</v>
      </c>
      <c r="AT55" s="696">
        <f>'2 MD eta and phi'!AS$13</f>
        <v>0.28899999999999998</v>
      </c>
      <c r="AU55" s="696">
        <f>'2 MD eta and phi'!AT$13</f>
        <v>0.28999999999999998</v>
      </c>
      <c r="AV55" s="696">
        <f>'2 MD eta and phi'!AU$13</f>
        <v>0.29099999999999998</v>
      </c>
      <c r="AW55" s="696">
        <f>'2 MD eta and phi'!AV$13</f>
        <v>0.29199999999999998</v>
      </c>
      <c r="AX55" s="696">
        <f>'2 MD eta and phi'!AW$13</f>
        <v>0.29299999999999998</v>
      </c>
      <c r="AY55" s="696">
        <f>'2 MD eta and phi'!AX$13</f>
        <v>0.29399999999999998</v>
      </c>
      <c r="AZ55" s="706"/>
      <c r="BA55" s="706"/>
      <c r="BB55" s="706"/>
      <c r="BC55" s="706"/>
      <c r="BD55" s="706"/>
      <c r="BE55" s="706"/>
      <c r="BF55" s="706"/>
      <c r="BG55" s="706"/>
      <c r="BH55" s="706"/>
    </row>
    <row r="56" spans="1:60" s="696" customFormat="1" ht="11.25" customHeight="1" x14ac:dyDescent="0.2">
      <c r="A56" s="696" t="s">
        <v>6</v>
      </c>
      <c r="B56" s="696" t="s">
        <v>40</v>
      </c>
      <c r="C56" s="696" t="s">
        <v>16</v>
      </c>
      <c r="D56" s="696" t="str">
        <f>'2 MD eta and phi'!$A$13</f>
        <v>Industry static diesel engines</v>
      </c>
      <c r="E56" s="699" t="s">
        <v>1048</v>
      </c>
      <c r="F56" s="696" t="s">
        <v>13</v>
      </c>
      <c r="G56" s="706"/>
      <c r="H56" s="706"/>
      <c r="I56" s="706"/>
      <c r="J56" s="706"/>
      <c r="K56" s="706"/>
      <c r="L56" s="706"/>
      <c r="M56" s="706"/>
      <c r="N56" s="706"/>
      <c r="O56" s="706"/>
      <c r="P56" s="706"/>
      <c r="Q56" s="706"/>
      <c r="R56" s="706"/>
      <c r="S56" s="706"/>
      <c r="T56" s="706"/>
      <c r="U56" s="706"/>
      <c r="V56" s="706"/>
      <c r="W56" s="706"/>
      <c r="X56" s="706"/>
      <c r="Y56" s="706"/>
      <c r="Z56" s="706"/>
      <c r="AA56" s="706"/>
      <c r="AB56" s="706"/>
      <c r="AC56" s="706"/>
      <c r="AD56" s="706"/>
      <c r="AE56" s="706"/>
      <c r="AF56" s="706"/>
      <c r="AG56" s="706"/>
      <c r="AH56" s="706"/>
      <c r="AI56" s="706"/>
      <c r="AJ56" s="706"/>
      <c r="AK56" s="706"/>
      <c r="AL56" s="706"/>
      <c r="AM56" s="696">
        <f>1</f>
        <v>1</v>
      </c>
      <c r="AN56" s="696">
        <f>1</f>
        <v>1</v>
      </c>
      <c r="AO56" s="696">
        <f>1</f>
        <v>1</v>
      </c>
      <c r="AP56" s="696">
        <f>1</f>
        <v>1</v>
      </c>
      <c r="AQ56" s="696">
        <f>1</f>
        <v>1</v>
      </c>
      <c r="AR56" s="696">
        <f>1</f>
        <v>1</v>
      </c>
      <c r="AS56" s="696">
        <f>1</f>
        <v>1</v>
      </c>
      <c r="AT56" s="696">
        <f>1</f>
        <v>1</v>
      </c>
      <c r="AU56" s="696">
        <f>1</f>
        <v>1</v>
      </c>
      <c r="AV56" s="696">
        <f>1</f>
        <v>1</v>
      </c>
      <c r="AW56" s="696">
        <f>1</f>
        <v>1</v>
      </c>
      <c r="AX56" s="696">
        <f>1</f>
        <v>1</v>
      </c>
      <c r="AY56" s="696">
        <f>1</f>
        <v>1</v>
      </c>
      <c r="AZ56" s="706"/>
      <c r="BA56" s="706"/>
      <c r="BB56" s="706"/>
      <c r="BC56" s="706"/>
      <c r="BD56" s="706"/>
      <c r="BE56" s="706"/>
      <c r="BF56" s="706"/>
      <c r="BG56" s="706"/>
      <c r="BH56" s="706"/>
    </row>
    <row r="57" spans="1:60" s="697" customFormat="1" ht="12.75" x14ac:dyDescent="0.2">
      <c r="A57" s="697" t="s">
        <v>6</v>
      </c>
      <c r="B57" s="697" t="s">
        <v>40</v>
      </c>
      <c r="C57" s="697" t="s">
        <v>15</v>
      </c>
      <c r="F57" s="697" t="s">
        <v>9</v>
      </c>
      <c r="I57" s="697">
        <v>189</v>
      </c>
      <c r="J57" s="697">
        <v>506</v>
      </c>
      <c r="K57" s="697">
        <v>686</v>
      </c>
      <c r="L57" s="697">
        <v>932</v>
      </c>
      <c r="M57" s="697">
        <v>1083</v>
      </c>
      <c r="N57" s="697">
        <v>1179</v>
      </c>
      <c r="O57" s="697">
        <v>1259</v>
      </c>
      <c r="P57" s="697">
        <v>1333</v>
      </c>
      <c r="Q57" s="697">
        <v>1376</v>
      </c>
      <c r="R57" s="697">
        <v>1409</v>
      </c>
      <c r="S57" s="697">
        <v>1254</v>
      </c>
      <c r="T57" s="697">
        <v>1182</v>
      </c>
      <c r="U57" s="697">
        <v>625</v>
      </c>
      <c r="V57" s="697">
        <v>804</v>
      </c>
      <c r="W57" s="697">
        <v>463</v>
      </c>
      <c r="X57" s="697">
        <v>503</v>
      </c>
      <c r="Y57" s="697">
        <v>549</v>
      </c>
      <c r="Z57" s="697">
        <v>516</v>
      </c>
      <c r="AA57" s="697">
        <v>379</v>
      </c>
      <c r="AB57" s="697">
        <v>400</v>
      </c>
      <c r="AC57" s="697">
        <v>387</v>
      </c>
      <c r="AD57" s="697">
        <v>290</v>
      </c>
      <c r="AE57" s="697">
        <v>221</v>
      </c>
      <c r="AF57" s="697">
        <v>166</v>
      </c>
      <c r="AG57" s="697">
        <v>131</v>
      </c>
      <c r="AH57" s="697">
        <v>93</v>
      </c>
      <c r="AI57" s="697">
        <v>111</v>
      </c>
      <c r="AJ57" s="697">
        <v>100</v>
      </c>
      <c r="AK57" s="697">
        <v>100</v>
      </c>
      <c r="AL57" s="697">
        <v>87</v>
      </c>
      <c r="AM57" s="697">
        <v>170</v>
      </c>
      <c r="AN57" s="697">
        <v>336</v>
      </c>
      <c r="AO57" s="697">
        <v>234</v>
      </c>
      <c r="AP57" s="697">
        <v>181</v>
      </c>
      <c r="AQ57" s="697">
        <v>107</v>
      </c>
      <c r="AR57" s="697">
        <v>83</v>
      </c>
      <c r="AS57" s="697">
        <v>29</v>
      </c>
      <c r="AT57" s="697">
        <v>41</v>
      </c>
      <c r="AU57" s="697">
        <v>54</v>
      </c>
      <c r="AV57" s="697">
        <v>88</v>
      </c>
      <c r="AW57" s="697">
        <v>85</v>
      </c>
      <c r="AX57" s="697">
        <v>43</v>
      </c>
      <c r="AY57" s="697">
        <v>67</v>
      </c>
      <c r="AZ57" s="697">
        <v>45</v>
      </c>
      <c r="BA57" s="697">
        <v>53</v>
      </c>
      <c r="BB57" s="697">
        <v>91</v>
      </c>
      <c r="BC57" s="697">
        <v>43</v>
      </c>
      <c r="BD57" s="697">
        <v>14</v>
      </c>
      <c r="BE57" s="697">
        <v>5</v>
      </c>
      <c r="BF57" s="697">
        <v>4</v>
      </c>
      <c r="BG57" s="697">
        <v>2</v>
      </c>
      <c r="BH57" s="697">
        <v>3</v>
      </c>
    </row>
    <row r="58" spans="1:60" s="697" customFormat="1" ht="12.75" x14ac:dyDescent="0.2">
      <c r="A58" s="697" t="s">
        <v>6</v>
      </c>
      <c r="B58" s="697" t="s">
        <v>40</v>
      </c>
      <c r="C58" s="697" t="s">
        <v>15</v>
      </c>
      <c r="F58" s="697" t="s">
        <v>10</v>
      </c>
      <c r="I58" s="697">
        <v>1.7609078458227399E-3</v>
      </c>
      <c r="J58" s="697">
        <v>4.5742180437533904E-3</v>
      </c>
      <c r="K58" s="697">
        <v>6.2369873350971499E-3</v>
      </c>
      <c r="L58" s="697">
        <v>8.1961446461235408E-3</v>
      </c>
      <c r="M58" s="697">
        <v>9.7284478499501392E-3</v>
      </c>
      <c r="N58" s="697">
        <v>1.0446848666896999E-2</v>
      </c>
      <c r="O58" s="697">
        <v>1.07392969556354E-2</v>
      </c>
      <c r="P58" s="697">
        <v>1.1062883321022799E-2</v>
      </c>
      <c r="Q58" s="697">
        <v>1.10759621034669E-2</v>
      </c>
      <c r="R58" s="697">
        <v>1.1373910235711999E-2</v>
      </c>
      <c r="S58" s="697">
        <v>1.0050976243147099E-2</v>
      </c>
      <c r="T58" s="697">
        <v>9.0114129316062695E-3</v>
      </c>
      <c r="U58" s="697">
        <v>4.9645333735791504E-3</v>
      </c>
      <c r="V58" s="697">
        <v>6.5086985031612499E-3</v>
      </c>
      <c r="W58" s="697">
        <v>3.7139831868061302E-3</v>
      </c>
      <c r="X58" s="697">
        <v>3.9304858799443596E-3</v>
      </c>
      <c r="Y58" s="697">
        <v>4.2921139247433697E-3</v>
      </c>
      <c r="Z58" s="697">
        <v>3.8488792749785598E-3</v>
      </c>
      <c r="AA58" s="697">
        <v>3.0520949934367898E-3</v>
      </c>
      <c r="AB58" s="697">
        <v>3.2899877447956499E-3</v>
      </c>
      <c r="AC58" s="697">
        <v>3.2068014020433999E-3</v>
      </c>
      <c r="AD58" s="697">
        <v>2.4242221590624101E-3</v>
      </c>
      <c r="AE58" s="697">
        <v>1.85025493331547E-3</v>
      </c>
      <c r="AF58" s="697">
        <v>1.3315472418522899E-3</v>
      </c>
      <c r="AG58" s="697">
        <v>1.0257614908777701E-3</v>
      </c>
      <c r="AH58" s="697">
        <v>7.2044993260307101E-4</v>
      </c>
      <c r="AI58" s="697">
        <v>8.4904577963054999E-4</v>
      </c>
      <c r="AJ58" s="697">
        <v>7.8137208938896705E-4</v>
      </c>
      <c r="AK58" s="697">
        <v>7.8532386756298303E-4</v>
      </c>
      <c r="AL58" s="697">
        <v>6.54278000466267E-4</v>
      </c>
      <c r="AM58" s="697">
        <v>1.30693830482414E-3</v>
      </c>
      <c r="AN58" s="697">
        <v>2.5427576812471599E-3</v>
      </c>
      <c r="AO58" s="697">
        <v>1.7740309166584501E-3</v>
      </c>
      <c r="AP58" s="697">
        <v>1.3774628807999901E-3</v>
      </c>
      <c r="AQ58" s="697">
        <v>7.6923076923076901E-4</v>
      </c>
      <c r="AR58" s="697">
        <v>6.1136850789254599E-4</v>
      </c>
      <c r="AS58" s="697">
        <v>2.12886223324989E-4</v>
      </c>
      <c r="AT58" s="697">
        <v>2.9561054392340103E-4</v>
      </c>
      <c r="AU58" s="697">
        <v>3.8735223229656798E-4</v>
      </c>
      <c r="AV58" s="697">
        <v>6.2456972114381399E-4</v>
      </c>
      <c r="AW58" s="697">
        <v>6.2112255113300099E-4</v>
      </c>
      <c r="AX58" s="697">
        <v>3.1169584284730499E-4</v>
      </c>
      <c r="AY58" s="697">
        <v>4.8354852445528599E-4</v>
      </c>
      <c r="AZ58" s="697">
        <v>3.2729653065677501E-4</v>
      </c>
      <c r="BA58" s="697">
        <v>3.9190168443780602E-4</v>
      </c>
      <c r="BB58" s="697">
        <v>6.83819772160269E-4</v>
      </c>
      <c r="BC58" s="697">
        <v>3.2322564156531401E-4</v>
      </c>
      <c r="BD58" s="697">
        <v>1.13393377826735E-4</v>
      </c>
      <c r="BE58" s="698">
        <v>3.8513680059157E-5</v>
      </c>
      <c r="BF58" s="698">
        <v>3.3814914067849601E-5</v>
      </c>
      <c r="BG58" s="698">
        <v>1.6419956815513599E-5</v>
      </c>
      <c r="BH58" s="698">
        <v>2.44684234994739E-5</v>
      </c>
    </row>
    <row r="59" spans="1:60" s="696" customFormat="1" ht="12.75" x14ac:dyDescent="0.2">
      <c r="A59" s="696" t="s">
        <v>6</v>
      </c>
      <c r="B59" s="696" t="s">
        <v>40</v>
      </c>
      <c r="C59" s="696" t="s">
        <v>15</v>
      </c>
      <c r="D59" s="696" t="s">
        <v>1074</v>
      </c>
      <c r="E59" s="699" t="s">
        <v>1047</v>
      </c>
      <c r="F59" s="696" t="s">
        <v>11</v>
      </c>
      <c r="G59" s="705"/>
      <c r="H59" s="705"/>
      <c r="I59" s="696">
        <f>1</f>
        <v>1</v>
      </c>
      <c r="J59" s="696">
        <f>1</f>
        <v>1</v>
      </c>
      <c r="K59" s="696">
        <f>1</f>
        <v>1</v>
      </c>
      <c r="L59" s="696">
        <f>1</f>
        <v>1</v>
      </c>
      <c r="M59" s="696">
        <f>1</f>
        <v>1</v>
      </c>
      <c r="N59" s="696">
        <f>1</f>
        <v>1</v>
      </c>
      <c r="O59" s="696">
        <f>1</f>
        <v>1</v>
      </c>
      <c r="P59" s="696">
        <f>1</f>
        <v>1</v>
      </c>
      <c r="Q59" s="696">
        <f>1</f>
        <v>1</v>
      </c>
      <c r="R59" s="696">
        <f>1</f>
        <v>1</v>
      </c>
      <c r="S59" s="696">
        <f>1</f>
        <v>1</v>
      </c>
      <c r="T59" s="696">
        <f>1</f>
        <v>1</v>
      </c>
      <c r="U59" s="696">
        <f>1</f>
        <v>1</v>
      </c>
      <c r="V59" s="696">
        <f>1</f>
        <v>1</v>
      </c>
      <c r="W59" s="696">
        <f>1</f>
        <v>1</v>
      </c>
      <c r="X59" s="696">
        <f>1</f>
        <v>1</v>
      </c>
      <c r="Y59" s="696">
        <f>1</f>
        <v>1</v>
      </c>
      <c r="Z59" s="696">
        <f>1</f>
        <v>1</v>
      </c>
      <c r="AA59" s="696">
        <f>1</f>
        <v>1</v>
      </c>
      <c r="AB59" s="696">
        <f>1</f>
        <v>1</v>
      </c>
      <c r="AC59" s="696">
        <f>1</f>
        <v>1</v>
      </c>
      <c r="AD59" s="696">
        <f>1</f>
        <v>1</v>
      </c>
      <c r="AE59" s="696">
        <f>1</f>
        <v>1</v>
      </c>
      <c r="AF59" s="696">
        <f>1</f>
        <v>1</v>
      </c>
      <c r="AG59" s="696">
        <f>1</f>
        <v>1</v>
      </c>
      <c r="AH59" s="696">
        <f>1</f>
        <v>1</v>
      </c>
      <c r="AI59" s="696">
        <f>1</f>
        <v>1</v>
      </c>
      <c r="AJ59" s="696">
        <f>1</f>
        <v>1</v>
      </c>
      <c r="AK59" s="696">
        <f>1</f>
        <v>1</v>
      </c>
      <c r="AL59" s="696">
        <f>1</f>
        <v>1</v>
      </c>
      <c r="AM59" s="696">
        <f>1</f>
        <v>1</v>
      </c>
      <c r="AN59" s="696">
        <f>1</f>
        <v>1</v>
      </c>
      <c r="AO59" s="696">
        <f>1</f>
        <v>1</v>
      </c>
      <c r="AP59" s="696">
        <f>1</f>
        <v>1</v>
      </c>
      <c r="AQ59" s="696">
        <f>1</f>
        <v>1</v>
      </c>
      <c r="AR59" s="696">
        <f>1</f>
        <v>1</v>
      </c>
      <c r="AS59" s="696">
        <f>1</f>
        <v>1</v>
      </c>
      <c r="AT59" s="696">
        <f>1</f>
        <v>1</v>
      </c>
      <c r="AU59" s="696">
        <f>1</f>
        <v>1</v>
      </c>
      <c r="AV59" s="696">
        <f>1</f>
        <v>1</v>
      </c>
      <c r="AW59" s="696">
        <f>1</f>
        <v>1</v>
      </c>
      <c r="AX59" s="696">
        <f>1</f>
        <v>1</v>
      </c>
      <c r="AY59" s="696">
        <f>1</f>
        <v>1</v>
      </c>
      <c r="AZ59" s="696">
        <f>1</f>
        <v>1</v>
      </c>
      <c r="BA59" s="696">
        <f>1</f>
        <v>1</v>
      </c>
      <c r="BB59" s="696">
        <f>1</f>
        <v>1</v>
      </c>
      <c r="BC59" s="696">
        <f>1</f>
        <v>1</v>
      </c>
      <c r="BD59" s="696">
        <f>1</f>
        <v>1</v>
      </c>
      <c r="BE59" s="696">
        <f>1</f>
        <v>1</v>
      </c>
      <c r="BF59" s="696">
        <f>1</f>
        <v>1</v>
      </c>
      <c r="BG59" s="696">
        <f>1</f>
        <v>1</v>
      </c>
      <c r="BH59" s="696">
        <f>1</f>
        <v>1</v>
      </c>
    </row>
    <row r="60" spans="1:60" s="696" customFormat="1" ht="12.75" x14ac:dyDescent="0.2">
      <c r="A60" s="696" t="s">
        <v>6</v>
      </c>
      <c r="B60" s="696" t="s">
        <v>40</v>
      </c>
      <c r="C60" s="696" t="s">
        <v>15</v>
      </c>
      <c r="D60" s="696" t="s">
        <v>1074</v>
      </c>
      <c r="E60" s="699" t="s">
        <v>1047</v>
      </c>
      <c r="F60" s="696" t="s">
        <v>12</v>
      </c>
      <c r="G60" s="706"/>
      <c r="H60" s="706"/>
      <c r="I60" s="700">
        <f>'3 Heat eta and phi'!F$21</f>
        <v>0.24042546167303691</v>
      </c>
      <c r="J60" s="700">
        <f>'3 Heat eta and phi'!G$21</f>
        <v>0.24721206174660004</v>
      </c>
      <c r="K60" s="700">
        <f>'3 Heat eta and phi'!H$21</f>
        <v>0.25245285308078824</v>
      </c>
      <c r="L60" s="700">
        <f>'3 Heat eta and phi'!I$21</f>
        <v>0.25597161877739627</v>
      </c>
      <c r="M60" s="700">
        <f>'3 Heat eta and phi'!J$21</f>
        <v>0.25795766803074527</v>
      </c>
      <c r="N60" s="700">
        <f>'3 Heat eta and phi'!K$21</f>
        <v>0.26274732024593184</v>
      </c>
      <c r="O60" s="700">
        <f>'3 Heat eta and phi'!L$21</f>
        <v>0.26301245275701968</v>
      </c>
      <c r="P60" s="700">
        <f>'3 Heat eta and phi'!M$21</f>
        <v>0.25926789110504256</v>
      </c>
      <c r="Q60" s="700">
        <f>'3 Heat eta and phi'!N$21</f>
        <v>0.26376961637687713</v>
      </c>
      <c r="R60" s="700">
        <f>'3 Heat eta and phi'!O$21</f>
        <v>0.27384463233818968</v>
      </c>
      <c r="S60" s="700">
        <f>'3 Heat eta and phi'!P$21</f>
        <v>0.29274828522686275</v>
      </c>
      <c r="T60" s="700">
        <f>'3 Heat eta and phi'!Q$21</f>
        <v>0.26305771052289167</v>
      </c>
      <c r="U60" s="700">
        <f>'3 Heat eta and phi'!R$21</f>
        <v>0.27337536104858901</v>
      </c>
      <c r="V60" s="700">
        <f>'3 Heat eta and phi'!S$21</f>
        <v>0.26712694482050137</v>
      </c>
      <c r="W60" s="700">
        <f>'3 Heat eta and phi'!T$21</f>
        <v>0.26379674514077622</v>
      </c>
      <c r="X60" s="700">
        <f>'3 Heat eta and phi'!U$21</f>
        <v>0.27815907003644758</v>
      </c>
      <c r="Y60" s="700">
        <f>'3 Heat eta and phi'!V$21</f>
        <v>0.28285577134714029</v>
      </c>
      <c r="Z60" s="700">
        <f>'3 Heat eta and phi'!W$21</f>
        <v>0.27873423627915395</v>
      </c>
      <c r="AA60" s="700">
        <f>'3 Heat eta and phi'!X$21</f>
        <v>0.30307632471533119</v>
      </c>
      <c r="AB60" s="700">
        <f>'3 Heat eta and phi'!Y$21</f>
        <v>0.30222719842934154</v>
      </c>
      <c r="AC60" s="700">
        <f>'3 Heat eta and phi'!Z$21</f>
        <v>0.31428327370669973</v>
      </c>
      <c r="AD60" s="700">
        <f>'3 Heat eta and phi'!AA$21</f>
        <v>0.32638671499685012</v>
      </c>
      <c r="AE60" s="700">
        <f>'3 Heat eta and phi'!AB$21</f>
        <v>0.32866456515327247</v>
      </c>
      <c r="AF60" s="700">
        <f>'3 Heat eta and phi'!AC$21</f>
        <v>0.32726578478118595</v>
      </c>
      <c r="AG60" s="700">
        <f>'3 Heat eta and phi'!AD$21</f>
        <v>0.33804828140726689</v>
      </c>
      <c r="AH60" s="700">
        <f>'3 Heat eta and phi'!AE$21</f>
        <v>0.35308368348877672</v>
      </c>
      <c r="AI60" s="700">
        <f>'3 Heat eta and phi'!AF$21</f>
        <v>0.36127501605989543</v>
      </c>
      <c r="AJ60" s="700">
        <f>'3 Heat eta and phi'!AG$21</f>
        <v>0.336314328692911</v>
      </c>
      <c r="AK60" s="700">
        <f>'3 Heat eta and phi'!AH$21</f>
        <v>0.34392257025756506</v>
      </c>
      <c r="AL60" s="700">
        <f>'3 Heat eta and phi'!AI$21</f>
        <v>0.36114628596185655</v>
      </c>
      <c r="AM60" s="700">
        <f>'3 Heat eta and phi'!AJ$21</f>
        <v>0.37061538562698515</v>
      </c>
      <c r="AN60" s="700">
        <f>'3 Heat eta and phi'!AK$21</f>
        <v>0.37678757180985728</v>
      </c>
      <c r="AO60" s="700">
        <f>'3 Heat eta and phi'!AL$21</f>
        <v>0.38741092067264526</v>
      </c>
      <c r="AP60" s="700">
        <f>'3 Heat eta and phi'!AM$21</f>
        <v>0.383268005286727</v>
      </c>
      <c r="AQ60" s="700">
        <f>'3 Heat eta and phi'!AN$21</f>
        <v>0.39361997933234427</v>
      </c>
      <c r="AR60" s="700">
        <f>'3 Heat eta and phi'!AO$21</f>
        <v>0.40715832414469166</v>
      </c>
      <c r="AS60" s="700">
        <f>'3 Heat eta and phi'!AP$21</f>
        <v>0.41465054901440324</v>
      </c>
      <c r="AT60" s="700">
        <f>'3 Heat eta and phi'!AQ$21</f>
        <v>0.40584455533179142</v>
      </c>
      <c r="AU60" s="700">
        <f>'3 Heat eta and phi'!AR$21</f>
        <v>0.4151583306213521</v>
      </c>
      <c r="AV60" s="700">
        <f>'3 Heat eta and phi'!AS$21</f>
        <v>0.43862096220278957</v>
      </c>
      <c r="AW60" s="700">
        <f>'3 Heat eta and phi'!AT$21</f>
        <v>0.44758791805257503</v>
      </c>
      <c r="AX60" s="700">
        <f>'3 Heat eta and phi'!AU$21</f>
        <v>0.44657128563417114</v>
      </c>
      <c r="AY60" s="700">
        <f>'3 Heat eta and phi'!AV$21</f>
        <v>0.45050456715809217</v>
      </c>
      <c r="AZ60" s="700">
        <f>'3 Heat eta and phi'!AW$21</f>
        <v>0.44928545717019908</v>
      </c>
      <c r="BA60" s="700">
        <f>'3 Heat eta and phi'!AX$21</f>
        <v>0.44282161656391661</v>
      </c>
      <c r="BB60" s="700">
        <f>'3 Heat eta and phi'!AY$21</f>
        <v>0.4474011718435042</v>
      </c>
      <c r="BC60" s="700">
        <f>'3 Heat eta and phi'!AZ$21</f>
        <v>0.42440799931491724</v>
      </c>
      <c r="BD60" s="700">
        <f>'3 Heat eta and phi'!BA$21</f>
        <v>0.43407536964877846</v>
      </c>
      <c r="BE60" s="700">
        <f>'3 Heat eta and phi'!BB$21</f>
        <v>0.43033233297466611</v>
      </c>
      <c r="BF60" s="700">
        <f>'3 Heat eta and phi'!BC$21</f>
        <v>0.42931747399306813</v>
      </c>
      <c r="BG60" s="700">
        <f>'3 Heat eta and phi'!BD$21</f>
        <v>0.4373933131244585</v>
      </c>
      <c r="BH60" s="700">
        <f>'3 Heat eta and phi'!BE$21</f>
        <v>0.44952489502727749</v>
      </c>
    </row>
    <row r="61" spans="1:60" s="696" customFormat="1" ht="12.75" x14ac:dyDescent="0.2">
      <c r="A61" s="696" t="s">
        <v>6</v>
      </c>
      <c r="B61" s="696" t="s">
        <v>40</v>
      </c>
      <c r="C61" s="696" t="s">
        <v>15</v>
      </c>
      <c r="D61" s="696" t="s">
        <v>1074</v>
      </c>
      <c r="E61" s="699" t="s">
        <v>1047</v>
      </c>
      <c r="F61" s="696" t="s">
        <v>13</v>
      </c>
      <c r="G61" s="706"/>
      <c r="H61" s="706"/>
      <c r="I61" s="700">
        <f>'3 Heat eta and phi'!F$25</f>
        <v>0.67729927843316917</v>
      </c>
      <c r="J61" s="700">
        <f>'3 Heat eta and phi'!G$25</f>
        <v>0.6775283472683542</v>
      </c>
      <c r="K61" s="700">
        <f>'3 Heat eta and phi'!H$25</f>
        <v>0.67641163669682736</v>
      </c>
      <c r="L61" s="700">
        <f>'3 Heat eta and phi'!I$25</f>
        <v>0.67701294238918797</v>
      </c>
      <c r="M61" s="700">
        <f>'3 Heat eta and phi'!J$25</f>
        <v>0.67644027030122555</v>
      </c>
      <c r="N61" s="700">
        <f>'3 Heat eta and phi'!K$25</f>
        <v>0.67601076623525369</v>
      </c>
      <c r="O61" s="700">
        <f>'3 Heat eta and phi'!L$25</f>
        <v>0.67635436948803118</v>
      </c>
      <c r="P61" s="700">
        <f>'3 Heat eta and phi'!M$25</f>
        <v>0.67655480471881801</v>
      </c>
      <c r="Q61" s="700">
        <f>'3 Heat eta and phi'!N$25</f>
        <v>0.67626846867483681</v>
      </c>
      <c r="R61" s="700">
        <f>'3 Heat eta and phi'!O$25</f>
        <v>0.6762971022792349</v>
      </c>
      <c r="S61" s="700">
        <f>'3 Heat eta and phi'!P$25</f>
        <v>0.67655480471881801</v>
      </c>
      <c r="T61" s="700">
        <f>'3 Heat eta and phi'!Q$25</f>
        <v>0.67612530065284626</v>
      </c>
      <c r="U61" s="700">
        <f>'3 Heat eta and phi'!R$25</f>
        <v>0.67644027030122555</v>
      </c>
      <c r="V61" s="700">
        <f>'3 Heat eta and phi'!S$25</f>
        <v>0.67543809414729128</v>
      </c>
      <c r="W61" s="700">
        <f>'3 Heat eta and phi'!T$25</f>
        <v>0.67529492612530073</v>
      </c>
      <c r="X61" s="700">
        <f>'3 Heat eta and phi'!U$25</f>
        <v>0.67669797274080867</v>
      </c>
      <c r="Y61" s="700">
        <f>'3 Heat eta and phi'!V$25</f>
        <v>0.67615393425724424</v>
      </c>
      <c r="Z61" s="700">
        <f>'3 Heat eta and phi'!W$25</f>
        <v>0.677242011224373</v>
      </c>
      <c r="AA61" s="700">
        <f>'3 Heat eta and phi'!X$25</f>
        <v>0.67635436948803118</v>
      </c>
      <c r="AB61" s="700">
        <f>'3 Heat eta and phi'!Y$25</f>
        <v>0.67603939983965189</v>
      </c>
      <c r="AC61" s="700">
        <f>'3 Heat eta and phi'!Z$25</f>
        <v>0.67623983507043872</v>
      </c>
      <c r="AD61" s="700">
        <f>'3 Heat eta and phi'!AA$25</f>
        <v>0.67575306379567057</v>
      </c>
      <c r="AE61" s="700">
        <f>'3 Heat eta and phi'!AB$25</f>
        <v>0.6759821326308556</v>
      </c>
      <c r="AF61" s="700">
        <f>'3 Heat eta and phi'!AC$25</f>
        <v>0.67709884320238234</v>
      </c>
      <c r="AG61" s="700">
        <f>'3 Heat eta and phi'!AD$25</f>
        <v>0.67712747680678054</v>
      </c>
      <c r="AH61" s="700">
        <f>'3 Heat eta and phi'!AE$25</f>
        <v>0.67672660634520676</v>
      </c>
      <c r="AI61" s="700">
        <f>'3 Heat eta and phi'!AF$25</f>
        <v>0.67612530065284626</v>
      </c>
      <c r="AJ61" s="700">
        <f>'3 Heat eta and phi'!AG$25</f>
        <v>0.67486542205932887</v>
      </c>
      <c r="AK61" s="700">
        <f>'3 Heat eta and phi'!AH$25</f>
        <v>0.67492268926812504</v>
      </c>
      <c r="AL61" s="700">
        <f>'3 Heat eta and phi'!AI$25</f>
        <v>0.67626846867483681</v>
      </c>
      <c r="AM61" s="700">
        <f>'3 Heat eta and phi'!AJ$25</f>
        <v>0.67578169740006877</v>
      </c>
      <c r="AN61" s="700">
        <f>'3 Heat eta and phi'!AK$25</f>
        <v>0.67646890390562375</v>
      </c>
      <c r="AO61" s="700">
        <f>'3 Heat eta and phi'!AL$25</f>
        <v>0.67549536135608745</v>
      </c>
      <c r="AP61" s="700">
        <f>'3 Heat eta and phi'!AM$25</f>
        <v>0.67469362043294012</v>
      </c>
      <c r="AQ61" s="700">
        <f>'3 Heat eta and phi'!AN$25</f>
        <v>0.67666933913641047</v>
      </c>
      <c r="AR61" s="700">
        <f>'3 Heat eta and phi'!AO$25</f>
        <v>0.6753808269384951</v>
      </c>
      <c r="AS61" s="700">
        <f>'3 Heat eta and phi'!AP$25</f>
        <v>0.67526629252090253</v>
      </c>
      <c r="AT61" s="700">
        <f>'3 Heat eta and phi'!AQ$25</f>
        <v>0.67495132287252324</v>
      </c>
      <c r="AU61" s="700">
        <f>'3 Heat eta and phi'!AR$25</f>
        <v>0.67540946054289319</v>
      </c>
      <c r="AV61" s="700">
        <f>'3 Heat eta and phi'!AS$25</f>
        <v>0.67555262856488385</v>
      </c>
      <c r="AW61" s="700">
        <f>'3 Heat eta and phi'!AT$25</f>
        <v>0.67518039170770816</v>
      </c>
      <c r="AX61" s="700">
        <f>'3 Heat eta and phi'!AU$25</f>
        <v>0.6750658572901157</v>
      </c>
      <c r="AY61" s="700">
        <f>'3 Heat eta and phi'!AV$25</f>
        <v>0.67523765891650445</v>
      </c>
      <c r="AZ61" s="700">
        <f>'3 Heat eta and phi'!AW$25</f>
        <v>0.67509449089451379</v>
      </c>
      <c r="BA61" s="700">
        <f>'3 Heat eta and phi'!AX$25</f>
        <v>0.67497995647692133</v>
      </c>
      <c r="BB61" s="700">
        <f>'3 Heat eta and phi'!AY$25</f>
        <v>0.67500859008131942</v>
      </c>
      <c r="BC61" s="700">
        <f>'3 Heat eta and phi'!AZ$25</f>
        <v>0.67563852937807811</v>
      </c>
      <c r="BD61" s="700">
        <f>'3 Heat eta and phi'!BA$25</f>
        <v>0.67555262856488385</v>
      </c>
      <c r="BE61" s="700">
        <f>'3 Heat eta and phi'!BB$25</f>
        <v>0.67666933913641047</v>
      </c>
      <c r="BF61" s="700">
        <f>'3 Heat eta and phi'!BC$25</f>
        <v>0.67555262856488385</v>
      </c>
      <c r="BG61" s="700">
        <f>'3 Heat eta and phi'!BD$25</f>
        <v>0.67592486542205932</v>
      </c>
      <c r="BH61" s="700">
        <f>'3 Heat eta and phi'!BE$25</f>
        <v>0.67632573588363309</v>
      </c>
    </row>
    <row r="62" spans="1:60" s="697" customFormat="1" ht="12.75" x14ac:dyDescent="0.2">
      <c r="A62" s="697" t="s">
        <v>6</v>
      </c>
      <c r="B62" s="697" t="s">
        <v>40</v>
      </c>
      <c r="C62" s="697" t="s">
        <v>14</v>
      </c>
      <c r="F62" s="697" t="s">
        <v>9</v>
      </c>
      <c r="G62" s="697">
        <v>820</v>
      </c>
      <c r="H62" s="697">
        <v>784</v>
      </c>
      <c r="I62" s="697">
        <v>796</v>
      </c>
      <c r="J62" s="697">
        <v>899</v>
      </c>
      <c r="K62" s="697">
        <v>1010</v>
      </c>
      <c r="L62" s="697">
        <v>1085</v>
      </c>
      <c r="M62" s="697">
        <v>1056</v>
      </c>
      <c r="N62" s="697">
        <v>1017</v>
      </c>
      <c r="O62" s="697">
        <v>1109</v>
      </c>
      <c r="P62" s="697">
        <v>1171</v>
      </c>
      <c r="Q62" s="697">
        <v>1184</v>
      </c>
      <c r="R62" s="697">
        <v>1076</v>
      </c>
      <c r="S62" s="697">
        <v>1052</v>
      </c>
      <c r="T62" s="697">
        <v>1119</v>
      </c>
      <c r="U62" s="697">
        <v>1045</v>
      </c>
      <c r="V62" s="697">
        <v>1001</v>
      </c>
      <c r="W62" s="697">
        <v>1132</v>
      </c>
      <c r="X62" s="697">
        <v>1105</v>
      </c>
      <c r="Y62" s="697">
        <v>1237</v>
      </c>
      <c r="Z62" s="697">
        <v>1262</v>
      </c>
      <c r="AA62" s="697">
        <v>865</v>
      </c>
      <c r="AB62" s="697">
        <v>963</v>
      </c>
      <c r="AC62" s="697">
        <v>892</v>
      </c>
      <c r="AD62" s="697">
        <v>861</v>
      </c>
      <c r="AE62" s="697">
        <v>784</v>
      </c>
      <c r="AF62" s="697">
        <v>774</v>
      </c>
      <c r="AG62" s="697">
        <v>740</v>
      </c>
      <c r="AH62" s="697">
        <v>794</v>
      </c>
      <c r="AI62" s="697">
        <v>844</v>
      </c>
      <c r="AJ62" s="697">
        <v>857</v>
      </c>
      <c r="AK62" s="697">
        <v>780</v>
      </c>
      <c r="AL62" s="697">
        <v>771</v>
      </c>
      <c r="AM62" s="697">
        <v>731</v>
      </c>
      <c r="AN62" s="697">
        <v>783</v>
      </c>
      <c r="AO62" s="697">
        <v>823</v>
      </c>
      <c r="AP62" s="697">
        <v>838</v>
      </c>
      <c r="AQ62" s="697">
        <v>862</v>
      </c>
      <c r="AR62" s="697">
        <v>835</v>
      </c>
      <c r="AS62" s="697">
        <v>823</v>
      </c>
      <c r="AT62" s="697">
        <v>841</v>
      </c>
      <c r="AU62" s="697">
        <v>546</v>
      </c>
      <c r="AV62" s="697">
        <v>456</v>
      </c>
      <c r="AW62" s="697">
        <v>438</v>
      </c>
      <c r="AX62" s="697">
        <v>467</v>
      </c>
      <c r="AY62" s="697">
        <v>465</v>
      </c>
      <c r="AZ62" s="697">
        <v>432</v>
      </c>
      <c r="BA62" s="697">
        <v>504</v>
      </c>
      <c r="BB62" s="697">
        <v>425</v>
      </c>
      <c r="BC62" s="697">
        <v>401</v>
      </c>
      <c r="BD62" s="697">
        <v>311</v>
      </c>
      <c r="BE62" s="697">
        <v>330</v>
      </c>
      <c r="BF62" s="697">
        <v>331</v>
      </c>
      <c r="BG62" s="697">
        <v>290</v>
      </c>
      <c r="BH62" s="697">
        <v>327</v>
      </c>
    </row>
    <row r="63" spans="1:60" s="697" customFormat="1" ht="12.75" x14ac:dyDescent="0.2">
      <c r="A63" s="697" t="s">
        <v>6</v>
      </c>
      <c r="B63" s="697" t="s">
        <v>40</v>
      </c>
      <c r="C63" s="697" t="s">
        <v>14</v>
      </c>
      <c r="F63" s="697" t="s">
        <v>10</v>
      </c>
      <c r="G63" s="697">
        <v>7.8061783045361502E-3</v>
      </c>
      <c r="H63" s="697">
        <v>7.5645738655551404E-3</v>
      </c>
      <c r="I63" s="697">
        <v>7.4163102924597697E-3</v>
      </c>
      <c r="J63" s="697">
        <v>8.1269209907792392E-3</v>
      </c>
      <c r="K63" s="697">
        <v>9.1827364554637296E-3</v>
      </c>
      <c r="L63" s="697">
        <v>9.5416490783734407E-3</v>
      </c>
      <c r="M63" s="697">
        <v>9.4859103689264607E-3</v>
      </c>
      <c r="N63" s="697">
        <v>9.0114038119035594E-3</v>
      </c>
      <c r="O63" s="697">
        <v>9.4597937440823003E-3</v>
      </c>
      <c r="P63" s="697">
        <v>9.7184068784078696E-3</v>
      </c>
      <c r="Q63" s="697">
        <v>9.5304790192621905E-3</v>
      </c>
      <c r="R63" s="697">
        <v>8.6858249919276702E-3</v>
      </c>
      <c r="S63" s="697">
        <v>8.4319194639479299E-3</v>
      </c>
      <c r="T63" s="697">
        <v>8.5311091966729403E-3</v>
      </c>
      <c r="U63" s="697">
        <v>8.3006998006243393E-3</v>
      </c>
      <c r="V63" s="697">
        <v>8.1034915443587204E-3</v>
      </c>
      <c r="W63" s="697">
        <v>9.0804081370724505E-3</v>
      </c>
      <c r="X63" s="697">
        <v>8.6345663962992501E-3</v>
      </c>
      <c r="Y63" s="697">
        <v>9.6709379324363392E-3</v>
      </c>
      <c r="Z63" s="697">
        <v>9.4133442733002597E-3</v>
      </c>
      <c r="AA63" s="697">
        <v>6.9658632435958302E-3</v>
      </c>
      <c r="AB63" s="697">
        <v>7.9206454955955304E-3</v>
      </c>
      <c r="AC63" s="697">
        <v>7.39138721091141E-3</v>
      </c>
      <c r="AD63" s="697">
        <v>7.1974319963887404E-3</v>
      </c>
      <c r="AE63" s="697">
        <v>6.5638003064223101E-3</v>
      </c>
      <c r="AF63" s="697">
        <v>6.2085395493594901E-3</v>
      </c>
      <c r="AG63" s="697">
        <v>5.7943778874011403E-3</v>
      </c>
      <c r="AH63" s="697">
        <v>6.15093813426708E-3</v>
      </c>
      <c r="AI63" s="697">
        <v>6.4558075496232801E-3</v>
      </c>
      <c r="AJ63" s="697">
        <v>6.6963588060634498E-3</v>
      </c>
      <c r="AK63" s="697">
        <v>6.1255261669912698E-3</v>
      </c>
      <c r="AL63" s="697">
        <v>5.7982567627527801E-3</v>
      </c>
      <c r="AM63" s="697">
        <v>5.6198347107438004E-3</v>
      </c>
      <c r="AN63" s="697">
        <v>5.9255335250491901E-3</v>
      </c>
      <c r="AO63" s="697">
        <v>6.2394335231192597E-3</v>
      </c>
      <c r="AP63" s="697">
        <v>6.3774248293392002E-3</v>
      </c>
      <c r="AQ63" s="697">
        <v>6.1969805895039504E-3</v>
      </c>
      <c r="AR63" s="697">
        <v>6.1505145071117599E-3</v>
      </c>
      <c r="AS63" s="697">
        <v>6.0415641998781402E-3</v>
      </c>
      <c r="AT63" s="697">
        <v>6.0636211570629303E-3</v>
      </c>
      <c r="AU63" s="697">
        <v>3.9165614598875203E-3</v>
      </c>
      <c r="AV63" s="697">
        <v>3.2364067368361301E-3</v>
      </c>
      <c r="AW63" s="697">
        <v>3.2006079693677001E-3</v>
      </c>
      <c r="AX63" s="697">
        <v>3.3851618281323598E-3</v>
      </c>
      <c r="AY63" s="697">
        <v>3.3559711025628099E-3</v>
      </c>
      <c r="AZ63" s="697">
        <v>3.14204669430504E-3</v>
      </c>
      <c r="BA63" s="697">
        <v>3.7267631878614002E-3</v>
      </c>
      <c r="BB63" s="697">
        <v>3.1936637710781798E-3</v>
      </c>
      <c r="BC63" s="697">
        <v>3.0142670294811898E-3</v>
      </c>
      <c r="BD63" s="697">
        <v>2.5189528931510402E-3</v>
      </c>
      <c r="BE63" s="697">
        <v>2.5419028839043598E-3</v>
      </c>
      <c r="BF63" s="697">
        <v>2.7981841391145602E-3</v>
      </c>
      <c r="BG63" s="697">
        <v>2.38089373824947E-3</v>
      </c>
      <c r="BH63" s="697">
        <v>2.66705816144266E-3</v>
      </c>
    </row>
    <row r="64" spans="1:60" s="696" customFormat="1" ht="12.75" x14ac:dyDescent="0.2">
      <c r="A64" s="696" t="s">
        <v>6</v>
      </c>
      <c r="B64" s="696" t="s">
        <v>40</v>
      </c>
      <c r="C64" s="696" t="s">
        <v>14</v>
      </c>
      <c r="D64" s="696" t="s">
        <v>73</v>
      </c>
      <c r="E64" s="699" t="s">
        <v>1050</v>
      </c>
      <c r="F64" s="696" t="s">
        <v>11</v>
      </c>
      <c r="G64" s="702">
        <f>'4 - Electr UW allocation ktoe'!G$39</f>
        <v>0.45</v>
      </c>
      <c r="H64" s="702">
        <f>'4 - Electr UW allocation ktoe'!H$39</f>
        <v>0.45</v>
      </c>
      <c r="I64" s="702">
        <f>'4 - Electr UW allocation ktoe'!I$39</f>
        <v>0.45</v>
      </c>
      <c r="J64" s="702">
        <f>'4 - Electr UW allocation ktoe'!J$39</f>
        <v>0.45</v>
      </c>
      <c r="K64" s="702">
        <f>'4 - Electr UW allocation ktoe'!K$39</f>
        <v>0.45</v>
      </c>
      <c r="L64" s="702">
        <f>'4 - Electr UW allocation ktoe'!L$39</f>
        <v>0.45</v>
      </c>
      <c r="M64" s="702">
        <f>'4 - Electr UW allocation ktoe'!M$39</f>
        <v>0.45</v>
      </c>
      <c r="N64" s="702">
        <f>'4 - Electr UW allocation ktoe'!N$39</f>
        <v>0.45</v>
      </c>
      <c r="O64" s="702">
        <f>'4 - Electr UW allocation ktoe'!O$39</f>
        <v>0.45</v>
      </c>
      <c r="P64" s="702">
        <f>'4 - Electr UW allocation ktoe'!P$39</f>
        <v>0.45</v>
      </c>
      <c r="Q64" s="702">
        <f>'4 - Electr UW allocation ktoe'!Q$39</f>
        <v>0.45</v>
      </c>
      <c r="R64" s="702">
        <f>'4 - Electr UW allocation ktoe'!R$39</f>
        <v>0.45</v>
      </c>
      <c r="S64" s="702">
        <f>'4 - Electr UW allocation ktoe'!S$39</f>
        <v>0.45</v>
      </c>
      <c r="T64" s="702">
        <f>'4 - Electr UW allocation ktoe'!T$39</f>
        <v>0.45</v>
      </c>
      <c r="U64" s="702">
        <f>'4 - Electr UW allocation ktoe'!U$39</f>
        <v>0.45</v>
      </c>
      <c r="V64" s="702">
        <f>'4 - Electr UW allocation ktoe'!V$39</f>
        <v>0.45</v>
      </c>
      <c r="W64" s="702">
        <f>'4 - Electr UW allocation ktoe'!W$39</f>
        <v>0.45</v>
      </c>
      <c r="X64" s="702">
        <f>'4 - Electr UW allocation ktoe'!X$39</f>
        <v>0.45</v>
      </c>
      <c r="Y64" s="702">
        <f>'4 - Electr UW allocation ktoe'!Y$39</f>
        <v>0.45</v>
      </c>
      <c r="Z64" s="702">
        <f>'4 - Electr UW allocation ktoe'!Z$39</f>
        <v>0.45</v>
      </c>
      <c r="AA64" s="702">
        <f>'4 - Electr UW allocation ktoe'!AA$39</f>
        <v>0.45</v>
      </c>
      <c r="AB64" s="702">
        <f>'4 - Electr UW allocation ktoe'!AB$39</f>
        <v>0.45</v>
      </c>
      <c r="AC64" s="702">
        <f>'4 - Electr UW allocation ktoe'!AC$39</f>
        <v>0.45</v>
      </c>
      <c r="AD64" s="702">
        <f>'4 - Electr UW allocation ktoe'!AD$39</f>
        <v>0.45</v>
      </c>
      <c r="AE64" s="702">
        <f>'4 - Electr UW allocation ktoe'!AE$39</f>
        <v>0.45</v>
      </c>
      <c r="AF64" s="702">
        <f>'4 - Electr UW allocation ktoe'!AF$39</f>
        <v>0.45</v>
      </c>
      <c r="AG64" s="702">
        <f>'4 - Electr UW allocation ktoe'!AG$39</f>
        <v>0.45</v>
      </c>
      <c r="AH64" s="702">
        <f>'4 - Electr UW allocation ktoe'!AH$39</f>
        <v>0.45</v>
      </c>
      <c r="AI64" s="702">
        <f>'4 - Electr UW allocation ktoe'!AI$39</f>
        <v>0.45</v>
      </c>
      <c r="AJ64" s="702">
        <f>'4 - Electr UW allocation ktoe'!AJ$39</f>
        <v>0.45</v>
      </c>
      <c r="AK64" s="702">
        <f>'4 - Electr UW allocation ktoe'!AK$39</f>
        <v>0.45</v>
      </c>
      <c r="AL64" s="702">
        <f>'4 - Electr UW allocation ktoe'!AL$39</f>
        <v>0.45</v>
      </c>
      <c r="AM64" s="702">
        <f>'4 - Electr UW allocation ktoe'!AM$39</f>
        <v>0.45</v>
      </c>
      <c r="AN64" s="702">
        <f>'4 - Electr UW allocation ktoe'!AN$39</f>
        <v>0.45</v>
      </c>
      <c r="AO64" s="702">
        <f>'4 - Electr UW allocation ktoe'!AO$39</f>
        <v>0.45</v>
      </c>
      <c r="AP64" s="702">
        <f>'4 - Electr UW allocation ktoe'!AP$39</f>
        <v>0.45</v>
      </c>
      <c r="AQ64" s="702">
        <f>'4 - Electr UW allocation ktoe'!AQ$39</f>
        <v>0.45</v>
      </c>
      <c r="AR64" s="702">
        <f>'4 - Electr UW allocation ktoe'!AR$39</f>
        <v>0.45</v>
      </c>
      <c r="AS64" s="702">
        <f>'4 - Electr UW allocation ktoe'!AS$39</f>
        <v>0.45</v>
      </c>
      <c r="AT64" s="702">
        <f>'4 - Electr UW allocation ktoe'!AT$39</f>
        <v>0.45</v>
      </c>
      <c r="AU64" s="702">
        <f>'4 - Electr UW allocation ktoe'!AU$39</f>
        <v>0.45</v>
      </c>
      <c r="AV64" s="702">
        <f>'4 - Electr UW allocation ktoe'!AV$39</f>
        <v>0.45</v>
      </c>
      <c r="AW64" s="702">
        <f>'4 - Electr UW allocation ktoe'!AW$39</f>
        <v>0.45</v>
      </c>
      <c r="AX64" s="702">
        <f>'4 - Electr UW allocation ktoe'!AX$39</f>
        <v>0.45</v>
      </c>
      <c r="AY64" s="702">
        <f>'4 - Electr UW allocation ktoe'!AY$39</f>
        <v>0.45</v>
      </c>
      <c r="AZ64" s="702">
        <f>'4 - Electr UW allocation ktoe'!AZ$39</f>
        <v>0.45</v>
      </c>
      <c r="BA64" s="702">
        <f>'4 - Electr UW allocation ktoe'!BA$39</f>
        <v>0.45</v>
      </c>
      <c r="BB64" s="702">
        <f>'4 - Electr UW allocation ktoe'!BB$39</f>
        <v>0.45</v>
      </c>
      <c r="BC64" s="702">
        <f>'4 - Electr UW allocation ktoe'!BC$39</f>
        <v>0.45</v>
      </c>
      <c r="BD64" s="702">
        <f>'4 - Electr UW allocation ktoe'!BD$39</f>
        <v>0.45</v>
      </c>
      <c r="BE64" s="702">
        <f>'4 - Electr UW allocation ktoe'!BE$39</f>
        <v>0.45</v>
      </c>
      <c r="BF64" s="702">
        <f>'4 - Electr UW allocation ktoe'!BF$39</f>
        <v>0.45</v>
      </c>
      <c r="BG64" s="702">
        <f>'4 - Electr UW allocation ktoe'!BG$39</f>
        <v>0.45</v>
      </c>
      <c r="BH64" s="702">
        <f>'4 - Electr UW allocation ktoe'!BH$39</f>
        <v>0.45</v>
      </c>
    </row>
    <row r="65" spans="1:60" s="696" customFormat="1" ht="12.75" x14ac:dyDescent="0.2">
      <c r="A65" s="696" t="s">
        <v>6</v>
      </c>
      <c r="B65" s="696" t="s">
        <v>40</v>
      </c>
      <c r="C65" s="696" t="s">
        <v>14</v>
      </c>
      <c r="D65" s="696" t="s">
        <v>73</v>
      </c>
      <c r="E65" s="699" t="s">
        <v>1050</v>
      </c>
      <c r="F65" s="696" t="s">
        <v>12</v>
      </c>
      <c r="G65" s="696">
        <f>'4 - Electr UW allocation ktoe'!G$40</f>
        <v>0.7</v>
      </c>
      <c r="H65" s="696">
        <f>'4 - Electr UW allocation ktoe'!H$40</f>
        <v>0.70333299999999999</v>
      </c>
      <c r="I65" s="696">
        <f>'4 - Electr UW allocation ktoe'!I$40</f>
        <v>0.70666600000000002</v>
      </c>
      <c r="J65" s="696">
        <f>'4 - Electr UW allocation ktoe'!J$40</f>
        <v>0.70999900000000005</v>
      </c>
      <c r="K65" s="696">
        <f>'4 - Electr UW allocation ktoe'!K$40</f>
        <v>0.71333199999999997</v>
      </c>
      <c r="L65" s="696">
        <f>'4 - Electr UW allocation ktoe'!L$40</f>
        <v>0.716665</v>
      </c>
      <c r="M65" s="696">
        <f>'4 - Electr UW allocation ktoe'!M$40</f>
        <v>0.71999800000000003</v>
      </c>
      <c r="N65" s="696">
        <f>'4 - Electr UW allocation ktoe'!N$40</f>
        <v>0.72333099999999995</v>
      </c>
      <c r="O65" s="696">
        <f>'4 - Electr UW allocation ktoe'!O$40</f>
        <v>0.72666399999999998</v>
      </c>
      <c r="P65" s="696">
        <f>'4 - Electr UW allocation ktoe'!P$40</f>
        <v>0.72999700000000001</v>
      </c>
      <c r="Q65" s="696">
        <f>'4 - Electr UW allocation ktoe'!Q$40</f>
        <v>0.73333000000000004</v>
      </c>
      <c r="R65" s="696">
        <f>'4 - Electr UW allocation ktoe'!R$40</f>
        <v>0.73666299999999996</v>
      </c>
      <c r="S65" s="696">
        <f>'4 - Electr UW allocation ktoe'!S$40</f>
        <v>0.73999599999999999</v>
      </c>
      <c r="T65" s="696">
        <f>'4 - Electr UW allocation ktoe'!T$40</f>
        <v>0.74332900000000002</v>
      </c>
      <c r="U65" s="696">
        <f>'4 - Electr UW allocation ktoe'!U$40</f>
        <v>0.74666200000000005</v>
      </c>
      <c r="V65" s="696">
        <f>'4 - Electr UW allocation ktoe'!V$40</f>
        <v>0.74999499999999997</v>
      </c>
      <c r="W65" s="696">
        <f>'4 - Electr UW allocation ktoe'!W$40</f>
        <v>0.753328</v>
      </c>
      <c r="X65" s="696">
        <f>'4 - Electr UW allocation ktoe'!X$40</f>
        <v>0.75666100000000003</v>
      </c>
      <c r="Y65" s="696">
        <f>'4 - Electr UW allocation ktoe'!Y$40</f>
        <v>0.75999400000000095</v>
      </c>
      <c r="Z65" s="696">
        <f>'4 - Electr UW allocation ktoe'!Z$40</f>
        <v>0.76332700000000098</v>
      </c>
      <c r="AA65" s="696">
        <f>'4 - Electr UW allocation ktoe'!AA$40</f>
        <v>0.76666000000000101</v>
      </c>
      <c r="AB65" s="696">
        <f>'4 - Electr UW allocation ktoe'!AB$40</f>
        <v>0.76999300000000104</v>
      </c>
      <c r="AC65" s="696">
        <f>'4 - Electr UW allocation ktoe'!AC$40</f>
        <v>0.77332600000000096</v>
      </c>
      <c r="AD65" s="696">
        <f>'4 - Electr UW allocation ktoe'!AD$40</f>
        <v>0.77665900000000099</v>
      </c>
      <c r="AE65" s="696">
        <f>'4 - Electr UW allocation ktoe'!AE$40</f>
        <v>0.77999200000000102</v>
      </c>
      <c r="AF65" s="696">
        <f>'4 - Electr UW allocation ktoe'!AF$40</f>
        <v>0.78332500000000105</v>
      </c>
      <c r="AG65" s="696">
        <f>'4 - Electr UW allocation ktoe'!AG$40</f>
        <v>0.78665800000000097</v>
      </c>
      <c r="AH65" s="696">
        <f>'4 - Electr UW allocation ktoe'!AH$40</f>
        <v>0.789991000000001</v>
      </c>
      <c r="AI65" s="696">
        <f>'4 - Electr UW allocation ktoe'!AI$40</f>
        <v>0.79332400000000103</v>
      </c>
      <c r="AJ65" s="696">
        <f>'4 - Electr UW allocation ktoe'!AJ$40</f>
        <v>0.79665700000000095</v>
      </c>
      <c r="AK65" s="696">
        <f>'4 - Electr UW allocation ktoe'!AK$40</f>
        <v>0.79999000000000098</v>
      </c>
      <c r="AL65" s="696">
        <f>'4 - Electr UW allocation ktoe'!AL$40</f>
        <v>0.80332300000000101</v>
      </c>
      <c r="AM65" s="696">
        <f>'4 - Electr UW allocation ktoe'!AM$40</f>
        <v>0.80665600000000104</v>
      </c>
      <c r="AN65" s="696">
        <f>'4 - Electr UW allocation ktoe'!AN$40</f>
        <v>0.80998900000000096</v>
      </c>
      <c r="AO65" s="696">
        <f>'4 - Electr UW allocation ktoe'!AO$40</f>
        <v>0.81332200000000099</v>
      </c>
      <c r="AP65" s="696">
        <f>'4 - Electr UW allocation ktoe'!AP$40</f>
        <v>0.81665500000000102</v>
      </c>
      <c r="AQ65" s="696">
        <f>'4 - Electr UW allocation ktoe'!AQ$40</f>
        <v>0.81998800000000105</v>
      </c>
      <c r="AR65" s="696">
        <f>'4 - Electr UW allocation ktoe'!AR$40</f>
        <v>0.82332100000000097</v>
      </c>
      <c r="AS65" s="696">
        <f>'4 - Electr UW allocation ktoe'!AS$40</f>
        <v>0.826654000000001</v>
      </c>
      <c r="AT65" s="696">
        <f>'4 - Electr UW allocation ktoe'!AT$40</f>
        <v>0.82998700000000103</v>
      </c>
      <c r="AU65" s="696">
        <f>'4 - Electr UW allocation ktoe'!AU$40</f>
        <v>0.83332000000000095</v>
      </c>
      <c r="AV65" s="696">
        <f>'4 - Electr UW allocation ktoe'!AV$40</f>
        <v>0.83665300000000098</v>
      </c>
      <c r="AW65" s="696">
        <f>'4 - Electr UW allocation ktoe'!AW$40</f>
        <v>0.83998600000000101</v>
      </c>
      <c r="AX65" s="696">
        <f>'4 - Electr UW allocation ktoe'!AX$40</f>
        <v>0.84331900000000104</v>
      </c>
      <c r="AY65" s="696">
        <f>'4 - Electr UW allocation ktoe'!AY$40</f>
        <v>0.84665200000000096</v>
      </c>
      <c r="AZ65" s="696">
        <f>'4 - Electr UW allocation ktoe'!AZ$40</f>
        <v>0.84998500000000099</v>
      </c>
      <c r="BA65" s="696">
        <f>'4 - Electr UW allocation ktoe'!BA$40</f>
        <v>0.85331800000000102</v>
      </c>
      <c r="BB65" s="696">
        <f>'4 - Electr UW allocation ktoe'!BB$40</f>
        <v>0.85665100000000105</v>
      </c>
      <c r="BC65" s="696">
        <f>'4 - Electr UW allocation ktoe'!BC$40</f>
        <v>0.85998400000000097</v>
      </c>
      <c r="BD65" s="696">
        <f>'4 - Electr UW allocation ktoe'!BD$40</f>
        <v>0.863317000000001</v>
      </c>
      <c r="BE65" s="696">
        <f>'4 - Electr UW allocation ktoe'!BE$40</f>
        <v>0.86665000000000203</v>
      </c>
      <c r="BF65" s="696">
        <f>'4 - Electr UW allocation ktoe'!BF$40</f>
        <v>0.86998300000000295</v>
      </c>
      <c r="BG65" s="696">
        <f>'4 - Electr UW allocation ktoe'!BG$40</f>
        <v>0.87331600000000398</v>
      </c>
      <c r="BH65" s="696">
        <f>'4 - Electr UW allocation ktoe'!BH$40</f>
        <v>0.87664900000000501</v>
      </c>
    </row>
    <row r="66" spans="1:60" s="696" customFormat="1" ht="12.75" x14ac:dyDescent="0.2">
      <c r="A66" s="696" t="s">
        <v>6</v>
      </c>
      <c r="B66" s="696" t="s">
        <v>40</v>
      </c>
      <c r="C66" s="696" t="s">
        <v>14</v>
      </c>
      <c r="D66" s="696" t="s">
        <v>73</v>
      </c>
      <c r="E66" s="699" t="s">
        <v>1050</v>
      </c>
      <c r="F66" s="696" t="s">
        <v>13</v>
      </c>
      <c r="G66" s="696">
        <f>'4 - Electr UW allocation ktoe'!G$42</f>
        <v>1</v>
      </c>
      <c r="H66" s="696">
        <f>'4 - Electr UW allocation ktoe'!H$42</f>
        <v>1</v>
      </c>
      <c r="I66" s="696">
        <f>'4 - Electr UW allocation ktoe'!I$42</f>
        <v>1</v>
      </c>
      <c r="J66" s="696">
        <f>'4 - Electr UW allocation ktoe'!J$42</f>
        <v>1</v>
      </c>
      <c r="K66" s="696">
        <f>'4 - Electr UW allocation ktoe'!K$42</f>
        <v>1</v>
      </c>
      <c r="L66" s="696">
        <f>'4 - Electr UW allocation ktoe'!L$42</f>
        <v>1</v>
      </c>
      <c r="M66" s="696">
        <f>'4 - Electr UW allocation ktoe'!M$42</f>
        <v>1</v>
      </c>
      <c r="N66" s="696">
        <f>'4 - Electr UW allocation ktoe'!N$42</f>
        <v>1</v>
      </c>
      <c r="O66" s="696">
        <f>'4 - Electr UW allocation ktoe'!O$42</f>
        <v>1</v>
      </c>
      <c r="P66" s="696">
        <f>'4 - Electr UW allocation ktoe'!P$42</f>
        <v>1</v>
      </c>
      <c r="Q66" s="696">
        <f>'4 - Electr UW allocation ktoe'!Q$42</f>
        <v>1</v>
      </c>
      <c r="R66" s="696">
        <f>'4 - Electr UW allocation ktoe'!R$42</f>
        <v>1</v>
      </c>
      <c r="S66" s="696">
        <f>'4 - Electr UW allocation ktoe'!S$42</f>
        <v>1</v>
      </c>
      <c r="T66" s="696">
        <f>'4 - Electr UW allocation ktoe'!T$42</f>
        <v>1</v>
      </c>
      <c r="U66" s="696">
        <f>'4 - Electr UW allocation ktoe'!U$42</f>
        <v>1</v>
      </c>
      <c r="V66" s="696">
        <f>'4 - Electr UW allocation ktoe'!V$42</f>
        <v>1</v>
      </c>
      <c r="W66" s="696">
        <f>'4 - Electr UW allocation ktoe'!W$42</f>
        <v>1</v>
      </c>
      <c r="X66" s="696">
        <f>'4 - Electr UW allocation ktoe'!X$42</f>
        <v>1</v>
      </c>
      <c r="Y66" s="696">
        <f>'4 - Electr UW allocation ktoe'!Y$42</f>
        <v>1</v>
      </c>
      <c r="Z66" s="696">
        <f>'4 - Electr UW allocation ktoe'!Z$42</f>
        <v>1</v>
      </c>
      <c r="AA66" s="696">
        <f>'4 - Electr UW allocation ktoe'!AA$42</f>
        <v>1</v>
      </c>
      <c r="AB66" s="696">
        <f>'4 - Electr UW allocation ktoe'!AB$42</f>
        <v>1</v>
      </c>
      <c r="AC66" s="696">
        <f>'4 - Electr UW allocation ktoe'!AC$42</f>
        <v>1</v>
      </c>
      <c r="AD66" s="696">
        <f>'4 - Electr UW allocation ktoe'!AD$42</f>
        <v>1</v>
      </c>
      <c r="AE66" s="696">
        <f>'4 - Electr UW allocation ktoe'!AE$42</f>
        <v>1</v>
      </c>
      <c r="AF66" s="696">
        <f>'4 - Electr UW allocation ktoe'!AF$42</f>
        <v>1</v>
      </c>
      <c r="AG66" s="696">
        <f>'4 - Electr UW allocation ktoe'!AG$42</f>
        <v>1</v>
      </c>
      <c r="AH66" s="696">
        <f>'4 - Electr UW allocation ktoe'!AH$42</f>
        <v>1</v>
      </c>
      <c r="AI66" s="696">
        <f>'4 - Electr UW allocation ktoe'!AI$42</f>
        <v>1</v>
      </c>
      <c r="AJ66" s="696">
        <f>'4 - Electr UW allocation ktoe'!AJ$42</f>
        <v>1</v>
      </c>
      <c r="AK66" s="696">
        <f>'4 - Electr UW allocation ktoe'!AK$42</f>
        <v>1</v>
      </c>
      <c r="AL66" s="696">
        <f>'4 - Electr UW allocation ktoe'!AL$42</f>
        <v>1</v>
      </c>
      <c r="AM66" s="696">
        <f>'4 - Electr UW allocation ktoe'!AM$42</f>
        <v>1</v>
      </c>
      <c r="AN66" s="696">
        <f>'4 - Electr UW allocation ktoe'!AN$42</f>
        <v>1</v>
      </c>
      <c r="AO66" s="696">
        <f>'4 - Electr UW allocation ktoe'!AO$42</f>
        <v>1</v>
      </c>
      <c r="AP66" s="696">
        <f>'4 - Electr UW allocation ktoe'!AP$42</f>
        <v>1</v>
      </c>
      <c r="AQ66" s="696">
        <f>'4 - Electr UW allocation ktoe'!AQ$42</f>
        <v>1</v>
      </c>
      <c r="AR66" s="696">
        <f>'4 - Electr UW allocation ktoe'!AR$42</f>
        <v>1</v>
      </c>
      <c r="AS66" s="696">
        <f>'4 - Electr UW allocation ktoe'!AS$42</f>
        <v>1</v>
      </c>
      <c r="AT66" s="696">
        <f>'4 - Electr UW allocation ktoe'!AT$42</f>
        <v>1</v>
      </c>
      <c r="AU66" s="696">
        <f>'4 - Electr UW allocation ktoe'!AU$42</f>
        <v>1</v>
      </c>
      <c r="AV66" s="696">
        <f>'4 - Electr UW allocation ktoe'!AV$42</f>
        <v>1</v>
      </c>
      <c r="AW66" s="696">
        <f>'4 - Electr UW allocation ktoe'!AW$42</f>
        <v>1</v>
      </c>
      <c r="AX66" s="696">
        <f>'4 - Electr UW allocation ktoe'!AX$42</f>
        <v>1</v>
      </c>
      <c r="AY66" s="696">
        <f>'4 - Electr UW allocation ktoe'!AY$42</f>
        <v>1</v>
      </c>
      <c r="AZ66" s="696">
        <f>'4 - Electr UW allocation ktoe'!AZ$42</f>
        <v>1</v>
      </c>
      <c r="BA66" s="696">
        <f>'4 - Electr UW allocation ktoe'!BA$42</f>
        <v>1</v>
      </c>
      <c r="BB66" s="696">
        <f>'4 - Electr UW allocation ktoe'!BB$42</f>
        <v>1</v>
      </c>
      <c r="BC66" s="696">
        <f>'4 - Electr UW allocation ktoe'!BC$42</f>
        <v>1</v>
      </c>
      <c r="BD66" s="696">
        <f>'4 - Electr UW allocation ktoe'!BD$42</f>
        <v>1</v>
      </c>
      <c r="BE66" s="696">
        <f>'4 - Electr UW allocation ktoe'!BE$42</f>
        <v>1</v>
      </c>
      <c r="BF66" s="696">
        <f>'4 - Electr UW allocation ktoe'!BF$42</f>
        <v>1</v>
      </c>
      <c r="BG66" s="696">
        <f>'4 - Electr UW allocation ktoe'!BG$42</f>
        <v>1</v>
      </c>
      <c r="BH66" s="696">
        <f>'4 - Electr UW allocation ktoe'!BH$42</f>
        <v>1</v>
      </c>
    </row>
    <row r="67" spans="1:60" s="696" customFormat="1" ht="12.75" x14ac:dyDescent="0.2">
      <c r="A67" s="696" t="s">
        <v>6</v>
      </c>
      <c r="B67" s="696" t="s">
        <v>40</v>
      </c>
      <c r="C67" s="696" t="s">
        <v>14</v>
      </c>
      <c r="D67" s="696" t="s">
        <v>834</v>
      </c>
      <c r="E67" s="699" t="s">
        <v>1051</v>
      </c>
      <c r="F67" s="696" t="s">
        <v>11</v>
      </c>
      <c r="G67" s="702">
        <f>'4 - Electr UW allocation ktoe'!G$44</f>
        <v>0.45</v>
      </c>
      <c r="H67" s="702">
        <f>'4 - Electr UW allocation ktoe'!H$44</f>
        <v>0.45</v>
      </c>
      <c r="I67" s="702">
        <f>'4 - Electr UW allocation ktoe'!I$44</f>
        <v>0.45</v>
      </c>
      <c r="J67" s="702">
        <f>'4 - Electr UW allocation ktoe'!J$44</f>
        <v>0.45</v>
      </c>
      <c r="K67" s="702">
        <f>'4 - Electr UW allocation ktoe'!K$44</f>
        <v>0.45</v>
      </c>
      <c r="L67" s="702">
        <f>'4 - Electr UW allocation ktoe'!L$44</f>
        <v>0.45</v>
      </c>
      <c r="M67" s="702">
        <f>'4 - Electr UW allocation ktoe'!M$44</f>
        <v>0.45</v>
      </c>
      <c r="N67" s="702">
        <f>'4 - Electr UW allocation ktoe'!N$44</f>
        <v>0.45</v>
      </c>
      <c r="O67" s="702">
        <f>'4 - Electr UW allocation ktoe'!O$44</f>
        <v>0.45</v>
      </c>
      <c r="P67" s="702">
        <f>'4 - Electr UW allocation ktoe'!P$44</f>
        <v>0.45</v>
      </c>
      <c r="Q67" s="702">
        <f>'4 - Electr UW allocation ktoe'!Q$44</f>
        <v>0.45</v>
      </c>
      <c r="R67" s="702">
        <f>'4 - Electr UW allocation ktoe'!R$44</f>
        <v>0.45</v>
      </c>
      <c r="S67" s="702">
        <f>'4 - Electr UW allocation ktoe'!S$44</f>
        <v>0.45</v>
      </c>
      <c r="T67" s="702">
        <f>'4 - Electr UW allocation ktoe'!T$44</f>
        <v>0.45</v>
      </c>
      <c r="U67" s="702">
        <f>'4 - Electr UW allocation ktoe'!U$44</f>
        <v>0.45</v>
      </c>
      <c r="V67" s="702">
        <f>'4 - Electr UW allocation ktoe'!V$44</f>
        <v>0.45</v>
      </c>
      <c r="W67" s="702">
        <f>'4 - Electr UW allocation ktoe'!W$44</f>
        <v>0.45</v>
      </c>
      <c r="X67" s="702">
        <f>'4 - Electr UW allocation ktoe'!X$44</f>
        <v>0.45</v>
      </c>
      <c r="Y67" s="702">
        <f>'4 - Electr UW allocation ktoe'!Y$44</f>
        <v>0.45</v>
      </c>
      <c r="Z67" s="702">
        <f>'4 - Electr UW allocation ktoe'!Z$44</f>
        <v>0.45</v>
      </c>
      <c r="AA67" s="702">
        <f>'4 - Electr UW allocation ktoe'!AA$44</f>
        <v>0.45</v>
      </c>
      <c r="AB67" s="702">
        <f>'4 - Electr UW allocation ktoe'!AB$44</f>
        <v>0.45</v>
      </c>
      <c r="AC67" s="702">
        <f>'4 - Electr UW allocation ktoe'!AC$44</f>
        <v>0.45</v>
      </c>
      <c r="AD67" s="702">
        <f>'4 - Electr UW allocation ktoe'!AD$44</f>
        <v>0.45</v>
      </c>
      <c r="AE67" s="702">
        <f>'4 - Electr UW allocation ktoe'!AE$44</f>
        <v>0.45</v>
      </c>
      <c r="AF67" s="702">
        <f>'4 - Electr UW allocation ktoe'!AF$44</f>
        <v>0.45</v>
      </c>
      <c r="AG67" s="702">
        <f>'4 - Electr UW allocation ktoe'!AG$44</f>
        <v>0.45</v>
      </c>
      <c r="AH67" s="702">
        <f>'4 - Electr UW allocation ktoe'!AH$44</f>
        <v>0.45</v>
      </c>
      <c r="AI67" s="702">
        <f>'4 - Electr UW allocation ktoe'!AI$44</f>
        <v>0.45</v>
      </c>
      <c r="AJ67" s="702">
        <f>'4 - Electr UW allocation ktoe'!AJ$44</f>
        <v>0.45</v>
      </c>
      <c r="AK67" s="702">
        <f>'4 - Electr UW allocation ktoe'!AK$44</f>
        <v>0.45</v>
      </c>
      <c r="AL67" s="702">
        <f>'4 - Electr UW allocation ktoe'!AL$44</f>
        <v>0.45</v>
      </c>
      <c r="AM67" s="702">
        <f>'4 - Electr UW allocation ktoe'!AM$44</f>
        <v>0.45</v>
      </c>
      <c r="AN67" s="702">
        <f>'4 - Electr UW allocation ktoe'!AN$44</f>
        <v>0.45</v>
      </c>
      <c r="AO67" s="702">
        <f>'4 - Electr UW allocation ktoe'!AO$44</f>
        <v>0.45</v>
      </c>
      <c r="AP67" s="702">
        <f>'4 - Electr UW allocation ktoe'!AP$44</f>
        <v>0.45</v>
      </c>
      <c r="AQ67" s="702">
        <f>'4 - Electr UW allocation ktoe'!AQ$44</f>
        <v>0.45</v>
      </c>
      <c r="AR67" s="702">
        <f>'4 - Electr UW allocation ktoe'!AR$44</f>
        <v>0.45</v>
      </c>
      <c r="AS67" s="702">
        <f>'4 - Electr UW allocation ktoe'!AS$44</f>
        <v>0.45</v>
      </c>
      <c r="AT67" s="702">
        <f>'4 - Electr UW allocation ktoe'!AT$44</f>
        <v>0.45</v>
      </c>
      <c r="AU67" s="702">
        <f>'4 - Electr UW allocation ktoe'!AU$44</f>
        <v>0.45</v>
      </c>
      <c r="AV67" s="702">
        <f>'4 - Electr UW allocation ktoe'!AV$44</f>
        <v>0.45</v>
      </c>
      <c r="AW67" s="702">
        <f>'4 - Electr UW allocation ktoe'!AW$44</f>
        <v>0.45</v>
      </c>
      <c r="AX67" s="702">
        <f>'4 - Electr UW allocation ktoe'!AX$44</f>
        <v>0.45</v>
      </c>
      <c r="AY67" s="702">
        <f>'4 - Electr UW allocation ktoe'!AY$44</f>
        <v>0.45</v>
      </c>
      <c r="AZ67" s="702">
        <f>'4 - Electr UW allocation ktoe'!AZ$44</f>
        <v>0.45</v>
      </c>
      <c r="BA67" s="702">
        <f>'4 - Electr UW allocation ktoe'!BA$44</f>
        <v>0.45</v>
      </c>
      <c r="BB67" s="702">
        <f>'4 - Electr UW allocation ktoe'!BB$44</f>
        <v>0.45</v>
      </c>
      <c r="BC67" s="702">
        <f>'4 - Electr UW allocation ktoe'!BC$44</f>
        <v>0.45</v>
      </c>
      <c r="BD67" s="702">
        <f>'4 - Electr UW allocation ktoe'!BD$44</f>
        <v>0.45</v>
      </c>
      <c r="BE67" s="702">
        <f>'4 - Electr UW allocation ktoe'!BE$44</f>
        <v>0.45</v>
      </c>
      <c r="BF67" s="702">
        <f>'4 - Electr UW allocation ktoe'!BF$44</f>
        <v>0.45</v>
      </c>
      <c r="BG67" s="702">
        <f>'4 - Electr UW allocation ktoe'!BG$44</f>
        <v>0.45</v>
      </c>
      <c r="BH67" s="702">
        <f>'4 - Electr UW allocation ktoe'!BH$44</f>
        <v>0.45</v>
      </c>
    </row>
    <row r="68" spans="1:60" s="696" customFormat="1" ht="12.75" x14ac:dyDescent="0.2">
      <c r="A68" s="696" t="s">
        <v>6</v>
      </c>
      <c r="B68" s="696" t="s">
        <v>40</v>
      </c>
      <c r="C68" s="696" t="s">
        <v>14</v>
      </c>
      <c r="D68" s="696" t="s">
        <v>834</v>
      </c>
      <c r="E68" s="699" t="s">
        <v>1051</v>
      </c>
      <c r="F68" s="696" t="s">
        <v>12</v>
      </c>
      <c r="G68" s="700">
        <f>'3 Heat eta and phi'!D$43</f>
        <v>0.8</v>
      </c>
      <c r="H68" s="700">
        <f>'3 Heat eta and phi'!E$43</f>
        <v>0.80200000000000005</v>
      </c>
      <c r="I68" s="700">
        <f>'3 Heat eta and phi'!F$43</f>
        <v>0.80400000000000005</v>
      </c>
      <c r="J68" s="700">
        <f>'3 Heat eta and phi'!G$43</f>
        <v>0.80600000000000005</v>
      </c>
      <c r="K68" s="700">
        <f>'3 Heat eta and phi'!H$43</f>
        <v>0.80800000000000005</v>
      </c>
      <c r="L68" s="700">
        <f>'3 Heat eta and phi'!I$43</f>
        <v>0.81</v>
      </c>
      <c r="M68" s="700">
        <f>'3 Heat eta and phi'!J$43</f>
        <v>0.81200000000000006</v>
      </c>
      <c r="N68" s="700">
        <f>'3 Heat eta and phi'!K$43</f>
        <v>0.81399999999999995</v>
      </c>
      <c r="O68" s="700">
        <f>'3 Heat eta and phi'!L$43</f>
        <v>0.81599999999999995</v>
      </c>
      <c r="P68" s="700">
        <f>'3 Heat eta and phi'!M$43</f>
        <v>0.81799999999999995</v>
      </c>
      <c r="Q68" s="700">
        <f>'3 Heat eta and phi'!N$43</f>
        <v>0.82</v>
      </c>
      <c r="R68" s="700">
        <f>'3 Heat eta and phi'!O$43</f>
        <v>0.82199999999999995</v>
      </c>
      <c r="S68" s="700">
        <f>'3 Heat eta and phi'!P$43</f>
        <v>0.82399999999999995</v>
      </c>
      <c r="T68" s="700">
        <f>'3 Heat eta and phi'!Q$43</f>
        <v>0.82599999999999996</v>
      </c>
      <c r="U68" s="700">
        <f>'3 Heat eta and phi'!R$43</f>
        <v>0.82799999999999996</v>
      </c>
      <c r="V68" s="700">
        <f>'3 Heat eta and phi'!S$43</f>
        <v>0.83</v>
      </c>
      <c r="W68" s="700">
        <f>'3 Heat eta and phi'!T$43</f>
        <v>0.83199999999999996</v>
      </c>
      <c r="X68" s="700">
        <f>'3 Heat eta and phi'!U$43</f>
        <v>0.83399999999999996</v>
      </c>
      <c r="Y68" s="700">
        <f>'3 Heat eta and phi'!V$43</f>
        <v>0.83599999999999997</v>
      </c>
      <c r="Z68" s="700">
        <f>'3 Heat eta and phi'!W$43</f>
        <v>0.83799999999999997</v>
      </c>
      <c r="AA68" s="700">
        <f>'3 Heat eta and phi'!X$43</f>
        <v>0.84</v>
      </c>
      <c r="AB68" s="700">
        <f>'3 Heat eta and phi'!Y$43</f>
        <v>0.84199999999999997</v>
      </c>
      <c r="AC68" s="700">
        <f>'3 Heat eta and phi'!Z$43</f>
        <v>0.84399999999999997</v>
      </c>
      <c r="AD68" s="700">
        <f>'3 Heat eta and phi'!AA$43</f>
        <v>0.84599999999999997</v>
      </c>
      <c r="AE68" s="700">
        <f>'3 Heat eta and phi'!AB$43</f>
        <v>0.84799999999999998</v>
      </c>
      <c r="AF68" s="700">
        <f>'3 Heat eta and phi'!AC$43</f>
        <v>0.85</v>
      </c>
      <c r="AG68" s="700">
        <f>'3 Heat eta and phi'!AD$43</f>
        <v>0.85199999999999998</v>
      </c>
      <c r="AH68" s="700">
        <f>'3 Heat eta and phi'!AE$43</f>
        <v>0.85399999999999998</v>
      </c>
      <c r="AI68" s="700">
        <f>'3 Heat eta and phi'!AF$43</f>
        <v>0.85599999999999998</v>
      </c>
      <c r="AJ68" s="700">
        <f>'3 Heat eta and phi'!AG$43</f>
        <v>0.85799999999999998</v>
      </c>
      <c r="AK68" s="700">
        <f>'3 Heat eta and phi'!AH$43</f>
        <v>0.86</v>
      </c>
      <c r="AL68" s="700">
        <f>'3 Heat eta and phi'!AI$43</f>
        <v>0.86199999999999999</v>
      </c>
      <c r="AM68" s="700">
        <f>'3 Heat eta and phi'!AJ$43</f>
        <v>0.86399999999999999</v>
      </c>
      <c r="AN68" s="700">
        <f>'3 Heat eta and phi'!AK$43</f>
        <v>0.86599999999999999</v>
      </c>
      <c r="AO68" s="700">
        <f>'3 Heat eta and phi'!AL$43</f>
        <v>0.86799999999999999</v>
      </c>
      <c r="AP68" s="700">
        <f>'3 Heat eta and phi'!AM$43</f>
        <v>0.87</v>
      </c>
      <c r="AQ68" s="700">
        <f>'3 Heat eta and phi'!AN$43</f>
        <v>0.872</v>
      </c>
      <c r="AR68" s="700">
        <f>'3 Heat eta and phi'!AO$43</f>
        <v>0.874</v>
      </c>
      <c r="AS68" s="700">
        <f>'3 Heat eta and phi'!AP$43</f>
        <v>0.876</v>
      </c>
      <c r="AT68" s="700">
        <f>'3 Heat eta and phi'!AQ$43</f>
        <v>0.878</v>
      </c>
      <c r="AU68" s="700">
        <f>'3 Heat eta and phi'!AR$43</f>
        <v>0.88</v>
      </c>
      <c r="AV68" s="700">
        <f>'3 Heat eta and phi'!AS$43</f>
        <v>0.88200000000000001</v>
      </c>
      <c r="AW68" s="700">
        <f>'3 Heat eta and phi'!AT$43</f>
        <v>0.88400000000000001</v>
      </c>
      <c r="AX68" s="700">
        <f>'3 Heat eta and phi'!AU$43</f>
        <v>0.88600000000000001</v>
      </c>
      <c r="AY68" s="700">
        <f>'3 Heat eta and phi'!AV$43</f>
        <v>0.88800000000000001</v>
      </c>
      <c r="AZ68" s="700">
        <f>'3 Heat eta and phi'!AW$43</f>
        <v>0.89</v>
      </c>
      <c r="BA68" s="700">
        <f>'3 Heat eta and phi'!AX$43</f>
        <v>0.89200000000000002</v>
      </c>
      <c r="BB68" s="700">
        <f>'3 Heat eta and phi'!AY$43</f>
        <v>0.89400000000000002</v>
      </c>
      <c r="BC68" s="700">
        <f>'3 Heat eta and phi'!AZ$43</f>
        <v>0.89600000000000002</v>
      </c>
      <c r="BD68" s="700">
        <f>'3 Heat eta and phi'!BA$43</f>
        <v>0.89800000000000002</v>
      </c>
      <c r="BE68" s="700">
        <f>'3 Heat eta and phi'!BB$43</f>
        <v>0.9</v>
      </c>
      <c r="BF68" s="700">
        <f>'3 Heat eta and phi'!BC$43</f>
        <v>0.90200000000000002</v>
      </c>
      <c r="BG68" s="700">
        <f>'3 Heat eta and phi'!BD$43</f>
        <v>0.90400000000000003</v>
      </c>
      <c r="BH68" s="700">
        <f>'3 Heat eta and phi'!BE$43</f>
        <v>0.90600000000000003</v>
      </c>
    </row>
    <row r="69" spans="1:60" s="696" customFormat="1" ht="12.75" x14ac:dyDescent="0.2">
      <c r="A69" s="696" t="s">
        <v>6</v>
      </c>
      <c r="B69" s="696" t="s">
        <v>40</v>
      </c>
      <c r="C69" s="696" t="s">
        <v>14</v>
      </c>
      <c r="D69" s="696" t="s">
        <v>834</v>
      </c>
      <c r="E69" s="699" t="s">
        <v>1051</v>
      </c>
      <c r="F69" s="696" t="s">
        <v>13</v>
      </c>
      <c r="G69" s="700">
        <f>'3 Heat eta and phi'!D$46</f>
        <v>0.40171211160431208</v>
      </c>
      <c r="H69" s="700">
        <f>'3 Heat eta and phi'!E$46</f>
        <v>0.40134221094905953</v>
      </c>
      <c r="I69" s="700">
        <f>'3 Heat eta and phi'!F$46</f>
        <v>0.40445994504333127</v>
      </c>
      <c r="J69" s="700">
        <f>'3 Heat eta and phi'!G$46</f>
        <v>0.4048826886493343</v>
      </c>
      <c r="K69" s="700">
        <f>'3 Heat eta and phi'!H$46</f>
        <v>0.40282181357006985</v>
      </c>
      <c r="L69" s="700">
        <f>'3 Heat eta and phi'!I$46</f>
        <v>0.40393151553582751</v>
      </c>
      <c r="M69" s="700">
        <f>'3 Heat eta and phi'!J$46</f>
        <v>0.40287465652082011</v>
      </c>
      <c r="N69" s="700">
        <f>'3 Heat eta and phi'!K$46</f>
        <v>0.40208201225956464</v>
      </c>
      <c r="O69" s="700">
        <f>'3 Heat eta and phi'!L$46</f>
        <v>0.40271612766856901</v>
      </c>
      <c r="P69" s="700">
        <f>'3 Heat eta and phi'!M$46</f>
        <v>0.40308602832382168</v>
      </c>
      <c r="Q69" s="700">
        <f>'3 Heat eta and phi'!N$46</f>
        <v>0.40255759881631803</v>
      </c>
      <c r="R69" s="700">
        <f>'3 Heat eta and phi'!O$46</f>
        <v>0.40261044176706828</v>
      </c>
      <c r="S69" s="700">
        <f>'3 Heat eta and phi'!P$46</f>
        <v>0.40308602832382168</v>
      </c>
      <c r="T69" s="700">
        <f>'3 Heat eta and phi'!Q$46</f>
        <v>0.4022933840625661</v>
      </c>
      <c r="U69" s="700">
        <f>'3 Heat eta and phi'!R$46</f>
        <v>0.40287465652082011</v>
      </c>
      <c r="V69" s="700">
        <f>'3 Heat eta and phi'!S$46</f>
        <v>0.40102515324455723</v>
      </c>
      <c r="W69" s="700">
        <f>'3 Heat eta and phi'!T$46</f>
        <v>0.40076093849080541</v>
      </c>
      <c r="X69" s="700">
        <f>'3 Heat eta and phi'!U$46</f>
        <v>0.4033502430775735</v>
      </c>
      <c r="Y69" s="700">
        <f>'3 Heat eta and phi'!V$46</f>
        <v>0.40234622701331646</v>
      </c>
      <c r="Z69" s="700">
        <f>'3 Heat eta and phi'!W$46</f>
        <v>0.40435425914183065</v>
      </c>
      <c r="AA69" s="700">
        <f>'3 Heat eta and phi'!X$46</f>
        <v>0.40271612766856901</v>
      </c>
      <c r="AB69" s="700">
        <f>'3 Heat eta and phi'!Y$46</f>
        <v>0.402134855210315</v>
      </c>
      <c r="AC69" s="700">
        <f>'3 Heat eta and phi'!Z$46</f>
        <v>0.40250475586556766</v>
      </c>
      <c r="AD69" s="700">
        <f>'3 Heat eta and phi'!AA$46</f>
        <v>0.40160642570281135</v>
      </c>
      <c r="AE69" s="700">
        <f>'3 Heat eta and phi'!AB$46</f>
        <v>0.40202916930881427</v>
      </c>
      <c r="AF69" s="700">
        <f>'3 Heat eta and phi'!AC$46</f>
        <v>0.40409004438807872</v>
      </c>
      <c r="AG69" s="700">
        <f>'3 Heat eta and phi'!AD$46</f>
        <v>0.40414288733882908</v>
      </c>
      <c r="AH69" s="700">
        <f>'3 Heat eta and phi'!AE$46</f>
        <v>0.40340308602832387</v>
      </c>
      <c r="AI69" s="700">
        <f>'3 Heat eta and phi'!AF$46</f>
        <v>0.4022933840625661</v>
      </c>
      <c r="AJ69" s="700">
        <f>'3 Heat eta and phi'!AG$46</f>
        <v>0.39996829422954983</v>
      </c>
      <c r="AK69" s="700">
        <f>'3 Heat eta and phi'!AH$46</f>
        <v>0.40007398013105056</v>
      </c>
      <c r="AL69" s="700">
        <f>'3 Heat eta and phi'!AI$46</f>
        <v>0.40255759881631803</v>
      </c>
      <c r="AM69" s="700">
        <f>'3 Heat eta and phi'!AJ$46</f>
        <v>0.40165926865356172</v>
      </c>
      <c r="AN69" s="700">
        <f>'3 Heat eta and phi'!AK$46</f>
        <v>0.40292749947157058</v>
      </c>
      <c r="AO69" s="700">
        <f>'3 Heat eta and phi'!AL$46</f>
        <v>0.40113083914605796</v>
      </c>
      <c r="AP69" s="700">
        <f>'3 Heat eta and phi'!AM$46</f>
        <v>0.39965123652504764</v>
      </c>
      <c r="AQ69" s="700">
        <f>'3 Heat eta and phi'!AN$46</f>
        <v>0.40329740012682325</v>
      </c>
      <c r="AR69" s="700">
        <f>'3 Heat eta and phi'!AO$46</f>
        <v>0.40091946734305661</v>
      </c>
      <c r="AS69" s="700">
        <f>'3 Heat eta and phi'!AP$46</f>
        <v>0.40070809554005504</v>
      </c>
      <c r="AT69" s="700">
        <f>'3 Heat eta and phi'!AQ$46</f>
        <v>0.40012682308180103</v>
      </c>
      <c r="AU69" s="700">
        <f>'3 Heat eta and phi'!AR$46</f>
        <v>0.40097231029380687</v>
      </c>
      <c r="AV69" s="700">
        <f>'3 Heat eta and phi'!AS$46</f>
        <v>0.40123652504755869</v>
      </c>
      <c r="AW69" s="700">
        <f>'3 Heat eta and phi'!AT$46</f>
        <v>0.40054956668780395</v>
      </c>
      <c r="AX69" s="700">
        <f>'3 Heat eta and phi'!AU$46</f>
        <v>0.40033819488480238</v>
      </c>
      <c r="AY69" s="700">
        <f>'3 Heat eta and phi'!AV$46</f>
        <v>0.40065525258930468</v>
      </c>
      <c r="AZ69" s="700">
        <f>'3 Heat eta and phi'!AW$46</f>
        <v>0.40039103783555285</v>
      </c>
      <c r="BA69" s="700">
        <f>'3 Heat eta and phi'!AX$46</f>
        <v>0.40017966603255128</v>
      </c>
      <c r="BB69" s="700">
        <f>'3 Heat eta and phi'!AY$46</f>
        <v>0.40023250898330165</v>
      </c>
      <c r="BC69" s="700">
        <f>'3 Heat eta and phi'!AZ$46</f>
        <v>0.40139505389980978</v>
      </c>
      <c r="BD69" s="700">
        <f>'3 Heat eta and phi'!BA$46</f>
        <v>0.40123652504755869</v>
      </c>
      <c r="BE69" s="700">
        <f>'3 Heat eta and phi'!BB$46</f>
        <v>0.40329740012682325</v>
      </c>
      <c r="BF69" s="700">
        <f>'3 Heat eta and phi'!BC$46</f>
        <v>0.40123652504755869</v>
      </c>
      <c r="BG69" s="700">
        <f>'3 Heat eta and phi'!BD$46</f>
        <v>0.40192348340731354</v>
      </c>
      <c r="BH69" s="700">
        <f>'3 Heat eta and phi'!BE$46</f>
        <v>0.40266328471781876</v>
      </c>
    </row>
    <row r="70" spans="1:60" s="696" customFormat="1" ht="12.75" x14ac:dyDescent="0.2">
      <c r="A70" s="696" t="s">
        <v>6</v>
      </c>
      <c r="B70" s="696" t="s">
        <v>40</v>
      </c>
      <c r="C70" s="696" t="s">
        <v>14</v>
      </c>
      <c r="D70" s="696" t="s">
        <v>1024</v>
      </c>
      <c r="E70" s="699" t="s">
        <v>1052</v>
      </c>
      <c r="F70" s="696" t="s">
        <v>11</v>
      </c>
      <c r="G70" s="702">
        <f>'4 - Electr UW allocation ktoe'!G$49</f>
        <v>0.1</v>
      </c>
      <c r="H70" s="702">
        <f>'4 - Electr UW allocation ktoe'!H$49</f>
        <v>0.1</v>
      </c>
      <c r="I70" s="702">
        <f>'4 - Electr UW allocation ktoe'!I$49</f>
        <v>0.1</v>
      </c>
      <c r="J70" s="702">
        <f>'4 - Electr UW allocation ktoe'!J$49</f>
        <v>0.1</v>
      </c>
      <c r="K70" s="702">
        <f>'4 - Electr UW allocation ktoe'!K$49</f>
        <v>0.1</v>
      </c>
      <c r="L70" s="702">
        <f>'4 - Electr UW allocation ktoe'!L$49</f>
        <v>0.1</v>
      </c>
      <c r="M70" s="702">
        <f>'4 - Electr UW allocation ktoe'!M$49</f>
        <v>0.1</v>
      </c>
      <c r="N70" s="702">
        <f>'4 - Electr UW allocation ktoe'!N$49</f>
        <v>0.1</v>
      </c>
      <c r="O70" s="702">
        <f>'4 - Electr UW allocation ktoe'!O$49</f>
        <v>0.1</v>
      </c>
      <c r="P70" s="702">
        <f>'4 - Electr UW allocation ktoe'!P$49</f>
        <v>0.1</v>
      </c>
      <c r="Q70" s="702">
        <f>'4 - Electr UW allocation ktoe'!Q$49</f>
        <v>0.1</v>
      </c>
      <c r="R70" s="702">
        <f>'4 - Electr UW allocation ktoe'!R$49</f>
        <v>0.1</v>
      </c>
      <c r="S70" s="702">
        <f>'4 - Electr UW allocation ktoe'!S$49</f>
        <v>0.1</v>
      </c>
      <c r="T70" s="702">
        <f>'4 - Electr UW allocation ktoe'!T$49</f>
        <v>0.1</v>
      </c>
      <c r="U70" s="702">
        <f>'4 - Electr UW allocation ktoe'!U$49</f>
        <v>0.1</v>
      </c>
      <c r="V70" s="702">
        <f>'4 - Electr UW allocation ktoe'!V$49</f>
        <v>0.1</v>
      </c>
      <c r="W70" s="702">
        <f>'4 - Electr UW allocation ktoe'!W$49</f>
        <v>0.1</v>
      </c>
      <c r="X70" s="702">
        <f>'4 - Electr UW allocation ktoe'!X$49</f>
        <v>0.1</v>
      </c>
      <c r="Y70" s="702">
        <f>'4 - Electr UW allocation ktoe'!Y$49</f>
        <v>0.1</v>
      </c>
      <c r="Z70" s="702">
        <f>'4 - Electr UW allocation ktoe'!Z$49</f>
        <v>0.1</v>
      </c>
      <c r="AA70" s="702">
        <f>'4 - Electr UW allocation ktoe'!AA$49</f>
        <v>0.1</v>
      </c>
      <c r="AB70" s="702">
        <f>'4 - Electr UW allocation ktoe'!AB$49</f>
        <v>0.1</v>
      </c>
      <c r="AC70" s="702">
        <f>'4 - Electr UW allocation ktoe'!AC$49</f>
        <v>0.1</v>
      </c>
      <c r="AD70" s="702">
        <f>'4 - Electr UW allocation ktoe'!AD$49</f>
        <v>0.1</v>
      </c>
      <c r="AE70" s="702">
        <f>'4 - Electr UW allocation ktoe'!AE$49</f>
        <v>0.1</v>
      </c>
      <c r="AF70" s="702">
        <f>'4 - Electr UW allocation ktoe'!AF$49</f>
        <v>0.1</v>
      </c>
      <c r="AG70" s="702">
        <f>'4 - Electr UW allocation ktoe'!AG$49</f>
        <v>0.1</v>
      </c>
      <c r="AH70" s="702">
        <f>'4 - Electr UW allocation ktoe'!AH$49</f>
        <v>0.1</v>
      </c>
      <c r="AI70" s="702">
        <f>'4 - Electr UW allocation ktoe'!AI$49</f>
        <v>0.1</v>
      </c>
      <c r="AJ70" s="702">
        <f>'4 - Electr UW allocation ktoe'!AJ$49</f>
        <v>0.1</v>
      </c>
      <c r="AK70" s="702">
        <f>'4 - Electr UW allocation ktoe'!AK$49</f>
        <v>0.1</v>
      </c>
      <c r="AL70" s="702">
        <f>'4 - Electr UW allocation ktoe'!AL$49</f>
        <v>0.1</v>
      </c>
      <c r="AM70" s="702">
        <f>'4 - Electr UW allocation ktoe'!AM$49</f>
        <v>0.1</v>
      </c>
      <c r="AN70" s="702">
        <f>'4 - Electr UW allocation ktoe'!AN$49</f>
        <v>0.1</v>
      </c>
      <c r="AO70" s="702">
        <f>'4 - Electr UW allocation ktoe'!AO$49</f>
        <v>0.1</v>
      </c>
      <c r="AP70" s="702">
        <f>'4 - Electr UW allocation ktoe'!AP$49</f>
        <v>0.1</v>
      </c>
      <c r="AQ70" s="702">
        <f>'4 - Electr UW allocation ktoe'!AQ$49</f>
        <v>0.1</v>
      </c>
      <c r="AR70" s="702">
        <f>'4 - Electr UW allocation ktoe'!AR$49</f>
        <v>0.1</v>
      </c>
      <c r="AS70" s="702">
        <f>'4 - Electr UW allocation ktoe'!AS$49</f>
        <v>0.1</v>
      </c>
      <c r="AT70" s="702">
        <f>'4 - Electr UW allocation ktoe'!AT$49</f>
        <v>0.1</v>
      </c>
      <c r="AU70" s="702">
        <f>'4 - Electr UW allocation ktoe'!AU$49</f>
        <v>0.1</v>
      </c>
      <c r="AV70" s="702">
        <f>'4 - Electr UW allocation ktoe'!AV$49</f>
        <v>0.1</v>
      </c>
      <c r="AW70" s="702">
        <f>'4 - Electr UW allocation ktoe'!AW$49</f>
        <v>0.1</v>
      </c>
      <c r="AX70" s="702">
        <f>'4 - Electr UW allocation ktoe'!AX$49</f>
        <v>0.1</v>
      </c>
      <c r="AY70" s="702">
        <f>'4 - Electr UW allocation ktoe'!AY$49</f>
        <v>0.1</v>
      </c>
      <c r="AZ70" s="702">
        <f>'4 - Electr UW allocation ktoe'!AZ$49</f>
        <v>0.1</v>
      </c>
      <c r="BA70" s="702">
        <f>'4 - Electr UW allocation ktoe'!BA$49</f>
        <v>0.1</v>
      </c>
      <c r="BB70" s="702">
        <f>'4 - Electr UW allocation ktoe'!BB$49</f>
        <v>0.1</v>
      </c>
      <c r="BC70" s="702">
        <f>'4 - Electr UW allocation ktoe'!BC$49</f>
        <v>0.1</v>
      </c>
      <c r="BD70" s="702">
        <f>'4 - Electr UW allocation ktoe'!BD$49</f>
        <v>0.1</v>
      </c>
      <c r="BE70" s="702">
        <f>'4 - Electr UW allocation ktoe'!BE$49</f>
        <v>0.1</v>
      </c>
      <c r="BF70" s="702">
        <f>'4 - Electr UW allocation ktoe'!BF$49</f>
        <v>0.1</v>
      </c>
      <c r="BG70" s="702">
        <f>'4 - Electr UW allocation ktoe'!BG$49</f>
        <v>0.1</v>
      </c>
      <c r="BH70" s="702">
        <f>'4 - Electr UW allocation ktoe'!BH$49</f>
        <v>0.1</v>
      </c>
    </row>
    <row r="71" spans="1:60" s="696" customFormat="1" ht="12.75" x14ac:dyDescent="0.2">
      <c r="A71" s="696" t="s">
        <v>6</v>
      </c>
      <c r="B71" s="696" t="s">
        <v>40</v>
      </c>
      <c r="C71" s="696" t="s">
        <v>14</v>
      </c>
      <c r="D71" s="696" t="s">
        <v>1024</v>
      </c>
      <c r="E71" s="699" t="s">
        <v>1052</v>
      </c>
      <c r="F71" s="696" t="s">
        <v>12</v>
      </c>
      <c r="G71" s="696">
        <f>'4 - Electr UW allocation ktoe'!G$50</f>
        <v>0.2</v>
      </c>
      <c r="H71" s="696">
        <f>'4 - Electr UW allocation ktoe'!H$50</f>
        <v>0.2</v>
      </c>
      <c r="I71" s="696">
        <f>'4 - Electr UW allocation ktoe'!I$50</f>
        <v>0.2</v>
      </c>
      <c r="J71" s="696">
        <f>'4 - Electr UW allocation ktoe'!J$50</f>
        <v>0.2</v>
      </c>
      <c r="K71" s="696">
        <f>'4 - Electr UW allocation ktoe'!K$50</f>
        <v>0.2</v>
      </c>
      <c r="L71" s="696">
        <f>'4 - Electr UW allocation ktoe'!L$50</f>
        <v>0.2</v>
      </c>
      <c r="M71" s="696">
        <f>'4 - Electr UW allocation ktoe'!M$50</f>
        <v>0.2</v>
      </c>
      <c r="N71" s="696">
        <f>'4 - Electr UW allocation ktoe'!N$50</f>
        <v>0.2</v>
      </c>
      <c r="O71" s="696">
        <f>'4 - Electr UW allocation ktoe'!O$50</f>
        <v>0.2</v>
      </c>
      <c r="P71" s="696">
        <f>'4 - Electr UW allocation ktoe'!P$50</f>
        <v>0.2</v>
      </c>
      <c r="Q71" s="696">
        <f>'4 - Electr UW allocation ktoe'!Q$50</f>
        <v>0.2</v>
      </c>
      <c r="R71" s="696">
        <f>'4 - Electr UW allocation ktoe'!R$50</f>
        <v>0.2</v>
      </c>
      <c r="S71" s="696">
        <f>'4 - Electr UW allocation ktoe'!S$50</f>
        <v>0.2</v>
      </c>
      <c r="T71" s="696">
        <f>'4 - Electr UW allocation ktoe'!T$50</f>
        <v>0.2</v>
      </c>
      <c r="U71" s="696">
        <f>'4 - Electr UW allocation ktoe'!U$50</f>
        <v>0.2</v>
      </c>
      <c r="V71" s="696">
        <f>'4 - Electr UW allocation ktoe'!V$50</f>
        <v>0.2</v>
      </c>
      <c r="W71" s="696">
        <f>'4 - Electr UW allocation ktoe'!W$50</f>
        <v>0.2</v>
      </c>
      <c r="X71" s="696">
        <f>'4 - Electr UW allocation ktoe'!X$50</f>
        <v>0.2</v>
      </c>
      <c r="Y71" s="696">
        <f>'4 - Electr UW allocation ktoe'!Y$50</f>
        <v>0.2</v>
      </c>
      <c r="Z71" s="696">
        <f>'4 - Electr UW allocation ktoe'!Z$50</f>
        <v>0.2</v>
      </c>
      <c r="AA71" s="696">
        <f>'4 - Electr UW allocation ktoe'!AA$50</f>
        <v>0.2</v>
      </c>
      <c r="AB71" s="696">
        <f>'4 - Electr UW allocation ktoe'!AB$50</f>
        <v>0.2</v>
      </c>
      <c r="AC71" s="696">
        <f>'4 - Electr UW allocation ktoe'!AC$50</f>
        <v>0.2</v>
      </c>
      <c r="AD71" s="696">
        <f>'4 - Electr UW allocation ktoe'!AD$50</f>
        <v>0.2</v>
      </c>
      <c r="AE71" s="696">
        <f>'4 - Electr UW allocation ktoe'!AE$50</f>
        <v>0.2</v>
      </c>
      <c r="AF71" s="696">
        <f>'4 - Electr UW allocation ktoe'!AF$50</f>
        <v>0.2</v>
      </c>
      <c r="AG71" s="696">
        <f>'4 - Electr UW allocation ktoe'!AG$50</f>
        <v>0.2</v>
      </c>
      <c r="AH71" s="696">
        <f>'4 - Electr UW allocation ktoe'!AH$50</f>
        <v>0.2</v>
      </c>
      <c r="AI71" s="696">
        <f>'4 - Electr UW allocation ktoe'!AI$50</f>
        <v>0.2</v>
      </c>
      <c r="AJ71" s="696">
        <f>'4 - Electr UW allocation ktoe'!AJ$50</f>
        <v>0.2</v>
      </c>
      <c r="AK71" s="696">
        <f>'4 - Electr UW allocation ktoe'!AK$50</f>
        <v>0.2</v>
      </c>
      <c r="AL71" s="696">
        <f>'4 - Electr UW allocation ktoe'!AL$50</f>
        <v>0.2</v>
      </c>
      <c r="AM71" s="696">
        <f>'4 - Electr UW allocation ktoe'!AM$50</f>
        <v>0.2</v>
      </c>
      <c r="AN71" s="696">
        <f>'4 - Electr UW allocation ktoe'!AN$50</f>
        <v>0.2</v>
      </c>
      <c r="AO71" s="696">
        <f>'4 - Electr UW allocation ktoe'!AO$50</f>
        <v>0.2</v>
      </c>
      <c r="AP71" s="696">
        <f>'4 - Electr UW allocation ktoe'!AP$50</f>
        <v>0.2</v>
      </c>
      <c r="AQ71" s="696">
        <f>'4 - Electr UW allocation ktoe'!AQ$50</f>
        <v>0.2</v>
      </c>
      <c r="AR71" s="696">
        <f>'4 - Electr UW allocation ktoe'!AR$50</f>
        <v>0.2</v>
      </c>
      <c r="AS71" s="696">
        <f>'4 - Electr UW allocation ktoe'!AS$50</f>
        <v>0.2</v>
      </c>
      <c r="AT71" s="696">
        <f>'4 - Electr UW allocation ktoe'!AT$50</f>
        <v>0.2</v>
      </c>
      <c r="AU71" s="696">
        <f>'4 - Electr UW allocation ktoe'!AU$50</f>
        <v>0.2</v>
      </c>
      <c r="AV71" s="696">
        <f>'4 - Electr UW allocation ktoe'!AV$50</f>
        <v>0.2</v>
      </c>
      <c r="AW71" s="696">
        <f>'4 - Electr UW allocation ktoe'!AW$50</f>
        <v>0.2</v>
      </c>
      <c r="AX71" s="696">
        <f>'4 - Electr UW allocation ktoe'!AX$50</f>
        <v>0.2</v>
      </c>
      <c r="AY71" s="696">
        <f>'4 - Electr UW allocation ktoe'!AY$50</f>
        <v>0.2</v>
      </c>
      <c r="AZ71" s="696">
        <f>'4 - Electr UW allocation ktoe'!AZ$50</f>
        <v>0.2</v>
      </c>
      <c r="BA71" s="696">
        <f>'4 - Electr UW allocation ktoe'!BA$50</f>
        <v>0.2</v>
      </c>
      <c r="BB71" s="696">
        <f>'4 - Electr UW allocation ktoe'!BB$50</f>
        <v>0.2</v>
      </c>
      <c r="BC71" s="696">
        <f>'4 - Electr UW allocation ktoe'!BC$50</f>
        <v>0.2</v>
      </c>
      <c r="BD71" s="696">
        <f>'4 - Electr UW allocation ktoe'!BD$50</f>
        <v>0.2</v>
      </c>
      <c r="BE71" s="696">
        <f>'4 - Electr UW allocation ktoe'!BE$50</f>
        <v>0.2</v>
      </c>
      <c r="BF71" s="696">
        <f>'4 - Electr UW allocation ktoe'!BF$50</f>
        <v>0.2</v>
      </c>
      <c r="BG71" s="696">
        <f>'4 - Electr UW allocation ktoe'!BG$50</f>
        <v>0.2</v>
      </c>
      <c r="BH71" s="696">
        <f>'4 - Electr UW allocation ktoe'!BH$50</f>
        <v>0.2</v>
      </c>
    </row>
    <row r="72" spans="1:60" s="696" customFormat="1" ht="12.75" x14ac:dyDescent="0.2">
      <c r="A72" s="696" t="s">
        <v>6</v>
      </c>
      <c r="B72" s="696" t="s">
        <v>40</v>
      </c>
      <c r="C72" s="696" t="s">
        <v>14</v>
      </c>
      <c r="D72" s="696" t="s">
        <v>1024</v>
      </c>
      <c r="E72" s="699" t="s">
        <v>1052</v>
      </c>
      <c r="F72" s="696" t="s">
        <v>13</v>
      </c>
      <c r="G72" s="696">
        <f>'4 - Electr UW allocation ktoe'!G$52</f>
        <v>0.10453879941434846</v>
      </c>
      <c r="H72" s="696">
        <f>'4 - Electr UW allocation ktoe'!H$52</f>
        <v>0.10650073206442166</v>
      </c>
      <c r="I72" s="696">
        <f>'4 - Electr UW allocation ktoe'!I$52</f>
        <v>0.10846266471449487</v>
      </c>
      <c r="J72" s="696">
        <f>'4 - Electr UW allocation ktoe'!J$52</f>
        <v>0.11042459736456807</v>
      </c>
      <c r="K72" s="696">
        <f>'4 - Electr UW allocation ktoe'!K$52</f>
        <v>0.11238653001464129</v>
      </c>
      <c r="L72" s="696">
        <f>'4 - Electr UW allocation ktoe'!L$52</f>
        <v>0.11434846266471449</v>
      </c>
      <c r="M72" s="696">
        <f>'4 - Electr UW allocation ktoe'!M$52</f>
        <v>0.11631039531478769</v>
      </c>
      <c r="N72" s="696">
        <f>'4 - Electr UW allocation ktoe'!N$52</f>
        <v>0.1182723279648609</v>
      </c>
      <c r="O72" s="696">
        <f>'4 - Electr UW allocation ktoe'!O$52</f>
        <v>0.12023426061493411</v>
      </c>
      <c r="P72" s="696">
        <f>'4 - Electr UW allocation ktoe'!P$52</f>
        <v>0.12219619326500732</v>
      </c>
      <c r="Q72" s="696">
        <f>'4 - Electr UW allocation ktoe'!Q$52</f>
        <v>0.12415812591508052</v>
      </c>
      <c r="R72" s="696">
        <f>'4 - Electr UW allocation ktoe'!R$52</f>
        <v>0.12612005856515374</v>
      </c>
      <c r="S72" s="696">
        <f>'4 - Electr UW allocation ktoe'!S$52</f>
        <v>0.12808199121522693</v>
      </c>
      <c r="T72" s="696">
        <f>'4 - Electr UW allocation ktoe'!T$52</f>
        <v>0.13004392386530014</v>
      </c>
      <c r="U72" s="696">
        <f>'4 - Electr UW allocation ktoe'!U$52</f>
        <v>0.13200585651537333</v>
      </c>
      <c r="V72" s="696">
        <f>'4 - Electr UW allocation ktoe'!V$52</f>
        <v>0.13396778916544655</v>
      </c>
      <c r="W72" s="696">
        <f>'4 - Electr UW allocation ktoe'!W$52</f>
        <v>0.13592972181551977</v>
      </c>
      <c r="X72" s="696">
        <f>'4 - Electr UW allocation ktoe'!X$52</f>
        <v>0.13789165446559296</v>
      </c>
      <c r="Y72" s="696">
        <f>'4 - Electr UW allocation ktoe'!Y$52</f>
        <v>0.13985358711566617</v>
      </c>
      <c r="Z72" s="696">
        <f>'4 - Electr UW allocation ktoe'!Z$52</f>
        <v>0.14181551976573939</v>
      </c>
      <c r="AA72" s="696">
        <f>'4 - Electr UW allocation ktoe'!AA$52</f>
        <v>0.14377745241581258</v>
      </c>
      <c r="AB72" s="696">
        <f>'4 - Electr UW allocation ktoe'!AB$52</f>
        <v>0.1457393850658858</v>
      </c>
      <c r="AC72" s="696">
        <f>'4 - Electr UW allocation ktoe'!AC$52</f>
        <v>0.14770131771595901</v>
      </c>
      <c r="AD72" s="696">
        <f>'4 - Electr UW allocation ktoe'!AD$52</f>
        <v>0.14966325036603223</v>
      </c>
      <c r="AE72" s="696">
        <f>'4 - Electr UW allocation ktoe'!AE$52</f>
        <v>0.15162518301610542</v>
      </c>
      <c r="AF72" s="696">
        <f>'4 - Electr UW allocation ktoe'!AF$52</f>
        <v>0.15358711566617861</v>
      </c>
      <c r="AG72" s="696">
        <f>'4 - Electr UW allocation ktoe'!AG$52</f>
        <v>0.1555490483162518</v>
      </c>
      <c r="AH72" s="696">
        <f>'4 - Electr UW allocation ktoe'!AH$52</f>
        <v>0.15751098096632501</v>
      </c>
      <c r="AI72" s="696">
        <f>'4 - Electr UW allocation ktoe'!AI$52</f>
        <v>0.15947291361639823</v>
      </c>
      <c r="AJ72" s="696">
        <f>'4 - Electr UW allocation ktoe'!AJ$52</f>
        <v>0.16143484626647142</v>
      </c>
      <c r="AK72" s="696">
        <f>'4 - Electr UW allocation ktoe'!AK$52</f>
        <v>0.16339677891654464</v>
      </c>
      <c r="AL72" s="696">
        <f>'4 - Electr UW allocation ktoe'!AL$52</f>
        <v>0.16535871156661788</v>
      </c>
      <c r="AM72" s="696">
        <f>'4 - Electr UW allocation ktoe'!AM$52</f>
        <v>0.16732064421669107</v>
      </c>
      <c r="AN72" s="696">
        <f>'4 - Electr UW allocation ktoe'!AN$52</f>
        <v>0.16928257686676429</v>
      </c>
      <c r="AO72" s="696">
        <f>'4 - Electr UW allocation ktoe'!AO$52</f>
        <v>0.17124450951683748</v>
      </c>
      <c r="AP72" s="696">
        <f>'4 - Electr UW allocation ktoe'!AP$52</f>
        <v>0.17320644216691067</v>
      </c>
      <c r="AQ72" s="696">
        <f>'4 - Electr UW allocation ktoe'!AQ$52</f>
        <v>0.17516837481698389</v>
      </c>
      <c r="AR72" s="696">
        <f>'4 - Electr UW allocation ktoe'!AR$52</f>
        <v>0.17713030746705707</v>
      </c>
      <c r="AS72" s="696">
        <f>'4 - Electr UW allocation ktoe'!AS$52</f>
        <v>0.17909224011713029</v>
      </c>
      <c r="AT72" s="696">
        <f>'4 - Electr UW allocation ktoe'!AT$52</f>
        <v>0.18105417276720348</v>
      </c>
      <c r="AU72" s="696">
        <f>'4 - Electr UW allocation ktoe'!AU$52</f>
        <v>0.18301610541727673</v>
      </c>
      <c r="AV72" s="696">
        <f>'4 - Electr UW allocation ktoe'!AV$52</f>
        <v>0.18497803806734991</v>
      </c>
      <c r="AW72" s="696">
        <f>'4 - Electr UW allocation ktoe'!AW$52</f>
        <v>0.18693997071742313</v>
      </c>
      <c r="AX72" s="696">
        <f>'4 - Electr UW allocation ktoe'!AX$52</f>
        <v>0.18890190336749635</v>
      </c>
      <c r="AY72" s="696">
        <f>'4 - Electr UW allocation ktoe'!AY$52</f>
        <v>0.19086383601756954</v>
      </c>
      <c r="AZ72" s="696">
        <f>'4 - Electr UW allocation ktoe'!AZ$52</f>
        <v>0.19282576866764276</v>
      </c>
      <c r="BA72" s="696">
        <f>'4 - Electr UW allocation ktoe'!BA$52</f>
        <v>0.194787701317716</v>
      </c>
      <c r="BB72" s="696">
        <f>'4 - Electr UW allocation ktoe'!BB$52</f>
        <v>0.19674963396778913</v>
      </c>
      <c r="BC72" s="696">
        <f>'4 - Electr UW allocation ktoe'!BC$52</f>
        <v>0.19871156661786232</v>
      </c>
      <c r="BD72" s="696">
        <f>'4 - Electr UW allocation ktoe'!BD$52</f>
        <v>0.20067349926793557</v>
      </c>
      <c r="BE72" s="696">
        <f>'4 - Electr UW allocation ktoe'!BE$52</f>
        <v>0.20263543191800878</v>
      </c>
      <c r="BF72" s="696">
        <f>'4 - Electr UW allocation ktoe'!BF$52</f>
        <v>0.20459736456808197</v>
      </c>
      <c r="BG72" s="696">
        <f>'4 - Electr UW allocation ktoe'!BG$52</f>
        <v>0.20655929721815519</v>
      </c>
      <c r="BH72" s="696">
        <f>'4 - Electr UW allocation ktoe'!BH$52</f>
        <v>0.20852122986822841</v>
      </c>
    </row>
    <row r="73" spans="1:60" s="697" customFormat="1" ht="12.75" x14ac:dyDescent="0.2">
      <c r="A73" s="697" t="s">
        <v>6</v>
      </c>
      <c r="B73" s="697" t="s">
        <v>24</v>
      </c>
      <c r="C73" s="697" t="s">
        <v>17</v>
      </c>
      <c r="F73" s="697" t="s">
        <v>9</v>
      </c>
      <c r="G73" s="697">
        <v>3556</v>
      </c>
      <c r="H73" s="697">
        <v>3455</v>
      </c>
      <c r="I73" s="697">
        <v>3333</v>
      </c>
      <c r="J73" s="697">
        <v>3157</v>
      </c>
      <c r="K73" s="697">
        <v>3046</v>
      </c>
      <c r="L73" s="697">
        <v>3039</v>
      </c>
      <c r="M73" s="697">
        <v>2862</v>
      </c>
      <c r="N73" s="697">
        <v>2662</v>
      </c>
      <c r="O73" s="697">
        <v>2679</v>
      </c>
      <c r="P73" s="697">
        <v>2531</v>
      </c>
      <c r="Q73" s="697">
        <v>2299</v>
      </c>
      <c r="R73" s="697">
        <v>1519</v>
      </c>
      <c r="S73" s="697">
        <v>235</v>
      </c>
      <c r="T73" s="697">
        <v>58</v>
      </c>
      <c r="U73" s="697">
        <v>1</v>
      </c>
      <c r="V73" s="697">
        <v>1</v>
      </c>
      <c r="W73" s="697">
        <v>1</v>
      </c>
      <c r="X73" s="697">
        <v>16</v>
      </c>
    </row>
    <row r="74" spans="1:60" s="697" customFormat="1" ht="12.75" x14ac:dyDescent="0.2">
      <c r="A74" s="697" t="s">
        <v>6</v>
      </c>
      <c r="B74" s="697" t="s">
        <v>24</v>
      </c>
      <c r="C74" s="697" t="s">
        <v>17</v>
      </c>
      <c r="F74" s="697" t="s">
        <v>10</v>
      </c>
      <c r="G74" s="697">
        <v>3.3852158598695802E-2</v>
      </c>
      <c r="H74" s="697">
        <v>3.3336227940679801E-2</v>
      </c>
      <c r="I74" s="697">
        <v>3.1053470106493002E-2</v>
      </c>
      <c r="J74" s="697">
        <v>2.8539143012113501E-2</v>
      </c>
      <c r="K74" s="697">
        <v>2.7693678458754999E-2</v>
      </c>
      <c r="L74" s="697">
        <v>2.6725411566061601E-2</v>
      </c>
      <c r="M74" s="697">
        <v>2.5708972988510902E-2</v>
      </c>
      <c r="N74" s="697">
        <v>2.3587371629584301E-2</v>
      </c>
      <c r="O74" s="697">
        <v>2.2851927358337701E-2</v>
      </c>
      <c r="P74" s="697">
        <v>2.1005369606533202E-2</v>
      </c>
      <c r="Q74" s="697">
        <v>1.8505550055138299E-2</v>
      </c>
      <c r="R74" s="697">
        <v>1.22618663222473E-2</v>
      </c>
      <c r="S74" s="697">
        <v>1.8835561540187899E-3</v>
      </c>
      <c r="T74" s="697">
        <v>4.42184390891002E-4</v>
      </c>
      <c r="U74" s="698">
        <v>7.94325339772664E-6</v>
      </c>
      <c r="V74" s="698">
        <v>8.0953961482105093E-6</v>
      </c>
      <c r="W74" s="698">
        <v>8.02156195854457E-6</v>
      </c>
      <c r="X74" s="697">
        <v>1.2502539578351901E-4</v>
      </c>
    </row>
    <row r="75" spans="1:60" s="696" customFormat="1" ht="12.75" x14ac:dyDescent="0.2">
      <c r="A75" s="696" t="s">
        <v>6</v>
      </c>
      <c r="B75" s="696" t="s">
        <v>24</v>
      </c>
      <c r="C75" s="696" t="s">
        <v>17</v>
      </c>
      <c r="D75" s="696" t="s">
        <v>1075</v>
      </c>
      <c r="E75" s="699" t="s">
        <v>1053</v>
      </c>
      <c r="F75" s="696" t="s">
        <v>11</v>
      </c>
      <c r="G75" s="696">
        <f>0.5</f>
        <v>0.5</v>
      </c>
      <c r="H75" s="696">
        <f t="shared" ref="H75:X75" si="0">0.5</f>
        <v>0.5</v>
      </c>
      <c r="I75" s="696">
        <f t="shared" si="0"/>
        <v>0.5</v>
      </c>
      <c r="J75" s="696">
        <f t="shared" si="0"/>
        <v>0.5</v>
      </c>
      <c r="K75" s="696">
        <f t="shared" si="0"/>
        <v>0.5</v>
      </c>
      <c r="L75" s="696">
        <f t="shared" si="0"/>
        <v>0.5</v>
      </c>
      <c r="M75" s="696">
        <f t="shared" si="0"/>
        <v>0.5</v>
      </c>
      <c r="N75" s="696">
        <f t="shared" si="0"/>
        <v>0.5</v>
      </c>
      <c r="O75" s="696">
        <f t="shared" si="0"/>
        <v>0.5</v>
      </c>
      <c r="P75" s="696">
        <f t="shared" si="0"/>
        <v>0.5</v>
      </c>
      <c r="Q75" s="696">
        <f t="shared" si="0"/>
        <v>0.5</v>
      </c>
      <c r="R75" s="696">
        <f t="shared" si="0"/>
        <v>0.5</v>
      </c>
      <c r="S75" s="696">
        <f t="shared" si="0"/>
        <v>0.5</v>
      </c>
      <c r="T75" s="696">
        <f t="shared" si="0"/>
        <v>0.5</v>
      </c>
      <c r="U75" s="696">
        <f t="shared" si="0"/>
        <v>0.5</v>
      </c>
      <c r="V75" s="696">
        <f t="shared" si="0"/>
        <v>0.5</v>
      </c>
      <c r="W75" s="696">
        <f t="shared" si="0"/>
        <v>0.5</v>
      </c>
      <c r="X75" s="696">
        <f t="shared" si="0"/>
        <v>0.5</v>
      </c>
      <c r="Y75" s="705"/>
      <c r="Z75" s="705"/>
      <c r="AA75" s="705"/>
      <c r="AB75" s="705"/>
      <c r="AC75" s="705"/>
      <c r="AD75" s="705"/>
      <c r="AE75" s="705"/>
      <c r="AF75" s="705"/>
      <c r="AG75" s="705"/>
      <c r="AH75" s="705"/>
      <c r="AI75" s="705"/>
      <c r="AJ75" s="705"/>
      <c r="AK75" s="705"/>
      <c r="AL75" s="705"/>
      <c r="AM75" s="705"/>
      <c r="AN75" s="705"/>
      <c r="AO75" s="705"/>
      <c r="AP75" s="705"/>
      <c r="AQ75" s="705"/>
      <c r="AR75" s="705"/>
      <c r="AS75" s="705"/>
      <c r="AT75" s="705"/>
      <c r="AU75" s="705"/>
      <c r="AV75" s="705"/>
      <c r="AW75" s="705"/>
      <c r="AX75" s="705"/>
      <c r="AY75" s="705"/>
      <c r="AZ75" s="705"/>
      <c r="BA75" s="705"/>
      <c r="BB75" s="705"/>
      <c r="BC75" s="705"/>
      <c r="BD75" s="705"/>
      <c r="BE75" s="705"/>
      <c r="BF75" s="705"/>
      <c r="BG75" s="705"/>
      <c r="BH75" s="705"/>
    </row>
    <row r="76" spans="1:60" s="696" customFormat="1" ht="12.75" x14ac:dyDescent="0.2">
      <c r="A76" s="696" t="s">
        <v>6</v>
      </c>
      <c r="B76" s="696" t="s">
        <v>24</v>
      </c>
      <c r="C76" s="696" t="s">
        <v>17</v>
      </c>
      <c r="D76" s="696" t="s">
        <v>1075</v>
      </c>
      <c r="E76" s="699" t="s">
        <v>1053</v>
      </c>
      <c r="F76" s="696" t="s">
        <v>12</v>
      </c>
      <c r="G76" s="700">
        <f>'3 Heat eta and phi'!D$20</f>
        <v>0.22082583439363709</v>
      </c>
      <c r="H76" s="700">
        <f>'3 Heat eta and phi'!E$20</f>
        <v>0.23818542510955309</v>
      </c>
      <c r="I76" s="700">
        <f>'3 Heat eta and phi'!F$20</f>
        <v>0.24042546167303691</v>
      </c>
      <c r="J76" s="700">
        <f>'3 Heat eta and phi'!G$20</f>
        <v>0.24721206174660004</v>
      </c>
      <c r="K76" s="700">
        <f>'3 Heat eta and phi'!H$20</f>
        <v>0.25245285308078824</v>
      </c>
      <c r="L76" s="700">
        <f>'3 Heat eta and phi'!I$20</f>
        <v>0.25597161877739627</v>
      </c>
      <c r="M76" s="700">
        <f>'3 Heat eta and phi'!J$20</f>
        <v>0.25795766803074527</v>
      </c>
      <c r="N76" s="700">
        <f>'3 Heat eta and phi'!K$20</f>
        <v>0.26274732024593184</v>
      </c>
      <c r="O76" s="700">
        <f>'3 Heat eta and phi'!L$20</f>
        <v>0.26301245275701968</v>
      </c>
      <c r="P76" s="700">
        <f>'3 Heat eta and phi'!M$20</f>
        <v>0.25926789110504256</v>
      </c>
      <c r="Q76" s="700">
        <f>'3 Heat eta and phi'!N$20</f>
        <v>0.26376961637687713</v>
      </c>
      <c r="R76" s="700">
        <f>'3 Heat eta and phi'!O$20</f>
        <v>0.27384463233818968</v>
      </c>
      <c r="S76" s="700">
        <f>'3 Heat eta and phi'!P$20</f>
        <v>0.29274828522686275</v>
      </c>
      <c r="T76" s="700">
        <f>'3 Heat eta and phi'!Q$20</f>
        <v>0.26305771052289167</v>
      </c>
      <c r="U76" s="700">
        <f>'3 Heat eta and phi'!R$20</f>
        <v>0.27337536104858901</v>
      </c>
      <c r="V76" s="700">
        <f>'3 Heat eta and phi'!S$20</f>
        <v>0.26712694482050137</v>
      </c>
      <c r="W76" s="700">
        <f>'3 Heat eta and phi'!T$20</f>
        <v>0.26379674514077622</v>
      </c>
      <c r="X76" s="700">
        <f>'3 Heat eta and phi'!U$20</f>
        <v>0.27815907003644758</v>
      </c>
      <c r="Y76" s="706"/>
      <c r="Z76" s="706"/>
      <c r="AA76" s="706"/>
      <c r="AB76" s="706"/>
      <c r="AC76" s="706"/>
      <c r="AD76" s="706"/>
      <c r="AE76" s="706"/>
      <c r="AF76" s="706"/>
      <c r="AG76" s="706"/>
      <c r="AH76" s="706"/>
      <c r="AI76" s="706"/>
      <c r="AJ76" s="706"/>
      <c r="AK76" s="706"/>
      <c r="AL76" s="706"/>
      <c r="AM76" s="706"/>
      <c r="AN76" s="706"/>
      <c r="AO76" s="706"/>
      <c r="AP76" s="706"/>
      <c r="AQ76" s="706"/>
      <c r="AR76" s="706"/>
      <c r="AS76" s="706"/>
      <c r="AT76" s="706"/>
      <c r="AU76" s="706"/>
      <c r="AV76" s="706"/>
      <c r="AW76" s="706"/>
      <c r="AX76" s="706"/>
      <c r="AY76" s="706"/>
      <c r="AZ76" s="706"/>
      <c r="BA76" s="706"/>
      <c r="BB76" s="706"/>
      <c r="BC76" s="706"/>
      <c r="BD76" s="706"/>
      <c r="BE76" s="706"/>
      <c r="BF76" s="706"/>
      <c r="BG76" s="706"/>
      <c r="BH76" s="706"/>
    </row>
    <row r="77" spans="1:60" s="696" customFormat="1" ht="12.75" x14ac:dyDescent="0.2">
      <c r="A77" s="696" t="s">
        <v>6</v>
      </c>
      <c r="B77" s="696" t="s">
        <v>24</v>
      </c>
      <c r="C77" s="696" t="s">
        <v>17</v>
      </c>
      <c r="D77" s="696" t="s">
        <v>1075</v>
      </c>
      <c r="E77" s="699" t="s">
        <v>1053</v>
      </c>
      <c r="F77" s="696" t="s">
        <v>13</v>
      </c>
      <c r="G77" s="700">
        <f>'3 Heat eta and phi'!D$24</f>
        <v>0.40171211160431208</v>
      </c>
      <c r="H77" s="700">
        <f>'3 Heat eta and phi'!E$24</f>
        <v>0.40134221094905953</v>
      </c>
      <c r="I77" s="700">
        <f>'3 Heat eta and phi'!F$24</f>
        <v>0.40445994504333127</v>
      </c>
      <c r="J77" s="700">
        <f>'3 Heat eta and phi'!G$24</f>
        <v>0.4048826886493343</v>
      </c>
      <c r="K77" s="700">
        <f>'3 Heat eta and phi'!H$24</f>
        <v>0.40282181357006985</v>
      </c>
      <c r="L77" s="700">
        <f>'3 Heat eta and phi'!I$24</f>
        <v>0.40393151553582751</v>
      </c>
      <c r="M77" s="700">
        <f>'3 Heat eta and phi'!J$24</f>
        <v>0.40287465652082011</v>
      </c>
      <c r="N77" s="700">
        <f>'3 Heat eta and phi'!K$24</f>
        <v>0.40208201225956464</v>
      </c>
      <c r="O77" s="700">
        <f>'3 Heat eta and phi'!L$24</f>
        <v>0.40271612766856901</v>
      </c>
      <c r="P77" s="700">
        <f>'3 Heat eta and phi'!M$24</f>
        <v>0.40308602832382168</v>
      </c>
      <c r="Q77" s="700">
        <f>'3 Heat eta and phi'!N$24</f>
        <v>0.40255759881631803</v>
      </c>
      <c r="R77" s="700">
        <f>'3 Heat eta and phi'!O$24</f>
        <v>0.40261044176706828</v>
      </c>
      <c r="S77" s="700">
        <f>'3 Heat eta and phi'!P$24</f>
        <v>0.40308602832382168</v>
      </c>
      <c r="T77" s="700">
        <f>'3 Heat eta and phi'!Q$24</f>
        <v>0.4022933840625661</v>
      </c>
      <c r="U77" s="700">
        <f>'3 Heat eta and phi'!R$24</f>
        <v>0.40287465652082011</v>
      </c>
      <c r="V77" s="700">
        <f>'3 Heat eta and phi'!S$24</f>
        <v>0.40102515324455723</v>
      </c>
      <c r="W77" s="700">
        <f>'3 Heat eta and phi'!T$24</f>
        <v>0.40076093849080541</v>
      </c>
      <c r="X77" s="700">
        <f>'3 Heat eta and phi'!U$24</f>
        <v>0.4033502430775735</v>
      </c>
      <c r="Y77" s="706"/>
      <c r="Z77" s="706"/>
      <c r="AA77" s="706"/>
      <c r="AB77" s="706"/>
      <c r="AC77" s="706"/>
      <c r="AD77" s="706"/>
      <c r="AE77" s="706"/>
      <c r="AF77" s="706"/>
      <c r="AG77" s="706"/>
      <c r="AH77" s="706"/>
      <c r="AI77" s="706"/>
      <c r="AJ77" s="706"/>
      <c r="AK77" s="706"/>
      <c r="AL77" s="706"/>
      <c r="AM77" s="706"/>
      <c r="AN77" s="706"/>
      <c r="AO77" s="706"/>
      <c r="AP77" s="706"/>
      <c r="AQ77" s="706"/>
      <c r="AR77" s="706"/>
      <c r="AS77" s="706"/>
      <c r="AT77" s="706"/>
      <c r="AU77" s="706"/>
      <c r="AV77" s="706"/>
      <c r="AW77" s="706"/>
      <c r="AX77" s="706"/>
      <c r="AY77" s="706"/>
      <c r="AZ77" s="706"/>
      <c r="BA77" s="706"/>
      <c r="BB77" s="706"/>
      <c r="BC77" s="706"/>
      <c r="BD77" s="706"/>
      <c r="BE77" s="706"/>
      <c r="BF77" s="706"/>
      <c r="BG77" s="706"/>
      <c r="BH77" s="706"/>
    </row>
    <row r="78" spans="1:60" s="696" customFormat="1" ht="12.75" x14ac:dyDescent="0.2">
      <c r="A78" s="696" t="s">
        <v>6</v>
      </c>
      <c r="B78" s="696" t="s">
        <v>24</v>
      </c>
      <c r="C78" s="696" t="s">
        <v>17</v>
      </c>
      <c r="D78" s="696" t="s">
        <v>1074</v>
      </c>
      <c r="E78" s="699" t="s">
        <v>1047</v>
      </c>
      <c r="F78" s="696" t="s">
        <v>11</v>
      </c>
      <c r="G78" s="696">
        <f>0.5</f>
        <v>0.5</v>
      </c>
      <c r="H78" s="696">
        <f t="shared" ref="H78:X78" si="1">0.5</f>
        <v>0.5</v>
      </c>
      <c r="I78" s="696">
        <f t="shared" si="1"/>
        <v>0.5</v>
      </c>
      <c r="J78" s="696">
        <f t="shared" si="1"/>
        <v>0.5</v>
      </c>
      <c r="K78" s="696">
        <f t="shared" si="1"/>
        <v>0.5</v>
      </c>
      <c r="L78" s="696">
        <f t="shared" si="1"/>
        <v>0.5</v>
      </c>
      <c r="M78" s="696">
        <f t="shared" si="1"/>
        <v>0.5</v>
      </c>
      <c r="N78" s="696">
        <f t="shared" si="1"/>
        <v>0.5</v>
      </c>
      <c r="O78" s="696">
        <f t="shared" si="1"/>
        <v>0.5</v>
      </c>
      <c r="P78" s="696">
        <f t="shared" si="1"/>
        <v>0.5</v>
      </c>
      <c r="Q78" s="696">
        <f t="shared" si="1"/>
        <v>0.5</v>
      </c>
      <c r="R78" s="696">
        <f t="shared" si="1"/>
        <v>0.5</v>
      </c>
      <c r="S78" s="696">
        <f t="shared" si="1"/>
        <v>0.5</v>
      </c>
      <c r="T78" s="696">
        <f t="shared" si="1"/>
        <v>0.5</v>
      </c>
      <c r="U78" s="696">
        <f t="shared" si="1"/>
        <v>0.5</v>
      </c>
      <c r="V78" s="696">
        <f t="shared" si="1"/>
        <v>0.5</v>
      </c>
      <c r="W78" s="696">
        <f t="shared" si="1"/>
        <v>0.5</v>
      </c>
      <c r="X78" s="696">
        <f t="shared" si="1"/>
        <v>0.5</v>
      </c>
      <c r="Y78" s="705"/>
      <c r="Z78" s="705"/>
      <c r="AA78" s="705"/>
      <c r="AB78" s="705"/>
      <c r="AC78" s="705"/>
      <c r="AD78" s="705"/>
      <c r="AE78" s="705"/>
      <c r="AF78" s="705"/>
      <c r="AG78" s="705"/>
      <c r="AH78" s="705"/>
      <c r="AI78" s="705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705"/>
      <c r="AU78" s="705"/>
      <c r="AV78" s="705"/>
      <c r="AW78" s="705"/>
      <c r="AX78" s="705"/>
      <c r="AY78" s="705"/>
      <c r="AZ78" s="705"/>
      <c r="BA78" s="705"/>
      <c r="BB78" s="705"/>
      <c r="BC78" s="705"/>
      <c r="BD78" s="705"/>
      <c r="BE78" s="705"/>
      <c r="BF78" s="705"/>
      <c r="BG78" s="705"/>
      <c r="BH78" s="705"/>
    </row>
    <row r="79" spans="1:60" s="696" customFormat="1" ht="12.75" x14ac:dyDescent="0.2">
      <c r="A79" s="696" t="s">
        <v>6</v>
      </c>
      <c r="B79" s="696" t="s">
        <v>24</v>
      </c>
      <c r="C79" s="696" t="s">
        <v>17</v>
      </c>
      <c r="D79" s="696" t="s">
        <v>1074</v>
      </c>
      <c r="E79" s="699" t="s">
        <v>1047</v>
      </c>
      <c r="F79" s="696" t="s">
        <v>12</v>
      </c>
      <c r="G79" s="700">
        <f>'3 Heat eta and phi'!D$21</f>
        <v>0.22082583439363709</v>
      </c>
      <c r="H79" s="700">
        <f>'3 Heat eta and phi'!E$21</f>
        <v>0.23818542510955309</v>
      </c>
      <c r="I79" s="700">
        <f>'3 Heat eta and phi'!F$21</f>
        <v>0.24042546167303691</v>
      </c>
      <c r="J79" s="700">
        <f>'3 Heat eta and phi'!G$21</f>
        <v>0.24721206174660004</v>
      </c>
      <c r="K79" s="700">
        <f>'3 Heat eta and phi'!H$21</f>
        <v>0.25245285308078824</v>
      </c>
      <c r="L79" s="700">
        <f>'3 Heat eta and phi'!I$21</f>
        <v>0.25597161877739627</v>
      </c>
      <c r="M79" s="700">
        <f>'3 Heat eta and phi'!J$21</f>
        <v>0.25795766803074527</v>
      </c>
      <c r="N79" s="700">
        <f>'3 Heat eta and phi'!K$21</f>
        <v>0.26274732024593184</v>
      </c>
      <c r="O79" s="700">
        <f>'3 Heat eta and phi'!L$21</f>
        <v>0.26301245275701968</v>
      </c>
      <c r="P79" s="700">
        <f>'3 Heat eta and phi'!M$21</f>
        <v>0.25926789110504256</v>
      </c>
      <c r="Q79" s="700">
        <f>'3 Heat eta and phi'!N$21</f>
        <v>0.26376961637687713</v>
      </c>
      <c r="R79" s="700">
        <f>'3 Heat eta and phi'!O$21</f>
        <v>0.27384463233818968</v>
      </c>
      <c r="S79" s="700">
        <f>'3 Heat eta and phi'!P$21</f>
        <v>0.29274828522686275</v>
      </c>
      <c r="T79" s="700">
        <f>'3 Heat eta and phi'!Q$21</f>
        <v>0.26305771052289167</v>
      </c>
      <c r="U79" s="700">
        <f>'3 Heat eta and phi'!R$21</f>
        <v>0.27337536104858901</v>
      </c>
      <c r="V79" s="700">
        <f>'3 Heat eta and phi'!S$21</f>
        <v>0.26712694482050137</v>
      </c>
      <c r="W79" s="700">
        <f>'3 Heat eta and phi'!T$21</f>
        <v>0.26379674514077622</v>
      </c>
      <c r="X79" s="700">
        <f>'3 Heat eta and phi'!U$21</f>
        <v>0.27815907003644758</v>
      </c>
      <c r="Y79" s="706"/>
      <c r="Z79" s="706"/>
      <c r="AA79" s="706"/>
      <c r="AB79" s="706"/>
      <c r="AC79" s="706"/>
      <c r="AD79" s="706"/>
      <c r="AE79" s="706"/>
      <c r="AF79" s="706"/>
      <c r="AG79" s="706"/>
      <c r="AH79" s="706"/>
      <c r="AI79" s="706"/>
      <c r="AJ79" s="706"/>
      <c r="AK79" s="706"/>
      <c r="AL79" s="706"/>
      <c r="AM79" s="706"/>
      <c r="AN79" s="706"/>
      <c r="AO79" s="706"/>
      <c r="AP79" s="706"/>
      <c r="AQ79" s="706"/>
      <c r="AR79" s="706"/>
      <c r="AS79" s="706"/>
      <c r="AT79" s="706"/>
      <c r="AU79" s="706"/>
      <c r="AV79" s="706"/>
      <c r="AW79" s="706"/>
      <c r="AX79" s="706"/>
      <c r="AY79" s="706"/>
      <c r="AZ79" s="706"/>
      <c r="BA79" s="706"/>
      <c r="BB79" s="706"/>
      <c r="BC79" s="706"/>
      <c r="BD79" s="706"/>
      <c r="BE79" s="706"/>
      <c r="BF79" s="706"/>
      <c r="BG79" s="706"/>
      <c r="BH79" s="706"/>
    </row>
    <row r="80" spans="1:60" s="696" customFormat="1" ht="12.75" x14ac:dyDescent="0.2">
      <c r="A80" s="696" t="s">
        <v>6</v>
      </c>
      <c r="B80" s="696" t="s">
        <v>24</v>
      </c>
      <c r="C80" s="696" t="s">
        <v>17</v>
      </c>
      <c r="D80" s="696" t="s">
        <v>1074</v>
      </c>
      <c r="E80" s="699" t="s">
        <v>1047</v>
      </c>
      <c r="F80" s="696" t="s">
        <v>13</v>
      </c>
      <c r="G80" s="700">
        <f>'3 Heat eta and phi'!D$25</f>
        <v>0.67581033100446697</v>
      </c>
      <c r="H80" s="700">
        <f>'3 Heat eta and phi'!E$25</f>
        <v>0.67560989577368002</v>
      </c>
      <c r="I80" s="700">
        <f>'3 Heat eta and phi'!F$25</f>
        <v>0.67729927843316917</v>
      </c>
      <c r="J80" s="700">
        <f>'3 Heat eta and phi'!G$25</f>
        <v>0.6775283472683542</v>
      </c>
      <c r="K80" s="700">
        <f>'3 Heat eta and phi'!H$25</f>
        <v>0.67641163669682736</v>
      </c>
      <c r="L80" s="700">
        <f>'3 Heat eta and phi'!I$25</f>
        <v>0.67701294238918797</v>
      </c>
      <c r="M80" s="700">
        <f>'3 Heat eta and phi'!J$25</f>
        <v>0.67644027030122555</v>
      </c>
      <c r="N80" s="700">
        <f>'3 Heat eta and phi'!K$25</f>
        <v>0.67601076623525369</v>
      </c>
      <c r="O80" s="700">
        <f>'3 Heat eta and phi'!L$25</f>
        <v>0.67635436948803118</v>
      </c>
      <c r="P80" s="700">
        <f>'3 Heat eta and phi'!M$25</f>
        <v>0.67655480471881801</v>
      </c>
      <c r="Q80" s="700">
        <f>'3 Heat eta and phi'!N$25</f>
        <v>0.67626846867483681</v>
      </c>
      <c r="R80" s="700">
        <f>'3 Heat eta and phi'!O$25</f>
        <v>0.6762971022792349</v>
      </c>
      <c r="S80" s="700">
        <f>'3 Heat eta and phi'!P$25</f>
        <v>0.67655480471881801</v>
      </c>
      <c r="T80" s="700">
        <f>'3 Heat eta and phi'!Q$25</f>
        <v>0.67612530065284626</v>
      </c>
      <c r="U80" s="700">
        <f>'3 Heat eta and phi'!R$25</f>
        <v>0.67644027030122555</v>
      </c>
      <c r="V80" s="700">
        <f>'3 Heat eta and phi'!S$25</f>
        <v>0.67543809414729128</v>
      </c>
      <c r="W80" s="700">
        <f>'3 Heat eta and phi'!T$25</f>
        <v>0.67529492612530073</v>
      </c>
      <c r="X80" s="700">
        <f>'3 Heat eta and phi'!U$25</f>
        <v>0.67669797274080867</v>
      </c>
      <c r="Y80" s="706"/>
      <c r="Z80" s="706"/>
      <c r="AA80" s="706"/>
      <c r="AB80" s="706"/>
      <c r="AC80" s="706"/>
      <c r="AD80" s="706"/>
      <c r="AE80" s="706"/>
      <c r="AF80" s="706"/>
      <c r="AG80" s="706"/>
      <c r="AH80" s="706"/>
      <c r="AI80" s="706"/>
      <c r="AJ80" s="706"/>
      <c r="AK80" s="706"/>
      <c r="AL80" s="706"/>
      <c r="AM80" s="706"/>
      <c r="AN80" s="706"/>
      <c r="AO80" s="706"/>
      <c r="AP80" s="706"/>
      <c r="AQ80" s="706"/>
      <c r="AR80" s="706"/>
      <c r="AS80" s="706"/>
      <c r="AT80" s="706"/>
      <c r="AU80" s="706"/>
      <c r="AV80" s="706"/>
      <c r="AW80" s="706"/>
      <c r="AX80" s="706"/>
      <c r="AY80" s="706"/>
      <c r="AZ80" s="706"/>
      <c r="BA80" s="706"/>
      <c r="BB80" s="706"/>
      <c r="BC80" s="706"/>
      <c r="BD80" s="706"/>
      <c r="BE80" s="706"/>
      <c r="BF80" s="706"/>
      <c r="BG80" s="706"/>
      <c r="BH80" s="706"/>
    </row>
    <row r="81" spans="1:60" s="697" customFormat="1" ht="12.75" x14ac:dyDescent="0.2">
      <c r="A81" s="697" t="s">
        <v>6</v>
      </c>
      <c r="B81" s="697" t="s">
        <v>24</v>
      </c>
      <c r="C81" s="697" t="s">
        <v>21</v>
      </c>
      <c r="F81" s="697" t="s">
        <v>9</v>
      </c>
      <c r="Y81" s="697">
        <v>15</v>
      </c>
      <c r="Z81" s="697">
        <v>32</v>
      </c>
      <c r="AA81" s="697">
        <v>11</v>
      </c>
      <c r="AB81" s="697">
        <v>31</v>
      </c>
      <c r="AC81" s="697">
        <v>80</v>
      </c>
      <c r="AD81" s="697">
        <v>134</v>
      </c>
      <c r="AE81" s="697">
        <v>156</v>
      </c>
      <c r="AF81" s="697">
        <v>359</v>
      </c>
      <c r="AG81" s="697">
        <v>486</v>
      </c>
      <c r="AH81" s="697">
        <v>759</v>
      </c>
      <c r="AI81" s="697">
        <v>893</v>
      </c>
      <c r="AJ81" s="697">
        <v>838</v>
      </c>
      <c r="AK81" s="697">
        <v>656</v>
      </c>
      <c r="AL81" s="697">
        <v>648</v>
      </c>
      <c r="AM81" s="697">
        <v>754</v>
      </c>
      <c r="AN81" s="697">
        <v>778</v>
      </c>
      <c r="AO81" s="697">
        <v>778</v>
      </c>
      <c r="AP81" s="697">
        <v>609</v>
      </c>
      <c r="AQ81" s="697">
        <v>412</v>
      </c>
      <c r="AR81" s="697">
        <v>426</v>
      </c>
      <c r="AS81" s="697">
        <v>411</v>
      </c>
      <c r="AT81" s="697">
        <v>279</v>
      </c>
      <c r="AU81" s="697">
        <v>21</v>
      </c>
      <c r="AV81" s="697">
        <v>21</v>
      </c>
      <c r="AW81" s="697">
        <v>37</v>
      </c>
      <c r="AX81" s="697">
        <v>42</v>
      </c>
      <c r="AY81" s="697">
        <v>89</v>
      </c>
      <c r="AZ81" s="697">
        <v>80</v>
      </c>
      <c r="BA81" s="697">
        <v>79</v>
      </c>
      <c r="BB81" s="697">
        <v>73</v>
      </c>
      <c r="BC81" s="697">
        <v>62</v>
      </c>
      <c r="BD81" s="697">
        <v>48</v>
      </c>
      <c r="BE81" s="697">
        <v>50</v>
      </c>
      <c r="BF81" s="697">
        <v>47</v>
      </c>
      <c r="BG81" s="697">
        <v>46</v>
      </c>
      <c r="BH81" s="697">
        <v>52</v>
      </c>
    </row>
    <row r="82" spans="1:60" s="697" customFormat="1" ht="12.75" x14ac:dyDescent="0.2">
      <c r="A82" s="697" t="s">
        <v>6</v>
      </c>
      <c r="B82" s="697" t="s">
        <v>24</v>
      </c>
      <c r="C82" s="697" t="s">
        <v>21</v>
      </c>
      <c r="F82" s="697" t="s">
        <v>10</v>
      </c>
      <c r="Y82" s="697">
        <v>1.17270872260748E-4</v>
      </c>
      <c r="Z82" s="697">
        <v>2.38690187595569E-4</v>
      </c>
      <c r="AA82" s="698">
        <v>8.8583231999484594E-5</v>
      </c>
      <c r="AB82" s="697">
        <v>2.5497405022166303E-4</v>
      </c>
      <c r="AC82" s="697">
        <v>6.6290468259295196E-4</v>
      </c>
      <c r="AD82" s="697">
        <v>1.1201578252219399E-3</v>
      </c>
      <c r="AE82" s="697">
        <v>1.3060623058697501E-3</v>
      </c>
      <c r="AF82" s="697">
        <v>2.8796714447287602E-3</v>
      </c>
      <c r="AG82" s="697">
        <v>3.8054968287526401E-3</v>
      </c>
      <c r="AH82" s="697">
        <v>5.8798010628573196E-3</v>
      </c>
      <c r="AI82" s="697">
        <v>6.8306115424331699E-3</v>
      </c>
      <c r="AJ82" s="697">
        <v>6.5478981090795396E-3</v>
      </c>
      <c r="AK82" s="697">
        <v>5.1517245712131704E-3</v>
      </c>
      <c r="AL82" s="697">
        <v>4.8732430379556397E-3</v>
      </c>
      <c r="AM82" s="697">
        <v>5.7966557755141299E-3</v>
      </c>
      <c r="AN82" s="697">
        <v>5.8876948690782501E-3</v>
      </c>
      <c r="AO82" s="697">
        <v>5.8982737314541697E-3</v>
      </c>
      <c r="AP82" s="697">
        <v>4.63466792490164E-3</v>
      </c>
      <c r="AQ82" s="697">
        <v>2.96189791516894E-3</v>
      </c>
      <c r="AR82" s="697">
        <v>3.1378672814725899E-3</v>
      </c>
      <c r="AS82" s="697">
        <v>3.0171116478127798E-3</v>
      </c>
      <c r="AT82" s="697">
        <v>2.01159370133241E-3</v>
      </c>
      <c r="AU82" s="697">
        <v>1.5063697922644299E-4</v>
      </c>
      <c r="AV82" s="697">
        <v>1.49045047091137E-4</v>
      </c>
      <c r="AW82" s="697">
        <v>2.7037099284612999E-4</v>
      </c>
      <c r="AX82" s="697">
        <v>3.0444710231597298E-4</v>
      </c>
      <c r="AY82" s="697">
        <v>6.4232565188836503E-4</v>
      </c>
      <c r="AZ82" s="697">
        <v>5.8186049894537798E-4</v>
      </c>
      <c r="BA82" s="697">
        <v>5.8415534095446501E-4</v>
      </c>
      <c r="BB82" s="697">
        <v>5.4855871832637005E-4</v>
      </c>
      <c r="BC82" s="697">
        <v>4.6604627388487199E-4</v>
      </c>
      <c r="BD82" s="697">
        <v>3.88777295405948E-4</v>
      </c>
      <c r="BE82" s="697">
        <v>3.8513680059156999E-4</v>
      </c>
      <c r="BF82" s="697">
        <v>3.9732524029723298E-4</v>
      </c>
      <c r="BG82" s="697">
        <v>3.7765900675681199E-4</v>
      </c>
      <c r="BH82" s="697">
        <v>4.24119340657548E-4</v>
      </c>
    </row>
    <row r="83" spans="1:60" s="696" customFormat="1" ht="12.75" x14ac:dyDescent="0.2">
      <c r="A83" s="696" t="s">
        <v>6</v>
      </c>
      <c r="B83" s="696" t="s">
        <v>24</v>
      </c>
      <c r="C83" s="696" t="s">
        <v>21</v>
      </c>
      <c r="D83" s="696" t="s">
        <v>1075</v>
      </c>
      <c r="E83" s="699" t="s">
        <v>1053</v>
      </c>
      <c r="F83" s="696" t="s">
        <v>11</v>
      </c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696">
        <f t="shared" ref="Y83:BH83" si="2">0.5</f>
        <v>0.5</v>
      </c>
      <c r="Z83" s="696">
        <f t="shared" si="2"/>
        <v>0.5</v>
      </c>
      <c r="AA83" s="696">
        <f t="shared" si="2"/>
        <v>0.5</v>
      </c>
      <c r="AB83" s="696">
        <f t="shared" si="2"/>
        <v>0.5</v>
      </c>
      <c r="AC83" s="696">
        <f t="shared" si="2"/>
        <v>0.5</v>
      </c>
      <c r="AD83" s="696">
        <f t="shared" si="2"/>
        <v>0.5</v>
      </c>
      <c r="AE83" s="696">
        <f t="shared" si="2"/>
        <v>0.5</v>
      </c>
      <c r="AF83" s="696">
        <f t="shared" si="2"/>
        <v>0.5</v>
      </c>
      <c r="AG83" s="696">
        <f t="shared" si="2"/>
        <v>0.5</v>
      </c>
      <c r="AH83" s="696">
        <f t="shared" si="2"/>
        <v>0.5</v>
      </c>
      <c r="AI83" s="696">
        <f t="shared" si="2"/>
        <v>0.5</v>
      </c>
      <c r="AJ83" s="696">
        <f t="shared" si="2"/>
        <v>0.5</v>
      </c>
      <c r="AK83" s="696">
        <f t="shared" si="2"/>
        <v>0.5</v>
      </c>
      <c r="AL83" s="696">
        <f t="shared" si="2"/>
        <v>0.5</v>
      </c>
      <c r="AM83" s="696">
        <f t="shared" si="2"/>
        <v>0.5</v>
      </c>
      <c r="AN83" s="696">
        <f t="shared" si="2"/>
        <v>0.5</v>
      </c>
      <c r="AO83" s="696">
        <f t="shared" si="2"/>
        <v>0.5</v>
      </c>
      <c r="AP83" s="696">
        <f t="shared" si="2"/>
        <v>0.5</v>
      </c>
      <c r="AQ83" s="696">
        <f t="shared" si="2"/>
        <v>0.5</v>
      </c>
      <c r="AR83" s="696">
        <f t="shared" si="2"/>
        <v>0.5</v>
      </c>
      <c r="AS83" s="696">
        <f t="shared" si="2"/>
        <v>0.5</v>
      </c>
      <c r="AT83" s="696">
        <f t="shared" si="2"/>
        <v>0.5</v>
      </c>
      <c r="AU83" s="696">
        <f t="shared" si="2"/>
        <v>0.5</v>
      </c>
      <c r="AV83" s="696">
        <f t="shared" si="2"/>
        <v>0.5</v>
      </c>
      <c r="AW83" s="696">
        <f t="shared" si="2"/>
        <v>0.5</v>
      </c>
      <c r="AX83" s="696">
        <f t="shared" si="2"/>
        <v>0.5</v>
      </c>
      <c r="AY83" s="696">
        <f t="shared" si="2"/>
        <v>0.5</v>
      </c>
      <c r="AZ83" s="696">
        <f t="shared" si="2"/>
        <v>0.5</v>
      </c>
      <c r="BA83" s="696">
        <f t="shared" si="2"/>
        <v>0.5</v>
      </c>
      <c r="BB83" s="696">
        <f t="shared" si="2"/>
        <v>0.5</v>
      </c>
      <c r="BC83" s="696">
        <f t="shared" si="2"/>
        <v>0.5</v>
      </c>
      <c r="BD83" s="696">
        <f t="shared" si="2"/>
        <v>0.5</v>
      </c>
      <c r="BE83" s="696">
        <f>0.5</f>
        <v>0.5</v>
      </c>
      <c r="BF83" s="696">
        <f t="shared" si="2"/>
        <v>0.5</v>
      </c>
      <c r="BG83" s="696">
        <f t="shared" si="2"/>
        <v>0.5</v>
      </c>
      <c r="BH83" s="696">
        <f t="shared" si="2"/>
        <v>0.5</v>
      </c>
    </row>
    <row r="84" spans="1:60" s="696" customFormat="1" ht="12.75" x14ac:dyDescent="0.2">
      <c r="A84" s="696" t="s">
        <v>6</v>
      </c>
      <c r="B84" s="696" t="s">
        <v>24</v>
      </c>
      <c r="C84" s="696" t="s">
        <v>21</v>
      </c>
      <c r="D84" s="696" t="s">
        <v>1075</v>
      </c>
      <c r="E84" s="699" t="s">
        <v>1053</v>
      </c>
      <c r="F84" s="696" t="s">
        <v>12</v>
      </c>
      <c r="G84" s="706"/>
      <c r="H84" s="706"/>
      <c r="I84" s="706"/>
      <c r="J84" s="706"/>
      <c r="K84" s="706"/>
      <c r="L84" s="706"/>
      <c r="M84" s="706"/>
      <c r="N84" s="706"/>
      <c r="O84" s="706"/>
      <c r="P84" s="706"/>
      <c r="Q84" s="706"/>
      <c r="R84" s="706"/>
      <c r="S84" s="706"/>
      <c r="T84" s="706"/>
      <c r="U84" s="706"/>
      <c r="V84" s="706"/>
      <c r="W84" s="706"/>
      <c r="X84" s="706"/>
      <c r="Y84" s="700">
        <f>'3 Heat eta and phi'!V$20</f>
        <v>0.28285577134714029</v>
      </c>
      <c r="Z84" s="700">
        <f>'3 Heat eta and phi'!W$20</f>
        <v>0.27873423627915395</v>
      </c>
      <c r="AA84" s="700">
        <f>'3 Heat eta and phi'!X$20</f>
        <v>0.30307632471533119</v>
      </c>
      <c r="AB84" s="700">
        <f>'3 Heat eta and phi'!Y$20</f>
        <v>0.30222719842934154</v>
      </c>
      <c r="AC84" s="700">
        <f>'3 Heat eta and phi'!Z$20</f>
        <v>0.31428327370669973</v>
      </c>
      <c r="AD84" s="700">
        <f>'3 Heat eta and phi'!AA$20</f>
        <v>0.32638671499685012</v>
      </c>
      <c r="AE84" s="700">
        <f>'3 Heat eta and phi'!AB$20</f>
        <v>0.32866456515327247</v>
      </c>
      <c r="AF84" s="700">
        <f>'3 Heat eta and phi'!AC$20</f>
        <v>0.32726578478118595</v>
      </c>
      <c r="AG84" s="700">
        <f>'3 Heat eta and phi'!AD$20</f>
        <v>0.33804828140726689</v>
      </c>
      <c r="AH84" s="700">
        <f>'3 Heat eta and phi'!AE$20</f>
        <v>0.35308368348877672</v>
      </c>
      <c r="AI84" s="700">
        <f>'3 Heat eta and phi'!AF$20</f>
        <v>0.36127501605989543</v>
      </c>
      <c r="AJ84" s="700">
        <f>'3 Heat eta and phi'!AG$20</f>
        <v>0.336314328692911</v>
      </c>
      <c r="AK84" s="700">
        <f>'3 Heat eta and phi'!AH$20</f>
        <v>0.34392257025756506</v>
      </c>
      <c r="AL84" s="700">
        <f>'3 Heat eta and phi'!AI$20</f>
        <v>0.36114628596185655</v>
      </c>
      <c r="AM84" s="700">
        <f>'3 Heat eta and phi'!AJ$20</f>
        <v>0.37061538562698515</v>
      </c>
      <c r="AN84" s="700">
        <f>'3 Heat eta and phi'!AK$20</f>
        <v>0.37678757180985728</v>
      </c>
      <c r="AO84" s="700">
        <f>'3 Heat eta and phi'!AL$20</f>
        <v>0.38741092067264526</v>
      </c>
      <c r="AP84" s="700">
        <f>'3 Heat eta and phi'!AM$20</f>
        <v>0.383268005286727</v>
      </c>
      <c r="AQ84" s="700">
        <f>'3 Heat eta and phi'!AN$20</f>
        <v>0.39361997933234427</v>
      </c>
      <c r="AR84" s="700">
        <f>'3 Heat eta and phi'!AO$20</f>
        <v>0.40715832414469166</v>
      </c>
      <c r="AS84" s="700">
        <f>'3 Heat eta and phi'!AP$20</f>
        <v>0.41465054901440324</v>
      </c>
      <c r="AT84" s="700">
        <f>'3 Heat eta and phi'!AQ$20</f>
        <v>0.40584455533179142</v>
      </c>
      <c r="AU84" s="700">
        <f>'3 Heat eta and phi'!AR$20</f>
        <v>0.4151583306213521</v>
      </c>
      <c r="AV84" s="700">
        <f>'3 Heat eta and phi'!AS$20</f>
        <v>0.43862096220278957</v>
      </c>
      <c r="AW84" s="700">
        <f>'3 Heat eta and phi'!AT$20</f>
        <v>0.44758791805257503</v>
      </c>
      <c r="AX84" s="700">
        <f>'3 Heat eta and phi'!AU$20</f>
        <v>0.44657128563417114</v>
      </c>
      <c r="AY84" s="700">
        <f>'3 Heat eta and phi'!AV$20</f>
        <v>0.45050456715809217</v>
      </c>
      <c r="AZ84" s="700">
        <f>'3 Heat eta and phi'!AW$20</f>
        <v>0.44928545717019908</v>
      </c>
      <c r="BA84" s="700">
        <f>'3 Heat eta and phi'!AX$20</f>
        <v>0.44282161656391661</v>
      </c>
      <c r="BB84" s="700">
        <f>'3 Heat eta and phi'!AY$20</f>
        <v>0.4474011718435042</v>
      </c>
      <c r="BC84" s="700">
        <f>'3 Heat eta and phi'!AZ$20</f>
        <v>0.42440799931491724</v>
      </c>
      <c r="BD84" s="700">
        <f>'3 Heat eta and phi'!BA$20</f>
        <v>0.43407536964877846</v>
      </c>
      <c r="BE84" s="700">
        <f>'3 Heat eta and phi'!BB$20</f>
        <v>0.43033233297466611</v>
      </c>
      <c r="BF84" s="700">
        <f>'3 Heat eta and phi'!BC$20</f>
        <v>0.42931747399306813</v>
      </c>
      <c r="BG84" s="700">
        <f>'3 Heat eta and phi'!BD$20</f>
        <v>0.4373933131244585</v>
      </c>
      <c r="BH84" s="700">
        <f>'3 Heat eta and phi'!BE$20</f>
        <v>0.44952489502727749</v>
      </c>
    </row>
    <row r="85" spans="1:60" s="696" customFormat="1" ht="12.75" x14ac:dyDescent="0.2">
      <c r="A85" s="696" t="s">
        <v>6</v>
      </c>
      <c r="B85" s="696" t="s">
        <v>24</v>
      </c>
      <c r="C85" s="696" t="s">
        <v>21</v>
      </c>
      <c r="D85" s="696" t="s">
        <v>1075</v>
      </c>
      <c r="E85" s="699" t="s">
        <v>1053</v>
      </c>
      <c r="F85" s="696" t="s">
        <v>13</v>
      </c>
      <c r="G85" s="706"/>
      <c r="H85" s="706"/>
      <c r="I85" s="706"/>
      <c r="J85" s="706"/>
      <c r="K85" s="706"/>
      <c r="L85" s="706"/>
      <c r="M85" s="706"/>
      <c r="N85" s="706"/>
      <c r="O85" s="706"/>
      <c r="P85" s="706"/>
      <c r="Q85" s="706"/>
      <c r="R85" s="706"/>
      <c r="S85" s="706"/>
      <c r="T85" s="706"/>
      <c r="U85" s="706"/>
      <c r="V85" s="706"/>
      <c r="W85" s="706"/>
      <c r="X85" s="706"/>
      <c r="Y85" s="700">
        <f>'3 Heat eta and phi'!V$24</f>
        <v>0.40234622701331646</v>
      </c>
      <c r="Z85" s="700">
        <f>'3 Heat eta and phi'!W$24</f>
        <v>0.40435425914183065</v>
      </c>
      <c r="AA85" s="700">
        <f>'3 Heat eta and phi'!X$24</f>
        <v>0.40271612766856901</v>
      </c>
      <c r="AB85" s="700">
        <f>'3 Heat eta and phi'!Y$24</f>
        <v>0.402134855210315</v>
      </c>
      <c r="AC85" s="700">
        <f>'3 Heat eta and phi'!Z$24</f>
        <v>0.40250475586556766</v>
      </c>
      <c r="AD85" s="700">
        <f>'3 Heat eta and phi'!AA$24</f>
        <v>0.40160642570281135</v>
      </c>
      <c r="AE85" s="700">
        <f>'3 Heat eta and phi'!AB$24</f>
        <v>0.40202916930881427</v>
      </c>
      <c r="AF85" s="700">
        <f>'3 Heat eta and phi'!AC$24</f>
        <v>0.40409004438807872</v>
      </c>
      <c r="AG85" s="700">
        <f>'3 Heat eta and phi'!AD$24</f>
        <v>0.40414288733882908</v>
      </c>
      <c r="AH85" s="700">
        <f>'3 Heat eta and phi'!AE$24</f>
        <v>0.40340308602832387</v>
      </c>
      <c r="AI85" s="700">
        <f>'3 Heat eta and phi'!AF$24</f>
        <v>0.4022933840625661</v>
      </c>
      <c r="AJ85" s="700">
        <f>'3 Heat eta and phi'!AG$24</f>
        <v>0.39996829422954983</v>
      </c>
      <c r="AK85" s="700">
        <f>'3 Heat eta and phi'!AH$24</f>
        <v>0.40007398013105056</v>
      </c>
      <c r="AL85" s="700">
        <f>'3 Heat eta and phi'!AI$24</f>
        <v>0.40255759881631803</v>
      </c>
      <c r="AM85" s="700">
        <f>'3 Heat eta and phi'!AJ$24</f>
        <v>0.40165926865356172</v>
      </c>
      <c r="AN85" s="700">
        <f>'3 Heat eta and phi'!AK$24</f>
        <v>0.40292749947157058</v>
      </c>
      <c r="AO85" s="700">
        <f>'3 Heat eta and phi'!AL$24</f>
        <v>0.40113083914605796</v>
      </c>
      <c r="AP85" s="700">
        <f>'3 Heat eta and phi'!AM$24</f>
        <v>0.39965123652504764</v>
      </c>
      <c r="AQ85" s="700">
        <f>'3 Heat eta and phi'!AN$24</f>
        <v>0.40329740012682325</v>
      </c>
      <c r="AR85" s="700">
        <f>'3 Heat eta and phi'!AO$24</f>
        <v>0.40091946734305661</v>
      </c>
      <c r="AS85" s="700">
        <f>'3 Heat eta and phi'!AP$24</f>
        <v>0.40070809554005504</v>
      </c>
      <c r="AT85" s="700">
        <f>'3 Heat eta and phi'!AQ$24</f>
        <v>0.40012682308180103</v>
      </c>
      <c r="AU85" s="700">
        <f>'3 Heat eta and phi'!AR$24</f>
        <v>0.40097231029380687</v>
      </c>
      <c r="AV85" s="700">
        <f>'3 Heat eta and phi'!AS$24</f>
        <v>0.40123652504755869</v>
      </c>
      <c r="AW85" s="700">
        <f>'3 Heat eta and phi'!AT$24</f>
        <v>0.40054956668780395</v>
      </c>
      <c r="AX85" s="700">
        <f>'3 Heat eta and phi'!AU$24</f>
        <v>0.40033819488480238</v>
      </c>
      <c r="AY85" s="700">
        <f>'3 Heat eta and phi'!AV$24</f>
        <v>0.40065525258930468</v>
      </c>
      <c r="AZ85" s="700">
        <f>'3 Heat eta and phi'!AW$24</f>
        <v>0.40039103783555285</v>
      </c>
      <c r="BA85" s="700">
        <f>'3 Heat eta and phi'!AX$24</f>
        <v>0.40017966603255128</v>
      </c>
      <c r="BB85" s="700">
        <f>'3 Heat eta and phi'!AY$24</f>
        <v>0.40023250898330165</v>
      </c>
      <c r="BC85" s="700">
        <f>'3 Heat eta and phi'!AZ$24</f>
        <v>0.40139505389980978</v>
      </c>
      <c r="BD85" s="700">
        <f>'3 Heat eta and phi'!BA$24</f>
        <v>0.40123652504755869</v>
      </c>
      <c r="BE85" s="700">
        <f>'3 Heat eta and phi'!BB$24</f>
        <v>0.40329740012682325</v>
      </c>
      <c r="BF85" s="700">
        <f>'3 Heat eta and phi'!BC$24</f>
        <v>0.40123652504755869</v>
      </c>
      <c r="BG85" s="700">
        <f>'3 Heat eta and phi'!BD$24</f>
        <v>0.40192348340731354</v>
      </c>
      <c r="BH85" s="700">
        <f>'3 Heat eta and phi'!BE$24</f>
        <v>0.40266328471781876</v>
      </c>
    </row>
    <row r="86" spans="1:60" s="696" customFormat="1" ht="12.75" x14ac:dyDescent="0.2">
      <c r="A86" s="696" t="s">
        <v>6</v>
      </c>
      <c r="B86" s="696" t="s">
        <v>24</v>
      </c>
      <c r="C86" s="696" t="s">
        <v>21</v>
      </c>
      <c r="D86" s="696" t="s">
        <v>1074</v>
      </c>
      <c r="E86" s="699" t="s">
        <v>1047</v>
      </c>
      <c r="F86" s="696" t="s">
        <v>11</v>
      </c>
      <c r="G86" s="705"/>
      <c r="H86" s="705"/>
      <c r="I86" s="705"/>
      <c r="J86" s="705"/>
      <c r="K86" s="705"/>
      <c r="L86" s="705"/>
      <c r="M86" s="705"/>
      <c r="N86" s="705"/>
      <c r="O86" s="705"/>
      <c r="P86" s="705"/>
      <c r="Q86" s="705"/>
      <c r="R86" s="705"/>
      <c r="S86" s="705"/>
      <c r="T86" s="705"/>
      <c r="U86" s="705"/>
      <c r="V86" s="705"/>
      <c r="W86" s="705"/>
      <c r="X86" s="705"/>
      <c r="Y86" s="696">
        <f t="shared" ref="Y86:BH86" si="3">0.5</f>
        <v>0.5</v>
      </c>
      <c r="Z86" s="696">
        <f t="shared" si="3"/>
        <v>0.5</v>
      </c>
      <c r="AA86" s="696">
        <f t="shared" si="3"/>
        <v>0.5</v>
      </c>
      <c r="AB86" s="696">
        <f t="shared" si="3"/>
        <v>0.5</v>
      </c>
      <c r="AC86" s="696">
        <f t="shared" si="3"/>
        <v>0.5</v>
      </c>
      <c r="AD86" s="696">
        <f t="shared" si="3"/>
        <v>0.5</v>
      </c>
      <c r="AE86" s="696">
        <f t="shared" si="3"/>
        <v>0.5</v>
      </c>
      <c r="AF86" s="696">
        <f t="shared" si="3"/>
        <v>0.5</v>
      </c>
      <c r="AG86" s="696">
        <f t="shared" si="3"/>
        <v>0.5</v>
      </c>
      <c r="AH86" s="696">
        <f t="shared" si="3"/>
        <v>0.5</v>
      </c>
      <c r="AI86" s="696">
        <f t="shared" si="3"/>
        <v>0.5</v>
      </c>
      <c r="AJ86" s="696">
        <f t="shared" si="3"/>
        <v>0.5</v>
      </c>
      <c r="AK86" s="696">
        <f t="shared" si="3"/>
        <v>0.5</v>
      </c>
      <c r="AL86" s="696">
        <f t="shared" si="3"/>
        <v>0.5</v>
      </c>
      <c r="AM86" s="696">
        <f t="shared" si="3"/>
        <v>0.5</v>
      </c>
      <c r="AN86" s="696">
        <f t="shared" si="3"/>
        <v>0.5</v>
      </c>
      <c r="AO86" s="696">
        <f t="shared" si="3"/>
        <v>0.5</v>
      </c>
      <c r="AP86" s="696">
        <f t="shared" si="3"/>
        <v>0.5</v>
      </c>
      <c r="AQ86" s="696">
        <f t="shared" si="3"/>
        <v>0.5</v>
      </c>
      <c r="AR86" s="696">
        <f t="shared" si="3"/>
        <v>0.5</v>
      </c>
      <c r="AS86" s="696">
        <f t="shared" si="3"/>
        <v>0.5</v>
      </c>
      <c r="AT86" s="696">
        <f t="shared" si="3"/>
        <v>0.5</v>
      </c>
      <c r="AU86" s="696">
        <f t="shared" si="3"/>
        <v>0.5</v>
      </c>
      <c r="AV86" s="696">
        <f t="shared" si="3"/>
        <v>0.5</v>
      </c>
      <c r="AW86" s="696">
        <f t="shared" si="3"/>
        <v>0.5</v>
      </c>
      <c r="AX86" s="696">
        <f t="shared" si="3"/>
        <v>0.5</v>
      </c>
      <c r="AY86" s="696">
        <f t="shared" si="3"/>
        <v>0.5</v>
      </c>
      <c r="AZ86" s="696">
        <f t="shared" si="3"/>
        <v>0.5</v>
      </c>
      <c r="BA86" s="696">
        <f t="shared" si="3"/>
        <v>0.5</v>
      </c>
      <c r="BB86" s="696">
        <f t="shared" si="3"/>
        <v>0.5</v>
      </c>
      <c r="BC86" s="696">
        <f t="shared" si="3"/>
        <v>0.5</v>
      </c>
      <c r="BD86" s="696">
        <f t="shared" si="3"/>
        <v>0.5</v>
      </c>
      <c r="BE86" s="696">
        <f>0.5</f>
        <v>0.5</v>
      </c>
      <c r="BF86" s="696">
        <f t="shared" si="3"/>
        <v>0.5</v>
      </c>
      <c r="BG86" s="696">
        <f t="shared" si="3"/>
        <v>0.5</v>
      </c>
      <c r="BH86" s="696">
        <f t="shared" si="3"/>
        <v>0.5</v>
      </c>
    </row>
    <row r="87" spans="1:60" s="696" customFormat="1" ht="12.75" x14ac:dyDescent="0.2">
      <c r="A87" s="696" t="s">
        <v>6</v>
      </c>
      <c r="B87" s="696" t="s">
        <v>24</v>
      </c>
      <c r="C87" s="696" t="s">
        <v>21</v>
      </c>
      <c r="D87" s="696" t="s">
        <v>1074</v>
      </c>
      <c r="E87" s="699" t="s">
        <v>1047</v>
      </c>
      <c r="F87" s="696" t="s">
        <v>12</v>
      </c>
      <c r="G87" s="706"/>
      <c r="H87" s="706"/>
      <c r="I87" s="706"/>
      <c r="J87" s="706"/>
      <c r="K87" s="706"/>
      <c r="L87" s="706"/>
      <c r="M87" s="706"/>
      <c r="N87" s="706"/>
      <c r="O87" s="706"/>
      <c r="P87" s="706"/>
      <c r="Q87" s="706"/>
      <c r="R87" s="706"/>
      <c r="S87" s="706"/>
      <c r="T87" s="706"/>
      <c r="U87" s="706"/>
      <c r="V87" s="706"/>
      <c r="W87" s="706"/>
      <c r="X87" s="706"/>
      <c r="Y87" s="700">
        <f>'3 Heat eta and phi'!V$21</f>
        <v>0.28285577134714029</v>
      </c>
      <c r="Z87" s="700">
        <f>'3 Heat eta and phi'!W$21</f>
        <v>0.27873423627915395</v>
      </c>
      <c r="AA87" s="700">
        <f>'3 Heat eta and phi'!X$21</f>
        <v>0.30307632471533119</v>
      </c>
      <c r="AB87" s="700">
        <f>'3 Heat eta and phi'!Y$21</f>
        <v>0.30222719842934154</v>
      </c>
      <c r="AC87" s="700">
        <f>'3 Heat eta and phi'!Z$21</f>
        <v>0.31428327370669973</v>
      </c>
      <c r="AD87" s="700">
        <f>'3 Heat eta and phi'!AA$21</f>
        <v>0.32638671499685012</v>
      </c>
      <c r="AE87" s="700">
        <f>'3 Heat eta and phi'!AB$21</f>
        <v>0.32866456515327247</v>
      </c>
      <c r="AF87" s="700">
        <f>'3 Heat eta and phi'!AC$21</f>
        <v>0.32726578478118595</v>
      </c>
      <c r="AG87" s="700">
        <f>'3 Heat eta and phi'!AD$21</f>
        <v>0.33804828140726689</v>
      </c>
      <c r="AH87" s="700">
        <f>'3 Heat eta and phi'!AE$21</f>
        <v>0.35308368348877672</v>
      </c>
      <c r="AI87" s="700">
        <f>'3 Heat eta and phi'!AF$21</f>
        <v>0.36127501605989543</v>
      </c>
      <c r="AJ87" s="700">
        <f>'3 Heat eta and phi'!AG$21</f>
        <v>0.336314328692911</v>
      </c>
      <c r="AK87" s="700">
        <f>'3 Heat eta and phi'!AH$21</f>
        <v>0.34392257025756506</v>
      </c>
      <c r="AL87" s="700">
        <f>'3 Heat eta and phi'!AI$21</f>
        <v>0.36114628596185655</v>
      </c>
      <c r="AM87" s="700">
        <f>'3 Heat eta and phi'!AJ$21</f>
        <v>0.37061538562698515</v>
      </c>
      <c r="AN87" s="700">
        <f>'3 Heat eta and phi'!AK$21</f>
        <v>0.37678757180985728</v>
      </c>
      <c r="AO87" s="700">
        <f>'3 Heat eta and phi'!AL$21</f>
        <v>0.38741092067264526</v>
      </c>
      <c r="AP87" s="700">
        <f>'3 Heat eta and phi'!AM$21</f>
        <v>0.383268005286727</v>
      </c>
      <c r="AQ87" s="700">
        <f>'3 Heat eta and phi'!AN$21</f>
        <v>0.39361997933234427</v>
      </c>
      <c r="AR87" s="700">
        <f>'3 Heat eta and phi'!AO$21</f>
        <v>0.40715832414469166</v>
      </c>
      <c r="AS87" s="700">
        <f>'3 Heat eta and phi'!AP$21</f>
        <v>0.41465054901440324</v>
      </c>
      <c r="AT87" s="700">
        <f>'3 Heat eta and phi'!AQ$21</f>
        <v>0.40584455533179142</v>
      </c>
      <c r="AU87" s="700">
        <f>'3 Heat eta and phi'!AR$21</f>
        <v>0.4151583306213521</v>
      </c>
      <c r="AV87" s="700">
        <f>'3 Heat eta and phi'!AS$21</f>
        <v>0.43862096220278957</v>
      </c>
      <c r="AW87" s="700">
        <f>'3 Heat eta and phi'!AT$21</f>
        <v>0.44758791805257503</v>
      </c>
      <c r="AX87" s="700">
        <f>'3 Heat eta and phi'!AU$21</f>
        <v>0.44657128563417114</v>
      </c>
      <c r="AY87" s="700">
        <f>'3 Heat eta and phi'!AV$21</f>
        <v>0.45050456715809217</v>
      </c>
      <c r="AZ87" s="700">
        <f>'3 Heat eta and phi'!AW$21</f>
        <v>0.44928545717019908</v>
      </c>
      <c r="BA87" s="700">
        <f>'3 Heat eta and phi'!AX$21</f>
        <v>0.44282161656391661</v>
      </c>
      <c r="BB87" s="700">
        <f>'3 Heat eta and phi'!AY$21</f>
        <v>0.4474011718435042</v>
      </c>
      <c r="BC87" s="700">
        <f>'3 Heat eta and phi'!AZ$21</f>
        <v>0.42440799931491724</v>
      </c>
      <c r="BD87" s="700">
        <f>'3 Heat eta and phi'!BA$21</f>
        <v>0.43407536964877846</v>
      </c>
      <c r="BE87" s="700">
        <f>'3 Heat eta and phi'!BB$21</f>
        <v>0.43033233297466611</v>
      </c>
      <c r="BF87" s="700">
        <f>'3 Heat eta and phi'!BC$21</f>
        <v>0.42931747399306813</v>
      </c>
      <c r="BG87" s="700">
        <f>'3 Heat eta and phi'!BD$21</f>
        <v>0.4373933131244585</v>
      </c>
      <c r="BH87" s="700">
        <f>'3 Heat eta and phi'!BE$21</f>
        <v>0.44952489502727749</v>
      </c>
    </row>
    <row r="88" spans="1:60" s="696" customFormat="1" ht="12.75" x14ac:dyDescent="0.2">
      <c r="A88" s="696" t="s">
        <v>6</v>
      </c>
      <c r="B88" s="696" t="s">
        <v>24</v>
      </c>
      <c r="C88" s="696" t="s">
        <v>21</v>
      </c>
      <c r="D88" s="696" t="s">
        <v>1074</v>
      </c>
      <c r="E88" s="699" t="s">
        <v>1047</v>
      </c>
      <c r="F88" s="696" t="s">
        <v>13</v>
      </c>
      <c r="G88" s="706"/>
      <c r="H88" s="706"/>
      <c r="I88" s="706"/>
      <c r="J88" s="706"/>
      <c r="K88" s="706"/>
      <c r="L88" s="706"/>
      <c r="M88" s="706"/>
      <c r="N88" s="706"/>
      <c r="O88" s="706"/>
      <c r="P88" s="706"/>
      <c r="Q88" s="706"/>
      <c r="R88" s="706"/>
      <c r="S88" s="706"/>
      <c r="T88" s="706"/>
      <c r="U88" s="706"/>
      <c r="V88" s="706"/>
      <c r="W88" s="706"/>
      <c r="X88" s="706"/>
      <c r="Y88" s="700">
        <f>'3 Heat eta and phi'!V$25</f>
        <v>0.67615393425724424</v>
      </c>
      <c r="Z88" s="700">
        <f>'3 Heat eta and phi'!W$25</f>
        <v>0.677242011224373</v>
      </c>
      <c r="AA88" s="700">
        <f>'3 Heat eta and phi'!X$25</f>
        <v>0.67635436948803118</v>
      </c>
      <c r="AB88" s="700">
        <f>'3 Heat eta and phi'!Y$25</f>
        <v>0.67603939983965189</v>
      </c>
      <c r="AC88" s="700">
        <f>'3 Heat eta and phi'!Z$25</f>
        <v>0.67623983507043872</v>
      </c>
      <c r="AD88" s="700">
        <f>'3 Heat eta and phi'!AA$25</f>
        <v>0.67575306379567057</v>
      </c>
      <c r="AE88" s="700">
        <f>'3 Heat eta and phi'!AB$25</f>
        <v>0.6759821326308556</v>
      </c>
      <c r="AF88" s="700">
        <f>'3 Heat eta and phi'!AC$25</f>
        <v>0.67709884320238234</v>
      </c>
      <c r="AG88" s="700">
        <f>'3 Heat eta and phi'!AD$25</f>
        <v>0.67712747680678054</v>
      </c>
      <c r="AH88" s="700">
        <f>'3 Heat eta and phi'!AE$25</f>
        <v>0.67672660634520676</v>
      </c>
      <c r="AI88" s="700">
        <f>'3 Heat eta and phi'!AF$25</f>
        <v>0.67612530065284626</v>
      </c>
      <c r="AJ88" s="700">
        <f>'3 Heat eta and phi'!AG$25</f>
        <v>0.67486542205932887</v>
      </c>
      <c r="AK88" s="700">
        <f>'3 Heat eta and phi'!AH$25</f>
        <v>0.67492268926812504</v>
      </c>
      <c r="AL88" s="700">
        <f>'3 Heat eta and phi'!AI$25</f>
        <v>0.67626846867483681</v>
      </c>
      <c r="AM88" s="700">
        <f>'3 Heat eta and phi'!AJ$25</f>
        <v>0.67578169740006877</v>
      </c>
      <c r="AN88" s="700">
        <f>'3 Heat eta and phi'!AK$25</f>
        <v>0.67646890390562375</v>
      </c>
      <c r="AO88" s="700">
        <f>'3 Heat eta and phi'!AL$25</f>
        <v>0.67549536135608745</v>
      </c>
      <c r="AP88" s="700">
        <f>'3 Heat eta and phi'!AM$25</f>
        <v>0.67469362043294012</v>
      </c>
      <c r="AQ88" s="700">
        <f>'3 Heat eta and phi'!AN$25</f>
        <v>0.67666933913641047</v>
      </c>
      <c r="AR88" s="700">
        <f>'3 Heat eta and phi'!AO$25</f>
        <v>0.6753808269384951</v>
      </c>
      <c r="AS88" s="700">
        <f>'3 Heat eta and phi'!AP$25</f>
        <v>0.67526629252090253</v>
      </c>
      <c r="AT88" s="700">
        <f>'3 Heat eta and phi'!AQ$25</f>
        <v>0.67495132287252324</v>
      </c>
      <c r="AU88" s="700">
        <f>'3 Heat eta and phi'!AR$25</f>
        <v>0.67540946054289319</v>
      </c>
      <c r="AV88" s="700">
        <f>'3 Heat eta and phi'!AS$25</f>
        <v>0.67555262856488385</v>
      </c>
      <c r="AW88" s="700">
        <f>'3 Heat eta and phi'!AT$25</f>
        <v>0.67518039170770816</v>
      </c>
      <c r="AX88" s="700">
        <f>'3 Heat eta and phi'!AU$25</f>
        <v>0.6750658572901157</v>
      </c>
      <c r="AY88" s="700">
        <f>'3 Heat eta and phi'!AV$25</f>
        <v>0.67523765891650445</v>
      </c>
      <c r="AZ88" s="700">
        <f>'3 Heat eta and phi'!AW$25</f>
        <v>0.67509449089451379</v>
      </c>
      <c r="BA88" s="700">
        <f>'3 Heat eta and phi'!AX$25</f>
        <v>0.67497995647692133</v>
      </c>
      <c r="BB88" s="700">
        <f>'3 Heat eta and phi'!AY$25</f>
        <v>0.67500859008131942</v>
      </c>
      <c r="BC88" s="700">
        <f>'3 Heat eta and phi'!AZ$25</f>
        <v>0.67563852937807811</v>
      </c>
      <c r="BD88" s="700">
        <f>'3 Heat eta and phi'!BA$25</f>
        <v>0.67555262856488385</v>
      </c>
      <c r="BE88" s="700">
        <f>'3 Heat eta and phi'!BB$25</f>
        <v>0.67666933913641047</v>
      </c>
      <c r="BF88" s="700">
        <f>'3 Heat eta and phi'!BC$25</f>
        <v>0.67555262856488385</v>
      </c>
      <c r="BG88" s="700">
        <f>'3 Heat eta and phi'!BD$25</f>
        <v>0.67592486542205932</v>
      </c>
      <c r="BH88" s="700">
        <f>'3 Heat eta and phi'!BE$25</f>
        <v>0.67632573588363309</v>
      </c>
    </row>
    <row r="89" spans="1:60" s="697" customFormat="1" ht="12.75" x14ac:dyDescent="0.2">
      <c r="A89" s="697" t="s">
        <v>6</v>
      </c>
      <c r="B89" s="697" t="s">
        <v>24</v>
      </c>
      <c r="C89" s="697" t="s">
        <v>8</v>
      </c>
      <c r="F89" s="697" t="s">
        <v>9</v>
      </c>
      <c r="G89" s="697">
        <v>258</v>
      </c>
      <c r="H89" s="697">
        <v>322</v>
      </c>
      <c r="I89" s="697">
        <v>322</v>
      </c>
      <c r="J89" s="697">
        <v>322</v>
      </c>
      <c r="K89" s="697">
        <v>322</v>
      </c>
      <c r="L89" s="697">
        <v>305</v>
      </c>
      <c r="M89" s="697">
        <v>278</v>
      </c>
      <c r="N89" s="697">
        <v>237</v>
      </c>
      <c r="O89" s="697">
        <v>166</v>
      </c>
      <c r="P89" s="697">
        <v>157</v>
      </c>
      <c r="Q89" s="697">
        <v>102</v>
      </c>
      <c r="R89" s="697">
        <v>82</v>
      </c>
      <c r="S89" s="697">
        <v>83</v>
      </c>
      <c r="T89" s="697">
        <v>82</v>
      </c>
      <c r="U89" s="697">
        <v>71</v>
      </c>
      <c r="V89" s="697">
        <v>57</v>
      </c>
      <c r="W89" s="697">
        <v>34</v>
      </c>
      <c r="X89" s="697">
        <v>49</v>
      </c>
      <c r="Y89" s="697">
        <v>48</v>
      </c>
      <c r="Z89" s="697">
        <v>44</v>
      </c>
      <c r="AA89" s="697">
        <v>39</v>
      </c>
      <c r="AB89" s="697">
        <v>42</v>
      </c>
      <c r="AC89" s="697">
        <v>37</v>
      </c>
      <c r="AD89" s="697">
        <v>39</v>
      </c>
      <c r="AE89" s="697">
        <v>52</v>
      </c>
      <c r="AF89" s="697">
        <v>31</v>
      </c>
      <c r="AG89" s="697">
        <v>14</v>
      </c>
      <c r="AH89" s="697">
        <v>30</v>
      </c>
      <c r="AI89" s="697">
        <v>18</v>
      </c>
    </row>
    <row r="90" spans="1:60" s="697" customFormat="1" ht="12.75" x14ac:dyDescent="0.2">
      <c r="A90" s="697" t="s">
        <v>6</v>
      </c>
      <c r="B90" s="697" t="s">
        <v>24</v>
      </c>
      <c r="C90" s="697" t="s">
        <v>8</v>
      </c>
      <c r="F90" s="697" t="s">
        <v>10</v>
      </c>
      <c r="G90" s="697">
        <v>2.45609024703698E-3</v>
      </c>
      <c r="H90" s="697">
        <v>3.1068785519244302E-3</v>
      </c>
      <c r="I90" s="697">
        <v>3.0000652188090999E-3</v>
      </c>
      <c r="J90" s="697">
        <v>2.9108660278430701E-3</v>
      </c>
      <c r="K90" s="697">
        <v>2.9275654838211099E-3</v>
      </c>
      <c r="L90" s="697">
        <v>2.6822147178837798E-3</v>
      </c>
      <c r="M90" s="697">
        <v>2.4972377675772299E-3</v>
      </c>
      <c r="N90" s="697">
        <v>2.1000026582312101E-3</v>
      </c>
      <c r="O90" s="697">
        <v>1.4159835541187201E-3</v>
      </c>
      <c r="P90" s="697">
        <v>1.30298025611446E-3</v>
      </c>
      <c r="Q90" s="697">
        <v>8.2103788848373596E-4</v>
      </c>
      <c r="R90" s="697">
        <v>6.6193090087181099E-4</v>
      </c>
      <c r="S90" s="697">
        <v>6.65256003334295E-4</v>
      </c>
      <c r="T90" s="697">
        <v>6.2515724229417495E-4</v>
      </c>
      <c r="U90" s="697">
        <v>5.6397099123859198E-4</v>
      </c>
      <c r="V90" s="697">
        <v>4.61437580447999E-4</v>
      </c>
      <c r="W90" s="697">
        <v>2.72733106590515E-4</v>
      </c>
      <c r="X90" s="697">
        <v>3.8289027458702498E-4</v>
      </c>
      <c r="Y90" s="697">
        <v>3.7526679123439302E-4</v>
      </c>
      <c r="Z90" s="697">
        <v>3.28199007943908E-4</v>
      </c>
      <c r="AA90" s="697">
        <v>3.1406782254362697E-4</v>
      </c>
      <c r="AB90" s="697">
        <v>3.4544871320354298E-4</v>
      </c>
      <c r="AC90" s="697">
        <v>3.0659341569923997E-4</v>
      </c>
      <c r="AD90" s="697">
        <v>3.2601608346011701E-4</v>
      </c>
      <c r="AE90" s="697">
        <v>4.35354101956582E-4</v>
      </c>
      <c r="AF90" s="697">
        <v>2.48662436731453E-4</v>
      </c>
      <c r="AG90" s="697">
        <v>1.09623365437319E-4</v>
      </c>
      <c r="AH90" s="697">
        <v>2.3240320406550701E-4</v>
      </c>
      <c r="AI90" s="697">
        <v>1.3768309939954899E-4</v>
      </c>
    </row>
    <row r="91" spans="1:60" s="696" customFormat="1" ht="12.75" x14ac:dyDescent="0.2">
      <c r="A91" s="696" t="s">
        <v>6</v>
      </c>
      <c r="B91" s="696" t="s">
        <v>24</v>
      </c>
      <c r="C91" s="696" t="s">
        <v>8</v>
      </c>
      <c r="D91" s="696" t="s">
        <v>1075</v>
      </c>
      <c r="E91" s="699" t="s">
        <v>1053</v>
      </c>
      <c r="F91" s="696" t="s">
        <v>11</v>
      </c>
      <c r="G91" s="696">
        <f>0.5</f>
        <v>0.5</v>
      </c>
      <c r="H91" s="696">
        <f t="shared" ref="H91:AI91" si="4">0.5</f>
        <v>0.5</v>
      </c>
      <c r="I91" s="696">
        <f t="shared" si="4"/>
        <v>0.5</v>
      </c>
      <c r="J91" s="696">
        <f t="shared" si="4"/>
        <v>0.5</v>
      </c>
      <c r="K91" s="696">
        <f t="shared" si="4"/>
        <v>0.5</v>
      </c>
      <c r="L91" s="696">
        <f t="shared" si="4"/>
        <v>0.5</v>
      </c>
      <c r="M91" s="696">
        <f t="shared" si="4"/>
        <v>0.5</v>
      </c>
      <c r="N91" s="696">
        <f t="shared" si="4"/>
        <v>0.5</v>
      </c>
      <c r="O91" s="696">
        <f t="shared" si="4"/>
        <v>0.5</v>
      </c>
      <c r="P91" s="696">
        <f t="shared" si="4"/>
        <v>0.5</v>
      </c>
      <c r="Q91" s="696">
        <f t="shared" si="4"/>
        <v>0.5</v>
      </c>
      <c r="R91" s="696">
        <f t="shared" si="4"/>
        <v>0.5</v>
      </c>
      <c r="S91" s="696">
        <f t="shared" si="4"/>
        <v>0.5</v>
      </c>
      <c r="T91" s="696">
        <f t="shared" si="4"/>
        <v>0.5</v>
      </c>
      <c r="U91" s="696">
        <f t="shared" si="4"/>
        <v>0.5</v>
      </c>
      <c r="V91" s="696">
        <f t="shared" si="4"/>
        <v>0.5</v>
      </c>
      <c r="W91" s="696">
        <f t="shared" si="4"/>
        <v>0.5</v>
      </c>
      <c r="X91" s="696">
        <f t="shared" si="4"/>
        <v>0.5</v>
      </c>
      <c r="Y91" s="696">
        <f t="shared" si="4"/>
        <v>0.5</v>
      </c>
      <c r="Z91" s="696">
        <f t="shared" si="4"/>
        <v>0.5</v>
      </c>
      <c r="AA91" s="696">
        <f t="shared" si="4"/>
        <v>0.5</v>
      </c>
      <c r="AB91" s="696">
        <f t="shared" si="4"/>
        <v>0.5</v>
      </c>
      <c r="AC91" s="696">
        <f t="shared" si="4"/>
        <v>0.5</v>
      </c>
      <c r="AD91" s="696">
        <f t="shared" si="4"/>
        <v>0.5</v>
      </c>
      <c r="AE91" s="696">
        <f t="shared" si="4"/>
        <v>0.5</v>
      </c>
      <c r="AF91" s="696">
        <f t="shared" si="4"/>
        <v>0.5</v>
      </c>
      <c r="AG91" s="696">
        <f t="shared" si="4"/>
        <v>0.5</v>
      </c>
      <c r="AH91" s="696">
        <f t="shared" si="4"/>
        <v>0.5</v>
      </c>
      <c r="AI91" s="696">
        <f t="shared" si="4"/>
        <v>0.5</v>
      </c>
      <c r="AJ91" s="705"/>
      <c r="AK91" s="705"/>
      <c r="AL91" s="705"/>
      <c r="AM91" s="705"/>
      <c r="AN91" s="705"/>
      <c r="AO91" s="705"/>
      <c r="AP91" s="705"/>
      <c r="AQ91" s="705"/>
      <c r="AR91" s="705"/>
      <c r="AS91" s="705"/>
      <c r="AT91" s="705"/>
      <c r="AU91" s="705"/>
      <c r="AV91" s="705"/>
      <c r="AW91" s="705"/>
      <c r="AX91" s="705"/>
      <c r="AY91" s="705"/>
      <c r="AZ91" s="705"/>
      <c r="BA91" s="705"/>
      <c r="BB91" s="705"/>
      <c r="BC91" s="705"/>
      <c r="BD91" s="705"/>
      <c r="BE91" s="705"/>
      <c r="BF91" s="705"/>
      <c r="BG91" s="705"/>
      <c r="BH91" s="705"/>
    </row>
    <row r="92" spans="1:60" s="696" customFormat="1" ht="12.75" x14ac:dyDescent="0.2">
      <c r="A92" s="696" t="s">
        <v>6</v>
      </c>
      <c r="B92" s="696" t="s">
        <v>24</v>
      </c>
      <c r="C92" s="696" t="s">
        <v>8</v>
      </c>
      <c r="D92" s="696" t="s">
        <v>1075</v>
      </c>
      <c r="E92" s="699" t="s">
        <v>1053</v>
      </c>
      <c r="F92" s="696" t="s">
        <v>12</v>
      </c>
      <c r="G92" s="700">
        <f>'3 Heat eta and phi'!D$20</f>
        <v>0.22082583439363709</v>
      </c>
      <c r="H92" s="700">
        <f>'3 Heat eta and phi'!E$20</f>
        <v>0.23818542510955309</v>
      </c>
      <c r="I92" s="700">
        <f>'3 Heat eta and phi'!F$20</f>
        <v>0.24042546167303691</v>
      </c>
      <c r="J92" s="700">
        <f>'3 Heat eta and phi'!G$20</f>
        <v>0.24721206174660004</v>
      </c>
      <c r="K92" s="700">
        <f>'3 Heat eta and phi'!H$20</f>
        <v>0.25245285308078824</v>
      </c>
      <c r="L92" s="700">
        <f>'3 Heat eta and phi'!I$20</f>
        <v>0.25597161877739627</v>
      </c>
      <c r="M92" s="700">
        <f>'3 Heat eta and phi'!J$20</f>
        <v>0.25795766803074527</v>
      </c>
      <c r="N92" s="700">
        <f>'3 Heat eta and phi'!K$20</f>
        <v>0.26274732024593184</v>
      </c>
      <c r="O92" s="700">
        <f>'3 Heat eta and phi'!L$20</f>
        <v>0.26301245275701968</v>
      </c>
      <c r="P92" s="700">
        <f>'3 Heat eta and phi'!M$20</f>
        <v>0.25926789110504256</v>
      </c>
      <c r="Q92" s="700">
        <f>'3 Heat eta and phi'!N$20</f>
        <v>0.26376961637687713</v>
      </c>
      <c r="R92" s="700">
        <f>'3 Heat eta and phi'!O$20</f>
        <v>0.27384463233818968</v>
      </c>
      <c r="S92" s="700">
        <f>'3 Heat eta and phi'!P$20</f>
        <v>0.29274828522686275</v>
      </c>
      <c r="T92" s="700">
        <f>'3 Heat eta and phi'!Q$20</f>
        <v>0.26305771052289167</v>
      </c>
      <c r="U92" s="700">
        <f>'3 Heat eta and phi'!R$20</f>
        <v>0.27337536104858901</v>
      </c>
      <c r="V92" s="700">
        <f>'3 Heat eta and phi'!S$20</f>
        <v>0.26712694482050137</v>
      </c>
      <c r="W92" s="700">
        <f>'3 Heat eta and phi'!T$20</f>
        <v>0.26379674514077622</v>
      </c>
      <c r="X92" s="700">
        <f>'3 Heat eta and phi'!U$20</f>
        <v>0.27815907003644758</v>
      </c>
      <c r="Y92" s="700">
        <f>'3 Heat eta and phi'!V$20</f>
        <v>0.28285577134714029</v>
      </c>
      <c r="Z92" s="700">
        <f>'3 Heat eta and phi'!W$20</f>
        <v>0.27873423627915395</v>
      </c>
      <c r="AA92" s="700">
        <f>'3 Heat eta and phi'!X$20</f>
        <v>0.30307632471533119</v>
      </c>
      <c r="AB92" s="700">
        <f>'3 Heat eta and phi'!Y$20</f>
        <v>0.30222719842934154</v>
      </c>
      <c r="AC92" s="700">
        <f>'3 Heat eta and phi'!Z$20</f>
        <v>0.31428327370669973</v>
      </c>
      <c r="AD92" s="700">
        <f>'3 Heat eta and phi'!AA$20</f>
        <v>0.32638671499685012</v>
      </c>
      <c r="AE92" s="700">
        <f>'3 Heat eta and phi'!AB$20</f>
        <v>0.32866456515327247</v>
      </c>
      <c r="AF92" s="700">
        <f>'3 Heat eta and phi'!AC$20</f>
        <v>0.32726578478118595</v>
      </c>
      <c r="AG92" s="700">
        <f>'3 Heat eta and phi'!AD$20</f>
        <v>0.33804828140726689</v>
      </c>
      <c r="AH92" s="700">
        <f>'3 Heat eta and phi'!AE$20</f>
        <v>0.35308368348877672</v>
      </c>
      <c r="AI92" s="700">
        <f>'3 Heat eta and phi'!AF$20</f>
        <v>0.36127501605989543</v>
      </c>
      <c r="AJ92" s="706"/>
      <c r="AK92" s="706"/>
      <c r="AL92" s="706"/>
      <c r="AM92" s="706"/>
      <c r="AN92" s="706"/>
      <c r="AO92" s="706"/>
      <c r="AP92" s="706"/>
      <c r="AQ92" s="706"/>
      <c r="AR92" s="706"/>
      <c r="AS92" s="706"/>
      <c r="AT92" s="706"/>
      <c r="AU92" s="706"/>
      <c r="AV92" s="706"/>
      <c r="AW92" s="706"/>
      <c r="AX92" s="706"/>
      <c r="AY92" s="706"/>
      <c r="AZ92" s="706"/>
      <c r="BA92" s="706"/>
      <c r="BB92" s="706"/>
      <c r="BC92" s="706"/>
      <c r="BD92" s="706"/>
      <c r="BE92" s="706"/>
      <c r="BF92" s="706"/>
      <c r="BG92" s="706"/>
      <c r="BH92" s="706"/>
    </row>
    <row r="93" spans="1:60" s="696" customFormat="1" ht="12.75" x14ac:dyDescent="0.2">
      <c r="A93" s="696" t="s">
        <v>6</v>
      </c>
      <c r="B93" s="696" t="s">
        <v>24</v>
      </c>
      <c r="C93" s="696" t="s">
        <v>8</v>
      </c>
      <c r="D93" s="696" t="s">
        <v>1075</v>
      </c>
      <c r="E93" s="699" t="s">
        <v>1053</v>
      </c>
      <c r="F93" s="696" t="s">
        <v>13</v>
      </c>
      <c r="G93" s="700">
        <f>'3 Heat eta and phi'!D$24</f>
        <v>0.40171211160431208</v>
      </c>
      <c r="H93" s="700">
        <f>'3 Heat eta and phi'!E$24</f>
        <v>0.40134221094905953</v>
      </c>
      <c r="I93" s="700">
        <f>'3 Heat eta and phi'!F$24</f>
        <v>0.40445994504333127</v>
      </c>
      <c r="J93" s="700">
        <f>'3 Heat eta and phi'!G$24</f>
        <v>0.4048826886493343</v>
      </c>
      <c r="K93" s="700">
        <f>'3 Heat eta and phi'!H$24</f>
        <v>0.40282181357006985</v>
      </c>
      <c r="L93" s="700">
        <f>'3 Heat eta and phi'!I$24</f>
        <v>0.40393151553582751</v>
      </c>
      <c r="M93" s="700">
        <f>'3 Heat eta and phi'!J$24</f>
        <v>0.40287465652082011</v>
      </c>
      <c r="N93" s="700">
        <f>'3 Heat eta and phi'!K$24</f>
        <v>0.40208201225956464</v>
      </c>
      <c r="O93" s="700">
        <f>'3 Heat eta and phi'!L$24</f>
        <v>0.40271612766856901</v>
      </c>
      <c r="P93" s="700">
        <f>'3 Heat eta and phi'!M$24</f>
        <v>0.40308602832382168</v>
      </c>
      <c r="Q93" s="700">
        <f>'3 Heat eta and phi'!N$24</f>
        <v>0.40255759881631803</v>
      </c>
      <c r="R93" s="700">
        <f>'3 Heat eta and phi'!O$24</f>
        <v>0.40261044176706828</v>
      </c>
      <c r="S93" s="700">
        <f>'3 Heat eta and phi'!P$24</f>
        <v>0.40308602832382168</v>
      </c>
      <c r="T93" s="700">
        <f>'3 Heat eta and phi'!Q$24</f>
        <v>0.4022933840625661</v>
      </c>
      <c r="U93" s="700">
        <f>'3 Heat eta and phi'!R$24</f>
        <v>0.40287465652082011</v>
      </c>
      <c r="V93" s="700">
        <f>'3 Heat eta and phi'!S$24</f>
        <v>0.40102515324455723</v>
      </c>
      <c r="W93" s="700">
        <f>'3 Heat eta and phi'!T$24</f>
        <v>0.40076093849080541</v>
      </c>
      <c r="X93" s="700">
        <f>'3 Heat eta and phi'!U$24</f>
        <v>0.4033502430775735</v>
      </c>
      <c r="Y93" s="700">
        <f>'3 Heat eta and phi'!V$24</f>
        <v>0.40234622701331646</v>
      </c>
      <c r="Z93" s="700">
        <f>'3 Heat eta and phi'!W$24</f>
        <v>0.40435425914183065</v>
      </c>
      <c r="AA93" s="700">
        <f>'3 Heat eta and phi'!X$24</f>
        <v>0.40271612766856901</v>
      </c>
      <c r="AB93" s="700">
        <f>'3 Heat eta and phi'!Y$24</f>
        <v>0.402134855210315</v>
      </c>
      <c r="AC93" s="700">
        <f>'3 Heat eta and phi'!Z$24</f>
        <v>0.40250475586556766</v>
      </c>
      <c r="AD93" s="700">
        <f>'3 Heat eta and phi'!AA$24</f>
        <v>0.40160642570281135</v>
      </c>
      <c r="AE93" s="700">
        <f>'3 Heat eta and phi'!AB$24</f>
        <v>0.40202916930881427</v>
      </c>
      <c r="AF93" s="700">
        <f>'3 Heat eta and phi'!AC$24</f>
        <v>0.40409004438807872</v>
      </c>
      <c r="AG93" s="700">
        <f>'3 Heat eta and phi'!AD$24</f>
        <v>0.40414288733882908</v>
      </c>
      <c r="AH93" s="700">
        <f>'3 Heat eta and phi'!AE$24</f>
        <v>0.40340308602832387</v>
      </c>
      <c r="AI93" s="700">
        <f>'3 Heat eta and phi'!AF$24</f>
        <v>0.4022933840625661</v>
      </c>
      <c r="AJ93" s="706"/>
      <c r="AK93" s="706"/>
      <c r="AL93" s="706"/>
      <c r="AM93" s="706"/>
      <c r="AN93" s="706"/>
      <c r="AO93" s="706"/>
      <c r="AP93" s="706"/>
      <c r="AQ93" s="706"/>
      <c r="AR93" s="706"/>
      <c r="AS93" s="706"/>
      <c r="AT93" s="706"/>
      <c r="AU93" s="706"/>
      <c r="AV93" s="706"/>
      <c r="AW93" s="706"/>
      <c r="AX93" s="706"/>
      <c r="AY93" s="706"/>
      <c r="AZ93" s="706"/>
      <c r="BA93" s="706"/>
      <c r="BB93" s="706"/>
      <c r="BC93" s="706"/>
      <c r="BD93" s="706"/>
      <c r="BE93" s="706"/>
      <c r="BF93" s="706"/>
      <c r="BG93" s="706"/>
      <c r="BH93" s="706"/>
    </row>
    <row r="94" spans="1:60" s="696" customFormat="1" ht="12.75" x14ac:dyDescent="0.2">
      <c r="A94" s="696" t="s">
        <v>6</v>
      </c>
      <c r="B94" s="696" t="s">
        <v>24</v>
      </c>
      <c r="C94" s="696" t="s">
        <v>8</v>
      </c>
      <c r="D94" s="696" t="s">
        <v>1074</v>
      </c>
      <c r="E94" s="699" t="s">
        <v>1047</v>
      </c>
      <c r="F94" s="696" t="s">
        <v>11</v>
      </c>
      <c r="G94" s="696">
        <f>0.5</f>
        <v>0.5</v>
      </c>
      <c r="H94" s="696">
        <f t="shared" ref="H94:AI94" si="5">0.5</f>
        <v>0.5</v>
      </c>
      <c r="I94" s="696">
        <f t="shared" si="5"/>
        <v>0.5</v>
      </c>
      <c r="J94" s="696">
        <f t="shared" si="5"/>
        <v>0.5</v>
      </c>
      <c r="K94" s="696">
        <f t="shared" si="5"/>
        <v>0.5</v>
      </c>
      <c r="L94" s="696">
        <f t="shared" si="5"/>
        <v>0.5</v>
      </c>
      <c r="M94" s="696">
        <f t="shared" si="5"/>
        <v>0.5</v>
      </c>
      <c r="N94" s="696">
        <f t="shared" si="5"/>
        <v>0.5</v>
      </c>
      <c r="O94" s="696">
        <f t="shared" si="5"/>
        <v>0.5</v>
      </c>
      <c r="P94" s="696">
        <f t="shared" si="5"/>
        <v>0.5</v>
      </c>
      <c r="Q94" s="696">
        <f t="shared" si="5"/>
        <v>0.5</v>
      </c>
      <c r="R94" s="696">
        <f t="shared" si="5"/>
        <v>0.5</v>
      </c>
      <c r="S94" s="696">
        <f t="shared" si="5"/>
        <v>0.5</v>
      </c>
      <c r="T94" s="696">
        <f t="shared" si="5"/>
        <v>0.5</v>
      </c>
      <c r="U94" s="696">
        <f t="shared" si="5"/>
        <v>0.5</v>
      </c>
      <c r="V94" s="696">
        <f t="shared" si="5"/>
        <v>0.5</v>
      </c>
      <c r="W94" s="696">
        <f t="shared" si="5"/>
        <v>0.5</v>
      </c>
      <c r="X94" s="696">
        <f t="shared" si="5"/>
        <v>0.5</v>
      </c>
      <c r="Y94" s="696">
        <f t="shared" si="5"/>
        <v>0.5</v>
      </c>
      <c r="Z94" s="696">
        <f t="shared" si="5"/>
        <v>0.5</v>
      </c>
      <c r="AA94" s="696">
        <f t="shared" si="5"/>
        <v>0.5</v>
      </c>
      <c r="AB94" s="696">
        <f t="shared" si="5"/>
        <v>0.5</v>
      </c>
      <c r="AC94" s="696">
        <f t="shared" si="5"/>
        <v>0.5</v>
      </c>
      <c r="AD94" s="696">
        <f t="shared" si="5"/>
        <v>0.5</v>
      </c>
      <c r="AE94" s="696">
        <f t="shared" si="5"/>
        <v>0.5</v>
      </c>
      <c r="AF94" s="696">
        <f t="shared" si="5"/>
        <v>0.5</v>
      </c>
      <c r="AG94" s="696">
        <f t="shared" si="5"/>
        <v>0.5</v>
      </c>
      <c r="AH94" s="696">
        <f t="shared" si="5"/>
        <v>0.5</v>
      </c>
      <c r="AI94" s="696">
        <f t="shared" si="5"/>
        <v>0.5</v>
      </c>
      <c r="AJ94" s="705"/>
      <c r="AK94" s="705"/>
      <c r="AL94" s="705"/>
      <c r="AM94" s="705"/>
      <c r="AN94" s="705"/>
      <c r="AO94" s="705"/>
      <c r="AP94" s="705"/>
      <c r="AQ94" s="705"/>
      <c r="AR94" s="705"/>
      <c r="AS94" s="705"/>
      <c r="AT94" s="705"/>
      <c r="AU94" s="705"/>
      <c r="AV94" s="705"/>
      <c r="AW94" s="705"/>
      <c r="AX94" s="705"/>
      <c r="AY94" s="705"/>
      <c r="AZ94" s="705"/>
      <c r="BA94" s="705"/>
      <c r="BB94" s="705"/>
      <c r="BC94" s="705"/>
      <c r="BD94" s="705"/>
      <c r="BE94" s="705"/>
      <c r="BF94" s="705"/>
      <c r="BG94" s="705"/>
      <c r="BH94" s="705"/>
    </row>
    <row r="95" spans="1:60" s="696" customFormat="1" ht="12.75" x14ac:dyDescent="0.2">
      <c r="A95" s="696" t="s">
        <v>6</v>
      </c>
      <c r="B95" s="696" t="s">
        <v>24</v>
      </c>
      <c r="C95" s="696" t="s">
        <v>8</v>
      </c>
      <c r="D95" s="696" t="s">
        <v>1074</v>
      </c>
      <c r="E95" s="699" t="s">
        <v>1047</v>
      </c>
      <c r="F95" s="696" t="s">
        <v>12</v>
      </c>
      <c r="G95" s="700">
        <f>'3 Heat eta and phi'!D$21</f>
        <v>0.22082583439363709</v>
      </c>
      <c r="H95" s="700">
        <f>'3 Heat eta and phi'!E$21</f>
        <v>0.23818542510955309</v>
      </c>
      <c r="I95" s="700">
        <f>'3 Heat eta and phi'!F$21</f>
        <v>0.24042546167303691</v>
      </c>
      <c r="J95" s="700">
        <f>'3 Heat eta and phi'!G$21</f>
        <v>0.24721206174660004</v>
      </c>
      <c r="K95" s="700">
        <f>'3 Heat eta and phi'!H$21</f>
        <v>0.25245285308078824</v>
      </c>
      <c r="L95" s="700">
        <f>'3 Heat eta and phi'!I$21</f>
        <v>0.25597161877739627</v>
      </c>
      <c r="M95" s="700">
        <f>'3 Heat eta and phi'!J$21</f>
        <v>0.25795766803074527</v>
      </c>
      <c r="N95" s="700">
        <f>'3 Heat eta and phi'!K$21</f>
        <v>0.26274732024593184</v>
      </c>
      <c r="O95" s="700">
        <f>'3 Heat eta and phi'!L$21</f>
        <v>0.26301245275701968</v>
      </c>
      <c r="P95" s="700">
        <f>'3 Heat eta and phi'!M$21</f>
        <v>0.25926789110504256</v>
      </c>
      <c r="Q95" s="700">
        <f>'3 Heat eta and phi'!N$21</f>
        <v>0.26376961637687713</v>
      </c>
      <c r="R95" s="700">
        <f>'3 Heat eta and phi'!O$21</f>
        <v>0.27384463233818968</v>
      </c>
      <c r="S95" s="700">
        <f>'3 Heat eta and phi'!P$21</f>
        <v>0.29274828522686275</v>
      </c>
      <c r="T95" s="700">
        <f>'3 Heat eta and phi'!Q$21</f>
        <v>0.26305771052289167</v>
      </c>
      <c r="U95" s="700">
        <f>'3 Heat eta and phi'!R$21</f>
        <v>0.27337536104858901</v>
      </c>
      <c r="V95" s="700">
        <f>'3 Heat eta and phi'!S$21</f>
        <v>0.26712694482050137</v>
      </c>
      <c r="W95" s="700">
        <f>'3 Heat eta and phi'!T$21</f>
        <v>0.26379674514077622</v>
      </c>
      <c r="X95" s="700">
        <f>'3 Heat eta and phi'!U$21</f>
        <v>0.27815907003644758</v>
      </c>
      <c r="Y95" s="700">
        <f>'3 Heat eta and phi'!V$21</f>
        <v>0.28285577134714029</v>
      </c>
      <c r="Z95" s="700">
        <f>'3 Heat eta and phi'!W$21</f>
        <v>0.27873423627915395</v>
      </c>
      <c r="AA95" s="700">
        <f>'3 Heat eta and phi'!X$21</f>
        <v>0.30307632471533119</v>
      </c>
      <c r="AB95" s="700">
        <f>'3 Heat eta and phi'!Y$21</f>
        <v>0.30222719842934154</v>
      </c>
      <c r="AC95" s="700">
        <f>'3 Heat eta and phi'!Z$21</f>
        <v>0.31428327370669973</v>
      </c>
      <c r="AD95" s="700">
        <f>'3 Heat eta and phi'!AA$21</f>
        <v>0.32638671499685012</v>
      </c>
      <c r="AE95" s="700">
        <f>'3 Heat eta and phi'!AB$21</f>
        <v>0.32866456515327247</v>
      </c>
      <c r="AF95" s="700">
        <f>'3 Heat eta and phi'!AC$21</f>
        <v>0.32726578478118595</v>
      </c>
      <c r="AG95" s="700">
        <f>'3 Heat eta and phi'!AD$21</f>
        <v>0.33804828140726689</v>
      </c>
      <c r="AH95" s="700">
        <f>'3 Heat eta and phi'!AE$21</f>
        <v>0.35308368348877672</v>
      </c>
      <c r="AI95" s="700">
        <f>'3 Heat eta and phi'!AF$21</f>
        <v>0.36127501605989543</v>
      </c>
      <c r="AJ95" s="706"/>
      <c r="AK95" s="706"/>
      <c r="AL95" s="706"/>
      <c r="AM95" s="706"/>
      <c r="AN95" s="706"/>
      <c r="AO95" s="706"/>
      <c r="AP95" s="706"/>
      <c r="AQ95" s="706"/>
      <c r="AR95" s="706"/>
      <c r="AS95" s="706"/>
      <c r="AT95" s="706"/>
      <c r="AU95" s="706"/>
      <c r="AV95" s="706"/>
      <c r="AW95" s="706"/>
      <c r="AX95" s="706"/>
      <c r="AY95" s="706"/>
      <c r="AZ95" s="706"/>
      <c r="BA95" s="706"/>
      <c r="BB95" s="706"/>
      <c r="BC95" s="706"/>
      <c r="BD95" s="706"/>
      <c r="BE95" s="706"/>
      <c r="BF95" s="706"/>
      <c r="BG95" s="706"/>
      <c r="BH95" s="706"/>
    </row>
    <row r="96" spans="1:60" s="696" customFormat="1" ht="12.75" x14ac:dyDescent="0.2">
      <c r="A96" s="696" t="s">
        <v>6</v>
      </c>
      <c r="B96" s="696" t="s">
        <v>24</v>
      </c>
      <c r="C96" s="696" t="s">
        <v>8</v>
      </c>
      <c r="D96" s="696" t="s">
        <v>1074</v>
      </c>
      <c r="E96" s="699" t="s">
        <v>1047</v>
      </c>
      <c r="F96" s="696" t="s">
        <v>13</v>
      </c>
      <c r="G96" s="700">
        <f>'3 Heat eta and phi'!D$25</f>
        <v>0.67581033100446697</v>
      </c>
      <c r="H96" s="700">
        <f>'3 Heat eta and phi'!E$25</f>
        <v>0.67560989577368002</v>
      </c>
      <c r="I96" s="700">
        <f>'3 Heat eta and phi'!F$25</f>
        <v>0.67729927843316917</v>
      </c>
      <c r="J96" s="700">
        <f>'3 Heat eta and phi'!G$25</f>
        <v>0.6775283472683542</v>
      </c>
      <c r="K96" s="700">
        <f>'3 Heat eta and phi'!H$25</f>
        <v>0.67641163669682736</v>
      </c>
      <c r="L96" s="700">
        <f>'3 Heat eta and phi'!I$25</f>
        <v>0.67701294238918797</v>
      </c>
      <c r="M96" s="700">
        <f>'3 Heat eta and phi'!J$25</f>
        <v>0.67644027030122555</v>
      </c>
      <c r="N96" s="700">
        <f>'3 Heat eta and phi'!K$25</f>
        <v>0.67601076623525369</v>
      </c>
      <c r="O96" s="700">
        <f>'3 Heat eta and phi'!L$25</f>
        <v>0.67635436948803118</v>
      </c>
      <c r="P96" s="700">
        <f>'3 Heat eta and phi'!M$25</f>
        <v>0.67655480471881801</v>
      </c>
      <c r="Q96" s="700">
        <f>'3 Heat eta and phi'!N$25</f>
        <v>0.67626846867483681</v>
      </c>
      <c r="R96" s="700">
        <f>'3 Heat eta and phi'!O$25</f>
        <v>0.6762971022792349</v>
      </c>
      <c r="S96" s="700">
        <f>'3 Heat eta and phi'!P$25</f>
        <v>0.67655480471881801</v>
      </c>
      <c r="T96" s="700">
        <f>'3 Heat eta and phi'!Q$25</f>
        <v>0.67612530065284626</v>
      </c>
      <c r="U96" s="700">
        <f>'3 Heat eta and phi'!R$25</f>
        <v>0.67644027030122555</v>
      </c>
      <c r="V96" s="700">
        <f>'3 Heat eta and phi'!S$25</f>
        <v>0.67543809414729128</v>
      </c>
      <c r="W96" s="700">
        <f>'3 Heat eta and phi'!T$25</f>
        <v>0.67529492612530073</v>
      </c>
      <c r="X96" s="700">
        <f>'3 Heat eta and phi'!U$25</f>
        <v>0.67669797274080867</v>
      </c>
      <c r="Y96" s="700">
        <f>'3 Heat eta and phi'!V$25</f>
        <v>0.67615393425724424</v>
      </c>
      <c r="Z96" s="700">
        <f>'3 Heat eta and phi'!W$25</f>
        <v>0.677242011224373</v>
      </c>
      <c r="AA96" s="700">
        <f>'3 Heat eta and phi'!X$25</f>
        <v>0.67635436948803118</v>
      </c>
      <c r="AB96" s="700">
        <f>'3 Heat eta and phi'!Y$25</f>
        <v>0.67603939983965189</v>
      </c>
      <c r="AC96" s="700">
        <f>'3 Heat eta and phi'!Z$25</f>
        <v>0.67623983507043872</v>
      </c>
      <c r="AD96" s="700">
        <f>'3 Heat eta and phi'!AA$25</f>
        <v>0.67575306379567057</v>
      </c>
      <c r="AE96" s="700">
        <f>'3 Heat eta and phi'!AB$25</f>
        <v>0.6759821326308556</v>
      </c>
      <c r="AF96" s="700">
        <f>'3 Heat eta and phi'!AC$25</f>
        <v>0.67709884320238234</v>
      </c>
      <c r="AG96" s="700">
        <f>'3 Heat eta and phi'!AD$25</f>
        <v>0.67712747680678054</v>
      </c>
      <c r="AH96" s="700">
        <f>'3 Heat eta and phi'!AE$25</f>
        <v>0.67672660634520676</v>
      </c>
      <c r="AI96" s="700">
        <f>'3 Heat eta and phi'!AF$25</f>
        <v>0.67612530065284626</v>
      </c>
      <c r="AJ96" s="706"/>
      <c r="AK96" s="706"/>
      <c r="AL96" s="706"/>
      <c r="AM96" s="706"/>
      <c r="AN96" s="706"/>
      <c r="AO96" s="706"/>
      <c r="AP96" s="706"/>
      <c r="AQ96" s="706"/>
      <c r="AR96" s="706"/>
      <c r="AS96" s="706"/>
      <c r="AT96" s="706"/>
      <c r="AU96" s="706"/>
      <c r="AV96" s="706"/>
      <c r="AW96" s="706"/>
      <c r="AX96" s="706"/>
      <c r="AY96" s="706"/>
      <c r="AZ96" s="706"/>
      <c r="BA96" s="706"/>
      <c r="BB96" s="706"/>
      <c r="BC96" s="706"/>
      <c r="BD96" s="706"/>
      <c r="BE96" s="706"/>
      <c r="BF96" s="706"/>
      <c r="BG96" s="706"/>
      <c r="BH96" s="706"/>
    </row>
    <row r="97" spans="1:60" s="697" customFormat="1" ht="12.75" x14ac:dyDescent="0.2">
      <c r="A97" s="697" t="s">
        <v>6</v>
      </c>
      <c r="B97" s="697" t="s">
        <v>24</v>
      </c>
      <c r="C97" s="697" t="s">
        <v>25</v>
      </c>
      <c r="F97" s="697" t="s">
        <v>9</v>
      </c>
      <c r="G97" s="697">
        <v>41</v>
      </c>
      <c r="H97" s="697">
        <v>39</v>
      </c>
      <c r="I97" s="697">
        <v>18</v>
      </c>
      <c r="J97" s="697">
        <v>25</v>
      </c>
      <c r="K97" s="697">
        <v>27</v>
      </c>
      <c r="L97" s="697">
        <v>25</v>
      </c>
      <c r="M97" s="697">
        <v>30</v>
      </c>
      <c r="N97" s="697">
        <v>30</v>
      </c>
      <c r="O97" s="697">
        <v>25</v>
      </c>
      <c r="P97" s="697">
        <v>32</v>
      </c>
      <c r="Q97" s="697">
        <v>25</v>
      </c>
      <c r="R97" s="697">
        <v>25</v>
      </c>
      <c r="S97" s="697">
        <v>41</v>
      </c>
      <c r="T97" s="697">
        <v>52</v>
      </c>
      <c r="U97" s="697">
        <v>57</v>
      </c>
      <c r="V97" s="697">
        <v>75</v>
      </c>
      <c r="W97" s="697">
        <v>70</v>
      </c>
      <c r="X97" s="697">
        <v>73</v>
      </c>
      <c r="Y97" s="697">
        <v>70</v>
      </c>
      <c r="Z97" s="697">
        <v>79</v>
      </c>
      <c r="AA97" s="697">
        <v>79</v>
      </c>
    </row>
    <row r="98" spans="1:60" s="697" customFormat="1" ht="12.75" x14ac:dyDescent="0.2">
      <c r="A98" s="697" t="s">
        <v>6</v>
      </c>
      <c r="B98" s="697" t="s">
        <v>24</v>
      </c>
      <c r="C98" s="697" t="s">
        <v>25</v>
      </c>
      <c r="F98" s="697" t="s">
        <v>10</v>
      </c>
      <c r="G98" s="697">
        <v>3.9030891522680799E-4</v>
      </c>
      <c r="H98" s="697">
        <v>3.7629895504674802E-4</v>
      </c>
      <c r="I98" s="697">
        <v>1.67705509125975E-4</v>
      </c>
      <c r="J98" s="697">
        <v>2.2599891520520699E-4</v>
      </c>
      <c r="K98" s="697">
        <v>2.45479093363882E-4</v>
      </c>
      <c r="L98" s="697">
        <v>2.1985366540030999E-4</v>
      </c>
      <c r="M98" s="697">
        <v>2.6948609002631999E-4</v>
      </c>
      <c r="N98" s="697">
        <v>2.6582312129509001E-4</v>
      </c>
      <c r="O98" s="697">
        <v>2.1325053525884301E-4</v>
      </c>
      <c r="P98" s="697">
        <v>2.6557559360294798E-4</v>
      </c>
      <c r="Q98" s="697">
        <v>2.0123477658915101E-4</v>
      </c>
      <c r="R98" s="697">
        <v>2.01808201485308E-4</v>
      </c>
      <c r="S98" s="697">
        <v>3.2862043538200102E-4</v>
      </c>
      <c r="T98" s="697">
        <v>3.9644117804020799E-4</v>
      </c>
      <c r="U98" s="697">
        <v>4.5276544367041903E-4</v>
      </c>
      <c r="V98" s="697">
        <v>6.0715471111578805E-4</v>
      </c>
      <c r="W98" s="697">
        <v>5.6150933709812E-4</v>
      </c>
      <c r="X98" s="697">
        <v>5.7042836826230302E-4</v>
      </c>
      <c r="Y98" s="697">
        <v>5.4726407055015697E-4</v>
      </c>
      <c r="Z98" s="697">
        <v>5.8926640062656195E-4</v>
      </c>
      <c r="AA98" s="697">
        <v>6.36188666178117E-4</v>
      </c>
    </row>
    <row r="99" spans="1:60" s="696" customFormat="1" ht="12.75" x14ac:dyDescent="0.2">
      <c r="A99" s="696" t="s">
        <v>6</v>
      </c>
      <c r="B99" s="696" t="s">
        <v>24</v>
      </c>
      <c r="C99" s="696" t="s">
        <v>25</v>
      </c>
      <c r="D99" s="696" t="s">
        <v>1075</v>
      </c>
      <c r="E99" s="699" t="s">
        <v>1053</v>
      </c>
      <c r="F99" s="696" t="s">
        <v>11</v>
      </c>
      <c r="G99" s="696">
        <f>0.5</f>
        <v>0.5</v>
      </c>
      <c r="H99" s="696">
        <f t="shared" ref="H99:AA99" si="6">0.5</f>
        <v>0.5</v>
      </c>
      <c r="I99" s="696">
        <f t="shared" si="6"/>
        <v>0.5</v>
      </c>
      <c r="J99" s="696">
        <f t="shared" si="6"/>
        <v>0.5</v>
      </c>
      <c r="K99" s="696">
        <f t="shared" si="6"/>
        <v>0.5</v>
      </c>
      <c r="L99" s="696">
        <f t="shared" si="6"/>
        <v>0.5</v>
      </c>
      <c r="M99" s="696">
        <f t="shared" si="6"/>
        <v>0.5</v>
      </c>
      <c r="N99" s="696">
        <f t="shared" si="6"/>
        <v>0.5</v>
      </c>
      <c r="O99" s="696">
        <f t="shared" si="6"/>
        <v>0.5</v>
      </c>
      <c r="P99" s="696">
        <f t="shared" si="6"/>
        <v>0.5</v>
      </c>
      <c r="Q99" s="696">
        <f t="shared" si="6"/>
        <v>0.5</v>
      </c>
      <c r="R99" s="696">
        <f t="shared" si="6"/>
        <v>0.5</v>
      </c>
      <c r="S99" s="696">
        <f t="shared" si="6"/>
        <v>0.5</v>
      </c>
      <c r="T99" s="696">
        <f t="shared" si="6"/>
        <v>0.5</v>
      </c>
      <c r="U99" s="696">
        <f t="shared" si="6"/>
        <v>0.5</v>
      </c>
      <c r="V99" s="696">
        <f t="shared" si="6"/>
        <v>0.5</v>
      </c>
      <c r="W99" s="696">
        <f t="shared" si="6"/>
        <v>0.5</v>
      </c>
      <c r="X99" s="696">
        <f t="shared" si="6"/>
        <v>0.5</v>
      </c>
      <c r="Y99" s="696">
        <f t="shared" si="6"/>
        <v>0.5</v>
      </c>
      <c r="Z99" s="696">
        <f t="shared" si="6"/>
        <v>0.5</v>
      </c>
      <c r="AA99" s="696">
        <f t="shared" si="6"/>
        <v>0.5</v>
      </c>
      <c r="AB99" s="705"/>
      <c r="AC99" s="705"/>
      <c r="AD99" s="705"/>
      <c r="AE99" s="705"/>
      <c r="AF99" s="705"/>
      <c r="AG99" s="705"/>
      <c r="AH99" s="705"/>
      <c r="AI99" s="705"/>
      <c r="AJ99" s="705"/>
      <c r="AK99" s="705"/>
      <c r="AL99" s="705"/>
      <c r="AM99" s="705"/>
      <c r="AN99" s="705"/>
      <c r="AO99" s="705"/>
      <c r="AP99" s="705"/>
      <c r="AQ99" s="705"/>
      <c r="AR99" s="705"/>
      <c r="AS99" s="705"/>
      <c r="AT99" s="705"/>
      <c r="AU99" s="705"/>
      <c r="AV99" s="705"/>
      <c r="AW99" s="705"/>
      <c r="AX99" s="705"/>
      <c r="AY99" s="705"/>
      <c r="AZ99" s="705"/>
      <c r="BA99" s="705"/>
      <c r="BB99" s="705"/>
      <c r="BC99" s="705"/>
      <c r="BD99" s="705"/>
      <c r="BE99" s="705"/>
      <c r="BF99" s="705"/>
      <c r="BG99" s="705"/>
      <c r="BH99" s="705"/>
    </row>
    <row r="100" spans="1:60" s="696" customFormat="1" ht="12.75" x14ac:dyDescent="0.2">
      <c r="A100" s="696" t="s">
        <v>6</v>
      </c>
      <c r="B100" s="696" t="s">
        <v>24</v>
      </c>
      <c r="C100" s="696" t="s">
        <v>25</v>
      </c>
      <c r="D100" s="696" t="s">
        <v>1075</v>
      </c>
      <c r="E100" s="699" t="s">
        <v>1053</v>
      </c>
      <c r="F100" s="696" t="s">
        <v>12</v>
      </c>
      <c r="G100" s="700">
        <f>'3 Heat eta and phi'!D$20</f>
        <v>0.22082583439363709</v>
      </c>
      <c r="H100" s="700">
        <f>'3 Heat eta and phi'!E$20</f>
        <v>0.23818542510955309</v>
      </c>
      <c r="I100" s="700">
        <f>'3 Heat eta and phi'!F$20</f>
        <v>0.24042546167303691</v>
      </c>
      <c r="J100" s="700">
        <f>'3 Heat eta and phi'!G$20</f>
        <v>0.24721206174660004</v>
      </c>
      <c r="K100" s="700">
        <f>'3 Heat eta and phi'!H$20</f>
        <v>0.25245285308078824</v>
      </c>
      <c r="L100" s="700">
        <f>'3 Heat eta and phi'!I$20</f>
        <v>0.25597161877739627</v>
      </c>
      <c r="M100" s="700">
        <f>'3 Heat eta and phi'!J$20</f>
        <v>0.25795766803074527</v>
      </c>
      <c r="N100" s="700">
        <f>'3 Heat eta and phi'!K$20</f>
        <v>0.26274732024593184</v>
      </c>
      <c r="O100" s="700">
        <f>'3 Heat eta and phi'!L$20</f>
        <v>0.26301245275701968</v>
      </c>
      <c r="P100" s="700">
        <f>'3 Heat eta and phi'!M$20</f>
        <v>0.25926789110504256</v>
      </c>
      <c r="Q100" s="700">
        <f>'3 Heat eta and phi'!N$20</f>
        <v>0.26376961637687713</v>
      </c>
      <c r="R100" s="700">
        <f>'3 Heat eta and phi'!O$20</f>
        <v>0.27384463233818968</v>
      </c>
      <c r="S100" s="700">
        <f>'3 Heat eta and phi'!P$20</f>
        <v>0.29274828522686275</v>
      </c>
      <c r="T100" s="700">
        <f>'3 Heat eta and phi'!Q$20</f>
        <v>0.26305771052289167</v>
      </c>
      <c r="U100" s="700">
        <f>'3 Heat eta and phi'!R$20</f>
        <v>0.27337536104858901</v>
      </c>
      <c r="V100" s="700">
        <f>'3 Heat eta and phi'!S$20</f>
        <v>0.26712694482050137</v>
      </c>
      <c r="W100" s="700">
        <f>'3 Heat eta and phi'!T$20</f>
        <v>0.26379674514077622</v>
      </c>
      <c r="X100" s="700">
        <f>'3 Heat eta and phi'!U$20</f>
        <v>0.27815907003644758</v>
      </c>
      <c r="Y100" s="700">
        <f>'3 Heat eta and phi'!V$20</f>
        <v>0.28285577134714029</v>
      </c>
      <c r="Z100" s="700">
        <f>'3 Heat eta and phi'!W$20</f>
        <v>0.27873423627915395</v>
      </c>
      <c r="AA100" s="700">
        <f>'3 Heat eta and phi'!X$20</f>
        <v>0.30307632471533119</v>
      </c>
      <c r="AB100" s="706"/>
      <c r="AC100" s="706"/>
      <c r="AD100" s="706"/>
      <c r="AE100" s="706"/>
      <c r="AF100" s="706"/>
      <c r="AG100" s="706"/>
      <c r="AH100" s="706"/>
      <c r="AI100" s="706"/>
      <c r="AJ100" s="706"/>
      <c r="AK100" s="706"/>
      <c r="AL100" s="706"/>
      <c r="AM100" s="706"/>
      <c r="AN100" s="706"/>
      <c r="AO100" s="706"/>
      <c r="AP100" s="706"/>
      <c r="AQ100" s="706"/>
      <c r="AR100" s="706"/>
      <c r="AS100" s="706"/>
      <c r="AT100" s="706"/>
      <c r="AU100" s="706"/>
      <c r="AV100" s="706"/>
      <c r="AW100" s="706"/>
      <c r="AX100" s="706"/>
      <c r="AY100" s="706"/>
      <c r="AZ100" s="706"/>
      <c r="BA100" s="706"/>
      <c r="BB100" s="706"/>
      <c r="BC100" s="706"/>
      <c r="BD100" s="706"/>
      <c r="BE100" s="706"/>
      <c r="BF100" s="706"/>
      <c r="BG100" s="706"/>
      <c r="BH100" s="706"/>
    </row>
    <row r="101" spans="1:60" s="696" customFormat="1" ht="12.75" x14ac:dyDescent="0.2">
      <c r="A101" s="696" t="s">
        <v>6</v>
      </c>
      <c r="B101" s="696" t="s">
        <v>24</v>
      </c>
      <c r="C101" s="696" t="s">
        <v>25</v>
      </c>
      <c r="D101" s="696" t="s">
        <v>1075</v>
      </c>
      <c r="E101" s="699" t="s">
        <v>1053</v>
      </c>
      <c r="F101" s="696" t="s">
        <v>13</v>
      </c>
      <c r="G101" s="700">
        <f>'3 Heat eta and phi'!D$24</f>
        <v>0.40171211160431208</v>
      </c>
      <c r="H101" s="700">
        <f>'3 Heat eta and phi'!E$24</f>
        <v>0.40134221094905953</v>
      </c>
      <c r="I101" s="700">
        <f>'3 Heat eta and phi'!F$24</f>
        <v>0.40445994504333127</v>
      </c>
      <c r="J101" s="700">
        <f>'3 Heat eta and phi'!G$24</f>
        <v>0.4048826886493343</v>
      </c>
      <c r="K101" s="700">
        <f>'3 Heat eta and phi'!H$24</f>
        <v>0.40282181357006985</v>
      </c>
      <c r="L101" s="700">
        <f>'3 Heat eta and phi'!I$24</f>
        <v>0.40393151553582751</v>
      </c>
      <c r="M101" s="700">
        <f>'3 Heat eta and phi'!J$24</f>
        <v>0.40287465652082011</v>
      </c>
      <c r="N101" s="700">
        <f>'3 Heat eta and phi'!K$24</f>
        <v>0.40208201225956464</v>
      </c>
      <c r="O101" s="700">
        <f>'3 Heat eta and phi'!L$24</f>
        <v>0.40271612766856901</v>
      </c>
      <c r="P101" s="700">
        <f>'3 Heat eta and phi'!M$24</f>
        <v>0.40308602832382168</v>
      </c>
      <c r="Q101" s="700">
        <f>'3 Heat eta and phi'!N$24</f>
        <v>0.40255759881631803</v>
      </c>
      <c r="R101" s="700">
        <f>'3 Heat eta and phi'!O$24</f>
        <v>0.40261044176706828</v>
      </c>
      <c r="S101" s="700">
        <f>'3 Heat eta and phi'!P$24</f>
        <v>0.40308602832382168</v>
      </c>
      <c r="T101" s="700">
        <f>'3 Heat eta and phi'!Q$24</f>
        <v>0.4022933840625661</v>
      </c>
      <c r="U101" s="700">
        <f>'3 Heat eta and phi'!R$24</f>
        <v>0.40287465652082011</v>
      </c>
      <c r="V101" s="700">
        <f>'3 Heat eta and phi'!S$24</f>
        <v>0.40102515324455723</v>
      </c>
      <c r="W101" s="700">
        <f>'3 Heat eta and phi'!T$24</f>
        <v>0.40076093849080541</v>
      </c>
      <c r="X101" s="700">
        <f>'3 Heat eta and phi'!U$24</f>
        <v>0.4033502430775735</v>
      </c>
      <c r="Y101" s="700">
        <f>'3 Heat eta and phi'!V$24</f>
        <v>0.40234622701331646</v>
      </c>
      <c r="Z101" s="700">
        <f>'3 Heat eta and phi'!W$24</f>
        <v>0.40435425914183065</v>
      </c>
      <c r="AA101" s="700">
        <f>'3 Heat eta and phi'!X$24</f>
        <v>0.40271612766856901</v>
      </c>
      <c r="AB101" s="706"/>
      <c r="AC101" s="706"/>
      <c r="AD101" s="706"/>
      <c r="AE101" s="706"/>
      <c r="AF101" s="706"/>
      <c r="AG101" s="706"/>
      <c r="AH101" s="706"/>
      <c r="AI101" s="706"/>
      <c r="AJ101" s="706"/>
      <c r="AK101" s="706"/>
      <c r="AL101" s="706"/>
      <c r="AM101" s="706"/>
      <c r="AN101" s="706"/>
      <c r="AO101" s="706"/>
      <c r="AP101" s="706"/>
      <c r="AQ101" s="706"/>
      <c r="AR101" s="706"/>
      <c r="AS101" s="706"/>
      <c r="AT101" s="706"/>
      <c r="AU101" s="706"/>
      <c r="AV101" s="706"/>
      <c r="AW101" s="706"/>
      <c r="AX101" s="706"/>
      <c r="AY101" s="706"/>
      <c r="AZ101" s="706"/>
      <c r="BA101" s="706"/>
      <c r="BB101" s="706"/>
      <c r="BC101" s="706"/>
      <c r="BD101" s="706"/>
      <c r="BE101" s="706"/>
      <c r="BF101" s="706"/>
      <c r="BG101" s="706"/>
      <c r="BH101" s="706"/>
    </row>
    <row r="102" spans="1:60" s="696" customFormat="1" ht="12.75" x14ac:dyDescent="0.2">
      <c r="A102" s="696" t="s">
        <v>6</v>
      </c>
      <c r="B102" s="696" t="s">
        <v>24</v>
      </c>
      <c r="C102" s="696" t="s">
        <v>25</v>
      </c>
      <c r="D102" s="696" t="s">
        <v>1074</v>
      </c>
      <c r="E102" s="699" t="s">
        <v>1047</v>
      </c>
      <c r="F102" s="696" t="s">
        <v>11</v>
      </c>
      <c r="G102" s="696">
        <f>0.5</f>
        <v>0.5</v>
      </c>
      <c r="H102" s="696">
        <f t="shared" ref="H102:AA102" si="7">0.5</f>
        <v>0.5</v>
      </c>
      <c r="I102" s="696">
        <f t="shared" si="7"/>
        <v>0.5</v>
      </c>
      <c r="J102" s="696">
        <f t="shared" si="7"/>
        <v>0.5</v>
      </c>
      <c r="K102" s="696">
        <f t="shared" si="7"/>
        <v>0.5</v>
      </c>
      <c r="L102" s="696">
        <f t="shared" si="7"/>
        <v>0.5</v>
      </c>
      <c r="M102" s="696">
        <f t="shared" si="7"/>
        <v>0.5</v>
      </c>
      <c r="N102" s="696">
        <f t="shared" si="7"/>
        <v>0.5</v>
      </c>
      <c r="O102" s="696">
        <f t="shared" si="7"/>
        <v>0.5</v>
      </c>
      <c r="P102" s="696">
        <f t="shared" si="7"/>
        <v>0.5</v>
      </c>
      <c r="Q102" s="696">
        <f t="shared" si="7"/>
        <v>0.5</v>
      </c>
      <c r="R102" s="696">
        <f t="shared" si="7"/>
        <v>0.5</v>
      </c>
      <c r="S102" s="696">
        <f t="shared" si="7"/>
        <v>0.5</v>
      </c>
      <c r="T102" s="696">
        <f t="shared" si="7"/>
        <v>0.5</v>
      </c>
      <c r="U102" s="696">
        <f t="shared" si="7"/>
        <v>0.5</v>
      </c>
      <c r="V102" s="696">
        <f t="shared" si="7"/>
        <v>0.5</v>
      </c>
      <c r="W102" s="696">
        <f t="shared" si="7"/>
        <v>0.5</v>
      </c>
      <c r="X102" s="696">
        <f t="shared" si="7"/>
        <v>0.5</v>
      </c>
      <c r="Y102" s="696">
        <f t="shared" si="7"/>
        <v>0.5</v>
      </c>
      <c r="Z102" s="696">
        <f t="shared" si="7"/>
        <v>0.5</v>
      </c>
      <c r="AA102" s="696">
        <f t="shared" si="7"/>
        <v>0.5</v>
      </c>
      <c r="AB102" s="705"/>
      <c r="AC102" s="705"/>
      <c r="AD102" s="705"/>
      <c r="AE102" s="705"/>
      <c r="AF102" s="705"/>
      <c r="AG102" s="705"/>
      <c r="AH102" s="705"/>
      <c r="AI102" s="705"/>
      <c r="AJ102" s="705"/>
      <c r="AK102" s="705"/>
      <c r="AL102" s="705"/>
      <c r="AM102" s="705"/>
      <c r="AN102" s="705"/>
      <c r="AO102" s="705"/>
      <c r="AP102" s="705"/>
      <c r="AQ102" s="705"/>
      <c r="AR102" s="705"/>
      <c r="AS102" s="705"/>
      <c r="AT102" s="705"/>
      <c r="AU102" s="705"/>
      <c r="AV102" s="705"/>
      <c r="AW102" s="705"/>
      <c r="AX102" s="705"/>
      <c r="AY102" s="705"/>
      <c r="AZ102" s="705"/>
      <c r="BA102" s="705"/>
      <c r="BB102" s="705"/>
      <c r="BC102" s="705"/>
      <c r="BD102" s="705"/>
      <c r="BE102" s="705"/>
      <c r="BF102" s="705"/>
      <c r="BG102" s="705"/>
      <c r="BH102" s="705"/>
    </row>
    <row r="103" spans="1:60" s="696" customFormat="1" ht="12.75" x14ac:dyDescent="0.2">
      <c r="A103" s="696" t="s">
        <v>6</v>
      </c>
      <c r="B103" s="696" t="s">
        <v>24</v>
      </c>
      <c r="C103" s="696" t="s">
        <v>25</v>
      </c>
      <c r="D103" s="696" t="s">
        <v>1074</v>
      </c>
      <c r="E103" s="699" t="s">
        <v>1047</v>
      </c>
      <c r="F103" s="696" t="s">
        <v>12</v>
      </c>
      <c r="G103" s="700">
        <f>'3 Heat eta and phi'!D$21</f>
        <v>0.22082583439363709</v>
      </c>
      <c r="H103" s="700">
        <f>'3 Heat eta and phi'!E$21</f>
        <v>0.23818542510955309</v>
      </c>
      <c r="I103" s="700">
        <f>'3 Heat eta and phi'!F$21</f>
        <v>0.24042546167303691</v>
      </c>
      <c r="J103" s="700">
        <f>'3 Heat eta and phi'!G$21</f>
        <v>0.24721206174660004</v>
      </c>
      <c r="K103" s="700">
        <f>'3 Heat eta and phi'!H$21</f>
        <v>0.25245285308078824</v>
      </c>
      <c r="L103" s="700">
        <f>'3 Heat eta and phi'!I$21</f>
        <v>0.25597161877739627</v>
      </c>
      <c r="M103" s="700">
        <f>'3 Heat eta and phi'!J$21</f>
        <v>0.25795766803074527</v>
      </c>
      <c r="N103" s="700">
        <f>'3 Heat eta and phi'!K$21</f>
        <v>0.26274732024593184</v>
      </c>
      <c r="O103" s="700">
        <f>'3 Heat eta and phi'!L$21</f>
        <v>0.26301245275701968</v>
      </c>
      <c r="P103" s="700">
        <f>'3 Heat eta and phi'!M$21</f>
        <v>0.25926789110504256</v>
      </c>
      <c r="Q103" s="700">
        <f>'3 Heat eta and phi'!N$21</f>
        <v>0.26376961637687713</v>
      </c>
      <c r="R103" s="700">
        <f>'3 Heat eta and phi'!O$21</f>
        <v>0.27384463233818968</v>
      </c>
      <c r="S103" s="700">
        <f>'3 Heat eta and phi'!P$21</f>
        <v>0.29274828522686275</v>
      </c>
      <c r="T103" s="700">
        <f>'3 Heat eta and phi'!Q$21</f>
        <v>0.26305771052289167</v>
      </c>
      <c r="U103" s="700">
        <f>'3 Heat eta and phi'!R$21</f>
        <v>0.27337536104858901</v>
      </c>
      <c r="V103" s="700">
        <f>'3 Heat eta and phi'!S$21</f>
        <v>0.26712694482050137</v>
      </c>
      <c r="W103" s="700">
        <f>'3 Heat eta and phi'!T$21</f>
        <v>0.26379674514077622</v>
      </c>
      <c r="X103" s="700">
        <f>'3 Heat eta and phi'!U$21</f>
        <v>0.27815907003644758</v>
      </c>
      <c r="Y103" s="700">
        <f>'3 Heat eta and phi'!V$21</f>
        <v>0.28285577134714029</v>
      </c>
      <c r="Z103" s="700">
        <f>'3 Heat eta and phi'!W$21</f>
        <v>0.27873423627915395</v>
      </c>
      <c r="AA103" s="700">
        <f>'3 Heat eta and phi'!X$21</f>
        <v>0.30307632471533119</v>
      </c>
      <c r="AB103" s="706"/>
      <c r="AC103" s="706"/>
      <c r="AD103" s="706"/>
      <c r="AE103" s="706"/>
      <c r="AF103" s="706"/>
      <c r="AG103" s="706"/>
      <c r="AH103" s="706"/>
      <c r="AI103" s="706"/>
      <c r="AJ103" s="706"/>
      <c r="AK103" s="706"/>
      <c r="AL103" s="706"/>
      <c r="AM103" s="706"/>
      <c r="AN103" s="706"/>
      <c r="AO103" s="706"/>
      <c r="AP103" s="706"/>
      <c r="AQ103" s="706"/>
      <c r="AR103" s="706"/>
      <c r="AS103" s="706"/>
      <c r="AT103" s="706"/>
      <c r="AU103" s="706"/>
      <c r="AV103" s="706"/>
      <c r="AW103" s="706"/>
      <c r="AX103" s="706"/>
      <c r="AY103" s="706"/>
      <c r="AZ103" s="706"/>
      <c r="BA103" s="706"/>
      <c r="BB103" s="706"/>
      <c r="BC103" s="706"/>
      <c r="BD103" s="706"/>
      <c r="BE103" s="706"/>
      <c r="BF103" s="706"/>
      <c r="BG103" s="706"/>
      <c r="BH103" s="706"/>
    </row>
    <row r="104" spans="1:60" s="696" customFormat="1" ht="12.75" x14ac:dyDescent="0.2">
      <c r="A104" s="696" t="s">
        <v>6</v>
      </c>
      <c r="B104" s="696" t="s">
        <v>24</v>
      </c>
      <c r="C104" s="696" t="s">
        <v>25</v>
      </c>
      <c r="D104" s="696" t="s">
        <v>1074</v>
      </c>
      <c r="E104" s="699" t="s">
        <v>1047</v>
      </c>
      <c r="F104" s="696" t="s">
        <v>13</v>
      </c>
      <c r="G104" s="700">
        <f>'3 Heat eta and phi'!D$25</f>
        <v>0.67581033100446697</v>
      </c>
      <c r="H104" s="700">
        <f>'3 Heat eta and phi'!E$25</f>
        <v>0.67560989577368002</v>
      </c>
      <c r="I104" s="700">
        <f>'3 Heat eta and phi'!F$25</f>
        <v>0.67729927843316917</v>
      </c>
      <c r="J104" s="700">
        <f>'3 Heat eta and phi'!G$25</f>
        <v>0.6775283472683542</v>
      </c>
      <c r="K104" s="700">
        <f>'3 Heat eta and phi'!H$25</f>
        <v>0.67641163669682736</v>
      </c>
      <c r="L104" s="700">
        <f>'3 Heat eta and phi'!I$25</f>
        <v>0.67701294238918797</v>
      </c>
      <c r="M104" s="700">
        <f>'3 Heat eta and phi'!J$25</f>
        <v>0.67644027030122555</v>
      </c>
      <c r="N104" s="700">
        <f>'3 Heat eta and phi'!K$25</f>
        <v>0.67601076623525369</v>
      </c>
      <c r="O104" s="700">
        <f>'3 Heat eta and phi'!L$25</f>
        <v>0.67635436948803118</v>
      </c>
      <c r="P104" s="700">
        <f>'3 Heat eta and phi'!M$25</f>
        <v>0.67655480471881801</v>
      </c>
      <c r="Q104" s="700">
        <f>'3 Heat eta and phi'!N$25</f>
        <v>0.67626846867483681</v>
      </c>
      <c r="R104" s="700">
        <f>'3 Heat eta and phi'!O$25</f>
        <v>0.6762971022792349</v>
      </c>
      <c r="S104" s="700">
        <f>'3 Heat eta and phi'!P$25</f>
        <v>0.67655480471881801</v>
      </c>
      <c r="T104" s="700">
        <f>'3 Heat eta and phi'!Q$25</f>
        <v>0.67612530065284626</v>
      </c>
      <c r="U104" s="700">
        <f>'3 Heat eta and phi'!R$25</f>
        <v>0.67644027030122555</v>
      </c>
      <c r="V104" s="700">
        <f>'3 Heat eta and phi'!S$25</f>
        <v>0.67543809414729128</v>
      </c>
      <c r="W104" s="700">
        <f>'3 Heat eta and phi'!T$25</f>
        <v>0.67529492612530073</v>
      </c>
      <c r="X104" s="700">
        <f>'3 Heat eta and phi'!U$25</f>
        <v>0.67669797274080867</v>
      </c>
      <c r="Y104" s="700">
        <f>'3 Heat eta and phi'!V$25</f>
        <v>0.67615393425724424</v>
      </c>
      <c r="Z104" s="700">
        <f>'3 Heat eta and phi'!W$25</f>
        <v>0.677242011224373</v>
      </c>
      <c r="AA104" s="700">
        <f>'3 Heat eta and phi'!X$25</f>
        <v>0.67635436948803118</v>
      </c>
      <c r="AB104" s="706"/>
      <c r="AC104" s="706"/>
      <c r="AD104" s="706"/>
      <c r="AE104" s="706"/>
      <c r="AF104" s="706"/>
      <c r="AG104" s="706"/>
      <c r="AH104" s="706"/>
      <c r="AI104" s="706"/>
      <c r="AJ104" s="706"/>
      <c r="AK104" s="706"/>
      <c r="AL104" s="706"/>
      <c r="AM104" s="706"/>
      <c r="AN104" s="706"/>
      <c r="AO104" s="706"/>
      <c r="AP104" s="706"/>
      <c r="AQ104" s="706"/>
      <c r="AR104" s="706"/>
      <c r="AS104" s="706"/>
      <c r="AT104" s="706"/>
      <c r="AU104" s="706"/>
      <c r="AV104" s="706"/>
      <c r="AW104" s="706"/>
      <c r="AX104" s="706"/>
      <c r="AY104" s="706"/>
      <c r="AZ104" s="706"/>
      <c r="BA104" s="706"/>
      <c r="BB104" s="706"/>
      <c r="BC104" s="706"/>
      <c r="BD104" s="706"/>
      <c r="BE104" s="706"/>
      <c r="BF104" s="706"/>
      <c r="BG104" s="706"/>
      <c r="BH104" s="706"/>
    </row>
    <row r="105" spans="1:60" s="697" customFormat="1" ht="12.75" x14ac:dyDescent="0.2">
      <c r="A105" s="697" t="s">
        <v>6</v>
      </c>
      <c r="B105" s="697" t="s">
        <v>24</v>
      </c>
      <c r="C105" s="697" t="s">
        <v>20</v>
      </c>
      <c r="F105" s="697" t="s">
        <v>9</v>
      </c>
      <c r="Q105" s="697">
        <v>506</v>
      </c>
      <c r="R105" s="697">
        <v>1957</v>
      </c>
      <c r="S105" s="697">
        <v>2852</v>
      </c>
      <c r="T105" s="697">
        <v>3789</v>
      </c>
      <c r="U105" s="697">
        <v>4332</v>
      </c>
      <c r="V105" s="697">
        <v>4387</v>
      </c>
      <c r="W105" s="697">
        <v>4739</v>
      </c>
      <c r="X105" s="697">
        <v>4849</v>
      </c>
      <c r="Y105" s="697">
        <v>4920</v>
      </c>
      <c r="Z105" s="697">
        <v>5141</v>
      </c>
      <c r="AA105" s="697">
        <v>5191</v>
      </c>
      <c r="AB105" s="697">
        <v>5335</v>
      </c>
      <c r="AC105" s="697">
        <v>5531</v>
      </c>
      <c r="AD105" s="697">
        <v>5480</v>
      </c>
      <c r="AE105" s="697">
        <v>5346</v>
      </c>
      <c r="AF105" s="697">
        <v>4996</v>
      </c>
      <c r="AG105" s="697">
        <v>3281</v>
      </c>
      <c r="AH105" s="697">
        <v>3761</v>
      </c>
      <c r="AI105" s="697">
        <v>3182</v>
      </c>
      <c r="AJ105" s="697">
        <v>2152</v>
      </c>
      <c r="AK105" s="697">
        <v>1883</v>
      </c>
      <c r="AL105" s="697">
        <v>2423</v>
      </c>
      <c r="AM105" s="697">
        <v>2658</v>
      </c>
      <c r="AN105" s="697">
        <v>2623</v>
      </c>
      <c r="AO105" s="697">
        <v>2994</v>
      </c>
      <c r="AP105" s="697">
        <v>2688</v>
      </c>
      <c r="AQ105" s="697">
        <v>2926</v>
      </c>
      <c r="AR105" s="697">
        <v>3686</v>
      </c>
      <c r="AS105" s="697">
        <v>3589</v>
      </c>
      <c r="AT105" s="697">
        <v>3620</v>
      </c>
      <c r="AU105" s="697">
        <v>3602</v>
      </c>
      <c r="AV105" s="697">
        <v>3873</v>
      </c>
      <c r="AW105" s="697">
        <v>3425</v>
      </c>
      <c r="AX105" s="697">
        <v>3485</v>
      </c>
      <c r="AY105" s="697">
        <v>3249</v>
      </c>
      <c r="AZ105" s="697">
        <v>2791</v>
      </c>
      <c r="BA105" s="697">
        <v>2656</v>
      </c>
      <c r="BB105" s="697">
        <v>2332</v>
      </c>
      <c r="BC105" s="697">
        <v>1614</v>
      </c>
      <c r="BD105" s="697">
        <v>1350</v>
      </c>
      <c r="BE105" s="697">
        <v>1351</v>
      </c>
      <c r="BF105" s="697">
        <v>1240</v>
      </c>
      <c r="BG105" s="697">
        <v>1176</v>
      </c>
      <c r="BH105" s="697">
        <v>1196</v>
      </c>
    </row>
    <row r="106" spans="1:60" s="697" customFormat="1" ht="12.75" x14ac:dyDescent="0.2">
      <c r="A106" s="697" t="s">
        <v>6</v>
      </c>
      <c r="B106" s="697" t="s">
        <v>24</v>
      </c>
      <c r="C106" s="697" t="s">
        <v>20</v>
      </c>
      <c r="F106" s="697" t="s">
        <v>10</v>
      </c>
      <c r="Q106" s="697">
        <v>4.0729918781644203E-3</v>
      </c>
      <c r="R106" s="697">
        <v>1.5797546012269899E-2</v>
      </c>
      <c r="S106" s="697">
        <v>2.2859158090474799E-2</v>
      </c>
      <c r="T106" s="697">
        <v>2.8886838915275902E-2</v>
      </c>
      <c r="U106" s="697">
        <v>3.4410173718951803E-2</v>
      </c>
      <c r="V106" s="697">
        <v>3.5514502902199499E-2</v>
      </c>
      <c r="W106" s="697">
        <v>3.80141821215427E-2</v>
      </c>
      <c r="X106" s="697">
        <v>3.7890509009642602E-2</v>
      </c>
      <c r="Y106" s="697">
        <v>3.8464846101525299E-2</v>
      </c>
      <c r="Z106" s="697">
        <v>3.8347070450900703E-2</v>
      </c>
      <c r="AA106" s="697">
        <v>4.1803232482665903E-2</v>
      </c>
      <c r="AB106" s="697">
        <v>4.3880211546212002E-2</v>
      </c>
      <c r="AC106" s="697">
        <v>4.5831572492770201E-2</v>
      </c>
      <c r="AD106" s="697">
        <v>4.5809439419524201E-2</v>
      </c>
      <c r="AE106" s="697">
        <v>4.4757750558843998E-2</v>
      </c>
      <c r="AF106" s="697">
        <v>4.0074759158397998E-2</v>
      </c>
      <c r="AG106" s="697">
        <v>2.56910187142745E-2</v>
      </c>
      <c r="AH106" s="697">
        <v>2.9135615016345699E-2</v>
      </c>
      <c r="AI106" s="697">
        <v>2.4339312349409101E-2</v>
      </c>
      <c r="AJ106" s="697">
        <v>1.6815127363650598E-2</v>
      </c>
      <c r="AK106" s="697">
        <v>1.4787648426210999E-2</v>
      </c>
      <c r="AL106" s="697">
        <v>1.82220183348249E-2</v>
      </c>
      <c r="AM106" s="697">
        <v>2.0434364789544499E-2</v>
      </c>
      <c r="AN106" s="697">
        <v>1.9850158922355102E-2</v>
      </c>
      <c r="AO106" s="697">
        <v>2.2698498138783801E-2</v>
      </c>
      <c r="AP106" s="697">
        <v>2.04564653237038E-2</v>
      </c>
      <c r="AQ106" s="697">
        <v>2.10352264557872E-2</v>
      </c>
      <c r="AR106" s="697">
        <v>2.7150654458938901E-2</v>
      </c>
      <c r="AS106" s="697">
        <v>2.6346505362530599E-2</v>
      </c>
      <c r="AT106" s="697">
        <v>2.6100248024456402E-2</v>
      </c>
      <c r="AU106" s="697">
        <v>2.5837828532078499E-2</v>
      </c>
      <c r="AV106" s="697">
        <v>2.7488165113522599E-2</v>
      </c>
      <c r="AW106" s="697">
        <v>2.5027585148594399E-2</v>
      </c>
      <c r="AX106" s="697">
        <v>2.5261860751694402E-2</v>
      </c>
      <c r="AY106" s="697">
        <v>2.3448494865003399E-2</v>
      </c>
      <c r="AZ106" s="697">
        <v>2.0299658156956901E-2</v>
      </c>
      <c r="BA106" s="697">
        <v>1.9639450450317199E-2</v>
      </c>
      <c r="BB106" s="697">
        <v>1.75238209744807E-2</v>
      </c>
      <c r="BC106" s="697">
        <v>1.21322368717771E-2</v>
      </c>
      <c r="BD106" s="697">
        <v>1.09343614332923E-2</v>
      </c>
      <c r="BE106" s="697">
        <v>1.0406396351984201E-2</v>
      </c>
      <c r="BF106" s="697">
        <v>1.0482623361033399E-2</v>
      </c>
      <c r="BG106" s="697">
        <v>9.6549346075219793E-3</v>
      </c>
      <c r="BH106" s="697">
        <v>9.7547448351236101E-3</v>
      </c>
    </row>
    <row r="107" spans="1:60" s="696" customFormat="1" ht="12.75" x14ac:dyDescent="0.2">
      <c r="A107" s="696" t="s">
        <v>6</v>
      </c>
      <c r="B107" s="696" t="s">
        <v>24</v>
      </c>
      <c r="C107" s="696" t="s">
        <v>20</v>
      </c>
      <c r="D107" s="696" t="s">
        <v>1075</v>
      </c>
      <c r="E107" s="699" t="s">
        <v>1053</v>
      </c>
      <c r="F107" s="696" t="s">
        <v>11</v>
      </c>
      <c r="G107" s="705"/>
      <c r="H107" s="705"/>
      <c r="I107" s="705"/>
      <c r="J107" s="705"/>
      <c r="K107" s="705"/>
      <c r="L107" s="705"/>
      <c r="M107" s="705"/>
      <c r="N107" s="705"/>
      <c r="O107" s="705"/>
      <c r="P107" s="705"/>
      <c r="Q107" s="696">
        <f t="shared" ref="Q107:BH107" si="8">0.5</f>
        <v>0.5</v>
      </c>
      <c r="R107" s="696">
        <f t="shared" si="8"/>
        <v>0.5</v>
      </c>
      <c r="S107" s="696">
        <f t="shared" si="8"/>
        <v>0.5</v>
      </c>
      <c r="T107" s="696">
        <f t="shared" si="8"/>
        <v>0.5</v>
      </c>
      <c r="U107" s="696">
        <f t="shared" si="8"/>
        <v>0.5</v>
      </c>
      <c r="V107" s="696">
        <f t="shared" si="8"/>
        <v>0.5</v>
      </c>
      <c r="W107" s="696">
        <f t="shared" si="8"/>
        <v>0.5</v>
      </c>
      <c r="X107" s="696">
        <f t="shared" si="8"/>
        <v>0.5</v>
      </c>
      <c r="Y107" s="696">
        <f t="shared" si="8"/>
        <v>0.5</v>
      </c>
      <c r="Z107" s="696">
        <f t="shared" si="8"/>
        <v>0.5</v>
      </c>
      <c r="AA107" s="696">
        <f t="shared" si="8"/>
        <v>0.5</v>
      </c>
      <c r="AB107" s="696">
        <f t="shared" si="8"/>
        <v>0.5</v>
      </c>
      <c r="AC107" s="696">
        <f t="shared" si="8"/>
        <v>0.5</v>
      </c>
      <c r="AD107" s="696">
        <f t="shared" si="8"/>
        <v>0.5</v>
      </c>
      <c r="AE107" s="696">
        <f t="shared" si="8"/>
        <v>0.5</v>
      </c>
      <c r="AF107" s="696">
        <f t="shared" si="8"/>
        <v>0.5</v>
      </c>
      <c r="AG107" s="696">
        <f t="shared" si="8"/>
        <v>0.5</v>
      </c>
      <c r="AH107" s="696">
        <f t="shared" si="8"/>
        <v>0.5</v>
      </c>
      <c r="AI107" s="696">
        <f t="shared" si="8"/>
        <v>0.5</v>
      </c>
      <c r="AJ107" s="696">
        <f t="shared" si="8"/>
        <v>0.5</v>
      </c>
      <c r="AK107" s="696">
        <f t="shared" si="8"/>
        <v>0.5</v>
      </c>
      <c r="AL107" s="696">
        <f t="shared" si="8"/>
        <v>0.5</v>
      </c>
      <c r="AM107" s="696">
        <f t="shared" si="8"/>
        <v>0.5</v>
      </c>
      <c r="AN107" s="696">
        <f t="shared" si="8"/>
        <v>0.5</v>
      </c>
      <c r="AO107" s="696">
        <f t="shared" si="8"/>
        <v>0.5</v>
      </c>
      <c r="AP107" s="696">
        <f t="shared" si="8"/>
        <v>0.5</v>
      </c>
      <c r="AQ107" s="696">
        <f t="shared" si="8"/>
        <v>0.5</v>
      </c>
      <c r="AR107" s="696">
        <f t="shared" si="8"/>
        <v>0.5</v>
      </c>
      <c r="AS107" s="696">
        <f t="shared" si="8"/>
        <v>0.5</v>
      </c>
      <c r="AT107" s="696">
        <f t="shared" si="8"/>
        <v>0.5</v>
      </c>
      <c r="AU107" s="696">
        <f t="shared" si="8"/>
        <v>0.5</v>
      </c>
      <c r="AV107" s="696">
        <f t="shared" si="8"/>
        <v>0.5</v>
      </c>
      <c r="AW107" s="696">
        <f t="shared" si="8"/>
        <v>0.5</v>
      </c>
      <c r="AX107" s="696">
        <f t="shared" si="8"/>
        <v>0.5</v>
      </c>
      <c r="AY107" s="696">
        <f t="shared" si="8"/>
        <v>0.5</v>
      </c>
      <c r="AZ107" s="696">
        <f t="shared" si="8"/>
        <v>0.5</v>
      </c>
      <c r="BA107" s="696">
        <f t="shared" si="8"/>
        <v>0.5</v>
      </c>
      <c r="BB107" s="696">
        <f t="shared" si="8"/>
        <v>0.5</v>
      </c>
      <c r="BC107" s="696">
        <f t="shared" si="8"/>
        <v>0.5</v>
      </c>
      <c r="BD107" s="696">
        <f t="shared" si="8"/>
        <v>0.5</v>
      </c>
      <c r="BE107" s="696">
        <f>0.5</f>
        <v>0.5</v>
      </c>
      <c r="BF107" s="696">
        <f t="shared" si="8"/>
        <v>0.5</v>
      </c>
      <c r="BG107" s="696">
        <f t="shared" si="8"/>
        <v>0.5</v>
      </c>
      <c r="BH107" s="696">
        <f t="shared" si="8"/>
        <v>0.5</v>
      </c>
    </row>
    <row r="108" spans="1:60" s="696" customFormat="1" ht="12.75" x14ac:dyDescent="0.2">
      <c r="A108" s="696" t="s">
        <v>6</v>
      </c>
      <c r="B108" s="696" t="s">
        <v>24</v>
      </c>
      <c r="C108" s="696" t="s">
        <v>20</v>
      </c>
      <c r="D108" s="696" t="s">
        <v>1075</v>
      </c>
      <c r="E108" s="699" t="s">
        <v>1053</v>
      </c>
      <c r="F108" s="696" t="s">
        <v>12</v>
      </c>
      <c r="G108" s="706"/>
      <c r="H108" s="706"/>
      <c r="I108" s="706"/>
      <c r="J108" s="706"/>
      <c r="K108" s="706"/>
      <c r="L108" s="706"/>
      <c r="M108" s="706"/>
      <c r="N108" s="706"/>
      <c r="O108" s="706"/>
      <c r="P108" s="706"/>
      <c r="Q108" s="700">
        <f>'3 Heat eta and phi'!N$20</f>
        <v>0.26376961637687713</v>
      </c>
      <c r="R108" s="700">
        <f>'3 Heat eta and phi'!O$20</f>
        <v>0.27384463233818968</v>
      </c>
      <c r="S108" s="700">
        <f>'3 Heat eta and phi'!P$20</f>
        <v>0.29274828522686275</v>
      </c>
      <c r="T108" s="700">
        <f>'3 Heat eta and phi'!Q$20</f>
        <v>0.26305771052289167</v>
      </c>
      <c r="U108" s="700">
        <f>'3 Heat eta and phi'!R$20</f>
        <v>0.27337536104858901</v>
      </c>
      <c r="V108" s="700">
        <f>'3 Heat eta and phi'!S$20</f>
        <v>0.26712694482050137</v>
      </c>
      <c r="W108" s="700">
        <f>'3 Heat eta and phi'!T$20</f>
        <v>0.26379674514077622</v>
      </c>
      <c r="X108" s="700">
        <f>'3 Heat eta and phi'!U$20</f>
        <v>0.27815907003644758</v>
      </c>
      <c r="Y108" s="700">
        <f>'3 Heat eta and phi'!V$20</f>
        <v>0.28285577134714029</v>
      </c>
      <c r="Z108" s="700">
        <f>'3 Heat eta and phi'!W$20</f>
        <v>0.27873423627915395</v>
      </c>
      <c r="AA108" s="700">
        <f>'3 Heat eta and phi'!X$20</f>
        <v>0.30307632471533119</v>
      </c>
      <c r="AB108" s="700">
        <f>'3 Heat eta and phi'!Y$20</f>
        <v>0.30222719842934154</v>
      </c>
      <c r="AC108" s="700">
        <f>'3 Heat eta and phi'!Z$20</f>
        <v>0.31428327370669973</v>
      </c>
      <c r="AD108" s="700">
        <f>'3 Heat eta and phi'!AA$20</f>
        <v>0.32638671499685012</v>
      </c>
      <c r="AE108" s="700">
        <f>'3 Heat eta and phi'!AB$20</f>
        <v>0.32866456515327247</v>
      </c>
      <c r="AF108" s="700">
        <f>'3 Heat eta and phi'!AC$20</f>
        <v>0.32726578478118595</v>
      </c>
      <c r="AG108" s="700">
        <f>'3 Heat eta and phi'!AD$20</f>
        <v>0.33804828140726689</v>
      </c>
      <c r="AH108" s="700">
        <f>'3 Heat eta and phi'!AE$20</f>
        <v>0.35308368348877672</v>
      </c>
      <c r="AI108" s="700">
        <f>'3 Heat eta and phi'!AF$20</f>
        <v>0.36127501605989543</v>
      </c>
      <c r="AJ108" s="700">
        <f>'3 Heat eta and phi'!AG$20</f>
        <v>0.336314328692911</v>
      </c>
      <c r="AK108" s="700">
        <f>'3 Heat eta and phi'!AH$20</f>
        <v>0.34392257025756506</v>
      </c>
      <c r="AL108" s="700">
        <f>'3 Heat eta and phi'!AI$20</f>
        <v>0.36114628596185655</v>
      </c>
      <c r="AM108" s="700">
        <f>'3 Heat eta and phi'!AJ$20</f>
        <v>0.37061538562698515</v>
      </c>
      <c r="AN108" s="700">
        <f>'3 Heat eta and phi'!AK$20</f>
        <v>0.37678757180985728</v>
      </c>
      <c r="AO108" s="700">
        <f>'3 Heat eta and phi'!AL$20</f>
        <v>0.38741092067264526</v>
      </c>
      <c r="AP108" s="700">
        <f>'3 Heat eta and phi'!AM$20</f>
        <v>0.383268005286727</v>
      </c>
      <c r="AQ108" s="700">
        <f>'3 Heat eta and phi'!AN$20</f>
        <v>0.39361997933234427</v>
      </c>
      <c r="AR108" s="700">
        <f>'3 Heat eta and phi'!AO$20</f>
        <v>0.40715832414469166</v>
      </c>
      <c r="AS108" s="700">
        <f>'3 Heat eta and phi'!AP$20</f>
        <v>0.41465054901440324</v>
      </c>
      <c r="AT108" s="700">
        <f>'3 Heat eta and phi'!AQ$20</f>
        <v>0.40584455533179142</v>
      </c>
      <c r="AU108" s="700">
        <f>'3 Heat eta and phi'!AR$20</f>
        <v>0.4151583306213521</v>
      </c>
      <c r="AV108" s="700">
        <f>'3 Heat eta and phi'!AS$20</f>
        <v>0.43862096220278957</v>
      </c>
      <c r="AW108" s="700">
        <f>'3 Heat eta and phi'!AT$20</f>
        <v>0.44758791805257503</v>
      </c>
      <c r="AX108" s="700">
        <f>'3 Heat eta and phi'!AU$20</f>
        <v>0.44657128563417114</v>
      </c>
      <c r="AY108" s="700">
        <f>'3 Heat eta and phi'!AV$20</f>
        <v>0.45050456715809217</v>
      </c>
      <c r="AZ108" s="700">
        <f>'3 Heat eta and phi'!AW$20</f>
        <v>0.44928545717019908</v>
      </c>
      <c r="BA108" s="700">
        <f>'3 Heat eta and phi'!AX$20</f>
        <v>0.44282161656391661</v>
      </c>
      <c r="BB108" s="700">
        <f>'3 Heat eta and phi'!AY$20</f>
        <v>0.4474011718435042</v>
      </c>
      <c r="BC108" s="700">
        <f>'3 Heat eta and phi'!AZ$20</f>
        <v>0.42440799931491724</v>
      </c>
      <c r="BD108" s="700">
        <f>'3 Heat eta and phi'!BA$20</f>
        <v>0.43407536964877846</v>
      </c>
      <c r="BE108" s="700">
        <f>'3 Heat eta and phi'!BB$20</f>
        <v>0.43033233297466611</v>
      </c>
      <c r="BF108" s="700">
        <f>'3 Heat eta and phi'!BC$20</f>
        <v>0.42931747399306813</v>
      </c>
      <c r="BG108" s="700">
        <f>'3 Heat eta and phi'!BD$20</f>
        <v>0.4373933131244585</v>
      </c>
      <c r="BH108" s="700">
        <f>'3 Heat eta and phi'!BE$20</f>
        <v>0.44952489502727749</v>
      </c>
    </row>
    <row r="109" spans="1:60" s="696" customFormat="1" ht="12.75" x14ac:dyDescent="0.2">
      <c r="A109" s="696" t="s">
        <v>6</v>
      </c>
      <c r="B109" s="696" t="s">
        <v>24</v>
      </c>
      <c r="C109" s="696" t="s">
        <v>20</v>
      </c>
      <c r="D109" s="696" t="s">
        <v>1075</v>
      </c>
      <c r="E109" s="699" t="s">
        <v>1053</v>
      </c>
      <c r="F109" s="696" t="s">
        <v>13</v>
      </c>
      <c r="G109" s="706"/>
      <c r="H109" s="706"/>
      <c r="I109" s="706"/>
      <c r="J109" s="706"/>
      <c r="K109" s="706"/>
      <c r="L109" s="706"/>
      <c r="M109" s="706"/>
      <c r="N109" s="706"/>
      <c r="O109" s="706"/>
      <c r="P109" s="706"/>
      <c r="Q109" s="700">
        <f>'3 Heat eta and phi'!N$24</f>
        <v>0.40255759881631803</v>
      </c>
      <c r="R109" s="700">
        <f>'3 Heat eta and phi'!O$24</f>
        <v>0.40261044176706828</v>
      </c>
      <c r="S109" s="700">
        <f>'3 Heat eta and phi'!P$24</f>
        <v>0.40308602832382168</v>
      </c>
      <c r="T109" s="700">
        <f>'3 Heat eta and phi'!Q$24</f>
        <v>0.4022933840625661</v>
      </c>
      <c r="U109" s="700">
        <f>'3 Heat eta and phi'!R$24</f>
        <v>0.40287465652082011</v>
      </c>
      <c r="V109" s="700">
        <f>'3 Heat eta and phi'!S$24</f>
        <v>0.40102515324455723</v>
      </c>
      <c r="W109" s="700">
        <f>'3 Heat eta and phi'!T$24</f>
        <v>0.40076093849080541</v>
      </c>
      <c r="X109" s="700">
        <f>'3 Heat eta and phi'!U$24</f>
        <v>0.4033502430775735</v>
      </c>
      <c r="Y109" s="700">
        <f>'3 Heat eta and phi'!V$24</f>
        <v>0.40234622701331646</v>
      </c>
      <c r="Z109" s="700">
        <f>'3 Heat eta and phi'!W$24</f>
        <v>0.40435425914183065</v>
      </c>
      <c r="AA109" s="700">
        <f>'3 Heat eta and phi'!X$24</f>
        <v>0.40271612766856901</v>
      </c>
      <c r="AB109" s="700">
        <f>'3 Heat eta and phi'!Y$24</f>
        <v>0.402134855210315</v>
      </c>
      <c r="AC109" s="700">
        <f>'3 Heat eta and phi'!Z$24</f>
        <v>0.40250475586556766</v>
      </c>
      <c r="AD109" s="700">
        <f>'3 Heat eta and phi'!AA$24</f>
        <v>0.40160642570281135</v>
      </c>
      <c r="AE109" s="700">
        <f>'3 Heat eta and phi'!AB$24</f>
        <v>0.40202916930881427</v>
      </c>
      <c r="AF109" s="700">
        <f>'3 Heat eta and phi'!AC$24</f>
        <v>0.40409004438807872</v>
      </c>
      <c r="AG109" s="700">
        <f>'3 Heat eta and phi'!AD$24</f>
        <v>0.40414288733882908</v>
      </c>
      <c r="AH109" s="700">
        <f>'3 Heat eta and phi'!AE$24</f>
        <v>0.40340308602832387</v>
      </c>
      <c r="AI109" s="700">
        <f>'3 Heat eta and phi'!AF$24</f>
        <v>0.4022933840625661</v>
      </c>
      <c r="AJ109" s="700">
        <f>'3 Heat eta and phi'!AG$24</f>
        <v>0.39996829422954983</v>
      </c>
      <c r="AK109" s="700">
        <f>'3 Heat eta and phi'!AH$24</f>
        <v>0.40007398013105056</v>
      </c>
      <c r="AL109" s="700">
        <f>'3 Heat eta and phi'!AI$24</f>
        <v>0.40255759881631803</v>
      </c>
      <c r="AM109" s="700">
        <f>'3 Heat eta and phi'!AJ$24</f>
        <v>0.40165926865356172</v>
      </c>
      <c r="AN109" s="700">
        <f>'3 Heat eta and phi'!AK$24</f>
        <v>0.40292749947157058</v>
      </c>
      <c r="AO109" s="700">
        <f>'3 Heat eta and phi'!AL$24</f>
        <v>0.40113083914605796</v>
      </c>
      <c r="AP109" s="700">
        <f>'3 Heat eta and phi'!AM$24</f>
        <v>0.39965123652504764</v>
      </c>
      <c r="AQ109" s="700">
        <f>'3 Heat eta and phi'!AN$24</f>
        <v>0.40329740012682325</v>
      </c>
      <c r="AR109" s="700">
        <f>'3 Heat eta and phi'!AO$24</f>
        <v>0.40091946734305661</v>
      </c>
      <c r="AS109" s="700">
        <f>'3 Heat eta and phi'!AP$24</f>
        <v>0.40070809554005504</v>
      </c>
      <c r="AT109" s="700">
        <f>'3 Heat eta and phi'!AQ$24</f>
        <v>0.40012682308180103</v>
      </c>
      <c r="AU109" s="700">
        <f>'3 Heat eta and phi'!AR$24</f>
        <v>0.40097231029380687</v>
      </c>
      <c r="AV109" s="700">
        <f>'3 Heat eta and phi'!AS$24</f>
        <v>0.40123652504755869</v>
      </c>
      <c r="AW109" s="700">
        <f>'3 Heat eta and phi'!AT$24</f>
        <v>0.40054956668780395</v>
      </c>
      <c r="AX109" s="700">
        <f>'3 Heat eta and phi'!AU$24</f>
        <v>0.40033819488480238</v>
      </c>
      <c r="AY109" s="700">
        <f>'3 Heat eta and phi'!AV$24</f>
        <v>0.40065525258930468</v>
      </c>
      <c r="AZ109" s="700">
        <f>'3 Heat eta and phi'!AW$24</f>
        <v>0.40039103783555285</v>
      </c>
      <c r="BA109" s="700">
        <f>'3 Heat eta and phi'!AX$24</f>
        <v>0.40017966603255128</v>
      </c>
      <c r="BB109" s="700">
        <f>'3 Heat eta and phi'!AY$24</f>
        <v>0.40023250898330165</v>
      </c>
      <c r="BC109" s="700">
        <f>'3 Heat eta and phi'!AZ$24</f>
        <v>0.40139505389980978</v>
      </c>
      <c r="BD109" s="700">
        <f>'3 Heat eta and phi'!BA$24</f>
        <v>0.40123652504755869</v>
      </c>
      <c r="BE109" s="700">
        <f>'3 Heat eta and phi'!BB$24</f>
        <v>0.40329740012682325</v>
      </c>
      <c r="BF109" s="700">
        <f>'3 Heat eta and phi'!BC$24</f>
        <v>0.40123652504755869</v>
      </c>
      <c r="BG109" s="700">
        <f>'3 Heat eta and phi'!BD$24</f>
        <v>0.40192348340731354</v>
      </c>
      <c r="BH109" s="700">
        <f>'3 Heat eta and phi'!BE$24</f>
        <v>0.40266328471781876</v>
      </c>
    </row>
    <row r="110" spans="1:60" s="696" customFormat="1" ht="12.75" x14ac:dyDescent="0.2">
      <c r="A110" s="696" t="s">
        <v>6</v>
      </c>
      <c r="B110" s="696" t="s">
        <v>24</v>
      </c>
      <c r="C110" s="696" t="s">
        <v>20</v>
      </c>
      <c r="D110" s="696" t="s">
        <v>1074</v>
      </c>
      <c r="E110" s="699" t="s">
        <v>1047</v>
      </c>
      <c r="F110" s="696" t="s">
        <v>11</v>
      </c>
      <c r="G110" s="705"/>
      <c r="H110" s="705"/>
      <c r="I110" s="705"/>
      <c r="J110" s="705"/>
      <c r="K110" s="705"/>
      <c r="L110" s="705"/>
      <c r="M110" s="705"/>
      <c r="N110" s="705"/>
      <c r="O110" s="705"/>
      <c r="P110" s="705"/>
      <c r="Q110" s="696">
        <f t="shared" ref="Q110:BH110" si="9">0.5</f>
        <v>0.5</v>
      </c>
      <c r="R110" s="696">
        <f t="shared" si="9"/>
        <v>0.5</v>
      </c>
      <c r="S110" s="696">
        <f t="shared" si="9"/>
        <v>0.5</v>
      </c>
      <c r="T110" s="696">
        <f t="shared" si="9"/>
        <v>0.5</v>
      </c>
      <c r="U110" s="696">
        <f t="shared" si="9"/>
        <v>0.5</v>
      </c>
      <c r="V110" s="696">
        <f t="shared" si="9"/>
        <v>0.5</v>
      </c>
      <c r="W110" s="696">
        <f t="shared" si="9"/>
        <v>0.5</v>
      </c>
      <c r="X110" s="696">
        <f t="shared" si="9"/>
        <v>0.5</v>
      </c>
      <c r="Y110" s="696">
        <f t="shared" si="9"/>
        <v>0.5</v>
      </c>
      <c r="Z110" s="696">
        <f t="shared" si="9"/>
        <v>0.5</v>
      </c>
      <c r="AA110" s="696">
        <f t="shared" si="9"/>
        <v>0.5</v>
      </c>
      <c r="AB110" s="696">
        <f t="shared" si="9"/>
        <v>0.5</v>
      </c>
      <c r="AC110" s="696">
        <f t="shared" si="9"/>
        <v>0.5</v>
      </c>
      <c r="AD110" s="696">
        <f t="shared" si="9"/>
        <v>0.5</v>
      </c>
      <c r="AE110" s="696">
        <f t="shared" si="9"/>
        <v>0.5</v>
      </c>
      <c r="AF110" s="696">
        <f t="shared" si="9"/>
        <v>0.5</v>
      </c>
      <c r="AG110" s="696">
        <f t="shared" si="9"/>
        <v>0.5</v>
      </c>
      <c r="AH110" s="696">
        <f t="shared" si="9"/>
        <v>0.5</v>
      </c>
      <c r="AI110" s="696">
        <f t="shared" si="9"/>
        <v>0.5</v>
      </c>
      <c r="AJ110" s="696">
        <f t="shared" si="9"/>
        <v>0.5</v>
      </c>
      <c r="AK110" s="696">
        <f t="shared" si="9"/>
        <v>0.5</v>
      </c>
      <c r="AL110" s="696">
        <f t="shared" si="9"/>
        <v>0.5</v>
      </c>
      <c r="AM110" s="696">
        <f t="shared" si="9"/>
        <v>0.5</v>
      </c>
      <c r="AN110" s="696">
        <f t="shared" si="9"/>
        <v>0.5</v>
      </c>
      <c r="AO110" s="696">
        <f t="shared" si="9"/>
        <v>0.5</v>
      </c>
      <c r="AP110" s="696">
        <f t="shared" si="9"/>
        <v>0.5</v>
      </c>
      <c r="AQ110" s="696">
        <f t="shared" si="9"/>
        <v>0.5</v>
      </c>
      <c r="AR110" s="696">
        <f t="shared" si="9"/>
        <v>0.5</v>
      </c>
      <c r="AS110" s="696">
        <f t="shared" si="9"/>
        <v>0.5</v>
      </c>
      <c r="AT110" s="696">
        <f t="shared" si="9"/>
        <v>0.5</v>
      </c>
      <c r="AU110" s="696">
        <f t="shared" si="9"/>
        <v>0.5</v>
      </c>
      <c r="AV110" s="696">
        <f t="shared" si="9"/>
        <v>0.5</v>
      </c>
      <c r="AW110" s="696">
        <f t="shared" si="9"/>
        <v>0.5</v>
      </c>
      <c r="AX110" s="696">
        <f t="shared" si="9"/>
        <v>0.5</v>
      </c>
      <c r="AY110" s="696">
        <f t="shared" si="9"/>
        <v>0.5</v>
      </c>
      <c r="AZ110" s="696">
        <f t="shared" si="9"/>
        <v>0.5</v>
      </c>
      <c r="BA110" s="696">
        <f t="shared" si="9"/>
        <v>0.5</v>
      </c>
      <c r="BB110" s="696">
        <f t="shared" si="9"/>
        <v>0.5</v>
      </c>
      <c r="BC110" s="696">
        <f t="shared" si="9"/>
        <v>0.5</v>
      </c>
      <c r="BD110" s="696">
        <f t="shared" si="9"/>
        <v>0.5</v>
      </c>
      <c r="BE110" s="696">
        <f>0.5</f>
        <v>0.5</v>
      </c>
      <c r="BF110" s="696">
        <f t="shared" si="9"/>
        <v>0.5</v>
      </c>
      <c r="BG110" s="696">
        <f t="shared" si="9"/>
        <v>0.5</v>
      </c>
      <c r="BH110" s="696">
        <f t="shared" si="9"/>
        <v>0.5</v>
      </c>
    </row>
    <row r="111" spans="1:60" s="696" customFormat="1" ht="12.75" x14ac:dyDescent="0.2">
      <c r="A111" s="696" t="s">
        <v>6</v>
      </c>
      <c r="B111" s="696" t="s">
        <v>24</v>
      </c>
      <c r="C111" s="696" t="s">
        <v>20</v>
      </c>
      <c r="D111" s="696" t="s">
        <v>1074</v>
      </c>
      <c r="E111" s="699" t="s">
        <v>1047</v>
      </c>
      <c r="F111" s="696" t="s">
        <v>12</v>
      </c>
      <c r="G111" s="706"/>
      <c r="H111" s="706"/>
      <c r="I111" s="706"/>
      <c r="J111" s="706"/>
      <c r="K111" s="706"/>
      <c r="L111" s="706"/>
      <c r="M111" s="706"/>
      <c r="N111" s="706"/>
      <c r="O111" s="706"/>
      <c r="P111" s="706"/>
      <c r="Q111" s="700">
        <f>'3 Heat eta and phi'!N$21</f>
        <v>0.26376961637687713</v>
      </c>
      <c r="R111" s="700">
        <f>'3 Heat eta and phi'!O$21</f>
        <v>0.27384463233818968</v>
      </c>
      <c r="S111" s="700">
        <f>'3 Heat eta and phi'!P$21</f>
        <v>0.29274828522686275</v>
      </c>
      <c r="T111" s="700">
        <f>'3 Heat eta and phi'!Q$21</f>
        <v>0.26305771052289167</v>
      </c>
      <c r="U111" s="700">
        <f>'3 Heat eta and phi'!R$21</f>
        <v>0.27337536104858901</v>
      </c>
      <c r="V111" s="700">
        <f>'3 Heat eta and phi'!S$21</f>
        <v>0.26712694482050137</v>
      </c>
      <c r="W111" s="700">
        <f>'3 Heat eta and phi'!T$21</f>
        <v>0.26379674514077622</v>
      </c>
      <c r="X111" s="700">
        <f>'3 Heat eta and phi'!U$21</f>
        <v>0.27815907003644758</v>
      </c>
      <c r="Y111" s="700">
        <f>'3 Heat eta and phi'!V$21</f>
        <v>0.28285577134714029</v>
      </c>
      <c r="Z111" s="700">
        <f>'3 Heat eta and phi'!W$21</f>
        <v>0.27873423627915395</v>
      </c>
      <c r="AA111" s="700">
        <f>'3 Heat eta and phi'!X$21</f>
        <v>0.30307632471533119</v>
      </c>
      <c r="AB111" s="700">
        <f>'3 Heat eta and phi'!Y$21</f>
        <v>0.30222719842934154</v>
      </c>
      <c r="AC111" s="700">
        <f>'3 Heat eta and phi'!Z$21</f>
        <v>0.31428327370669973</v>
      </c>
      <c r="AD111" s="700">
        <f>'3 Heat eta and phi'!AA$21</f>
        <v>0.32638671499685012</v>
      </c>
      <c r="AE111" s="700">
        <f>'3 Heat eta and phi'!AB$21</f>
        <v>0.32866456515327247</v>
      </c>
      <c r="AF111" s="700">
        <f>'3 Heat eta and phi'!AC$21</f>
        <v>0.32726578478118595</v>
      </c>
      <c r="AG111" s="700">
        <f>'3 Heat eta and phi'!AD$21</f>
        <v>0.33804828140726689</v>
      </c>
      <c r="AH111" s="700">
        <f>'3 Heat eta and phi'!AE$21</f>
        <v>0.35308368348877672</v>
      </c>
      <c r="AI111" s="700">
        <f>'3 Heat eta and phi'!AF$21</f>
        <v>0.36127501605989543</v>
      </c>
      <c r="AJ111" s="700">
        <f>'3 Heat eta and phi'!AG$21</f>
        <v>0.336314328692911</v>
      </c>
      <c r="AK111" s="700">
        <f>'3 Heat eta and phi'!AH$21</f>
        <v>0.34392257025756506</v>
      </c>
      <c r="AL111" s="700">
        <f>'3 Heat eta and phi'!AI$21</f>
        <v>0.36114628596185655</v>
      </c>
      <c r="AM111" s="700">
        <f>'3 Heat eta and phi'!AJ$21</f>
        <v>0.37061538562698515</v>
      </c>
      <c r="AN111" s="700">
        <f>'3 Heat eta and phi'!AK$21</f>
        <v>0.37678757180985728</v>
      </c>
      <c r="AO111" s="700">
        <f>'3 Heat eta and phi'!AL$21</f>
        <v>0.38741092067264526</v>
      </c>
      <c r="AP111" s="700">
        <f>'3 Heat eta and phi'!AM$21</f>
        <v>0.383268005286727</v>
      </c>
      <c r="AQ111" s="700">
        <f>'3 Heat eta and phi'!AN$21</f>
        <v>0.39361997933234427</v>
      </c>
      <c r="AR111" s="700">
        <f>'3 Heat eta and phi'!AO$21</f>
        <v>0.40715832414469166</v>
      </c>
      <c r="AS111" s="700">
        <f>'3 Heat eta and phi'!AP$21</f>
        <v>0.41465054901440324</v>
      </c>
      <c r="AT111" s="700">
        <f>'3 Heat eta and phi'!AQ$21</f>
        <v>0.40584455533179142</v>
      </c>
      <c r="AU111" s="700">
        <f>'3 Heat eta and phi'!AR$21</f>
        <v>0.4151583306213521</v>
      </c>
      <c r="AV111" s="700">
        <f>'3 Heat eta and phi'!AS$21</f>
        <v>0.43862096220278957</v>
      </c>
      <c r="AW111" s="700">
        <f>'3 Heat eta and phi'!AT$21</f>
        <v>0.44758791805257503</v>
      </c>
      <c r="AX111" s="700">
        <f>'3 Heat eta and phi'!AU$21</f>
        <v>0.44657128563417114</v>
      </c>
      <c r="AY111" s="700">
        <f>'3 Heat eta and phi'!AV$21</f>
        <v>0.45050456715809217</v>
      </c>
      <c r="AZ111" s="700">
        <f>'3 Heat eta and phi'!AW$21</f>
        <v>0.44928545717019908</v>
      </c>
      <c r="BA111" s="700">
        <f>'3 Heat eta and phi'!AX$21</f>
        <v>0.44282161656391661</v>
      </c>
      <c r="BB111" s="700">
        <f>'3 Heat eta and phi'!AY$21</f>
        <v>0.4474011718435042</v>
      </c>
      <c r="BC111" s="700">
        <f>'3 Heat eta and phi'!AZ$21</f>
        <v>0.42440799931491724</v>
      </c>
      <c r="BD111" s="700">
        <f>'3 Heat eta and phi'!BA$21</f>
        <v>0.43407536964877846</v>
      </c>
      <c r="BE111" s="700">
        <f>'3 Heat eta and phi'!BB$21</f>
        <v>0.43033233297466611</v>
      </c>
      <c r="BF111" s="700">
        <f>'3 Heat eta and phi'!BC$21</f>
        <v>0.42931747399306813</v>
      </c>
      <c r="BG111" s="700">
        <f>'3 Heat eta and phi'!BD$21</f>
        <v>0.4373933131244585</v>
      </c>
      <c r="BH111" s="700">
        <f>'3 Heat eta and phi'!BE$21</f>
        <v>0.44952489502727749</v>
      </c>
    </row>
    <row r="112" spans="1:60" s="696" customFormat="1" ht="12.75" x14ac:dyDescent="0.2">
      <c r="A112" s="696" t="s">
        <v>6</v>
      </c>
      <c r="B112" s="696" t="s">
        <v>24</v>
      </c>
      <c r="C112" s="696" t="s">
        <v>20</v>
      </c>
      <c r="D112" s="696" t="s">
        <v>1074</v>
      </c>
      <c r="E112" s="699" t="s">
        <v>1047</v>
      </c>
      <c r="F112" s="696" t="s">
        <v>13</v>
      </c>
      <c r="G112" s="706"/>
      <c r="H112" s="706"/>
      <c r="I112" s="706"/>
      <c r="J112" s="706"/>
      <c r="K112" s="706"/>
      <c r="L112" s="706"/>
      <c r="M112" s="706"/>
      <c r="N112" s="706"/>
      <c r="O112" s="706"/>
      <c r="P112" s="706"/>
      <c r="Q112" s="700">
        <f>'3 Heat eta and phi'!N$25</f>
        <v>0.67626846867483681</v>
      </c>
      <c r="R112" s="700">
        <f>'3 Heat eta and phi'!O$25</f>
        <v>0.6762971022792349</v>
      </c>
      <c r="S112" s="700">
        <f>'3 Heat eta and phi'!P$25</f>
        <v>0.67655480471881801</v>
      </c>
      <c r="T112" s="700">
        <f>'3 Heat eta and phi'!Q$25</f>
        <v>0.67612530065284626</v>
      </c>
      <c r="U112" s="700">
        <f>'3 Heat eta and phi'!R$25</f>
        <v>0.67644027030122555</v>
      </c>
      <c r="V112" s="700">
        <f>'3 Heat eta and phi'!S$25</f>
        <v>0.67543809414729128</v>
      </c>
      <c r="W112" s="700">
        <f>'3 Heat eta and phi'!T$25</f>
        <v>0.67529492612530073</v>
      </c>
      <c r="X112" s="700">
        <f>'3 Heat eta and phi'!U$25</f>
        <v>0.67669797274080867</v>
      </c>
      <c r="Y112" s="700">
        <f>'3 Heat eta and phi'!V$25</f>
        <v>0.67615393425724424</v>
      </c>
      <c r="Z112" s="700">
        <f>'3 Heat eta and phi'!W$25</f>
        <v>0.677242011224373</v>
      </c>
      <c r="AA112" s="700">
        <f>'3 Heat eta and phi'!X$25</f>
        <v>0.67635436948803118</v>
      </c>
      <c r="AB112" s="700">
        <f>'3 Heat eta and phi'!Y$25</f>
        <v>0.67603939983965189</v>
      </c>
      <c r="AC112" s="700">
        <f>'3 Heat eta and phi'!Z$25</f>
        <v>0.67623983507043872</v>
      </c>
      <c r="AD112" s="700">
        <f>'3 Heat eta and phi'!AA$25</f>
        <v>0.67575306379567057</v>
      </c>
      <c r="AE112" s="700">
        <f>'3 Heat eta and phi'!AB$25</f>
        <v>0.6759821326308556</v>
      </c>
      <c r="AF112" s="700">
        <f>'3 Heat eta and phi'!AC$25</f>
        <v>0.67709884320238234</v>
      </c>
      <c r="AG112" s="700">
        <f>'3 Heat eta and phi'!AD$25</f>
        <v>0.67712747680678054</v>
      </c>
      <c r="AH112" s="700">
        <f>'3 Heat eta and phi'!AE$25</f>
        <v>0.67672660634520676</v>
      </c>
      <c r="AI112" s="700">
        <f>'3 Heat eta and phi'!AF$25</f>
        <v>0.67612530065284626</v>
      </c>
      <c r="AJ112" s="700">
        <f>'3 Heat eta and phi'!AG$25</f>
        <v>0.67486542205932887</v>
      </c>
      <c r="AK112" s="700">
        <f>'3 Heat eta and phi'!AH$25</f>
        <v>0.67492268926812504</v>
      </c>
      <c r="AL112" s="700">
        <f>'3 Heat eta and phi'!AI$25</f>
        <v>0.67626846867483681</v>
      </c>
      <c r="AM112" s="700">
        <f>'3 Heat eta and phi'!AJ$25</f>
        <v>0.67578169740006877</v>
      </c>
      <c r="AN112" s="700">
        <f>'3 Heat eta and phi'!AK$25</f>
        <v>0.67646890390562375</v>
      </c>
      <c r="AO112" s="700">
        <f>'3 Heat eta and phi'!AL$25</f>
        <v>0.67549536135608745</v>
      </c>
      <c r="AP112" s="700">
        <f>'3 Heat eta and phi'!AM$25</f>
        <v>0.67469362043294012</v>
      </c>
      <c r="AQ112" s="700">
        <f>'3 Heat eta and phi'!AN$25</f>
        <v>0.67666933913641047</v>
      </c>
      <c r="AR112" s="700">
        <f>'3 Heat eta and phi'!AO$25</f>
        <v>0.6753808269384951</v>
      </c>
      <c r="AS112" s="700">
        <f>'3 Heat eta and phi'!AP$25</f>
        <v>0.67526629252090253</v>
      </c>
      <c r="AT112" s="700">
        <f>'3 Heat eta and phi'!AQ$25</f>
        <v>0.67495132287252324</v>
      </c>
      <c r="AU112" s="700">
        <f>'3 Heat eta and phi'!AR$25</f>
        <v>0.67540946054289319</v>
      </c>
      <c r="AV112" s="700">
        <f>'3 Heat eta and phi'!AS$25</f>
        <v>0.67555262856488385</v>
      </c>
      <c r="AW112" s="700">
        <f>'3 Heat eta and phi'!AT$25</f>
        <v>0.67518039170770816</v>
      </c>
      <c r="AX112" s="700">
        <f>'3 Heat eta and phi'!AU$25</f>
        <v>0.6750658572901157</v>
      </c>
      <c r="AY112" s="700">
        <f>'3 Heat eta and phi'!AV$25</f>
        <v>0.67523765891650445</v>
      </c>
      <c r="AZ112" s="700">
        <f>'3 Heat eta and phi'!AW$25</f>
        <v>0.67509449089451379</v>
      </c>
      <c r="BA112" s="700">
        <f>'3 Heat eta and phi'!AX$25</f>
        <v>0.67497995647692133</v>
      </c>
      <c r="BB112" s="700">
        <f>'3 Heat eta and phi'!AY$25</f>
        <v>0.67500859008131942</v>
      </c>
      <c r="BC112" s="700">
        <f>'3 Heat eta and phi'!AZ$25</f>
        <v>0.67563852937807811</v>
      </c>
      <c r="BD112" s="700">
        <f>'3 Heat eta and phi'!BA$25</f>
        <v>0.67555262856488385</v>
      </c>
      <c r="BE112" s="700">
        <f>'3 Heat eta and phi'!BB$25</f>
        <v>0.67666933913641047</v>
      </c>
      <c r="BF112" s="700">
        <f>'3 Heat eta and phi'!BC$25</f>
        <v>0.67555262856488385</v>
      </c>
      <c r="BG112" s="700">
        <f>'3 Heat eta and phi'!BD$25</f>
        <v>0.67592486542205932</v>
      </c>
      <c r="BH112" s="700">
        <f>'3 Heat eta and phi'!BE$25</f>
        <v>0.67632573588363309</v>
      </c>
    </row>
    <row r="113" spans="1:60" s="697" customFormat="1" ht="12.75" x14ac:dyDescent="0.2">
      <c r="A113" s="697" t="s">
        <v>6</v>
      </c>
      <c r="B113" s="697" t="s">
        <v>24</v>
      </c>
      <c r="C113" s="697" t="s">
        <v>26</v>
      </c>
      <c r="F113" s="697" t="s">
        <v>9</v>
      </c>
      <c r="G113" s="697">
        <v>57</v>
      </c>
      <c r="H113" s="697">
        <v>57</v>
      </c>
      <c r="I113" s="697">
        <v>59</v>
      </c>
      <c r="J113" s="697">
        <v>61</v>
      </c>
      <c r="K113" s="697">
        <v>64</v>
      </c>
      <c r="L113" s="697">
        <v>66</v>
      </c>
      <c r="M113" s="697">
        <v>86</v>
      </c>
      <c r="N113" s="697">
        <v>86</v>
      </c>
      <c r="O113" s="697">
        <v>91</v>
      </c>
      <c r="P113" s="697">
        <v>82</v>
      </c>
      <c r="Q113" s="697">
        <v>82</v>
      </c>
      <c r="R113" s="697">
        <v>30</v>
      </c>
      <c r="S113" s="697">
        <v>61</v>
      </c>
      <c r="T113" s="697">
        <v>45</v>
      </c>
      <c r="U113" s="697">
        <v>23</v>
      </c>
      <c r="V113" s="697">
        <v>7</v>
      </c>
      <c r="W113" s="697">
        <v>2</v>
      </c>
      <c r="X113" s="697">
        <v>4</v>
      </c>
      <c r="Y113" s="697">
        <v>4</v>
      </c>
      <c r="Z113" s="697">
        <v>4</v>
      </c>
      <c r="AA113" s="697">
        <v>2</v>
      </c>
      <c r="AB113" s="697">
        <v>2</v>
      </c>
    </row>
    <row r="114" spans="1:60" s="697" customFormat="1" ht="12.75" x14ac:dyDescent="0.2">
      <c r="A114" s="697" t="s">
        <v>6</v>
      </c>
      <c r="B114" s="697" t="s">
        <v>24</v>
      </c>
      <c r="C114" s="697" t="s">
        <v>26</v>
      </c>
      <c r="F114" s="697" t="s">
        <v>10</v>
      </c>
      <c r="G114" s="697">
        <v>5.4262458946165897E-4</v>
      </c>
      <c r="H114" s="697">
        <v>5.4997539583755497E-4</v>
      </c>
      <c r="I114" s="697">
        <v>5.4970139102402803E-4</v>
      </c>
      <c r="J114" s="697">
        <v>5.5143735310070503E-4</v>
      </c>
      <c r="K114" s="697">
        <v>5.8187636945512702E-4</v>
      </c>
      <c r="L114" s="697">
        <v>5.8041367665681695E-4</v>
      </c>
      <c r="M114" s="697">
        <v>7.7252679140878404E-4</v>
      </c>
      <c r="N114" s="697">
        <v>7.6202628104592499E-4</v>
      </c>
      <c r="O114" s="697">
        <v>7.7623194834218999E-4</v>
      </c>
      <c r="P114" s="697">
        <v>6.80537458607554E-4</v>
      </c>
      <c r="Q114" s="697">
        <v>6.6005006721241502E-4</v>
      </c>
      <c r="R114" s="697">
        <v>2.4216984178237E-4</v>
      </c>
      <c r="S114" s="697">
        <v>4.8892308678785495E-4</v>
      </c>
      <c r="T114" s="697">
        <v>3.4307409638094897E-4</v>
      </c>
      <c r="U114" s="697">
        <v>1.8269482814771301E-4</v>
      </c>
      <c r="V114" s="698">
        <v>5.6667773037473597E-5</v>
      </c>
      <c r="W114" s="698">
        <v>1.6043123917089099E-5</v>
      </c>
      <c r="X114" s="698">
        <v>3.1256348945879597E-5</v>
      </c>
      <c r="Y114" s="698">
        <v>3.1272232602866101E-5</v>
      </c>
      <c r="Z114" s="698">
        <v>2.9836273449446199E-5</v>
      </c>
      <c r="AA114" s="698">
        <v>1.6106042181724501E-5</v>
      </c>
      <c r="AB114" s="698">
        <v>1.6449938723978302E-5</v>
      </c>
    </row>
    <row r="115" spans="1:60" s="696" customFormat="1" ht="12.75" x14ac:dyDescent="0.2">
      <c r="A115" s="696" t="s">
        <v>6</v>
      </c>
      <c r="B115" s="696" t="s">
        <v>24</v>
      </c>
      <c r="C115" s="696" t="s">
        <v>26</v>
      </c>
      <c r="D115" s="696" t="s">
        <v>1075</v>
      </c>
      <c r="E115" s="699" t="s">
        <v>1053</v>
      </c>
      <c r="F115" s="696" t="s">
        <v>11</v>
      </c>
      <c r="G115" s="696">
        <f>0.5</f>
        <v>0.5</v>
      </c>
      <c r="H115" s="696">
        <f t="shared" ref="H115:AB115" si="10">0.5</f>
        <v>0.5</v>
      </c>
      <c r="I115" s="696">
        <f t="shared" si="10"/>
        <v>0.5</v>
      </c>
      <c r="J115" s="696">
        <f t="shared" si="10"/>
        <v>0.5</v>
      </c>
      <c r="K115" s="696">
        <f t="shared" si="10"/>
        <v>0.5</v>
      </c>
      <c r="L115" s="696">
        <f t="shared" si="10"/>
        <v>0.5</v>
      </c>
      <c r="M115" s="696">
        <f t="shared" si="10"/>
        <v>0.5</v>
      </c>
      <c r="N115" s="696">
        <f t="shared" si="10"/>
        <v>0.5</v>
      </c>
      <c r="O115" s="696">
        <f t="shared" si="10"/>
        <v>0.5</v>
      </c>
      <c r="P115" s="696">
        <f t="shared" si="10"/>
        <v>0.5</v>
      </c>
      <c r="Q115" s="696">
        <f t="shared" si="10"/>
        <v>0.5</v>
      </c>
      <c r="R115" s="696">
        <f t="shared" si="10"/>
        <v>0.5</v>
      </c>
      <c r="S115" s="696">
        <f t="shared" si="10"/>
        <v>0.5</v>
      </c>
      <c r="T115" s="696">
        <f t="shared" si="10"/>
        <v>0.5</v>
      </c>
      <c r="U115" s="696">
        <f t="shared" si="10"/>
        <v>0.5</v>
      </c>
      <c r="V115" s="696">
        <f t="shared" si="10"/>
        <v>0.5</v>
      </c>
      <c r="W115" s="696">
        <f t="shared" si="10"/>
        <v>0.5</v>
      </c>
      <c r="X115" s="696">
        <f t="shared" si="10"/>
        <v>0.5</v>
      </c>
      <c r="Y115" s="696">
        <f t="shared" si="10"/>
        <v>0.5</v>
      </c>
      <c r="Z115" s="696">
        <f t="shared" si="10"/>
        <v>0.5</v>
      </c>
      <c r="AA115" s="696">
        <f t="shared" si="10"/>
        <v>0.5</v>
      </c>
      <c r="AB115" s="696">
        <f t="shared" si="10"/>
        <v>0.5</v>
      </c>
      <c r="AC115" s="705"/>
      <c r="AD115" s="705"/>
      <c r="AE115" s="705"/>
      <c r="AF115" s="705"/>
      <c r="AG115" s="705"/>
      <c r="AH115" s="705"/>
      <c r="AI115" s="705"/>
      <c r="AJ115" s="705"/>
      <c r="AK115" s="705"/>
      <c r="AL115" s="705"/>
      <c r="AM115" s="705"/>
      <c r="AN115" s="705"/>
      <c r="AO115" s="705"/>
      <c r="AP115" s="705"/>
      <c r="AQ115" s="705"/>
      <c r="AR115" s="705"/>
      <c r="AS115" s="705"/>
      <c r="AT115" s="705"/>
      <c r="AU115" s="705"/>
      <c r="AV115" s="705"/>
      <c r="AW115" s="705"/>
      <c r="AX115" s="705"/>
      <c r="AY115" s="705"/>
      <c r="AZ115" s="705"/>
      <c r="BA115" s="705"/>
      <c r="BB115" s="705"/>
      <c r="BC115" s="705"/>
      <c r="BD115" s="705"/>
      <c r="BE115" s="705"/>
      <c r="BF115" s="705"/>
      <c r="BG115" s="705"/>
      <c r="BH115" s="705"/>
    </row>
    <row r="116" spans="1:60" s="696" customFormat="1" ht="12.75" x14ac:dyDescent="0.2">
      <c r="A116" s="696" t="s">
        <v>6</v>
      </c>
      <c r="B116" s="696" t="s">
        <v>24</v>
      </c>
      <c r="C116" s="696" t="s">
        <v>26</v>
      </c>
      <c r="D116" s="696" t="s">
        <v>1075</v>
      </c>
      <c r="E116" s="699" t="s">
        <v>1053</v>
      </c>
      <c r="F116" s="696" t="s">
        <v>12</v>
      </c>
      <c r="G116" s="700">
        <f>'3 Heat eta and phi'!D$20</f>
        <v>0.22082583439363709</v>
      </c>
      <c r="H116" s="700">
        <f>'3 Heat eta and phi'!E$20</f>
        <v>0.23818542510955309</v>
      </c>
      <c r="I116" s="700">
        <f>'3 Heat eta and phi'!F$20</f>
        <v>0.24042546167303691</v>
      </c>
      <c r="J116" s="700">
        <f>'3 Heat eta and phi'!G$20</f>
        <v>0.24721206174660004</v>
      </c>
      <c r="K116" s="700">
        <f>'3 Heat eta and phi'!H$20</f>
        <v>0.25245285308078824</v>
      </c>
      <c r="L116" s="700">
        <f>'3 Heat eta and phi'!I$20</f>
        <v>0.25597161877739627</v>
      </c>
      <c r="M116" s="700">
        <f>'3 Heat eta and phi'!J$20</f>
        <v>0.25795766803074527</v>
      </c>
      <c r="N116" s="700">
        <f>'3 Heat eta and phi'!K$20</f>
        <v>0.26274732024593184</v>
      </c>
      <c r="O116" s="700">
        <f>'3 Heat eta and phi'!L$20</f>
        <v>0.26301245275701968</v>
      </c>
      <c r="P116" s="700">
        <f>'3 Heat eta and phi'!M$20</f>
        <v>0.25926789110504256</v>
      </c>
      <c r="Q116" s="700">
        <f>'3 Heat eta and phi'!N$20</f>
        <v>0.26376961637687713</v>
      </c>
      <c r="R116" s="700">
        <f>'3 Heat eta and phi'!O$20</f>
        <v>0.27384463233818968</v>
      </c>
      <c r="S116" s="700">
        <f>'3 Heat eta and phi'!P$20</f>
        <v>0.29274828522686275</v>
      </c>
      <c r="T116" s="700">
        <f>'3 Heat eta and phi'!Q$20</f>
        <v>0.26305771052289167</v>
      </c>
      <c r="U116" s="700">
        <f>'3 Heat eta and phi'!R$20</f>
        <v>0.27337536104858901</v>
      </c>
      <c r="V116" s="700">
        <f>'3 Heat eta and phi'!S$20</f>
        <v>0.26712694482050137</v>
      </c>
      <c r="W116" s="700">
        <f>'3 Heat eta and phi'!T$20</f>
        <v>0.26379674514077622</v>
      </c>
      <c r="X116" s="700">
        <f>'3 Heat eta and phi'!U$20</f>
        <v>0.27815907003644758</v>
      </c>
      <c r="Y116" s="700">
        <f>'3 Heat eta and phi'!V$20</f>
        <v>0.28285577134714029</v>
      </c>
      <c r="Z116" s="700">
        <f>'3 Heat eta and phi'!W$20</f>
        <v>0.27873423627915395</v>
      </c>
      <c r="AA116" s="700">
        <f>'3 Heat eta and phi'!X$20</f>
        <v>0.30307632471533119</v>
      </c>
      <c r="AB116" s="700">
        <f>'3 Heat eta and phi'!Y$20</f>
        <v>0.30222719842934154</v>
      </c>
      <c r="AC116" s="706"/>
      <c r="AD116" s="706"/>
      <c r="AE116" s="706"/>
      <c r="AF116" s="706"/>
      <c r="AG116" s="706"/>
      <c r="AH116" s="706"/>
      <c r="AI116" s="706"/>
      <c r="AJ116" s="706"/>
      <c r="AK116" s="706"/>
      <c r="AL116" s="706"/>
      <c r="AM116" s="706"/>
      <c r="AN116" s="706"/>
      <c r="AO116" s="706"/>
      <c r="AP116" s="706"/>
      <c r="AQ116" s="706"/>
      <c r="AR116" s="706"/>
      <c r="AS116" s="706"/>
      <c r="AT116" s="706"/>
      <c r="AU116" s="706"/>
      <c r="AV116" s="706"/>
      <c r="AW116" s="706"/>
      <c r="AX116" s="706"/>
      <c r="AY116" s="706"/>
      <c r="AZ116" s="706"/>
      <c r="BA116" s="706"/>
      <c r="BB116" s="706"/>
      <c r="BC116" s="706"/>
      <c r="BD116" s="706"/>
      <c r="BE116" s="706"/>
      <c r="BF116" s="706"/>
      <c r="BG116" s="706"/>
      <c r="BH116" s="706"/>
    </row>
    <row r="117" spans="1:60" s="696" customFormat="1" ht="12.75" x14ac:dyDescent="0.2">
      <c r="A117" s="696" t="s">
        <v>6</v>
      </c>
      <c r="B117" s="696" t="s">
        <v>24</v>
      </c>
      <c r="C117" s="696" t="s">
        <v>26</v>
      </c>
      <c r="D117" s="696" t="s">
        <v>1075</v>
      </c>
      <c r="E117" s="699" t="s">
        <v>1053</v>
      </c>
      <c r="F117" s="696" t="s">
        <v>13</v>
      </c>
      <c r="G117" s="700">
        <f>'3 Heat eta and phi'!D$24</f>
        <v>0.40171211160431208</v>
      </c>
      <c r="H117" s="700">
        <f>'3 Heat eta and phi'!E$24</f>
        <v>0.40134221094905953</v>
      </c>
      <c r="I117" s="700">
        <f>'3 Heat eta and phi'!F$24</f>
        <v>0.40445994504333127</v>
      </c>
      <c r="J117" s="700">
        <f>'3 Heat eta and phi'!G$24</f>
        <v>0.4048826886493343</v>
      </c>
      <c r="K117" s="700">
        <f>'3 Heat eta and phi'!H$24</f>
        <v>0.40282181357006985</v>
      </c>
      <c r="L117" s="700">
        <f>'3 Heat eta and phi'!I$24</f>
        <v>0.40393151553582751</v>
      </c>
      <c r="M117" s="700">
        <f>'3 Heat eta and phi'!J$24</f>
        <v>0.40287465652082011</v>
      </c>
      <c r="N117" s="700">
        <f>'3 Heat eta and phi'!K$24</f>
        <v>0.40208201225956464</v>
      </c>
      <c r="O117" s="700">
        <f>'3 Heat eta and phi'!L$24</f>
        <v>0.40271612766856901</v>
      </c>
      <c r="P117" s="700">
        <f>'3 Heat eta and phi'!M$24</f>
        <v>0.40308602832382168</v>
      </c>
      <c r="Q117" s="700">
        <f>'3 Heat eta and phi'!N$24</f>
        <v>0.40255759881631803</v>
      </c>
      <c r="R117" s="700">
        <f>'3 Heat eta and phi'!O$24</f>
        <v>0.40261044176706828</v>
      </c>
      <c r="S117" s="700">
        <f>'3 Heat eta and phi'!P$24</f>
        <v>0.40308602832382168</v>
      </c>
      <c r="T117" s="700">
        <f>'3 Heat eta and phi'!Q$24</f>
        <v>0.4022933840625661</v>
      </c>
      <c r="U117" s="700">
        <f>'3 Heat eta and phi'!R$24</f>
        <v>0.40287465652082011</v>
      </c>
      <c r="V117" s="700">
        <f>'3 Heat eta and phi'!S$24</f>
        <v>0.40102515324455723</v>
      </c>
      <c r="W117" s="700">
        <f>'3 Heat eta and phi'!T$24</f>
        <v>0.40076093849080541</v>
      </c>
      <c r="X117" s="700">
        <f>'3 Heat eta and phi'!U$24</f>
        <v>0.4033502430775735</v>
      </c>
      <c r="Y117" s="700">
        <f>'3 Heat eta and phi'!V$24</f>
        <v>0.40234622701331646</v>
      </c>
      <c r="Z117" s="700">
        <f>'3 Heat eta and phi'!W$24</f>
        <v>0.40435425914183065</v>
      </c>
      <c r="AA117" s="700">
        <f>'3 Heat eta and phi'!X$24</f>
        <v>0.40271612766856901</v>
      </c>
      <c r="AB117" s="700">
        <f>'3 Heat eta and phi'!Y$24</f>
        <v>0.402134855210315</v>
      </c>
      <c r="AC117" s="706"/>
      <c r="AD117" s="706"/>
      <c r="AE117" s="706"/>
      <c r="AF117" s="706"/>
      <c r="AG117" s="706"/>
      <c r="AH117" s="706"/>
      <c r="AI117" s="706"/>
      <c r="AJ117" s="706"/>
      <c r="AK117" s="706"/>
      <c r="AL117" s="706"/>
      <c r="AM117" s="706"/>
      <c r="AN117" s="706"/>
      <c r="AO117" s="706"/>
      <c r="AP117" s="706"/>
      <c r="AQ117" s="706"/>
      <c r="AR117" s="706"/>
      <c r="AS117" s="706"/>
      <c r="AT117" s="706"/>
      <c r="AU117" s="706"/>
      <c r="AV117" s="706"/>
      <c r="AW117" s="706"/>
      <c r="AX117" s="706"/>
      <c r="AY117" s="706"/>
      <c r="AZ117" s="706"/>
      <c r="BA117" s="706"/>
      <c r="BB117" s="706"/>
      <c r="BC117" s="706"/>
      <c r="BD117" s="706"/>
      <c r="BE117" s="706"/>
      <c r="BF117" s="706"/>
      <c r="BG117" s="706"/>
      <c r="BH117" s="706"/>
    </row>
    <row r="118" spans="1:60" s="696" customFormat="1" ht="12.75" x14ac:dyDescent="0.2">
      <c r="A118" s="696" t="s">
        <v>6</v>
      </c>
      <c r="B118" s="696" t="s">
        <v>24</v>
      </c>
      <c r="C118" s="696" t="s">
        <v>26</v>
      </c>
      <c r="D118" s="696" t="s">
        <v>1074</v>
      </c>
      <c r="E118" s="699" t="s">
        <v>1047</v>
      </c>
      <c r="F118" s="696" t="s">
        <v>11</v>
      </c>
      <c r="G118" s="696">
        <f>0.5</f>
        <v>0.5</v>
      </c>
      <c r="H118" s="696">
        <f t="shared" ref="H118:AB118" si="11">0.5</f>
        <v>0.5</v>
      </c>
      <c r="I118" s="696">
        <f t="shared" si="11"/>
        <v>0.5</v>
      </c>
      <c r="J118" s="696">
        <f t="shared" si="11"/>
        <v>0.5</v>
      </c>
      <c r="K118" s="696">
        <f t="shared" si="11"/>
        <v>0.5</v>
      </c>
      <c r="L118" s="696">
        <f t="shared" si="11"/>
        <v>0.5</v>
      </c>
      <c r="M118" s="696">
        <f t="shared" si="11"/>
        <v>0.5</v>
      </c>
      <c r="N118" s="696">
        <f t="shared" si="11"/>
        <v>0.5</v>
      </c>
      <c r="O118" s="696">
        <f t="shared" si="11"/>
        <v>0.5</v>
      </c>
      <c r="P118" s="696">
        <f t="shared" si="11"/>
        <v>0.5</v>
      </c>
      <c r="Q118" s="696">
        <f t="shared" si="11"/>
        <v>0.5</v>
      </c>
      <c r="R118" s="696">
        <f t="shared" si="11"/>
        <v>0.5</v>
      </c>
      <c r="S118" s="696">
        <f t="shared" si="11"/>
        <v>0.5</v>
      </c>
      <c r="T118" s="696">
        <f t="shared" si="11"/>
        <v>0.5</v>
      </c>
      <c r="U118" s="696">
        <f t="shared" si="11"/>
        <v>0.5</v>
      </c>
      <c r="V118" s="696">
        <f t="shared" si="11"/>
        <v>0.5</v>
      </c>
      <c r="W118" s="696">
        <f t="shared" si="11"/>
        <v>0.5</v>
      </c>
      <c r="X118" s="696">
        <f t="shared" si="11"/>
        <v>0.5</v>
      </c>
      <c r="Y118" s="696">
        <f t="shared" si="11"/>
        <v>0.5</v>
      </c>
      <c r="Z118" s="696">
        <f t="shared" si="11"/>
        <v>0.5</v>
      </c>
      <c r="AA118" s="696">
        <f t="shared" si="11"/>
        <v>0.5</v>
      </c>
      <c r="AB118" s="696">
        <f t="shared" si="11"/>
        <v>0.5</v>
      </c>
      <c r="AC118" s="705"/>
      <c r="AD118" s="705"/>
      <c r="AE118" s="705"/>
      <c r="AF118" s="705"/>
      <c r="AG118" s="705"/>
      <c r="AH118" s="705"/>
      <c r="AI118" s="705"/>
      <c r="AJ118" s="705"/>
      <c r="AK118" s="705"/>
      <c r="AL118" s="705"/>
      <c r="AM118" s="705"/>
      <c r="AN118" s="705"/>
      <c r="AO118" s="705"/>
      <c r="AP118" s="705"/>
      <c r="AQ118" s="705"/>
      <c r="AR118" s="705"/>
      <c r="AS118" s="705"/>
      <c r="AT118" s="705"/>
      <c r="AU118" s="705"/>
      <c r="AV118" s="705"/>
      <c r="AW118" s="705"/>
      <c r="AX118" s="705"/>
      <c r="AY118" s="705"/>
      <c r="AZ118" s="705"/>
      <c r="BA118" s="705"/>
      <c r="BB118" s="705"/>
      <c r="BC118" s="705"/>
      <c r="BD118" s="705"/>
      <c r="BE118" s="705"/>
      <c r="BF118" s="705"/>
      <c r="BG118" s="705"/>
      <c r="BH118" s="705"/>
    </row>
    <row r="119" spans="1:60" s="696" customFormat="1" ht="12.75" x14ac:dyDescent="0.2">
      <c r="A119" s="696" t="s">
        <v>6</v>
      </c>
      <c r="B119" s="696" t="s">
        <v>24</v>
      </c>
      <c r="C119" s="696" t="s">
        <v>26</v>
      </c>
      <c r="D119" s="696" t="s">
        <v>1074</v>
      </c>
      <c r="E119" s="699" t="s">
        <v>1047</v>
      </c>
      <c r="F119" s="696" t="s">
        <v>12</v>
      </c>
      <c r="G119" s="700">
        <f>'3 Heat eta and phi'!D$21</f>
        <v>0.22082583439363709</v>
      </c>
      <c r="H119" s="700">
        <f>'3 Heat eta and phi'!E$21</f>
        <v>0.23818542510955309</v>
      </c>
      <c r="I119" s="700">
        <f>'3 Heat eta and phi'!F$21</f>
        <v>0.24042546167303691</v>
      </c>
      <c r="J119" s="700">
        <f>'3 Heat eta and phi'!G$21</f>
        <v>0.24721206174660004</v>
      </c>
      <c r="K119" s="700">
        <f>'3 Heat eta and phi'!H$21</f>
        <v>0.25245285308078824</v>
      </c>
      <c r="L119" s="700">
        <f>'3 Heat eta and phi'!I$21</f>
        <v>0.25597161877739627</v>
      </c>
      <c r="M119" s="700">
        <f>'3 Heat eta and phi'!J$21</f>
        <v>0.25795766803074527</v>
      </c>
      <c r="N119" s="700">
        <f>'3 Heat eta and phi'!K$21</f>
        <v>0.26274732024593184</v>
      </c>
      <c r="O119" s="700">
        <f>'3 Heat eta and phi'!L$21</f>
        <v>0.26301245275701968</v>
      </c>
      <c r="P119" s="700">
        <f>'3 Heat eta and phi'!M$21</f>
        <v>0.25926789110504256</v>
      </c>
      <c r="Q119" s="700">
        <f>'3 Heat eta and phi'!N$21</f>
        <v>0.26376961637687713</v>
      </c>
      <c r="R119" s="700">
        <f>'3 Heat eta and phi'!O$21</f>
        <v>0.27384463233818968</v>
      </c>
      <c r="S119" s="700">
        <f>'3 Heat eta and phi'!P$21</f>
        <v>0.29274828522686275</v>
      </c>
      <c r="T119" s="700">
        <f>'3 Heat eta and phi'!Q$21</f>
        <v>0.26305771052289167</v>
      </c>
      <c r="U119" s="700">
        <f>'3 Heat eta and phi'!R$21</f>
        <v>0.27337536104858901</v>
      </c>
      <c r="V119" s="700">
        <f>'3 Heat eta and phi'!S$21</f>
        <v>0.26712694482050137</v>
      </c>
      <c r="W119" s="700">
        <f>'3 Heat eta and phi'!T$21</f>
        <v>0.26379674514077622</v>
      </c>
      <c r="X119" s="700">
        <f>'3 Heat eta and phi'!U$21</f>
        <v>0.27815907003644758</v>
      </c>
      <c r="Y119" s="700">
        <f>'3 Heat eta and phi'!V$21</f>
        <v>0.28285577134714029</v>
      </c>
      <c r="Z119" s="700">
        <f>'3 Heat eta and phi'!W$21</f>
        <v>0.27873423627915395</v>
      </c>
      <c r="AA119" s="700">
        <f>'3 Heat eta and phi'!X$21</f>
        <v>0.30307632471533119</v>
      </c>
      <c r="AB119" s="700">
        <f>'3 Heat eta and phi'!Y$21</f>
        <v>0.30222719842934154</v>
      </c>
      <c r="AC119" s="706"/>
      <c r="AD119" s="706"/>
      <c r="AE119" s="706"/>
      <c r="AF119" s="706"/>
      <c r="AG119" s="706"/>
      <c r="AH119" s="706"/>
      <c r="AI119" s="706"/>
      <c r="AJ119" s="706"/>
      <c r="AK119" s="706"/>
      <c r="AL119" s="706"/>
      <c r="AM119" s="706"/>
      <c r="AN119" s="706"/>
      <c r="AO119" s="706"/>
      <c r="AP119" s="706"/>
      <c r="AQ119" s="706"/>
      <c r="AR119" s="706"/>
      <c r="AS119" s="706"/>
      <c r="AT119" s="706"/>
      <c r="AU119" s="706"/>
      <c r="AV119" s="706"/>
      <c r="AW119" s="706"/>
      <c r="AX119" s="706"/>
      <c r="AY119" s="706"/>
      <c r="AZ119" s="706"/>
      <c r="BA119" s="706"/>
      <c r="BB119" s="706"/>
      <c r="BC119" s="706"/>
      <c r="BD119" s="706"/>
      <c r="BE119" s="706"/>
      <c r="BF119" s="706"/>
      <c r="BG119" s="706"/>
      <c r="BH119" s="706"/>
    </row>
    <row r="120" spans="1:60" s="696" customFormat="1" ht="12.75" x14ac:dyDescent="0.2">
      <c r="A120" s="696" t="s">
        <v>6</v>
      </c>
      <c r="B120" s="696" t="s">
        <v>24</v>
      </c>
      <c r="C120" s="696" t="s">
        <v>26</v>
      </c>
      <c r="D120" s="696" t="s">
        <v>1074</v>
      </c>
      <c r="E120" s="699" t="s">
        <v>1047</v>
      </c>
      <c r="F120" s="696" t="s">
        <v>13</v>
      </c>
      <c r="G120" s="700">
        <f>'3 Heat eta and phi'!D$25</f>
        <v>0.67581033100446697</v>
      </c>
      <c r="H120" s="700">
        <f>'3 Heat eta and phi'!E$25</f>
        <v>0.67560989577368002</v>
      </c>
      <c r="I120" s="700">
        <f>'3 Heat eta and phi'!F$25</f>
        <v>0.67729927843316917</v>
      </c>
      <c r="J120" s="700">
        <f>'3 Heat eta and phi'!G$25</f>
        <v>0.6775283472683542</v>
      </c>
      <c r="K120" s="700">
        <f>'3 Heat eta and phi'!H$25</f>
        <v>0.67641163669682736</v>
      </c>
      <c r="L120" s="700">
        <f>'3 Heat eta and phi'!I$25</f>
        <v>0.67701294238918797</v>
      </c>
      <c r="M120" s="700">
        <f>'3 Heat eta and phi'!J$25</f>
        <v>0.67644027030122555</v>
      </c>
      <c r="N120" s="700">
        <f>'3 Heat eta and phi'!K$25</f>
        <v>0.67601076623525369</v>
      </c>
      <c r="O120" s="700">
        <f>'3 Heat eta and phi'!L$25</f>
        <v>0.67635436948803118</v>
      </c>
      <c r="P120" s="700">
        <f>'3 Heat eta and phi'!M$25</f>
        <v>0.67655480471881801</v>
      </c>
      <c r="Q120" s="700">
        <f>'3 Heat eta and phi'!N$25</f>
        <v>0.67626846867483681</v>
      </c>
      <c r="R120" s="700">
        <f>'3 Heat eta and phi'!O$25</f>
        <v>0.6762971022792349</v>
      </c>
      <c r="S120" s="700">
        <f>'3 Heat eta and phi'!P$25</f>
        <v>0.67655480471881801</v>
      </c>
      <c r="T120" s="700">
        <f>'3 Heat eta and phi'!Q$25</f>
        <v>0.67612530065284626</v>
      </c>
      <c r="U120" s="700">
        <f>'3 Heat eta and phi'!R$25</f>
        <v>0.67644027030122555</v>
      </c>
      <c r="V120" s="700">
        <f>'3 Heat eta and phi'!S$25</f>
        <v>0.67543809414729128</v>
      </c>
      <c r="W120" s="700">
        <f>'3 Heat eta and phi'!T$25</f>
        <v>0.67529492612530073</v>
      </c>
      <c r="X120" s="700">
        <f>'3 Heat eta and phi'!U$25</f>
        <v>0.67669797274080867</v>
      </c>
      <c r="Y120" s="700">
        <f>'3 Heat eta and phi'!V$25</f>
        <v>0.67615393425724424</v>
      </c>
      <c r="Z120" s="700">
        <f>'3 Heat eta and phi'!W$25</f>
        <v>0.677242011224373</v>
      </c>
      <c r="AA120" s="700">
        <f>'3 Heat eta and phi'!X$25</f>
        <v>0.67635436948803118</v>
      </c>
      <c r="AB120" s="700">
        <f>'3 Heat eta and phi'!Y$25</f>
        <v>0.67603939983965189</v>
      </c>
      <c r="AC120" s="706"/>
      <c r="AD120" s="706"/>
      <c r="AE120" s="706"/>
      <c r="AF120" s="706"/>
      <c r="AG120" s="706"/>
      <c r="AH120" s="706"/>
      <c r="AI120" s="706"/>
      <c r="AJ120" s="706"/>
      <c r="AK120" s="706"/>
      <c r="AL120" s="706"/>
      <c r="AM120" s="706"/>
      <c r="AN120" s="706"/>
      <c r="AO120" s="706"/>
      <c r="AP120" s="706"/>
      <c r="AQ120" s="706"/>
      <c r="AR120" s="706"/>
      <c r="AS120" s="706"/>
      <c r="AT120" s="706"/>
      <c r="AU120" s="706"/>
      <c r="AV120" s="706"/>
      <c r="AW120" s="706"/>
      <c r="AX120" s="706"/>
      <c r="AY120" s="706"/>
      <c r="AZ120" s="706"/>
      <c r="BA120" s="706"/>
      <c r="BB120" s="706"/>
      <c r="BC120" s="706"/>
      <c r="BD120" s="706"/>
      <c r="BE120" s="706"/>
      <c r="BF120" s="706"/>
      <c r="BG120" s="706"/>
      <c r="BH120" s="706"/>
    </row>
    <row r="121" spans="1:60" s="697" customFormat="1" ht="12.75" x14ac:dyDescent="0.2">
      <c r="A121" s="697" t="s">
        <v>6</v>
      </c>
      <c r="B121" s="697" t="s">
        <v>24</v>
      </c>
      <c r="C121" s="697" t="s">
        <v>19</v>
      </c>
      <c r="F121" s="697" t="s">
        <v>9</v>
      </c>
      <c r="BA121" s="697">
        <v>5</v>
      </c>
    </row>
    <row r="122" spans="1:60" s="697" customFormat="1" ht="12.75" x14ac:dyDescent="0.2">
      <c r="A122" s="697" t="s">
        <v>6</v>
      </c>
      <c r="B122" s="697" t="s">
        <v>24</v>
      </c>
      <c r="C122" s="697" t="s">
        <v>19</v>
      </c>
      <c r="F122" s="697" t="s">
        <v>10</v>
      </c>
      <c r="BA122" s="698">
        <v>3.6971857022434501E-5</v>
      </c>
    </row>
    <row r="123" spans="1:60" s="696" customFormat="1" ht="12.75" x14ac:dyDescent="0.2">
      <c r="A123" s="696" t="s">
        <v>6</v>
      </c>
      <c r="B123" s="696" t="s">
        <v>24</v>
      </c>
      <c r="C123" s="696" t="s">
        <v>19</v>
      </c>
      <c r="D123" s="696" t="s">
        <v>1075</v>
      </c>
      <c r="E123" s="699" t="s">
        <v>1053</v>
      </c>
      <c r="F123" s="696" t="s">
        <v>11</v>
      </c>
      <c r="G123" s="705"/>
      <c r="H123" s="705"/>
      <c r="I123" s="705"/>
      <c r="J123" s="705"/>
      <c r="K123" s="705"/>
      <c r="L123" s="705"/>
      <c r="M123" s="705"/>
      <c r="N123" s="705"/>
      <c r="O123" s="705"/>
      <c r="P123" s="705"/>
      <c r="Q123" s="705"/>
      <c r="R123" s="705"/>
      <c r="S123" s="705"/>
      <c r="T123" s="705"/>
      <c r="U123" s="705"/>
      <c r="V123" s="705"/>
      <c r="W123" s="705"/>
      <c r="X123" s="705"/>
      <c r="Y123" s="705"/>
      <c r="Z123" s="705"/>
      <c r="AA123" s="705"/>
      <c r="AB123" s="705"/>
      <c r="AC123" s="705"/>
      <c r="AD123" s="705"/>
      <c r="AE123" s="705"/>
      <c r="AF123" s="705"/>
      <c r="AG123" s="705"/>
      <c r="AH123" s="705"/>
      <c r="AI123" s="705"/>
      <c r="AJ123" s="705"/>
      <c r="AK123" s="705"/>
      <c r="AL123" s="705"/>
      <c r="AM123" s="705"/>
      <c r="AN123" s="705"/>
      <c r="AO123" s="705"/>
      <c r="AP123" s="705"/>
      <c r="AQ123" s="705"/>
      <c r="AR123" s="705"/>
      <c r="AS123" s="705"/>
      <c r="AT123" s="705"/>
      <c r="AU123" s="705"/>
      <c r="AV123" s="705"/>
      <c r="AW123" s="705"/>
      <c r="AX123" s="705"/>
      <c r="AY123" s="705"/>
      <c r="AZ123" s="705"/>
      <c r="BA123" s="696">
        <f t="shared" ref="BA123" si="12">0.5</f>
        <v>0.5</v>
      </c>
      <c r="BB123" s="705"/>
      <c r="BC123" s="705"/>
      <c r="BD123" s="705"/>
      <c r="BE123" s="705"/>
      <c r="BF123" s="705"/>
      <c r="BG123" s="705"/>
      <c r="BH123" s="705"/>
    </row>
    <row r="124" spans="1:60" s="696" customFormat="1" ht="12.75" x14ac:dyDescent="0.2">
      <c r="A124" s="696" t="s">
        <v>6</v>
      </c>
      <c r="B124" s="696" t="s">
        <v>24</v>
      </c>
      <c r="C124" s="696" t="s">
        <v>19</v>
      </c>
      <c r="D124" s="696" t="s">
        <v>1075</v>
      </c>
      <c r="E124" s="699" t="s">
        <v>1053</v>
      </c>
      <c r="F124" s="696" t="s">
        <v>12</v>
      </c>
      <c r="G124" s="706"/>
      <c r="H124" s="706"/>
      <c r="I124" s="706"/>
      <c r="J124" s="706"/>
      <c r="K124" s="706"/>
      <c r="L124" s="706"/>
      <c r="M124" s="706"/>
      <c r="N124" s="706"/>
      <c r="O124" s="706"/>
      <c r="P124" s="706"/>
      <c r="Q124" s="706"/>
      <c r="R124" s="706"/>
      <c r="S124" s="706"/>
      <c r="T124" s="706"/>
      <c r="U124" s="706"/>
      <c r="V124" s="706"/>
      <c r="W124" s="706"/>
      <c r="X124" s="706"/>
      <c r="Y124" s="706"/>
      <c r="Z124" s="706"/>
      <c r="AA124" s="706"/>
      <c r="AB124" s="706"/>
      <c r="AC124" s="706"/>
      <c r="AD124" s="706"/>
      <c r="AE124" s="706"/>
      <c r="AF124" s="706"/>
      <c r="AG124" s="706"/>
      <c r="AH124" s="706"/>
      <c r="AI124" s="706"/>
      <c r="AJ124" s="706"/>
      <c r="AK124" s="706"/>
      <c r="AL124" s="706"/>
      <c r="AM124" s="706"/>
      <c r="AN124" s="706"/>
      <c r="AO124" s="706"/>
      <c r="AP124" s="706"/>
      <c r="AQ124" s="706"/>
      <c r="AR124" s="706"/>
      <c r="AS124" s="706"/>
      <c r="AT124" s="706"/>
      <c r="AU124" s="706"/>
      <c r="AV124" s="706"/>
      <c r="AW124" s="706"/>
      <c r="AX124" s="706"/>
      <c r="AY124" s="706"/>
      <c r="AZ124" s="706"/>
      <c r="BA124" s="700">
        <f>'3 Heat eta and phi'!AX$20</f>
        <v>0.44282161656391661</v>
      </c>
      <c r="BB124" s="706"/>
      <c r="BC124" s="706"/>
      <c r="BD124" s="706"/>
      <c r="BE124" s="706"/>
      <c r="BF124" s="706"/>
      <c r="BG124" s="706"/>
      <c r="BH124" s="706"/>
    </row>
    <row r="125" spans="1:60" s="696" customFormat="1" ht="12.75" x14ac:dyDescent="0.2">
      <c r="A125" s="696" t="s">
        <v>6</v>
      </c>
      <c r="B125" s="696" t="s">
        <v>24</v>
      </c>
      <c r="C125" s="696" t="s">
        <v>19</v>
      </c>
      <c r="D125" s="696" t="s">
        <v>1075</v>
      </c>
      <c r="E125" s="699" t="s">
        <v>1053</v>
      </c>
      <c r="F125" s="696" t="s">
        <v>13</v>
      </c>
      <c r="G125" s="706"/>
      <c r="H125" s="706"/>
      <c r="I125" s="706"/>
      <c r="J125" s="706"/>
      <c r="K125" s="706"/>
      <c r="L125" s="706"/>
      <c r="M125" s="706"/>
      <c r="N125" s="706"/>
      <c r="O125" s="706"/>
      <c r="P125" s="706"/>
      <c r="Q125" s="706"/>
      <c r="R125" s="706"/>
      <c r="S125" s="706"/>
      <c r="T125" s="706"/>
      <c r="U125" s="706"/>
      <c r="V125" s="706"/>
      <c r="W125" s="706"/>
      <c r="X125" s="706"/>
      <c r="Y125" s="706"/>
      <c r="Z125" s="706"/>
      <c r="AA125" s="706"/>
      <c r="AB125" s="706"/>
      <c r="AC125" s="706"/>
      <c r="AD125" s="706"/>
      <c r="AE125" s="706"/>
      <c r="AF125" s="706"/>
      <c r="AG125" s="706"/>
      <c r="AH125" s="706"/>
      <c r="AI125" s="706"/>
      <c r="AJ125" s="706"/>
      <c r="AK125" s="706"/>
      <c r="AL125" s="706"/>
      <c r="AM125" s="706"/>
      <c r="AN125" s="706"/>
      <c r="AO125" s="706"/>
      <c r="AP125" s="706"/>
      <c r="AQ125" s="706"/>
      <c r="AR125" s="706"/>
      <c r="AS125" s="706"/>
      <c r="AT125" s="706"/>
      <c r="AU125" s="706"/>
      <c r="AV125" s="706"/>
      <c r="AW125" s="706"/>
      <c r="AX125" s="706"/>
      <c r="AY125" s="706"/>
      <c r="AZ125" s="706"/>
      <c r="BA125" s="700">
        <f>'3 Heat eta and phi'!AX$24</f>
        <v>0.40017966603255128</v>
      </c>
      <c r="BB125" s="706"/>
      <c r="BC125" s="706"/>
      <c r="BD125" s="706"/>
      <c r="BE125" s="706"/>
      <c r="BF125" s="706"/>
      <c r="BG125" s="706"/>
      <c r="BH125" s="706"/>
    </row>
    <row r="126" spans="1:60" s="696" customFormat="1" ht="12.75" x14ac:dyDescent="0.2">
      <c r="A126" s="696" t="s">
        <v>6</v>
      </c>
      <c r="B126" s="696" t="s">
        <v>24</v>
      </c>
      <c r="C126" s="696" t="s">
        <v>19</v>
      </c>
      <c r="D126" s="696" t="s">
        <v>1074</v>
      </c>
      <c r="E126" s="699" t="s">
        <v>1047</v>
      </c>
      <c r="F126" s="696" t="s">
        <v>11</v>
      </c>
      <c r="G126" s="705"/>
      <c r="H126" s="705"/>
      <c r="I126" s="705"/>
      <c r="J126" s="705"/>
      <c r="K126" s="705"/>
      <c r="L126" s="705"/>
      <c r="M126" s="705"/>
      <c r="N126" s="705"/>
      <c r="O126" s="705"/>
      <c r="P126" s="705"/>
      <c r="Q126" s="705"/>
      <c r="R126" s="705"/>
      <c r="S126" s="705"/>
      <c r="T126" s="705"/>
      <c r="U126" s="705"/>
      <c r="V126" s="705"/>
      <c r="W126" s="705"/>
      <c r="X126" s="705"/>
      <c r="Y126" s="705"/>
      <c r="Z126" s="705"/>
      <c r="AA126" s="705"/>
      <c r="AB126" s="705"/>
      <c r="AC126" s="705"/>
      <c r="AD126" s="705"/>
      <c r="AE126" s="705"/>
      <c r="AF126" s="705"/>
      <c r="AG126" s="705"/>
      <c r="AH126" s="705"/>
      <c r="AI126" s="705"/>
      <c r="AJ126" s="705"/>
      <c r="AK126" s="705"/>
      <c r="AL126" s="705"/>
      <c r="AM126" s="705"/>
      <c r="AN126" s="705"/>
      <c r="AO126" s="705"/>
      <c r="AP126" s="705"/>
      <c r="AQ126" s="705"/>
      <c r="AR126" s="705"/>
      <c r="AS126" s="705"/>
      <c r="AT126" s="705"/>
      <c r="AU126" s="705"/>
      <c r="AV126" s="705"/>
      <c r="AW126" s="705"/>
      <c r="AX126" s="705"/>
      <c r="AY126" s="705"/>
      <c r="AZ126" s="705"/>
      <c r="BA126" s="696">
        <f t="shared" ref="BA126" si="13">0.5</f>
        <v>0.5</v>
      </c>
      <c r="BB126" s="705"/>
      <c r="BC126" s="705"/>
      <c r="BD126" s="705"/>
      <c r="BE126" s="705"/>
      <c r="BF126" s="705"/>
      <c r="BG126" s="705"/>
      <c r="BH126" s="705"/>
    </row>
    <row r="127" spans="1:60" s="696" customFormat="1" ht="12.75" x14ac:dyDescent="0.2">
      <c r="A127" s="696" t="s">
        <v>6</v>
      </c>
      <c r="B127" s="696" t="s">
        <v>24</v>
      </c>
      <c r="C127" s="696" t="s">
        <v>19</v>
      </c>
      <c r="D127" s="696" t="s">
        <v>1074</v>
      </c>
      <c r="E127" s="699" t="s">
        <v>1047</v>
      </c>
      <c r="F127" s="696" t="s">
        <v>12</v>
      </c>
      <c r="G127" s="706"/>
      <c r="H127" s="706"/>
      <c r="I127" s="706"/>
      <c r="J127" s="706"/>
      <c r="K127" s="706"/>
      <c r="L127" s="706"/>
      <c r="M127" s="706"/>
      <c r="N127" s="706"/>
      <c r="O127" s="706"/>
      <c r="P127" s="706"/>
      <c r="Q127" s="706"/>
      <c r="R127" s="706"/>
      <c r="S127" s="706"/>
      <c r="T127" s="706"/>
      <c r="U127" s="706"/>
      <c r="V127" s="706"/>
      <c r="W127" s="706"/>
      <c r="X127" s="706"/>
      <c r="Y127" s="706"/>
      <c r="Z127" s="706"/>
      <c r="AA127" s="706"/>
      <c r="AB127" s="706"/>
      <c r="AC127" s="706"/>
      <c r="AD127" s="706"/>
      <c r="AE127" s="706"/>
      <c r="AF127" s="706"/>
      <c r="AG127" s="706"/>
      <c r="AH127" s="706"/>
      <c r="AI127" s="706"/>
      <c r="AJ127" s="706"/>
      <c r="AK127" s="706"/>
      <c r="AL127" s="706"/>
      <c r="AM127" s="706"/>
      <c r="AN127" s="706"/>
      <c r="AO127" s="706"/>
      <c r="AP127" s="706"/>
      <c r="AQ127" s="706"/>
      <c r="AR127" s="706"/>
      <c r="AS127" s="706"/>
      <c r="AT127" s="706"/>
      <c r="AU127" s="706"/>
      <c r="AV127" s="706"/>
      <c r="AW127" s="706"/>
      <c r="AX127" s="706"/>
      <c r="AY127" s="706"/>
      <c r="AZ127" s="706"/>
      <c r="BA127" s="700">
        <f>'3 Heat eta and phi'!AX$21</f>
        <v>0.44282161656391661</v>
      </c>
      <c r="BB127" s="706"/>
      <c r="BC127" s="706"/>
      <c r="BD127" s="706"/>
      <c r="BE127" s="706"/>
      <c r="BF127" s="706"/>
      <c r="BG127" s="706"/>
      <c r="BH127" s="706"/>
    </row>
    <row r="128" spans="1:60" s="696" customFormat="1" ht="12.75" x14ac:dyDescent="0.2">
      <c r="A128" s="696" t="s">
        <v>6</v>
      </c>
      <c r="B128" s="696" t="s">
        <v>24</v>
      </c>
      <c r="C128" s="696" t="s">
        <v>19</v>
      </c>
      <c r="D128" s="696" t="s">
        <v>1074</v>
      </c>
      <c r="E128" s="699" t="s">
        <v>1047</v>
      </c>
      <c r="F128" s="696" t="s">
        <v>13</v>
      </c>
      <c r="G128" s="706"/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  <c r="V128" s="706"/>
      <c r="W128" s="706"/>
      <c r="X128" s="706"/>
      <c r="Y128" s="706"/>
      <c r="Z128" s="706"/>
      <c r="AA128" s="706"/>
      <c r="AB128" s="706"/>
      <c r="AC128" s="706"/>
      <c r="AD128" s="706"/>
      <c r="AE128" s="706"/>
      <c r="AF128" s="706"/>
      <c r="AG128" s="706"/>
      <c r="AH128" s="706"/>
      <c r="AI128" s="706"/>
      <c r="AJ128" s="706"/>
      <c r="AK128" s="706"/>
      <c r="AL128" s="706"/>
      <c r="AM128" s="706"/>
      <c r="AN128" s="706"/>
      <c r="AO128" s="706"/>
      <c r="AP128" s="706"/>
      <c r="AQ128" s="706"/>
      <c r="AR128" s="706"/>
      <c r="AS128" s="706"/>
      <c r="AT128" s="706"/>
      <c r="AU128" s="706"/>
      <c r="AV128" s="706"/>
      <c r="AW128" s="706"/>
      <c r="AX128" s="706"/>
      <c r="AY128" s="706"/>
      <c r="AZ128" s="706"/>
      <c r="BA128" s="700">
        <f>'3 Heat eta and phi'!AX$25</f>
        <v>0.67497995647692133</v>
      </c>
      <c r="BB128" s="706"/>
      <c r="BC128" s="706"/>
      <c r="BD128" s="706"/>
      <c r="BE128" s="706"/>
      <c r="BF128" s="706"/>
      <c r="BG128" s="706"/>
      <c r="BH128" s="706"/>
    </row>
    <row r="129" spans="1:60" s="697" customFormat="1" ht="12.75" x14ac:dyDescent="0.2">
      <c r="A129" s="697" t="s">
        <v>6</v>
      </c>
      <c r="B129" s="697" t="s">
        <v>24</v>
      </c>
      <c r="C129" s="697" t="s">
        <v>16</v>
      </c>
      <c r="F129" s="697" t="s">
        <v>9</v>
      </c>
      <c r="AP129" s="697">
        <v>147</v>
      </c>
      <c r="AQ129" s="697">
        <v>38</v>
      </c>
      <c r="AR129" s="697">
        <v>157</v>
      </c>
      <c r="AS129" s="697">
        <v>155</v>
      </c>
      <c r="AT129" s="697">
        <v>124</v>
      </c>
      <c r="AU129" s="697">
        <v>128</v>
      </c>
      <c r="AV129" s="697">
        <v>141</v>
      </c>
      <c r="AW129" s="697">
        <v>131</v>
      </c>
      <c r="AX129" s="697">
        <v>113</v>
      </c>
      <c r="AY129" s="697">
        <v>118</v>
      </c>
      <c r="AZ129" s="697">
        <v>113</v>
      </c>
      <c r="BA129" s="697">
        <v>108</v>
      </c>
      <c r="BB129" s="697">
        <v>107</v>
      </c>
      <c r="BC129" s="697">
        <v>127</v>
      </c>
      <c r="BD129" s="697">
        <v>136</v>
      </c>
      <c r="BE129" s="697">
        <v>163</v>
      </c>
      <c r="BF129" s="697">
        <v>95</v>
      </c>
      <c r="BG129" s="697">
        <v>98</v>
      </c>
      <c r="BH129" s="697">
        <v>76</v>
      </c>
    </row>
    <row r="130" spans="1:60" s="697" customFormat="1" ht="12.75" x14ac:dyDescent="0.2">
      <c r="A130" s="697" t="s">
        <v>6</v>
      </c>
      <c r="B130" s="697" t="s">
        <v>24</v>
      </c>
      <c r="C130" s="697" t="s">
        <v>16</v>
      </c>
      <c r="F130" s="697" t="s">
        <v>10</v>
      </c>
      <c r="AP130" s="697">
        <v>1.1187129473900501E-3</v>
      </c>
      <c r="AQ130" s="697">
        <v>2.73184759166068E-4</v>
      </c>
      <c r="AR130" s="697">
        <v>1.1564440450497601E-3</v>
      </c>
      <c r="AS130" s="697">
        <v>1.1378401591507999E-3</v>
      </c>
      <c r="AT130" s="697">
        <v>8.9404164503662702E-4</v>
      </c>
      <c r="AU130" s="697">
        <v>9.18168254332606E-4</v>
      </c>
      <c r="AV130" s="697">
        <v>1.0007310304690699E-3</v>
      </c>
      <c r="AW130" s="697">
        <v>9.5725946115791905E-4</v>
      </c>
      <c r="AX130" s="697">
        <v>8.1910768004059297E-4</v>
      </c>
      <c r="AY130" s="697">
        <v>8.5162277441378799E-4</v>
      </c>
      <c r="AZ130" s="697">
        <v>8.2187795476034602E-4</v>
      </c>
      <c r="BA130" s="697">
        <v>7.9859211168458605E-4</v>
      </c>
      <c r="BB130" s="697">
        <v>8.0405182001262396E-4</v>
      </c>
      <c r="BC130" s="697">
        <v>9.5464317392546304E-4</v>
      </c>
      <c r="BD130" s="697">
        <v>1.10153567031685E-3</v>
      </c>
      <c r="BE130" s="697">
        <v>1.2555459699285199E-3</v>
      </c>
      <c r="BF130" s="697">
        <v>8.0310420911142903E-4</v>
      </c>
      <c r="BG130" s="697">
        <v>8.0457788396016505E-4</v>
      </c>
      <c r="BH130" s="697">
        <v>6.1986672865333998E-4</v>
      </c>
    </row>
    <row r="131" spans="1:60" s="696" customFormat="1" ht="12.75" x14ac:dyDescent="0.2">
      <c r="A131" s="696" t="s">
        <v>6</v>
      </c>
      <c r="B131" s="696" t="s">
        <v>24</v>
      </c>
      <c r="C131" s="696" t="s">
        <v>16</v>
      </c>
      <c r="D131" s="696" t="str">
        <f>'2 MD eta and phi'!$A$13</f>
        <v>Industry static diesel engines</v>
      </c>
      <c r="E131" s="699" t="s">
        <v>1048</v>
      </c>
      <c r="F131" s="696" t="s">
        <v>11</v>
      </c>
      <c r="G131" s="705"/>
      <c r="H131" s="705"/>
      <c r="I131" s="705"/>
      <c r="J131" s="705"/>
      <c r="K131" s="705"/>
      <c r="L131" s="705"/>
      <c r="M131" s="705"/>
      <c r="N131" s="705"/>
      <c r="O131" s="705"/>
      <c r="P131" s="705"/>
      <c r="Q131" s="705"/>
      <c r="R131" s="705"/>
      <c r="S131" s="705"/>
      <c r="T131" s="705"/>
      <c r="U131" s="705"/>
      <c r="V131" s="705"/>
      <c r="W131" s="705"/>
      <c r="X131" s="705"/>
      <c r="Y131" s="705"/>
      <c r="Z131" s="705"/>
      <c r="AA131" s="705"/>
      <c r="AB131" s="705"/>
      <c r="AC131" s="705"/>
      <c r="AD131" s="705"/>
      <c r="AE131" s="705"/>
      <c r="AF131" s="705"/>
      <c r="AG131" s="705"/>
      <c r="AH131" s="705"/>
      <c r="AI131" s="705"/>
      <c r="AJ131" s="705"/>
      <c r="AK131" s="705"/>
      <c r="AL131" s="705"/>
      <c r="AM131" s="705"/>
      <c r="AN131" s="705"/>
      <c r="AO131" s="705"/>
      <c r="AP131" s="696">
        <f>1</f>
        <v>1</v>
      </c>
      <c r="AQ131" s="696">
        <f>1</f>
        <v>1</v>
      </c>
      <c r="AR131" s="696">
        <f>1</f>
        <v>1</v>
      </c>
      <c r="AS131" s="696">
        <f>1</f>
        <v>1</v>
      </c>
      <c r="AT131" s="696">
        <f>1</f>
        <v>1</v>
      </c>
      <c r="AU131" s="696">
        <f>1</f>
        <v>1</v>
      </c>
      <c r="AV131" s="696">
        <f>1</f>
        <v>1</v>
      </c>
      <c r="AW131" s="696">
        <f>1</f>
        <v>1</v>
      </c>
      <c r="AX131" s="696">
        <f>1</f>
        <v>1</v>
      </c>
      <c r="AY131" s="696">
        <f>1</f>
        <v>1</v>
      </c>
      <c r="AZ131" s="696">
        <f>1</f>
        <v>1</v>
      </c>
      <c r="BA131" s="696">
        <f>1</f>
        <v>1</v>
      </c>
      <c r="BB131" s="696">
        <f>1</f>
        <v>1</v>
      </c>
      <c r="BC131" s="696">
        <f>1</f>
        <v>1</v>
      </c>
      <c r="BD131" s="696">
        <f>1</f>
        <v>1</v>
      </c>
      <c r="BE131" s="696">
        <f>1</f>
        <v>1</v>
      </c>
      <c r="BF131" s="696">
        <f>1</f>
        <v>1</v>
      </c>
      <c r="BG131" s="696">
        <f>1</f>
        <v>1</v>
      </c>
      <c r="BH131" s="696">
        <f>1</f>
        <v>1</v>
      </c>
    </row>
    <row r="132" spans="1:60" s="696" customFormat="1" ht="12.75" x14ac:dyDescent="0.2">
      <c r="A132" s="696" t="s">
        <v>6</v>
      </c>
      <c r="B132" s="696" t="s">
        <v>24</v>
      </c>
      <c r="C132" s="696" t="s">
        <v>16</v>
      </c>
      <c r="D132" s="696" t="str">
        <f>'2 MD eta and phi'!$A$13</f>
        <v>Industry static diesel engines</v>
      </c>
      <c r="E132" s="699" t="s">
        <v>1048</v>
      </c>
      <c r="F132" s="696" t="s">
        <v>12</v>
      </c>
      <c r="G132" s="706"/>
      <c r="H132" s="706"/>
      <c r="I132" s="706"/>
      <c r="J132" s="706"/>
      <c r="K132" s="706"/>
      <c r="L132" s="706"/>
      <c r="M132" s="706"/>
      <c r="N132" s="706"/>
      <c r="O132" s="706"/>
      <c r="P132" s="706"/>
      <c r="Q132" s="706"/>
      <c r="R132" s="706"/>
      <c r="S132" s="706"/>
      <c r="T132" s="706"/>
      <c r="U132" s="706"/>
      <c r="V132" s="706"/>
      <c r="W132" s="706"/>
      <c r="X132" s="706"/>
      <c r="Y132" s="706"/>
      <c r="Z132" s="706"/>
      <c r="AA132" s="706"/>
      <c r="AB132" s="706"/>
      <c r="AC132" s="706"/>
      <c r="AD132" s="706"/>
      <c r="AE132" s="706"/>
      <c r="AF132" s="706"/>
      <c r="AG132" s="706"/>
      <c r="AH132" s="706"/>
      <c r="AI132" s="706"/>
      <c r="AJ132" s="706"/>
      <c r="AK132" s="706"/>
      <c r="AL132" s="706"/>
      <c r="AM132" s="706"/>
      <c r="AN132" s="706"/>
      <c r="AO132" s="706"/>
      <c r="AP132" s="696">
        <f>'2 MD eta and phi'!AO$13</f>
        <v>0.28499999999999998</v>
      </c>
      <c r="AQ132" s="696">
        <f>'2 MD eta and phi'!AP$13</f>
        <v>0.28599999999999998</v>
      </c>
      <c r="AR132" s="696">
        <f>'2 MD eta and phi'!AQ$13</f>
        <v>0.28699999999999998</v>
      </c>
      <c r="AS132" s="696">
        <f>'2 MD eta and phi'!AR$13</f>
        <v>0.28799999999999998</v>
      </c>
      <c r="AT132" s="696">
        <f>'2 MD eta and phi'!AS$13</f>
        <v>0.28899999999999998</v>
      </c>
      <c r="AU132" s="696">
        <f>'2 MD eta and phi'!AT$13</f>
        <v>0.28999999999999998</v>
      </c>
      <c r="AV132" s="696">
        <f>'2 MD eta and phi'!AU$13</f>
        <v>0.29099999999999998</v>
      </c>
      <c r="AW132" s="696">
        <f>'2 MD eta and phi'!AV$13</f>
        <v>0.29199999999999998</v>
      </c>
      <c r="AX132" s="696">
        <f>'2 MD eta and phi'!AW$13</f>
        <v>0.29299999999999998</v>
      </c>
      <c r="AY132" s="696">
        <f>'2 MD eta and phi'!AX$13</f>
        <v>0.29399999999999998</v>
      </c>
      <c r="AZ132" s="696">
        <f>'2 MD eta and phi'!AY$13</f>
        <v>0.29499999999999998</v>
      </c>
      <c r="BA132" s="696">
        <f>'2 MD eta and phi'!AZ$13</f>
        <v>0.29599999999999999</v>
      </c>
      <c r="BB132" s="696">
        <f>'2 MD eta and phi'!BA$13</f>
        <v>0.29699999999999999</v>
      </c>
      <c r="BC132" s="696">
        <f>'2 MD eta and phi'!BB$13</f>
        <v>0.29799999999999999</v>
      </c>
      <c r="BD132" s="696">
        <f>'2 MD eta and phi'!BC$13</f>
        <v>0.29899999999999999</v>
      </c>
      <c r="BE132" s="696">
        <f>'2 MD eta and phi'!BD$13</f>
        <v>0.3</v>
      </c>
      <c r="BF132" s="696">
        <f>'2 MD eta and phi'!BE$13</f>
        <v>0.30099999999999999</v>
      </c>
      <c r="BG132" s="696">
        <f>'2 MD eta and phi'!BF$13</f>
        <v>0.30199999999999999</v>
      </c>
      <c r="BH132" s="696">
        <f>'2 MD eta and phi'!BG$13</f>
        <v>0.30299999999999999</v>
      </c>
    </row>
    <row r="133" spans="1:60" s="696" customFormat="1" ht="12.75" x14ac:dyDescent="0.2">
      <c r="A133" s="696" t="s">
        <v>6</v>
      </c>
      <c r="B133" s="696" t="s">
        <v>24</v>
      </c>
      <c r="C133" s="696" t="s">
        <v>16</v>
      </c>
      <c r="D133" s="696" t="str">
        <f>'2 MD eta and phi'!$A$13</f>
        <v>Industry static diesel engines</v>
      </c>
      <c r="E133" s="699" t="s">
        <v>1048</v>
      </c>
      <c r="F133" s="696" t="s">
        <v>13</v>
      </c>
      <c r="G133" s="706"/>
      <c r="H133" s="706"/>
      <c r="I133" s="706"/>
      <c r="J133" s="706"/>
      <c r="K133" s="706"/>
      <c r="L133" s="706"/>
      <c r="M133" s="706"/>
      <c r="N133" s="706"/>
      <c r="O133" s="706"/>
      <c r="P133" s="706"/>
      <c r="Q133" s="706"/>
      <c r="R133" s="706"/>
      <c r="S133" s="706"/>
      <c r="T133" s="706"/>
      <c r="U133" s="706"/>
      <c r="V133" s="706"/>
      <c r="W133" s="706"/>
      <c r="X133" s="706"/>
      <c r="Y133" s="706"/>
      <c r="Z133" s="706"/>
      <c r="AA133" s="706"/>
      <c r="AB133" s="706"/>
      <c r="AC133" s="706"/>
      <c r="AD133" s="706"/>
      <c r="AE133" s="706"/>
      <c r="AF133" s="706"/>
      <c r="AG133" s="706"/>
      <c r="AH133" s="706"/>
      <c r="AI133" s="706"/>
      <c r="AJ133" s="706"/>
      <c r="AK133" s="706"/>
      <c r="AL133" s="706"/>
      <c r="AM133" s="706"/>
      <c r="AN133" s="706"/>
      <c r="AO133" s="706"/>
      <c r="AP133" s="696">
        <f>1</f>
        <v>1</v>
      </c>
      <c r="AQ133" s="696">
        <f>1</f>
        <v>1</v>
      </c>
      <c r="AR133" s="696">
        <f>1</f>
        <v>1</v>
      </c>
      <c r="AS133" s="696">
        <f>1</f>
        <v>1</v>
      </c>
      <c r="AT133" s="696">
        <f>1</f>
        <v>1</v>
      </c>
      <c r="AU133" s="696">
        <f>1</f>
        <v>1</v>
      </c>
      <c r="AV133" s="696">
        <f>1</f>
        <v>1</v>
      </c>
      <c r="AW133" s="696">
        <f>1</f>
        <v>1</v>
      </c>
      <c r="AX133" s="696">
        <f>1</f>
        <v>1</v>
      </c>
      <c r="AY133" s="696">
        <f>1</f>
        <v>1</v>
      </c>
      <c r="AZ133" s="696">
        <f>1</f>
        <v>1</v>
      </c>
      <c r="BA133" s="696">
        <f>1</f>
        <v>1</v>
      </c>
      <c r="BB133" s="696">
        <f>1</f>
        <v>1</v>
      </c>
      <c r="BC133" s="696">
        <f>1</f>
        <v>1</v>
      </c>
      <c r="BD133" s="696">
        <f>1</f>
        <v>1</v>
      </c>
      <c r="BE133" s="696">
        <f>1</f>
        <v>1</v>
      </c>
      <c r="BF133" s="696">
        <f>1</f>
        <v>1</v>
      </c>
      <c r="BG133" s="696">
        <f>1</f>
        <v>1</v>
      </c>
      <c r="BH133" s="696">
        <f>1</f>
        <v>1</v>
      </c>
    </row>
    <row r="134" spans="1:60" s="697" customFormat="1" ht="12.75" x14ac:dyDescent="0.2">
      <c r="A134" s="697" t="s">
        <v>6</v>
      </c>
      <c r="B134" s="697" t="s">
        <v>24</v>
      </c>
      <c r="C134" s="697" t="s">
        <v>15</v>
      </c>
      <c r="F134" s="697" t="s">
        <v>9</v>
      </c>
      <c r="G134" s="697">
        <v>804</v>
      </c>
      <c r="H134" s="697">
        <v>883</v>
      </c>
      <c r="I134" s="697">
        <v>1039</v>
      </c>
      <c r="J134" s="697">
        <v>1277</v>
      </c>
      <c r="K134" s="697">
        <v>1415</v>
      </c>
      <c r="L134" s="697">
        <v>1595</v>
      </c>
      <c r="M134" s="697">
        <v>1692</v>
      </c>
      <c r="N134" s="697">
        <v>2058</v>
      </c>
      <c r="O134" s="697">
        <v>2057</v>
      </c>
      <c r="P134" s="697">
        <v>1995</v>
      </c>
      <c r="Q134" s="697">
        <v>2221</v>
      </c>
      <c r="R134" s="697">
        <v>2635</v>
      </c>
      <c r="S134" s="697">
        <v>2604</v>
      </c>
      <c r="T134" s="697">
        <v>2634</v>
      </c>
      <c r="U134" s="697">
        <v>2127</v>
      </c>
      <c r="V134" s="697">
        <v>2674</v>
      </c>
      <c r="W134" s="697">
        <v>1936</v>
      </c>
      <c r="X134" s="697">
        <v>2173</v>
      </c>
      <c r="Y134" s="697">
        <v>1995</v>
      </c>
      <c r="Z134" s="697">
        <v>1937</v>
      </c>
      <c r="AA134" s="697">
        <v>1413</v>
      </c>
      <c r="AB134" s="697">
        <v>1188</v>
      </c>
      <c r="AC134" s="697">
        <v>1227</v>
      </c>
      <c r="AD134" s="697">
        <v>798</v>
      </c>
      <c r="AE134" s="697">
        <v>650</v>
      </c>
      <c r="AF134" s="697">
        <v>370</v>
      </c>
      <c r="AG134" s="697">
        <v>1099</v>
      </c>
      <c r="AH134" s="697">
        <v>1075</v>
      </c>
      <c r="AI134" s="697">
        <v>1353</v>
      </c>
      <c r="AJ134" s="697">
        <v>780</v>
      </c>
      <c r="AK134" s="697">
        <v>923</v>
      </c>
      <c r="AL134" s="697">
        <v>1147</v>
      </c>
      <c r="AM134" s="697">
        <v>309</v>
      </c>
      <c r="AN134" s="697">
        <v>589</v>
      </c>
      <c r="AO134" s="697">
        <v>1002</v>
      </c>
      <c r="AP134" s="697">
        <v>701</v>
      </c>
      <c r="AQ134" s="697">
        <v>536</v>
      </c>
      <c r="AR134" s="697">
        <v>361</v>
      </c>
      <c r="AS134" s="697">
        <v>298</v>
      </c>
      <c r="AT134" s="697">
        <v>37</v>
      </c>
      <c r="AU134" s="697">
        <v>74</v>
      </c>
      <c r="AV134" s="697">
        <v>94</v>
      </c>
      <c r="AW134" s="697">
        <v>81</v>
      </c>
      <c r="AX134" s="697">
        <v>70</v>
      </c>
      <c r="AY134" s="697">
        <v>70</v>
      </c>
      <c r="AZ134" s="697">
        <v>78</v>
      </c>
      <c r="BA134" s="697">
        <v>69</v>
      </c>
      <c r="BB134" s="697">
        <v>73</v>
      </c>
      <c r="BC134" s="697">
        <v>102</v>
      </c>
      <c r="BD134" s="697">
        <v>65</v>
      </c>
      <c r="BE134" s="697">
        <v>127</v>
      </c>
      <c r="BF134" s="697">
        <v>82</v>
      </c>
      <c r="BG134" s="697">
        <v>16</v>
      </c>
      <c r="BH134" s="697">
        <v>20</v>
      </c>
    </row>
    <row r="135" spans="1:60" s="697" customFormat="1" ht="12.75" x14ac:dyDescent="0.2">
      <c r="A135" s="697" t="s">
        <v>6</v>
      </c>
      <c r="B135" s="697" t="s">
        <v>24</v>
      </c>
      <c r="C135" s="697" t="s">
        <v>15</v>
      </c>
      <c r="F135" s="697" t="s">
        <v>10</v>
      </c>
      <c r="G135" s="697">
        <v>7.6538626303012999E-3</v>
      </c>
      <c r="H135" s="697">
        <v>8.5197942899045698E-3</v>
      </c>
      <c r="I135" s="697">
        <v>9.6803346656604301E-3</v>
      </c>
      <c r="J135" s="697">
        <v>1.1544024588682001E-2</v>
      </c>
      <c r="K135" s="697">
        <v>1.2864922855922001E-2</v>
      </c>
      <c r="L135" s="697">
        <v>1.40266638525397E-2</v>
      </c>
      <c r="M135" s="697">
        <v>1.5199015477484401E-2</v>
      </c>
      <c r="N135" s="697">
        <v>1.8235466120843199E-2</v>
      </c>
      <c r="O135" s="697">
        <v>1.7546254041097602E-2</v>
      </c>
      <c r="P135" s="697">
        <v>1.6556978413683799E-2</v>
      </c>
      <c r="Q135" s="697">
        <v>1.7877697552180199E-2</v>
      </c>
      <c r="R135" s="697">
        <v>2.1270584436551498E-2</v>
      </c>
      <c r="S135" s="697">
        <v>2.0871405213042201E-2</v>
      </c>
      <c r="T135" s="697">
        <v>2.0081270441498201E-2</v>
      </c>
      <c r="U135" s="697">
        <v>1.6895299976964599E-2</v>
      </c>
      <c r="V135" s="697">
        <v>2.1647089300314899E-2</v>
      </c>
      <c r="W135" s="697">
        <v>1.55297439517423E-2</v>
      </c>
      <c r="X135" s="697">
        <v>1.6980011564849101E-2</v>
      </c>
      <c r="Y135" s="697">
        <v>1.5597026010679501E-2</v>
      </c>
      <c r="Z135" s="697">
        <v>1.4448215417894299E-2</v>
      </c>
      <c r="AA135" s="697">
        <v>1.1378918801388299E-2</v>
      </c>
      <c r="AB135" s="697">
        <v>9.7712636020430808E-3</v>
      </c>
      <c r="AC135" s="697">
        <v>1.01673005692694E-2</v>
      </c>
      <c r="AD135" s="697">
        <v>6.6707906307993201E-3</v>
      </c>
      <c r="AE135" s="697">
        <v>5.44192627445727E-3</v>
      </c>
      <c r="AF135" s="697">
        <v>2.96790650292379E-3</v>
      </c>
      <c r="AG135" s="697">
        <v>8.6054341868295296E-3</v>
      </c>
      <c r="AH135" s="697">
        <v>8.3277814790139893E-3</v>
      </c>
      <c r="AI135" s="697">
        <v>1.03491796381994E-2</v>
      </c>
      <c r="AJ135" s="697">
        <v>6.0947022972339402E-3</v>
      </c>
      <c r="AK135" s="697">
        <v>7.2485392976063302E-3</v>
      </c>
      <c r="AL135" s="697">
        <v>8.6259409946529697E-3</v>
      </c>
      <c r="AM135" s="697">
        <v>2.3755525658274101E-3</v>
      </c>
      <c r="AN135" s="697">
        <v>4.4573936733767203E-3</v>
      </c>
      <c r="AO135" s="697">
        <v>7.5964913610759403E-3</v>
      </c>
      <c r="AP135" s="697">
        <v>5.33481480354031E-3</v>
      </c>
      <c r="AQ135" s="697">
        <v>3.8533429187634798E-3</v>
      </c>
      <c r="AR135" s="697">
        <v>2.65908471505071E-3</v>
      </c>
      <c r="AS135" s="697">
        <v>2.1875894672705801E-3</v>
      </c>
      <c r="AT135" s="697">
        <v>2.66770490857703E-4</v>
      </c>
      <c r="AU135" s="697">
        <v>5.3081602203603796E-4</v>
      </c>
      <c r="AV135" s="697">
        <v>6.6715402031271103E-4</v>
      </c>
      <c r="AW135" s="697">
        <v>5.91893254609095E-4</v>
      </c>
      <c r="AX135" s="697">
        <v>5.0741183719328804E-4</v>
      </c>
      <c r="AY135" s="697">
        <v>5.05199950923433E-4</v>
      </c>
      <c r="AZ135" s="697">
        <v>5.67313986471743E-4</v>
      </c>
      <c r="BA135" s="697">
        <v>5.1021162690959596E-4</v>
      </c>
      <c r="BB135" s="697">
        <v>5.4855871832637005E-4</v>
      </c>
      <c r="BC135" s="697">
        <v>7.6672128929446603E-4</v>
      </c>
      <c r="BD135" s="697">
        <v>5.2646925419555502E-4</v>
      </c>
      <c r="BE135" s="697">
        <v>9.7824747350258806E-4</v>
      </c>
      <c r="BF135" s="697">
        <v>6.93205738390917E-4</v>
      </c>
      <c r="BG135" s="697">
        <v>1.3135965452410901E-4</v>
      </c>
      <c r="BH135" s="697">
        <v>1.63122823329826E-4</v>
      </c>
    </row>
    <row r="136" spans="1:60" s="696" customFormat="1" ht="12.75" x14ac:dyDescent="0.2">
      <c r="A136" s="696" t="s">
        <v>6</v>
      </c>
      <c r="B136" s="696" t="s">
        <v>24</v>
      </c>
      <c r="C136" s="696" t="s">
        <v>15</v>
      </c>
      <c r="D136" s="696" t="s">
        <v>1075</v>
      </c>
      <c r="E136" s="699" t="s">
        <v>1053</v>
      </c>
      <c r="F136" s="696" t="s">
        <v>11</v>
      </c>
      <c r="G136" s="696">
        <f>0.5</f>
        <v>0.5</v>
      </c>
      <c r="H136" s="696">
        <f t="shared" ref="H136:BH136" si="14">0.5</f>
        <v>0.5</v>
      </c>
      <c r="I136" s="696">
        <f t="shared" si="14"/>
        <v>0.5</v>
      </c>
      <c r="J136" s="696">
        <f t="shared" si="14"/>
        <v>0.5</v>
      </c>
      <c r="K136" s="696">
        <f t="shared" si="14"/>
        <v>0.5</v>
      </c>
      <c r="L136" s="696">
        <f t="shared" si="14"/>
        <v>0.5</v>
      </c>
      <c r="M136" s="696">
        <f t="shared" si="14"/>
        <v>0.5</v>
      </c>
      <c r="N136" s="696">
        <f t="shared" si="14"/>
        <v>0.5</v>
      </c>
      <c r="O136" s="696">
        <f t="shared" si="14"/>
        <v>0.5</v>
      </c>
      <c r="P136" s="696">
        <f t="shared" si="14"/>
        <v>0.5</v>
      </c>
      <c r="Q136" s="696">
        <f t="shared" si="14"/>
        <v>0.5</v>
      </c>
      <c r="R136" s="696">
        <f t="shared" si="14"/>
        <v>0.5</v>
      </c>
      <c r="S136" s="696">
        <f t="shared" si="14"/>
        <v>0.5</v>
      </c>
      <c r="T136" s="696">
        <f t="shared" si="14"/>
        <v>0.5</v>
      </c>
      <c r="U136" s="696">
        <f t="shared" si="14"/>
        <v>0.5</v>
      </c>
      <c r="V136" s="696">
        <f t="shared" si="14"/>
        <v>0.5</v>
      </c>
      <c r="W136" s="696">
        <f t="shared" si="14"/>
        <v>0.5</v>
      </c>
      <c r="X136" s="696">
        <f t="shared" si="14"/>
        <v>0.5</v>
      </c>
      <c r="Y136" s="696">
        <f t="shared" si="14"/>
        <v>0.5</v>
      </c>
      <c r="Z136" s="696">
        <f t="shared" si="14"/>
        <v>0.5</v>
      </c>
      <c r="AA136" s="696">
        <f t="shared" si="14"/>
        <v>0.5</v>
      </c>
      <c r="AB136" s="696">
        <f t="shared" si="14"/>
        <v>0.5</v>
      </c>
      <c r="AC136" s="696">
        <f t="shared" si="14"/>
        <v>0.5</v>
      </c>
      <c r="AD136" s="696">
        <f t="shared" si="14"/>
        <v>0.5</v>
      </c>
      <c r="AE136" s="696">
        <f t="shared" si="14"/>
        <v>0.5</v>
      </c>
      <c r="AF136" s="696">
        <f t="shared" si="14"/>
        <v>0.5</v>
      </c>
      <c r="AG136" s="696">
        <f t="shared" si="14"/>
        <v>0.5</v>
      </c>
      <c r="AH136" s="696">
        <f t="shared" si="14"/>
        <v>0.5</v>
      </c>
      <c r="AI136" s="696">
        <f t="shared" si="14"/>
        <v>0.5</v>
      </c>
      <c r="AJ136" s="696">
        <f t="shared" si="14"/>
        <v>0.5</v>
      </c>
      <c r="AK136" s="696">
        <f t="shared" si="14"/>
        <v>0.5</v>
      </c>
      <c r="AL136" s="696">
        <f t="shared" si="14"/>
        <v>0.5</v>
      </c>
      <c r="AM136" s="696">
        <f t="shared" si="14"/>
        <v>0.5</v>
      </c>
      <c r="AN136" s="696">
        <f t="shared" si="14"/>
        <v>0.5</v>
      </c>
      <c r="AO136" s="696">
        <f t="shared" si="14"/>
        <v>0.5</v>
      </c>
      <c r="AP136" s="696">
        <f t="shared" si="14"/>
        <v>0.5</v>
      </c>
      <c r="AQ136" s="696">
        <f t="shared" si="14"/>
        <v>0.5</v>
      </c>
      <c r="AR136" s="696">
        <f t="shared" si="14"/>
        <v>0.5</v>
      </c>
      <c r="AS136" s="696">
        <f t="shared" si="14"/>
        <v>0.5</v>
      </c>
      <c r="AT136" s="696">
        <f t="shared" si="14"/>
        <v>0.5</v>
      </c>
      <c r="AU136" s="696">
        <f t="shared" si="14"/>
        <v>0.5</v>
      </c>
      <c r="AV136" s="696">
        <f t="shared" si="14"/>
        <v>0.5</v>
      </c>
      <c r="AW136" s="696">
        <f t="shared" si="14"/>
        <v>0.5</v>
      </c>
      <c r="AX136" s="696">
        <f t="shared" si="14"/>
        <v>0.5</v>
      </c>
      <c r="AY136" s="696">
        <f t="shared" si="14"/>
        <v>0.5</v>
      </c>
      <c r="AZ136" s="696">
        <f t="shared" si="14"/>
        <v>0.5</v>
      </c>
      <c r="BA136" s="696">
        <f t="shared" si="14"/>
        <v>0.5</v>
      </c>
      <c r="BB136" s="696">
        <f t="shared" si="14"/>
        <v>0.5</v>
      </c>
      <c r="BC136" s="696">
        <f t="shared" si="14"/>
        <v>0.5</v>
      </c>
      <c r="BD136" s="696">
        <f t="shared" si="14"/>
        <v>0.5</v>
      </c>
      <c r="BE136" s="696">
        <f>0.5</f>
        <v>0.5</v>
      </c>
      <c r="BF136" s="696">
        <f t="shared" si="14"/>
        <v>0.5</v>
      </c>
      <c r="BG136" s="696">
        <f t="shared" si="14"/>
        <v>0.5</v>
      </c>
      <c r="BH136" s="696">
        <f t="shared" si="14"/>
        <v>0.5</v>
      </c>
    </row>
    <row r="137" spans="1:60" s="696" customFormat="1" ht="12.75" x14ac:dyDescent="0.2">
      <c r="A137" s="696" t="s">
        <v>6</v>
      </c>
      <c r="B137" s="696" t="s">
        <v>24</v>
      </c>
      <c r="C137" s="696" t="s">
        <v>15</v>
      </c>
      <c r="D137" s="696" t="s">
        <v>1075</v>
      </c>
      <c r="E137" s="699" t="s">
        <v>1053</v>
      </c>
      <c r="F137" s="696" t="s">
        <v>12</v>
      </c>
      <c r="G137" s="700">
        <f>'3 Heat eta and phi'!D$20</f>
        <v>0.22082583439363709</v>
      </c>
      <c r="H137" s="700">
        <f>'3 Heat eta and phi'!E$20</f>
        <v>0.23818542510955309</v>
      </c>
      <c r="I137" s="700">
        <f>'3 Heat eta and phi'!F$20</f>
        <v>0.24042546167303691</v>
      </c>
      <c r="J137" s="700">
        <f>'3 Heat eta and phi'!G$20</f>
        <v>0.24721206174660004</v>
      </c>
      <c r="K137" s="700">
        <f>'3 Heat eta and phi'!H$20</f>
        <v>0.25245285308078824</v>
      </c>
      <c r="L137" s="700">
        <f>'3 Heat eta and phi'!I$20</f>
        <v>0.25597161877739627</v>
      </c>
      <c r="M137" s="700">
        <f>'3 Heat eta and phi'!J$20</f>
        <v>0.25795766803074527</v>
      </c>
      <c r="N137" s="700">
        <f>'3 Heat eta and phi'!K$20</f>
        <v>0.26274732024593184</v>
      </c>
      <c r="O137" s="700">
        <f>'3 Heat eta and phi'!L$20</f>
        <v>0.26301245275701968</v>
      </c>
      <c r="P137" s="700">
        <f>'3 Heat eta and phi'!M$20</f>
        <v>0.25926789110504256</v>
      </c>
      <c r="Q137" s="700">
        <f>'3 Heat eta and phi'!N$20</f>
        <v>0.26376961637687713</v>
      </c>
      <c r="R137" s="700">
        <f>'3 Heat eta and phi'!O$20</f>
        <v>0.27384463233818968</v>
      </c>
      <c r="S137" s="700">
        <f>'3 Heat eta and phi'!P$20</f>
        <v>0.29274828522686275</v>
      </c>
      <c r="T137" s="700">
        <f>'3 Heat eta and phi'!Q$20</f>
        <v>0.26305771052289167</v>
      </c>
      <c r="U137" s="700">
        <f>'3 Heat eta and phi'!R$20</f>
        <v>0.27337536104858901</v>
      </c>
      <c r="V137" s="700">
        <f>'3 Heat eta and phi'!S$20</f>
        <v>0.26712694482050137</v>
      </c>
      <c r="W137" s="700">
        <f>'3 Heat eta and phi'!T$20</f>
        <v>0.26379674514077622</v>
      </c>
      <c r="X137" s="700">
        <f>'3 Heat eta and phi'!U$20</f>
        <v>0.27815907003644758</v>
      </c>
      <c r="Y137" s="700">
        <f>'3 Heat eta and phi'!V$20</f>
        <v>0.28285577134714029</v>
      </c>
      <c r="Z137" s="700">
        <f>'3 Heat eta and phi'!W$20</f>
        <v>0.27873423627915395</v>
      </c>
      <c r="AA137" s="700">
        <f>'3 Heat eta and phi'!X$20</f>
        <v>0.30307632471533119</v>
      </c>
      <c r="AB137" s="700">
        <f>'3 Heat eta and phi'!Y$20</f>
        <v>0.30222719842934154</v>
      </c>
      <c r="AC137" s="700">
        <f>'3 Heat eta and phi'!Z$20</f>
        <v>0.31428327370669973</v>
      </c>
      <c r="AD137" s="700">
        <f>'3 Heat eta and phi'!AA$20</f>
        <v>0.32638671499685012</v>
      </c>
      <c r="AE137" s="700">
        <f>'3 Heat eta and phi'!AB$20</f>
        <v>0.32866456515327247</v>
      </c>
      <c r="AF137" s="700">
        <f>'3 Heat eta and phi'!AC$20</f>
        <v>0.32726578478118595</v>
      </c>
      <c r="AG137" s="700">
        <f>'3 Heat eta and phi'!AD$20</f>
        <v>0.33804828140726689</v>
      </c>
      <c r="AH137" s="700">
        <f>'3 Heat eta and phi'!AE$20</f>
        <v>0.35308368348877672</v>
      </c>
      <c r="AI137" s="700">
        <f>'3 Heat eta and phi'!AF$20</f>
        <v>0.36127501605989543</v>
      </c>
      <c r="AJ137" s="700">
        <f>'3 Heat eta and phi'!AG$20</f>
        <v>0.336314328692911</v>
      </c>
      <c r="AK137" s="700">
        <f>'3 Heat eta and phi'!AH$20</f>
        <v>0.34392257025756506</v>
      </c>
      <c r="AL137" s="700">
        <f>'3 Heat eta and phi'!AI$20</f>
        <v>0.36114628596185655</v>
      </c>
      <c r="AM137" s="700">
        <f>'3 Heat eta and phi'!AJ$20</f>
        <v>0.37061538562698515</v>
      </c>
      <c r="AN137" s="700">
        <f>'3 Heat eta and phi'!AK$20</f>
        <v>0.37678757180985728</v>
      </c>
      <c r="AO137" s="700">
        <f>'3 Heat eta and phi'!AL$20</f>
        <v>0.38741092067264526</v>
      </c>
      <c r="AP137" s="700">
        <f>'3 Heat eta and phi'!AM$20</f>
        <v>0.383268005286727</v>
      </c>
      <c r="AQ137" s="700">
        <f>'3 Heat eta and phi'!AN$20</f>
        <v>0.39361997933234427</v>
      </c>
      <c r="AR137" s="700">
        <f>'3 Heat eta and phi'!AO$20</f>
        <v>0.40715832414469166</v>
      </c>
      <c r="AS137" s="700">
        <f>'3 Heat eta and phi'!AP$20</f>
        <v>0.41465054901440324</v>
      </c>
      <c r="AT137" s="700">
        <f>'3 Heat eta and phi'!AQ$20</f>
        <v>0.40584455533179142</v>
      </c>
      <c r="AU137" s="700">
        <f>'3 Heat eta and phi'!AR$20</f>
        <v>0.4151583306213521</v>
      </c>
      <c r="AV137" s="700">
        <f>'3 Heat eta and phi'!AS$20</f>
        <v>0.43862096220278957</v>
      </c>
      <c r="AW137" s="700">
        <f>'3 Heat eta and phi'!AT$20</f>
        <v>0.44758791805257503</v>
      </c>
      <c r="AX137" s="700">
        <f>'3 Heat eta and phi'!AU$20</f>
        <v>0.44657128563417114</v>
      </c>
      <c r="AY137" s="700">
        <f>'3 Heat eta and phi'!AV$20</f>
        <v>0.45050456715809217</v>
      </c>
      <c r="AZ137" s="700">
        <f>'3 Heat eta and phi'!AW$20</f>
        <v>0.44928545717019908</v>
      </c>
      <c r="BA137" s="700">
        <f>'3 Heat eta and phi'!AX$20</f>
        <v>0.44282161656391661</v>
      </c>
      <c r="BB137" s="700">
        <f>'3 Heat eta and phi'!AY$20</f>
        <v>0.4474011718435042</v>
      </c>
      <c r="BC137" s="700">
        <f>'3 Heat eta and phi'!AZ$20</f>
        <v>0.42440799931491724</v>
      </c>
      <c r="BD137" s="700">
        <f>'3 Heat eta and phi'!BA$20</f>
        <v>0.43407536964877846</v>
      </c>
      <c r="BE137" s="700">
        <f>'3 Heat eta and phi'!BB$20</f>
        <v>0.43033233297466611</v>
      </c>
      <c r="BF137" s="700">
        <f>'3 Heat eta and phi'!BC$20</f>
        <v>0.42931747399306813</v>
      </c>
      <c r="BG137" s="700">
        <f>'3 Heat eta and phi'!BD$20</f>
        <v>0.4373933131244585</v>
      </c>
      <c r="BH137" s="700">
        <f>'3 Heat eta and phi'!BE$20</f>
        <v>0.44952489502727749</v>
      </c>
    </row>
    <row r="138" spans="1:60" s="696" customFormat="1" ht="12.75" x14ac:dyDescent="0.2">
      <c r="A138" s="696" t="s">
        <v>6</v>
      </c>
      <c r="B138" s="696" t="s">
        <v>24</v>
      </c>
      <c r="C138" s="696" t="s">
        <v>15</v>
      </c>
      <c r="D138" s="696" t="s">
        <v>1075</v>
      </c>
      <c r="E138" s="699" t="s">
        <v>1053</v>
      </c>
      <c r="F138" s="696" t="s">
        <v>13</v>
      </c>
      <c r="G138" s="700">
        <f>'3 Heat eta and phi'!D$24</f>
        <v>0.40171211160431208</v>
      </c>
      <c r="H138" s="700">
        <f>'3 Heat eta and phi'!E$24</f>
        <v>0.40134221094905953</v>
      </c>
      <c r="I138" s="700">
        <f>'3 Heat eta and phi'!F$24</f>
        <v>0.40445994504333127</v>
      </c>
      <c r="J138" s="700">
        <f>'3 Heat eta and phi'!G$24</f>
        <v>0.4048826886493343</v>
      </c>
      <c r="K138" s="700">
        <f>'3 Heat eta and phi'!H$24</f>
        <v>0.40282181357006985</v>
      </c>
      <c r="L138" s="700">
        <f>'3 Heat eta and phi'!I$24</f>
        <v>0.40393151553582751</v>
      </c>
      <c r="M138" s="700">
        <f>'3 Heat eta and phi'!J$24</f>
        <v>0.40287465652082011</v>
      </c>
      <c r="N138" s="700">
        <f>'3 Heat eta and phi'!K$24</f>
        <v>0.40208201225956464</v>
      </c>
      <c r="O138" s="700">
        <f>'3 Heat eta and phi'!L$24</f>
        <v>0.40271612766856901</v>
      </c>
      <c r="P138" s="700">
        <f>'3 Heat eta and phi'!M$24</f>
        <v>0.40308602832382168</v>
      </c>
      <c r="Q138" s="700">
        <f>'3 Heat eta and phi'!N$24</f>
        <v>0.40255759881631803</v>
      </c>
      <c r="R138" s="700">
        <f>'3 Heat eta and phi'!O$24</f>
        <v>0.40261044176706828</v>
      </c>
      <c r="S138" s="700">
        <f>'3 Heat eta and phi'!P$24</f>
        <v>0.40308602832382168</v>
      </c>
      <c r="T138" s="700">
        <f>'3 Heat eta and phi'!Q$24</f>
        <v>0.4022933840625661</v>
      </c>
      <c r="U138" s="700">
        <f>'3 Heat eta and phi'!R$24</f>
        <v>0.40287465652082011</v>
      </c>
      <c r="V138" s="700">
        <f>'3 Heat eta and phi'!S$24</f>
        <v>0.40102515324455723</v>
      </c>
      <c r="W138" s="700">
        <f>'3 Heat eta and phi'!T$24</f>
        <v>0.40076093849080541</v>
      </c>
      <c r="X138" s="700">
        <f>'3 Heat eta and phi'!U$24</f>
        <v>0.4033502430775735</v>
      </c>
      <c r="Y138" s="700">
        <f>'3 Heat eta and phi'!V$24</f>
        <v>0.40234622701331646</v>
      </c>
      <c r="Z138" s="700">
        <f>'3 Heat eta and phi'!W$24</f>
        <v>0.40435425914183065</v>
      </c>
      <c r="AA138" s="700">
        <f>'3 Heat eta and phi'!X$24</f>
        <v>0.40271612766856901</v>
      </c>
      <c r="AB138" s="700">
        <f>'3 Heat eta and phi'!Y$24</f>
        <v>0.402134855210315</v>
      </c>
      <c r="AC138" s="700">
        <f>'3 Heat eta and phi'!Z$24</f>
        <v>0.40250475586556766</v>
      </c>
      <c r="AD138" s="700">
        <f>'3 Heat eta and phi'!AA$24</f>
        <v>0.40160642570281135</v>
      </c>
      <c r="AE138" s="700">
        <f>'3 Heat eta and phi'!AB$24</f>
        <v>0.40202916930881427</v>
      </c>
      <c r="AF138" s="700">
        <f>'3 Heat eta and phi'!AC$24</f>
        <v>0.40409004438807872</v>
      </c>
      <c r="AG138" s="700">
        <f>'3 Heat eta and phi'!AD$24</f>
        <v>0.40414288733882908</v>
      </c>
      <c r="AH138" s="700">
        <f>'3 Heat eta and phi'!AE$24</f>
        <v>0.40340308602832387</v>
      </c>
      <c r="AI138" s="700">
        <f>'3 Heat eta and phi'!AF$24</f>
        <v>0.4022933840625661</v>
      </c>
      <c r="AJ138" s="700">
        <f>'3 Heat eta and phi'!AG$24</f>
        <v>0.39996829422954983</v>
      </c>
      <c r="AK138" s="700">
        <f>'3 Heat eta and phi'!AH$24</f>
        <v>0.40007398013105056</v>
      </c>
      <c r="AL138" s="700">
        <f>'3 Heat eta and phi'!AI$24</f>
        <v>0.40255759881631803</v>
      </c>
      <c r="AM138" s="700">
        <f>'3 Heat eta and phi'!AJ$24</f>
        <v>0.40165926865356172</v>
      </c>
      <c r="AN138" s="700">
        <f>'3 Heat eta and phi'!AK$24</f>
        <v>0.40292749947157058</v>
      </c>
      <c r="AO138" s="700">
        <f>'3 Heat eta and phi'!AL$24</f>
        <v>0.40113083914605796</v>
      </c>
      <c r="AP138" s="700">
        <f>'3 Heat eta and phi'!AM$24</f>
        <v>0.39965123652504764</v>
      </c>
      <c r="AQ138" s="700">
        <f>'3 Heat eta and phi'!AN$24</f>
        <v>0.40329740012682325</v>
      </c>
      <c r="AR138" s="700">
        <f>'3 Heat eta and phi'!AO$24</f>
        <v>0.40091946734305661</v>
      </c>
      <c r="AS138" s="700">
        <f>'3 Heat eta and phi'!AP$24</f>
        <v>0.40070809554005504</v>
      </c>
      <c r="AT138" s="700">
        <f>'3 Heat eta and phi'!AQ$24</f>
        <v>0.40012682308180103</v>
      </c>
      <c r="AU138" s="700">
        <f>'3 Heat eta and phi'!AR$24</f>
        <v>0.40097231029380687</v>
      </c>
      <c r="AV138" s="700">
        <f>'3 Heat eta and phi'!AS$24</f>
        <v>0.40123652504755869</v>
      </c>
      <c r="AW138" s="700">
        <f>'3 Heat eta and phi'!AT$24</f>
        <v>0.40054956668780395</v>
      </c>
      <c r="AX138" s="700">
        <f>'3 Heat eta and phi'!AU$24</f>
        <v>0.40033819488480238</v>
      </c>
      <c r="AY138" s="700">
        <f>'3 Heat eta and phi'!AV$24</f>
        <v>0.40065525258930468</v>
      </c>
      <c r="AZ138" s="700">
        <f>'3 Heat eta and phi'!AW$24</f>
        <v>0.40039103783555285</v>
      </c>
      <c r="BA138" s="700">
        <f>'3 Heat eta and phi'!AX$24</f>
        <v>0.40017966603255128</v>
      </c>
      <c r="BB138" s="700">
        <f>'3 Heat eta and phi'!AY$24</f>
        <v>0.40023250898330165</v>
      </c>
      <c r="BC138" s="700">
        <f>'3 Heat eta and phi'!AZ$24</f>
        <v>0.40139505389980978</v>
      </c>
      <c r="BD138" s="700">
        <f>'3 Heat eta and phi'!BA$24</f>
        <v>0.40123652504755869</v>
      </c>
      <c r="BE138" s="700">
        <f>'3 Heat eta and phi'!BB$24</f>
        <v>0.40329740012682325</v>
      </c>
      <c r="BF138" s="700">
        <f>'3 Heat eta and phi'!BC$24</f>
        <v>0.40123652504755869</v>
      </c>
      <c r="BG138" s="700">
        <f>'3 Heat eta and phi'!BD$24</f>
        <v>0.40192348340731354</v>
      </c>
      <c r="BH138" s="700">
        <f>'3 Heat eta and phi'!BE$24</f>
        <v>0.40266328471781876</v>
      </c>
    </row>
    <row r="139" spans="1:60" s="696" customFormat="1" ht="12.75" x14ac:dyDescent="0.2">
      <c r="A139" s="696" t="s">
        <v>6</v>
      </c>
      <c r="B139" s="696" t="s">
        <v>24</v>
      </c>
      <c r="C139" s="696" t="s">
        <v>15</v>
      </c>
      <c r="D139" s="696" t="s">
        <v>1074</v>
      </c>
      <c r="E139" s="699" t="s">
        <v>1047</v>
      </c>
      <c r="F139" s="696" t="s">
        <v>11</v>
      </c>
      <c r="G139" s="696">
        <f>0.5</f>
        <v>0.5</v>
      </c>
      <c r="H139" s="696">
        <f t="shared" ref="H139:BH139" si="15">0.5</f>
        <v>0.5</v>
      </c>
      <c r="I139" s="696">
        <f t="shared" si="15"/>
        <v>0.5</v>
      </c>
      <c r="J139" s="696">
        <f t="shared" si="15"/>
        <v>0.5</v>
      </c>
      <c r="K139" s="696">
        <f t="shared" si="15"/>
        <v>0.5</v>
      </c>
      <c r="L139" s="696">
        <f t="shared" si="15"/>
        <v>0.5</v>
      </c>
      <c r="M139" s="696">
        <f t="shared" si="15"/>
        <v>0.5</v>
      </c>
      <c r="N139" s="696">
        <f t="shared" si="15"/>
        <v>0.5</v>
      </c>
      <c r="O139" s="696">
        <f t="shared" si="15"/>
        <v>0.5</v>
      </c>
      <c r="P139" s="696">
        <f t="shared" si="15"/>
        <v>0.5</v>
      </c>
      <c r="Q139" s="696">
        <f t="shared" si="15"/>
        <v>0.5</v>
      </c>
      <c r="R139" s="696">
        <f t="shared" si="15"/>
        <v>0.5</v>
      </c>
      <c r="S139" s="696">
        <f t="shared" si="15"/>
        <v>0.5</v>
      </c>
      <c r="T139" s="696">
        <f t="shared" si="15"/>
        <v>0.5</v>
      </c>
      <c r="U139" s="696">
        <f t="shared" si="15"/>
        <v>0.5</v>
      </c>
      <c r="V139" s="696">
        <f t="shared" si="15"/>
        <v>0.5</v>
      </c>
      <c r="W139" s="696">
        <f t="shared" si="15"/>
        <v>0.5</v>
      </c>
      <c r="X139" s="696">
        <f t="shared" si="15"/>
        <v>0.5</v>
      </c>
      <c r="Y139" s="696">
        <f t="shared" si="15"/>
        <v>0.5</v>
      </c>
      <c r="Z139" s="696">
        <f t="shared" si="15"/>
        <v>0.5</v>
      </c>
      <c r="AA139" s="696">
        <f t="shared" si="15"/>
        <v>0.5</v>
      </c>
      <c r="AB139" s="696">
        <f t="shared" si="15"/>
        <v>0.5</v>
      </c>
      <c r="AC139" s="696">
        <f t="shared" si="15"/>
        <v>0.5</v>
      </c>
      <c r="AD139" s="696">
        <f t="shared" si="15"/>
        <v>0.5</v>
      </c>
      <c r="AE139" s="696">
        <f t="shared" si="15"/>
        <v>0.5</v>
      </c>
      <c r="AF139" s="696">
        <f t="shared" si="15"/>
        <v>0.5</v>
      </c>
      <c r="AG139" s="696">
        <f t="shared" si="15"/>
        <v>0.5</v>
      </c>
      <c r="AH139" s="696">
        <f t="shared" si="15"/>
        <v>0.5</v>
      </c>
      <c r="AI139" s="696">
        <f t="shared" si="15"/>
        <v>0.5</v>
      </c>
      <c r="AJ139" s="696">
        <f t="shared" si="15"/>
        <v>0.5</v>
      </c>
      <c r="AK139" s="696">
        <f t="shared" si="15"/>
        <v>0.5</v>
      </c>
      <c r="AL139" s="696">
        <f t="shared" si="15"/>
        <v>0.5</v>
      </c>
      <c r="AM139" s="696">
        <f t="shared" si="15"/>
        <v>0.5</v>
      </c>
      <c r="AN139" s="696">
        <f t="shared" si="15"/>
        <v>0.5</v>
      </c>
      <c r="AO139" s="696">
        <f t="shared" si="15"/>
        <v>0.5</v>
      </c>
      <c r="AP139" s="696">
        <f t="shared" si="15"/>
        <v>0.5</v>
      </c>
      <c r="AQ139" s="696">
        <f t="shared" si="15"/>
        <v>0.5</v>
      </c>
      <c r="AR139" s="696">
        <f t="shared" si="15"/>
        <v>0.5</v>
      </c>
      <c r="AS139" s="696">
        <f t="shared" si="15"/>
        <v>0.5</v>
      </c>
      <c r="AT139" s="696">
        <f t="shared" si="15"/>
        <v>0.5</v>
      </c>
      <c r="AU139" s="696">
        <f t="shared" si="15"/>
        <v>0.5</v>
      </c>
      <c r="AV139" s="696">
        <f t="shared" si="15"/>
        <v>0.5</v>
      </c>
      <c r="AW139" s="696">
        <f t="shared" si="15"/>
        <v>0.5</v>
      </c>
      <c r="AX139" s="696">
        <f t="shared" si="15"/>
        <v>0.5</v>
      </c>
      <c r="AY139" s="696">
        <f t="shared" si="15"/>
        <v>0.5</v>
      </c>
      <c r="AZ139" s="696">
        <f t="shared" si="15"/>
        <v>0.5</v>
      </c>
      <c r="BA139" s="696">
        <f t="shared" si="15"/>
        <v>0.5</v>
      </c>
      <c r="BB139" s="696">
        <f t="shared" si="15"/>
        <v>0.5</v>
      </c>
      <c r="BC139" s="696">
        <f t="shared" si="15"/>
        <v>0.5</v>
      </c>
      <c r="BD139" s="696">
        <f t="shared" si="15"/>
        <v>0.5</v>
      </c>
      <c r="BE139" s="696">
        <f>0.5</f>
        <v>0.5</v>
      </c>
      <c r="BF139" s="696">
        <f t="shared" si="15"/>
        <v>0.5</v>
      </c>
      <c r="BG139" s="696">
        <f t="shared" si="15"/>
        <v>0.5</v>
      </c>
      <c r="BH139" s="696">
        <f t="shared" si="15"/>
        <v>0.5</v>
      </c>
    </row>
    <row r="140" spans="1:60" s="696" customFormat="1" ht="12.75" x14ac:dyDescent="0.2">
      <c r="A140" s="696" t="s">
        <v>6</v>
      </c>
      <c r="B140" s="696" t="s">
        <v>24</v>
      </c>
      <c r="C140" s="696" t="s">
        <v>15</v>
      </c>
      <c r="D140" s="696" t="s">
        <v>1074</v>
      </c>
      <c r="E140" s="699" t="s">
        <v>1047</v>
      </c>
      <c r="F140" s="696" t="s">
        <v>12</v>
      </c>
      <c r="G140" s="700">
        <f>'3 Heat eta and phi'!D$21</f>
        <v>0.22082583439363709</v>
      </c>
      <c r="H140" s="700">
        <f>'3 Heat eta and phi'!E$21</f>
        <v>0.23818542510955309</v>
      </c>
      <c r="I140" s="700">
        <f>'3 Heat eta and phi'!F$21</f>
        <v>0.24042546167303691</v>
      </c>
      <c r="J140" s="700">
        <f>'3 Heat eta and phi'!G$21</f>
        <v>0.24721206174660004</v>
      </c>
      <c r="K140" s="700">
        <f>'3 Heat eta and phi'!H$21</f>
        <v>0.25245285308078824</v>
      </c>
      <c r="L140" s="700">
        <f>'3 Heat eta and phi'!I$21</f>
        <v>0.25597161877739627</v>
      </c>
      <c r="M140" s="700">
        <f>'3 Heat eta and phi'!J$21</f>
        <v>0.25795766803074527</v>
      </c>
      <c r="N140" s="700">
        <f>'3 Heat eta and phi'!K$21</f>
        <v>0.26274732024593184</v>
      </c>
      <c r="O140" s="700">
        <f>'3 Heat eta and phi'!L$21</f>
        <v>0.26301245275701968</v>
      </c>
      <c r="P140" s="700">
        <f>'3 Heat eta and phi'!M$21</f>
        <v>0.25926789110504256</v>
      </c>
      <c r="Q140" s="700">
        <f>'3 Heat eta and phi'!N$21</f>
        <v>0.26376961637687713</v>
      </c>
      <c r="R140" s="700">
        <f>'3 Heat eta and phi'!O$21</f>
        <v>0.27384463233818968</v>
      </c>
      <c r="S140" s="700">
        <f>'3 Heat eta and phi'!P$21</f>
        <v>0.29274828522686275</v>
      </c>
      <c r="T140" s="700">
        <f>'3 Heat eta and phi'!Q$21</f>
        <v>0.26305771052289167</v>
      </c>
      <c r="U140" s="700">
        <f>'3 Heat eta and phi'!R$21</f>
        <v>0.27337536104858901</v>
      </c>
      <c r="V140" s="700">
        <f>'3 Heat eta and phi'!S$21</f>
        <v>0.26712694482050137</v>
      </c>
      <c r="W140" s="700">
        <f>'3 Heat eta and phi'!T$21</f>
        <v>0.26379674514077622</v>
      </c>
      <c r="X140" s="700">
        <f>'3 Heat eta and phi'!U$21</f>
        <v>0.27815907003644758</v>
      </c>
      <c r="Y140" s="700">
        <f>'3 Heat eta and phi'!V$21</f>
        <v>0.28285577134714029</v>
      </c>
      <c r="Z140" s="700">
        <f>'3 Heat eta and phi'!W$21</f>
        <v>0.27873423627915395</v>
      </c>
      <c r="AA140" s="700">
        <f>'3 Heat eta and phi'!X$21</f>
        <v>0.30307632471533119</v>
      </c>
      <c r="AB140" s="700">
        <f>'3 Heat eta and phi'!Y$21</f>
        <v>0.30222719842934154</v>
      </c>
      <c r="AC140" s="700">
        <f>'3 Heat eta and phi'!Z$21</f>
        <v>0.31428327370669973</v>
      </c>
      <c r="AD140" s="700">
        <f>'3 Heat eta and phi'!AA$21</f>
        <v>0.32638671499685012</v>
      </c>
      <c r="AE140" s="700">
        <f>'3 Heat eta and phi'!AB$21</f>
        <v>0.32866456515327247</v>
      </c>
      <c r="AF140" s="700">
        <f>'3 Heat eta and phi'!AC$21</f>
        <v>0.32726578478118595</v>
      </c>
      <c r="AG140" s="700">
        <f>'3 Heat eta and phi'!AD$21</f>
        <v>0.33804828140726689</v>
      </c>
      <c r="AH140" s="700">
        <f>'3 Heat eta and phi'!AE$21</f>
        <v>0.35308368348877672</v>
      </c>
      <c r="AI140" s="700">
        <f>'3 Heat eta and phi'!AF$21</f>
        <v>0.36127501605989543</v>
      </c>
      <c r="AJ140" s="700">
        <f>'3 Heat eta and phi'!AG$21</f>
        <v>0.336314328692911</v>
      </c>
      <c r="AK140" s="700">
        <f>'3 Heat eta and phi'!AH$21</f>
        <v>0.34392257025756506</v>
      </c>
      <c r="AL140" s="700">
        <f>'3 Heat eta and phi'!AI$21</f>
        <v>0.36114628596185655</v>
      </c>
      <c r="AM140" s="700">
        <f>'3 Heat eta and phi'!AJ$21</f>
        <v>0.37061538562698515</v>
      </c>
      <c r="AN140" s="700">
        <f>'3 Heat eta and phi'!AK$21</f>
        <v>0.37678757180985728</v>
      </c>
      <c r="AO140" s="700">
        <f>'3 Heat eta and phi'!AL$21</f>
        <v>0.38741092067264526</v>
      </c>
      <c r="AP140" s="700">
        <f>'3 Heat eta and phi'!AM$21</f>
        <v>0.383268005286727</v>
      </c>
      <c r="AQ140" s="700">
        <f>'3 Heat eta and phi'!AN$21</f>
        <v>0.39361997933234427</v>
      </c>
      <c r="AR140" s="700">
        <f>'3 Heat eta and phi'!AO$21</f>
        <v>0.40715832414469166</v>
      </c>
      <c r="AS140" s="700">
        <f>'3 Heat eta and phi'!AP$21</f>
        <v>0.41465054901440324</v>
      </c>
      <c r="AT140" s="700">
        <f>'3 Heat eta and phi'!AQ$21</f>
        <v>0.40584455533179142</v>
      </c>
      <c r="AU140" s="700">
        <f>'3 Heat eta and phi'!AR$21</f>
        <v>0.4151583306213521</v>
      </c>
      <c r="AV140" s="700">
        <f>'3 Heat eta and phi'!AS$21</f>
        <v>0.43862096220278957</v>
      </c>
      <c r="AW140" s="700">
        <f>'3 Heat eta and phi'!AT$21</f>
        <v>0.44758791805257503</v>
      </c>
      <c r="AX140" s="700">
        <f>'3 Heat eta and phi'!AU$21</f>
        <v>0.44657128563417114</v>
      </c>
      <c r="AY140" s="700">
        <f>'3 Heat eta and phi'!AV$21</f>
        <v>0.45050456715809217</v>
      </c>
      <c r="AZ140" s="700">
        <f>'3 Heat eta and phi'!AW$21</f>
        <v>0.44928545717019908</v>
      </c>
      <c r="BA140" s="700">
        <f>'3 Heat eta and phi'!AX$21</f>
        <v>0.44282161656391661</v>
      </c>
      <c r="BB140" s="700">
        <f>'3 Heat eta and phi'!AY$21</f>
        <v>0.4474011718435042</v>
      </c>
      <c r="BC140" s="700">
        <f>'3 Heat eta and phi'!AZ$21</f>
        <v>0.42440799931491724</v>
      </c>
      <c r="BD140" s="700">
        <f>'3 Heat eta and phi'!BA$21</f>
        <v>0.43407536964877846</v>
      </c>
      <c r="BE140" s="700">
        <f>'3 Heat eta and phi'!BB$21</f>
        <v>0.43033233297466611</v>
      </c>
      <c r="BF140" s="700">
        <f>'3 Heat eta and phi'!BC$21</f>
        <v>0.42931747399306813</v>
      </c>
      <c r="BG140" s="700">
        <f>'3 Heat eta and phi'!BD$21</f>
        <v>0.4373933131244585</v>
      </c>
      <c r="BH140" s="700">
        <f>'3 Heat eta and phi'!BE$21</f>
        <v>0.44952489502727749</v>
      </c>
    </row>
    <row r="141" spans="1:60" s="696" customFormat="1" ht="12.75" x14ac:dyDescent="0.2">
      <c r="A141" s="696" t="s">
        <v>6</v>
      </c>
      <c r="B141" s="696" t="s">
        <v>24</v>
      </c>
      <c r="C141" s="696" t="s">
        <v>15</v>
      </c>
      <c r="D141" s="696" t="s">
        <v>1074</v>
      </c>
      <c r="E141" s="699" t="s">
        <v>1047</v>
      </c>
      <c r="F141" s="696" t="s">
        <v>13</v>
      </c>
      <c r="G141" s="700">
        <f>'3 Heat eta and phi'!D$25</f>
        <v>0.67581033100446697</v>
      </c>
      <c r="H141" s="700">
        <f>'3 Heat eta and phi'!E$25</f>
        <v>0.67560989577368002</v>
      </c>
      <c r="I141" s="700">
        <f>'3 Heat eta and phi'!F$25</f>
        <v>0.67729927843316917</v>
      </c>
      <c r="J141" s="700">
        <f>'3 Heat eta and phi'!G$25</f>
        <v>0.6775283472683542</v>
      </c>
      <c r="K141" s="700">
        <f>'3 Heat eta and phi'!H$25</f>
        <v>0.67641163669682736</v>
      </c>
      <c r="L141" s="700">
        <f>'3 Heat eta and phi'!I$25</f>
        <v>0.67701294238918797</v>
      </c>
      <c r="M141" s="700">
        <f>'3 Heat eta and phi'!J$25</f>
        <v>0.67644027030122555</v>
      </c>
      <c r="N141" s="700">
        <f>'3 Heat eta and phi'!K$25</f>
        <v>0.67601076623525369</v>
      </c>
      <c r="O141" s="700">
        <f>'3 Heat eta and phi'!L$25</f>
        <v>0.67635436948803118</v>
      </c>
      <c r="P141" s="700">
        <f>'3 Heat eta and phi'!M$25</f>
        <v>0.67655480471881801</v>
      </c>
      <c r="Q141" s="700">
        <f>'3 Heat eta and phi'!N$25</f>
        <v>0.67626846867483681</v>
      </c>
      <c r="R141" s="700">
        <f>'3 Heat eta and phi'!O$25</f>
        <v>0.6762971022792349</v>
      </c>
      <c r="S141" s="700">
        <f>'3 Heat eta and phi'!P$25</f>
        <v>0.67655480471881801</v>
      </c>
      <c r="T141" s="700">
        <f>'3 Heat eta and phi'!Q$25</f>
        <v>0.67612530065284626</v>
      </c>
      <c r="U141" s="700">
        <f>'3 Heat eta and phi'!R$25</f>
        <v>0.67644027030122555</v>
      </c>
      <c r="V141" s="700">
        <f>'3 Heat eta and phi'!S$25</f>
        <v>0.67543809414729128</v>
      </c>
      <c r="W141" s="700">
        <f>'3 Heat eta and phi'!T$25</f>
        <v>0.67529492612530073</v>
      </c>
      <c r="X141" s="700">
        <f>'3 Heat eta and phi'!U$25</f>
        <v>0.67669797274080867</v>
      </c>
      <c r="Y141" s="700">
        <f>'3 Heat eta and phi'!V$25</f>
        <v>0.67615393425724424</v>
      </c>
      <c r="Z141" s="700">
        <f>'3 Heat eta and phi'!W$25</f>
        <v>0.677242011224373</v>
      </c>
      <c r="AA141" s="700">
        <f>'3 Heat eta and phi'!X$25</f>
        <v>0.67635436948803118</v>
      </c>
      <c r="AB141" s="700">
        <f>'3 Heat eta and phi'!Y$25</f>
        <v>0.67603939983965189</v>
      </c>
      <c r="AC141" s="700">
        <f>'3 Heat eta and phi'!Z$25</f>
        <v>0.67623983507043872</v>
      </c>
      <c r="AD141" s="700">
        <f>'3 Heat eta and phi'!AA$25</f>
        <v>0.67575306379567057</v>
      </c>
      <c r="AE141" s="700">
        <f>'3 Heat eta and phi'!AB$25</f>
        <v>0.6759821326308556</v>
      </c>
      <c r="AF141" s="700">
        <f>'3 Heat eta and phi'!AC$25</f>
        <v>0.67709884320238234</v>
      </c>
      <c r="AG141" s="700">
        <f>'3 Heat eta and phi'!AD$25</f>
        <v>0.67712747680678054</v>
      </c>
      <c r="AH141" s="700">
        <f>'3 Heat eta and phi'!AE$25</f>
        <v>0.67672660634520676</v>
      </c>
      <c r="AI141" s="700">
        <f>'3 Heat eta and phi'!AF$25</f>
        <v>0.67612530065284626</v>
      </c>
      <c r="AJ141" s="700">
        <f>'3 Heat eta and phi'!AG$25</f>
        <v>0.67486542205932887</v>
      </c>
      <c r="AK141" s="700">
        <f>'3 Heat eta and phi'!AH$25</f>
        <v>0.67492268926812504</v>
      </c>
      <c r="AL141" s="700">
        <f>'3 Heat eta and phi'!AI$25</f>
        <v>0.67626846867483681</v>
      </c>
      <c r="AM141" s="700">
        <f>'3 Heat eta and phi'!AJ$25</f>
        <v>0.67578169740006877</v>
      </c>
      <c r="AN141" s="700">
        <f>'3 Heat eta and phi'!AK$25</f>
        <v>0.67646890390562375</v>
      </c>
      <c r="AO141" s="700">
        <f>'3 Heat eta and phi'!AL$25</f>
        <v>0.67549536135608745</v>
      </c>
      <c r="AP141" s="700">
        <f>'3 Heat eta and phi'!AM$25</f>
        <v>0.67469362043294012</v>
      </c>
      <c r="AQ141" s="700">
        <f>'3 Heat eta and phi'!AN$25</f>
        <v>0.67666933913641047</v>
      </c>
      <c r="AR141" s="700">
        <f>'3 Heat eta and phi'!AO$25</f>
        <v>0.6753808269384951</v>
      </c>
      <c r="AS141" s="700">
        <f>'3 Heat eta and phi'!AP$25</f>
        <v>0.67526629252090253</v>
      </c>
      <c r="AT141" s="700">
        <f>'3 Heat eta and phi'!AQ$25</f>
        <v>0.67495132287252324</v>
      </c>
      <c r="AU141" s="700">
        <f>'3 Heat eta and phi'!AR$25</f>
        <v>0.67540946054289319</v>
      </c>
      <c r="AV141" s="700">
        <f>'3 Heat eta and phi'!AS$25</f>
        <v>0.67555262856488385</v>
      </c>
      <c r="AW141" s="700">
        <f>'3 Heat eta and phi'!AT$25</f>
        <v>0.67518039170770816</v>
      </c>
      <c r="AX141" s="700">
        <f>'3 Heat eta and phi'!AU$25</f>
        <v>0.6750658572901157</v>
      </c>
      <c r="AY141" s="700">
        <f>'3 Heat eta and phi'!AV$25</f>
        <v>0.67523765891650445</v>
      </c>
      <c r="AZ141" s="700">
        <f>'3 Heat eta and phi'!AW$25</f>
        <v>0.67509449089451379</v>
      </c>
      <c r="BA141" s="700">
        <f>'3 Heat eta and phi'!AX$25</f>
        <v>0.67497995647692133</v>
      </c>
      <c r="BB141" s="700">
        <f>'3 Heat eta and phi'!AY$25</f>
        <v>0.67500859008131942</v>
      </c>
      <c r="BC141" s="700">
        <f>'3 Heat eta and phi'!AZ$25</f>
        <v>0.67563852937807811</v>
      </c>
      <c r="BD141" s="700">
        <f>'3 Heat eta and phi'!BA$25</f>
        <v>0.67555262856488385</v>
      </c>
      <c r="BE141" s="700">
        <f>'3 Heat eta and phi'!BB$25</f>
        <v>0.67666933913641047</v>
      </c>
      <c r="BF141" s="700">
        <f>'3 Heat eta and phi'!BC$25</f>
        <v>0.67555262856488385</v>
      </c>
      <c r="BG141" s="700">
        <f>'3 Heat eta and phi'!BD$25</f>
        <v>0.67592486542205932</v>
      </c>
      <c r="BH141" s="700">
        <f>'3 Heat eta and phi'!BE$25</f>
        <v>0.67632573588363309</v>
      </c>
    </row>
    <row r="142" spans="1:60" s="697" customFormat="1" ht="12.75" x14ac:dyDescent="0.2">
      <c r="A142" s="697" t="s">
        <v>6</v>
      </c>
      <c r="B142" s="697" t="s">
        <v>24</v>
      </c>
      <c r="C142" s="697" t="s">
        <v>14</v>
      </c>
      <c r="F142" s="697" t="s">
        <v>9</v>
      </c>
      <c r="G142" s="697">
        <v>1036</v>
      </c>
      <c r="H142" s="697">
        <v>1094</v>
      </c>
      <c r="I142" s="697">
        <v>1076</v>
      </c>
      <c r="J142" s="697">
        <v>1036</v>
      </c>
      <c r="K142" s="697">
        <v>1149</v>
      </c>
      <c r="L142" s="697">
        <v>1210</v>
      </c>
      <c r="M142" s="697">
        <v>1269</v>
      </c>
      <c r="N142" s="697">
        <v>1326</v>
      </c>
      <c r="O142" s="697">
        <v>1457</v>
      </c>
      <c r="P142" s="697">
        <v>1535</v>
      </c>
      <c r="Q142" s="697">
        <v>1710</v>
      </c>
      <c r="R142" s="697">
        <v>1579</v>
      </c>
      <c r="S142" s="697">
        <v>1546</v>
      </c>
      <c r="T142" s="697">
        <v>1765</v>
      </c>
      <c r="U142" s="697">
        <v>1722</v>
      </c>
      <c r="V142" s="697">
        <v>1603</v>
      </c>
      <c r="W142" s="697">
        <v>1791</v>
      </c>
      <c r="X142" s="697">
        <v>1797</v>
      </c>
      <c r="Y142" s="697">
        <v>1720</v>
      </c>
      <c r="Z142" s="697">
        <v>1826</v>
      </c>
      <c r="AA142" s="697">
        <v>1644</v>
      </c>
      <c r="AB142" s="697">
        <v>1607</v>
      </c>
      <c r="AC142" s="697">
        <v>1567</v>
      </c>
      <c r="AD142" s="697">
        <v>1536</v>
      </c>
      <c r="AE142" s="697">
        <v>1486</v>
      </c>
      <c r="AF142" s="697">
        <v>1535</v>
      </c>
      <c r="AG142" s="697">
        <v>1480</v>
      </c>
      <c r="AH142" s="697">
        <v>1575</v>
      </c>
      <c r="AI142" s="697">
        <v>1613</v>
      </c>
      <c r="AJ142" s="697">
        <v>1611</v>
      </c>
      <c r="AK142" s="697">
        <v>1565</v>
      </c>
      <c r="AL142" s="697">
        <v>1492</v>
      </c>
      <c r="AM142" s="697">
        <v>1511</v>
      </c>
      <c r="AN142" s="697">
        <v>1593</v>
      </c>
      <c r="AO142" s="697">
        <v>1503</v>
      </c>
      <c r="AP142" s="697">
        <v>1643</v>
      </c>
      <c r="AQ142" s="697">
        <v>1790</v>
      </c>
      <c r="AR142" s="697">
        <v>1802</v>
      </c>
      <c r="AS142" s="697">
        <v>1799</v>
      </c>
      <c r="AT142" s="697">
        <v>1864</v>
      </c>
      <c r="AU142" s="697">
        <v>2041</v>
      </c>
      <c r="AV142" s="697">
        <v>1813</v>
      </c>
      <c r="AW142" s="697">
        <v>1966</v>
      </c>
      <c r="AX142" s="697">
        <v>1698</v>
      </c>
      <c r="AY142" s="697">
        <v>1714</v>
      </c>
      <c r="AZ142" s="697">
        <v>1817</v>
      </c>
      <c r="BA142" s="697">
        <v>1754</v>
      </c>
      <c r="BB142" s="697">
        <v>1737</v>
      </c>
      <c r="BC142" s="697">
        <v>1745</v>
      </c>
      <c r="BD142" s="697">
        <v>1522</v>
      </c>
      <c r="BE142" s="697">
        <v>1587</v>
      </c>
      <c r="BF142" s="697">
        <v>1517</v>
      </c>
      <c r="BG142" s="697">
        <v>1468</v>
      </c>
      <c r="BH142" s="697">
        <v>1486</v>
      </c>
    </row>
    <row r="143" spans="1:60" s="697" customFormat="1" ht="12.75" x14ac:dyDescent="0.2">
      <c r="A143" s="697" t="s">
        <v>6</v>
      </c>
      <c r="B143" s="697" t="s">
        <v>24</v>
      </c>
      <c r="C143" s="697" t="s">
        <v>14</v>
      </c>
      <c r="F143" s="697" t="s">
        <v>10</v>
      </c>
      <c r="G143" s="697">
        <v>9.8624399067066496E-3</v>
      </c>
      <c r="H143" s="697">
        <v>1.0555668123618999E-2</v>
      </c>
      <c r="I143" s="697">
        <v>1.00250626566416E-2</v>
      </c>
      <c r="J143" s="697">
        <v>9.3653950461037808E-3</v>
      </c>
      <c r="K143" s="697">
        <v>1.04464991953741E-2</v>
      </c>
      <c r="L143" s="697">
        <v>1.0640917405375001E-2</v>
      </c>
      <c r="M143" s="697">
        <v>1.13992616081133E-2</v>
      </c>
      <c r="N143" s="697">
        <v>1.1749381961243E-2</v>
      </c>
      <c r="O143" s="697">
        <v>1.2428241194885401E-2</v>
      </c>
      <c r="P143" s="697">
        <v>1.2739329255641399E-2</v>
      </c>
      <c r="Q143" s="697">
        <v>1.37644587186979E-2</v>
      </c>
      <c r="R143" s="697">
        <v>1.27462060058121E-2</v>
      </c>
      <c r="S143" s="697">
        <v>1.23913949536725E-2</v>
      </c>
      <c r="T143" s="697">
        <v>1.34561284469417E-2</v>
      </c>
      <c r="U143" s="697">
        <v>1.36782823508853E-2</v>
      </c>
      <c r="V143" s="697">
        <v>1.29769200255815E-2</v>
      </c>
      <c r="W143" s="697">
        <v>1.43666174677533E-2</v>
      </c>
      <c r="X143" s="697">
        <v>1.4041914763936399E-2</v>
      </c>
      <c r="Y143" s="697">
        <v>1.3447060019232401E-2</v>
      </c>
      <c r="Z143" s="697">
        <v>1.36202588296722E-2</v>
      </c>
      <c r="AA143" s="697">
        <v>1.32391666733775E-2</v>
      </c>
      <c r="AB143" s="697">
        <v>1.3217525764716499E-2</v>
      </c>
      <c r="AC143" s="697">
        <v>1.2984645470289401E-2</v>
      </c>
      <c r="AD143" s="697">
        <v>1.2840018056275399E-2</v>
      </c>
      <c r="AE143" s="697">
        <v>1.2441080682836199E-2</v>
      </c>
      <c r="AF143" s="697">
        <v>1.23128013026703E-2</v>
      </c>
      <c r="AG143" s="697">
        <v>1.15887557748023E-2</v>
      </c>
      <c r="AH143" s="697">
        <v>1.22011682134391E-2</v>
      </c>
      <c r="AI143" s="697">
        <v>1.23379355184151E-2</v>
      </c>
      <c r="AJ143" s="697">
        <v>1.2587904360056299E-2</v>
      </c>
      <c r="AK143" s="697">
        <v>1.22903185273607E-2</v>
      </c>
      <c r="AL143" s="697">
        <v>1.1220491686157101E-2</v>
      </c>
      <c r="AM143" s="697">
        <v>1.16163751681722E-2</v>
      </c>
      <c r="AN143" s="697">
        <v>1.20553957923415E-2</v>
      </c>
      <c r="AO143" s="697">
        <v>1.13947370416139E-2</v>
      </c>
      <c r="AP143" s="697">
        <v>1.2503710017427601E-2</v>
      </c>
      <c r="AQ143" s="697">
        <v>1.2868439971243701E-2</v>
      </c>
      <c r="AR143" s="697">
        <v>1.3273325918341799E-2</v>
      </c>
      <c r="AS143" s="697">
        <v>1.32062867504019E-2</v>
      </c>
      <c r="AT143" s="697">
        <v>1.34394647286151E-2</v>
      </c>
      <c r="AU143" s="697">
        <v>1.4640479742912899E-2</v>
      </c>
      <c r="AV143" s="697">
        <v>1.28675557322015E-2</v>
      </c>
      <c r="AW143" s="697">
        <v>1.4366199241499801E-2</v>
      </c>
      <c r="AX143" s="697">
        <v>1.23083614222029E-2</v>
      </c>
      <c r="AY143" s="697">
        <v>1.2370181655468101E-2</v>
      </c>
      <c r="AZ143" s="697">
        <v>1.32155065822969E-2</v>
      </c>
      <c r="BA143" s="697">
        <v>1.2969727443470001E-2</v>
      </c>
      <c r="BB143" s="697">
        <v>1.3052691694971299E-2</v>
      </c>
      <c r="BC143" s="697">
        <v>1.31169475472436E-2</v>
      </c>
      <c r="BD143" s="697">
        <v>1.2327480075163599E-2</v>
      </c>
      <c r="BE143" s="697">
        <v>1.22242420507764E-2</v>
      </c>
      <c r="BF143" s="697">
        <v>1.2824306160232E-2</v>
      </c>
      <c r="BG143" s="697">
        <v>1.2052248302587E-2</v>
      </c>
      <c r="BH143" s="697">
        <v>1.2120025773406101E-2</v>
      </c>
    </row>
    <row r="144" spans="1:60" s="696" customFormat="1" ht="12.75" x14ac:dyDescent="0.2">
      <c r="A144" s="696" t="s">
        <v>6</v>
      </c>
      <c r="B144" s="696" t="s">
        <v>24</v>
      </c>
      <c r="C144" s="696" t="s">
        <v>14</v>
      </c>
      <c r="D144" s="696" t="s">
        <v>73</v>
      </c>
      <c r="E144" s="699" t="s">
        <v>1050</v>
      </c>
      <c r="F144" s="696" t="s">
        <v>11</v>
      </c>
      <c r="G144" s="702">
        <f>'4 - Electr UW allocation ktoe'!G$39</f>
        <v>0.45</v>
      </c>
      <c r="H144" s="702">
        <f>'4 - Electr UW allocation ktoe'!H$39</f>
        <v>0.45</v>
      </c>
      <c r="I144" s="702">
        <f>'4 - Electr UW allocation ktoe'!I$39</f>
        <v>0.45</v>
      </c>
      <c r="J144" s="702">
        <f>'4 - Electr UW allocation ktoe'!J$39</f>
        <v>0.45</v>
      </c>
      <c r="K144" s="702">
        <f>'4 - Electr UW allocation ktoe'!K$39</f>
        <v>0.45</v>
      </c>
      <c r="L144" s="702">
        <f>'4 - Electr UW allocation ktoe'!L$39</f>
        <v>0.45</v>
      </c>
      <c r="M144" s="702">
        <f>'4 - Electr UW allocation ktoe'!M$39</f>
        <v>0.45</v>
      </c>
      <c r="N144" s="702">
        <f>'4 - Electr UW allocation ktoe'!N$39</f>
        <v>0.45</v>
      </c>
      <c r="O144" s="702">
        <f>'4 - Electr UW allocation ktoe'!O$39</f>
        <v>0.45</v>
      </c>
      <c r="P144" s="702">
        <f>'4 - Electr UW allocation ktoe'!P$39</f>
        <v>0.45</v>
      </c>
      <c r="Q144" s="702">
        <f>'4 - Electr UW allocation ktoe'!Q$39</f>
        <v>0.45</v>
      </c>
      <c r="R144" s="702">
        <f>'4 - Electr UW allocation ktoe'!R$39</f>
        <v>0.45</v>
      </c>
      <c r="S144" s="702">
        <f>'4 - Electr UW allocation ktoe'!S$39</f>
        <v>0.45</v>
      </c>
      <c r="T144" s="702">
        <f>'4 - Electr UW allocation ktoe'!T$39</f>
        <v>0.45</v>
      </c>
      <c r="U144" s="702">
        <f>'4 - Electr UW allocation ktoe'!U$39</f>
        <v>0.45</v>
      </c>
      <c r="V144" s="702">
        <f>'4 - Electr UW allocation ktoe'!V$39</f>
        <v>0.45</v>
      </c>
      <c r="W144" s="702">
        <f>'4 - Electr UW allocation ktoe'!W$39</f>
        <v>0.45</v>
      </c>
      <c r="X144" s="702">
        <f>'4 - Electr UW allocation ktoe'!X$39</f>
        <v>0.45</v>
      </c>
      <c r="Y144" s="702">
        <f>'4 - Electr UW allocation ktoe'!Y$39</f>
        <v>0.45</v>
      </c>
      <c r="Z144" s="702">
        <f>'4 - Electr UW allocation ktoe'!Z$39</f>
        <v>0.45</v>
      </c>
      <c r="AA144" s="702">
        <f>'4 - Electr UW allocation ktoe'!AA$39</f>
        <v>0.45</v>
      </c>
      <c r="AB144" s="702">
        <f>'4 - Electr UW allocation ktoe'!AB$39</f>
        <v>0.45</v>
      </c>
      <c r="AC144" s="702">
        <f>'4 - Electr UW allocation ktoe'!AC$39</f>
        <v>0.45</v>
      </c>
      <c r="AD144" s="702">
        <f>'4 - Electr UW allocation ktoe'!AD$39</f>
        <v>0.45</v>
      </c>
      <c r="AE144" s="702">
        <f>'4 - Electr UW allocation ktoe'!AE$39</f>
        <v>0.45</v>
      </c>
      <c r="AF144" s="702">
        <f>'4 - Electr UW allocation ktoe'!AF$39</f>
        <v>0.45</v>
      </c>
      <c r="AG144" s="702">
        <f>'4 - Electr UW allocation ktoe'!AG$39</f>
        <v>0.45</v>
      </c>
      <c r="AH144" s="702">
        <f>'4 - Electr UW allocation ktoe'!AH$39</f>
        <v>0.45</v>
      </c>
      <c r="AI144" s="702">
        <f>'4 - Electr UW allocation ktoe'!AI$39</f>
        <v>0.45</v>
      </c>
      <c r="AJ144" s="702">
        <f>'4 - Electr UW allocation ktoe'!AJ$39</f>
        <v>0.45</v>
      </c>
      <c r="AK144" s="702">
        <f>'4 - Electr UW allocation ktoe'!AK$39</f>
        <v>0.45</v>
      </c>
      <c r="AL144" s="702">
        <f>'4 - Electr UW allocation ktoe'!AL$39</f>
        <v>0.45</v>
      </c>
      <c r="AM144" s="702">
        <f>'4 - Electr UW allocation ktoe'!AM$39</f>
        <v>0.45</v>
      </c>
      <c r="AN144" s="702">
        <f>'4 - Electr UW allocation ktoe'!AN$39</f>
        <v>0.45</v>
      </c>
      <c r="AO144" s="702">
        <f>'4 - Electr UW allocation ktoe'!AO$39</f>
        <v>0.45</v>
      </c>
      <c r="AP144" s="702">
        <f>'4 - Electr UW allocation ktoe'!AP$39</f>
        <v>0.45</v>
      </c>
      <c r="AQ144" s="702">
        <f>'4 - Electr UW allocation ktoe'!AQ$39</f>
        <v>0.45</v>
      </c>
      <c r="AR144" s="702">
        <f>'4 - Electr UW allocation ktoe'!AR$39</f>
        <v>0.45</v>
      </c>
      <c r="AS144" s="702">
        <f>'4 - Electr UW allocation ktoe'!AS$39</f>
        <v>0.45</v>
      </c>
      <c r="AT144" s="702">
        <f>'4 - Electr UW allocation ktoe'!AT$39</f>
        <v>0.45</v>
      </c>
      <c r="AU144" s="702">
        <f>'4 - Electr UW allocation ktoe'!AU$39</f>
        <v>0.45</v>
      </c>
      <c r="AV144" s="702">
        <f>'4 - Electr UW allocation ktoe'!AV$39</f>
        <v>0.45</v>
      </c>
      <c r="AW144" s="702">
        <f>'4 - Electr UW allocation ktoe'!AW$39</f>
        <v>0.45</v>
      </c>
      <c r="AX144" s="702">
        <f>'4 - Electr UW allocation ktoe'!AX$39</f>
        <v>0.45</v>
      </c>
      <c r="AY144" s="702">
        <f>'4 - Electr UW allocation ktoe'!AY$39</f>
        <v>0.45</v>
      </c>
      <c r="AZ144" s="702">
        <f>'4 - Electr UW allocation ktoe'!AZ$39</f>
        <v>0.45</v>
      </c>
      <c r="BA144" s="702">
        <f>'4 - Electr UW allocation ktoe'!BA$39</f>
        <v>0.45</v>
      </c>
      <c r="BB144" s="702">
        <f>'4 - Electr UW allocation ktoe'!BB$39</f>
        <v>0.45</v>
      </c>
      <c r="BC144" s="702">
        <f>'4 - Electr UW allocation ktoe'!BC$39</f>
        <v>0.45</v>
      </c>
      <c r="BD144" s="702">
        <f>'4 - Electr UW allocation ktoe'!BD$39</f>
        <v>0.45</v>
      </c>
      <c r="BE144" s="702">
        <f>'4 - Electr UW allocation ktoe'!BE$39</f>
        <v>0.45</v>
      </c>
      <c r="BF144" s="702">
        <f>'4 - Electr UW allocation ktoe'!BF$39</f>
        <v>0.45</v>
      </c>
      <c r="BG144" s="702">
        <f>'4 - Electr UW allocation ktoe'!BG$39</f>
        <v>0.45</v>
      </c>
      <c r="BH144" s="702">
        <f>'4 - Electr UW allocation ktoe'!BH$39</f>
        <v>0.45</v>
      </c>
    </row>
    <row r="145" spans="1:60" s="696" customFormat="1" ht="12.75" x14ac:dyDescent="0.2">
      <c r="A145" s="696" t="s">
        <v>6</v>
      </c>
      <c r="B145" s="696" t="s">
        <v>24</v>
      </c>
      <c r="C145" s="696" t="s">
        <v>14</v>
      </c>
      <c r="D145" s="696" t="s">
        <v>73</v>
      </c>
      <c r="E145" s="699" t="s">
        <v>1050</v>
      </c>
      <c r="F145" s="696" t="s">
        <v>12</v>
      </c>
      <c r="G145" s="696">
        <f>'4 - Electr UW allocation ktoe'!G$40</f>
        <v>0.7</v>
      </c>
      <c r="H145" s="696">
        <f>'4 - Electr UW allocation ktoe'!H$40</f>
        <v>0.70333299999999999</v>
      </c>
      <c r="I145" s="696">
        <f>'4 - Electr UW allocation ktoe'!I$40</f>
        <v>0.70666600000000002</v>
      </c>
      <c r="J145" s="696">
        <f>'4 - Electr UW allocation ktoe'!J$40</f>
        <v>0.70999900000000005</v>
      </c>
      <c r="K145" s="696">
        <f>'4 - Electr UW allocation ktoe'!K$40</f>
        <v>0.71333199999999997</v>
      </c>
      <c r="L145" s="696">
        <f>'4 - Electr UW allocation ktoe'!L$40</f>
        <v>0.716665</v>
      </c>
      <c r="M145" s="696">
        <f>'4 - Electr UW allocation ktoe'!M$40</f>
        <v>0.71999800000000003</v>
      </c>
      <c r="N145" s="696">
        <f>'4 - Electr UW allocation ktoe'!N$40</f>
        <v>0.72333099999999995</v>
      </c>
      <c r="O145" s="696">
        <f>'4 - Electr UW allocation ktoe'!O$40</f>
        <v>0.72666399999999998</v>
      </c>
      <c r="P145" s="696">
        <f>'4 - Electr UW allocation ktoe'!P$40</f>
        <v>0.72999700000000001</v>
      </c>
      <c r="Q145" s="696">
        <f>'4 - Electr UW allocation ktoe'!Q$40</f>
        <v>0.73333000000000004</v>
      </c>
      <c r="R145" s="696">
        <f>'4 - Electr UW allocation ktoe'!R$40</f>
        <v>0.73666299999999996</v>
      </c>
      <c r="S145" s="696">
        <f>'4 - Electr UW allocation ktoe'!S$40</f>
        <v>0.73999599999999999</v>
      </c>
      <c r="T145" s="696">
        <f>'4 - Electr UW allocation ktoe'!T$40</f>
        <v>0.74332900000000002</v>
      </c>
      <c r="U145" s="696">
        <f>'4 - Electr UW allocation ktoe'!U$40</f>
        <v>0.74666200000000005</v>
      </c>
      <c r="V145" s="696">
        <f>'4 - Electr UW allocation ktoe'!V$40</f>
        <v>0.74999499999999997</v>
      </c>
      <c r="W145" s="696">
        <f>'4 - Electr UW allocation ktoe'!W$40</f>
        <v>0.753328</v>
      </c>
      <c r="X145" s="696">
        <f>'4 - Electr UW allocation ktoe'!X$40</f>
        <v>0.75666100000000003</v>
      </c>
      <c r="Y145" s="696">
        <f>'4 - Electr UW allocation ktoe'!Y$40</f>
        <v>0.75999400000000095</v>
      </c>
      <c r="Z145" s="696">
        <f>'4 - Electr UW allocation ktoe'!Z$40</f>
        <v>0.76332700000000098</v>
      </c>
      <c r="AA145" s="696">
        <f>'4 - Electr UW allocation ktoe'!AA$40</f>
        <v>0.76666000000000101</v>
      </c>
      <c r="AB145" s="696">
        <f>'4 - Electr UW allocation ktoe'!AB$40</f>
        <v>0.76999300000000104</v>
      </c>
      <c r="AC145" s="696">
        <f>'4 - Electr UW allocation ktoe'!AC$40</f>
        <v>0.77332600000000096</v>
      </c>
      <c r="AD145" s="696">
        <f>'4 - Electr UW allocation ktoe'!AD$40</f>
        <v>0.77665900000000099</v>
      </c>
      <c r="AE145" s="696">
        <f>'4 - Electr UW allocation ktoe'!AE$40</f>
        <v>0.77999200000000102</v>
      </c>
      <c r="AF145" s="696">
        <f>'4 - Electr UW allocation ktoe'!AF$40</f>
        <v>0.78332500000000105</v>
      </c>
      <c r="AG145" s="696">
        <f>'4 - Electr UW allocation ktoe'!AG$40</f>
        <v>0.78665800000000097</v>
      </c>
      <c r="AH145" s="696">
        <f>'4 - Electr UW allocation ktoe'!AH$40</f>
        <v>0.789991000000001</v>
      </c>
      <c r="AI145" s="696">
        <f>'4 - Electr UW allocation ktoe'!AI$40</f>
        <v>0.79332400000000103</v>
      </c>
      <c r="AJ145" s="696">
        <f>'4 - Electr UW allocation ktoe'!AJ$40</f>
        <v>0.79665700000000095</v>
      </c>
      <c r="AK145" s="696">
        <f>'4 - Electr UW allocation ktoe'!AK$40</f>
        <v>0.79999000000000098</v>
      </c>
      <c r="AL145" s="696">
        <f>'4 - Electr UW allocation ktoe'!AL$40</f>
        <v>0.80332300000000101</v>
      </c>
      <c r="AM145" s="696">
        <f>'4 - Electr UW allocation ktoe'!AM$40</f>
        <v>0.80665600000000104</v>
      </c>
      <c r="AN145" s="696">
        <f>'4 - Electr UW allocation ktoe'!AN$40</f>
        <v>0.80998900000000096</v>
      </c>
      <c r="AO145" s="696">
        <f>'4 - Electr UW allocation ktoe'!AO$40</f>
        <v>0.81332200000000099</v>
      </c>
      <c r="AP145" s="696">
        <f>'4 - Electr UW allocation ktoe'!AP$40</f>
        <v>0.81665500000000102</v>
      </c>
      <c r="AQ145" s="696">
        <f>'4 - Electr UW allocation ktoe'!AQ$40</f>
        <v>0.81998800000000105</v>
      </c>
      <c r="AR145" s="696">
        <f>'4 - Electr UW allocation ktoe'!AR$40</f>
        <v>0.82332100000000097</v>
      </c>
      <c r="AS145" s="696">
        <f>'4 - Electr UW allocation ktoe'!AS$40</f>
        <v>0.826654000000001</v>
      </c>
      <c r="AT145" s="696">
        <f>'4 - Electr UW allocation ktoe'!AT$40</f>
        <v>0.82998700000000103</v>
      </c>
      <c r="AU145" s="696">
        <f>'4 - Electr UW allocation ktoe'!AU$40</f>
        <v>0.83332000000000095</v>
      </c>
      <c r="AV145" s="696">
        <f>'4 - Electr UW allocation ktoe'!AV$40</f>
        <v>0.83665300000000098</v>
      </c>
      <c r="AW145" s="696">
        <f>'4 - Electr UW allocation ktoe'!AW$40</f>
        <v>0.83998600000000101</v>
      </c>
      <c r="AX145" s="696">
        <f>'4 - Electr UW allocation ktoe'!AX$40</f>
        <v>0.84331900000000104</v>
      </c>
      <c r="AY145" s="696">
        <f>'4 - Electr UW allocation ktoe'!AY$40</f>
        <v>0.84665200000000096</v>
      </c>
      <c r="AZ145" s="696">
        <f>'4 - Electr UW allocation ktoe'!AZ$40</f>
        <v>0.84998500000000099</v>
      </c>
      <c r="BA145" s="696">
        <f>'4 - Electr UW allocation ktoe'!BA$40</f>
        <v>0.85331800000000102</v>
      </c>
      <c r="BB145" s="696">
        <f>'4 - Electr UW allocation ktoe'!BB$40</f>
        <v>0.85665100000000105</v>
      </c>
      <c r="BC145" s="696">
        <f>'4 - Electr UW allocation ktoe'!BC$40</f>
        <v>0.85998400000000097</v>
      </c>
      <c r="BD145" s="696">
        <f>'4 - Electr UW allocation ktoe'!BD$40</f>
        <v>0.863317000000001</v>
      </c>
      <c r="BE145" s="696">
        <f>'4 - Electr UW allocation ktoe'!BE$40</f>
        <v>0.86665000000000203</v>
      </c>
      <c r="BF145" s="696">
        <f>'4 - Electr UW allocation ktoe'!BF$40</f>
        <v>0.86998300000000295</v>
      </c>
      <c r="BG145" s="696">
        <f>'4 - Electr UW allocation ktoe'!BG$40</f>
        <v>0.87331600000000398</v>
      </c>
      <c r="BH145" s="696">
        <f>'4 - Electr UW allocation ktoe'!BH$40</f>
        <v>0.87664900000000501</v>
      </c>
    </row>
    <row r="146" spans="1:60" s="696" customFormat="1" ht="12.75" x14ac:dyDescent="0.2">
      <c r="A146" s="696" t="s">
        <v>6</v>
      </c>
      <c r="B146" s="696" t="s">
        <v>24</v>
      </c>
      <c r="C146" s="696" t="s">
        <v>14</v>
      </c>
      <c r="D146" s="696" t="s">
        <v>73</v>
      </c>
      <c r="E146" s="699" t="s">
        <v>1050</v>
      </c>
      <c r="F146" s="696" t="s">
        <v>13</v>
      </c>
      <c r="G146" s="696">
        <f>'4 - Electr UW allocation ktoe'!G$42</f>
        <v>1</v>
      </c>
      <c r="H146" s="696">
        <f>'4 - Electr UW allocation ktoe'!H$42</f>
        <v>1</v>
      </c>
      <c r="I146" s="696">
        <f>'4 - Electr UW allocation ktoe'!I$42</f>
        <v>1</v>
      </c>
      <c r="J146" s="696">
        <f>'4 - Electr UW allocation ktoe'!J$42</f>
        <v>1</v>
      </c>
      <c r="K146" s="696">
        <f>'4 - Electr UW allocation ktoe'!K$42</f>
        <v>1</v>
      </c>
      <c r="L146" s="696">
        <f>'4 - Electr UW allocation ktoe'!L$42</f>
        <v>1</v>
      </c>
      <c r="M146" s="696">
        <f>'4 - Electr UW allocation ktoe'!M$42</f>
        <v>1</v>
      </c>
      <c r="N146" s="696">
        <f>'4 - Electr UW allocation ktoe'!N$42</f>
        <v>1</v>
      </c>
      <c r="O146" s="696">
        <f>'4 - Electr UW allocation ktoe'!O$42</f>
        <v>1</v>
      </c>
      <c r="P146" s="696">
        <f>'4 - Electr UW allocation ktoe'!P$42</f>
        <v>1</v>
      </c>
      <c r="Q146" s="696">
        <f>'4 - Electr UW allocation ktoe'!Q$42</f>
        <v>1</v>
      </c>
      <c r="R146" s="696">
        <f>'4 - Electr UW allocation ktoe'!R$42</f>
        <v>1</v>
      </c>
      <c r="S146" s="696">
        <f>'4 - Electr UW allocation ktoe'!S$42</f>
        <v>1</v>
      </c>
      <c r="T146" s="696">
        <f>'4 - Electr UW allocation ktoe'!T$42</f>
        <v>1</v>
      </c>
      <c r="U146" s="696">
        <f>'4 - Electr UW allocation ktoe'!U$42</f>
        <v>1</v>
      </c>
      <c r="V146" s="696">
        <f>'4 - Electr UW allocation ktoe'!V$42</f>
        <v>1</v>
      </c>
      <c r="W146" s="696">
        <f>'4 - Electr UW allocation ktoe'!W$42</f>
        <v>1</v>
      </c>
      <c r="X146" s="696">
        <f>'4 - Electr UW allocation ktoe'!X$42</f>
        <v>1</v>
      </c>
      <c r="Y146" s="696">
        <f>'4 - Electr UW allocation ktoe'!Y$42</f>
        <v>1</v>
      </c>
      <c r="Z146" s="696">
        <f>'4 - Electr UW allocation ktoe'!Z$42</f>
        <v>1</v>
      </c>
      <c r="AA146" s="696">
        <f>'4 - Electr UW allocation ktoe'!AA$42</f>
        <v>1</v>
      </c>
      <c r="AB146" s="696">
        <f>'4 - Electr UW allocation ktoe'!AB$42</f>
        <v>1</v>
      </c>
      <c r="AC146" s="696">
        <f>'4 - Electr UW allocation ktoe'!AC$42</f>
        <v>1</v>
      </c>
      <c r="AD146" s="696">
        <f>'4 - Electr UW allocation ktoe'!AD$42</f>
        <v>1</v>
      </c>
      <c r="AE146" s="696">
        <f>'4 - Electr UW allocation ktoe'!AE$42</f>
        <v>1</v>
      </c>
      <c r="AF146" s="696">
        <f>'4 - Electr UW allocation ktoe'!AF$42</f>
        <v>1</v>
      </c>
      <c r="AG146" s="696">
        <f>'4 - Electr UW allocation ktoe'!AG$42</f>
        <v>1</v>
      </c>
      <c r="AH146" s="696">
        <f>'4 - Electr UW allocation ktoe'!AH$42</f>
        <v>1</v>
      </c>
      <c r="AI146" s="696">
        <f>'4 - Electr UW allocation ktoe'!AI$42</f>
        <v>1</v>
      </c>
      <c r="AJ146" s="696">
        <f>'4 - Electr UW allocation ktoe'!AJ$42</f>
        <v>1</v>
      </c>
      <c r="AK146" s="696">
        <f>'4 - Electr UW allocation ktoe'!AK$42</f>
        <v>1</v>
      </c>
      <c r="AL146" s="696">
        <f>'4 - Electr UW allocation ktoe'!AL$42</f>
        <v>1</v>
      </c>
      <c r="AM146" s="696">
        <f>'4 - Electr UW allocation ktoe'!AM$42</f>
        <v>1</v>
      </c>
      <c r="AN146" s="696">
        <f>'4 - Electr UW allocation ktoe'!AN$42</f>
        <v>1</v>
      </c>
      <c r="AO146" s="696">
        <f>'4 - Electr UW allocation ktoe'!AO$42</f>
        <v>1</v>
      </c>
      <c r="AP146" s="696">
        <f>'4 - Electr UW allocation ktoe'!AP$42</f>
        <v>1</v>
      </c>
      <c r="AQ146" s="696">
        <f>'4 - Electr UW allocation ktoe'!AQ$42</f>
        <v>1</v>
      </c>
      <c r="AR146" s="696">
        <f>'4 - Electr UW allocation ktoe'!AR$42</f>
        <v>1</v>
      </c>
      <c r="AS146" s="696">
        <f>'4 - Electr UW allocation ktoe'!AS$42</f>
        <v>1</v>
      </c>
      <c r="AT146" s="696">
        <f>'4 - Electr UW allocation ktoe'!AT$42</f>
        <v>1</v>
      </c>
      <c r="AU146" s="696">
        <f>'4 - Electr UW allocation ktoe'!AU$42</f>
        <v>1</v>
      </c>
      <c r="AV146" s="696">
        <f>'4 - Electr UW allocation ktoe'!AV$42</f>
        <v>1</v>
      </c>
      <c r="AW146" s="696">
        <f>'4 - Electr UW allocation ktoe'!AW$42</f>
        <v>1</v>
      </c>
      <c r="AX146" s="696">
        <f>'4 - Electr UW allocation ktoe'!AX$42</f>
        <v>1</v>
      </c>
      <c r="AY146" s="696">
        <f>'4 - Electr UW allocation ktoe'!AY$42</f>
        <v>1</v>
      </c>
      <c r="AZ146" s="696">
        <f>'4 - Electr UW allocation ktoe'!AZ$42</f>
        <v>1</v>
      </c>
      <c r="BA146" s="696">
        <f>'4 - Electr UW allocation ktoe'!BA$42</f>
        <v>1</v>
      </c>
      <c r="BB146" s="696">
        <f>'4 - Electr UW allocation ktoe'!BB$42</f>
        <v>1</v>
      </c>
      <c r="BC146" s="696">
        <f>'4 - Electr UW allocation ktoe'!BC$42</f>
        <v>1</v>
      </c>
      <c r="BD146" s="696">
        <f>'4 - Electr UW allocation ktoe'!BD$42</f>
        <v>1</v>
      </c>
      <c r="BE146" s="696">
        <f>'4 - Electr UW allocation ktoe'!BE$42</f>
        <v>1</v>
      </c>
      <c r="BF146" s="696">
        <f>'4 - Electr UW allocation ktoe'!BF$42</f>
        <v>1</v>
      </c>
      <c r="BG146" s="696">
        <f>'4 - Electr UW allocation ktoe'!BG$42</f>
        <v>1</v>
      </c>
      <c r="BH146" s="696">
        <f>'4 - Electr UW allocation ktoe'!BH$42</f>
        <v>1</v>
      </c>
    </row>
    <row r="147" spans="1:60" s="696" customFormat="1" ht="12.75" x14ac:dyDescent="0.2">
      <c r="A147" s="696" t="s">
        <v>6</v>
      </c>
      <c r="B147" s="696" t="s">
        <v>24</v>
      </c>
      <c r="C147" s="696" t="s">
        <v>14</v>
      </c>
      <c r="D147" s="696" t="s">
        <v>834</v>
      </c>
      <c r="E147" s="699" t="s">
        <v>1051</v>
      </c>
      <c r="F147" s="696" t="s">
        <v>11</v>
      </c>
      <c r="G147" s="702">
        <f>'4 - Electr UW allocation ktoe'!G$44</f>
        <v>0.45</v>
      </c>
      <c r="H147" s="702">
        <f>'4 - Electr UW allocation ktoe'!H$44</f>
        <v>0.45</v>
      </c>
      <c r="I147" s="702">
        <f>'4 - Electr UW allocation ktoe'!I$44</f>
        <v>0.45</v>
      </c>
      <c r="J147" s="702">
        <f>'4 - Electr UW allocation ktoe'!J$44</f>
        <v>0.45</v>
      </c>
      <c r="K147" s="702">
        <f>'4 - Electr UW allocation ktoe'!K$44</f>
        <v>0.45</v>
      </c>
      <c r="L147" s="702">
        <f>'4 - Electr UW allocation ktoe'!L$44</f>
        <v>0.45</v>
      </c>
      <c r="M147" s="702">
        <f>'4 - Electr UW allocation ktoe'!M$44</f>
        <v>0.45</v>
      </c>
      <c r="N147" s="702">
        <f>'4 - Electr UW allocation ktoe'!N$44</f>
        <v>0.45</v>
      </c>
      <c r="O147" s="702">
        <f>'4 - Electr UW allocation ktoe'!O$44</f>
        <v>0.45</v>
      </c>
      <c r="P147" s="702">
        <f>'4 - Electr UW allocation ktoe'!P$44</f>
        <v>0.45</v>
      </c>
      <c r="Q147" s="702">
        <f>'4 - Electr UW allocation ktoe'!Q$44</f>
        <v>0.45</v>
      </c>
      <c r="R147" s="702">
        <f>'4 - Electr UW allocation ktoe'!R$44</f>
        <v>0.45</v>
      </c>
      <c r="S147" s="702">
        <f>'4 - Electr UW allocation ktoe'!S$44</f>
        <v>0.45</v>
      </c>
      <c r="T147" s="702">
        <f>'4 - Electr UW allocation ktoe'!T$44</f>
        <v>0.45</v>
      </c>
      <c r="U147" s="702">
        <f>'4 - Electr UW allocation ktoe'!U$44</f>
        <v>0.45</v>
      </c>
      <c r="V147" s="702">
        <f>'4 - Electr UW allocation ktoe'!V$44</f>
        <v>0.45</v>
      </c>
      <c r="W147" s="702">
        <f>'4 - Electr UW allocation ktoe'!W$44</f>
        <v>0.45</v>
      </c>
      <c r="X147" s="702">
        <f>'4 - Electr UW allocation ktoe'!X$44</f>
        <v>0.45</v>
      </c>
      <c r="Y147" s="702">
        <f>'4 - Electr UW allocation ktoe'!Y$44</f>
        <v>0.45</v>
      </c>
      <c r="Z147" s="702">
        <f>'4 - Electr UW allocation ktoe'!Z$44</f>
        <v>0.45</v>
      </c>
      <c r="AA147" s="702">
        <f>'4 - Electr UW allocation ktoe'!AA$44</f>
        <v>0.45</v>
      </c>
      <c r="AB147" s="702">
        <f>'4 - Electr UW allocation ktoe'!AB$44</f>
        <v>0.45</v>
      </c>
      <c r="AC147" s="702">
        <f>'4 - Electr UW allocation ktoe'!AC$44</f>
        <v>0.45</v>
      </c>
      <c r="AD147" s="702">
        <f>'4 - Electr UW allocation ktoe'!AD$44</f>
        <v>0.45</v>
      </c>
      <c r="AE147" s="702">
        <f>'4 - Electr UW allocation ktoe'!AE$44</f>
        <v>0.45</v>
      </c>
      <c r="AF147" s="702">
        <f>'4 - Electr UW allocation ktoe'!AF$44</f>
        <v>0.45</v>
      </c>
      <c r="AG147" s="702">
        <f>'4 - Electr UW allocation ktoe'!AG$44</f>
        <v>0.45</v>
      </c>
      <c r="AH147" s="702">
        <f>'4 - Electr UW allocation ktoe'!AH$44</f>
        <v>0.45</v>
      </c>
      <c r="AI147" s="702">
        <f>'4 - Electr UW allocation ktoe'!AI$44</f>
        <v>0.45</v>
      </c>
      <c r="AJ147" s="702">
        <f>'4 - Electr UW allocation ktoe'!AJ$44</f>
        <v>0.45</v>
      </c>
      <c r="AK147" s="702">
        <f>'4 - Electr UW allocation ktoe'!AK$44</f>
        <v>0.45</v>
      </c>
      <c r="AL147" s="702">
        <f>'4 - Electr UW allocation ktoe'!AL$44</f>
        <v>0.45</v>
      </c>
      <c r="AM147" s="702">
        <f>'4 - Electr UW allocation ktoe'!AM$44</f>
        <v>0.45</v>
      </c>
      <c r="AN147" s="702">
        <f>'4 - Electr UW allocation ktoe'!AN$44</f>
        <v>0.45</v>
      </c>
      <c r="AO147" s="702">
        <f>'4 - Electr UW allocation ktoe'!AO$44</f>
        <v>0.45</v>
      </c>
      <c r="AP147" s="702">
        <f>'4 - Electr UW allocation ktoe'!AP$44</f>
        <v>0.45</v>
      </c>
      <c r="AQ147" s="702">
        <f>'4 - Electr UW allocation ktoe'!AQ$44</f>
        <v>0.45</v>
      </c>
      <c r="AR147" s="702">
        <f>'4 - Electr UW allocation ktoe'!AR$44</f>
        <v>0.45</v>
      </c>
      <c r="AS147" s="702">
        <f>'4 - Electr UW allocation ktoe'!AS$44</f>
        <v>0.45</v>
      </c>
      <c r="AT147" s="702">
        <f>'4 - Electr UW allocation ktoe'!AT$44</f>
        <v>0.45</v>
      </c>
      <c r="AU147" s="702">
        <f>'4 - Electr UW allocation ktoe'!AU$44</f>
        <v>0.45</v>
      </c>
      <c r="AV147" s="702">
        <f>'4 - Electr UW allocation ktoe'!AV$44</f>
        <v>0.45</v>
      </c>
      <c r="AW147" s="702">
        <f>'4 - Electr UW allocation ktoe'!AW$44</f>
        <v>0.45</v>
      </c>
      <c r="AX147" s="702">
        <f>'4 - Electr UW allocation ktoe'!AX$44</f>
        <v>0.45</v>
      </c>
      <c r="AY147" s="702">
        <f>'4 - Electr UW allocation ktoe'!AY$44</f>
        <v>0.45</v>
      </c>
      <c r="AZ147" s="702">
        <f>'4 - Electr UW allocation ktoe'!AZ$44</f>
        <v>0.45</v>
      </c>
      <c r="BA147" s="702">
        <f>'4 - Electr UW allocation ktoe'!BA$44</f>
        <v>0.45</v>
      </c>
      <c r="BB147" s="702">
        <f>'4 - Electr UW allocation ktoe'!BB$44</f>
        <v>0.45</v>
      </c>
      <c r="BC147" s="702">
        <f>'4 - Electr UW allocation ktoe'!BC$44</f>
        <v>0.45</v>
      </c>
      <c r="BD147" s="702">
        <f>'4 - Electr UW allocation ktoe'!BD$44</f>
        <v>0.45</v>
      </c>
      <c r="BE147" s="702">
        <f>'4 - Electr UW allocation ktoe'!BE$44</f>
        <v>0.45</v>
      </c>
      <c r="BF147" s="702">
        <f>'4 - Electr UW allocation ktoe'!BF$44</f>
        <v>0.45</v>
      </c>
      <c r="BG147" s="702">
        <f>'4 - Electr UW allocation ktoe'!BG$44</f>
        <v>0.45</v>
      </c>
      <c r="BH147" s="702">
        <f>'4 - Electr UW allocation ktoe'!BH$44</f>
        <v>0.45</v>
      </c>
    </row>
    <row r="148" spans="1:60" s="696" customFormat="1" ht="12.75" x14ac:dyDescent="0.2">
      <c r="A148" s="696" t="s">
        <v>6</v>
      </c>
      <c r="B148" s="696" t="s">
        <v>24</v>
      </c>
      <c r="C148" s="696" t="s">
        <v>14</v>
      </c>
      <c r="D148" s="696" t="s">
        <v>834</v>
      </c>
      <c r="E148" s="699" t="s">
        <v>1051</v>
      </c>
      <c r="F148" s="696" t="s">
        <v>12</v>
      </c>
      <c r="G148" s="700">
        <f>'3 Heat eta and phi'!D$43</f>
        <v>0.8</v>
      </c>
      <c r="H148" s="700">
        <f>'3 Heat eta and phi'!E$43</f>
        <v>0.80200000000000005</v>
      </c>
      <c r="I148" s="700">
        <f>'3 Heat eta and phi'!F$43</f>
        <v>0.80400000000000005</v>
      </c>
      <c r="J148" s="700">
        <f>'3 Heat eta and phi'!G$43</f>
        <v>0.80600000000000005</v>
      </c>
      <c r="K148" s="700">
        <f>'3 Heat eta and phi'!H$43</f>
        <v>0.80800000000000005</v>
      </c>
      <c r="L148" s="700">
        <f>'3 Heat eta and phi'!I$43</f>
        <v>0.81</v>
      </c>
      <c r="M148" s="700">
        <f>'3 Heat eta and phi'!J$43</f>
        <v>0.81200000000000006</v>
      </c>
      <c r="N148" s="700">
        <f>'3 Heat eta and phi'!K$43</f>
        <v>0.81399999999999995</v>
      </c>
      <c r="O148" s="700">
        <f>'3 Heat eta and phi'!L$43</f>
        <v>0.81599999999999995</v>
      </c>
      <c r="P148" s="700">
        <f>'3 Heat eta and phi'!M$43</f>
        <v>0.81799999999999995</v>
      </c>
      <c r="Q148" s="700">
        <f>'3 Heat eta and phi'!N$43</f>
        <v>0.82</v>
      </c>
      <c r="R148" s="700">
        <f>'3 Heat eta and phi'!O$43</f>
        <v>0.82199999999999995</v>
      </c>
      <c r="S148" s="700">
        <f>'3 Heat eta and phi'!P$43</f>
        <v>0.82399999999999995</v>
      </c>
      <c r="T148" s="700">
        <f>'3 Heat eta and phi'!Q$43</f>
        <v>0.82599999999999996</v>
      </c>
      <c r="U148" s="700">
        <f>'3 Heat eta and phi'!R$43</f>
        <v>0.82799999999999996</v>
      </c>
      <c r="V148" s="700">
        <f>'3 Heat eta and phi'!S$43</f>
        <v>0.83</v>
      </c>
      <c r="W148" s="700">
        <f>'3 Heat eta and phi'!T$43</f>
        <v>0.83199999999999996</v>
      </c>
      <c r="X148" s="700">
        <f>'3 Heat eta and phi'!U$43</f>
        <v>0.83399999999999996</v>
      </c>
      <c r="Y148" s="700">
        <f>'3 Heat eta and phi'!V$43</f>
        <v>0.83599999999999997</v>
      </c>
      <c r="Z148" s="700">
        <f>'3 Heat eta and phi'!W$43</f>
        <v>0.83799999999999997</v>
      </c>
      <c r="AA148" s="700">
        <f>'3 Heat eta and phi'!X$43</f>
        <v>0.84</v>
      </c>
      <c r="AB148" s="700">
        <f>'3 Heat eta and phi'!Y$43</f>
        <v>0.84199999999999997</v>
      </c>
      <c r="AC148" s="700">
        <f>'3 Heat eta and phi'!Z$43</f>
        <v>0.84399999999999997</v>
      </c>
      <c r="AD148" s="700">
        <f>'3 Heat eta and phi'!AA$43</f>
        <v>0.84599999999999997</v>
      </c>
      <c r="AE148" s="700">
        <f>'3 Heat eta and phi'!AB$43</f>
        <v>0.84799999999999998</v>
      </c>
      <c r="AF148" s="700">
        <f>'3 Heat eta and phi'!AC$43</f>
        <v>0.85</v>
      </c>
      <c r="AG148" s="700">
        <f>'3 Heat eta and phi'!AD$43</f>
        <v>0.85199999999999998</v>
      </c>
      <c r="AH148" s="700">
        <f>'3 Heat eta and phi'!AE$43</f>
        <v>0.85399999999999998</v>
      </c>
      <c r="AI148" s="700">
        <f>'3 Heat eta and phi'!AF$43</f>
        <v>0.85599999999999998</v>
      </c>
      <c r="AJ148" s="700">
        <f>'3 Heat eta and phi'!AG$43</f>
        <v>0.85799999999999998</v>
      </c>
      <c r="AK148" s="700">
        <f>'3 Heat eta and phi'!AH$43</f>
        <v>0.86</v>
      </c>
      <c r="AL148" s="700">
        <f>'3 Heat eta and phi'!AI$43</f>
        <v>0.86199999999999999</v>
      </c>
      <c r="AM148" s="700">
        <f>'3 Heat eta and phi'!AJ$43</f>
        <v>0.86399999999999999</v>
      </c>
      <c r="AN148" s="700">
        <f>'3 Heat eta and phi'!AK$43</f>
        <v>0.86599999999999999</v>
      </c>
      <c r="AO148" s="700">
        <f>'3 Heat eta and phi'!AL$43</f>
        <v>0.86799999999999999</v>
      </c>
      <c r="AP148" s="700">
        <f>'3 Heat eta and phi'!AM$43</f>
        <v>0.87</v>
      </c>
      <c r="AQ148" s="700">
        <f>'3 Heat eta and phi'!AN$43</f>
        <v>0.872</v>
      </c>
      <c r="AR148" s="700">
        <f>'3 Heat eta and phi'!AO$43</f>
        <v>0.874</v>
      </c>
      <c r="AS148" s="700">
        <f>'3 Heat eta and phi'!AP$43</f>
        <v>0.876</v>
      </c>
      <c r="AT148" s="700">
        <f>'3 Heat eta and phi'!AQ$43</f>
        <v>0.878</v>
      </c>
      <c r="AU148" s="700">
        <f>'3 Heat eta and phi'!AR$43</f>
        <v>0.88</v>
      </c>
      <c r="AV148" s="700">
        <f>'3 Heat eta and phi'!AS$43</f>
        <v>0.88200000000000001</v>
      </c>
      <c r="AW148" s="700">
        <f>'3 Heat eta and phi'!AT$43</f>
        <v>0.88400000000000001</v>
      </c>
      <c r="AX148" s="700">
        <f>'3 Heat eta and phi'!AU$43</f>
        <v>0.88600000000000001</v>
      </c>
      <c r="AY148" s="700">
        <f>'3 Heat eta and phi'!AV$43</f>
        <v>0.88800000000000001</v>
      </c>
      <c r="AZ148" s="700">
        <f>'3 Heat eta and phi'!AW$43</f>
        <v>0.89</v>
      </c>
      <c r="BA148" s="700">
        <f>'3 Heat eta and phi'!AX$43</f>
        <v>0.89200000000000002</v>
      </c>
      <c r="BB148" s="700">
        <f>'3 Heat eta and phi'!AY$43</f>
        <v>0.89400000000000002</v>
      </c>
      <c r="BC148" s="700">
        <f>'3 Heat eta and phi'!AZ$43</f>
        <v>0.89600000000000002</v>
      </c>
      <c r="BD148" s="700">
        <f>'3 Heat eta and phi'!BA$43</f>
        <v>0.89800000000000002</v>
      </c>
      <c r="BE148" s="700">
        <f>'3 Heat eta and phi'!BB$43</f>
        <v>0.9</v>
      </c>
      <c r="BF148" s="700">
        <f>'3 Heat eta and phi'!BC$43</f>
        <v>0.90200000000000002</v>
      </c>
      <c r="BG148" s="700">
        <f>'3 Heat eta and phi'!BD$43</f>
        <v>0.90400000000000003</v>
      </c>
      <c r="BH148" s="700">
        <f>'3 Heat eta and phi'!BE$43</f>
        <v>0.90600000000000003</v>
      </c>
    </row>
    <row r="149" spans="1:60" s="696" customFormat="1" ht="12.75" x14ac:dyDescent="0.2">
      <c r="A149" s="696" t="s">
        <v>6</v>
      </c>
      <c r="B149" s="696" t="s">
        <v>24</v>
      </c>
      <c r="C149" s="696" t="s">
        <v>14</v>
      </c>
      <c r="D149" s="696" t="s">
        <v>834</v>
      </c>
      <c r="E149" s="699" t="s">
        <v>1051</v>
      </c>
      <c r="F149" s="696" t="s">
        <v>13</v>
      </c>
      <c r="G149" s="700">
        <f>'3 Heat eta and phi'!D$46</f>
        <v>0.40171211160431208</v>
      </c>
      <c r="H149" s="700">
        <f>'3 Heat eta and phi'!E$46</f>
        <v>0.40134221094905953</v>
      </c>
      <c r="I149" s="700">
        <f>'3 Heat eta and phi'!F$46</f>
        <v>0.40445994504333127</v>
      </c>
      <c r="J149" s="700">
        <f>'3 Heat eta and phi'!G$46</f>
        <v>0.4048826886493343</v>
      </c>
      <c r="K149" s="700">
        <f>'3 Heat eta and phi'!H$46</f>
        <v>0.40282181357006985</v>
      </c>
      <c r="L149" s="700">
        <f>'3 Heat eta and phi'!I$46</f>
        <v>0.40393151553582751</v>
      </c>
      <c r="M149" s="700">
        <f>'3 Heat eta and phi'!J$46</f>
        <v>0.40287465652082011</v>
      </c>
      <c r="N149" s="700">
        <f>'3 Heat eta and phi'!K$46</f>
        <v>0.40208201225956464</v>
      </c>
      <c r="O149" s="700">
        <f>'3 Heat eta and phi'!L$46</f>
        <v>0.40271612766856901</v>
      </c>
      <c r="P149" s="700">
        <f>'3 Heat eta and phi'!M$46</f>
        <v>0.40308602832382168</v>
      </c>
      <c r="Q149" s="700">
        <f>'3 Heat eta and phi'!N$46</f>
        <v>0.40255759881631803</v>
      </c>
      <c r="R149" s="700">
        <f>'3 Heat eta and phi'!O$46</f>
        <v>0.40261044176706828</v>
      </c>
      <c r="S149" s="700">
        <f>'3 Heat eta and phi'!P$46</f>
        <v>0.40308602832382168</v>
      </c>
      <c r="T149" s="700">
        <f>'3 Heat eta and phi'!Q$46</f>
        <v>0.4022933840625661</v>
      </c>
      <c r="U149" s="700">
        <f>'3 Heat eta and phi'!R$46</f>
        <v>0.40287465652082011</v>
      </c>
      <c r="V149" s="700">
        <f>'3 Heat eta and phi'!S$46</f>
        <v>0.40102515324455723</v>
      </c>
      <c r="W149" s="700">
        <f>'3 Heat eta and phi'!T$46</f>
        <v>0.40076093849080541</v>
      </c>
      <c r="X149" s="700">
        <f>'3 Heat eta and phi'!U$46</f>
        <v>0.4033502430775735</v>
      </c>
      <c r="Y149" s="700">
        <f>'3 Heat eta and phi'!V$46</f>
        <v>0.40234622701331646</v>
      </c>
      <c r="Z149" s="700">
        <f>'3 Heat eta and phi'!W$46</f>
        <v>0.40435425914183065</v>
      </c>
      <c r="AA149" s="700">
        <f>'3 Heat eta and phi'!X$46</f>
        <v>0.40271612766856901</v>
      </c>
      <c r="AB149" s="700">
        <f>'3 Heat eta and phi'!Y$46</f>
        <v>0.402134855210315</v>
      </c>
      <c r="AC149" s="700">
        <f>'3 Heat eta and phi'!Z$46</f>
        <v>0.40250475586556766</v>
      </c>
      <c r="AD149" s="700">
        <f>'3 Heat eta and phi'!AA$46</f>
        <v>0.40160642570281135</v>
      </c>
      <c r="AE149" s="700">
        <f>'3 Heat eta and phi'!AB$46</f>
        <v>0.40202916930881427</v>
      </c>
      <c r="AF149" s="700">
        <f>'3 Heat eta and phi'!AC$46</f>
        <v>0.40409004438807872</v>
      </c>
      <c r="AG149" s="700">
        <f>'3 Heat eta and phi'!AD$46</f>
        <v>0.40414288733882908</v>
      </c>
      <c r="AH149" s="700">
        <f>'3 Heat eta and phi'!AE$46</f>
        <v>0.40340308602832387</v>
      </c>
      <c r="AI149" s="700">
        <f>'3 Heat eta and phi'!AF$46</f>
        <v>0.4022933840625661</v>
      </c>
      <c r="AJ149" s="700">
        <f>'3 Heat eta and phi'!AG$46</f>
        <v>0.39996829422954983</v>
      </c>
      <c r="AK149" s="700">
        <f>'3 Heat eta and phi'!AH$46</f>
        <v>0.40007398013105056</v>
      </c>
      <c r="AL149" s="700">
        <f>'3 Heat eta and phi'!AI$46</f>
        <v>0.40255759881631803</v>
      </c>
      <c r="AM149" s="700">
        <f>'3 Heat eta and phi'!AJ$46</f>
        <v>0.40165926865356172</v>
      </c>
      <c r="AN149" s="700">
        <f>'3 Heat eta and phi'!AK$46</f>
        <v>0.40292749947157058</v>
      </c>
      <c r="AO149" s="700">
        <f>'3 Heat eta and phi'!AL$46</f>
        <v>0.40113083914605796</v>
      </c>
      <c r="AP149" s="700">
        <f>'3 Heat eta and phi'!AM$46</f>
        <v>0.39965123652504764</v>
      </c>
      <c r="AQ149" s="700">
        <f>'3 Heat eta and phi'!AN$46</f>
        <v>0.40329740012682325</v>
      </c>
      <c r="AR149" s="700">
        <f>'3 Heat eta and phi'!AO$46</f>
        <v>0.40091946734305661</v>
      </c>
      <c r="AS149" s="700">
        <f>'3 Heat eta and phi'!AP$46</f>
        <v>0.40070809554005504</v>
      </c>
      <c r="AT149" s="700">
        <f>'3 Heat eta and phi'!AQ$46</f>
        <v>0.40012682308180103</v>
      </c>
      <c r="AU149" s="700">
        <f>'3 Heat eta and phi'!AR$46</f>
        <v>0.40097231029380687</v>
      </c>
      <c r="AV149" s="700">
        <f>'3 Heat eta and phi'!AS$46</f>
        <v>0.40123652504755869</v>
      </c>
      <c r="AW149" s="700">
        <f>'3 Heat eta and phi'!AT$46</f>
        <v>0.40054956668780395</v>
      </c>
      <c r="AX149" s="700">
        <f>'3 Heat eta and phi'!AU$46</f>
        <v>0.40033819488480238</v>
      </c>
      <c r="AY149" s="700">
        <f>'3 Heat eta and phi'!AV$46</f>
        <v>0.40065525258930468</v>
      </c>
      <c r="AZ149" s="700">
        <f>'3 Heat eta and phi'!AW$46</f>
        <v>0.40039103783555285</v>
      </c>
      <c r="BA149" s="700">
        <f>'3 Heat eta and phi'!AX$46</f>
        <v>0.40017966603255128</v>
      </c>
      <c r="BB149" s="700">
        <f>'3 Heat eta and phi'!AY$46</f>
        <v>0.40023250898330165</v>
      </c>
      <c r="BC149" s="700">
        <f>'3 Heat eta and phi'!AZ$46</f>
        <v>0.40139505389980978</v>
      </c>
      <c r="BD149" s="700">
        <f>'3 Heat eta and phi'!BA$46</f>
        <v>0.40123652504755869</v>
      </c>
      <c r="BE149" s="700">
        <f>'3 Heat eta and phi'!BB$46</f>
        <v>0.40329740012682325</v>
      </c>
      <c r="BF149" s="700">
        <f>'3 Heat eta and phi'!BC$46</f>
        <v>0.40123652504755869</v>
      </c>
      <c r="BG149" s="700">
        <f>'3 Heat eta and phi'!BD$46</f>
        <v>0.40192348340731354</v>
      </c>
      <c r="BH149" s="700">
        <f>'3 Heat eta and phi'!BE$46</f>
        <v>0.40266328471781876</v>
      </c>
    </row>
    <row r="150" spans="1:60" s="696" customFormat="1" ht="12.75" x14ac:dyDescent="0.2">
      <c r="A150" s="696" t="s">
        <v>6</v>
      </c>
      <c r="B150" s="696" t="s">
        <v>24</v>
      </c>
      <c r="C150" s="696" t="s">
        <v>14</v>
      </c>
      <c r="D150" s="696" t="s">
        <v>1024</v>
      </c>
      <c r="E150" s="699" t="s">
        <v>1052</v>
      </c>
      <c r="F150" s="696" t="s">
        <v>11</v>
      </c>
      <c r="G150" s="702">
        <f>'4 - Electr UW allocation ktoe'!G$49</f>
        <v>0.1</v>
      </c>
      <c r="H150" s="702">
        <f>'4 - Electr UW allocation ktoe'!H$49</f>
        <v>0.1</v>
      </c>
      <c r="I150" s="702">
        <f>'4 - Electr UW allocation ktoe'!I$49</f>
        <v>0.1</v>
      </c>
      <c r="J150" s="702">
        <f>'4 - Electr UW allocation ktoe'!J$49</f>
        <v>0.1</v>
      </c>
      <c r="K150" s="702">
        <f>'4 - Electr UW allocation ktoe'!K$49</f>
        <v>0.1</v>
      </c>
      <c r="L150" s="702">
        <f>'4 - Electr UW allocation ktoe'!L$49</f>
        <v>0.1</v>
      </c>
      <c r="M150" s="702">
        <f>'4 - Electr UW allocation ktoe'!M$49</f>
        <v>0.1</v>
      </c>
      <c r="N150" s="702">
        <f>'4 - Electr UW allocation ktoe'!N$49</f>
        <v>0.1</v>
      </c>
      <c r="O150" s="702">
        <f>'4 - Electr UW allocation ktoe'!O$49</f>
        <v>0.1</v>
      </c>
      <c r="P150" s="702">
        <f>'4 - Electr UW allocation ktoe'!P$49</f>
        <v>0.1</v>
      </c>
      <c r="Q150" s="702">
        <f>'4 - Electr UW allocation ktoe'!Q$49</f>
        <v>0.1</v>
      </c>
      <c r="R150" s="702">
        <f>'4 - Electr UW allocation ktoe'!R$49</f>
        <v>0.1</v>
      </c>
      <c r="S150" s="702">
        <f>'4 - Electr UW allocation ktoe'!S$49</f>
        <v>0.1</v>
      </c>
      <c r="T150" s="702">
        <f>'4 - Electr UW allocation ktoe'!T$49</f>
        <v>0.1</v>
      </c>
      <c r="U150" s="702">
        <f>'4 - Electr UW allocation ktoe'!U$49</f>
        <v>0.1</v>
      </c>
      <c r="V150" s="702">
        <f>'4 - Electr UW allocation ktoe'!V$49</f>
        <v>0.1</v>
      </c>
      <c r="W150" s="702">
        <f>'4 - Electr UW allocation ktoe'!W$49</f>
        <v>0.1</v>
      </c>
      <c r="X150" s="702">
        <f>'4 - Electr UW allocation ktoe'!X$49</f>
        <v>0.1</v>
      </c>
      <c r="Y150" s="702">
        <f>'4 - Electr UW allocation ktoe'!Y$49</f>
        <v>0.1</v>
      </c>
      <c r="Z150" s="702">
        <f>'4 - Electr UW allocation ktoe'!Z$49</f>
        <v>0.1</v>
      </c>
      <c r="AA150" s="702">
        <f>'4 - Electr UW allocation ktoe'!AA$49</f>
        <v>0.1</v>
      </c>
      <c r="AB150" s="702">
        <f>'4 - Electr UW allocation ktoe'!AB$49</f>
        <v>0.1</v>
      </c>
      <c r="AC150" s="702">
        <f>'4 - Electr UW allocation ktoe'!AC$49</f>
        <v>0.1</v>
      </c>
      <c r="AD150" s="702">
        <f>'4 - Electr UW allocation ktoe'!AD$49</f>
        <v>0.1</v>
      </c>
      <c r="AE150" s="702">
        <f>'4 - Electr UW allocation ktoe'!AE$49</f>
        <v>0.1</v>
      </c>
      <c r="AF150" s="702">
        <f>'4 - Electr UW allocation ktoe'!AF$49</f>
        <v>0.1</v>
      </c>
      <c r="AG150" s="702">
        <f>'4 - Electr UW allocation ktoe'!AG$49</f>
        <v>0.1</v>
      </c>
      <c r="AH150" s="702">
        <f>'4 - Electr UW allocation ktoe'!AH$49</f>
        <v>0.1</v>
      </c>
      <c r="AI150" s="702">
        <f>'4 - Electr UW allocation ktoe'!AI$49</f>
        <v>0.1</v>
      </c>
      <c r="AJ150" s="702">
        <f>'4 - Electr UW allocation ktoe'!AJ$49</f>
        <v>0.1</v>
      </c>
      <c r="AK150" s="702">
        <f>'4 - Electr UW allocation ktoe'!AK$49</f>
        <v>0.1</v>
      </c>
      <c r="AL150" s="702">
        <f>'4 - Electr UW allocation ktoe'!AL$49</f>
        <v>0.1</v>
      </c>
      <c r="AM150" s="702">
        <f>'4 - Electr UW allocation ktoe'!AM$49</f>
        <v>0.1</v>
      </c>
      <c r="AN150" s="702">
        <f>'4 - Electr UW allocation ktoe'!AN$49</f>
        <v>0.1</v>
      </c>
      <c r="AO150" s="702">
        <f>'4 - Electr UW allocation ktoe'!AO$49</f>
        <v>0.1</v>
      </c>
      <c r="AP150" s="702">
        <f>'4 - Electr UW allocation ktoe'!AP$49</f>
        <v>0.1</v>
      </c>
      <c r="AQ150" s="702">
        <f>'4 - Electr UW allocation ktoe'!AQ$49</f>
        <v>0.1</v>
      </c>
      <c r="AR150" s="702">
        <f>'4 - Electr UW allocation ktoe'!AR$49</f>
        <v>0.1</v>
      </c>
      <c r="AS150" s="702">
        <f>'4 - Electr UW allocation ktoe'!AS$49</f>
        <v>0.1</v>
      </c>
      <c r="AT150" s="702">
        <f>'4 - Electr UW allocation ktoe'!AT$49</f>
        <v>0.1</v>
      </c>
      <c r="AU150" s="702">
        <f>'4 - Electr UW allocation ktoe'!AU$49</f>
        <v>0.1</v>
      </c>
      <c r="AV150" s="702">
        <f>'4 - Electr UW allocation ktoe'!AV$49</f>
        <v>0.1</v>
      </c>
      <c r="AW150" s="702">
        <f>'4 - Electr UW allocation ktoe'!AW$49</f>
        <v>0.1</v>
      </c>
      <c r="AX150" s="702">
        <f>'4 - Electr UW allocation ktoe'!AX$49</f>
        <v>0.1</v>
      </c>
      <c r="AY150" s="702">
        <f>'4 - Electr UW allocation ktoe'!AY$49</f>
        <v>0.1</v>
      </c>
      <c r="AZ150" s="702">
        <f>'4 - Electr UW allocation ktoe'!AZ$49</f>
        <v>0.1</v>
      </c>
      <c r="BA150" s="702">
        <f>'4 - Electr UW allocation ktoe'!BA$49</f>
        <v>0.1</v>
      </c>
      <c r="BB150" s="702">
        <f>'4 - Electr UW allocation ktoe'!BB$49</f>
        <v>0.1</v>
      </c>
      <c r="BC150" s="702">
        <f>'4 - Electr UW allocation ktoe'!BC$49</f>
        <v>0.1</v>
      </c>
      <c r="BD150" s="702">
        <f>'4 - Electr UW allocation ktoe'!BD$49</f>
        <v>0.1</v>
      </c>
      <c r="BE150" s="702">
        <f>'4 - Electr UW allocation ktoe'!BE$49</f>
        <v>0.1</v>
      </c>
      <c r="BF150" s="702">
        <f>'4 - Electr UW allocation ktoe'!BF$49</f>
        <v>0.1</v>
      </c>
      <c r="BG150" s="702">
        <f>'4 - Electr UW allocation ktoe'!BG$49</f>
        <v>0.1</v>
      </c>
      <c r="BH150" s="702">
        <f>'4 - Electr UW allocation ktoe'!BH$49</f>
        <v>0.1</v>
      </c>
    </row>
    <row r="151" spans="1:60" s="696" customFormat="1" ht="12.75" x14ac:dyDescent="0.2">
      <c r="A151" s="696" t="s">
        <v>6</v>
      </c>
      <c r="B151" s="696" t="s">
        <v>24</v>
      </c>
      <c r="C151" s="696" t="s">
        <v>14</v>
      </c>
      <c r="D151" s="696" t="s">
        <v>1024</v>
      </c>
      <c r="E151" s="699" t="s">
        <v>1052</v>
      </c>
      <c r="F151" s="696" t="s">
        <v>12</v>
      </c>
      <c r="G151" s="696">
        <f>'4 - Electr UW allocation ktoe'!G$50</f>
        <v>0.2</v>
      </c>
      <c r="H151" s="696">
        <f>'4 - Electr UW allocation ktoe'!H$50</f>
        <v>0.2</v>
      </c>
      <c r="I151" s="696">
        <f>'4 - Electr UW allocation ktoe'!I$50</f>
        <v>0.2</v>
      </c>
      <c r="J151" s="696">
        <f>'4 - Electr UW allocation ktoe'!J$50</f>
        <v>0.2</v>
      </c>
      <c r="K151" s="696">
        <f>'4 - Electr UW allocation ktoe'!K$50</f>
        <v>0.2</v>
      </c>
      <c r="L151" s="696">
        <f>'4 - Electr UW allocation ktoe'!L$50</f>
        <v>0.2</v>
      </c>
      <c r="M151" s="696">
        <f>'4 - Electr UW allocation ktoe'!M$50</f>
        <v>0.2</v>
      </c>
      <c r="N151" s="696">
        <f>'4 - Electr UW allocation ktoe'!N$50</f>
        <v>0.2</v>
      </c>
      <c r="O151" s="696">
        <f>'4 - Electr UW allocation ktoe'!O$50</f>
        <v>0.2</v>
      </c>
      <c r="P151" s="696">
        <f>'4 - Electr UW allocation ktoe'!P$50</f>
        <v>0.2</v>
      </c>
      <c r="Q151" s="696">
        <f>'4 - Electr UW allocation ktoe'!Q$50</f>
        <v>0.2</v>
      </c>
      <c r="R151" s="696">
        <f>'4 - Electr UW allocation ktoe'!R$50</f>
        <v>0.2</v>
      </c>
      <c r="S151" s="696">
        <f>'4 - Electr UW allocation ktoe'!S$50</f>
        <v>0.2</v>
      </c>
      <c r="T151" s="696">
        <f>'4 - Electr UW allocation ktoe'!T$50</f>
        <v>0.2</v>
      </c>
      <c r="U151" s="696">
        <f>'4 - Electr UW allocation ktoe'!U$50</f>
        <v>0.2</v>
      </c>
      <c r="V151" s="696">
        <f>'4 - Electr UW allocation ktoe'!V$50</f>
        <v>0.2</v>
      </c>
      <c r="W151" s="696">
        <f>'4 - Electr UW allocation ktoe'!W$50</f>
        <v>0.2</v>
      </c>
      <c r="X151" s="696">
        <f>'4 - Electr UW allocation ktoe'!X$50</f>
        <v>0.2</v>
      </c>
      <c r="Y151" s="696">
        <f>'4 - Electr UW allocation ktoe'!Y$50</f>
        <v>0.2</v>
      </c>
      <c r="Z151" s="696">
        <f>'4 - Electr UW allocation ktoe'!Z$50</f>
        <v>0.2</v>
      </c>
      <c r="AA151" s="696">
        <f>'4 - Electr UW allocation ktoe'!AA$50</f>
        <v>0.2</v>
      </c>
      <c r="AB151" s="696">
        <f>'4 - Electr UW allocation ktoe'!AB$50</f>
        <v>0.2</v>
      </c>
      <c r="AC151" s="696">
        <f>'4 - Electr UW allocation ktoe'!AC$50</f>
        <v>0.2</v>
      </c>
      <c r="AD151" s="696">
        <f>'4 - Electr UW allocation ktoe'!AD$50</f>
        <v>0.2</v>
      </c>
      <c r="AE151" s="696">
        <f>'4 - Electr UW allocation ktoe'!AE$50</f>
        <v>0.2</v>
      </c>
      <c r="AF151" s="696">
        <f>'4 - Electr UW allocation ktoe'!AF$50</f>
        <v>0.2</v>
      </c>
      <c r="AG151" s="696">
        <f>'4 - Electr UW allocation ktoe'!AG$50</f>
        <v>0.2</v>
      </c>
      <c r="AH151" s="696">
        <f>'4 - Electr UW allocation ktoe'!AH$50</f>
        <v>0.2</v>
      </c>
      <c r="AI151" s="696">
        <f>'4 - Electr UW allocation ktoe'!AI$50</f>
        <v>0.2</v>
      </c>
      <c r="AJ151" s="696">
        <f>'4 - Electr UW allocation ktoe'!AJ$50</f>
        <v>0.2</v>
      </c>
      <c r="AK151" s="696">
        <f>'4 - Electr UW allocation ktoe'!AK$50</f>
        <v>0.2</v>
      </c>
      <c r="AL151" s="696">
        <f>'4 - Electr UW allocation ktoe'!AL$50</f>
        <v>0.2</v>
      </c>
      <c r="AM151" s="696">
        <f>'4 - Electr UW allocation ktoe'!AM$50</f>
        <v>0.2</v>
      </c>
      <c r="AN151" s="696">
        <f>'4 - Electr UW allocation ktoe'!AN$50</f>
        <v>0.2</v>
      </c>
      <c r="AO151" s="696">
        <f>'4 - Electr UW allocation ktoe'!AO$50</f>
        <v>0.2</v>
      </c>
      <c r="AP151" s="696">
        <f>'4 - Electr UW allocation ktoe'!AP$50</f>
        <v>0.2</v>
      </c>
      <c r="AQ151" s="696">
        <f>'4 - Electr UW allocation ktoe'!AQ$50</f>
        <v>0.2</v>
      </c>
      <c r="AR151" s="696">
        <f>'4 - Electr UW allocation ktoe'!AR$50</f>
        <v>0.2</v>
      </c>
      <c r="AS151" s="696">
        <f>'4 - Electr UW allocation ktoe'!AS$50</f>
        <v>0.2</v>
      </c>
      <c r="AT151" s="696">
        <f>'4 - Electr UW allocation ktoe'!AT$50</f>
        <v>0.2</v>
      </c>
      <c r="AU151" s="696">
        <f>'4 - Electr UW allocation ktoe'!AU$50</f>
        <v>0.2</v>
      </c>
      <c r="AV151" s="696">
        <f>'4 - Electr UW allocation ktoe'!AV$50</f>
        <v>0.2</v>
      </c>
      <c r="AW151" s="696">
        <f>'4 - Electr UW allocation ktoe'!AW$50</f>
        <v>0.2</v>
      </c>
      <c r="AX151" s="696">
        <f>'4 - Electr UW allocation ktoe'!AX$50</f>
        <v>0.2</v>
      </c>
      <c r="AY151" s="696">
        <f>'4 - Electr UW allocation ktoe'!AY$50</f>
        <v>0.2</v>
      </c>
      <c r="AZ151" s="696">
        <f>'4 - Electr UW allocation ktoe'!AZ$50</f>
        <v>0.2</v>
      </c>
      <c r="BA151" s="696">
        <f>'4 - Electr UW allocation ktoe'!BA$50</f>
        <v>0.2</v>
      </c>
      <c r="BB151" s="696">
        <f>'4 - Electr UW allocation ktoe'!BB$50</f>
        <v>0.2</v>
      </c>
      <c r="BC151" s="696">
        <f>'4 - Electr UW allocation ktoe'!BC$50</f>
        <v>0.2</v>
      </c>
      <c r="BD151" s="696">
        <f>'4 - Electr UW allocation ktoe'!BD$50</f>
        <v>0.2</v>
      </c>
      <c r="BE151" s="696">
        <f>'4 - Electr UW allocation ktoe'!BE$50</f>
        <v>0.2</v>
      </c>
      <c r="BF151" s="696">
        <f>'4 - Electr UW allocation ktoe'!BF$50</f>
        <v>0.2</v>
      </c>
      <c r="BG151" s="696">
        <f>'4 - Electr UW allocation ktoe'!BG$50</f>
        <v>0.2</v>
      </c>
      <c r="BH151" s="696">
        <f>'4 - Electr UW allocation ktoe'!BH$50</f>
        <v>0.2</v>
      </c>
    </row>
    <row r="152" spans="1:60" s="696" customFormat="1" ht="12.75" x14ac:dyDescent="0.2">
      <c r="A152" s="696" t="s">
        <v>6</v>
      </c>
      <c r="B152" s="696" t="s">
        <v>24</v>
      </c>
      <c r="C152" s="696" t="s">
        <v>14</v>
      </c>
      <c r="D152" s="696" t="s">
        <v>1024</v>
      </c>
      <c r="E152" s="699" t="s">
        <v>1052</v>
      </c>
      <c r="F152" s="696" t="s">
        <v>13</v>
      </c>
      <c r="G152" s="696">
        <f>'4 - Electr UW allocation ktoe'!G$52</f>
        <v>0.10453879941434846</v>
      </c>
      <c r="H152" s="696">
        <f>'4 - Electr UW allocation ktoe'!H$52</f>
        <v>0.10650073206442166</v>
      </c>
      <c r="I152" s="696">
        <f>'4 - Electr UW allocation ktoe'!I$52</f>
        <v>0.10846266471449487</v>
      </c>
      <c r="J152" s="696">
        <f>'4 - Electr UW allocation ktoe'!J$52</f>
        <v>0.11042459736456807</v>
      </c>
      <c r="K152" s="696">
        <f>'4 - Electr UW allocation ktoe'!K$52</f>
        <v>0.11238653001464129</v>
      </c>
      <c r="L152" s="696">
        <f>'4 - Electr UW allocation ktoe'!L$52</f>
        <v>0.11434846266471449</v>
      </c>
      <c r="M152" s="696">
        <f>'4 - Electr UW allocation ktoe'!M$52</f>
        <v>0.11631039531478769</v>
      </c>
      <c r="N152" s="696">
        <f>'4 - Electr UW allocation ktoe'!N$52</f>
        <v>0.1182723279648609</v>
      </c>
      <c r="O152" s="696">
        <f>'4 - Electr UW allocation ktoe'!O$52</f>
        <v>0.12023426061493411</v>
      </c>
      <c r="P152" s="696">
        <f>'4 - Electr UW allocation ktoe'!P$52</f>
        <v>0.12219619326500732</v>
      </c>
      <c r="Q152" s="696">
        <f>'4 - Electr UW allocation ktoe'!Q$52</f>
        <v>0.12415812591508052</v>
      </c>
      <c r="R152" s="696">
        <f>'4 - Electr UW allocation ktoe'!R$52</f>
        <v>0.12612005856515374</v>
      </c>
      <c r="S152" s="696">
        <f>'4 - Electr UW allocation ktoe'!S$52</f>
        <v>0.12808199121522693</v>
      </c>
      <c r="T152" s="696">
        <f>'4 - Electr UW allocation ktoe'!T$52</f>
        <v>0.13004392386530014</v>
      </c>
      <c r="U152" s="696">
        <f>'4 - Electr UW allocation ktoe'!U$52</f>
        <v>0.13200585651537333</v>
      </c>
      <c r="V152" s="696">
        <f>'4 - Electr UW allocation ktoe'!V$52</f>
        <v>0.13396778916544655</v>
      </c>
      <c r="W152" s="696">
        <f>'4 - Electr UW allocation ktoe'!W$52</f>
        <v>0.13592972181551977</v>
      </c>
      <c r="X152" s="696">
        <f>'4 - Electr UW allocation ktoe'!X$52</f>
        <v>0.13789165446559296</v>
      </c>
      <c r="Y152" s="696">
        <f>'4 - Electr UW allocation ktoe'!Y$52</f>
        <v>0.13985358711566617</v>
      </c>
      <c r="Z152" s="696">
        <f>'4 - Electr UW allocation ktoe'!Z$52</f>
        <v>0.14181551976573939</v>
      </c>
      <c r="AA152" s="696">
        <f>'4 - Electr UW allocation ktoe'!AA$52</f>
        <v>0.14377745241581258</v>
      </c>
      <c r="AB152" s="696">
        <f>'4 - Electr UW allocation ktoe'!AB$52</f>
        <v>0.1457393850658858</v>
      </c>
      <c r="AC152" s="696">
        <f>'4 - Electr UW allocation ktoe'!AC$52</f>
        <v>0.14770131771595901</v>
      </c>
      <c r="AD152" s="696">
        <f>'4 - Electr UW allocation ktoe'!AD$52</f>
        <v>0.14966325036603223</v>
      </c>
      <c r="AE152" s="696">
        <f>'4 - Electr UW allocation ktoe'!AE$52</f>
        <v>0.15162518301610542</v>
      </c>
      <c r="AF152" s="696">
        <f>'4 - Electr UW allocation ktoe'!AF$52</f>
        <v>0.15358711566617861</v>
      </c>
      <c r="AG152" s="696">
        <f>'4 - Electr UW allocation ktoe'!AG$52</f>
        <v>0.1555490483162518</v>
      </c>
      <c r="AH152" s="696">
        <f>'4 - Electr UW allocation ktoe'!AH$52</f>
        <v>0.15751098096632501</v>
      </c>
      <c r="AI152" s="696">
        <f>'4 - Electr UW allocation ktoe'!AI$52</f>
        <v>0.15947291361639823</v>
      </c>
      <c r="AJ152" s="696">
        <f>'4 - Electr UW allocation ktoe'!AJ$52</f>
        <v>0.16143484626647142</v>
      </c>
      <c r="AK152" s="696">
        <f>'4 - Electr UW allocation ktoe'!AK$52</f>
        <v>0.16339677891654464</v>
      </c>
      <c r="AL152" s="696">
        <f>'4 - Electr UW allocation ktoe'!AL$52</f>
        <v>0.16535871156661788</v>
      </c>
      <c r="AM152" s="696">
        <f>'4 - Electr UW allocation ktoe'!AM$52</f>
        <v>0.16732064421669107</v>
      </c>
      <c r="AN152" s="696">
        <f>'4 - Electr UW allocation ktoe'!AN$52</f>
        <v>0.16928257686676429</v>
      </c>
      <c r="AO152" s="696">
        <f>'4 - Electr UW allocation ktoe'!AO$52</f>
        <v>0.17124450951683748</v>
      </c>
      <c r="AP152" s="696">
        <f>'4 - Electr UW allocation ktoe'!AP$52</f>
        <v>0.17320644216691067</v>
      </c>
      <c r="AQ152" s="696">
        <f>'4 - Electr UW allocation ktoe'!AQ$52</f>
        <v>0.17516837481698389</v>
      </c>
      <c r="AR152" s="696">
        <f>'4 - Electr UW allocation ktoe'!AR$52</f>
        <v>0.17713030746705707</v>
      </c>
      <c r="AS152" s="696">
        <f>'4 - Electr UW allocation ktoe'!AS$52</f>
        <v>0.17909224011713029</v>
      </c>
      <c r="AT152" s="696">
        <f>'4 - Electr UW allocation ktoe'!AT$52</f>
        <v>0.18105417276720348</v>
      </c>
      <c r="AU152" s="696">
        <f>'4 - Electr UW allocation ktoe'!AU$52</f>
        <v>0.18301610541727673</v>
      </c>
      <c r="AV152" s="696">
        <f>'4 - Electr UW allocation ktoe'!AV$52</f>
        <v>0.18497803806734991</v>
      </c>
      <c r="AW152" s="696">
        <f>'4 - Electr UW allocation ktoe'!AW$52</f>
        <v>0.18693997071742313</v>
      </c>
      <c r="AX152" s="696">
        <f>'4 - Electr UW allocation ktoe'!AX$52</f>
        <v>0.18890190336749635</v>
      </c>
      <c r="AY152" s="696">
        <f>'4 - Electr UW allocation ktoe'!AY$52</f>
        <v>0.19086383601756954</v>
      </c>
      <c r="AZ152" s="696">
        <f>'4 - Electr UW allocation ktoe'!AZ$52</f>
        <v>0.19282576866764276</v>
      </c>
      <c r="BA152" s="696">
        <f>'4 - Electr UW allocation ktoe'!BA$52</f>
        <v>0.194787701317716</v>
      </c>
      <c r="BB152" s="696">
        <f>'4 - Electr UW allocation ktoe'!BB$52</f>
        <v>0.19674963396778913</v>
      </c>
      <c r="BC152" s="696">
        <f>'4 - Electr UW allocation ktoe'!BC$52</f>
        <v>0.19871156661786232</v>
      </c>
      <c r="BD152" s="696">
        <f>'4 - Electr UW allocation ktoe'!BD$52</f>
        <v>0.20067349926793557</v>
      </c>
      <c r="BE152" s="696">
        <f>'4 - Electr UW allocation ktoe'!BE$52</f>
        <v>0.20263543191800878</v>
      </c>
      <c r="BF152" s="696">
        <f>'4 - Electr UW allocation ktoe'!BF$52</f>
        <v>0.20459736456808197</v>
      </c>
      <c r="BG152" s="696">
        <f>'4 - Electr UW allocation ktoe'!BG$52</f>
        <v>0.20655929721815519</v>
      </c>
      <c r="BH152" s="696">
        <f>'4 - Electr UW allocation ktoe'!BH$52</f>
        <v>0.20852122986822841</v>
      </c>
    </row>
    <row r="153" spans="1:60" s="697" customFormat="1" ht="12.75" x14ac:dyDescent="0.2">
      <c r="A153" s="697" t="s">
        <v>6</v>
      </c>
      <c r="B153" s="697" t="s">
        <v>24</v>
      </c>
      <c r="C153" s="697" t="s">
        <v>18</v>
      </c>
      <c r="F153" s="697" t="s">
        <v>9</v>
      </c>
      <c r="AT153" s="697">
        <v>1042</v>
      </c>
      <c r="AU153" s="697">
        <v>1087</v>
      </c>
      <c r="AV153" s="697">
        <v>988</v>
      </c>
      <c r="AW153" s="697">
        <v>1310</v>
      </c>
      <c r="AX153" s="697">
        <v>1097</v>
      </c>
      <c r="AY153" s="697">
        <v>393</v>
      </c>
      <c r="AZ153" s="697">
        <v>392</v>
      </c>
      <c r="BA153" s="697">
        <v>370</v>
      </c>
      <c r="BB153" s="697">
        <v>479</v>
      </c>
      <c r="BC153" s="697">
        <v>592</v>
      </c>
      <c r="BD153" s="697">
        <v>347</v>
      </c>
      <c r="BE153" s="697">
        <v>415</v>
      </c>
      <c r="BF153" s="697">
        <v>350</v>
      </c>
      <c r="BG153" s="697">
        <v>336</v>
      </c>
      <c r="BH153" s="697">
        <v>419</v>
      </c>
    </row>
    <row r="154" spans="1:60" s="697" customFormat="1" ht="12.75" x14ac:dyDescent="0.2">
      <c r="A154" s="697" t="s">
        <v>6</v>
      </c>
      <c r="B154" s="697" t="s">
        <v>24</v>
      </c>
      <c r="C154" s="697" t="s">
        <v>18</v>
      </c>
      <c r="F154" s="697" t="s">
        <v>10</v>
      </c>
      <c r="AT154" s="697">
        <v>7.5128338236142402E-3</v>
      </c>
      <c r="AU154" s="697">
        <v>7.7972569723401804E-3</v>
      </c>
      <c r="AV154" s="697">
        <v>7.0122145964782801E-3</v>
      </c>
      <c r="AW154" s="697">
        <v>9.5725946115791903E-3</v>
      </c>
      <c r="AX154" s="697">
        <v>7.9518683628719503E-3</v>
      </c>
      <c r="AY154" s="697">
        <v>2.8363368673272799E-3</v>
      </c>
      <c r="AZ154" s="697">
        <v>2.8511164448323501E-3</v>
      </c>
      <c r="BA154" s="697">
        <v>2.73591741966015E-3</v>
      </c>
      <c r="BB154" s="697">
        <v>3.5994469325798801E-3</v>
      </c>
      <c r="BC154" s="697">
        <v>4.4499902280619999E-3</v>
      </c>
      <c r="BD154" s="697">
        <v>2.8105358647055002E-3</v>
      </c>
      <c r="BE154" s="697">
        <v>3.19663544491003E-3</v>
      </c>
      <c r="BF154" s="697">
        <v>2.9588049809368402E-3</v>
      </c>
      <c r="BG154" s="697">
        <v>2.7585527450062798E-3</v>
      </c>
      <c r="BH154" s="697">
        <v>3.4174231487598601E-3</v>
      </c>
    </row>
    <row r="155" spans="1:60" s="696" customFormat="1" ht="12.75" x14ac:dyDescent="0.2">
      <c r="A155" s="696" t="s">
        <v>6</v>
      </c>
      <c r="B155" s="696" t="s">
        <v>24</v>
      </c>
      <c r="C155" s="696" t="s">
        <v>18</v>
      </c>
      <c r="D155" s="696" t="s">
        <v>1075</v>
      </c>
      <c r="E155" s="699" t="s">
        <v>1053</v>
      </c>
      <c r="F155" s="696" t="s">
        <v>11</v>
      </c>
      <c r="G155" s="705"/>
      <c r="H155" s="705"/>
      <c r="I155" s="705"/>
      <c r="J155" s="705"/>
      <c r="K155" s="705"/>
      <c r="L155" s="705"/>
      <c r="M155" s="705"/>
      <c r="N155" s="705"/>
      <c r="O155" s="705"/>
      <c r="P155" s="705"/>
      <c r="Q155" s="705"/>
      <c r="R155" s="705"/>
      <c r="S155" s="705"/>
      <c r="T155" s="705"/>
      <c r="U155" s="705"/>
      <c r="V155" s="705"/>
      <c r="W155" s="705"/>
      <c r="X155" s="705"/>
      <c r="Y155" s="705"/>
      <c r="Z155" s="705"/>
      <c r="AA155" s="705"/>
      <c r="AB155" s="705"/>
      <c r="AC155" s="705"/>
      <c r="AD155" s="705"/>
      <c r="AE155" s="705"/>
      <c r="AF155" s="705"/>
      <c r="AG155" s="705"/>
      <c r="AH155" s="705"/>
      <c r="AI155" s="705"/>
      <c r="AJ155" s="705"/>
      <c r="AK155" s="705"/>
      <c r="AL155" s="705"/>
      <c r="AM155" s="705"/>
      <c r="AN155" s="705"/>
      <c r="AO155" s="705"/>
      <c r="AP155" s="705"/>
      <c r="AQ155" s="705"/>
      <c r="AR155" s="705"/>
      <c r="AS155" s="705"/>
      <c r="AT155" s="696">
        <f t="shared" ref="AT155:BH155" si="16">0.5</f>
        <v>0.5</v>
      </c>
      <c r="AU155" s="696">
        <f t="shared" si="16"/>
        <v>0.5</v>
      </c>
      <c r="AV155" s="696">
        <f t="shared" si="16"/>
        <v>0.5</v>
      </c>
      <c r="AW155" s="696">
        <f t="shared" si="16"/>
        <v>0.5</v>
      </c>
      <c r="AX155" s="696">
        <f t="shared" si="16"/>
        <v>0.5</v>
      </c>
      <c r="AY155" s="696">
        <f t="shared" si="16"/>
        <v>0.5</v>
      </c>
      <c r="AZ155" s="696">
        <f t="shared" si="16"/>
        <v>0.5</v>
      </c>
      <c r="BA155" s="696">
        <f t="shared" si="16"/>
        <v>0.5</v>
      </c>
      <c r="BB155" s="696">
        <f t="shared" si="16"/>
        <v>0.5</v>
      </c>
      <c r="BC155" s="696">
        <f t="shared" si="16"/>
        <v>0.5</v>
      </c>
      <c r="BD155" s="696">
        <f t="shared" si="16"/>
        <v>0.5</v>
      </c>
      <c r="BE155" s="696">
        <f>0.5</f>
        <v>0.5</v>
      </c>
      <c r="BF155" s="696">
        <f t="shared" si="16"/>
        <v>0.5</v>
      </c>
      <c r="BG155" s="696">
        <f t="shared" si="16"/>
        <v>0.5</v>
      </c>
      <c r="BH155" s="696">
        <f t="shared" si="16"/>
        <v>0.5</v>
      </c>
    </row>
    <row r="156" spans="1:60" s="696" customFormat="1" ht="12.75" x14ac:dyDescent="0.2">
      <c r="A156" s="696" t="s">
        <v>6</v>
      </c>
      <c r="B156" s="696" t="s">
        <v>24</v>
      </c>
      <c r="C156" s="696" t="s">
        <v>18</v>
      </c>
      <c r="D156" s="696" t="s">
        <v>1075</v>
      </c>
      <c r="E156" s="699" t="s">
        <v>1053</v>
      </c>
      <c r="F156" s="696" t="s">
        <v>12</v>
      </c>
      <c r="G156" s="706"/>
      <c r="H156" s="706"/>
      <c r="I156" s="706"/>
      <c r="J156" s="706"/>
      <c r="K156" s="706"/>
      <c r="L156" s="706"/>
      <c r="M156" s="706"/>
      <c r="N156" s="706"/>
      <c r="O156" s="706"/>
      <c r="P156" s="706"/>
      <c r="Q156" s="706"/>
      <c r="R156" s="706"/>
      <c r="S156" s="706"/>
      <c r="T156" s="706"/>
      <c r="U156" s="706"/>
      <c r="V156" s="706"/>
      <c r="W156" s="706"/>
      <c r="X156" s="706"/>
      <c r="Y156" s="706"/>
      <c r="Z156" s="706"/>
      <c r="AA156" s="706"/>
      <c r="AB156" s="706"/>
      <c r="AC156" s="706"/>
      <c r="AD156" s="706"/>
      <c r="AE156" s="706"/>
      <c r="AF156" s="706"/>
      <c r="AG156" s="706"/>
      <c r="AH156" s="706"/>
      <c r="AI156" s="706"/>
      <c r="AJ156" s="706"/>
      <c r="AK156" s="706"/>
      <c r="AL156" s="706"/>
      <c r="AM156" s="706"/>
      <c r="AN156" s="706"/>
      <c r="AO156" s="706"/>
      <c r="AP156" s="706"/>
      <c r="AQ156" s="706"/>
      <c r="AR156" s="706"/>
      <c r="AS156" s="706"/>
      <c r="AT156" s="701">
        <f>'3 Heat eta and phi'!AQ$50</f>
        <v>1</v>
      </c>
      <c r="AU156" s="701">
        <f>'3 Heat eta and phi'!AR$50</f>
        <v>1</v>
      </c>
      <c r="AV156" s="701">
        <f>'3 Heat eta and phi'!AS$50</f>
        <v>1</v>
      </c>
      <c r="AW156" s="701">
        <f>'3 Heat eta and phi'!AT$50</f>
        <v>1</v>
      </c>
      <c r="AX156" s="701">
        <f>'3 Heat eta and phi'!AU$50</f>
        <v>1</v>
      </c>
      <c r="AY156" s="701">
        <f>'3 Heat eta and phi'!AV$50</f>
        <v>1</v>
      </c>
      <c r="AZ156" s="701">
        <f>'3 Heat eta and phi'!AW$50</f>
        <v>1</v>
      </c>
      <c r="BA156" s="701">
        <f>'3 Heat eta and phi'!AX$50</f>
        <v>1</v>
      </c>
      <c r="BB156" s="701">
        <f>'3 Heat eta and phi'!AY$50</f>
        <v>1</v>
      </c>
      <c r="BC156" s="701">
        <f>'3 Heat eta and phi'!AZ$50</f>
        <v>1</v>
      </c>
      <c r="BD156" s="701">
        <f>'3 Heat eta and phi'!BA$50</f>
        <v>1</v>
      </c>
      <c r="BE156" s="701">
        <f>'3 Heat eta and phi'!BB$50</f>
        <v>1</v>
      </c>
      <c r="BF156" s="701">
        <f>'3 Heat eta and phi'!BC$50</f>
        <v>1</v>
      </c>
      <c r="BG156" s="701">
        <f>'3 Heat eta and phi'!BD$50</f>
        <v>1</v>
      </c>
      <c r="BH156" s="701">
        <f>'3 Heat eta and phi'!BE$50</f>
        <v>1</v>
      </c>
    </row>
    <row r="157" spans="1:60" s="696" customFormat="1" ht="12.75" x14ac:dyDescent="0.2">
      <c r="A157" s="696" t="s">
        <v>6</v>
      </c>
      <c r="B157" s="696" t="s">
        <v>24</v>
      </c>
      <c r="C157" s="696" t="s">
        <v>18</v>
      </c>
      <c r="D157" s="696" t="s">
        <v>1075</v>
      </c>
      <c r="E157" s="699" t="s">
        <v>1053</v>
      </c>
      <c r="F157" s="696" t="s">
        <v>13</v>
      </c>
      <c r="G157" s="706"/>
      <c r="H157" s="706"/>
      <c r="I157" s="706"/>
      <c r="J157" s="706"/>
      <c r="K157" s="706"/>
      <c r="L157" s="706"/>
      <c r="M157" s="706"/>
      <c r="N157" s="706"/>
      <c r="O157" s="706"/>
      <c r="P157" s="706"/>
      <c r="Q157" s="706"/>
      <c r="R157" s="706"/>
      <c r="S157" s="706"/>
      <c r="T157" s="706"/>
      <c r="U157" s="706"/>
      <c r="V157" s="706"/>
      <c r="W157" s="706"/>
      <c r="X157" s="706"/>
      <c r="Y157" s="706"/>
      <c r="Z157" s="706"/>
      <c r="AA157" s="706"/>
      <c r="AB157" s="706"/>
      <c r="AC157" s="706"/>
      <c r="AD157" s="706"/>
      <c r="AE157" s="706"/>
      <c r="AF157" s="706"/>
      <c r="AG157" s="706"/>
      <c r="AH157" s="706"/>
      <c r="AI157" s="706"/>
      <c r="AJ157" s="706"/>
      <c r="AK157" s="706"/>
      <c r="AL157" s="706"/>
      <c r="AM157" s="706"/>
      <c r="AN157" s="706"/>
      <c r="AO157" s="706"/>
      <c r="AP157" s="706"/>
      <c r="AQ157" s="706"/>
      <c r="AR157" s="706"/>
      <c r="AS157" s="706"/>
      <c r="AT157" s="700">
        <f>'3 Heat eta and phi'!AQ$24</f>
        <v>0.40012682308180103</v>
      </c>
      <c r="AU157" s="700">
        <f>'3 Heat eta and phi'!AR$24</f>
        <v>0.40097231029380687</v>
      </c>
      <c r="AV157" s="700">
        <f>'3 Heat eta and phi'!AS$24</f>
        <v>0.40123652504755869</v>
      </c>
      <c r="AW157" s="700">
        <f>'3 Heat eta and phi'!AT$24</f>
        <v>0.40054956668780395</v>
      </c>
      <c r="AX157" s="700">
        <f>'3 Heat eta and phi'!AU$24</f>
        <v>0.40033819488480238</v>
      </c>
      <c r="AY157" s="700">
        <f>'3 Heat eta and phi'!AV$24</f>
        <v>0.40065525258930468</v>
      </c>
      <c r="AZ157" s="700">
        <f>'3 Heat eta and phi'!AW$24</f>
        <v>0.40039103783555285</v>
      </c>
      <c r="BA157" s="700">
        <f>'3 Heat eta and phi'!AX$24</f>
        <v>0.40017966603255128</v>
      </c>
      <c r="BB157" s="700">
        <f>'3 Heat eta and phi'!AY$24</f>
        <v>0.40023250898330165</v>
      </c>
      <c r="BC157" s="700">
        <f>'3 Heat eta and phi'!AZ$24</f>
        <v>0.40139505389980978</v>
      </c>
      <c r="BD157" s="700">
        <f>'3 Heat eta and phi'!BA$24</f>
        <v>0.40123652504755869</v>
      </c>
      <c r="BE157" s="700">
        <f>'3 Heat eta and phi'!BB$24</f>
        <v>0.40329740012682325</v>
      </c>
      <c r="BF157" s="700">
        <f>'3 Heat eta and phi'!BC$24</f>
        <v>0.40123652504755869</v>
      </c>
      <c r="BG157" s="700">
        <f>'3 Heat eta and phi'!BD$24</f>
        <v>0.40192348340731354</v>
      </c>
      <c r="BH157" s="700">
        <f>'3 Heat eta and phi'!BE$24</f>
        <v>0.40266328471781876</v>
      </c>
    </row>
    <row r="158" spans="1:60" s="696" customFormat="1" ht="12.75" x14ac:dyDescent="0.2">
      <c r="A158" s="696" t="s">
        <v>6</v>
      </c>
      <c r="B158" s="696" t="s">
        <v>24</v>
      </c>
      <c r="C158" s="696" t="s">
        <v>18</v>
      </c>
      <c r="D158" s="696" t="s">
        <v>1074</v>
      </c>
      <c r="E158" s="699" t="s">
        <v>1047</v>
      </c>
      <c r="F158" s="696" t="s">
        <v>11</v>
      </c>
      <c r="G158" s="705"/>
      <c r="H158" s="705"/>
      <c r="I158" s="705"/>
      <c r="J158" s="705"/>
      <c r="K158" s="705"/>
      <c r="L158" s="705"/>
      <c r="M158" s="705"/>
      <c r="N158" s="705"/>
      <c r="O158" s="705"/>
      <c r="P158" s="705"/>
      <c r="Q158" s="705"/>
      <c r="R158" s="705"/>
      <c r="S158" s="705"/>
      <c r="T158" s="705"/>
      <c r="U158" s="705"/>
      <c r="V158" s="705"/>
      <c r="W158" s="705"/>
      <c r="X158" s="705"/>
      <c r="Y158" s="705"/>
      <c r="Z158" s="705"/>
      <c r="AA158" s="705"/>
      <c r="AB158" s="705"/>
      <c r="AC158" s="705"/>
      <c r="AD158" s="705"/>
      <c r="AE158" s="705"/>
      <c r="AF158" s="705"/>
      <c r="AG158" s="705"/>
      <c r="AH158" s="705"/>
      <c r="AI158" s="705"/>
      <c r="AJ158" s="705"/>
      <c r="AK158" s="705"/>
      <c r="AL158" s="705"/>
      <c r="AM158" s="705"/>
      <c r="AN158" s="705"/>
      <c r="AO158" s="705"/>
      <c r="AP158" s="705"/>
      <c r="AQ158" s="705"/>
      <c r="AR158" s="705"/>
      <c r="AS158" s="705"/>
      <c r="AT158" s="696">
        <f t="shared" ref="AT158:BH158" si="17">0.5</f>
        <v>0.5</v>
      </c>
      <c r="AU158" s="696">
        <f t="shared" si="17"/>
        <v>0.5</v>
      </c>
      <c r="AV158" s="696">
        <f t="shared" si="17"/>
        <v>0.5</v>
      </c>
      <c r="AW158" s="696">
        <f t="shared" si="17"/>
        <v>0.5</v>
      </c>
      <c r="AX158" s="696">
        <f t="shared" si="17"/>
        <v>0.5</v>
      </c>
      <c r="AY158" s="696">
        <f t="shared" si="17"/>
        <v>0.5</v>
      </c>
      <c r="AZ158" s="696">
        <f t="shared" si="17"/>
        <v>0.5</v>
      </c>
      <c r="BA158" s="696">
        <f t="shared" si="17"/>
        <v>0.5</v>
      </c>
      <c r="BB158" s="696">
        <f t="shared" si="17"/>
        <v>0.5</v>
      </c>
      <c r="BC158" s="696">
        <f t="shared" si="17"/>
        <v>0.5</v>
      </c>
      <c r="BD158" s="696">
        <f t="shared" si="17"/>
        <v>0.5</v>
      </c>
      <c r="BE158" s="696">
        <f>0.5</f>
        <v>0.5</v>
      </c>
      <c r="BF158" s="696">
        <f t="shared" si="17"/>
        <v>0.5</v>
      </c>
      <c r="BG158" s="696">
        <f t="shared" si="17"/>
        <v>0.5</v>
      </c>
      <c r="BH158" s="696">
        <f t="shared" si="17"/>
        <v>0.5</v>
      </c>
    </row>
    <row r="159" spans="1:60" s="696" customFormat="1" ht="12.75" x14ac:dyDescent="0.2">
      <c r="A159" s="696" t="s">
        <v>6</v>
      </c>
      <c r="B159" s="696" t="s">
        <v>24</v>
      </c>
      <c r="C159" s="696" t="s">
        <v>18</v>
      </c>
      <c r="D159" s="696" t="s">
        <v>1074</v>
      </c>
      <c r="E159" s="699" t="s">
        <v>1047</v>
      </c>
      <c r="F159" s="696" t="s">
        <v>12</v>
      </c>
      <c r="G159" s="706"/>
      <c r="H159" s="706"/>
      <c r="I159" s="706"/>
      <c r="J159" s="706"/>
      <c r="K159" s="706"/>
      <c r="L159" s="706"/>
      <c r="M159" s="706"/>
      <c r="N159" s="706"/>
      <c r="O159" s="706"/>
      <c r="P159" s="706"/>
      <c r="Q159" s="706"/>
      <c r="R159" s="706"/>
      <c r="S159" s="706"/>
      <c r="T159" s="706"/>
      <c r="U159" s="706"/>
      <c r="V159" s="706"/>
      <c r="W159" s="706"/>
      <c r="X159" s="706"/>
      <c r="Y159" s="706"/>
      <c r="Z159" s="706"/>
      <c r="AA159" s="706"/>
      <c r="AB159" s="706"/>
      <c r="AC159" s="706"/>
      <c r="AD159" s="706"/>
      <c r="AE159" s="706"/>
      <c r="AF159" s="706"/>
      <c r="AG159" s="706"/>
      <c r="AH159" s="706"/>
      <c r="AI159" s="706"/>
      <c r="AJ159" s="706"/>
      <c r="AK159" s="706"/>
      <c r="AL159" s="706"/>
      <c r="AM159" s="706"/>
      <c r="AN159" s="706"/>
      <c r="AO159" s="706"/>
      <c r="AP159" s="706"/>
      <c r="AQ159" s="706"/>
      <c r="AR159" s="706"/>
      <c r="AS159" s="706"/>
      <c r="AT159" s="701">
        <f>'3 Heat eta and phi'!AQ$50</f>
        <v>1</v>
      </c>
      <c r="AU159" s="701">
        <f>'3 Heat eta and phi'!AR$50</f>
        <v>1</v>
      </c>
      <c r="AV159" s="701">
        <f>'3 Heat eta and phi'!AS$50</f>
        <v>1</v>
      </c>
      <c r="AW159" s="701">
        <f>'3 Heat eta and phi'!AT$50</f>
        <v>1</v>
      </c>
      <c r="AX159" s="701">
        <f>'3 Heat eta and phi'!AU$50</f>
        <v>1</v>
      </c>
      <c r="AY159" s="701">
        <f>'3 Heat eta and phi'!AV$50</f>
        <v>1</v>
      </c>
      <c r="AZ159" s="701">
        <f>'3 Heat eta and phi'!AW$50</f>
        <v>1</v>
      </c>
      <c r="BA159" s="701">
        <f>'3 Heat eta and phi'!AX$50</f>
        <v>1</v>
      </c>
      <c r="BB159" s="701">
        <f>'3 Heat eta and phi'!AY$50</f>
        <v>1</v>
      </c>
      <c r="BC159" s="701">
        <f>'3 Heat eta and phi'!AZ$50</f>
        <v>1</v>
      </c>
      <c r="BD159" s="701">
        <f>'3 Heat eta and phi'!BA$50</f>
        <v>1</v>
      </c>
      <c r="BE159" s="701">
        <f>'3 Heat eta and phi'!BB$50</f>
        <v>1</v>
      </c>
      <c r="BF159" s="701">
        <f>'3 Heat eta and phi'!BC$50</f>
        <v>1</v>
      </c>
      <c r="BG159" s="701">
        <f>'3 Heat eta and phi'!BD$50</f>
        <v>1</v>
      </c>
      <c r="BH159" s="701">
        <f>'3 Heat eta and phi'!BE$50</f>
        <v>1</v>
      </c>
    </row>
    <row r="160" spans="1:60" s="696" customFormat="1" ht="12.75" x14ac:dyDescent="0.2">
      <c r="A160" s="696" t="s">
        <v>6</v>
      </c>
      <c r="B160" s="696" t="s">
        <v>24</v>
      </c>
      <c r="C160" s="696" t="s">
        <v>18</v>
      </c>
      <c r="D160" s="696" t="s">
        <v>1074</v>
      </c>
      <c r="E160" s="699" t="s">
        <v>1047</v>
      </c>
      <c r="F160" s="696" t="s">
        <v>13</v>
      </c>
      <c r="G160" s="706"/>
      <c r="H160" s="706"/>
      <c r="I160" s="706"/>
      <c r="J160" s="706"/>
      <c r="K160" s="706"/>
      <c r="L160" s="706"/>
      <c r="M160" s="706"/>
      <c r="N160" s="706"/>
      <c r="O160" s="706"/>
      <c r="P160" s="706"/>
      <c r="Q160" s="706"/>
      <c r="R160" s="706"/>
      <c r="S160" s="706"/>
      <c r="T160" s="706"/>
      <c r="U160" s="706"/>
      <c r="V160" s="706"/>
      <c r="W160" s="706"/>
      <c r="X160" s="706"/>
      <c r="Y160" s="706"/>
      <c r="Z160" s="706"/>
      <c r="AA160" s="706"/>
      <c r="AB160" s="706"/>
      <c r="AC160" s="706"/>
      <c r="AD160" s="706"/>
      <c r="AE160" s="706"/>
      <c r="AF160" s="706"/>
      <c r="AG160" s="706"/>
      <c r="AH160" s="706"/>
      <c r="AI160" s="706"/>
      <c r="AJ160" s="706"/>
      <c r="AK160" s="706"/>
      <c r="AL160" s="706"/>
      <c r="AM160" s="706"/>
      <c r="AN160" s="706"/>
      <c r="AO160" s="706"/>
      <c r="AP160" s="706"/>
      <c r="AQ160" s="706"/>
      <c r="AR160" s="706"/>
      <c r="AS160" s="706"/>
      <c r="AT160" s="700">
        <f>'3 Heat eta and phi'!AQ$25</f>
        <v>0.67495132287252324</v>
      </c>
      <c r="AU160" s="700">
        <f>'3 Heat eta and phi'!AR$25</f>
        <v>0.67540946054289319</v>
      </c>
      <c r="AV160" s="700">
        <f>'3 Heat eta and phi'!AS$25</f>
        <v>0.67555262856488385</v>
      </c>
      <c r="AW160" s="700">
        <f>'3 Heat eta and phi'!AT$25</f>
        <v>0.67518039170770816</v>
      </c>
      <c r="AX160" s="700">
        <f>'3 Heat eta and phi'!AU$25</f>
        <v>0.6750658572901157</v>
      </c>
      <c r="AY160" s="700">
        <f>'3 Heat eta and phi'!AV$25</f>
        <v>0.67523765891650445</v>
      </c>
      <c r="AZ160" s="700">
        <f>'3 Heat eta and phi'!AW$25</f>
        <v>0.67509449089451379</v>
      </c>
      <c r="BA160" s="700">
        <f>'3 Heat eta and phi'!AX$25</f>
        <v>0.67497995647692133</v>
      </c>
      <c r="BB160" s="700">
        <f>'3 Heat eta and phi'!AY$25</f>
        <v>0.67500859008131942</v>
      </c>
      <c r="BC160" s="700">
        <f>'3 Heat eta and phi'!AZ$25</f>
        <v>0.67563852937807811</v>
      </c>
      <c r="BD160" s="700">
        <f>'3 Heat eta and phi'!BA$25</f>
        <v>0.67555262856488385</v>
      </c>
      <c r="BE160" s="700">
        <f>'3 Heat eta and phi'!BB$25</f>
        <v>0.67666933913641047</v>
      </c>
      <c r="BF160" s="700">
        <f>'3 Heat eta and phi'!BC$25</f>
        <v>0.67555262856488385</v>
      </c>
      <c r="BG160" s="700">
        <f>'3 Heat eta and phi'!BD$25</f>
        <v>0.67592486542205932</v>
      </c>
      <c r="BH160" s="700">
        <f>'3 Heat eta and phi'!BE$25</f>
        <v>0.67632573588363309</v>
      </c>
    </row>
    <row r="161" spans="1:60" s="697" customFormat="1" ht="12.75" x14ac:dyDescent="0.2">
      <c r="A161" s="697" t="s">
        <v>6</v>
      </c>
      <c r="B161" s="697" t="s">
        <v>46</v>
      </c>
      <c r="C161" s="697" t="s">
        <v>17</v>
      </c>
      <c r="F161" s="697" t="s">
        <v>9</v>
      </c>
      <c r="G161" s="697">
        <v>276</v>
      </c>
      <c r="H161" s="697">
        <v>275</v>
      </c>
      <c r="I161" s="697">
        <v>261</v>
      </c>
      <c r="J161" s="697">
        <v>254</v>
      </c>
      <c r="K161" s="697">
        <v>244</v>
      </c>
      <c r="L161" s="697">
        <v>240</v>
      </c>
      <c r="M161" s="697">
        <v>216</v>
      </c>
      <c r="N161" s="697">
        <v>230</v>
      </c>
      <c r="O161" s="697">
        <v>460</v>
      </c>
      <c r="P161" s="697">
        <v>575</v>
      </c>
      <c r="Q161" s="697">
        <v>747</v>
      </c>
      <c r="R161" s="697">
        <v>719</v>
      </c>
      <c r="S161" s="697">
        <v>209</v>
      </c>
      <c r="T161" s="697">
        <v>605</v>
      </c>
      <c r="U161" s="697">
        <v>596</v>
      </c>
      <c r="V161" s="697">
        <v>600</v>
      </c>
      <c r="W161" s="697">
        <v>635</v>
      </c>
      <c r="X161" s="697">
        <v>683</v>
      </c>
    </row>
    <row r="162" spans="1:60" s="697" customFormat="1" ht="12.75" x14ac:dyDescent="0.2">
      <c r="A162" s="697" t="s">
        <v>6</v>
      </c>
      <c r="B162" s="697" t="s">
        <v>46</v>
      </c>
      <c r="C162" s="697" t="s">
        <v>17</v>
      </c>
      <c r="F162" s="697" t="s">
        <v>10</v>
      </c>
      <c r="G162" s="697">
        <v>2.6274453805511899E-3</v>
      </c>
      <c r="H162" s="697">
        <v>2.6533900676373201E-3</v>
      </c>
      <c r="I162" s="697">
        <v>2.4317298823266298E-3</v>
      </c>
      <c r="J162" s="697">
        <v>2.2961489784848999E-3</v>
      </c>
      <c r="K162" s="697">
        <v>2.2184036585476698E-3</v>
      </c>
      <c r="L162" s="697">
        <v>2.1105951878429702E-3</v>
      </c>
      <c r="M162" s="697">
        <v>1.9402998481894999E-3</v>
      </c>
      <c r="N162" s="697">
        <v>2.0379772632623601E-3</v>
      </c>
      <c r="O162" s="697">
        <v>3.9238098487627202E-3</v>
      </c>
      <c r="P162" s="697">
        <v>4.7720614475529697E-3</v>
      </c>
      <c r="Q162" s="697">
        <v>6.0128951244838302E-3</v>
      </c>
      <c r="R162" s="697">
        <v>5.8040038747174698E-3</v>
      </c>
      <c r="S162" s="697">
        <v>1.67516270719118E-3</v>
      </c>
      <c r="T162" s="697">
        <v>4.6124406291216504E-3</v>
      </c>
      <c r="U162" s="697">
        <v>4.7341790250450804E-3</v>
      </c>
      <c r="V162" s="697">
        <v>4.8572376889263096E-3</v>
      </c>
      <c r="W162" s="697">
        <v>5.0936918436758002E-3</v>
      </c>
      <c r="X162" s="697">
        <v>5.3370215825089499E-3</v>
      </c>
    </row>
    <row r="163" spans="1:60" s="696" customFormat="1" ht="12.75" x14ac:dyDescent="0.2">
      <c r="A163" s="696" t="s">
        <v>6</v>
      </c>
      <c r="B163" s="696" t="s">
        <v>46</v>
      </c>
      <c r="C163" s="696" t="s">
        <v>17</v>
      </c>
      <c r="D163" s="696" t="s">
        <v>1075</v>
      </c>
      <c r="E163" s="699" t="s">
        <v>1053</v>
      </c>
      <c r="F163" s="696" t="s">
        <v>11</v>
      </c>
      <c r="G163" s="696">
        <f>0.5</f>
        <v>0.5</v>
      </c>
      <c r="H163" s="696">
        <f t="shared" ref="H163:X163" si="18">0.5</f>
        <v>0.5</v>
      </c>
      <c r="I163" s="696">
        <f t="shared" si="18"/>
        <v>0.5</v>
      </c>
      <c r="J163" s="696">
        <f t="shared" si="18"/>
        <v>0.5</v>
      </c>
      <c r="K163" s="696">
        <f t="shared" si="18"/>
        <v>0.5</v>
      </c>
      <c r="L163" s="696">
        <f t="shared" si="18"/>
        <v>0.5</v>
      </c>
      <c r="M163" s="696">
        <f t="shared" si="18"/>
        <v>0.5</v>
      </c>
      <c r="N163" s="696">
        <f t="shared" si="18"/>
        <v>0.5</v>
      </c>
      <c r="O163" s="696">
        <f t="shared" si="18"/>
        <v>0.5</v>
      </c>
      <c r="P163" s="696">
        <f t="shared" si="18"/>
        <v>0.5</v>
      </c>
      <c r="Q163" s="696">
        <f t="shared" si="18"/>
        <v>0.5</v>
      </c>
      <c r="R163" s="696">
        <f t="shared" si="18"/>
        <v>0.5</v>
      </c>
      <c r="S163" s="696">
        <f t="shared" si="18"/>
        <v>0.5</v>
      </c>
      <c r="T163" s="696">
        <f t="shared" si="18"/>
        <v>0.5</v>
      </c>
      <c r="U163" s="696">
        <f t="shared" si="18"/>
        <v>0.5</v>
      </c>
      <c r="V163" s="696">
        <f t="shared" si="18"/>
        <v>0.5</v>
      </c>
      <c r="W163" s="696">
        <f t="shared" si="18"/>
        <v>0.5</v>
      </c>
      <c r="X163" s="696">
        <f t="shared" si="18"/>
        <v>0.5</v>
      </c>
      <c r="Y163" s="705"/>
      <c r="Z163" s="705"/>
      <c r="AA163" s="705"/>
      <c r="AB163" s="705"/>
      <c r="AC163" s="705"/>
      <c r="AD163" s="705"/>
      <c r="AE163" s="705"/>
      <c r="AF163" s="705"/>
      <c r="AG163" s="705"/>
      <c r="AH163" s="705"/>
      <c r="AI163" s="705"/>
      <c r="AJ163" s="705"/>
      <c r="AK163" s="705"/>
      <c r="AL163" s="705"/>
      <c r="AM163" s="705"/>
      <c r="AN163" s="705"/>
      <c r="AO163" s="705"/>
      <c r="AP163" s="705"/>
      <c r="AQ163" s="705"/>
      <c r="AR163" s="705"/>
      <c r="AS163" s="705"/>
      <c r="AT163" s="705"/>
      <c r="AU163" s="705"/>
      <c r="AV163" s="705"/>
      <c r="AW163" s="705"/>
      <c r="AX163" s="705"/>
      <c r="AY163" s="705"/>
      <c r="AZ163" s="705"/>
      <c r="BA163" s="705"/>
      <c r="BB163" s="705"/>
      <c r="BC163" s="705"/>
      <c r="BD163" s="705"/>
      <c r="BE163" s="705"/>
      <c r="BF163" s="705"/>
      <c r="BG163" s="705"/>
      <c r="BH163" s="705"/>
    </row>
    <row r="164" spans="1:60" s="696" customFormat="1" ht="12.75" x14ac:dyDescent="0.2">
      <c r="A164" s="696" t="s">
        <v>6</v>
      </c>
      <c r="B164" s="696" t="s">
        <v>46</v>
      </c>
      <c r="C164" s="696" t="s">
        <v>17</v>
      </c>
      <c r="D164" s="696" t="s">
        <v>1075</v>
      </c>
      <c r="E164" s="699" t="s">
        <v>1053</v>
      </c>
      <c r="F164" s="696" t="s">
        <v>12</v>
      </c>
      <c r="G164" s="700">
        <f>'3 Heat eta and phi'!D$20</f>
        <v>0.22082583439363709</v>
      </c>
      <c r="H164" s="700">
        <f>'3 Heat eta and phi'!E$20</f>
        <v>0.23818542510955309</v>
      </c>
      <c r="I164" s="700">
        <f>'3 Heat eta and phi'!F$20</f>
        <v>0.24042546167303691</v>
      </c>
      <c r="J164" s="700">
        <f>'3 Heat eta and phi'!G$20</f>
        <v>0.24721206174660004</v>
      </c>
      <c r="K164" s="700">
        <f>'3 Heat eta and phi'!H$20</f>
        <v>0.25245285308078824</v>
      </c>
      <c r="L164" s="700">
        <f>'3 Heat eta and phi'!I$20</f>
        <v>0.25597161877739627</v>
      </c>
      <c r="M164" s="700">
        <f>'3 Heat eta and phi'!J$20</f>
        <v>0.25795766803074527</v>
      </c>
      <c r="N164" s="700">
        <f>'3 Heat eta and phi'!K$20</f>
        <v>0.26274732024593184</v>
      </c>
      <c r="O164" s="700">
        <f>'3 Heat eta and phi'!L$20</f>
        <v>0.26301245275701968</v>
      </c>
      <c r="P164" s="700">
        <f>'3 Heat eta and phi'!M$20</f>
        <v>0.25926789110504256</v>
      </c>
      <c r="Q164" s="700">
        <f>'3 Heat eta and phi'!N$20</f>
        <v>0.26376961637687713</v>
      </c>
      <c r="R164" s="700">
        <f>'3 Heat eta and phi'!O$20</f>
        <v>0.27384463233818968</v>
      </c>
      <c r="S164" s="700">
        <f>'3 Heat eta and phi'!P$20</f>
        <v>0.29274828522686275</v>
      </c>
      <c r="T164" s="700">
        <f>'3 Heat eta and phi'!Q$20</f>
        <v>0.26305771052289167</v>
      </c>
      <c r="U164" s="700">
        <f>'3 Heat eta and phi'!R$20</f>
        <v>0.27337536104858901</v>
      </c>
      <c r="V164" s="700">
        <f>'3 Heat eta and phi'!S$20</f>
        <v>0.26712694482050137</v>
      </c>
      <c r="W164" s="700">
        <f>'3 Heat eta and phi'!T$20</f>
        <v>0.26379674514077622</v>
      </c>
      <c r="X164" s="700">
        <f>'3 Heat eta and phi'!U$20</f>
        <v>0.27815907003644758</v>
      </c>
      <c r="Y164" s="706"/>
      <c r="Z164" s="706"/>
      <c r="AA164" s="706"/>
      <c r="AB164" s="706"/>
      <c r="AC164" s="706"/>
      <c r="AD164" s="706"/>
      <c r="AE164" s="706"/>
      <c r="AF164" s="706"/>
      <c r="AG164" s="706"/>
      <c r="AH164" s="706"/>
      <c r="AI164" s="706"/>
      <c r="AJ164" s="706"/>
      <c r="AK164" s="706"/>
      <c r="AL164" s="706"/>
      <c r="AM164" s="706"/>
      <c r="AN164" s="706"/>
      <c r="AO164" s="706"/>
      <c r="AP164" s="706"/>
      <c r="AQ164" s="706"/>
      <c r="AR164" s="706"/>
      <c r="AS164" s="706"/>
      <c r="AT164" s="706"/>
      <c r="AU164" s="706"/>
      <c r="AV164" s="706"/>
      <c r="AW164" s="706"/>
      <c r="AX164" s="706"/>
      <c r="AY164" s="706"/>
      <c r="AZ164" s="706"/>
      <c r="BA164" s="706"/>
      <c r="BB164" s="706"/>
      <c r="BC164" s="706"/>
      <c r="BD164" s="706"/>
      <c r="BE164" s="706"/>
      <c r="BF164" s="706"/>
      <c r="BG164" s="706"/>
      <c r="BH164" s="706"/>
    </row>
    <row r="165" spans="1:60" s="696" customFormat="1" ht="12.75" x14ac:dyDescent="0.2">
      <c r="A165" s="696" t="s">
        <v>6</v>
      </c>
      <c r="B165" s="696" t="s">
        <v>46</v>
      </c>
      <c r="C165" s="696" t="s">
        <v>17</v>
      </c>
      <c r="D165" s="696" t="s">
        <v>1075</v>
      </c>
      <c r="E165" s="699" t="s">
        <v>1053</v>
      </c>
      <c r="F165" s="696" t="s">
        <v>13</v>
      </c>
      <c r="G165" s="700">
        <f>'3 Heat eta and phi'!D$24</f>
        <v>0.40171211160431208</v>
      </c>
      <c r="H165" s="700">
        <f>'3 Heat eta and phi'!E$24</f>
        <v>0.40134221094905953</v>
      </c>
      <c r="I165" s="700">
        <f>'3 Heat eta and phi'!F$24</f>
        <v>0.40445994504333127</v>
      </c>
      <c r="J165" s="700">
        <f>'3 Heat eta and phi'!G$24</f>
        <v>0.4048826886493343</v>
      </c>
      <c r="K165" s="700">
        <f>'3 Heat eta and phi'!H$24</f>
        <v>0.40282181357006985</v>
      </c>
      <c r="L165" s="700">
        <f>'3 Heat eta and phi'!I$24</f>
        <v>0.40393151553582751</v>
      </c>
      <c r="M165" s="700">
        <f>'3 Heat eta and phi'!J$24</f>
        <v>0.40287465652082011</v>
      </c>
      <c r="N165" s="700">
        <f>'3 Heat eta and phi'!K$24</f>
        <v>0.40208201225956464</v>
      </c>
      <c r="O165" s="700">
        <f>'3 Heat eta and phi'!L$24</f>
        <v>0.40271612766856901</v>
      </c>
      <c r="P165" s="700">
        <f>'3 Heat eta and phi'!M$24</f>
        <v>0.40308602832382168</v>
      </c>
      <c r="Q165" s="700">
        <f>'3 Heat eta and phi'!N$24</f>
        <v>0.40255759881631803</v>
      </c>
      <c r="R165" s="700">
        <f>'3 Heat eta and phi'!O$24</f>
        <v>0.40261044176706828</v>
      </c>
      <c r="S165" s="700">
        <f>'3 Heat eta and phi'!P$24</f>
        <v>0.40308602832382168</v>
      </c>
      <c r="T165" s="700">
        <f>'3 Heat eta and phi'!Q$24</f>
        <v>0.4022933840625661</v>
      </c>
      <c r="U165" s="700">
        <f>'3 Heat eta and phi'!R$24</f>
        <v>0.40287465652082011</v>
      </c>
      <c r="V165" s="700">
        <f>'3 Heat eta and phi'!S$24</f>
        <v>0.40102515324455723</v>
      </c>
      <c r="W165" s="700">
        <f>'3 Heat eta and phi'!T$24</f>
        <v>0.40076093849080541</v>
      </c>
      <c r="X165" s="700">
        <f>'3 Heat eta and phi'!U$24</f>
        <v>0.4033502430775735</v>
      </c>
      <c r="Y165" s="706"/>
      <c r="Z165" s="706"/>
      <c r="AA165" s="706"/>
      <c r="AB165" s="706"/>
      <c r="AC165" s="706"/>
      <c r="AD165" s="706"/>
      <c r="AE165" s="706"/>
      <c r="AF165" s="706"/>
      <c r="AG165" s="706"/>
      <c r="AH165" s="706"/>
      <c r="AI165" s="706"/>
      <c r="AJ165" s="706"/>
      <c r="AK165" s="706"/>
      <c r="AL165" s="706"/>
      <c r="AM165" s="706"/>
      <c r="AN165" s="706"/>
      <c r="AO165" s="706"/>
      <c r="AP165" s="706"/>
      <c r="AQ165" s="706"/>
      <c r="AR165" s="706"/>
      <c r="AS165" s="706"/>
      <c r="AT165" s="706"/>
      <c r="AU165" s="706"/>
      <c r="AV165" s="706"/>
      <c r="AW165" s="706"/>
      <c r="AX165" s="706"/>
      <c r="AY165" s="706"/>
      <c r="AZ165" s="706"/>
      <c r="BA165" s="706"/>
      <c r="BB165" s="706"/>
      <c r="BC165" s="706"/>
      <c r="BD165" s="706"/>
      <c r="BE165" s="706"/>
      <c r="BF165" s="706"/>
      <c r="BG165" s="706"/>
      <c r="BH165" s="706"/>
    </row>
    <row r="166" spans="1:60" s="696" customFormat="1" ht="12.75" x14ac:dyDescent="0.2">
      <c r="A166" s="696" t="s">
        <v>6</v>
      </c>
      <c r="B166" s="696" t="s">
        <v>46</v>
      </c>
      <c r="C166" s="696" t="s">
        <v>17</v>
      </c>
      <c r="D166" s="696" t="s">
        <v>1074</v>
      </c>
      <c r="E166" s="699" t="s">
        <v>1047</v>
      </c>
      <c r="F166" s="696" t="s">
        <v>11</v>
      </c>
      <c r="G166" s="696">
        <f>0.5</f>
        <v>0.5</v>
      </c>
      <c r="H166" s="696">
        <f t="shared" ref="H166:X166" si="19">0.5</f>
        <v>0.5</v>
      </c>
      <c r="I166" s="696">
        <f t="shared" si="19"/>
        <v>0.5</v>
      </c>
      <c r="J166" s="696">
        <f t="shared" si="19"/>
        <v>0.5</v>
      </c>
      <c r="K166" s="696">
        <f t="shared" si="19"/>
        <v>0.5</v>
      </c>
      <c r="L166" s="696">
        <f t="shared" si="19"/>
        <v>0.5</v>
      </c>
      <c r="M166" s="696">
        <f t="shared" si="19"/>
        <v>0.5</v>
      </c>
      <c r="N166" s="696">
        <f t="shared" si="19"/>
        <v>0.5</v>
      </c>
      <c r="O166" s="696">
        <f t="shared" si="19"/>
        <v>0.5</v>
      </c>
      <c r="P166" s="696">
        <f t="shared" si="19"/>
        <v>0.5</v>
      </c>
      <c r="Q166" s="696">
        <f t="shared" si="19"/>
        <v>0.5</v>
      </c>
      <c r="R166" s="696">
        <f t="shared" si="19"/>
        <v>0.5</v>
      </c>
      <c r="S166" s="696">
        <f t="shared" si="19"/>
        <v>0.5</v>
      </c>
      <c r="T166" s="696">
        <f t="shared" si="19"/>
        <v>0.5</v>
      </c>
      <c r="U166" s="696">
        <f t="shared" si="19"/>
        <v>0.5</v>
      </c>
      <c r="V166" s="696">
        <f t="shared" si="19"/>
        <v>0.5</v>
      </c>
      <c r="W166" s="696">
        <f t="shared" si="19"/>
        <v>0.5</v>
      </c>
      <c r="X166" s="696">
        <f t="shared" si="19"/>
        <v>0.5</v>
      </c>
      <c r="Y166" s="705"/>
      <c r="Z166" s="705"/>
      <c r="AA166" s="705"/>
      <c r="AB166" s="705"/>
      <c r="AC166" s="705"/>
      <c r="AD166" s="705"/>
      <c r="AE166" s="705"/>
      <c r="AF166" s="705"/>
      <c r="AG166" s="705"/>
      <c r="AH166" s="705"/>
      <c r="AI166" s="705"/>
      <c r="AJ166" s="705"/>
      <c r="AK166" s="705"/>
      <c r="AL166" s="705"/>
      <c r="AM166" s="705"/>
      <c r="AN166" s="705"/>
      <c r="AO166" s="705"/>
      <c r="AP166" s="705"/>
      <c r="AQ166" s="705"/>
      <c r="AR166" s="705"/>
      <c r="AS166" s="705"/>
      <c r="AT166" s="705"/>
      <c r="AU166" s="705"/>
      <c r="AV166" s="705"/>
      <c r="AW166" s="705"/>
      <c r="AX166" s="705"/>
      <c r="AY166" s="705"/>
      <c r="AZ166" s="705"/>
      <c r="BA166" s="705"/>
      <c r="BB166" s="705"/>
      <c r="BC166" s="705"/>
      <c r="BD166" s="705"/>
      <c r="BE166" s="705"/>
      <c r="BF166" s="705"/>
      <c r="BG166" s="705"/>
      <c r="BH166" s="705"/>
    </row>
    <row r="167" spans="1:60" s="696" customFormat="1" ht="12.75" x14ac:dyDescent="0.2">
      <c r="A167" s="696" t="s">
        <v>6</v>
      </c>
      <c r="B167" s="696" t="s">
        <v>46</v>
      </c>
      <c r="C167" s="696" t="s">
        <v>17</v>
      </c>
      <c r="D167" s="696" t="s">
        <v>1074</v>
      </c>
      <c r="E167" s="699" t="s">
        <v>1047</v>
      </c>
      <c r="F167" s="696" t="s">
        <v>12</v>
      </c>
      <c r="G167" s="700">
        <f>'3 Heat eta and phi'!D$21</f>
        <v>0.22082583439363709</v>
      </c>
      <c r="H167" s="700">
        <f>'3 Heat eta and phi'!E$21</f>
        <v>0.23818542510955309</v>
      </c>
      <c r="I167" s="700">
        <f>'3 Heat eta and phi'!F$21</f>
        <v>0.24042546167303691</v>
      </c>
      <c r="J167" s="700">
        <f>'3 Heat eta and phi'!G$21</f>
        <v>0.24721206174660004</v>
      </c>
      <c r="K167" s="700">
        <f>'3 Heat eta and phi'!H$21</f>
        <v>0.25245285308078824</v>
      </c>
      <c r="L167" s="700">
        <f>'3 Heat eta and phi'!I$21</f>
        <v>0.25597161877739627</v>
      </c>
      <c r="M167" s="700">
        <f>'3 Heat eta and phi'!J$21</f>
        <v>0.25795766803074527</v>
      </c>
      <c r="N167" s="700">
        <f>'3 Heat eta and phi'!K$21</f>
        <v>0.26274732024593184</v>
      </c>
      <c r="O167" s="700">
        <f>'3 Heat eta and phi'!L$21</f>
        <v>0.26301245275701968</v>
      </c>
      <c r="P167" s="700">
        <f>'3 Heat eta and phi'!M$21</f>
        <v>0.25926789110504256</v>
      </c>
      <c r="Q167" s="700">
        <f>'3 Heat eta and phi'!N$21</f>
        <v>0.26376961637687713</v>
      </c>
      <c r="R167" s="700">
        <f>'3 Heat eta and phi'!O$21</f>
        <v>0.27384463233818968</v>
      </c>
      <c r="S167" s="700">
        <f>'3 Heat eta and phi'!P$21</f>
        <v>0.29274828522686275</v>
      </c>
      <c r="T167" s="700">
        <f>'3 Heat eta and phi'!Q$21</f>
        <v>0.26305771052289167</v>
      </c>
      <c r="U167" s="700">
        <f>'3 Heat eta and phi'!R$21</f>
        <v>0.27337536104858901</v>
      </c>
      <c r="V167" s="700">
        <f>'3 Heat eta and phi'!S$21</f>
        <v>0.26712694482050137</v>
      </c>
      <c r="W167" s="700">
        <f>'3 Heat eta and phi'!T$21</f>
        <v>0.26379674514077622</v>
      </c>
      <c r="X167" s="700">
        <f>'3 Heat eta and phi'!U$21</f>
        <v>0.27815907003644758</v>
      </c>
      <c r="Y167" s="706"/>
      <c r="Z167" s="706"/>
      <c r="AA167" s="706"/>
      <c r="AB167" s="706"/>
      <c r="AC167" s="706"/>
      <c r="AD167" s="706"/>
      <c r="AE167" s="706"/>
      <c r="AF167" s="706"/>
      <c r="AG167" s="706"/>
      <c r="AH167" s="706"/>
      <c r="AI167" s="706"/>
      <c r="AJ167" s="706"/>
      <c r="AK167" s="706"/>
      <c r="AL167" s="706"/>
      <c r="AM167" s="706"/>
      <c r="AN167" s="706"/>
      <c r="AO167" s="706"/>
      <c r="AP167" s="706"/>
      <c r="AQ167" s="706"/>
      <c r="AR167" s="706"/>
      <c r="AS167" s="706"/>
      <c r="AT167" s="706"/>
      <c r="AU167" s="706"/>
      <c r="AV167" s="706"/>
      <c r="AW167" s="706"/>
      <c r="AX167" s="706"/>
      <c r="AY167" s="706"/>
      <c r="AZ167" s="706"/>
      <c r="BA167" s="706"/>
      <c r="BB167" s="706"/>
      <c r="BC167" s="706"/>
      <c r="BD167" s="706"/>
      <c r="BE167" s="706"/>
      <c r="BF167" s="706"/>
      <c r="BG167" s="706"/>
      <c r="BH167" s="706"/>
    </row>
    <row r="168" spans="1:60" s="696" customFormat="1" ht="12.75" x14ac:dyDescent="0.2">
      <c r="A168" s="696" t="s">
        <v>6</v>
      </c>
      <c r="B168" s="696" t="s">
        <v>46</v>
      </c>
      <c r="C168" s="696" t="s">
        <v>17</v>
      </c>
      <c r="D168" s="696" t="s">
        <v>1074</v>
      </c>
      <c r="E168" s="699" t="s">
        <v>1047</v>
      </c>
      <c r="F168" s="696" t="s">
        <v>13</v>
      </c>
      <c r="G168" s="700">
        <f>'3 Heat eta and phi'!D$25</f>
        <v>0.67581033100446697</v>
      </c>
      <c r="H168" s="700">
        <f>'3 Heat eta and phi'!E$25</f>
        <v>0.67560989577368002</v>
      </c>
      <c r="I168" s="700">
        <f>'3 Heat eta and phi'!F$25</f>
        <v>0.67729927843316917</v>
      </c>
      <c r="J168" s="700">
        <f>'3 Heat eta and phi'!G$25</f>
        <v>0.6775283472683542</v>
      </c>
      <c r="K168" s="700">
        <f>'3 Heat eta and phi'!H$25</f>
        <v>0.67641163669682736</v>
      </c>
      <c r="L168" s="700">
        <f>'3 Heat eta and phi'!I$25</f>
        <v>0.67701294238918797</v>
      </c>
      <c r="M168" s="700">
        <f>'3 Heat eta and phi'!J$25</f>
        <v>0.67644027030122555</v>
      </c>
      <c r="N168" s="700">
        <f>'3 Heat eta and phi'!K$25</f>
        <v>0.67601076623525369</v>
      </c>
      <c r="O168" s="700">
        <f>'3 Heat eta and phi'!L$25</f>
        <v>0.67635436948803118</v>
      </c>
      <c r="P168" s="700">
        <f>'3 Heat eta and phi'!M$25</f>
        <v>0.67655480471881801</v>
      </c>
      <c r="Q168" s="700">
        <f>'3 Heat eta and phi'!N$25</f>
        <v>0.67626846867483681</v>
      </c>
      <c r="R168" s="700">
        <f>'3 Heat eta and phi'!O$25</f>
        <v>0.6762971022792349</v>
      </c>
      <c r="S168" s="700">
        <f>'3 Heat eta and phi'!P$25</f>
        <v>0.67655480471881801</v>
      </c>
      <c r="T168" s="700">
        <f>'3 Heat eta and phi'!Q$25</f>
        <v>0.67612530065284626</v>
      </c>
      <c r="U168" s="700">
        <f>'3 Heat eta and phi'!R$25</f>
        <v>0.67644027030122555</v>
      </c>
      <c r="V168" s="700">
        <f>'3 Heat eta and phi'!S$25</f>
        <v>0.67543809414729128</v>
      </c>
      <c r="W168" s="700">
        <f>'3 Heat eta and phi'!T$25</f>
        <v>0.67529492612530073</v>
      </c>
      <c r="X168" s="700">
        <f>'3 Heat eta and phi'!U$25</f>
        <v>0.67669797274080867</v>
      </c>
      <c r="Y168" s="706"/>
      <c r="Z168" s="706"/>
      <c r="AA168" s="706"/>
      <c r="AB168" s="706"/>
      <c r="AC168" s="706"/>
      <c r="AD168" s="706"/>
      <c r="AE168" s="706"/>
      <c r="AF168" s="706"/>
      <c r="AG168" s="706"/>
      <c r="AH168" s="706"/>
      <c r="AI168" s="706"/>
      <c r="AJ168" s="706"/>
      <c r="AK168" s="706"/>
      <c r="AL168" s="706"/>
      <c r="AM168" s="706"/>
      <c r="AN168" s="706"/>
      <c r="AO168" s="706"/>
      <c r="AP168" s="706"/>
      <c r="AQ168" s="706"/>
      <c r="AR168" s="706"/>
      <c r="AS168" s="706"/>
      <c r="AT168" s="706"/>
      <c r="AU168" s="706"/>
      <c r="AV168" s="706"/>
      <c r="AW168" s="706"/>
      <c r="AX168" s="706"/>
      <c r="AY168" s="706"/>
      <c r="AZ168" s="706"/>
      <c r="BA168" s="706"/>
      <c r="BB168" s="706"/>
      <c r="BC168" s="706"/>
      <c r="BD168" s="706"/>
      <c r="BE168" s="706"/>
      <c r="BF168" s="706"/>
      <c r="BG168" s="706"/>
      <c r="BH168" s="706"/>
    </row>
    <row r="169" spans="1:60" s="697" customFormat="1" ht="12.75" x14ac:dyDescent="0.2">
      <c r="A169" s="697" t="s">
        <v>6</v>
      </c>
      <c r="B169" s="697" t="s">
        <v>46</v>
      </c>
      <c r="C169" s="697" t="s">
        <v>21</v>
      </c>
      <c r="F169" s="697" t="s">
        <v>9</v>
      </c>
      <c r="Y169" s="697">
        <v>133</v>
      </c>
      <c r="Z169" s="697">
        <v>112</v>
      </c>
      <c r="AA169" s="697">
        <v>84</v>
      </c>
      <c r="AB169" s="697">
        <v>132</v>
      </c>
      <c r="AC169" s="697">
        <v>122</v>
      </c>
      <c r="AD169" s="697">
        <v>182</v>
      </c>
      <c r="AE169" s="697">
        <v>20</v>
      </c>
      <c r="AF169" s="697">
        <v>117</v>
      </c>
      <c r="AG169" s="697">
        <v>104</v>
      </c>
      <c r="AH169" s="697">
        <v>28</v>
      </c>
      <c r="AI169" s="697">
        <v>116</v>
      </c>
      <c r="AJ169" s="697">
        <v>98</v>
      </c>
      <c r="AK169" s="697">
        <v>46</v>
      </c>
      <c r="AL169" s="697">
        <v>178</v>
      </c>
      <c r="AM169" s="697">
        <v>171</v>
      </c>
      <c r="AN169" s="697">
        <v>158</v>
      </c>
      <c r="AO169" s="697">
        <v>195</v>
      </c>
      <c r="AP169" s="697">
        <v>153</v>
      </c>
      <c r="AQ169" s="697">
        <v>86</v>
      </c>
      <c r="AR169" s="697">
        <v>97</v>
      </c>
      <c r="AS169" s="697">
        <v>133</v>
      </c>
      <c r="AT169" s="697">
        <v>222</v>
      </c>
      <c r="AU169" s="697">
        <v>7</v>
      </c>
      <c r="AV169" s="697">
        <v>8</v>
      </c>
      <c r="AW169" s="697">
        <v>14</v>
      </c>
      <c r="AX169" s="697">
        <v>8</v>
      </c>
      <c r="AY169" s="697">
        <v>7</v>
      </c>
      <c r="AZ169" s="697">
        <v>25</v>
      </c>
      <c r="BA169" s="697">
        <v>37</v>
      </c>
      <c r="BB169" s="697">
        <v>22</v>
      </c>
      <c r="BC169" s="697">
        <v>20</v>
      </c>
      <c r="BD169" s="697">
        <v>17</v>
      </c>
      <c r="BE169" s="697">
        <v>15</v>
      </c>
      <c r="BF169" s="697">
        <v>14</v>
      </c>
      <c r="BG169" s="697">
        <v>13</v>
      </c>
      <c r="BH169" s="697">
        <v>14</v>
      </c>
    </row>
    <row r="170" spans="1:60" s="697" customFormat="1" ht="12.75" x14ac:dyDescent="0.2">
      <c r="A170" s="697" t="s">
        <v>6</v>
      </c>
      <c r="B170" s="697" t="s">
        <v>46</v>
      </c>
      <c r="C170" s="697" t="s">
        <v>21</v>
      </c>
      <c r="F170" s="697" t="s">
        <v>10</v>
      </c>
      <c r="Y170" s="697">
        <v>1.0398017340452999E-3</v>
      </c>
      <c r="Z170" s="697">
        <v>8.3541565658449299E-4</v>
      </c>
      <c r="AA170" s="697">
        <v>6.7645377163242802E-4</v>
      </c>
      <c r="AB170" s="697">
        <v>1.0856959557825601E-3</v>
      </c>
      <c r="AC170" s="697">
        <v>1.01092964095425E-3</v>
      </c>
      <c r="AD170" s="697">
        <v>1.5214083894805499E-3</v>
      </c>
      <c r="AE170" s="697">
        <v>1.67443885367916E-4</v>
      </c>
      <c r="AF170" s="697">
        <v>9.3850016443806298E-4</v>
      </c>
      <c r="AG170" s="697">
        <v>8.1434500039151197E-4</v>
      </c>
      <c r="AH170" s="697">
        <v>2.1690965712780599E-4</v>
      </c>
      <c r="AI170" s="697">
        <v>8.8729108501931398E-4</v>
      </c>
      <c r="AJ170" s="697">
        <v>7.6574464760118801E-4</v>
      </c>
      <c r="AK170" s="697">
        <v>3.6124897907897203E-4</v>
      </c>
      <c r="AL170" s="697">
        <v>1.3386377480804101E-3</v>
      </c>
      <c r="AM170" s="697">
        <v>1.3146261772054601E-3</v>
      </c>
      <c r="AN170" s="697">
        <v>1.1957015286816999E-3</v>
      </c>
      <c r="AO170" s="697">
        <v>1.4783590972153799E-3</v>
      </c>
      <c r="AP170" s="697">
        <v>1.16437470034475E-3</v>
      </c>
      <c r="AQ170" s="697">
        <v>6.1826024442846904E-4</v>
      </c>
      <c r="AR170" s="697">
        <v>7.1449090681418095E-4</v>
      </c>
      <c r="AS170" s="697">
        <v>9.7634026559391602E-4</v>
      </c>
      <c r="AT170" s="697">
        <v>1.6006229451462201E-3</v>
      </c>
      <c r="AU170" s="698">
        <v>5.0212326408814399E-5</v>
      </c>
      <c r="AV170" s="698">
        <v>5.6779065558528603E-5</v>
      </c>
      <c r="AW170" s="697">
        <v>1.02302537833671E-4</v>
      </c>
      <c r="AX170" s="698">
        <v>5.79899242506614E-5</v>
      </c>
      <c r="AY170" s="698">
        <v>5.0519995092343299E-5</v>
      </c>
      <c r="AZ170" s="697">
        <v>1.81831405920431E-4</v>
      </c>
      <c r="BA170" s="697">
        <v>2.73591741966015E-4</v>
      </c>
      <c r="BB170" s="697">
        <v>1.6531906579698801E-4</v>
      </c>
      <c r="BC170" s="697">
        <v>1.5033750770479699E-4</v>
      </c>
      <c r="BD170" s="697">
        <v>1.3769195878960699E-4</v>
      </c>
      <c r="BE170" s="697">
        <v>1.1554104017747099E-4</v>
      </c>
      <c r="BF170" s="697">
        <v>1.1835219923747399E-4</v>
      </c>
      <c r="BG170" s="697">
        <v>1.06729719300838E-4</v>
      </c>
      <c r="BH170" s="697">
        <v>1.1418597633087801E-4</v>
      </c>
    </row>
    <row r="171" spans="1:60" s="696" customFormat="1" ht="12.75" x14ac:dyDescent="0.2">
      <c r="A171" s="696" t="s">
        <v>6</v>
      </c>
      <c r="B171" s="696" t="s">
        <v>46</v>
      </c>
      <c r="C171" s="696" t="s">
        <v>21</v>
      </c>
      <c r="D171" s="696" t="s">
        <v>1075</v>
      </c>
      <c r="E171" s="699" t="s">
        <v>1053</v>
      </c>
      <c r="F171" s="696" t="s">
        <v>11</v>
      </c>
      <c r="G171" s="705"/>
      <c r="H171" s="705"/>
      <c r="I171" s="705"/>
      <c r="J171" s="705"/>
      <c r="K171" s="705"/>
      <c r="L171" s="705"/>
      <c r="M171" s="705"/>
      <c r="N171" s="705"/>
      <c r="O171" s="705"/>
      <c r="P171" s="705"/>
      <c r="Q171" s="705"/>
      <c r="R171" s="705"/>
      <c r="S171" s="705"/>
      <c r="T171" s="705"/>
      <c r="U171" s="705"/>
      <c r="V171" s="705"/>
      <c r="W171" s="705"/>
      <c r="X171" s="705"/>
      <c r="Y171" s="696">
        <f t="shared" ref="Y171:BH171" si="20">0.5</f>
        <v>0.5</v>
      </c>
      <c r="Z171" s="696">
        <f t="shared" si="20"/>
        <v>0.5</v>
      </c>
      <c r="AA171" s="696">
        <f t="shared" si="20"/>
        <v>0.5</v>
      </c>
      <c r="AB171" s="696">
        <f t="shared" si="20"/>
        <v>0.5</v>
      </c>
      <c r="AC171" s="696">
        <f t="shared" si="20"/>
        <v>0.5</v>
      </c>
      <c r="AD171" s="696">
        <f t="shared" si="20"/>
        <v>0.5</v>
      </c>
      <c r="AE171" s="696">
        <f t="shared" si="20"/>
        <v>0.5</v>
      </c>
      <c r="AF171" s="696">
        <f t="shared" si="20"/>
        <v>0.5</v>
      </c>
      <c r="AG171" s="696">
        <f t="shared" si="20"/>
        <v>0.5</v>
      </c>
      <c r="AH171" s="696">
        <f t="shared" si="20"/>
        <v>0.5</v>
      </c>
      <c r="AI171" s="696">
        <f t="shared" si="20"/>
        <v>0.5</v>
      </c>
      <c r="AJ171" s="696">
        <f t="shared" si="20"/>
        <v>0.5</v>
      </c>
      <c r="AK171" s="696">
        <f t="shared" si="20"/>
        <v>0.5</v>
      </c>
      <c r="AL171" s="696">
        <f t="shared" si="20"/>
        <v>0.5</v>
      </c>
      <c r="AM171" s="696">
        <f t="shared" si="20"/>
        <v>0.5</v>
      </c>
      <c r="AN171" s="696">
        <f t="shared" si="20"/>
        <v>0.5</v>
      </c>
      <c r="AO171" s="696">
        <f t="shared" si="20"/>
        <v>0.5</v>
      </c>
      <c r="AP171" s="696">
        <f t="shared" si="20"/>
        <v>0.5</v>
      </c>
      <c r="AQ171" s="696">
        <f t="shared" si="20"/>
        <v>0.5</v>
      </c>
      <c r="AR171" s="696">
        <f t="shared" si="20"/>
        <v>0.5</v>
      </c>
      <c r="AS171" s="696">
        <f t="shared" si="20"/>
        <v>0.5</v>
      </c>
      <c r="AT171" s="696">
        <f t="shared" si="20"/>
        <v>0.5</v>
      </c>
      <c r="AU171" s="696">
        <f t="shared" si="20"/>
        <v>0.5</v>
      </c>
      <c r="AV171" s="696">
        <f t="shared" si="20"/>
        <v>0.5</v>
      </c>
      <c r="AW171" s="696">
        <f t="shared" si="20"/>
        <v>0.5</v>
      </c>
      <c r="AX171" s="696">
        <f t="shared" si="20"/>
        <v>0.5</v>
      </c>
      <c r="AY171" s="696">
        <f t="shared" si="20"/>
        <v>0.5</v>
      </c>
      <c r="AZ171" s="696">
        <f t="shared" si="20"/>
        <v>0.5</v>
      </c>
      <c r="BA171" s="696">
        <f t="shared" si="20"/>
        <v>0.5</v>
      </c>
      <c r="BB171" s="696">
        <f t="shared" si="20"/>
        <v>0.5</v>
      </c>
      <c r="BC171" s="696">
        <f t="shared" si="20"/>
        <v>0.5</v>
      </c>
      <c r="BD171" s="696">
        <f t="shared" si="20"/>
        <v>0.5</v>
      </c>
      <c r="BE171" s="696">
        <f>0.5</f>
        <v>0.5</v>
      </c>
      <c r="BF171" s="696">
        <f t="shared" si="20"/>
        <v>0.5</v>
      </c>
      <c r="BG171" s="696">
        <f t="shared" si="20"/>
        <v>0.5</v>
      </c>
      <c r="BH171" s="696">
        <f t="shared" si="20"/>
        <v>0.5</v>
      </c>
    </row>
    <row r="172" spans="1:60" s="696" customFormat="1" ht="12.75" x14ac:dyDescent="0.2">
      <c r="A172" s="696" t="s">
        <v>6</v>
      </c>
      <c r="B172" s="696" t="s">
        <v>46</v>
      </c>
      <c r="C172" s="696" t="s">
        <v>21</v>
      </c>
      <c r="D172" s="696" t="s">
        <v>1075</v>
      </c>
      <c r="E172" s="699" t="s">
        <v>1053</v>
      </c>
      <c r="F172" s="696" t="s">
        <v>12</v>
      </c>
      <c r="G172" s="706"/>
      <c r="H172" s="706"/>
      <c r="I172" s="706"/>
      <c r="J172" s="706"/>
      <c r="K172" s="706"/>
      <c r="L172" s="706"/>
      <c r="M172" s="706"/>
      <c r="N172" s="706"/>
      <c r="O172" s="706"/>
      <c r="P172" s="706"/>
      <c r="Q172" s="706"/>
      <c r="R172" s="706"/>
      <c r="S172" s="706"/>
      <c r="T172" s="706"/>
      <c r="U172" s="706"/>
      <c r="V172" s="706"/>
      <c r="W172" s="706"/>
      <c r="X172" s="706"/>
      <c r="Y172" s="700">
        <f>'3 Heat eta and phi'!V$20</f>
        <v>0.28285577134714029</v>
      </c>
      <c r="Z172" s="700">
        <f>'3 Heat eta and phi'!W$20</f>
        <v>0.27873423627915395</v>
      </c>
      <c r="AA172" s="700">
        <f>'3 Heat eta and phi'!X$20</f>
        <v>0.30307632471533119</v>
      </c>
      <c r="AB172" s="700">
        <f>'3 Heat eta and phi'!Y$20</f>
        <v>0.30222719842934154</v>
      </c>
      <c r="AC172" s="700">
        <f>'3 Heat eta and phi'!Z$20</f>
        <v>0.31428327370669973</v>
      </c>
      <c r="AD172" s="700">
        <f>'3 Heat eta and phi'!AA$20</f>
        <v>0.32638671499685012</v>
      </c>
      <c r="AE172" s="700">
        <f>'3 Heat eta and phi'!AB$20</f>
        <v>0.32866456515327247</v>
      </c>
      <c r="AF172" s="700">
        <f>'3 Heat eta and phi'!AC$20</f>
        <v>0.32726578478118595</v>
      </c>
      <c r="AG172" s="700">
        <f>'3 Heat eta and phi'!AD$20</f>
        <v>0.33804828140726689</v>
      </c>
      <c r="AH172" s="700">
        <f>'3 Heat eta and phi'!AE$20</f>
        <v>0.35308368348877672</v>
      </c>
      <c r="AI172" s="700">
        <f>'3 Heat eta and phi'!AF$20</f>
        <v>0.36127501605989543</v>
      </c>
      <c r="AJ172" s="700">
        <f>'3 Heat eta and phi'!AG$20</f>
        <v>0.336314328692911</v>
      </c>
      <c r="AK172" s="700">
        <f>'3 Heat eta and phi'!AH$20</f>
        <v>0.34392257025756506</v>
      </c>
      <c r="AL172" s="700">
        <f>'3 Heat eta and phi'!AI$20</f>
        <v>0.36114628596185655</v>
      </c>
      <c r="AM172" s="700">
        <f>'3 Heat eta and phi'!AJ$20</f>
        <v>0.37061538562698515</v>
      </c>
      <c r="AN172" s="700">
        <f>'3 Heat eta and phi'!AK$20</f>
        <v>0.37678757180985728</v>
      </c>
      <c r="AO172" s="700">
        <f>'3 Heat eta and phi'!AL$20</f>
        <v>0.38741092067264526</v>
      </c>
      <c r="AP172" s="700">
        <f>'3 Heat eta and phi'!AM$20</f>
        <v>0.383268005286727</v>
      </c>
      <c r="AQ172" s="700">
        <f>'3 Heat eta and phi'!AN$20</f>
        <v>0.39361997933234427</v>
      </c>
      <c r="AR172" s="700">
        <f>'3 Heat eta and phi'!AO$20</f>
        <v>0.40715832414469166</v>
      </c>
      <c r="AS172" s="700">
        <f>'3 Heat eta and phi'!AP$20</f>
        <v>0.41465054901440324</v>
      </c>
      <c r="AT172" s="700">
        <f>'3 Heat eta and phi'!AQ$20</f>
        <v>0.40584455533179142</v>
      </c>
      <c r="AU172" s="700">
        <f>'3 Heat eta and phi'!AR$20</f>
        <v>0.4151583306213521</v>
      </c>
      <c r="AV172" s="700">
        <f>'3 Heat eta and phi'!AS$20</f>
        <v>0.43862096220278957</v>
      </c>
      <c r="AW172" s="700">
        <f>'3 Heat eta and phi'!AT$20</f>
        <v>0.44758791805257503</v>
      </c>
      <c r="AX172" s="700">
        <f>'3 Heat eta and phi'!AU$20</f>
        <v>0.44657128563417114</v>
      </c>
      <c r="AY172" s="700">
        <f>'3 Heat eta and phi'!AV$20</f>
        <v>0.45050456715809217</v>
      </c>
      <c r="AZ172" s="700">
        <f>'3 Heat eta and phi'!AW$20</f>
        <v>0.44928545717019908</v>
      </c>
      <c r="BA172" s="700">
        <f>'3 Heat eta and phi'!AX$20</f>
        <v>0.44282161656391661</v>
      </c>
      <c r="BB172" s="700">
        <f>'3 Heat eta and phi'!AY$20</f>
        <v>0.4474011718435042</v>
      </c>
      <c r="BC172" s="700">
        <f>'3 Heat eta and phi'!AZ$20</f>
        <v>0.42440799931491724</v>
      </c>
      <c r="BD172" s="700">
        <f>'3 Heat eta and phi'!BA$20</f>
        <v>0.43407536964877846</v>
      </c>
      <c r="BE172" s="700">
        <f>'3 Heat eta and phi'!BB$20</f>
        <v>0.43033233297466611</v>
      </c>
      <c r="BF172" s="700">
        <f>'3 Heat eta and phi'!BC$20</f>
        <v>0.42931747399306813</v>
      </c>
      <c r="BG172" s="700">
        <f>'3 Heat eta and phi'!BD$20</f>
        <v>0.4373933131244585</v>
      </c>
      <c r="BH172" s="700">
        <f>'3 Heat eta and phi'!BE$20</f>
        <v>0.44952489502727749</v>
      </c>
    </row>
    <row r="173" spans="1:60" s="696" customFormat="1" ht="12.75" x14ac:dyDescent="0.2">
      <c r="A173" s="696" t="s">
        <v>6</v>
      </c>
      <c r="B173" s="696" t="s">
        <v>46</v>
      </c>
      <c r="C173" s="696" t="s">
        <v>21</v>
      </c>
      <c r="D173" s="696" t="s">
        <v>1075</v>
      </c>
      <c r="E173" s="699" t="s">
        <v>1053</v>
      </c>
      <c r="F173" s="696" t="s">
        <v>13</v>
      </c>
      <c r="G173" s="706"/>
      <c r="H173" s="706"/>
      <c r="I173" s="706"/>
      <c r="J173" s="706"/>
      <c r="K173" s="706"/>
      <c r="L173" s="706"/>
      <c r="M173" s="706"/>
      <c r="N173" s="706"/>
      <c r="O173" s="706"/>
      <c r="P173" s="706"/>
      <c r="Q173" s="706"/>
      <c r="R173" s="706"/>
      <c r="S173" s="706"/>
      <c r="T173" s="706"/>
      <c r="U173" s="706"/>
      <c r="V173" s="706"/>
      <c r="W173" s="706"/>
      <c r="X173" s="706"/>
      <c r="Y173" s="700">
        <f>'3 Heat eta and phi'!V$24</f>
        <v>0.40234622701331646</v>
      </c>
      <c r="Z173" s="700">
        <f>'3 Heat eta and phi'!W$24</f>
        <v>0.40435425914183065</v>
      </c>
      <c r="AA173" s="700">
        <f>'3 Heat eta and phi'!X$24</f>
        <v>0.40271612766856901</v>
      </c>
      <c r="AB173" s="700">
        <f>'3 Heat eta and phi'!Y$24</f>
        <v>0.402134855210315</v>
      </c>
      <c r="AC173" s="700">
        <f>'3 Heat eta and phi'!Z$24</f>
        <v>0.40250475586556766</v>
      </c>
      <c r="AD173" s="700">
        <f>'3 Heat eta and phi'!AA$24</f>
        <v>0.40160642570281135</v>
      </c>
      <c r="AE173" s="700">
        <f>'3 Heat eta and phi'!AB$24</f>
        <v>0.40202916930881427</v>
      </c>
      <c r="AF173" s="700">
        <f>'3 Heat eta and phi'!AC$24</f>
        <v>0.40409004438807872</v>
      </c>
      <c r="AG173" s="700">
        <f>'3 Heat eta and phi'!AD$24</f>
        <v>0.40414288733882908</v>
      </c>
      <c r="AH173" s="700">
        <f>'3 Heat eta and phi'!AE$24</f>
        <v>0.40340308602832387</v>
      </c>
      <c r="AI173" s="700">
        <f>'3 Heat eta and phi'!AF$24</f>
        <v>0.4022933840625661</v>
      </c>
      <c r="AJ173" s="700">
        <f>'3 Heat eta and phi'!AG$24</f>
        <v>0.39996829422954983</v>
      </c>
      <c r="AK173" s="700">
        <f>'3 Heat eta and phi'!AH$24</f>
        <v>0.40007398013105056</v>
      </c>
      <c r="AL173" s="700">
        <f>'3 Heat eta and phi'!AI$24</f>
        <v>0.40255759881631803</v>
      </c>
      <c r="AM173" s="700">
        <f>'3 Heat eta and phi'!AJ$24</f>
        <v>0.40165926865356172</v>
      </c>
      <c r="AN173" s="700">
        <f>'3 Heat eta and phi'!AK$24</f>
        <v>0.40292749947157058</v>
      </c>
      <c r="AO173" s="700">
        <f>'3 Heat eta and phi'!AL$24</f>
        <v>0.40113083914605796</v>
      </c>
      <c r="AP173" s="700">
        <f>'3 Heat eta and phi'!AM$24</f>
        <v>0.39965123652504764</v>
      </c>
      <c r="AQ173" s="700">
        <f>'3 Heat eta and phi'!AN$24</f>
        <v>0.40329740012682325</v>
      </c>
      <c r="AR173" s="700">
        <f>'3 Heat eta and phi'!AO$24</f>
        <v>0.40091946734305661</v>
      </c>
      <c r="AS173" s="700">
        <f>'3 Heat eta and phi'!AP$24</f>
        <v>0.40070809554005504</v>
      </c>
      <c r="AT173" s="700">
        <f>'3 Heat eta and phi'!AQ$24</f>
        <v>0.40012682308180103</v>
      </c>
      <c r="AU173" s="700">
        <f>'3 Heat eta and phi'!AR$24</f>
        <v>0.40097231029380687</v>
      </c>
      <c r="AV173" s="700">
        <f>'3 Heat eta and phi'!AS$24</f>
        <v>0.40123652504755869</v>
      </c>
      <c r="AW173" s="700">
        <f>'3 Heat eta and phi'!AT$24</f>
        <v>0.40054956668780395</v>
      </c>
      <c r="AX173" s="700">
        <f>'3 Heat eta and phi'!AU$24</f>
        <v>0.40033819488480238</v>
      </c>
      <c r="AY173" s="700">
        <f>'3 Heat eta and phi'!AV$24</f>
        <v>0.40065525258930468</v>
      </c>
      <c r="AZ173" s="700">
        <f>'3 Heat eta and phi'!AW$24</f>
        <v>0.40039103783555285</v>
      </c>
      <c r="BA173" s="700">
        <f>'3 Heat eta and phi'!AX$24</f>
        <v>0.40017966603255128</v>
      </c>
      <c r="BB173" s="700">
        <f>'3 Heat eta and phi'!AY$24</f>
        <v>0.40023250898330165</v>
      </c>
      <c r="BC173" s="700">
        <f>'3 Heat eta and phi'!AZ$24</f>
        <v>0.40139505389980978</v>
      </c>
      <c r="BD173" s="700">
        <f>'3 Heat eta and phi'!BA$24</f>
        <v>0.40123652504755869</v>
      </c>
      <c r="BE173" s="700">
        <f>'3 Heat eta and phi'!BB$24</f>
        <v>0.40329740012682325</v>
      </c>
      <c r="BF173" s="700">
        <f>'3 Heat eta and phi'!BC$24</f>
        <v>0.40123652504755869</v>
      </c>
      <c r="BG173" s="700">
        <f>'3 Heat eta and phi'!BD$24</f>
        <v>0.40192348340731354</v>
      </c>
      <c r="BH173" s="700">
        <f>'3 Heat eta and phi'!BE$24</f>
        <v>0.40266328471781876</v>
      </c>
    </row>
    <row r="174" spans="1:60" s="696" customFormat="1" ht="12.75" x14ac:dyDescent="0.2">
      <c r="A174" s="696" t="s">
        <v>6</v>
      </c>
      <c r="B174" s="696" t="s">
        <v>46</v>
      </c>
      <c r="C174" s="696" t="s">
        <v>21</v>
      </c>
      <c r="D174" s="696" t="s">
        <v>1074</v>
      </c>
      <c r="E174" s="699" t="s">
        <v>1047</v>
      </c>
      <c r="F174" s="696" t="s">
        <v>11</v>
      </c>
      <c r="G174" s="705"/>
      <c r="H174" s="705"/>
      <c r="I174" s="705"/>
      <c r="J174" s="705"/>
      <c r="K174" s="705"/>
      <c r="L174" s="705"/>
      <c r="M174" s="705"/>
      <c r="N174" s="705"/>
      <c r="O174" s="705"/>
      <c r="P174" s="705"/>
      <c r="Q174" s="705"/>
      <c r="R174" s="705"/>
      <c r="S174" s="705"/>
      <c r="T174" s="705"/>
      <c r="U174" s="705"/>
      <c r="V174" s="705"/>
      <c r="W174" s="705"/>
      <c r="X174" s="705"/>
      <c r="Y174" s="696">
        <f t="shared" ref="Y174:BH174" si="21">0.5</f>
        <v>0.5</v>
      </c>
      <c r="Z174" s="696">
        <f t="shared" si="21"/>
        <v>0.5</v>
      </c>
      <c r="AA174" s="696">
        <f t="shared" si="21"/>
        <v>0.5</v>
      </c>
      <c r="AB174" s="696">
        <f t="shared" si="21"/>
        <v>0.5</v>
      </c>
      <c r="AC174" s="696">
        <f t="shared" si="21"/>
        <v>0.5</v>
      </c>
      <c r="AD174" s="696">
        <f t="shared" si="21"/>
        <v>0.5</v>
      </c>
      <c r="AE174" s="696">
        <f t="shared" si="21"/>
        <v>0.5</v>
      </c>
      <c r="AF174" s="696">
        <f t="shared" si="21"/>
        <v>0.5</v>
      </c>
      <c r="AG174" s="696">
        <f t="shared" si="21"/>
        <v>0.5</v>
      </c>
      <c r="AH174" s="696">
        <f t="shared" si="21"/>
        <v>0.5</v>
      </c>
      <c r="AI174" s="696">
        <f t="shared" si="21"/>
        <v>0.5</v>
      </c>
      <c r="AJ174" s="696">
        <f t="shared" si="21"/>
        <v>0.5</v>
      </c>
      <c r="AK174" s="696">
        <f t="shared" si="21"/>
        <v>0.5</v>
      </c>
      <c r="AL174" s="696">
        <f t="shared" si="21"/>
        <v>0.5</v>
      </c>
      <c r="AM174" s="696">
        <f t="shared" si="21"/>
        <v>0.5</v>
      </c>
      <c r="AN174" s="696">
        <f t="shared" si="21"/>
        <v>0.5</v>
      </c>
      <c r="AO174" s="696">
        <f t="shared" si="21"/>
        <v>0.5</v>
      </c>
      <c r="AP174" s="696">
        <f t="shared" si="21"/>
        <v>0.5</v>
      </c>
      <c r="AQ174" s="696">
        <f t="shared" si="21"/>
        <v>0.5</v>
      </c>
      <c r="AR174" s="696">
        <f t="shared" si="21"/>
        <v>0.5</v>
      </c>
      <c r="AS174" s="696">
        <f t="shared" si="21"/>
        <v>0.5</v>
      </c>
      <c r="AT174" s="696">
        <f t="shared" si="21"/>
        <v>0.5</v>
      </c>
      <c r="AU174" s="696">
        <f t="shared" si="21"/>
        <v>0.5</v>
      </c>
      <c r="AV174" s="696">
        <f t="shared" si="21"/>
        <v>0.5</v>
      </c>
      <c r="AW174" s="696">
        <f t="shared" si="21"/>
        <v>0.5</v>
      </c>
      <c r="AX174" s="696">
        <f t="shared" si="21"/>
        <v>0.5</v>
      </c>
      <c r="AY174" s="696">
        <f t="shared" si="21"/>
        <v>0.5</v>
      </c>
      <c r="AZ174" s="696">
        <f t="shared" si="21"/>
        <v>0.5</v>
      </c>
      <c r="BA174" s="696">
        <f t="shared" si="21"/>
        <v>0.5</v>
      </c>
      <c r="BB174" s="696">
        <f t="shared" si="21"/>
        <v>0.5</v>
      </c>
      <c r="BC174" s="696">
        <f t="shared" si="21"/>
        <v>0.5</v>
      </c>
      <c r="BD174" s="696">
        <f t="shared" si="21"/>
        <v>0.5</v>
      </c>
      <c r="BE174" s="696">
        <f>0.5</f>
        <v>0.5</v>
      </c>
      <c r="BF174" s="696">
        <f t="shared" si="21"/>
        <v>0.5</v>
      </c>
      <c r="BG174" s="696">
        <f t="shared" si="21"/>
        <v>0.5</v>
      </c>
      <c r="BH174" s="696">
        <f t="shared" si="21"/>
        <v>0.5</v>
      </c>
    </row>
    <row r="175" spans="1:60" s="696" customFormat="1" ht="12.75" x14ac:dyDescent="0.2">
      <c r="A175" s="696" t="s">
        <v>6</v>
      </c>
      <c r="B175" s="696" t="s">
        <v>46</v>
      </c>
      <c r="C175" s="696" t="s">
        <v>21</v>
      </c>
      <c r="D175" s="696" t="s">
        <v>1074</v>
      </c>
      <c r="E175" s="699" t="s">
        <v>1047</v>
      </c>
      <c r="F175" s="696" t="s">
        <v>12</v>
      </c>
      <c r="G175" s="706"/>
      <c r="H175" s="706"/>
      <c r="I175" s="706"/>
      <c r="J175" s="706"/>
      <c r="K175" s="706"/>
      <c r="L175" s="706"/>
      <c r="M175" s="706"/>
      <c r="N175" s="706"/>
      <c r="O175" s="706"/>
      <c r="P175" s="706"/>
      <c r="Q175" s="706"/>
      <c r="R175" s="706"/>
      <c r="S175" s="706"/>
      <c r="T175" s="706"/>
      <c r="U175" s="706"/>
      <c r="V175" s="706"/>
      <c r="W175" s="706"/>
      <c r="X175" s="706"/>
      <c r="Y175" s="700">
        <f>'3 Heat eta and phi'!V$21</f>
        <v>0.28285577134714029</v>
      </c>
      <c r="Z175" s="700">
        <f>'3 Heat eta and phi'!W$21</f>
        <v>0.27873423627915395</v>
      </c>
      <c r="AA175" s="700">
        <f>'3 Heat eta and phi'!X$21</f>
        <v>0.30307632471533119</v>
      </c>
      <c r="AB175" s="700">
        <f>'3 Heat eta and phi'!Y$21</f>
        <v>0.30222719842934154</v>
      </c>
      <c r="AC175" s="700">
        <f>'3 Heat eta and phi'!Z$21</f>
        <v>0.31428327370669973</v>
      </c>
      <c r="AD175" s="700">
        <f>'3 Heat eta and phi'!AA$21</f>
        <v>0.32638671499685012</v>
      </c>
      <c r="AE175" s="700">
        <f>'3 Heat eta and phi'!AB$21</f>
        <v>0.32866456515327247</v>
      </c>
      <c r="AF175" s="700">
        <f>'3 Heat eta and phi'!AC$21</f>
        <v>0.32726578478118595</v>
      </c>
      <c r="AG175" s="700">
        <f>'3 Heat eta and phi'!AD$21</f>
        <v>0.33804828140726689</v>
      </c>
      <c r="AH175" s="700">
        <f>'3 Heat eta and phi'!AE$21</f>
        <v>0.35308368348877672</v>
      </c>
      <c r="AI175" s="700">
        <f>'3 Heat eta and phi'!AF$21</f>
        <v>0.36127501605989543</v>
      </c>
      <c r="AJ175" s="700">
        <f>'3 Heat eta and phi'!AG$21</f>
        <v>0.336314328692911</v>
      </c>
      <c r="AK175" s="700">
        <f>'3 Heat eta and phi'!AH$21</f>
        <v>0.34392257025756506</v>
      </c>
      <c r="AL175" s="700">
        <f>'3 Heat eta and phi'!AI$21</f>
        <v>0.36114628596185655</v>
      </c>
      <c r="AM175" s="700">
        <f>'3 Heat eta and phi'!AJ$21</f>
        <v>0.37061538562698515</v>
      </c>
      <c r="AN175" s="700">
        <f>'3 Heat eta and phi'!AK$21</f>
        <v>0.37678757180985728</v>
      </c>
      <c r="AO175" s="700">
        <f>'3 Heat eta and phi'!AL$21</f>
        <v>0.38741092067264526</v>
      </c>
      <c r="AP175" s="700">
        <f>'3 Heat eta and phi'!AM$21</f>
        <v>0.383268005286727</v>
      </c>
      <c r="AQ175" s="700">
        <f>'3 Heat eta and phi'!AN$21</f>
        <v>0.39361997933234427</v>
      </c>
      <c r="AR175" s="700">
        <f>'3 Heat eta and phi'!AO$21</f>
        <v>0.40715832414469166</v>
      </c>
      <c r="AS175" s="700">
        <f>'3 Heat eta and phi'!AP$21</f>
        <v>0.41465054901440324</v>
      </c>
      <c r="AT175" s="700">
        <f>'3 Heat eta and phi'!AQ$21</f>
        <v>0.40584455533179142</v>
      </c>
      <c r="AU175" s="700">
        <f>'3 Heat eta and phi'!AR$21</f>
        <v>0.4151583306213521</v>
      </c>
      <c r="AV175" s="700">
        <f>'3 Heat eta and phi'!AS$21</f>
        <v>0.43862096220278957</v>
      </c>
      <c r="AW175" s="700">
        <f>'3 Heat eta and phi'!AT$21</f>
        <v>0.44758791805257503</v>
      </c>
      <c r="AX175" s="700">
        <f>'3 Heat eta and phi'!AU$21</f>
        <v>0.44657128563417114</v>
      </c>
      <c r="AY175" s="700">
        <f>'3 Heat eta and phi'!AV$21</f>
        <v>0.45050456715809217</v>
      </c>
      <c r="AZ175" s="700">
        <f>'3 Heat eta and phi'!AW$21</f>
        <v>0.44928545717019908</v>
      </c>
      <c r="BA175" s="700">
        <f>'3 Heat eta and phi'!AX$21</f>
        <v>0.44282161656391661</v>
      </c>
      <c r="BB175" s="700">
        <f>'3 Heat eta and phi'!AY$21</f>
        <v>0.4474011718435042</v>
      </c>
      <c r="BC175" s="700">
        <f>'3 Heat eta and phi'!AZ$21</f>
        <v>0.42440799931491724</v>
      </c>
      <c r="BD175" s="700">
        <f>'3 Heat eta and phi'!BA$21</f>
        <v>0.43407536964877846</v>
      </c>
      <c r="BE175" s="700">
        <f>'3 Heat eta and phi'!BB$21</f>
        <v>0.43033233297466611</v>
      </c>
      <c r="BF175" s="700">
        <f>'3 Heat eta and phi'!BC$21</f>
        <v>0.42931747399306813</v>
      </c>
      <c r="BG175" s="700">
        <f>'3 Heat eta and phi'!BD$21</f>
        <v>0.4373933131244585</v>
      </c>
      <c r="BH175" s="700">
        <f>'3 Heat eta and phi'!BE$21</f>
        <v>0.44952489502727749</v>
      </c>
    </row>
    <row r="176" spans="1:60" s="696" customFormat="1" ht="12.75" x14ac:dyDescent="0.2">
      <c r="A176" s="696" t="s">
        <v>6</v>
      </c>
      <c r="B176" s="696" t="s">
        <v>46</v>
      </c>
      <c r="C176" s="696" t="s">
        <v>21</v>
      </c>
      <c r="D176" s="696" t="s">
        <v>1074</v>
      </c>
      <c r="E176" s="699" t="s">
        <v>1047</v>
      </c>
      <c r="F176" s="696" t="s">
        <v>13</v>
      </c>
      <c r="G176" s="706"/>
      <c r="H176" s="706"/>
      <c r="I176" s="706"/>
      <c r="J176" s="706"/>
      <c r="K176" s="706"/>
      <c r="L176" s="706"/>
      <c r="M176" s="706"/>
      <c r="N176" s="706"/>
      <c r="O176" s="706"/>
      <c r="P176" s="706"/>
      <c r="Q176" s="706"/>
      <c r="R176" s="706"/>
      <c r="S176" s="706"/>
      <c r="T176" s="706"/>
      <c r="U176" s="706"/>
      <c r="V176" s="706"/>
      <c r="W176" s="706"/>
      <c r="X176" s="706"/>
      <c r="Y176" s="700">
        <f>'3 Heat eta and phi'!V$25</f>
        <v>0.67615393425724424</v>
      </c>
      <c r="Z176" s="700">
        <f>'3 Heat eta and phi'!W$25</f>
        <v>0.677242011224373</v>
      </c>
      <c r="AA176" s="700">
        <f>'3 Heat eta and phi'!X$25</f>
        <v>0.67635436948803118</v>
      </c>
      <c r="AB176" s="700">
        <f>'3 Heat eta and phi'!Y$25</f>
        <v>0.67603939983965189</v>
      </c>
      <c r="AC176" s="700">
        <f>'3 Heat eta and phi'!Z$25</f>
        <v>0.67623983507043872</v>
      </c>
      <c r="AD176" s="700">
        <f>'3 Heat eta and phi'!AA$25</f>
        <v>0.67575306379567057</v>
      </c>
      <c r="AE176" s="700">
        <f>'3 Heat eta and phi'!AB$25</f>
        <v>0.6759821326308556</v>
      </c>
      <c r="AF176" s="700">
        <f>'3 Heat eta and phi'!AC$25</f>
        <v>0.67709884320238234</v>
      </c>
      <c r="AG176" s="700">
        <f>'3 Heat eta and phi'!AD$25</f>
        <v>0.67712747680678054</v>
      </c>
      <c r="AH176" s="700">
        <f>'3 Heat eta and phi'!AE$25</f>
        <v>0.67672660634520676</v>
      </c>
      <c r="AI176" s="700">
        <f>'3 Heat eta and phi'!AF$25</f>
        <v>0.67612530065284626</v>
      </c>
      <c r="AJ176" s="700">
        <f>'3 Heat eta and phi'!AG$25</f>
        <v>0.67486542205932887</v>
      </c>
      <c r="AK176" s="700">
        <f>'3 Heat eta and phi'!AH$25</f>
        <v>0.67492268926812504</v>
      </c>
      <c r="AL176" s="700">
        <f>'3 Heat eta and phi'!AI$25</f>
        <v>0.67626846867483681</v>
      </c>
      <c r="AM176" s="700">
        <f>'3 Heat eta and phi'!AJ$25</f>
        <v>0.67578169740006877</v>
      </c>
      <c r="AN176" s="700">
        <f>'3 Heat eta and phi'!AK$25</f>
        <v>0.67646890390562375</v>
      </c>
      <c r="AO176" s="700">
        <f>'3 Heat eta and phi'!AL$25</f>
        <v>0.67549536135608745</v>
      </c>
      <c r="AP176" s="700">
        <f>'3 Heat eta and phi'!AM$25</f>
        <v>0.67469362043294012</v>
      </c>
      <c r="AQ176" s="700">
        <f>'3 Heat eta and phi'!AN$25</f>
        <v>0.67666933913641047</v>
      </c>
      <c r="AR176" s="700">
        <f>'3 Heat eta and phi'!AO$25</f>
        <v>0.6753808269384951</v>
      </c>
      <c r="AS176" s="700">
        <f>'3 Heat eta and phi'!AP$25</f>
        <v>0.67526629252090253</v>
      </c>
      <c r="AT176" s="700">
        <f>'3 Heat eta and phi'!AQ$25</f>
        <v>0.67495132287252324</v>
      </c>
      <c r="AU176" s="700">
        <f>'3 Heat eta and phi'!AR$25</f>
        <v>0.67540946054289319</v>
      </c>
      <c r="AV176" s="700">
        <f>'3 Heat eta and phi'!AS$25</f>
        <v>0.67555262856488385</v>
      </c>
      <c r="AW176" s="700">
        <f>'3 Heat eta and phi'!AT$25</f>
        <v>0.67518039170770816</v>
      </c>
      <c r="AX176" s="700">
        <f>'3 Heat eta and phi'!AU$25</f>
        <v>0.6750658572901157</v>
      </c>
      <c r="AY176" s="700">
        <f>'3 Heat eta and phi'!AV$25</f>
        <v>0.67523765891650445</v>
      </c>
      <c r="AZ176" s="700">
        <f>'3 Heat eta and phi'!AW$25</f>
        <v>0.67509449089451379</v>
      </c>
      <c r="BA176" s="700">
        <f>'3 Heat eta and phi'!AX$25</f>
        <v>0.67497995647692133</v>
      </c>
      <c r="BB176" s="700">
        <f>'3 Heat eta and phi'!AY$25</f>
        <v>0.67500859008131942</v>
      </c>
      <c r="BC176" s="700">
        <f>'3 Heat eta and phi'!AZ$25</f>
        <v>0.67563852937807811</v>
      </c>
      <c r="BD176" s="700">
        <f>'3 Heat eta and phi'!BA$25</f>
        <v>0.67555262856488385</v>
      </c>
      <c r="BE176" s="700">
        <f>'3 Heat eta and phi'!BB$25</f>
        <v>0.67666933913641047</v>
      </c>
      <c r="BF176" s="700">
        <f>'3 Heat eta and phi'!BC$25</f>
        <v>0.67555262856488385</v>
      </c>
      <c r="BG176" s="700">
        <f>'3 Heat eta and phi'!BD$25</f>
        <v>0.67592486542205932</v>
      </c>
      <c r="BH176" s="700">
        <f>'3 Heat eta and phi'!BE$25</f>
        <v>0.67632573588363309</v>
      </c>
    </row>
    <row r="177" spans="1:60" s="697" customFormat="1" ht="12.75" x14ac:dyDescent="0.2">
      <c r="A177" s="697" t="s">
        <v>6</v>
      </c>
      <c r="B177" s="697" t="s">
        <v>46</v>
      </c>
      <c r="C177" s="697" t="s">
        <v>8</v>
      </c>
      <c r="F177" s="697" t="s">
        <v>9</v>
      </c>
      <c r="AE177" s="697">
        <v>171</v>
      </c>
      <c r="AF177" s="697">
        <v>154</v>
      </c>
      <c r="AG177" s="697">
        <v>148</v>
      </c>
      <c r="AH177" s="697">
        <v>121</v>
      </c>
      <c r="AI177" s="697">
        <v>111</v>
      </c>
      <c r="AJ177" s="697">
        <v>182</v>
      </c>
      <c r="AK177" s="697">
        <v>103</v>
      </c>
      <c r="AL177" s="697">
        <v>83</v>
      </c>
      <c r="AM177" s="697">
        <v>141</v>
      </c>
      <c r="AN177" s="697">
        <v>161</v>
      </c>
      <c r="AO177" s="697">
        <v>205</v>
      </c>
      <c r="AP177" s="697">
        <v>242</v>
      </c>
      <c r="AQ177" s="697">
        <v>252</v>
      </c>
      <c r="AR177" s="697">
        <v>129</v>
      </c>
      <c r="AS177" s="697">
        <v>95</v>
      </c>
      <c r="AT177" s="697">
        <v>102</v>
      </c>
      <c r="AU177" s="697">
        <v>114</v>
      </c>
      <c r="AV177" s="697">
        <v>89</v>
      </c>
      <c r="AW177" s="697">
        <v>42</v>
      </c>
      <c r="AX177" s="697">
        <v>17</v>
      </c>
    </row>
    <row r="178" spans="1:60" s="697" customFormat="1" ht="12.75" x14ac:dyDescent="0.2">
      <c r="A178" s="697" t="s">
        <v>6</v>
      </c>
      <c r="B178" s="697" t="s">
        <v>46</v>
      </c>
      <c r="C178" s="697" t="s">
        <v>8</v>
      </c>
      <c r="F178" s="697" t="s">
        <v>10</v>
      </c>
      <c r="AE178" s="697">
        <v>1.4316452198956801E-3</v>
      </c>
      <c r="AF178" s="697">
        <v>1.23529081473044E-3</v>
      </c>
      <c r="AG178" s="697">
        <v>1.1588755774802301E-3</v>
      </c>
      <c r="AH178" s="697">
        <v>9.37359589730877E-4</v>
      </c>
      <c r="AI178" s="697">
        <v>8.4904577963054999E-4</v>
      </c>
      <c r="AJ178" s="697">
        <v>1.42209720268792E-3</v>
      </c>
      <c r="AK178" s="697">
        <v>8.08883583589872E-4</v>
      </c>
      <c r="AL178" s="697">
        <v>6.2419625331839299E-4</v>
      </c>
      <c r="AM178" s="697">
        <v>1.0839900057659001E-3</v>
      </c>
      <c r="AN178" s="697">
        <v>1.2184047222642701E-3</v>
      </c>
      <c r="AO178" s="697">
        <v>1.55417238425206E-3</v>
      </c>
      <c r="AP178" s="697">
        <v>1.84169070250607E-3</v>
      </c>
      <c r="AQ178" s="697">
        <v>1.8116462976276099E-3</v>
      </c>
      <c r="AR178" s="697">
        <v>9.5019924720648801E-4</v>
      </c>
      <c r="AS178" s="697">
        <v>6.9738590399565396E-4</v>
      </c>
      <c r="AT178" s="697">
        <v>7.3542135317529E-4</v>
      </c>
      <c r="AU178" s="697">
        <v>8.1774360151497803E-4</v>
      </c>
      <c r="AV178" s="697">
        <v>6.3166710433863E-4</v>
      </c>
      <c r="AW178" s="697">
        <v>3.0690761350101202E-4</v>
      </c>
      <c r="AX178" s="697">
        <v>1.23228589032656E-4</v>
      </c>
    </row>
    <row r="179" spans="1:60" s="696" customFormat="1" ht="12.75" x14ac:dyDescent="0.2">
      <c r="A179" s="696" t="s">
        <v>6</v>
      </c>
      <c r="B179" s="696" t="s">
        <v>46</v>
      </c>
      <c r="C179" s="696" t="s">
        <v>8</v>
      </c>
      <c r="D179" s="696" t="s">
        <v>1075</v>
      </c>
      <c r="E179" s="699" t="s">
        <v>1053</v>
      </c>
      <c r="F179" s="696" t="s">
        <v>11</v>
      </c>
      <c r="G179" s="705"/>
      <c r="H179" s="705"/>
      <c r="I179" s="705"/>
      <c r="J179" s="705"/>
      <c r="K179" s="705"/>
      <c r="L179" s="705"/>
      <c r="M179" s="705"/>
      <c r="N179" s="705"/>
      <c r="O179" s="705"/>
      <c r="P179" s="705"/>
      <c r="Q179" s="705"/>
      <c r="R179" s="705"/>
      <c r="S179" s="705"/>
      <c r="T179" s="705"/>
      <c r="U179" s="705"/>
      <c r="V179" s="705"/>
      <c r="W179" s="705"/>
      <c r="X179" s="705"/>
      <c r="Y179" s="705"/>
      <c r="Z179" s="705"/>
      <c r="AA179" s="705"/>
      <c r="AB179" s="705"/>
      <c r="AC179" s="705"/>
      <c r="AD179" s="705"/>
      <c r="AE179" s="696">
        <f t="shared" ref="AE179:AX179" si="22">0.5</f>
        <v>0.5</v>
      </c>
      <c r="AF179" s="696">
        <f t="shared" si="22"/>
        <v>0.5</v>
      </c>
      <c r="AG179" s="696">
        <f t="shared" si="22"/>
        <v>0.5</v>
      </c>
      <c r="AH179" s="696">
        <f t="shared" si="22"/>
        <v>0.5</v>
      </c>
      <c r="AI179" s="696">
        <f t="shared" si="22"/>
        <v>0.5</v>
      </c>
      <c r="AJ179" s="696">
        <f t="shared" si="22"/>
        <v>0.5</v>
      </c>
      <c r="AK179" s="696">
        <f t="shared" si="22"/>
        <v>0.5</v>
      </c>
      <c r="AL179" s="696">
        <f t="shared" si="22"/>
        <v>0.5</v>
      </c>
      <c r="AM179" s="696">
        <f t="shared" si="22"/>
        <v>0.5</v>
      </c>
      <c r="AN179" s="696">
        <f t="shared" si="22"/>
        <v>0.5</v>
      </c>
      <c r="AO179" s="696">
        <f t="shared" si="22"/>
        <v>0.5</v>
      </c>
      <c r="AP179" s="696">
        <f t="shared" si="22"/>
        <v>0.5</v>
      </c>
      <c r="AQ179" s="696">
        <f t="shared" si="22"/>
        <v>0.5</v>
      </c>
      <c r="AR179" s="696">
        <f t="shared" si="22"/>
        <v>0.5</v>
      </c>
      <c r="AS179" s="696">
        <f t="shared" si="22"/>
        <v>0.5</v>
      </c>
      <c r="AT179" s="696">
        <f t="shared" si="22"/>
        <v>0.5</v>
      </c>
      <c r="AU179" s="696">
        <f t="shared" si="22"/>
        <v>0.5</v>
      </c>
      <c r="AV179" s="696">
        <f t="shared" si="22"/>
        <v>0.5</v>
      </c>
      <c r="AW179" s="696">
        <f t="shared" si="22"/>
        <v>0.5</v>
      </c>
      <c r="AX179" s="696">
        <f t="shared" si="22"/>
        <v>0.5</v>
      </c>
      <c r="AY179" s="705"/>
      <c r="AZ179" s="705"/>
      <c r="BA179" s="705"/>
      <c r="BB179" s="705"/>
      <c r="BC179" s="705"/>
      <c r="BD179" s="705"/>
      <c r="BE179" s="705"/>
      <c r="BF179" s="705"/>
      <c r="BG179" s="705"/>
      <c r="BH179" s="705"/>
    </row>
    <row r="180" spans="1:60" s="696" customFormat="1" ht="12.75" x14ac:dyDescent="0.2">
      <c r="A180" s="696" t="s">
        <v>6</v>
      </c>
      <c r="B180" s="696" t="s">
        <v>46</v>
      </c>
      <c r="C180" s="696" t="s">
        <v>8</v>
      </c>
      <c r="D180" s="696" t="s">
        <v>1075</v>
      </c>
      <c r="E180" s="699" t="s">
        <v>1053</v>
      </c>
      <c r="F180" s="696" t="s">
        <v>12</v>
      </c>
      <c r="G180" s="706"/>
      <c r="H180" s="706"/>
      <c r="I180" s="706"/>
      <c r="J180" s="706"/>
      <c r="K180" s="706"/>
      <c r="L180" s="706"/>
      <c r="M180" s="706"/>
      <c r="N180" s="706"/>
      <c r="O180" s="706"/>
      <c r="P180" s="706"/>
      <c r="Q180" s="706"/>
      <c r="R180" s="706"/>
      <c r="S180" s="706"/>
      <c r="T180" s="706"/>
      <c r="U180" s="706"/>
      <c r="V180" s="706"/>
      <c r="W180" s="706"/>
      <c r="X180" s="706"/>
      <c r="Y180" s="706"/>
      <c r="Z180" s="706"/>
      <c r="AA180" s="706"/>
      <c r="AB180" s="706"/>
      <c r="AC180" s="706"/>
      <c r="AD180" s="706"/>
      <c r="AE180" s="700">
        <f>'3 Heat eta and phi'!AB$20</f>
        <v>0.32866456515327247</v>
      </c>
      <c r="AF180" s="700">
        <f>'3 Heat eta and phi'!AC$20</f>
        <v>0.32726578478118595</v>
      </c>
      <c r="AG180" s="700">
        <f>'3 Heat eta and phi'!AD$20</f>
        <v>0.33804828140726689</v>
      </c>
      <c r="AH180" s="700">
        <f>'3 Heat eta and phi'!AE$20</f>
        <v>0.35308368348877672</v>
      </c>
      <c r="AI180" s="700">
        <f>'3 Heat eta and phi'!AF$20</f>
        <v>0.36127501605989543</v>
      </c>
      <c r="AJ180" s="700">
        <f>'3 Heat eta and phi'!AG$20</f>
        <v>0.336314328692911</v>
      </c>
      <c r="AK180" s="700">
        <f>'3 Heat eta and phi'!AH$20</f>
        <v>0.34392257025756506</v>
      </c>
      <c r="AL180" s="700">
        <f>'3 Heat eta and phi'!AI$20</f>
        <v>0.36114628596185655</v>
      </c>
      <c r="AM180" s="700">
        <f>'3 Heat eta and phi'!AJ$20</f>
        <v>0.37061538562698515</v>
      </c>
      <c r="AN180" s="700">
        <f>'3 Heat eta and phi'!AK$20</f>
        <v>0.37678757180985728</v>
      </c>
      <c r="AO180" s="700">
        <f>'3 Heat eta and phi'!AL$20</f>
        <v>0.38741092067264526</v>
      </c>
      <c r="AP180" s="700">
        <f>'3 Heat eta and phi'!AM$20</f>
        <v>0.383268005286727</v>
      </c>
      <c r="AQ180" s="700">
        <f>'3 Heat eta and phi'!AN$20</f>
        <v>0.39361997933234427</v>
      </c>
      <c r="AR180" s="700">
        <f>'3 Heat eta and phi'!AO$20</f>
        <v>0.40715832414469166</v>
      </c>
      <c r="AS180" s="700">
        <f>'3 Heat eta and phi'!AP$20</f>
        <v>0.41465054901440324</v>
      </c>
      <c r="AT180" s="700">
        <f>'3 Heat eta and phi'!AQ$20</f>
        <v>0.40584455533179142</v>
      </c>
      <c r="AU180" s="700">
        <f>'3 Heat eta and phi'!AR$20</f>
        <v>0.4151583306213521</v>
      </c>
      <c r="AV180" s="700">
        <f>'3 Heat eta and phi'!AS$20</f>
        <v>0.43862096220278957</v>
      </c>
      <c r="AW180" s="700">
        <f>'3 Heat eta and phi'!AT$20</f>
        <v>0.44758791805257503</v>
      </c>
      <c r="AX180" s="700">
        <f>'3 Heat eta and phi'!AU$20</f>
        <v>0.44657128563417114</v>
      </c>
      <c r="AY180" s="706"/>
      <c r="AZ180" s="706"/>
      <c r="BA180" s="706"/>
      <c r="BB180" s="706"/>
      <c r="BC180" s="706"/>
      <c r="BD180" s="706"/>
      <c r="BE180" s="706"/>
      <c r="BF180" s="706"/>
      <c r="BG180" s="706"/>
      <c r="BH180" s="706"/>
    </row>
    <row r="181" spans="1:60" s="696" customFormat="1" ht="12.75" x14ac:dyDescent="0.2">
      <c r="A181" s="696" t="s">
        <v>6</v>
      </c>
      <c r="B181" s="696" t="s">
        <v>46</v>
      </c>
      <c r="C181" s="696" t="s">
        <v>8</v>
      </c>
      <c r="D181" s="696" t="s">
        <v>1075</v>
      </c>
      <c r="E181" s="699" t="s">
        <v>1053</v>
      </c>
      <c r="F181" s="696" t="s">
        <v>13</v>
      </c>
      <c r="G181" s="706"/>
      <c r="H181" s="706"/>
      <c r="I181" s="706"/>
      <c r="J181" s="706"/>
      <c r="K181" s="706"/>
      <c r="L181" s="706"/>
      <c r="M181" s="706"/>
      <c r="N181" s="706"/>
      <c r="O181" s="706"/>
      <c r="P181" s="706"/>
      <c r="Q181" s="706"/>
      <c r="R181" s="706"/>
      <c r="S181" s="706"/>
      <c r="T181" s="706"/>
      <c r="U181" s="706"/>
      <c r="V181" s="706"/>
      <c r="W181" s="706"/>
      <c r="X181" s="706"/>
      <c r="Y181" s="706"/>
      <c r="Z181" s="706"/>
      <c r="AA181" s="706"/>
      <c r="AB181" s="706"/>
      <c r="AC181" s="706"/>
      <c r="AD181" s="706"/>
      <c r="AE181" s="700">
        <f>'3 Heat eta and phi'!AB$24</f>
        <v>0.40202916930881427</v>
      </c>
      <c r="AF181" s="700">
        <f>'3 Heat eta and phi'!AC$24</f>
        <v>0.40409004438807872</v>
      </c>
      <c r="AG181" s="700">
        <f>'3 Heat eta and phi'!AD$24</f>
        <v>0.40414288733882908</v>
      </c>
      <c r="AH181" s="700">
        <f>'3 Heat eta and phi'!AE$24</f>
        <v>0.40340308602832387</v>
      </c>
      <c r="AI181" s="700">
        <f>'3 Heat eta and phi'!AF$24</f>
        <v>0.4022933840625661</v>
      </c>
      <c r="AJ181" s="700">
        <f>'3 Heat eta and phi'!AG$24</f>
        <v>0.39996829422954983</v>
      </c>
      <c r="AK181" s="700">
        <f>'3 Heat eta and phi'!AH$24</f>
        <v>0.40007398013105056</v>
      </c>
      <c r="AL181" s="700">
        <f>'3 Heat eta and phi'!AI$24</f>
        <v>0.40255759881631803</v>
      </c>
      <c r="AM181" s="700">
        <f>'3 Heat eta and phi'!AJ$24</f>
        <v>0.40165926865356172</v>
      </c>
      <c r="AN181" s="700">
        <f>'3 Heat eta and phi'!AK$24</f>
        <v>0.40292749947157058</v>
      </c>
      <c r="AO181" s="700">
        <f>'3 Heat eta and phi'!AL$24</f>
        <v>0.40113083914605796</v>
      </c>
      <c r="AP181" s="700">
        <f>'3 Heat eta and phi'!AM$24</f>
        <v>0.39965123652504764</v>
      </c>
      <c r="AQ181" s="700">
        <f>'3 Heat eta and phi'!AN$24</f>
        <v>0.40329740012682325</v>
      </c>
      <c r="AR181" s="700">
        <f>'3 Heat eta and phi'!AO$24</f>
        <v>0.40091946734305661</v>
      </c>
      <c r="AS181" s="700">
        <f>'3 Heat eta and phi'!AP$24</f>
        <v>0.40070809554005504</v>
      </c>
      <c r="AT181" s="700">
        <f>'3 Heat eta and phi'!AQ$24</f>
        <v>0.40012682308180103</v>
      </c>
      <c r="AU181" s="700">
        <f>'3 Heat eta and phi'!AR$24</f>
        <v>0.40097231029380687</v>
      </c>
      <c r="AV181" s="700">
        <f>'3 Heat eta and phi'!AS$24</f>
        <v>0.40123652504755869</v>
      </c>
      <c r="AW181" s="700">
        <f>'3 Heat eta and phi'!AT$24</f>
        <v>0.40054956668780395</v>
      </c>
      <c r="AX181" s="700">
        <f>'3 Heat eta and phi'!AU$24</f>
        <v>0.40033819488480238</v>
      </c>
      <c r="AY181" s="706"/>
      <c r="AZ181" s="706"/>
      <c r="BA181" s="706"/>
      <c r="BB181" s="706"/>
      <c r="BC181" s="706"/>
      <c r="BD181" s="706"/>
      <c r="BE181" s="706"/>
      <c r="BF181" s="706"/>
      <c r="BG181" s="706"/>
      <c r="BH181" s="706"/>
    </row>
    <row r="182" spans="1:60" s="696" customFormat="1" ht="12.75" x14ac:dyDescent="0.2">
      <c r="A182" s="696" t="s">
        <v>6</v>
      </c>
      <c r="B182" s="696" t="s">
        <v>46</v>
      </c>
      <c r="C182" s="696" t="s">
        <v>8</v>
      </c>
      <c r="D182" s="696" t="s">
        <v>1074</v>
      </c>
      <c r="E182" s="699" t="s">
        <v>1047</v>
      </c>
      <c r="F182" s="696" t="s">
        <v>11</v>
      </c>
      <c r="G182" s="705"/>
      <c r="H182" s="705"/>
      <c r="I182" s="705"/>
      <c r="J182" s="705"/>
      <c r="K182" s="705"/>
      <c r="L182" s="705"/>
      <c r="M182" s="705"/>
      <c r="N182" s="705"/>
      <c r="O182" s="705"/>
      <c r="P182" s="705"/>
      <c r="Q182" s="705"/>
      <c r="R182" s="705"/>
      <c r="S182" s="705"/>
      <c r="T182" s="705"/>
      <c r="U182" s="705"/>
      <c r="V182" s="705"/>
      <c r="W182" s="705"/>
      <c r="X182" s="705"/>
      <c r="Y182" s="705"/>
      <c r="Z182" s="705"/>
      <c r="AA182" s="705"/>
      <c r="AB182" s="705"/>
      <c r="AC182" s="705"/>
      <c r="AD182" s="705"/>
      <c r="AE182" s="696">
        <f t="shared" ref="AE182:AX182" si="23">0.5</f>
        <v>0.5</v>
      </c>
      <c r="AF182" s="696">
        <f t="shared" si="23"/>
        <v>0.5</v>
      </c>
      <c r="AG182" s="696">
        <f t="shared" si="23"/>
        <v>0.5</v>
      </c>
      <c r="AH182" s="696">
        <f t="shared" si="23"/>
        <v>0.5</v>
      </c>
      <c r="AI182" s="696">
        <f t="shared" si="23"/>
        <v>0.5</v>
      </c>
      <c r="AJ182" s="696">
        <f t="shared" si="23"/>
        <v>0.5</v>
      </c>
      <c r="AK182" s="696">
        <f t="shared" si="23"/>
        <v>0.5</v>
      </c>
      <c r="AL182" s="696">
        <f t="shared" si="23"/>
        <v>0.5</v>
      </c>
      <c r="AM182" s="696">
        <f t="shared" si="23"/>
        <v>0.5</v>
      </c>
      <c r="AN182" s="696">
        <f t="shared" si="23"/>
        <v>0.5</v>
      </c>
      <c r="AO182" s="696">
        <f t="shared" si="23"/>
        <v>0.5</v>
      </c>
      <c r="AP182" s="696">
        <f t="shared" si="23"/>
        <v>0.5</v>
      </c>
      <c r="AQ182" s="696">
        <f t="shared" si="23"/>
        <v>0.5</v>
      </c>
      <c r="AR182" s="696">
        <f t="shared" si="23"/>
        <v>0.5</v>
      </c>
      <c r="AS182" s="696">
        <f t="shared" si="23"/>
        <v>0.5</v>
      </c>
      <c r="AT182" s="696">
        <f t="shared" si="23"/>
        <v>0.5</v>
      </c>
      <c r="AU182" s="696">
        <f t="shared" si="23"/>
        <v>0.5</v>
      </c>
      <c r="AV182" s="696">
        <f t="shared" si="23"/>
        <v>0.5</v>
      </c>
      <c r="AW182" s="696">
        <f t="shared" si="23"/>
        <v>0.5</v>
      </c>
      <c r="AX182" s="696">
        <f t="shared" si="23"/>
        <v>0.5</v>
      </c>
      <c r="AY182" s="705"/>
      <c r="AZ182" s="705"/>
      <c r="BA182" s="705"/>
      <c r="BB182" s="705"/>
      <c r="BC182" s="705"/>
      <c r="BD182" s="705"/>
      <c r="BE182" s="705"/>
      <c r="BF182" s="705"/>
      <c r="BG182" s="705"/>
      <c r="BH182" s="705"/>
    </row>
    <row r="183" spans="1:60" s="696" customFormat="1" ht="12.75" x14ac:dyDescent="0.2">
      <c r="A183" s="696" t="s">
        <v>6</v>
      </c>
      <c r="B183" s="696" t="s">
        <v>46</v>
      </c>
      <c r="C183" s="696" t="s">
        <v>8</v>
      </c>
      <c r="D183" s="696" t="s">
        <v>1074</v>
      </c>
      <c r="E183" s="699" t="s">
        <v>1047</v>
      </c>
      <c r="F183" s="696" t="s">
        <v>12</v>
      </c>
      <c r="G183" s="706"/>
      <c r="H183" s="706"/>
      <c r="I183" s="706"/>
      <c r="J183" s="706"/>
      <c r="K183" s="706"/>
      <c r="L183" s="706"/>
      <c r="M183" s="706"/>
      <c r="N183" s="706"/>
      <c r="O183" s="706"/>
      <c r="P183" s="706"/>
      <c r="Q183" s="706"/>
      <c r="R183" s="706"/>
      <c r="S183" s="706"/>
      <c r="T183" s="706"/>
      <c r="U183" s="706"/>
      <c r="V183" s="706"/>
      <c r="W183" s="706"/>
      <c r="X183" s="706"/>
      <c r="Y183" s="706"/>
      <c r="Z183" s="706"/>
      <c r="AA183" s="706"/>
      <c r="AB183" s="706"/>
      <c r="AC183" s="706"/>
      <c r="AD183" s="706"/>
      <c r="AE183" s="700">
        <f>'3 Heat eta and phi'!AB$21</f>
        <v>0.32866456515327247</v>
      </c>
      <c r="AF183" s="700">
        <f>'3 Heat eta and phi'!AC$21</f>
        <v>0.32726578478118595</v>
      </c>
      <c r="AG183" s="700">
        <f>'3 Heat eta and phi'!AD$21</f>
        <v>0.33804828140726689</v>
      </c>
      <c r="AH183" s="700">
        <f>'3 Heat eta and phi'!AE$21</f>
        <v>0.35308368348877672</v>
      </c>
      <c r="AI183" s="700">
        <f>'3 Heat eta and phi'!AF$21</f>
        <v>0.36127501605989543</v>
      </c>
      <c r="AJ183" s="700">
        <f>'3 Heat eta and phi'!AG$21</f>
        <v>0.336314328692911</v>
      </c>
      <c r="AK183" s="700">
        <f>'3 Heat eta and phi'!AH$21</f>
        <v>0.34392257025756506</v>
      </c>
      <c r="AL183" s="700">
        <f>'3 Heat eta and phi'!AI$21</f>
        <v>0.36114628596185655</v>
      </c>
      <c r="AM183" s="700">
        <f>'3 Heat eta and phi'!AJ$21</f>
        <v>0.37061538562698515</v>
      </c>
      <c r="AN183" s="700">
        <f>'3 Heat eta and phi'!AK$21</f>
        <v>0.37678757180985728</v>
      </c>
      <c r="AO183" s="700">
        <f>'3 Heat eta and phi'!AL$21</f>
        <v>0.38741092067264526</v>
      </c>
      <c r="AP183" s="700">
        <f>'3 Heat eta and phi'!AM$21</f>
        <v>0.383268005286727</v>
      </c>
      <c r="AQ183" s="700">
        <f>'3 Heat eta and phi'!AN$21</f>
        <v>0.39361997933234427</v>
      </c>
      <c r="AR183" s="700">
        <f>'3 Heat eta and phi'!AO$21</f>
        <v>0.40715832414469166</v>
      </c>
      <c r="AS183" s="700">
        <f>'3 Heat eta and phi'!AP$21</f>
        <v>0.41465054901440324</v>
      </c>
      <c r="AT183" s="700">
        <f>'3 Heat eta and phi'!AQ$21</f>
        <v>0.40584455533179142</v>
      </c>
      <c r="AU183" s="700">
        <f>'3 Heat eta and phi'!AR$21</f>
        <v>0.4151583306213521</v>
      </c>
      <c r="AV183" s="700">
        <f>'3 Heat eta and phi'!AS$21</f>
        <v>0.43862096220278957</v>
      </c>
      <c r="AW183" s="700">
        <f>'3 Heat eta and phi'!AT$21</f>
        <v>0.44758791805257503</v>
      </c>
      <c r="AX183" s="700">
        <f>'3 Heat eta and phi'!AU$21</f>
        <v>0.44657128563417114</v>
      </c>
      <c r="AY183" s="706"/>
      <c r="AZ183" s="706"/>
      <c r="BA183" s="706"/>
      <c r="BB183" s="706"/>
      <c r="BC183" s="706"/>
      <c r="BD183" s="706"/>
      <c r="BE183" s="706"/>
      <c r="BF183" s="706"/>
      <c r="BG183" s="706"/>
      <c r="BH183" s="706"/>
    </row>
    <row r="184" spans="1:60" s="696" customFormat="1" ht="12.75" x14ac:dyDescent="0.2">
      <c r="A184" s="696" t="s">
        <v>6</v>
      </c>
      <c r="B184" s="696" t="s">
        <v>46</v>
      </c>
      <c r="C184" s="696" t="s">
        <v>8</v>
      </c>
      <c r="D184" s="696" t="s">
        <v>1074</v>
      </c>
      <c r="E184" s="699" t="s">
        <v>1047</v>
      </c>
      <c r="F184" s="696" t="s">
        <v>13</v>
      </c>
      <c r="G184" s="706"/>
      <c r="H184" s="706"/>
      <c r="I184" s="706"/>
      <c r="J184" s="706"/>
      <c r="K184" s="706"/>
      <c r="L184" s="706"/>
      <c r="M184" s="706"/>
      <c r="N184" s="706"/>
      <c r="O184" s="706"/>
      <c r="P184" s="706"/>
      <c r="Q184" s="706"/>
      <c r="R184" s="706"/>
      <c r="S184" s="706"/>
      <c r="T184" s="706"/>
      <c r="U184" s="706"/>
      <c r="V184" s="706"/>
      <c r="W184" s="706"/>
      <c r="X184" s="706"/>
      <c r="Y184" s="706"/>
      <c r="Z184" s="706"/>
      <c r="AA184" s="706"/>
      <c r="AB184" s="706"/>
      <c r="AC184" s="706"/>
      <c r="AD184" s="706"/>
      <c r="AE184" s="700">
        <f>'3 Heat eta and phi'!AB$25</f>
        <v>0.6759821326308556</v>
      </c>
      <c r="AF184" s="700">
        <f>'3 Heat eta and phi'!AC$25</f>
        <v>0.67709884320238234</v>
      </c>
      <c r="AG184" s="700">
        <f>'3 Heat eta and phi'!AD$25</f>
        <v>0.67712747680678054</v>
      </c>
      <c r="AH184" s="700">
        <f>'3 Heat eta and phi'!AE$25</f>
        <v>0.67672660634520676</v>
      </c>
      <c r="AI184" s="700">
        <f>'3 Heat eta and phi'!AF$25</f>
        <v>0.67612530065284626</v>
      </c>
      <c r="AJ184" s="700">
        <f>'3 Heat eta and phi'!AG$25</f>
        <v>0.67486542205932887</v>
      </c>
      <c r="AK184" s="700">
        <f>'3 Heat eta and phi'!AH$25</f>
        <v>0.67492268926812504</v>
      </c>
      <c r="AL184" s="700">
        <f>'3 Heat eta and phi'!AI$25</f>
        <v>0.67626846867483681</v>
      </c>
      <c r="AM184" s="700">
        <f>'3 Heat eta and phi'!AJ$25</f>
        <v>0.67578169740006877</v>
      </c>
      <c r="AN184" s="700">
        <f>'3 Heat eta and phi'!AK$25</f>
        <v>0.67646890390562375</v>
      </c>
      <c r="AO184" s="700">
        <f>'3 Heat eta and phi'!AL$25</f>
        <v>0.67549536135608745</v>
      </c>
      <c r="AP184" s="700">
        <f>'3 Heat eta and phi'!AM$25</f>
        <v>0.67469362043294012</v>
      </c>
      <c r="AQ184" s="700">
        <f>'3 Heat eta and phi'!AN$25</f>
        <v>0.67666933913641047</v>
      </c>
      <c r="AR184" s="700">
        <f>'3 Heat eta and phi'!AO$25</f>
        <v>0.6753808269384951</v>
      </c>
      <c r="AS184" s="700">
        <f>'3 Heat eta and phi'!AP$25</f>
        <v>0.67526629252090253</v>
      </c>
      <c r="AT184" s="700">
        <f>'3 Heat eta and phi'!AQ$25</f>
        <v>0.67495132287252324</v>
      </c>
      <c r="AU184" s="700">
        <f>'3 Heat eta and phi'!AR$25</f>
        <v>0.67540946054289319</v>
      </c>
      <c r="AV184" s="700">
        <f>'3 Heat eta and phi'!AS$25</f>
        <v>0.67555262856488385</v>
      </c>
      <c r="AW184" s="700">
        <f>'3 Heat eta and phi'!AT$25</f>
        <v>0.67518039170770816</v>
      </c>
      <c r="AX184" s="700">
        <f>'3 Heat eta and phi'!AU$25</f>
        <v>0.6750658572901157</v>
      </c>
      <c r="AY184" s="706"/>
      <c r="AZ184" s="706"/>
      <c r="BA184" s="706"/>
      <c r="BB184" s="706"/>
      <c r="BC184" s="706"/>
      <c r="BD184" s="706"/>
      <c r="BE184" s="706"/>
      <c r="BF184" s="706"/>
      <c r="BG184" s="706"/>
      <c r="BH184" s="706"/>
    </row>
    <row r="185" spans="1:60" s="697" customFormat="1" ht="12.75" x14ac:dyDescent="0.2">
      <c r="A185" s="697" t="s">
        <v>6</v>
      </c>
      <c r="B185" s="697" t="s">
        <v>46</v>
      </c>
      <c r="C185" s="697" t="s">
        <v>20</v>
      </c>
      <c r="F185" s="697" t="s">
        <v>9</v>
      </c>
      <c r="R185" s="697">
        <v>184</v>
      </c>
      <c r="S185" s="697">
        <v>215</v>
      </c>
      <c r="T185" s="697">
        <v>335</v>
      </c>
      <c r="U185" s="697">
        <v>342</v>
      </c>
      <c r="V185" s="697">
        <v>383</v>
      </c>
      <c r="W185" s="697">
        <v>426</v>
      </c>
      <c r="X185" s="697">
        <v>419</v>
      </c>
      <c r="Y185" s="697">
        <v>406</v>
      </c>
      <c r="Z185" s="697">
        <v>419</v>
      </c>
      <c r="AA185" s="697">
        <v>397</v>
      </c>
      <c r="AB185" s="697">
        <v>340</v>
      </c>
      <c r="AC185" s="697">
        <v>347</v>
      </c>
      <c r="AD185" s="697">
        <v>354</v>
      </c>
      <c r="AE185" s="697">
        <v>388</v>
      </c>
      <c r="AF185" s="697">
        <v>397</v>
      </c>
      <c r="AG185" s="697">
        <v>329</v>
      </c>
      <c r="AH185" s="697">
        <v>340</v>
      </c>
      <c r="AI185" s="697">
        <v>354</v>
      </c>
      <c r="AJ185" s="697">
        <v>399</v>
      </c>
      <c r="AK185" s="697">
        <v>388</v>
      </c>
      <c r="AL185" s="697">
        <v>329</v>
      </c>
      <c r="AM185" s="697">
        <v>293</v>
      </c>
      <c r="AN185" s="697">
        <v>318</v>
      </c>
      <c r="AO185" s="697">
        <v>350</v>
      </c>
      <c r="AP185" s="697">
        <v>309</v>
      </c>
      <c r="AQ185" s="697">
        <v>375</v>
      </c>
      <c r="AR185" s="697">
        <v>358</v>
      </c>
      <c r="AS185" s="697">
        <v>428</v>
      </c>
      <c r="AT185" s="697">
        <v>429</v>
      </c>
      <c r="AU185" s="697">
        <v>423</v>
      </c>
      <c r="AV185" s="697">
        <v>438</v>
      </c>
      <c r="AW185" s="697">
        <v>407</v>
      </c>
      <c r="AX185" s="697">
        <v>370</v>
      </c>
      <c r="AY185" s="697">
        <v>248</v>
      </c>
      <c r="AZ185" s="697">
        <v>245</v>
      </c>
      <c r="BA185" s="697">
        <v>240</v>
      </c>
      <c r="BB185" s="697">
        <v>222</v>
      </c>
      <c r="BC185" s="697">
        <v>180</v>
      </c>
      <c r="BD185" s="697">
        <v>126</v>
      </c>
      <c r="BE185" s="697">
        <v>144</v>
      </c>
      <c r="BF185" s="697">
        <v>142</v>
      </c>
      <c r="BG185" s="697">
        <v>146</v>
      </c>
      <c r="BH185" s="697">
        <v>149</v>
      </c>
    </row>
    <row r="186" spans="1:60" s="697" customFormat="1" ht="12.75" x14ac:dyDescent="0.2">
      <c r="A186" s="697" t="s">
        <v>6</v>
      </c>
      <c r="B186" s="697" t="s">
        <v>46</v>
      </c>
      <c r="C186" s="697" t="s">
        <v>20</v>
      </c>
      <c r="F186" s="697" t="s">
        <v>10</v>
      </c>
      <c r="R186" s="697">
        <v>1.48530836293187E-3</v>
      </c>
      <c r="S186" s="697">
        <v>1.7232535026129299E-3</v>
      </c>
      <c r="T186" s="697">
        <v>2.5539960508359598E-3</v>
      </c>
      <c r="U186" s="697">
        <v>2.71659266202251E-3</v>
      </c>
      <c r="V186" s="697">
        <v>3.1005367247646299E-3</v>
      </c>
      <c r="W186" s="697">
        <v>3.41718539433999E-3</v>
      </c>
      <c r="X186" s="697">
        <v>3.2741025520808902E-3</v>
      </c>
      <c r="Y186" s="697">
        <v>3.1741316091909101E-3</v>
      </c>
      <c r="Z186" s="697">
        <v>3.1253496438294901E-3</v>
      </c>
      <c r="AA186" s="697">
        <v>3.19704937307231E-3</v>
      </c>
      <c r="AB186" s="697">
        <v>2.7964895830763E-3</v>
      </c>
      <c r="AC186" s="697">
        <v>2.8753490607469302E-3</v>
      </c>
      <c r="AD186" s="697">
        <v>2.9592229114072202E-3</v>
      </c>
      <c r="AE186" s="697">
        <v>3.24841137613757E-3</v>
      </c>
      <c r="AF186" s="697">
        <v>3.18448346394796E-3</v>
      </c>
      <c r="AG186" s="697">
        <v>2.5761490877769899E-3</v>
      </c>
      <c r="AH186" s="697">
        <v>2.6339029794090799E-3</v>
      </c>
      <c r="AI186" s="697">
        <v>2.7077676215244602E-3</v>
      </c>
      <c r="AJ186" s="697">
        <v>3.11767463666198E-3</v>
      </c>
      <c r="AK186" s="697">
        <v>3.0470566061443702E-3</v>
      </c>
      <c r="AL186" s="697">
        <v>2.4742237029126701E-3</v>
      </c>
      <c r="AM186" s="697">
        <v>2.25254660772631E-3</v>
      </c>
      <c r="AN186" s="697">
        <v>2.40653851975178E-3</v>
      </c>
      <c r="AO186" s="697">
        <v>2.6534650462840099E-3</v>
      </c>
      <c r="AP186" s="697">
        <v>2.3515802771668401E-3</v>
      </c>
      <c r="AQ186" s="697">
        <v>2.69590222861251E-3</v>
      </c>
      <c r="AR186" s="697">
        <v>2.6369870581389402E-3</v>
      </c>
      <c r="AS186" s="697">
        <v>3.1419070201067398E-3</v>
      </c>
      <c r="AT186" s="697">
        <v>3.09309569129607E-3</v>
      </c>
      <c r="AU186" s="697">
        <v>3.0342591529897902E-3</v>
      </c>
      <c r="AV186" s="697">
        <v>3.10865383932944E-3</v>
      </c>
      <c r="AW186" s="697">
        <v>2.9740809213074301E-3</v>
      </c>
      <c r="AX186" s="697">
        <v>2.6820339965930901E-3</v>
      </c>
      <c r="AY186" s="697">
        <v>1.7898512547001599E-3</v>
      </c>
      <c r="AZ186" s="697">
        <v>1.78194777802022E-3</v>
      </c>
      <c r="BA186" s="697">
        <v>1.77464913707686E-3</v>
      </c>
      <c r="BB186" s="697">
        <v>1.6682196639514299E-3</v>
      </c>
      <c r="BC186" s="697">
        <v>1.3530375693431801E-3</v>
      </c>
      <c r="BD186" s="697">
        <v>1.02054040044061E-3</v>
      </c>
      <c r="BE186" s="697">
        <v>1.1091939857037201E-3</v>
      </c>
      <c r="BF186" s="697">
        <v>1.2004294494086601E-3</v>
      </c>
      <c r="BG186" s="697">
        <v>1.1986568475324899E-3</v>
      </c>
      <c r="BH186" s="697">
        <v>1.2152650338072099E-3</v>
      </c>
    </row>
    <row r="187" spans="1:60" s="696" customFormat="1" ht="12.75" x14ac:dyDescent="0.2">
      <c r="A187" s="696" t="s">
        <v>6</v>
      </c>
      <c r="B187" s="696" t="s">
        <v>46</v>
      </c>
      <c r="C187" s="696" t="s">
        <v>20</v>
      </c>
      <c r="D187" s="696" t="s">
        <v>1075</v>
      </c>
      <c r="E187" s="699" t="s">
        <v>1053</v>
      </c>
      <c r="F187" s="696" t="s">
        <v>11</v>
      </c>
      <c r="G187" s="705"/>
      <c r="H187" s="705"/>
      <c r="I187" s="705"/>
      <c r="J187" s="705"/>
      <c r="K187" s="705"/>
      <c r="L187" s="705"/>
      <c r="M187" s="705"/>
      <c r="N187" s="705"/>
      <c r="O187" s="705"/>
      <c r="P187" s="705"/>
      <c r="Q187" s="705"/>
      <c r="R187" s="696">
        <f t="shared" ref="R187:BH187" si="24">0.5</f>
        <v>0.5</v>
      </c>
      <c r="S187" s="696">
        <f t="shared" si="24"/>
        <v>0.5</v>
      </c>
      <c r="T187" s="696">
        <f t="shared" si="24"/>
        <v>0.5</v>
      </c>
      <c r="U187" s="696">
        <f t="shared" si="24"/>
        <v>0.5</v>
      </c>
      <c r="V187" s="696">
        <f t="shared" si="24"/>
        <v>0.5</v>
      </c>
      <c r="W187" s="696">
        <f t="shared" si="24"/>
        <v>0.5</v>
      </c>
      <c r="X187" s="696">
        <f t="shared" si="24"/>
        <v>0.5</v>
      </c>
      <c r="Y187" s="696">
        <f t="shared" si="24"/>
        <v>0.5</v>
      </c>
      <c r="Z187" s="696">
        <f t="shared" si="24"/>
        <v>0.5</v>
      </c>
      <c r="AA187" s="696">
        <f t="shared" si="24"/>
        <v>0.5</v>
      </c>
      <c r="AB187" s="696">
        <f t="shared" si="24"/>
        <v>0.5</v>
      </c>
      <c r="AC187" s="696">
        <f t="shared" si="24"/>
        <v>0.5</v>
      </c>
      <c r="AD187" s="696">
        <f t="shared" si="24"/>
        <v>0.5</v>
      </c>
      <c r="AE187" s="696">
        <f t="shared" si="24"/>
        <v>0.5</v>
      </c>
      <c r="AF187" s="696">
        <f t="shared" si="24"/>
        <v>0.5</v>
      </c>
      <c r="AG187" s="696">
        <f t="shared" si="24"/>
        <v>0.5</v>
      </c>
      <c r="AH187" s="696">
        <f t="shared" si="24"/>
        <v>0.5</v>
      </c>
      <c r="AI187" s="696">
        <f t="shared" si="24"/>
        <v>0.5</v>
      </c>
      <c r="AJ187" s="696">
        <f t="shared" si="24"/>
        <v>0.5</v>
      </c>
      <c r="AK187" s="696">
        <f t="shared" si="24"/>
        <v>0.5</v>
      </c>
      <c r="AL187" s="696">
        <f t="shared" si="24"/>
        <v>0.5</v>
      </c>
      <c r="AM187" s="696">
        <f t="shared" si="24"/>
        <v>0.5</v>
      </c>
      <c r="AN187" s="696">
        <f t="shared" si="24"/>
        <v>0.5</v>
      </c>
      <c r="AO187" s="696">
        <f t="shared" si="24"/>
        <v>0.5</v>
      </c>
      <c r="AP187" s="696">
        <f t="shared" si="24"/>
        <v>0.5</v>
      </c>
      <c r="AQ187" s="696">
        <f t="shared" si="24"/>
        <v>0.5</v>
      </c>
      <c r="AR187" s="696">
        <f t="shared" si="24"/>
        <v>0.5</v>
      </c>
      <c r="AS187" s="696">
        <f t="shared" si="24"/>
        <v>0.5</v>
      </c>
      <c r="AT187" s="696">
        <f t="shared" si="24"/>
        <v>0.5</v>
      </c>
      <c r="AU187" s="696">
        <f t="shared" si="24"/>
        <v>0.5</v>
      </c>
      <c r="AV187" s="696">
        <f t="shared" si="24"/>
        <v>0.5</v>
      </c>
      <c r="AW187" s="696">
        <f t="shared" si="24"/>
        <v>0.5</v>
      </c>
      <c r="AX187" s="696">
        <f t="shared" si="24"/>
        <v>0.5</v>
      </c>
      <c r="AY187" s="696">
        <f t="shared" si="24"/>
        <v>0.5</v>
      </c>
      <c r="AZ187" s="696">
        <f t="shared" si="24"/>
        <v>0.5</v>
      </c>
      <c r="BA187" s="696">
        <f t="shared" si="24"/>
        <v>0.5</v>
      </c>
      <c r="BB187" s="696">
        <f t="shared" si="24"/>
        <v>0.5</v>
      </c>
      <c r="BC187" s="696">
        <f t="shared" si="24"/>
        <v>0.5</v>
      </c>
      <c r="BD187" s="696">
        <f t="shared" si="24"/>
        <v>0.5</v>
      </c>
      <c r="BE187" s="696">
        <f>0.5</f>
        <v>0.5</v>
      </c>
      <c r="BF187" s="696">
        <f t="shared" si="24"/>
        <v>0.5</v>
      </c>
      <c r="BG187" s="696">
        <f t="shared" si="24"/>
        <v>0.5</v>
      </c>
      <c r="BH187" s="696">
        <f t="shared" si="24"/>
        <v>0.5</v>
      </c>
    </row>
    <row r="188" spans="1:60" s="696" customFormat="1" ht="12.75" x14ac:dyDescent="0.2">
      <c r="A188" s="696" t="s">
        <v>6</v>
      </c>
      <c r="B188" s="696" t="s">
        <v>46</v>
      </c>
      <c r="C188" s="696" t="s">
        <v>20</v>
      </c>
      <c r="D188" s="696" t="s">
        <v>1075</v>
      </c>
      <c r="E188" s="699" t="s">
        <v>1053</v>
      </c>
      <c r="F188" s="696" t="s">
        <v>12</v>
      </c>
      <c r="G188" s="706"/>
      <c r="H188" s="706"/>
      <c r="I188" s="706"/>
      <c r="J188" s="706"/>
      <c r="K188" s="706"/>
      <c r="L188" s="706"/>
      <c r="M188" s="706"/>
      <c r="N188" s="706"/>
      <c r="O188" s="706"/>
      <c r="P188" s="706"/>
      <c r="Q188" s="706"/>
      <c r="R188" s="700">
        <f>'3 Heat eta and phi'!O$20</f>
        <v>0.27384463233818968</v>
      </c>
      <c r="S188" s="700">
        <f>'3 Heat eta and phi'!P$20</f>
        <v>0.29274828522686275</v>
      </c>
      <c r="T188" s="700">
        <f>'3 Heat eta and phi'!Q$20</f>
        <v>0.26305771052289167</v>
      </c>
      <c r="U188" s="700">
        <f>'3 Heat eta and phi'!R$20</f>
        <v>0.27337536104858901</v>
      </c>
      <c r="V188" s="700">
        <f>'3 Heat eta and phi'!S$20</f>
        <v>0.26712694482050137</v>
      </c>
      <c r="W188" s="700">
        <f>'3 Heat eta and phi'!T$20</f>
        <v>0.26379674514077622</v>
      </c>
      <c r="X188" s="700">
        <f>'3 Heat eta and phi'!U$20</f>
        <v>0.27815907003644758</v>
      </c>
      <c r="Y188" s="700">
        <f>'3 Heat eta and phi'!V$20</f>
        <v>0.28285577134714029</v>
      </c>
      <c r="Z188" s="700">
        <f>'3 Heat eta and phi'!W$20</f>
        <v>0.27873423627915395</v>
      </c>
      <c r="AA188" s="700">
        <f>'3 Heat eta and phi'!X$20</f>
        <v>0.30307632471533119</v>
      </c>
      <c r="AB188" s="700">
        <f>'3 Heat eta and phi'!Y$20</f>
        <v>0.30222719842934154</v>
      </c>
      <c r="AC188" s="700">
        <f>'3 Heat eta and phi'!Z$20</f>
        <v>0.31428327370669973</v>
      </c>
      <c r="AD188" s="700">
        <f>'3 Heat eta and phi'!AA$20</f>
        <v>0.32638671499685012</v>
      </c>
      <c r="AE188" s="700">
        <f>'3 Heat eta and phi'!AB$20</f>
        <v>0.32866456515327247</v>
      </c>
      <c r="AF188" s="700">
        <f>'3 Heat eta and phi'!AC$20</f>
        <v>0.32726578478118595</v>
      </c>
      <c r="AG188" s="700">
        <f>'3 Heat eta and phi'!AD$20</f>
        <v>0.33804828140726689</v>
      </c>
      <c r="AH188" s="700">
        <f>'3 Heat eta and phi'!AE$20</f>
        <v>0.35308368348877672</v>
      </c>
      <c r="AI188" s="700">
        <f>'3 Heat eta and phi'!AF$20</f>
        <v>0.36127501605989543</v>
      </c>
      <c r="AJ188" s="700">
        <f>'3 Heat eta and phi'!AG$20</f>
        <v>0.336314328692911</v>
      </c>
      <c r="AK188" s="700">
        <f>'3 Heat eta and phi'!AH$20</f>
        <v>0.34392257025756506</v>
      </c>
      <c r="AL188" s="700">
        <f>'3 Heat eta and phi'!AI$20</f>
        <v>0.36114628596185655</v>
      </c>
      <c r="AM188" s="700">
        <f>'3 Heat eta and phi'!AJ$20</f>
        <v>0.37061538562698515</v>
      </c>
      <c r="AN188" s="700">
        <f>'3 Heat eta and phi'!AK$20</f>
        <v>0.37678757180985728</v>
      </c>
      <c r="AO188" s="700">
        <f>'3 Heat eta and phi'!AL$20</f>
        <v>0.38741092067264526</v>
      </c>
      <c r="AP188" s="700">
        <f>'3 Heat eta and phi'!AM$20</f>
        <v>0.383268005286727</v>
      </c>
      <c r="AQ188" s="700">
        <f>'3 Heat eta and phi'!AN$20</f>
        <v>0.39361997933234427</v>
      </c>
      <c r="AR188" s="700">
        <f>'3 Heat eta and phi'!AO$20</f>
        <v>0.40715832414469166</v>
      </c>
      <c r="AS188" s="700">
        <f>'3 Heat eta and phi'!AP$20</f>
        <v>0.41465054901440324</v>
      </c>
      <c r="AT188" s="700">
        <f>'3 Heat eta and phi'!AQ$20</f>
        <v>0.40584455533179142</v>
      </c>
      <c r="AU188" s="700">
        <f>'3 Heat eta and phi'!AR$20</f>
        <v>0.4151583306213521</v>
      </c>
      <c r="AV188" s="700">
        <f>'3 Heat eta and phi'!AS$20</f>
        <v>0.43862096220278957</v>
      </c>
      <c r="AW188" s="700">
        <f>'3 Heat eta and phi'!AT$20</f>
        <v>0.44758791805257503</v>
      </c>
      <c r="AX188" s="700">
        <f>'3 Heat eta and phi'!AU$20</f>
        <v>0.44657128563417114</v>
      </c>
      <c r="AY188" s="700">
        <f>'3 Heat eta and phi'!AV$20</f>
        <v>0.45050456715809217</v>
      </c>
      <c r="AZ188" s="700">
        <f>'3 Heat eta and phi'!AW$20</f>
        <v>0.44928545717019908</v>
      </c>
      <c r="BA188" s="700">
        <f>'3 Heat eta and phi'!AX$20</f>
        <v>0.44282161656391661</v>
      </c>
      <c r="BB188" s="700">
        <f>'3 Heat eta and phi'!AY$20</f>
        <v>0.4474011718435042</v>
      </c>
      <c r="BC188" s="700">
        <f>'3 Heat eta and phi'!AZ$20</f>
        <v>0.42440799931491724</v>
      </c>
      <c r="BD188" s="700">
        <f>'3 Heat eta and phi'!BA$20</f>
        <v>0.43407536964877846</v>
      </c>
      <c r="BE188" s="700">
        <f>'3 Heat eta and phi'!BB$20</f>
        <v>0.43033233297466611</v>
      </c>
      <c r="BF188" s="700">
        <f>'3 Heat eta and phi'!BC$20</f>
        <v>0.42931747399306813</v>
      </c>
      <c r="BG188" s="700">
        <f>'3 Heat eta and phi'!BD$20</f>
        <v>0.4373933131244585</v>
      </c>
      <c r="BH188" s="700">
        <f>'3 Heat eta and phi'!BE$20</f>
        <v>0.44952489502727749</v>
      </c>
    </row>
    <row r="189" spans="1:60" s="696" customFormat="1" ht="12.75" x14ac:dyDescent="0.2">
      <c r="A189" s="696" t="s">
        <v>6</v>
      </c>
      <c r="B189" s="696" t="s">
        <v>46</v>
      </c>
      <c r="C189" s="696" t="s">
        <v>20</v>
      </c>
      <c r="D189" s="696" t="s">
        <v>1075</v>
      </c>
      <c r="E189" s="699" t="s">
        <v>1053</v>
      </c>
      <c r="F189" s="696" t="s">
        <v>13</v>
      </c>
      <c r="G189" s="706"/>
      <c r="H189" s="706"/>
      <c r="I189" s="706"/>
      <c r="J189" s="706"/>
      <c r="K189" s="706"/>
      <c r="L189" s="706"/>
      <c r="M189" s="706"/>
      <c r="N189" s="706"/>
      <c r="O189" s="706"/>
      <c r="P189" s="706"/>
      <c r="Q189" s="706"/>
      <c r="R189" s="700">
        <f>'3 Heat eta and phi'!O$24</f>
        <v>0.40261044176706828</v>
      </c>
      <c r="S189" s="700">
        <f>'3 Heat eta and phi'!P$24</f>
        <v>0.40308602832382168</v>
      </c>
      <c r="T189" s="700">
        <f>'3 Heat eta and phi'!Q$24</f>
        <v>0.4022933840625661</v>
      </c>
      <c r="U189" s="700">
        <f>'3 Heat eta and phi'!R$24</f>
        <v>0.40287465652082011</v>
      </c>
      <c r="V189" s="700">
        <f>'3 Heat eta and phi'!S$24</f>
        <v>0.40102515324455723</v>
      </c>
      <c r="W189" s="700">
        <f>'3 Heat eta and phi'!T$24</f>
        <v>0.40076093849080541</v>
      </c>
      <c r="X189" s="700">
        <f>'3 Heat eta and phi'!U$24</f>
        <v>0.4033502430775735</v>
      </c>
      <c r="Y189" s="700">
        <f>'3 Heat eta and phi'!V$24</f>
        <v>0.40234622701331646</v>
      </c>
      <c r="Z189" s="700">
        <f>'3 Heat eta and phi'!W$24</f>
        <v>0.40435425914183065</v>
      </c>
      <c r="AA189" s="700">
        <f>'3 Heat eta and phi'!X$24</f>
        <v>0.40271612766856901</v>
      </c>
      <c r="AB189" s="700">
        <f>'3 Heat eta and phi'!Y$24</f>
        <v>0.402134855210315</v>
      </c>
      <c r="AC189" s="700">
        <f>'3 Heat eta and phi'!Z$24</f>
        <v>0.40250475586556766</v>
      </c>
      <c r="AD189" s="700">
        <f>'3 Heat eta and phi'!AA$24</f>
        <v>0.40160642570281135</v>
      </c>
      <c r="AE189" s="700">
        <f>'3 Heat eta and phi'!AB$24</f>
        <v>0.40202916930881427</v>
      </c>
      <c r="AF189" s="700">
        <f>'3 Heat eta and phi'!AC$24</f>
        <v>0.40409004438807872</v>
      </c>
      <c r="AG189" s="700">
        <f>'3 Heat eta and phi'!AD$24</f>
        <v>0.40414288733882908</v>
      </c>
      <c r="AH189" s="700">
        <f>'3 Heat eta and phi'!AE$24</f>
        <v>0.40340308602832387</v>
      </c>
      <c r="AI189" s="700">
        <f>'3 Heat eta and phi'!AF$24</f>
        <v>0.4022933840625661</v>
      </c>
      <c r="AJ189" s="700">
        <f>'3 Heat eta and phi'!AG$24</f>
        <v>0.39996829422954983</v>
      </c>
      <c r="AK189" s="700">
        <f>'3 Heat eta and phi'!AH$24</f>
        <v>0.40007398013105056</v>
      </c>
      <c r="AL189" s="700">
        <f>'3 Heat eta and phi'!AI$24</f>
        <v>0.40255759881631803</v>
      </c>
      <c r="AM189" s="700">
        <f>'3 Heat eta and phi'!AJ$24</f>
        <v>0.40165926865356172</v>
      </c>
      <c r="AN189" s="700">
        <f>'3 Heat eta and phi'!AK$24</f>
        <v>0.40292749947157058</v>
      </c>
      <c r="AO189" s="700">
        <f>'3 Heat eta and phi'!AL$24</f>
        <v>0.40113083914605796</v>
      </c>
      <c r="AP189" s="700">
        <f>'3 Heat eta and phi'!AM$24</f>
        <v>0.39965123652504764</v>
      </c>
      <c r="AQ189" s="700">
        <f>'3 Heat eta and phi'!AN$24</f>
        <v>0.40329740012682325</v>
      </c>
      <c r="AR189" s="700">
        <f>'3 Heat eta and phi'!AO$24</f>
        <v>0.40091946734305661</v>
      </c>
      <c r="AS189" s="700">
        <f>'3 Heat eta and phi'!AP$24</f>
        <v>0.40070809554005504</v>
      </c>
      <c r="AT189" s="700">
        <f>'3 Heat eta and phi'!AQ$24</f>
        <v>0.40012682308180103</v>
      </c>
      <c r="AU189" s="700">
        <f>'3 Heat eta and phi'!AR$24</f>
        <v>0.40097231029380687</v>
      </c>
      <c r="AV189" s="700">
        <f>'3 Heat eta and phi'!AS$24</f>
        <v>0.40123652504755869</v>
      </c>
      <c r="AW189" s="700">
        <f>'3 Heat eta and phi'!AT$24</f>
        <v>0.40054956668780395</v>
      </c>
      <c r="AX189" s="700">
        <f>'3 Heat eta and phi'!AU$24</f>
        <v>0.40033819488480238</v>
      </c>
      <c r="AY189" s="700">
        <f>'3 Heat eta and phi'!AV$24</f>
        <v>0.40065525258930468</v>
      </c>
      <c r="AZ189" s="700">
        <f>'3 Heat eta and phi'!AW$24</f>
        <v>0.40039103783555285</v>
      </c>
      <c r="BA189" s="700">
        <f>'3 Heat eta and phi'!AX$24</f>
        <v>0.40017966603255128</v>
      </c>
      <c r="BB189" s="700">
        <f>'3 Heat eta and phi'!AY$24</f>
        <v>0.40023250898330165</v>
      </c>
      <c r="BC189" s="700">
        <f>'3 Heat eta and phi'!AZ$24</f>
        <v>0.40139505389980978</v>
      </c>
      <c r="BD189" s="700">
        <f>'3 Heat eta and phi'!BA$24</f>
        <v>0.40123652504755869</v>
      </c>
      <c r="BE189" s="700">
        <f>'3 Heat eta and phi'!BB$24</f>
        <v>0.40329740012682325</v>
      </c>
      <c r="BF189" s="700">
        <f>'3 Heat eta and phi'!BC$24</f>
        <v>0.40123652504755869</v>
      </c>
      <c r="BG189" s="700">
        <f>'3 Heat eta and phi'!BD$24</f>
        <v>0.40192348340731354</v>
      </c>
      <c r="BH189" s="700">
        <f>'3 Heat eta and phi'!BE$24</f>
        <v>0.40266328471781876</v>
      </c>
    </row>
    <row r="190" spans="1:60" s="696" customFormat="1" ht="12.75" x14ac:dyDescent="0.2">
      <c r="A190" s="696" t="s">
        <v>6</v>
      </c>
      <c r="B190" s="696" t="s">
        <v>46</v>
      </c>
      <c r="C190" s="696" t="s">
        <v>20</v>
      </c>
      <c r="D190" s="696" t="s">
        <v>1074</v>
      </c>
      <c r="E190" s="699" t="s">
        <v>1047</v>
      </c>
      <c r="F190" s="696" t="s">
        <v>11</v>
      </c>
      <c r="G190" s="705"/>
      <c r="H190" s="705"/>
      <c r="I190" s="705"/>
      <c r="J190" s="705"/>
      <c r="K190" s="705"/>
      <c r="L190" s="705"/>
      <c r="M190" s="705"/>
      <c r="N190" s="705"/>
      <c r="O190" s="705"/>
      <c r="P190" s="705"/>
      <c r="Q190" s="705"/>
      <c r="R190" s="696">
        <f t="shared" ref="R190:BH190" si="25">0.5</f>
        <v>0.5</v>
      </c>
      <c r="S190" s="696">
        <f t="shared" si="25"/>
        <v>0.5</v>
      </c>
      <c r="T190" s="696">
        <f t="shared" si="25"/>
        <v>0.5</v>
      </c>
      <c r="U190" s="696">
        <f t="shared" si="25"/>
        <v>0.5</v>
      </c>
      <c r="V190" s="696">
        <f t="shared" si="25"/>
        <v>0.5</v>
      </c>
      <c r="W190" s="696">
        <f t="shared" si="25"/>
        <v>0.5</v>
      </c>
      <c r="X190" s="696">
        <f t="shared" si="25"/>
        <v>0.5</v>
      </c>
      <c r="Y190" s="696">
        <f t="shared" si="25"/>
        <v>0.5</v>
      </c>
      <c r="Z190" s="696">
        <f t="shared" si="25"/>
        <v>0.5</v>
      </c>
      <c r="AA190" s="696">
        <f t="shared" si="25"/>
        <v>0.5</v>
      </c>
      <c r="AB190" s="696">
        <f t="shared" si="25"/>
        <v>0.5</v>
      </c>
      <c r="AC190" s="696">
        <f t="shared" si="25"/>
        <v>0.5</v>
      </c>
      <c r="AD190" s="696">
        <f t="shared" si="25"/>
        <v>0.5</v>
      </c>
      <c r="AE190" s="696">
        <f t="shared" si="25"/>
        <v>0.5</v>
      </c>
      <c r="AF190" s="696">
        <f t="shared" si="25"/>
        <v>0.5</v>
      </c>
      <c r="AG190" s="696">
        <f t="shared" si="25"/>
        <v>0.5</v>
      </c>
      <c r="AH190" s="696">
        <f t="shared" si="25"/>
        <v>0.5</v>
      </c>
      <c r="AI190" s="696">
        <f t="shared" si="25"/>
        <v>0.5</v>
      </c>
      <c r="AJ190" s="696">
        <f t="shared" si="25"/>
        <v>0.5</v>
      </c>
      <c r="AK190" s="696">
        <f t="shared" si="25"/>
        <v>0.5</v>
      </c>
      <c r="AL190" s="696">
        <f t="shared" si="25"/>
        <v>0.5</v>
      </c>
      <c r="AM190" s="696">
        <f t="shared" si="25"/>
        <v>0.5</v>
      </c>
      <c r="AN190" s="696">
        <f t="shared" si="25"/>
        <v>0.5</v>
      </c>
      <c r="AO190" s="696">
        <f t="shared" si="25"/>
        <v>0.5</v>
      </c>
      <c r="AP190" s="696">
        <f t="shared" si="25"/>
        <v>0.5</v>
      </c>
      <c r="AQ190" s="696">
        <f t="shared" si="25"/>
        <v>0.5</v>
      </c>
      <c r="AR190" s="696">
        <f t="shared" si="25"/>
        <v>0.5</v>
      </c>
      <c r="AS190" s="696">
        <f t="shared" si="25"/>
        <v>0.5</v>
      </c>
      <c r="AT190" s="696">
        <f t="shared" si="25"/>
        <v>0.5</v>
      </c>
      <c r="AU190" s="696">
        <f t="shared" si="25"/>
        <v>0.5</v>
      </c>
      <c r="AV190" s="696">
        <f t="shared" si="25"/>
        <v>0.5</v>
      </c>
      <c r="AW190" s="696">
        <f t="shared" si="25"/>
        <v>0.5</v>
      </c>
      <c r="AX190" s="696">
        <f t="shared" si="25"/>
        <v>0.5</v>
      </c>
      <c r="AY190" s="696">
        <f t="shared" si="25"/>
        <v>0.5</v>
      </c>
      <c r="AZ190" s="696">
        <f t="shared" si="25"/>
        <v>0.5</v>
      </c>
      <c r="BA190" s="696">
        <f t="shared" si="25"/>
        <v>0.5</v>
      </c>
      <c r="BB190" s="696">
        <f t="shared" si="25"/>
        <v>0.5</v>
      </c>
      <c r="BC190" s="696">
        <f t="shared" si="25"/>
        <v>0.5</v>
      </c>
      <c r="BD190" s="696">
        <f t="shared" si="25"/>
        <v>0.5</v>
      </c>
      <c r="BE190" s="696">
        <f>0.5</f>
        <v>0.5</v>
      </c>
      <c r="BF190" s="696">
        <f t="shared" si="25"/>
        <v>0.5</v>
      </c>
      <c r="BG190" s="696">
        <f t="shared" si="25"/>
        <v>0.5</v>
      </c>
      <c r="BH190" s="696">
        <f t="shared" si="25"/>
        <v>0.5</v>
      </c>
    </row>
    <row r="191" spans="1:60" s="696" customFormat="1" ht="12.75" x14ac:dyDescent="0.2">
      <c r="A191" s="696" t="s">
        <v>6</v>
      </c>
      <c r="B191" s="696" t="s">
        <v>46</v>
      </c>
      <c r="C191" s="696" t="s">
        <v>20</v>
      </c>
      <c r="D191" s="696" t="s">
        <v>1074</v>
      </c>
      <c r="E191" s="699" t="s">
        <v>1047</v>
      </c>
      <c r="F191" s="696" t="s">
        <v>12</v>
      </c>
      <c r="G191" s="706"/>
      <c r="H191" s="706"/>
      <c r="I191" s="706"/>
      <c r="J191" s="706"/>
      <c r="K191" s="706"/>
      <c r="L191" s="706"/>
      <c r="M191" s="706"/>
      <c r="N191" s="706"/>
      <c r="O191" s="706"/>
      <c r="P191" s="706"/>
      <c r="Q191" s="706"/>
      <c r="R191" s="700">
        <f>'3 Heat eta and phi'!O$21</f>
        <v>0.27384463233818968</v>
      </c>
      <c r="S191" s="700">
        <f>'3 Heat eta and phi'!P$21</f>
        <v>0.29274828522686275</v>
      </c>
      <c r="T191" s="700">
        <f>'3 Heat eta and phi'!Q$21</f>
        <v>0.26305771052289167</v>
      </c>
      <c r="U191" s="700">
        <f>'3 Heat eta and phi'!R$21</f>
        <v>0.27337536104858901</v>
      </c>
      <c r="V191" s="700">
        <f>'3 Heat eta and phi'!S$21</f>
        <v>0.26712694482050137</v>
      </c>
      <c r="W191" s="700">
        <f>'3 Heat eta and phi'!T$21</f>
        <v>0.26379674514077622</v>
      </c>
      <c r="X191" s="700">
        <f>'3 Heat eta and phi'!U$21</f>
        <v>0.27815907003644758</v>
      </c>
      <c r="Y191" s="700">
        <f>'3 Heat eta and phi'!V$21</f>
        <v>0.28285577134714029</v>
      </c>
      <c r="Z191" s="700">
        <f>'3 Heat eta and phi'!W$21</f>
        <v>0.27873423627915395</v>
      </c>
      <c r="AA191" s="700">
        <f>'3 Heat eta and phi'!X$21</f>
        <v>0.30307632471533119</v>
      </c>
      <c r="AB191" s="700">
        <f>'3 Heat eta and phi'!Y$21</f>
        <v>0.30222719842934154</v>
      </c>
      <c r="AC191" s="700">
        <f>'3 Heat eta and phi'!Z$21</f>
        <v>0.31428327370669973</v>
      </c>
      <c r="AD191" s="700">
        <f>'3 Heat eta and phi'!AA$21</f>
        <v>0.32638671499685012</v>
      </c>
      <c r="AE191" s="700">
        <f>'3 Heat eta and phi'!AB$21</f>
        <v>0.32866456515327247</v>
      </c>
      <c r="AF191" s="700">
        <f>'3 Heat eta and phi'!AC$21</f>
        <v>0.32726578478118595</v>
      </c>
      <c r="AG191" s="700">
        <f>'3 Heat eta and phi'!AD$21</f>
        <v>0.33804828140726689</v>
      </c>
      <c r="AH191" s="700">
        <f>'3 Heat eta and phi'!AE$21</f>
        <v>0.35308368348877672</v>
      </c>
      <c r="AI191" s="700">
        <f>'3 Heat eta and phi'!AF$21</f>
        <v>0.36127501605989543</v>
      </c>
      <c r="AJ191" s="700">
        <f>'3 Heat eta and phi'!AG$21</f>
        <v>0.336314328692911</v>
      </c>
      <c r="AK191" s="700">
        <f>'3 Heat eta and phi'!AH$21</f>
        <v>0.34392257025756506</v>
      </c>
      <c r="AL191" s="700">
        <f>'3 Heat eta and phi'!AI$21</f>
        <v>0.36114628596185655</v>
      </c>
      <c r="AM191" s="700">
        <f>'3 Heat eta and phi'!AJ$21</f>
        <v>0.37061538562698515</v>
      </c>
      <c r="AN191" s="700">
        <f>'3 Heat eta and phi'!AK$21</f>
        <v>0.37678757180985728</v>
      </c>
      <c r="AO191" s="700">
        <f>'3 Heat eta and phi'!AL$21</f>
        <v>0.38741092067264526</v>
      </c>
      <c r="AP191" s="700">
        <f>'3 Heat eta and phi'!AM$21</f>
        <v>0.383268005286727</v>
      </c>
      <c r="AQ191" s="700">
        <f>'3 Heat eta and phi'!AN$21</f>
        <v>0.39361997933234427</v>
      </c>
      <c r="AR191" s="700">
        <f>'3 Heat eta and phi'!AO$21</f>
        <v>0.40715832414469166</v>
      </c>
      <c r="AS191" s="700">
        <f>'3 Heat eta and phi'!AP$21</f>
        <v>0.41465054901440324</v>
      </c>
      <c r="AT191" s="700">
        <f>'3 Heat eta and phi'!AQ$21</f>
        <v>0.40584455533179142</v>
      </c>
      <c r="AU191" s="700">
        <f>'3 Heat eta and phi'!AR$21</f>
        <v>0.4151583306213521</v>
      </c>
      <c r="AV191" s="700">
        <f>'3 Heat eta and phi'!AS$21</f>
        <v>0.43862096220278957</v>
      </c>
      <c r="AW191" s="700">
        <f>'3 Heat eta and phi'!AT$21</f>
        <v>0.44758791805257503</v>
      </c>
      <c r="AX191" s="700">
        <f>'3 Heat eta and phi'!AU$21</f>
        <v>0.44657128563417114</v>
      </c>
      <c r="AY191" s="700">
        <f>'3 Heat eta and phi'!AV$21</f>
        <v>0.45050456715809217</v>
      </c>
      <c r="AZ191" s="700">
        <f>'3 Heat eta and phi'!AW$21</f>
        <v>0.44928545717019908</v>
      </c>
      <c r="BA191" s="700">
        <f>'3 Heat eta and phi'!AX$21</f>
        <v>0.44282161656391661</v>
      </c>
      <c r="BB191" s="700">
        <f>'3 Heat eta and phi'!AY$21</f>
        <v>0.4474011718435042</v>
      </c>
      <c r="BC191" s="700">
        <f>'3 Heat eta and phi'!AZ$21</f>
        <v>0.42440799931491724</v>
      </c>
      <c r="BD191" s="700">
        <f>'3 Heat eta and phi'!BA$21</f>
        <v>0.43407536964877846</v>
      </c>
      <c r="BE191" s="700">
        <f>'3 Heat eta and phi'!BB$21</f>
        <v>0.43033233297466611</v>
      </c>
      <c r="BF191" s="700">
        <f>'3 Heat eta and phi'!BC$21</f>
        <v>0.42931747399306813</v>
      </c>
      <c r="BG191" s="700">
        <f>'3 Heat eta and phi'!BD$21</f>
        <v>0.4373933131244585</v>
      </c>
      <c r="BH191" s="700">
        <f>'3 Heat eta and phi'!BE$21</f>
        <v>0.44952489502727749</v>
      </c>
    </row>
    <row r="192" spans="1:60" s="696" customFormat="1" ht="12.75" x14ac:dyDescent="0.2">
      <c r="A192" s="696" t="s">
        <v>6</v>
      </c>
      <c r="B192" s="696" t="s">
        <v>46</v>
      </c>
      <c r="C192" s="696" t="s">
        <v>20</v>
      </c>
      <c r="D192" s="696" t="s">
        <v>1074</v>
      </c>
      <c r="E192" s="699" t="s">
        <v>1047</v>
      </c>
      <c r="F192" s="696" t="s">
        <v>13</v>
      </c>
      <c r="G192" s="706"/>
      <c r="H192" s="706"/>
      <c r="I192" s="706"/>
      <c r="J192" s="706"/>
      <c r="K192" s="706"/>
      <c r="L192" s="706"/>
      <c r="M192" s="706"/>
      <c r="N192" s="706"/>
      <c r="O192" s="706"/>
      <c r="P192" s="706"/>
      <c r="Q192" s="706"/>
      <c r="R192" s="700">
        <f>'3 Heat eta and phi'!O$25</f>
        <v>0.6762971022792349</v>
      </c>
      <c r="S192" s="700">
        <f>'3 Heat eta and phi'!P$25</f>
        <v>0.67655480471881801</v>
      </c>
      <c r="T192" s="700">
        <f>'3 Heat eta and phi'!Q$25</f>
        <v>0.67612530065284626</v>
      </c>
      <c r="U192" s="700">
        <f>'3 Heat eta and phi'!R$25</f>
        <v>0.67644027030122555</v>
      </c>
      <c r="V192" s="700">
        <f>'3 Heat eta and phi'!S$25</f>
        <v>0.67543809414729128</v>
      </c>
      <c r="W192" s="700">
        <f>'3 Heat eta and phi'!T$25</f>
        <v>0.67529492612530073</v>
      </c>
      <c r="X192" s="700">
        <f>'3 Heat eta and phi'!U$25</f>
        <v>0.67669797274080867</v>
      </c>
      <c r="Y192" s="700">
        <f>'3 Heat eta and phi'!V$25</f>
        <v>0.67615393425724424</v>
      </c>
      <c r="Z192" s="700">
        <f>'3 Heat eta and phi'!W$25</f>
        <v>0.677242011224373</v>
      </c>
      <c r="AA192" s="700">
        <f>'3 Heat eta and phi'!X$25</f>
        <v>0.67635436948803118</v>
      </c>
      <c r="AB192" s="700">
        <f>'3 Heat eta and phi'!Y$25</f>
        <v>0.67603939983965189</v>
      </c>
      <c r="AC192" s="700">
        <f>'3 Heat eta and phi'!Z$25</f>
        <v>0.67623983507043872</v>
      </c>
      <c r="AD192" s="700">
        <f>'3 Heat eta and phi'!AA$25</f>
        <v>0.67575306379567057</v>
      </c>
      <c r="AE192" s="700">
        <f>'3 Heat eta and phi'!AB$25</f>
        <v>0.6759821326308556</v>
      </c>
      <c r="AF192" s="700">
        <f>'3 Heat eta and phi'!AC$25</f>
        <v>0.67709884320238234</v>
      </c>
      <c r="AG192" s="700">
        <f>'3 Heat eta and phi'!AD$25</f>
        <v>0.67712747680678054</v>
      </c>
      <c r="AH192" s="700">
        <f>'3 Heat eta and phi'!AE$25</f>
        <v>0.67672660634520676</v>
      </c>
      <c r="AI192" s="700">
        <f>'3 Heat eta and phi'!AF$25</f>
        <v>0.67612530065284626</v>
      </c>
      <c r="AJ192" s="700">
        <f>'3 Heat eta and phi'!AG$25</f>
        <v>0.67486542205932887</v>
      </c>
      <c r="AK192" s="700">
        <f>'3 Heat eta and phi'!AH$25</f>
        <v>0.67492268926812504</v>
      </c>
      <c r="AL192" s="700">
        <f>'3 Heat eta and phi'!AI$25</f>
        <v>0.67626846867483681</v>
      </c>
      <c r="AM192" s="700">
        <f>'3 Heat eta and phi'!AJ$25</f>
        <v>0.67578169740006877</v>
      </c>
      <c r="AN192" s="700">
        <f>'3 Heat eta and phi'!AK$25</f>
        <v>0.67646890390562375</v>
      </c>
      <c r="AO192" s="700">
        <f>'3 Heat eta and phi'!AL$25</f>
        <v>0.67549536135608745</v>
      </c>
      <c r="AP192" s="700">
        <f>'3 Heat eta and phi'!AM$25</f>
        <v>0.67469362043294012</v>
      </c>
      <c r="AQ192" s="700">
        <f>'3 Heat eta and phi'!AN$25</f>
        <v>0.67666933913641047</v>
      </c>
      <c r="AR192" s="700">
        <f>'3 Heat eta and phi'!AO$25</f>
        <v>0.6753808269384951</v>
      </c>
      <c r="AS192" s="700">
        <f>'3 Heat eta and phi'!AP$25</f>
        <v>0.67526629252090253</v>
      </c>
      <c r="AT192" s="700">
        <f>'3 Heat eta and phi'!AQ$25</f>
        <v>0.67495132287252324</v>
      </c>
      <c r="AU192" s="700">
        <f>'3 Heat eta and phi'!AR$25</f>
        <v>0.67540946054289319</v>
      </c>
      <c r="AV192" s="700">
        <f>'3 Heat eta and phi'!AS$25</f>
        <v>0.67555262856488385</v>
      </c>
      <c r="AW192" s="700">
        <f>'3 Heat eta and phi'!AT$25</f>
        <v>0.67518039170770816</v>
      </c>
      <c r="AX192" s="700">
        <f>'3 Heat eta and phi'!AU$25</f>
        <v>0.6750658572901157</v>
      </c>
      <c r="AY192" s="700">
        <f>'3 Heat eta and phi'!AV$25</f>
        <v>0.67523765891650445</v>
      </c>
      <c r="AZ192" s="700">
        <f>'3 Heat eta and phi'!AW$25</f>
        <v>0.67509449089451379</v>
      </c>
      <c r="BA192" s="700">
        <f>'3 Heat eta and phi'!AX$25</f>
        <v>0.67497995647692133</v>
      </c>
      <c r="BB192" s="700">
        <f>'3 Heat eta and phi'!AY$25</f>
        <v>0.67500859008131942</v>
      </c>
      <c r="BC192" s="700">
        <f>'3 Heat eta and phi'!AZ$25</f>
        <v>0.67563852937807811</v>
      </c>
      <c r="BD192" s="700">
        <f>'3 Heat eta and phi'!BA$25</f>
        <v>0.67555262856488385</v>
      </c>
      <c r="BE192" s="700">
        <f>'3 Heat eta and phi'!BB$25</f>
        <v>0.67666933913641047</v>
      </c>
      <c r="BF192" s="700">
        <f>'3 Heat eta and phi'!BC$25</f>
        <v>0.67555262856488385</v>
      </c>
      <c r="BG192" s="700">
        <f>'3 Heat eta and phi'!BD$25</f>
        <v>0.67592486542205932</v>
      </c>
      <c r="BH192" s="700">
        <f>'3 Heat eta and phi'!BE$25</f>
        <v>0.67632573588363309</v>
      </c>
    </row>
    <row r="193" spans="1:60" s="697" customFormat="1" ht="12.75" x14ac:dyDescent="0.2">
      <c r="A193" s="697" t="s">
        <v>6</v>
      </c>
      <c r="B193" s="697" t="s">
        <v>46</v>
      </c>
      <c r="C193" s="697" t="s">
        <v>26</v>
      </c>
      <c r="F193" s="697" t="s">
        <v>9</v>
      </c>
      <c r="G193" s="697">
        <v>102</v>
      </c>
      <c r="H193" s="697">
        <v>104</v>
      </c>
      <c r="I193" s="697">
        <v>104</v>
      </c>
      <c r="J193" s="697">
        <v>109</v>
      </c>
      <c r="K193" s="697">
        <v>113</v>
      </c>
      <c r="L193" s="697">
        <v>116</v>
      </c>
      <c r="M193" s="697">
        <v>150</v>
      </c>
      <c r="N193" s="697">
        <v>143</v>
      </c>
      <c r="O193" s="697">
        <v>159</v>
      </c>
      <c r="P193" s="697">
        <v>177</v>
      </c>
      <c r="Q193" s="697">
        <v>86</v>
      </c>
      <c r="R193" s="697">
        <v>57</v>
      </c>
      <c r="S193" s="697">
        <v>82</v>
      </c>
      <c r="T193" s="697">
        <v>44</v>
      </c>
      <c r="U193" s="697">
        <v>28</v>
      </c>
      <c r="V193" s="697">
        <v>14</v>
      </c>
      <c r="W193" s="697">
        <v>5</v>
      </c>
      <c r="X193" s="697">
        <v>2</v>
      </c>
    </row>
    <row r="194" spans="1:60" s="697" customFormat="1" ht="12.75" x14ac:dyDescent="0.2">
      <c r="A194" s="697" t="s">
        <v>6</v>
      </c>
      <c r="B194" s="697" t="s">
        <v>46</v>
      </c>
      <c r="C194" s="697" t="s">
        <v>26</v>
      </c>
      <c r="F194" s="697" t="s">
        <v>10</v>
      </c>
      <c r="G194" s="697">
        <v>9.7101242324717997E-4</v>
      </c>
      <c r="H194" s="697">
        <v>1.00346388012466E-3</v>
      </c>
      <c r="I194" s="697">
        <v>9.6896516383896498E-4</v>
      </c>
      <c r="J194" s="697">
        <v>9.8535527029470289E-4</v>
      </c>
      <c r="K194" s="697">
        <v>1.0273754648192101E-3</v>
      </c>
      <c r="L194" s="697">
        <v>1.02012100745744E-3</v>
      </c>
      <c r="M194" s="697">
        <v>1.3474304501315999E-3</v>
      </c>
      <c r="N194" s="697">
        <v>1.2670902115066E-3</v>
      </c>
      <c r="O194" s="697">
        <v>1.3562734042462401E-3</v>
      </c>
      <c r="P194" s="697">
        <v>1.46896500211631E-3</v>
      </c>
      <c r="Q194" s="697">
        <v>6.9224763146668005E-4</v>
      </c>
      <c r="R194" s="697">
        <v>4.6012269938650301E-4</v>
      </c>
      <c r="S194" s="697">
        <v>6.5724087076400204E-4</v>
      </c>
      <c r="T194" s="697">
        <v>3.3545022757248402E-4</v>
      </c>
      <c r="U194" s="697">
        <v>2.2241109513634601E-4</v>
      </c>
      <c r="V194" s="697">
        <v>1.1333554607494701E-4</v>
      </c>
      <c r="W194" s="698">
        <v>4.0107809792722801E-5</v>
      </c>
      <c r="X194" s="698">
        <v>1.5628174472939799E-5</v>
      </c>
    </row>
    <row r="195" spans="1:60" s="696" customFormat="1" ht="12.75" x14ac:dyDescent="0.2">
      <c r="A195" s="696" t="s">
        <v>6</v>
      </c>
      <c r="B195" s="696" t="s">
        <v>46</v>
      </c>
      <c r="C195" s="696" t="s">
        <v>26</v>
      </c>
      <c r="D195" s="696" t="s">
        <v>1075</v>
      </c>
      <c r="E195" s="699" t="s">
        <v>1053</v>
      </c>
      <c r="F195" s="696" t="s">
        <v>11</v>
      </c>
      <c r="G195" s="696">
        <f>0.5</f>
        <v>0.5</v>
      </c>
      <c r="H195" s="696">
        <f t="shared" ref="H195:X195" si="26">0.5</f>
        <v>0.5</v>
      </c>
      <c r="I195" s="696">
        <f t="shared" si="26"/>
        <v>0.5</v>
      </c>
      <c r="J195" s="696">
        <f t="shared" si="26"/>
        <v>0.5</v>
      </c>
      <c r="K195" s="696">
        <f t="shared" si="26"/>
        <v>0.5</v>
      </c>
      <c r="L195" s="696">
        <f t="shared" si="26"/>
        <v>0.5</v>
      </c>
      <c r="M195" s="696">
        <f t="shared" si="26"/>
        <v>0.5</v>
      </c>
      <c r="N195" s="696">
        <f t="shared" si="26"/>
        <v>0.5</v>
      </c>
      <c r="O195" s="696">
        <f t="shared" si="26"/>
        <v>0.5</v>
      </c>
      <c r="P195" s="696">
        <f t="shared" si="26"/>
        <v>0.5</v>
      </c>
      <c r="Q195" s="696">
        <f t="shared" si="26"/>
        <v>0.5</v>
      </c>
      <c r="R195" s="696">
        <f t="shared" si="26"/>
        <v>0.5</v>
      </c>
      <c r="S195" s="696">
        <f t="shared" si="26"/>
        <v>0.5</v>
      </c>
      <c r="T195" s="696">
        <f t="shared" si="26"/>
        <v>0.5</v>
      </c>
      <c r="U195" s="696">
        <f t="shared" si="26"/>
        <v>0.5</v>
      </c>
      <c r="V195" s="696">
        <f t="shared" si="26"/>
        <v>0.5</v>
      </c>
      <c r="W195" s="696">
        <f t="shared" si="26"/>
        <v>0.5</v>
      </c>
      <c r="X195" s="696">
        <f t="shared" si="26"/>
        <v>0.5</v>
      </c>
      <c r="Y195" s="705"/>
      <c r="Z195" s="705"/>
      <c r="AA195" s="705"/>
      <c r="AB195" s="705"/>
      <c r="AC195" s="705"/>
      <c r="AD195" s="705"/>
      <c r="AE195" s="705"/>
      <c r="AF195" s="705"/>
      <c r="AG195" s="705"/>
      <c r="AH195" s="705"/>
      <c r="AI195" s="705"/>
      <c r="AJ195" s="705"/>
      <c r="AK195" s="705"/>
      <c r="AL195" s="705"/>
      <c r="AM195" s="705"/>
      <c r="AN195" s="705"/>
      <c r="AO195" s="705"/>
      <c r="AP195" s="705"/>
      <c r="AQ195" s="705"/>
      <c r="AR195" s="705"/>
      <c r="AS195" s="705"/>
      <c r="AT195" s="705"/>
      <c r="AU195" s="705"/>
      <c r="AV195" s="705"/>
      <c r="AW195" s="705"/>
      <c r="AX195" s="705"/>
      <c r="AY195" s="705"/>
      <c r="AZ195" s="705"/>
      <c r="BA195" s="705"/>
      <c r="BB195" s="705"/>
      <c r="BC195" s="705"/>
      <c r="BD195" s="705"/>
      <c r="BE195" s="705"/>
      <c r="BF195" s="705"/>
      <c r="BG195" s="705"/>
      <c r="BH195" s="705"/>
    </row>
    <row r="196" spans="1:60" s="696" customFormat="1" ht="12.75" x14ac:dyDescent="0.2">
      <c r="A196" s="696" t="s">
        <v>6</v>
      </c>
      <c r="B196" s="696" t="s">
        <v>46</v>
      </c>
      <c r="C196" s="696" t="s">
        <v>26</v>
      </c>
      <c r="D196" s="696" t="s">
        <v>1075</v>
      </c>
      <c r="E196" s="699" t="s">
        <v>1053</v>
      </c>
      <c r="F196" s="696" t="s">
        <v>12</v>
      </c>
      <c r="G196" s="700">
        <f>'3 Heat eta and phi'!D$20</f>
        <v>0.22082583439363709</v>
      </c>
      <c r="H196" s="700">
        <f>'3 Heat eta and phi'!E$20</f>
        <v>0.23818542510955309</v>
      </c>
      <c r="I196" s="700">
        <f>'3 Heat eta and phi'!F$20</f>
        <v>0.24042546167303691</v>
      </c>
      <c r="J196" s="700">
        <f>'3 Heat eta and phi'!G$20</f>
        <v>0.24721206174660004</v>
      </c>
      <c r="K196" s="700">
        <f>'3 Heat eta and phi'!H$20</f>
        <v>0.25245285308078824</v>
      </c>
      <c r="L196" s="700">
        <f>'3 Heat eta and phi'!I$20</f>
        <v>0.25597161877739627</v>
      </c>
      <c r="M196" s="700">
        <f>'3 Heat eta and phi'!J$20</f>
        <v>0.25795766803074527</v>
      </c>
      <c r="N196" s="700">
        <f>'3 Heat eta and phi'!K$20</f>
        <v>0.26274732024593184</v>
      </c>
      <c r="O196" s="700">
        <f>'3 Heat eta and phi'!L$20</f>
        <v>0.26301245275701968</v>
      </c>
      <c r="P196" s="700">
        <f>'3 Heat eta and phi'!M$20</f>
        <v>0.25926789110504256</v>
      </c>
      <c r="Q196" s="700">
        <f>'3 Heat eta and phi'!N$20</f>
        <v>0.26376961637687713</v>
      </c>
      <c r="R196" s="700">
        <f>'3 Heat eta and phi'!O$20</f>
        <v>0.27384463233818968</v>
      </c>
      <c r="S196" s="700">
        <f>'3 Heat eta and phi'!P$20</f>
        <v>0.29274828522686275</v>
      </c>
      <c r="T196" s="700">
        <f>'3 Heat eta and phi'!Q$20</f>
        <v>0.26305771052289167</v>
      </c>
      <c r="U196" s="700">
        <f>'3 Heat eta and phi'!R$20</f>
        <v>0.27337536104858901</v>
      </c>
      <c r="V196" s="700">
        <f>'3 Heat eta and phi'!S$20</f>
        <v>0.26712694482050137</v>
      </c>
      <c r="W196" s="700">
        <f>'3 Heat eta and phi'!T$20</f>
        <v>0.26379674514077622</v>
      </c>
      <c r="X196" s="700">
        <f>'3 Heat eta and phi'!U$20</f>
        <v>0.27815907003644758</v>
      </c>
      <c r="Y196" s="706"/>
      <c r="Z196" s="706"/>
      <c r="AA196" s="706"/>
      <c r="AB196" s="706"/>
      <c r="AC196" s="706"/>
      <c r="AD196" s="706"/>
      <c r="AE196" s="706"/>
      <c r="AF196" s="706"/>
      <c r="AG196" s="706"/>
      <c r="AH196" s="706"/>
      <c r="AI196" s="706"/>
      <c r="AJ196" s="706"/>
      <c r="AK196" s="706"/>
      <c r="AL196" s="706"/>
      <c r="AM196" s="706"/>
      <c r="AN196" s="706"/>
      <c r="AO196" s="706"/>
      <c r="AP196" s="706"/>
      <c r="AQ196" s="706"/>
      <c r="AR196" s="706"/>
      <c r="AS196" s="706"/>
      <c r="AT196" s="706"/>
      <c r="AU196" s="706"/>
      <c r="AV196" s="706"/>
      <c r="AW196" s="706"/>
      <c r="AX196" s="706"/>
      <c r="AY196" s="706"/>
      <c r="AZ196" s="706"/>
      <c r="BA196" s="706"/>
      <c r="BB196" s="706"/>
      <c r="BC196" s="706"/>
      <c r="BD196" s="706"/>
      <c r="BE196" s="706"/>
      <c r="BF196" s="706"/>
      <c r="BG196" s="706"/>
      <c r="BH196" s="706"/>
    </row>
    <row r="197" spans="1:60" s="696" customFormat="1" ht="12.75" x14ac:dyDescent="0.2">
      <c r="A197" s="696" t="s">
        <v>6</v>
      </c>
      <c r="B197" s="696" t="s">
        <v>46</v>
      </c>
      <c r="C197" s="696" t="s">
        <v>26</v>
      </c>
      <c r="D197" s="696" t="s">
        <v>1075</v>
      </c>
      <c r="E197" s="699" t="s">
        <v>1053</v>
      </c>
      <c r="F197" s="696" t="s">
        <v>13</v>
      </c>
      <c r="G197" s="700">
        <f>'3 Heat eta and phi'!D$24</f>
        <v>0.40171211160431208</v>
      </c>
      <c r="H197" s="700">
        <f>'3 Heat eta and phi'!E$24</f>
        <v>0.40134221094905953</v>
      </c>
      <c r="I197" s="700">
        <f>'3 Heat eta and phi'!F$24</f>
        <v>0.40445994504333127</v>
      </c>
      <c r="J197" s="700">
        <f>'3 Heat eta and phi'!G$24</f>
        <v>0.4048826886493343</v>
      </c>
      <c r="K197" s="700">
        <f>'3 Heat eta and phi'!H$24</f>
        <v>0.40282181357006985</v>
      </c>
      <c r="L197" s="700">
        <f>'3 Heat eta and phi'!I$24</f>
        <v>0.40393151553582751</v>
      </c>
      <c r="M197" s="700">
        <f>'3 Heat eta and phi'!J$24</f>
        <v>0.40287465652082011</v>
      </c>
      <c r="N197" s="700">
        <f>'3 Heat eta and phi'!K$24</f>
        <v>0.40208201225956464</v>
      </c>
      <c r="O197" s="700">
        <f>'3 Heat eta and phi'!L$24</f>
        <v>0.40271612766856901</v>
      </c>
      <c r="P197" s="700">
        <f>'3 Heat eta and phi'!M$24</f>
        <v>0.40308602832382168</v>
      </c>
      <c r="Q197" s="700">
        <f>'3 Heat eta and phi'!N$24</f>
        <v>0.40255759881631803</v>
      </c>
      <c r="R197" s="700">
        <f>'3 Heat eta and phi'!O$24</f>
        <v>0.40261044176706828</v>
      </c>
      <c r="S197" s="700">
        <f>'3 Heat eta and phi'!P$24</f>
        <v>0.40308602832382168</v>
      </c>
      <c r="T197" s="700">
        <f>'3 Heat eta and phi'!Q$24</f>
        <v>0.4022933840625661</v>
      </c>
      <c r="U197" s="700">
        <f>'3 Heat eta and phi'!R$24</f>
        <v>0.40287465652082011</v>
      </c>
      <c r="V197" s="700">
        <f>'3 Heat eta and phi'!S$24</f>
        <v>0.40102515324455723</v>
      </c>
      <c r="W197" s="700">
        <f>'3 Heat eta and phi'!T$24</f>
        <v>0.40076093849080541</v>
      </c>
      <c r="X197" s="700">
        <f>'3 Heat eta and phi'!U$24</f>
        <v>0.4033502430775735</v>
      </c>
      <c r="Y197" s="706"/>
      <c r="Z197" s="706"/>
      <c r="AA197" s="706"/>
      <c r="AB197" s="706"/>
      <c r="AC197" s="706"/>
      <c r="AD197" s="706"/>
      <c r="AE197" s="706"/>
      <c r="AF197" s="706"/>
      <c r="AG197" s="706"/>
      <c r="AH197" s="706"/>
      <c r="AI197" s="706"/>
      <c r="AJ197" s="706"/>
      <c r="AK197" s="706"/>
      <c r="AL197" s="706"/>
      <c r="AM197" s="706"/>
      <c r="AN197" s="706"/>
      <c r="AO197" s="706"/>
      <c r="AP197" s="706"/>
      <c r="AQ197" s="706"/>
      <c r="AR197" s="706"/>
      <c r="AS197" s="706"/>
      <c r="AT197" s="706"/>
      <c r="AU197" s="706"/>
      <c r="AV197" s="706"/>
      <c r="AW197" s="706"/>
      <c r="AX197" s="706"/>
      <c r="AY197" s="706"/>
      <c r="AZ197" s="706"/>
      <c r="BA197" s="706"/>
      <c r="BB197" s="706"/>
      <c r="BC197" s="706"/>
      <c r="BD197" s="706"/>
      <c r="BE197" s="706"/>
      <c r="BF197" s="706"/>
      <c r="BG197" s="706"/>
      <c r="BH197" s="706"/>
    </row>
    <row r="198" spans="1:60" s="696" customFormat="1" ht="12.75" x14ac:dyDescent="0.2">
      <c r="A198" s="696" t="s">
        <v>6</v>
      </c>
      <c r="B198" s="696" t="s">
        <v>46</v>
      </c>
      <c r="C198" s="696" t="s">
        <v>26</v>
      </c>
      <c r="D198" s="696" t="s">
        <v>1074</v>
      </c>
      <c r="E198" s="699" t="s">
        <v>1047</v>
      </c>
      <c r="F198" s="696" t="s">
        <v>11</v>
      </c>
      <c r="G198" s="696">
        <f>0.5</f>
        <v>0.5</v>
      </c>
      <c r="H198" s="696">
        <f t="shared" ref="H198:X198" si="27">0.5</f>
        <v>0.5</v>
      </c>
      <c r="I198" s="696">
        <f t="shared" si="27"/>
        <v>0.5</v>
      </c>
      <c r="J198" s="696">
        <f t="shared" si="27"/>
        <v>0.5</v>
      </c>
      <c r="K198" s="696">
        <f t="shared" si="27"/>
        <v>0.5</v>
      </c>
      <c r="L198" s="696">
        <f t="shared" si="27"/>
        <v>0.5</v>
      </c>
      <c r="M198" s="696">
        <f t="shared" si="27"/>
        <v>0.5</v>
      </c>
      <c r="N198" s="696">
        <f t="shared" si="27"/>
        <v>0.5</v>
      </c>
      <c r="O198" s="696">
        <f t="shared" si="27"/>
        <v>0.5</v>
      </c>
      <c r="P198" s="696">
        <f t="shared" si="27"/>
        <v>0.5</v>
      </c>
      <c r="Q198" s="696">
        <f t="shared" si="27"/>
        <v>0.5</v>
      </c>
      <c r="R198" s="696">
        <f t="shared" si="27"/>
        <v>0.5</v>
      </c>
      <c r="S198" s="696">
        <f t="shared" si="27"/>
        <v>0.5</v>
      </c>
      <c r="T198" s="696">
        <f t="shared" si="27"/>
        <v>0.5</v>
      </c>
      <c r="U198" s="696">
        <f t="shared" si="27"/>
        <v>0.5</v>
      </c>
      <c r="V198" s="696">
        <f t="shared" si="27"/>
        <v>0.5</v>
      </c>
      <c r="W198" s="696">
        <f t="shared" si="27"/>
        <v>0.5</v>
      </c>
      <c r="X198" s="696">
        <f t="shared" si="27"/>
        <v>0.5</v>
      </c>
      <c r="Y198" s="705"/>
      <c r="Z198" s="705"/>
      <c r="AA198" s="705"/>
      <c r="AB198" s="705"/>
      <c r="AC198" s="705"/>
      <c r="AD198" s="705"/>
      <c r="AE198" s="705"/>
      <c r="AF198" s="705"/>
      <c r="AG198" s="705"/>
      <c r="AH198" s="705"/>
      <c r="AI198" s="705"/>
      <c r="AJ198" s="705"/>
      <c r="AK198" s="705"/>
      <c r="AL198" s="705"/>
      <c r="AM198" s="705"/>
      <c r="AN198" s="705"/>
      <c r="AO198" s="705"/>
      <c r="AP198" s="705"/>
      <c r="AQ198" s="705"/>
      <c r="AR198" s="705"/>
      <c r="AS198" s="705"/>
      <c r="AT198" s="705"/>
      <c r="AU198" s="705"/>
      <c r="AV198" s="705"/>
      <c r="AW198" s="705"/>
      <c r="AX198" s="705"/>
      <c r="AY198" s="705"/>
      <c r="AZ198" s="705"/>
      <c r="BA198" s="705"/>
      <c r="BB198" s="705"/>
      <c r="BC198" s="705"/>
      <c r="BD198" s="705"/>
      <c r="BE198" s="705"/>
      <c r="BF198" s="705"/>
      <c r="BG198" s="705"/>
      <c r="BH198" s="705"/>
    </row>
    <row r="199" spans="1:60" s="696" customFormat="1" ht="12.75" x14ac:dyDescent="0.2">
      <c r="A199" s="696" t="s">
        <v>6</v>
      </c>
      <c r="B199" s="696" t="s">
        <v>46</v>
      </c>
      <c r="C199" s="696" t="s">
        <v>26</v>
      </c>
      <c r="D199" s="696" t="s">
        <v>1074</v>
      </c>
      <c r="E199" s="699" t="s">
        <v>1047</v>
      </c>
      <c r="F199" s="696" t="s">
        <v>12</v>
      </c>
      <c r="G199" s="700">
        <f>'3 Heat eta and phi'!D$21</f>
        <v>0.22082583439363709</v>
      </c>
      <c r="H199" s="700">
        <f>'3 Heat eta and phi'!E$21</f>
        <v>0.23818542510955309</v>
      </c>
      <c r="I199" s="700">
        <f>'3 Heat eta and phi'!F$21</f>
        <v>0.24042546167303691</v>
      </c>
      <c r="J199" s="700">
        <f>'3 Heat eta and phi'!G$21</f>
        <v>0.24721206174660004</v>
      </c>
      <c r="K199" s="700">
        <f>'3 Heat eta and phi'!H$21</f>
        <v>0.25245285308078824</v>
      </c>
      <c r="L199" s="700">
        <f>'3 Heat eta and phi'!I$21</f>
        <v>0.25597161877739627</v>
      </c>
      <c r="M199" s="700">
        <f>'3 Heat eta and phi'!J$21</f>
        <v>0.25795766803074527</v>
      </c>
      <c r="N199" s="700">
        <f>'3 Heat eta and phi'!K$21</f>
        <v>0.26274732024593184</v>
      </c>
      <c r="O199" s="700">
        <f>'3 Heat eta and phi'!L$21</f>
        <v>0.26301245275701968</v>
      </c>
      <c r="P199" s="700">
        <f>'3 Heat eta and phi'!M$21</f>
        <v>0.25926789110504256</v>
      </c>
      <c r="Q199" s="700">
        <f>'3 Heat eta and phi'!N$21</f>
        <v>0.26376961637687713</v>
      </c>
      <c r="R199" s="700">
        <f>'3 Heat eta and phi'!O$21</f>
        <v>0.27384463233818968</v>
      </c>
      <c r="S199" s="700">
        <f>'3 Heat eta and phi'!P$21</f>
        <v>0.29274828522686275</v>
      </c>
      <c r="T199" s="700">
        <f>'3 Heat eta and phi'!Q$21</f>
        <v>0.26305771052289167</v>
      </c>
      <c r="U199" s="700">
        <f>'3 Heat eta and phi'!R$21</f>
        <v>0.27337536104858901</v>
      </c>
      <c r="V199" s="700">
        <f>'3 Heat eta and phi'!S$21</f>
        <v>0.26712694482050137</v>
      </c>
      <c r="W199" s="700">
        <f>'3 Heat eta and phi'!T$21</f>
        <v>0.26379674514077622</v>
      </c>
      <c r="X199" s="700">
        <f>'3 Heat eta and phi'!U$21</f>
        <v>0.27815907003644758</v>
      </c>
      <c r="Y199" s="706"/>
      <c r="Z199" s="706"/>
      <c r="AA199" s="706"/>
      <c r="AB199" s="706"/>
      <c r="AC199" s="706"/>
      <c r="AD199" s="706"/>
      <c r="AE199" s="706"/>
      <c r="AF199" s="706"/>
      <c r="AG199" s="706"/>
      <c r="AH199" s="706"/>
      <c r="AI199" s="706"/>
      <c r="AJ199" s="706"/>
      <c r="AK199" s="706"/>
      <c r="AL199" s="706"/>
      <c r="AM199" s="706"/>
      <c r="AN199" s="706"/>
      <c r="AO199" s="706"/>
      <c r="AP199" s="706"/>
      <c r="AQ199" s="706"/>
      <c r="AR199" s="706"/>
      <c r="AS199" s="706"/>
      <c r="AT199" s="706"/>
      <c r="AU199" s="706"/>
      <c r="AV199" s="706"/>
      <c r="AW199" s="706"/>
      <c r="AX199" s="706"/>
      <c r="AY199" s="706"/>
      <c r="AZ199" s="706"/>
      <c r="BA199" s="706"/>
      <c r="BB199" s="706"/>
      <c r="BC199" s="706"/>
      <c r="BD199" s="706"/>
      <c r="BE199" s="706"/>
      <c r="BF199" s="706"/>
      <c r="BG199" s="706"/>
      <c r="BH199" s="706"/>
    </row>
    <row r="200" spans="1:60" s="696" customFormat="1" ht="12.75" x14ac:dyDescent="0.2">
      <c r="A200" s="696" t="s">
        <v>6</v>
      </c>
      <c r="B200" s="696" t="s">
        <v>46</v>
      </c>
      <c r="C200" s="696" t="s">
        <v>26</v>
      </c>
      <c r="D200" s="696" t="s">
        <v>1074</v>
      </c>
      <c r="E200" s="699" t="s">
        <v>1047</v>
      </c>
      <c r="F200" s="696" t="s">
        <v>13</v>
      </c>
      <c r="G200" s="700">
        <f>'3 Heat eta and phi'!D$25</f>
        <v>0.67581033100446697</v>
      </c>
      <c r="H200" s="700">
        <f>'3 Heat eta and phi'!E$25</f>
        <v>0.67560989577368002</v>
      </c>
      <c r="I200" s="700">
        <f>'3 Heat eta and phi'!F$25</f>
        <v>0.67729927843316917</v>
      </c>
      <c r="J200" s="700">
        <f>'3 Heat eta and phi'!G$25</f>
        <v>0.6775283472683542</v>
      </c>
      <c r="K200" s="700">
        <f>'3 Heat eta and phi'!H$25</f>
        <v>0.67641163669682736</v>
      </c>
      <c r="L200" s="700">
        <f>'3 Heat eta and phi'!I$25</f>
        <v>0.67701294238918797</v>
      </c>
      <c r="M200" s="700">
        <f>'3 Heat eta and phi'!J$25</f>
        <v>0.67644027030122555</v>
      </c>
      <c r="N200" s="700">
        <f>'3 Heat eta and phi'!K$25</f>
        <v>0.67601076623525369</v>
      </c>
      <c r="O200" s="700">
        <f>'3 Heat eta and phi'!L$25</f>
        <v>0.67635436948803118</v>
      </c>
      <c r="P200" s="700">
        <f>'3 Heat eta and phi'!M$25</f>
        <v>0.67655480471881801</v>
      </c>
      <c r="Q200" s="700">
        <f>'3 Heat eta and phi'!N$25</f>
        <v>0.67626846867483681</v>
      </c>
      <c r="R200" s="700">
        <f>'3 Heat eta and phi'!O$25</f>
        <v>0.6762971022792349</v>
      </c>
      <c r="S200" s="700">
        <f>'3 Heat eta and phi'!P$25</f>
        <v>0.67655480471881801</v>
      </c>
      <c r="T200" s="700">
        <f>'3 Heat eta and phi'!Q$25</f>
        <v>0.67612530065284626</v>
      </c>
      <c r="U200" s="700">
        <f>'3 Heat eta and phi'!R$25</f>
        <v>0.67644027030122555</v>
      </c>
      <c r="V200" s="700">
        <f>'3 Heat eta and phi'!S$25</f>
        <v>0.67543809414729128</v>
      </c>
      <c r="W200" s="700">
        <f>'3 Heat eta and phi'!T$25</f>
        <v>0.67529492612530073</v>
      </c>
      <c r="X200" s="700">
        <f>'3 Heat eta and phi'!U$25</f>
        <v>0.67669797274080867</v>
      </c>
      <c r="Y200" s="706"/>
      <c r="Z200" s="706"/>
      <c r="AA200" s="706"/>
      <c r="AB200" s="706"/>
      <c r="AC200" s="706"/>
      <c r="AD200" s="706"/>
      <c r="AE200" s="706"/>
      <c r="AF200" s="706"/>
      <c r="AG200" s="706"/>
      <c r="AH200" s="706"/>
      <c r="AI200" s="706"/>
      <c r="AJ200" s="706"/>
      <c r="AK200" s="706"/>
      <c r="AL200" s="706"/>
      <c r="AM200" s="706"/>
      <c r="AN200" s="706"/>
      <c r="AO200" s="706"/>
      <c r="AP200" s="706"/>
      <c r="AQ200" s="706"/>
      <c r="AR200" s="706"/>
      <c r="AS200" s="706"/>
      <c r="AT200" s="706"/>
      <c r="AU200" s="706"/>
      <c r="AV200" s="706"/>
      <c r="AW200" s="706"/>
      <c r="AX200" s="706"/>
      <c r="AY200" s="706"/>
      <c r="AZ200" s="706"/>
      <c r="BA200" s="706"/>
      <c r="BB200" s="706"/>
      <c r="BC200" s="706"/>
      <c r="BD200" s="706"/>
      <c r="BE200" s="706"/>
      <c r="BF200" s="706"/>
      <c r="BG200" s="706"/>
      <c r="BH200" s="706"/>
    </row>
    <row r="201" spans="1:60" s="697" customFormat="1" ht="12.75" x14ac:dyDescent="0.2">
      <c r="A201" s="697" t="s">
        <v>6</v>
      </c>
      <c r="B201" s="697" t="s">
        <v>46</v>
      </c>
      <c r="C201" s="697" t="s">
        <v>16</v>
      </c>
      <c r="F201" s="697" t="s">
        <v>9</v>
      </c>
      <c r="Q201" s="697">
        <v>143</v>
      </c>
      <c r="R201" s="697">
        <v>128</v>
      </c>
      <c r="S201" s="697">
        <v>151</v>
      </c>
      <c r="T201" s="697">
        <v>175</v>
      </c>
      <c r="U201" s="697">
        <v>159</v>
      </c>
      <c r="V201" s="697">
        <v>108</v>
      </c>
      <c r="W201" s="697">
        <v>110</v>
      </c>
      <c r="X201" s="697">
        <v>111</v>
      </c>
      <c r="Y201" s="697">
        <v>117</v>
      </c>
      <c r="Z201" s="697">
        <v>117</v>
      </c>
      <c r="AA201" s="697">
        <v>97</v>
      </c>
      <c r="AB201" s="697">
        <v>79</v>
      </c>
      <c r="AC201" s="697">
        <v>62</v>
      </c>
      <c r="AD201" s="697">
        <v>43</v>
      </c>
      <c r="AE201" s="697">
        <v>41</v>
      </c>
      <c r="AF201" s="697">
        <v>43</v>
      </c>
      <c r="AG201" s="697">
        <v>39</v>
      </c>
      <c r="AH201" s="697">
        <v>38</v>
      </c>
      <c r="AI201" s="697">
        <v>36</v>
      </c>
      <c r="AJ201" s="697">
        <v>31</v>
      </c>
      <c r="AK201" s="697">
        <v>26</v>
      </c>
      <c r="AL201" s="697">
        <v>24</v>
      </c>
      <c r="AM201" s="697">
        <v>23</v>
      </c>
      <c r="AN201" s="697">
        <v>23</v>
      </c>
      <c r="AO201" s="697">
        <v>23</v>
      </c>
      <c r="AP201" s="697">
        <v>23</v>
      </c>
      <c r="AQ201" s="697">
        <v>23</v>
      </c>
      <c r="AR201" s="697">
        <v>23</v>
      </c>
      <c r="AS201" s="697">
        <v>22</v>
      </c>
      <c r="AT201" s="697">
        <v>22</v>
      </c>
      <c r="AU201" s="697">
        <v>30</v>
      </c>
      <c r="AV201" s="697">
        <v>42</v>
      </c>
      <c r="AW201" s="697">
        <v>42</v>
      </c>
      <c r="AX201" s="697">
        <v>21</v>
      </c>
      <c r="AY201" s="697">
        <v>27</v>
      </c>
      <c r="AZ201" s="697">
        <v>28</v>
      </c>
      <c r="BA201" s="697">
        <v>22</v>
      </c>
      <c r="BB201" s="697">
        <v>20</v>
      </c>
      <c r="BC201" s="697">
        <v>4</v>
      </c>
      <c r="BD201" s="697">
        <v>1</v>
      </c>
    </row>
    <row r="202" spans="1:60" s="697" customFormat="1" ht="12.75" x14ac:dyDescent="0.2">
      <c r="A202" s="697" t="s">
        <v>6</v>
      </c>
      <c r="B202" s="697" t="s">
        <v>46</v>
      </c>
      <c r="C202" s="697" t="s">
        <v>16</v>
      </c>
      <c r="F202" s="697" t="s">
        <v>10</v>
      </c>
      <c r="Q202" s="697">
        <v>1.15106292208994E-3</v>
      </c>
      <c r="R202" s="697">
        <v>1.0332579916047799E-3</v>
      </c>
      <c r="S202" s="697">
        <v>1.2102850181142E-3</v>
      </c>
      <c r="T202" s="697">
        <v>1.3341770414814699E-3</v>
      </c>
      <c r="U202" s="697">
        <v>1.26297729023854E-3</v>
      </c>
      <c r="V202" s="697">
        <v>8.7430278400673505E-4</v>
      </c>
      <c r="W202" s="697">
        <v>8.8237181543990198E-4</v>
      </c>
      <c r="X202" s="697">
        <v>8.6736368324815999E-4</v>
      </c>
      <c r="Y202" s="697">
        <v>9.1471280363383302E-4</v>
      </c>
      <c r="Z202" s="697">
        <v>8.7271099839630005E-4</v>
      </c>
      <c r="AA202" s="697">
        <v>7.8114304581363705E-4</v>
      </c>
      <c r="AB202" s="697">
        <v>6.4977257959714096E-4</v>
      </c>
      <c r="AC202" s="697">
        <v>5.1375112900953798E-4</v>
      </c>
      <c r="AD202" s="697">
        <v>3.5945363048166799E-4</v>
      </c>
      <c r="AE202" s="697">
        <v>3.43259965004228E-4</v>
      </c>
      <c r="AF202" s="697">
        <v>3.4491886385330502E-4</v>
      </c>
      <c r="AG202" s="697">
        <v>3.0537937514681698E-4</v>
      </c>
      <c r="AH202" s="697">
        <v>2.9437739181630902E-4</v>
      </c>
      <c r="AI202" s="697">
        <v>2.7536619879909701E-4</v>
      </c>
      <c r="AJ202" s="697">
        <v>2.4222534771057999E-4</v>
      </c>
      <c r="AK202" s="697">
        <v>2.0418420556637601E-4</v>
      </c>
      <c r="AL202" s="697">
        <v>1.8049048288724601E-4</v>
      </c>
      <c r="AM202" s="697">
        <v>1.76821064770325E-4</v>
      </c>
      <c r="AN202" s="697">
        <v>1.7405781746632399E-4</v>
      </c>
      <c r="AO202" s="697">
        <v>1.74370560184378E-4</v>
      </c>
      <c r="AP202" s="697">
        <v>1.7503671965966801E-4</v>
      </c>
      <c r="AQ202" s="697">
        <v>1.6534867002156701E-4</v>
      </c>
      <c r="AR202" s="697">
        <v>1.6941536965697101E-4</v>
      </c>
      <c r="AS202" s="697">
        <v>1.6149989355688799E-4</v>
      </c>
      <c r="AT202" s="697">
        <v>1.5862029186133699E-4</v>
      </c>
      <c r="AU202" s="697">
        <v>2.1519568460920499E-4</v>
      </c>
      <c r="AV202" s="697">
        <v>2.9809009418227498E-4</v>
      </c>
      <c r="AW202" s="697">
        <v>3.0690761350101202E-4</v>
      </c>
      <c r="AX202" s="697">
        <v>1.52223551157986E-4</v>
      </c>
      <c r="AY202" s="697">
        <v>1.9486283821332399E-4</v>
      </c>
      <c r="AZ202" s="697">
        <v>2.03651174630882E-4</v>
      </c>
      <c r="BA202" s="697">
        <v>1.6267617089871201E-4</v>
      </c>
      <c r="BB202" s="697">
        <v>1.5029005981544399E-4</v>
      </c>
      <c r="BC202" s="698">
        <v>3.0067501540959498E-5</v>
      </c>
      <c r="BD202" s="698">
        <v>8.0995269876239201E-6</v>
      </c>
    </row>
    <row r="203" spans="1:60" s="696" customFormat="1" ht="12.75" x14ac:dyDescent="0.2">
      <c r="A203" s="696" t="s">
        <v>6</v>
      </c>
      <c r="B203" s="696" t="s">
        <v>46</v>
      </c>
      <c r="C203" s="696" t="s">
        <v>16</v>
      </c>
      <c r="D203" s="696" t="str">
        <f>'2 MD eta and phi'!$A$13</f>
        <v>Industry static diesel engines</v>
      </c>
      <c r="E203" s="699" t="s">
        <v>1048</v>
      </c>
      <c r="F203" s="696" t="s">
        <v>11</v>
      </c>
      <c r="G203" s="705"/>
      <c r="H203" s="705"/>
      <c r="I203" s="705"/>
      <c r="J203" s="705"/>
      <c r="K203" s="705"/>
      <c r="L203" s="705"/>
      <c r="M203" s="705"/>
      <c r="N203" s="705"/>
      <c r="O203" s="705"/>
      <c r="P203" s="705"/>
      <c r="Q203" s="696">
        <f>1</f>
        <v>1</v>
      </c>
      <c r="R203" s="696">
        <f>1</f>
        <v>1</v>
      </c>
      <c r="S203" s="696">
        <f>1</f>
        <v>1</v>
      </c>
      <c r="T203" s="696">
        <f>1</f>
        <v>1</v>
      </c>
      <c r="U203" s="696">
        <f>1</f>
        <v>1</v>
      </c>
      <c r="V203" s="696">
        <f>1</f>
        <v>1</v>
      </c>
      <c r="W203" s="696">
        <f>1</f>
        <v>1</v>
      </c>
      <c r="X203" s="696">
        <f>1</f>
        <v>1</v>
      </c>
      <c r="Y203" s="696">
        <f>1</f>
        <v>1</v>
      </c>
      <c r="Z203" s="696">
        <f>1</f>
        <v>1</v>
      </c>
      <c r="AA203" s="696">
        <f>1</f>
        <v>1</v>
      </c>
      <c r="AB203" s="696">
        <f>1</f>
        <v>1</v>
      </c>
      <c r="AC203" s="696">
        <f>1</f>
        <v>1</v>
      </c>
      <c r="AD203" s="696">
        <f>1</f>
        <v>1</v>
      </c>
      <c r="AE203" s="696">
        <f>1</f>
        <v>1</v>
      </c>
      <c r="AF203" s="696">
        <f>1</f>
        <v>1</v>
      </c>
      <c r="AG203" s="696">
        <f>1</f>
        <v>1</v>
      </c>
      <c r="AH203" s="696">
        <f>1</f>
        <v>1</v>
      </c>
      <c r="AI203" s="696">
        <f>1</f>
        <v>1</v>
      </c>
      <c r="AJ203" s="696">
        <f>1</f>
        <v>1</v>
      </c>
      <c r="AK203" s="696">
        <f>1</f>
        <v>1</v>
      </c>
      <c r="AL203" s="696">
        <f>1</f>
        <v>1</v>
      </c>
      <c r="AM203" s="696">
        <f>1</f>
        <v>1</v>
      </c>
      <c r="AN203" s="696">
        <f>1</f>
        <v>1</v>
      </c>
      <c r="AO203" s="696">
        <f>1</f>
        <v>1</v>
      </c>
      <c r="AP203" s="696">
        <f>1</f>
        <v>1</v>
      </c>
      <c r="AQ203" s="696">
        <f>1</f>
        <v>1</v>
      </c>
      <c r="AR203" s="696">
        <f>1</f>
        <v>1</v>
      </c>
      <c r="AS203" s="696">
        <f>1</f>
        <v>1</v>
      </c>
      <c r="AT203" s="696">
        <f>1</f>
        <v>1</v>
      </c>
      <c r="AU203" s="696">
        <f>1</f>
        <v>1</v>
      </c>
      <c r="AV203" s="696">
        <f>1</f>
        <v>1</v>
      </c>
      <c r="AW203" s="696">
        <f>1</f>
        <v>1</v>
      </c>
      <c r="AX203" s="696">
        <f>1</f>
        <v>1</v>
      </c>
      <c r="AY203" s="696">
        <f>1</f>
        <v>1</v>
      </c>
      <c r="AZ203" s="696">
        <f>1</f>
        <v>1</v>
      </c>
      <c r="BA203" s="696">
        <f>1</f>
        <v>1</v>
      </c>
      <c r="BB203" s="696">
        <f>1</f>
        <v>1</v>
      </c>
      <c r="BC203" s="696">
        <f>1</f>
        <v>1</v>
      </c>
      <c r="BD203" s="696">
        <f>1</f>
        <v>1</v>
      </c>
      <c r="BE203" s="705"/>
      <c r="BF203" s="705"/>
      <c r="BG203" s="705"/>
      <c r="BH203" s="705"/>
    </row>
    <row r="204" spans="1:60" s="696" customFormat="1" ht="12.75" x14ac:dyDescent="0.2">
      <c r="A204" s="696" t="s">
        <v>6</v>
      </c>
      <c r="B204" s="696" t="s">
        <v>46</v>
      </c>
      <c r="C204" s="696" t="s">
        <v>16</v>
      </c>
      <c r="D204" s="696" t="str">
        <f>'2 MD eta and phi'!$A$13</f>
        <v>Industry static diesel engines</v>
      </c>
      <c r="E204" s="699" t="s">
        <v>1048</v>
      </c>
      <c r="F204" s="696" t="s">
        <v>12</v>
      </c>
      <c r="G204" s="706"/>
      <c r="H204" s="706"/>
      <c r="I204" s="706"/>
      <c r="J204" s="706"/>
      <c r="K204" s="706"/>
      <c r="L204" s="706"/>
      <c r="M204" s="706"/>
      <c r="N204" s="706"/>
      <c r="O204" s="706"/>
      <c r="P204" s="706"/>
      <c r="Q204" s="696">
        <f>'2 MD eta and phi'!P$13</f>
        <v>0.26</v>
      </c>
      <c r="R204" s="696">
        <f>'2 MD eta and phi'!Q$13</f>
        <v>0.26100000000000001</v>
      </c>
      <c r="S204" s="696">
        <f>'2 MD eta and phi'!R$13</f>
        <v>0.26200000000000001</v>
      </c>
      <c r="T204" s="696">
        <f>'2 MD eta and phi'!S$13</f>
        <v>0.26300000000000001</v>
      </c>
      <c r="U204" s="696">
        <f>'2 MD eta and phi'!T$13</f>
        <v>0.26400000000000001</v>
      </c>
      <c r="V204" s="696">
        <f>'2 MD eta and phi'!U$13</f>
        <v>0.26500000000000001</v>
      </c>
      <c r="W204" s="696">
        <f>'2 MD eta and phi'!V$13</f>
        <v>0.26600000000000001</v>
      </c>
      <c r="X204" s="696">
        <f>'2 MD eta and phi'!W$13</f>
        <v>0.26700000000000002</v>
      </c>
      <c r="Y204" s="696">
        <f>'2 MD eta and phi'!X$13</f>
        <v>0.26800000000000002</v>
      </c>
      <c r="Z204" s="696">
        <f>'2 MD eta and phi'!Y$13</f>
        <v>0.26900000000000002</v>
      </c>
      <c r="AA204" s="696">
        <f>'2 MD eta and phi'!Z$13</f>
        <v>0.27</v>
      </c>
      <c r="AB204" s="696">
        <f>'2 MD eta and phi'!AA$13</f>
        <v>0.27100000000000002</v>
      </c>
      <c r="AC204" s="696">
        <f>'2 MD eta and phi'!AB$13</f>
        <v>0.27200000000000002</v>
      </c>
      <c r="AD204" s="696">
        <f>'2 MD eta and phi'!AC$13</f>
        <v>0.27300000000000002</v>
      </c>
      <c r="AE204" s="696">
        <f>'2 MD eta and phi'!AD$13</f>
        <v>0.27400000000000002</v>
      </c>
      <c r="AF204" s="696">
        <f>'2 MD eta and phi'!AE$13</f>
        <v>0.27500000000000002</v>
      </c>
      <c r="AG204" s="696">
        <f>'2 MD eta and phi'!AF$13</f>
        <v>0.27600000000000002</v>
      </c>
      <c r="AH204" s="696">
        <f>'2 MD eta and phi'!AG$13</f>
        <v>0.27700000000000002</v>
      </c>
      <c r="AI204" s="696">
        <f>'2 MD eta and phi'!AH$13</f>
        <v>0.27800000000000002</v>
      </c>
      <c r="AJ204" s="696">
        <f>'2 MD eta and phi'!AI$13</f>
        <v>0.27900000000000003</v>
      </c>
      <c r="AK204" s="696">
        <f>'2 MD eta and phi'!AJ$13</f>
        <v>0.28000000000000003</v>
      </c>
      <c r="AL204" s="696">
        <f>'2 MD eta and phi'!AK$13</f>
        <v>0.28100000000000003</v>
      </c>
      <c r="AM204" s="696">
        <f>'2 MD eta and phi'!AL$13</f>
        <v>0.28199999999999997</v>
      </c>
      <c r="AN204" s="696">
        <f>'2 MD eta and phi'!AM$13</f>
        <v>0.28299999999999997</v>
      </c>
      <c r="AO204" s="696">
        <f>'2 MD eta and phi'!AN$13</f>
        <v>0.28399999999999997</v>
      </c>
      <c r="AP204" s="696">
        <f>'2 MD eta and phi'!AO$13</f>
        <v>0.28499999999999998</v>
      </c>
      <c r="AQ204" s="696">
        <f>'2 MD eta and phi'!AP$13</f>
        <v>0.28599999999999998</v>
      </c>
      <c r="AR204" s="696">
        <f>'2 MD eta and phi'!AQ$13</f>
        <v>0.28699999999999998</v>
      </c>
      <c r="AS204" s="696">
        <f>'2 MD eta and phi'!AR$13</f>
        <v>0.28799999999999998</v>
      </c>
      <c r="AT204" s="696">
        <f>'2 MD eta and phi'!AS$13</f>
        <v>0.28899999999999998</v>
      </c>
      <c r="AU204" s="696">
        <f>'2 MD eta and phi'!AT$13</f>
        <v>0.28999999999999998</v>
      </c>
      <c r="AV204" s="696">
        <f>'2 MD eta and phi'!AU$13</f>
        <v>0.29099999999999998</v>
      </c>
      <c r="AW204" s="696">
        <f>'2 MD eta and phi'!AV$13</f>
        <v>0.29199999999999998</v>
      </c>
      <c r="AX204" s="696">
        <f>'2 MD eta and phi'!AW$13</f>
        <v>0.29299999999999998</v>
      </c>
      <c r="AY204" s="696">
        <f>'2 MD eta and phi'!AX$13</f>
        <v>0.29399999999999998</v>
      </c>
      <c r="AZ204" s="696">
        <f>'2 MD eta and phi'!AY$13</f>
        <v>0.29499999999999998</v>
      </c>
      <c r="BA204" s="696">
        <f>'2 MD eta and phi'!AZ$13</f>
        <v>0.29599999999999999</v>
      </c>
      <c r="BB204" s="696">
        <f>'2 MD eta and phi'!BA$13</f>
        <v>0.29699999999999999</v>
      </c>
      <c r="BC204" s="696">
        <f>'2 MD eta and phi'!BB$13</f>
        <v>0.29799999999999999</v>
      </c>
      <c r="BD204" s="696">
        <f>'2 MD eta and phi'!BC$13</f>
        <v>0.29899999999999999</v>
      </c>
      <c r="BE204" s="706"/>
      <c r="BF204" s="706"/>
      <c r="BG204" s="706"/>
      <c r="BH204" s="706"/>
    </row>
    <row r="205" spans="1:60" s="696" customFormat="1" ht="12.75" x14ac:dyDescent="0.2">
      <c r="A205" s="696" t="s">
        <v>6</v>
      </c>
      <c r="B205" s="696" t="s">
        <v>46</v>
      </c>
      <c r="C205" s="696" t="s">
        <v>16</v>
      </c>
      <c r="D205" s="696" t="str">
        <f>'2 MD eta and phi'!$A$13</f>
        <v>Industry static diesel engines</v>
      </c>
      <c r="E205" s="699" t="s">
        <v>1048</v>
      </c>
      <c r="F205" s="696" t="s">
        <v>13</v>
      </c>
      <c r="G205" s="706"/>
      <c r="H205" s="706"/>
      <c r="I205" s="706"/>
      <c r="J205" s="706"/>
      <c r="K205" s="706"/>
      <c r="L205" s="706"/>
      <c r="M205" s="706"/>
      <c r="N205" s="706"/>
      <c r="O205" s="706"/>
      <c r="P205" s="706"/>
      <c r="Q205" s="696">
        <f>1</f>
        <v>1</v>
      </c>
      <c r="R205" s="696">
        <f>1</f>
        <v>1</v>
      </c>
      <c r="S205" s="696">
        <f>1</f>
        <v>1</v>
      </c>
      <c r="T205" s="696">
        <f>1</f>
        <v>1</v>
      </c>
      <c r="U205" s="696">
        <f>1</f>
        <v>1</v>
      </c>
      <c r="V205" s="696">
        <f>1</f>
        <v>1</v>
      </c>
      <c r="W205" s="696">
        <f>1</f>
        <v>1</v>
      </c>
      <c r="X205" s="696">
        <f>1</f>
        <v>1</v>
      </c>
      <c r="Y205" s="696">
        <f>1</f>
        <v>1</v>
      </c>
      <c r="Z205" s="696">
        <f>1</f>
        <v>1</v>
      </c>
      <c r="AA205" s="696">
        <f>1</f>
        <v>1</v>
      </c>
      <c r="AB205" s="696">
        <f>1</f>
        <v>1</v>
      </c>
      <c r="AC205" s="696">
        <f>1</f>
        <v>1</v>
      </c>
      <c r="AD205" s="696">
        <f>1</f>
        <v>1</v>
      </c>
      <c r="AE205" s="696">
        <f>1</f>
        <v>1</v>
      </c>
      <c r="AF205" s="696">
        <f>1</f>
        <v>1</v>
      </c>
      <c r="AG205" s="696">
        <f>1</f>
        <v>1</v>
      </c>
      <c r="AH205" s="696">
        <f>1</f>
        <v>1</v>
      </c>
      <c r="AI205" s="696">
        <f>1</f>
        <v>1</v>
      </c>
      <c r="AJ205" s="696">
        <f>1</f>
        <v>1</v>
      </c>
      <c r="AK205" s="696">
        <f>1</f>
        <v>1</v>
      </c>
      <c r="AL205" s="696">
        <f>1</f>
        <v>1</v>
      </c>
      <c r="AM205" s="696">
        <f>1</f>
        <v>1</v>
      </c>
      <c r="AN205" s="696">
        <f>1</f>
        <v>1</v>
      </c>
      <c r="AO205" s="696">
        <f>1</f>
        <v>1</v>
      </c>
      <c r="AP205" s="696">
        <f>1</f>
        <v>1</v>
      </c>
      <c r="AQ205" s="696">
        <f>1</f>
        <v>1</v>
      </c>
      <c r="AR205" s="696">
        <f>1</f>
        <v>1</v>
      </c>
      <c r="AS205" s="696">
        <f>1</f>
        <v>1</v>
      </c>
      <c r="AT205" s="696">
        <f>1</f>
        <v>1</v>
      </c>
      <c r="AU205" s="696">
        <f>1</f>
        <v>1</v>
      </c>
      <c r="AV205" s="696">
        <f>1</f>
        <v>1</v>
      </c>
      <c r="AW205" s="696">
        <f>1</f>
        <v>1</v>
      </c>
      <c r="AX205" s="696">
        <f>1</f>
        <v>1</v>
      </c>
      <c r="AY205" s="696">
        <f>1</f>
        <v>1</v>
      </c>
      <c r="AZ205" s="696">
        <f>1</f>
        <v>1</v>
      </c>
      <c r="BA205" s="696">
        <f>1</f>
        <v>1</v>
      </c>
      <c r="BB205" s="696">
        <f>1</f>
        <v>1</v>
      </c>
      <c r="BC205" s="696">
        <f>1</f>
        <v>1</v>
      </c>
      <c r="BD205" s="696">
        <f>1</f>
        <v>1</v>
      </c>
      <c r="BE205" s="706"/>
      <c r="BF205" s="706"/>
      <c r="BG205" s="706"/>
      <c r="BH205" s="706"/>
    </row>
    <row r="206" spans="1:60" s="697" customFormat="1" ht="12.75" x14ac:dyDescent="0.2">
      <c r="A206" s="697" t="s">
        <v>6</v>
      </c>
      <c r="B206" s="697" t="s">
        <v>46</v>
      </c>
      <c r="C206" s="697" t="s">
        <v>15</v>
      </c>
      <c r="F206" s="697" t="s">
        <v>9</v>
      </c>
      <c r="Q206" s="697">
        <v>386</v>
      </c>
      <c r="R206" s="697">
        <v>348</v>
      </c>
      <c r="S206" s="697">
        <v>320</v>
      </c>
      <c r="T206" s="697">
        <v>297</v>
      </c>
      <c r="U206" s="697">
        <v>287</v>
      </c>
      <c r="V206" s="697">
        <v>244</v>
      </c>
      <c r="W206" s="697">
        <v>225</v>
      </c>
      <c r="X206" s="697">
        <v>207</v>
      </c>
      <c r="Y206" s="697">
        <v>199</v>
      </c>
      <c r="Z206" s="697">
        <v>188</v>
      </c>
      <c r="AA206" s="697">
        <v>161</v>
      </c>
      <c r="AB206" s="697">
        <v>118</v>
      </c>
      <c r="AC206" s="697">
        <v>90</v>
      </c>
      <c r="AD206" s="697">
        <v>75</v>
      </c>
      <c r="AE206" s="697">
        <v>63</v>
      </c>
      <c r="AF206" s="697">
        <v>44</v>
      </c>
      <c r="AG206" s="697">
        <v>50</v>
      </c>
      <c r="AH206" s="697">
        <v>45</v>
      </c>
      <c r="AI206" s="697">
        <v>49</v>
      </c>
      <c r="AJ206" s="697">
        <v>41</v>
      </c>
      <c r="AK206" s="697">
        <v>31</v>
      </c>
      <c r="AL206" s="697">
        <v>52</v>
      </c>
      <c r="AM206" s="697">
        <v>35</v>
      </c>
      <c r="AN206" s="697">
        <v>34</v>
      </c>
      <c r="AO206" s="697">
        <v>49</v>
      </c>
      <c r="AP206" s="697">
        <v>37</v>
      </c>
      <c r="AQ206" s="697">
        <v>24</v>
      </c>
      <c r="AR206" s="697">
        <v>26</v>
      </c>
      <c r="AS206" s="697">
        <v>16</v>
      </c>
      <c r="AT206" s="697">
        <v>15</v>
      </c>
      <c r="AU206" s="697">
        <v>9</v>
      </c>
      <c r="AV206" s="697">
        <v>33</v>
      </c>
      <c r="AW206" s="697">
        <v>32</v>
      </c>
      <c r="AX206" s="697">
        <v>23</v>
      </c>
      <c r="AY206" s="697">
        <v>22</v>
      </c>
      <c r="AZ206" s="697">
        <v>22</v>
      </c>
      <c r="BA206" s="697">
        <v>27</v>
      </c>
      <c r="BB206" s="697">
        <v>24</v>
      </c>
    </row>
    <row r="207" spans="1:60" s="697" customFormat="1" ht="12.75" x14ac:dyDescent="0.2">
      <c r="A207" s="697" t="s">
        <v>6</v>
      </c>
      <c r="B207" s="697" t="s">
        <v>46</v>
      </c>
      <c r="C207" s="697" t="s">
        <v>15</v>
      </c>
      <c r="F207" s="697" t="s">
        <v>10</v>
      </c>
      <c r="Q207" s="697">
        <v>3.1070649505364899E-3</v>
      </c>
      <c r="R207" s="697">
        <v>2.80917016467549E-3</v>
      </c>
      <c r="S207" s="697">
        <v>2.5648424224936702E-3</v>
      </c>
      <c r="T207" s="697">
        <v>2.2642890361142701E-3</v>
      </c>
      <c r="U207" s="697">
        <v>2.2797137251475501E-3</v>
      </c>
      <c r="V207" s="697">
        <v>1.9752766601633699E-3</v>
      </c>
      <c r="W207" s="697">
        <v>1.80485144067253E-3</v>
      </c>
      <c r="X207" s="697">
        <v>1.61751605794927E-3</v>
      </c>
      <c r="Y207" s="697">
        <v>1.55579357199259E-3</v>
      </c>
      <c r="Z207" s="697">
        <v>1.40230485212397E-3</v>
      </c>
      <c r="AA207" s="697">
        <v>1.2965363956288199E-3</v>
      </c>
      <c r="AB207" s="697">
        <v>9.7054638471471698E-4</v>
      </c>
      <c r="AC207" s="697">
        <v>7.4576776791707101E-4</v>
      </c>
      <c r="AD207" s="697">
        <v>6.2695400665407203E-4</v>
      </c>
      <c r="AE207" s="697">
        <v>5.2744823890893595E-4</v>
      </c>
      <c r="AF207" s="697">
        <v>3.52940232780126E-4</v>
      </c>
      <c r="AG207" s="697">
        <v>3.9151201941899598E-4</v>
      </c>
      <c r="AH207" s="697">
        <v>3.4860480609826E-4</v>
      </c>
      <c r="AI207" s="697">
        <v>3.7480399280988302E-4</v>
      </c>
      <c r="AJ207" s="697">
        <v>3.20362556649476E-4</v>
      </c>
      <c r="AK207" s="697">
        <v>2.4345039894452499E-4</v>
      </c>
      <c r="AL207" s="697">
        <v>3.9106271292236699E-4</v>
      </c>
      <c r="AM207" s="697">
        <v>2.6907553334614602E-4</v>
      </c>
      <c r="AN207" s="697">
        <v>2.57302860602391E-4</v>
      </c>
      <c r="AO207" s="697">
        <v>3.7148510647976198E-4</v>
      </c>
      <c r="AP207" s="697">
        <v>2.8158080988729202E-4</v>
      </c>
      <c r="AQ207" s="697">
        <v>1.7253774263120101E-4</v>
      </c>
      <c r="AR207" s="697">
        <v>1.91513026568749E-4</v>
      </c>
      <c r="AS207" s="697">
        <v>1.17454468041373E-4</v>
      </c>
      <c r="AT207" s="697">
        <v>1.08150198996366E-4</v>
      </c>
      <c r="AU207" s="698">
        <v>6.4558705382761398E-5</v>
      </c>
      <c r="AV207" s="697">
        <v>2.3421364542892999E-4</v>
      </c>
      <c r="AW207" s="697">
        <v>2.3383437219124699E-4</v>
      </c>
      <c r="AX207" s="697">
        <v>1.66721032220652E-4</v>
      </c>
      <c r="AY207" s="697">
        <v>1.5877712743307901E-4</v>
      </c>
      <c r="AZ207" s="697">
        <v>1.6001163720997901E-4</v>
      </c>
      <c r="BA207" s="697">
        <v>1.99648027921146E-4</v>
      </c>
      <c r="BB207" s="697">
        <v>1.80348071778533E-4</v>
      </c>
    </row>
    <row r="208" spans="1:60" s="696" customFormat="1" ht="12.75" x14ac:dyDescent="0.2">
      <c r="A208" s="696" t="s">
        <v>6</v>
      </c>
      <c r="B208" s="696" t="s">
        <v>46</v>
      </c>
      <c r="C208" s="696" t="s">
        <v>15</v>
      </c>
      <c r="D208" s="696" t="s">
        <v>1075</v>
      </c>
      <c r="E208" s="699" t="s">
        <v>1053</v>
      </c>
      <c r="F208" s="696" t="s">
        <v>11</v>
      </c>
      <c r="G208" s="705"/>
      <c r="H208" s="705"/>
      <c r="I208" s="705"/>
      <c r="J208" s="705"/>
      <c r="K208" s="705"/>
      <c r="L208" s="705"/>
      <c r="M208" s="705"/>
      <c r="N208" s="705"/>
      <c r="O208" s="705"/>
      <c r="P208" s="705"/>
      <c r="Q208" s="696">
        <f t="shared" ref="Q208:BB208" si="28">0.5</f>
        <v>0.5</v>
      </c>
      <c r="R208" s="696">
        <f t="shared" si="28"/>
        <v>0.5</v>
      </c>
      <c r="S208" s="696">
        <f t="shared" si="28"/>
        <v>0.5</v>
      </c>
      <c r="T208" s="696">
        <f t="shared" si="28"/>
        <v>0.5</v>
      </c>
      <c r="U208" s="696">
        <f t="shared" si="28"/>
        <v>0.5</v>
      </c>
      <c r="V208" s="696">
        <f t="shared" si="28"/>
        <v>0.5</v>
      </c>
      <c r="W208" s="696">
        <f t="shared" si="28"/>
        <v>0.5</v>
      </c>
      <c r="X208" s="696">
        <f t="shared" si="28"/>
        <v>0.5</v>
      </c>
      <c r="Y208" s="696">
        <f t="shared" si="28"/>
        <v>0.5</v>
      </c>
      <c r="Z208" s="696">
        <f t="shared" si="28"/>
        <v>0.5</v>
      </c>
      <c r="AA208" s="696">
        <f t="shared" si="28"/>
        <v>0.5</v>
      </c>
      <c r="AB208" s="696">
        <f t="shared" si="28"/>
        <v>0.5</v>
      </c>
      <c r="AC208" s="696">
        <f t="shared" si="28"/>
        <v>0.5</v>
      </c>
      <c r="AD208" s="696">
        <f t="shared" si="28"/>
        <v>0.5</v>
      </c>
      <c r="AE208" s="696">
        <f t="shared" si="28"/>
        <v>0.5</v>
      </c>
      <c r="AF208" s="696">
        <f t="shared" si="28"/>
        <v>0.5</v>
      </c>
      <c r="AG208" s="696">
        <f t="shared" si="28"/>
        <v>0.5</v>
      </c>
      <c r="AH208" s="696">
        <f t="shared" si="28"/>
        <v>0.5</v>
      </c>
      <c r="AI208" s="696">
        <f t="shared" si="28"/>
        <v>0.5</v>
      </c>
      <c r="AJ208" s="696">
        <f t="shared" si="28"/>
        <v>0.5</v>
      </c>
      <c r="AK208" s="696">
        <f t="shared" si="28"/>
        <v>0.5</v>
      </c>
      <c r="AL208" s="696">
        <f t="shared" si="28"/>
        <v>0.5</v>
      </c>
      <c r="AM208" s="696">
        <f t="shared" si="28"/>
        <v>0.5</v>
      </c>
      <c r="AN208" s="696">
        <f t="shared" si="28"/>
        <v>0.5</v>
      </c>
      <c r="AO208" s="696">
        <f t="shared" si="28"/>
        <v>0.5</v>
      </c>
      <c r="AP208" s="696">
        <f t="shared" si="28"/>
        <v>0.5</v>
      </c>
      <c r="AQ208" s="696">
        <f t="shared" si="28"/>
        <v>0.5</v>
      </c>
      <c r="AR208" s="696">
        <f t="shared" si="28"/>
        <v>0.5</v>
      </c>
      <c r="AS208" s="696">
        <f t="shared" si="28"/>
        <v>0.5</v>
      </c>
      <c r="AT208" s="696">
        <f t="shared" si="28"/>
        <v>0.5</v>
      </c>
      <c r="AU208" s="696">
        <f t="shared" si="28"/>
        <v>0.5</v>
      </c>
      <c r="AV208" s="696">
        <f t="shared" si="28"/>
        <v>0.5</v>
      </c>
      <c r="AW208" s="696">
        <f t="shared" si="28"/>
        <v>0.5</v>
      </c>
      <c r="AX208" s="696">
        <f t="shared" si="28"/>
        <v>0.5</v>
      </c>
      <c r="AY208" s="696">
        <f t="shared" si="28"/>
        <v>0.5</v>
      </c>
      <c r="AZ208" s="696">
        <f t="shared" si="28"/>
        <v>0.5</v>
      </c>
      <c r="BA208" s="696">
        <f t="shared" si="28"/>
        <v>0.5</v>
      </c>
      <c r="BB208" s="696">
        <f t="shared" si="28"/>
        <v>0.5</v>
      </c>
      <c r="BC208" s="705"/>
      <c r="BD208" s="705"/>
      <c r="BE208" s="705"/>
      <c r="BF208" s="705"/>
      <c r="BG208" s="705"/>
      <c r="BH208" s="705"/>
    </row>
    <row r="209" spans="1:60" s="696" customFormat="1" ht="12.75" x14ac:dyDescent="0.2">
      <c r="A209" s="696" t="s">
        <v>6</v>
      </c>
      <c r="B209" s="696" t="s">
        <v>46</v>
      </c>
      <c r="C209" s="696" t="s">
        <v>15</v>
      </c>
      <c r="D209" s="696" t="s">
        <v>1075</v>
      </c>
      <c r="E209" s="699" t="s">
        <v>1053</v>
      </c>
      <c r="F209" s="696" t="s">
        <v>12</v>
      </c>
      <c r="G209" s="706"/>
      <c r="H209" s="706"/>
      <c r="I209" s="706"/>
      <c r="J209" s="706"/>
      <c r="K209" s="706"/>
      <c r="L209" s="706"/>
      <c r="M209" s="706"/>
      <c r="N209" s="706"/>
      <c r="O209" s="706"/>
      <c r="P209" s="706"/>
      <c r="Q209" s="700">
        <f>'3 Heat eta and phi'!N$20</f>
        <v>0.26376961637687713</v>
      </c>
      <c r="R209" s="700">
        <f>'3 Heat eta and phi'!O$20</f>
        <v>0.27384463233818968</v>
      </c>
      <c r="S209" s="700">
        <f>'3 Heat eta and phi'!P$20</f>
        <v>0.29274828522686275</v>
      </c>
      <c r="T209" s="700">
        <f>'3 Heat eta and phi'!Q$20</f>
        <v>0.26305771052289167</v>
      </c>
      <c r="U209" s="700">
        <f>'3 Heat eta and phi'!R$20</f>
        <v>0.27337536104858901</v>
      </c>
      <c r="V209" s="700">
        <f>'3 Heat eta and phi'!S$20</f>
        <v>0.26712694482050137</v>
      </c>
      <c r="W209" s="700">
        <f>'3 Heat eta and phi'!T$20</f>
        <v>0.26379674514077622</v>
      </c>
      <c r="X209" s="700">
        <f>'3 Heat eta and phi'!U$20</f>
        <v>0.27815907003644758</v>
      </c>
      <c r="Y209" s="700">
        <f>'3 Heat eta and phi'!V$20</f>
        <v>0.28285577134714029</v>
      </c>
      <c r="Z209" s="700">
        <f>'3 Heat eta and phi'!W$20</f>
        <v>0.27873423627915395</v>
      </c>
      <c r="AA209" s="700">
        <f>'3 Heat eta and phi'!X$20</f>
        <v>0.30307632471533119</v>
      </c>
      <c r="AB209" s="700">
        <f>'3 Heat eta and phi'!Y$20</f>
        <v>0.30222719842934154</v>
      </c>
      <c r="AC209" s="700">
        <f>'3 Heat eta and phi'!Z$20</f>
        <v>0.31428327370669973</v>
      </c>
      <c r="AD209" s="700">
        <f>'3 Heat eta and phi'!AA$20</f>
        <v>0.32638671499685012</v>
      </c>
      <c r="AE209" s="700">
        <f>'3 Heat eta and phi'!AB$20</f>
        <v>0.32866456515327247</v>
      </c>
      <c r="AF209" s="700">
        <f>'3 Heat eta and phi'!AC$20</f>
        <v>0.32726578478118595</v>
      </c>
      <c r="AG209" s="700">
        <f>'3 Heat eta and phi'!AD$20</f>
        <v>0.33804828140726689</v>
      </c>
      <c r="AH209" s="700">
        <f>'3 Heat eta and phi'!AE$20</f>
        <v>0.35308368348877672</v>
      </c>
      <c r="AI209" s="700">
        <f>'3 Heat eta and phi'!AF$20</f>
        <v>0.36127501605989543</v>
      </c>
      <c r="AJ209" s="700">
        <f>'3 Heat eta and phi'!AG$20</f>
        <v>0.336314328692911</v>
      </c>
      <c r="AK209" s="700">
        <f>'3 Heat eta and phi'!AH$20</f>
        <v>0.34392257025756506</v>
      </c>
      <c r="AL209" s="700">
        <f>'3 Heat eta and phi'!AI$20</f>
        <v>0.36114628596185655</v>
      </c>
      <c r="AM209" s="700">
        <f>'3 Heat eta and phi'!AJ$20</f>
        <v>0.37061538562698515</v>
      </c>
      <c r="AN209" s="700">
        <f>'3 Heat eta and phi'!AK$20</f>
        <v>0.37678757180985728</v>
      </c>
      <c r="AO209" s="700">
        <f>'3 Heat eta and phi'!AL$20</f>
        <v>0.38741092067264526</v>
      </c>
      <c r="AP209" s="700">
        <f>'3 Heat eta and phi'!AM$20</f>
        <v>0.383268005286727</v>
      </c>
      <c r="AQ209" s="700">
        <f>'3 Heat eta and phi'!AN$20</f>
        <v>0.39361997933234427</v>
      </c>
      <c r="AR209" s="700">
        <f>'3 Heat eta and phi'!AO$20</f>
        <v>0.40715832414469166</v>
      </c>
      <c r="AS209" s="700">
        <f>'3 Heat eta and phi'!AP$20</f>
        <v>0.41465054901440324</v>
      </c>
      <c r="AT209" s="700">
        <f>'3 Heat eta and phi'!AQ$20</f>
        <v>0.40584455533179142</v>
      </c>
      <c r="AU209" s="700">
        <f>'3 Heat eta and phi'!AR$20</f>
        <v>0.4151583306213521</v>
      </c>
      <c r="AV209" s="700">
        <f>'3 Heat eta and phi'!AS$20</f>
        <v>0.43862096220278957</v>
      </c>
      <c r="AW209" s="700">
        <f>'3 Heat eta and phi'!AT$20</f>
        <v>0.44758791805257503</v>
      </c>
      <c r="AX209" s="700">
        <f>'3 Heat eta and phi'!AU$20</f>
        <v>0.44657128563417114</v>
      </c>
      <c r="AY209" s="700">
        <f>'3 Heat eta and phi'!AV$20</f>
        <v>0.45050456715809217</v>
      </c>
      <c r="AZ209" s="700">
        <f>'3 Heat eta and phi'!AW$20</f>
        <v>0.44928545717019908</v>
      </c>
      <c r="BA209" s="700">
        <f>'3 Heat eta and phi'!AX$20</f>
        <v>0.44282161656391661</v>
      </c>
      <c r="BB209" s="700">
        <f>'3 Heat eta and phi'!AY$20</f>
        <v>0.4474011718435042</v>
      </c>
      <c r="BC209" s="706"/>
      <c r="BD209" s="706"/>
      <c r="BE209" s="706"/>
      <c r="BF209" s="706"/>
      <c r="BG209" s="706"/>
      <c r="BH209" s="706"/>
    </row>
    <row r="210" spans="1:60" s="696" customFormat="1" ht="12.75" x14ac:dyDescent="0.2">
      <c r="A210" s="696" t="s">
        <v>6</v>
      </c>
      <c r="B210" s="696" t="s">
        <v>46</v>
      </c>
      <c r="C210" s="696" t="s">
        <v>15</v>
      </c>
      <c r="D210" s="696" t="s">
        <v>1075</v>
      </c>
      <c r="E210" s="699" t="s">
        <v>1053</v>
      </c>
      <c r="F210" s="696" t="s">
        <v>13</v>
      </c>
      <c r="G210" s="706"/>
      <c r="H210" s="706"/>
      <c r="I210" s="706"/>
      <c r="J210" s="706"/>
      <c r="K210" s="706"/>
      <c r="L210" s="706"/>
      <c r="M210" s="706"/>
      <c r="N210" s="706"/>
      <c r="O210" s="706"/>
      <c r="P210" s="706"/>
      <c r="Q210" s="700">
        <f>'3 Heat eta and phi'!N$24</f>
        <v>0.40255759881631803</v>
      </c>
      <c r="R210" s="700">
        <f>'3 Heat eta and phi'!O$24</f>
        <v>0.40261044176706828</v>
      </c>
      <c r="S210" s="700">
        <f>'3 Heat eta and phi'!P$24</f>
        <v>0.40308602832382168</v>
      </c>
      <c r="T210" s="700">
        <f>'3 Heat eta and phi'!Q$24</f>
        <v>0.4022933840625661</v>
      </c>
      <c r="U210" s="700">
        <f>'3 Heat eta and phi'!R$24</f>
        <v>0.40287465652082011</v>
      </c>
      <c r="V210" s="700">
        <f>'3 Heat eta and phi'!S$24</f>
        <v>0.40102515324455723</v>
      </c>
      <c r="W210" s="700">
        <f>'3 Heat eta and phi'!T$24</f>
        <v>0.40076093849080541</v>
      </c>
      <c r="X210" s="700">
        <f>'3 Heat eta and phi'!U$24</f>
        <v>0.4033502430775735</v>
      </c>
      <c r="Y210" s="700">
        <f>'3 Heat eta and phi'!V$24</f>
        <v>0.40234622701331646</v>
      </c>
      <c r="Z210" s="700">
        <f>'3 Heat eta and phi'!W$24</f>
        <v>0.40435425914183065</v>
      </c>
      <c r="AA210" s="700">
        <f>'3 Heat eta and phi'!X$24</f>
        <v>0.40271612766856901</v>
      </c>
      <c r="AB210" s="700">
        <f>'3 Heat eta and phi'!Y$24</f>
        <v>0.402134855210315</v>
      </c>
      <c r="AC210" s="700">
        <f>'3 Heat eta and phi'!Z$24</f>
        <v>0.40250475586556766</v>
      </c>
      <c r="AD210" s="700">
        <f>'3 Heat eta and phi'!AA$24</f>
        <v>0.40160642570281135</v>
      </c>
      <c r="AE210" s="700">
        <f>'3 Heat eta and phi'!AB$24</f>
        <v>0.40202916930881427</v>
      </c>
      <c r="AF210" s="700">
        <f>'3 Heat eta and phi'!AC$24</f>
        <v>0.40409004438807872</v>
      </c>
      <c r="AG210" s="700">
        <f>'3 Heat eta and phi'!AD$24</f>
        <v>0.40414288733882908</v>
      </c>
      <c r="AH210" s="700">
        <f>'3 Heat eta and phi'!AE$24</f>
        <v>0.40340308602832387</v>
      </c>
      <c r="AI210" s="700">
        <f>'3 Heat eta and phi'!AF$24</f>
        <v>0.4022933840625661</v>
      </c>
      <c r="AJ210" s="700">
        <f>'3 Heat eta and phi'!AG$24</f>
        <v>0.39996829422954983</v>
      </c>
      <c r="AK210" s="700">
        <f>'3 Heat eta and phi'!AH$24</f>
        <v>0.40007398013105056</v>
      </c>
      <c r="AL210" s="700">
        <f>'3 Heat eta and phi'!AI$24</f>
        <v>0.40255759881631803</v>
      </c>
      <c r="AM210" s="700">
        <f>'3 Heat eta and phi'!AJ$24</f>
        <v>0.40165926865356172</v>
      </c>
      <c r="AN210" s="700">
        <f>'3 Heat eta and phi'!AK$24</f>
        <v>0.40292749947157058</v>
      </c>
      <c r="AO210" s="700">
        <f>'3 Heat eta and phi'!AL$24</f>
        <v>0.40113083914605796</v>
      </c>
      <c r="AP210" s="700">
        <f>'3 Heat eta and phi'!AM$24</f>
        <v>0.39965123652504764</v>
      </c>
      <c r="AQ210" s="700">
        <f>'3 Heat eta and phi'!AN$24</f>
        <v>0.40329740012682325</v>
      </c>
      <c r="AR210" s="700">
        <f>'3 Heat eta and phi'!AO$24</f>
        <v>0.40091946734305661</v>
      </c>
      <c r="AS210" s="700">
        <f>'3 Heat eta and phi'!AP$24</f>
        <v>0.40070809554005504</v>
      </c>
      <c r="AT210" s="700">
        <f>'3 Heat eta and phi'!AQ$24</f>
        <v>0.40012682308180103</v>
      </c>
      <c r="AU210" s="700">
        <f>'3 Heat eta and phi'!AR$24</f>
        <v>0.40097231029380687</v>
      </c>
      <c r="AV210" s="700">
        <f>'3 Heat eta and phi'!AS$24</f>
        <v>0.40123652504755869</v>
      </c>
      <c r="AW210" s="700">
        <f>'3 Heat eta and phi'!AT$24</f>
        <v>0.40054956668780395</v>
      </c>
      <c r="AX210" s="700">
        <f>'3 Heat eta and phi'!AU$24</f>
        <v>0.40033819488480238</v>
      </c>
      <c r="AY210" s="700">
        <f>'3 Heat eta and phi'!AV$24</f>
        <v>0.40065525258930468</v>
      </c>
      <c r="AZ210" s="700">
        <f>'3 Heat eta and phi'!AW$24</f>
        <v>0.40039103783555285</v>
      </c>
      <c r="BA210" s="700">
        <f>'3 Heat eta and phi'!AX$24</f>
        <v>0.40017966603255128</v>
      </c>
      <c r="BB210" s="700">
        <f>'3 Heat eta and phi'!AY$24</f>
        <v>0.40023250898330165</v>
      </c>
      <c r="BC210" s="706"/>
      <c r="BD210" s="706"/>
      <c r="BE210" s="706"/>
      <c r="BF210" s="706"/>
      <c r="BG210" s="706"/>
      <c r="BH210" s="706"/>
    </row>
    <row r="211" spans="1:60" s="696" customFormat="1" ht="12.75" x14ac:dyDescent="0.2">
      <c r="A211" s="696" t="s">
        <v>6</v>
      </c>
      <c r="B211" s="696" t="s">
        <v>46</v>
      </c>
      <c r="C211" s="696" t="s">
        <v>15</v>
      </c>
      <c r="D211" s="696" t="s">
        <v>1074</v>
      </c>
      <c r="E211" s="699" t="s">
        <v>1047</v>
      </c>
      <c r="F211" s="696" t="s">
        <v>11</v>
      </c>
      <c r="G211" s="705"/>
      <c r="H211" s="705"/>
      <c r="I211" s="705"/>
      <c r="J211" s="705"/>
      <c r="K211" s="705"/>
      <c r="L211" s="705"/>
      <c r="M211" s="705"/>
      <c r="N211" s="705"/>
      <c r="O211" s="705"/>
      <c r="P211" s="705"/>
      <c r="Q211" s="696">
        <f t="shared" ref="Q211:BB211" si="29">0.5</f>
        <v>0.5</v>
      </c>
      <c r="R211" s="696">
        <f t="shared" si="29"/>
        <v>0.5</v>
      </c>
      <c r="S211" s="696">
        <f t="shared" si="29"/>
        <v>0.5</v>
      </c>
      <c r="T211" s="696">
        <f t="shared" si="29"/>
        <v>0.5</v>
      </c>
      <c r="U211" s="696">
        <f t="shared" si="29"/>
        <v>0.5</v>
      </c>
      <c r="V211" s="696">
        <f t="shared" si="29"/>
        <v>0.5</v>
      </c>
      <c r="W211" s="696">
        <f t="shared" si="29"/>
        <v>0.5</v>
      </c>
      <c r="X211" s="696">
        <f t="shared" si="29"/>
        <v>0.5</v>
      </c>
      <c r="Y211" s="696">
        <f t="shared" si="29"/>
        <v>0.5</v>
      </c>
      <c r="Z211" s="696">
        <f t="shared" si="29"/>
        <v>0.5</v>
      </c>
      <c r="AA211" s="696">
        <f t="shared" si="29"/>
        <v>0.5</v>
      </c>
      <c r="AB211" s="696">
        <f t="shared" si="29"/>
        <v>0.5</v>
      </c>
      <c r="AC211" s="696">
        <f t="shared" si="29"/>
        <v>0.5</v>
      </c>
      <c r="AD211" s="696">
        <f t="shared" si="29"/>
        <v>0.5</v>
      </c>
      <c r="AE211" s="696">
        <f t="shared" si="29"/>
        <v>0.5</v>
      </c>
      <c r="AF211" s="696">
        <f t="shared" si="29"/>
        <v>0.5</v>
      </c>
      <c r="AG211" s="696">
        <f t="shared" si="29"/>
        <v>0.5</v>
      </c>
      <c r="AH211" s="696">
        <f t="shared" si="29"/>
        <v>0.5</v>
      </c>
      <c r="AI211" s="696">
        <f t="shared" si="29"/>
        <v>0.5</v>
      </c>
      <c r="AJ211" s="696">
        <f t="shared" si="29"/>
        <v>0.5</v>
      </c>
      <c r="AK211" s="696">
        <f t="shared" si="29"/>
        <v>0.5</v>
      </c>
      <c r="AL211" s="696">
        <f t="shared" si="29"/>
        <v>0.5</v>
      </c>
      <c r="AM211" s="696">
        <f t="shared" si="29"/>
        <v>0.5</v>
      </c>
      <c r="AN211" s="696">
        <f t="shared" si="29"/>
        <v>0.5</v>
      </c>
      <c r="AO211" s="696">
        <f t="shared" si="29"/>
        <v>0.5</v>
      </c>
      <c r="AP211" s="696">
        <f t="shared" si="29"/>
        <v>0.5</v>
      </c>
      <c r="AQ211" s="696">
        <f t="shared" si="29"/>
        <v>0.5</v>
      </c>
      <c r="AR211" s="696">
        <f t="shared" si="29"/>
        <v>0.5</v>
      </c>
      <c r="AS211" s="696">
        <f t="shared" si="29"/>
        <v>0.5</v>
      </c>
      <c r="AT211" s="696">
        <f t="shared" si="29"/>
        <v>0.5</v>
      </c>
      <c r="AU211" s="696">
        <f t="shared" si="29"/>
        <v>0.5</v>
      </c>
      <c r="AV211" s="696">
        <f t="shared" si="29"/>
        <v>0.5</v>
      </c>
      <c r="AW211" s="696">
        <f t="shared" si="29"/>
        <v>0.5</v>
      </c>
      <c r="AX211" s="696">
        <f t="shared" si="29"/>
        <v>0.5</v>
      </c>
      <c r="AY211" s="696">
        <f t="shared" si="29"/>
        <v>0.5</v>
      </c>
      <c r="AZ211" s="696">
        <f t="shared" si="29"/>
        <v>0.5</v>
      </c>
      <c r="BA211" s="696">
        <f t="shared" si="29"/>
        <v>0.5</v>
      </c>
      <c r="BB211" s="696">
        <f t="shared" si="29"/>
        <v>0.5</v>
      </c>
      <c r="BC211" s="705"/>
      <c r="BD211" s="705"/>
      <c r="BE211" s="705"/>
      <c r="BF211" s="705"/>
      <c r="BG211" s="705"/>
      <c r="BH211" s="705"/>
    </row>
    <row r="212" spans="1:60" s="696" customFormat="1" ht="12.75" x14ac:dyDescent="0.2">
      <c r="A212" s="696" t="s">
        <v>6</v>
      </c>
      <c r="B212" s="696" t="s">
        <v>46</v>
      </c>
      <c r="C212" s="696" t="s">
        <v>15</v>
      </c>
      <c r="D212" s="696" t="s">
        <v>1074</v>
      </c>
      <c r="E212" s="699" t="s">
        <v>1047</v>
      </c>
      <c r="F212" s="696" t="s">
        <v>12</v>
      </c>
      <c r="G212" s="706"/>
      <c r="H212" s="706"/>
      <c r="I212" s="706"/>
      <c r="J212" s="706"/>
      <c r="K212" s="706"/>
      <c r="L212" s="706"/>
      <c r="M212" s="706"/>
      <c r="N212" s="706"/>
      <c r="O212" s="706"/>
      <c r="P212" s="706"/>
      <c r="Q212" s="700">
        <f>'3 Heat eta and phi'!N$21</f>
        <v>0.26376961637687713</v>
      </c>
      <c r="R212" s="700">
        <f>'3 Heat eta and phi'!O$21</f>
        <v>0.27384463233818968</v>
      </c>
      <c r="S212" s="700">
        <f>'3 Heat eta and phi'!P$21</f>
        <v>0.29274828522686275</v>
      </c>
      <c r="T212" s="700">
        <f>'3 Heat eta and phi'!Q$21</f>
        <v>0.26305771052289167</v>
      </c>
      <c r="U212" s="700">
        <f>'3 Heat eta and phi'!R$21</f>
        <v>0.27337536104858901</v>
      </c>
      <c r="V212" s="700">
        <f>'3 Heat eta and phi'!S$21</f>
        <v>0.26712694482050137</v>
      </c>
      <c r="W212" s="700">
        <f>'3 Heat eta and phi'!T$21</f>
        <v>0.26379674514077622</v>
      </c>
      <c r="X212" s="700">
        <f>'3 Heat eta and phi'!U$21</f>
        <v>0.27815907003644758</v>
      </c>
      <c r="Y212" s="700">
        <f>'3 Heat eta and phi'!V$21</f>
        <v>0.28285577134714029</v>
      </c>
      <c r="Z212" s="700">
        <f>'3 Heat eta and phi'!W$21</f>
        <v>0.27873423627915395</v>
      </c>
      <c r="AA212" s="700">
        <f>'3 Heat eta and phi'!X$21</f>
        <v>0.30307632471533119</v>
      </c>
      <c r="AB212" s="700">
        <f>'3 Heat eta and phi'!Y$21</f>
        <v>0.30222719842934154</v>
      </c>
      <c r="AC212" s="700">
        <f>'3 Heat eta and phi'!Z$21</f>
        <v>0.31428327370669973</v>
      </c>
      <c r="AD212" s="700">
        <f>'3 Heat eta and phi'!AA$21</f>
        <v>0.32638671499685012</v>
      </c>
      <c r="AE212" s="700">
        <f>'3 Heat eta and phi'!AB$21</f>
        <v>0.32866456515327247</v>
      </c>
      <c r="AF212" s="700">
        <f>'3 Heat eta and phi'!AC$21</f>
        <v>0.32726578478118595</v>
      </c>
      <c r="AG212" s="700">
        <f>'3 Heat eta and phi'!AD$21</f>
        <v>0.33804828140726689</v>
      </c>
      <c r="AH212" s="700">
        <f>'3 Heat eta and phi'!AE$21</f>
        <v>0.35308368348877672</v>
      </c>
      <c r="AI212" s="700">
        <f>'3 Heat eta and phi'!AF$21</f>
        <v>0.36127501605989543</v>
      </c>
      <c r="AJ212" s="700">
        <f>'3 Heat eta and phi'!AG$21</f>
        <v>0.336314328692911</v>
      </c>
      <c r="AK212" s="700">
        <f>'3 Heat eta and phi'!AH$21</f>
        <v>0.34392257025756506</v>
      </c>
      <c r="AL212" s="700">
        <f>'3 Heat eta and phi'!AI$21</f>
        <v>0.36114628596185655</v>
      </c>
      <c r="AM212" s="700">
        <f>'3 Heat eta and phi'!AJ$21</f>
        <v>0.37061538562698515</v>
      </c>
      <c r="AN212" s="700">
        <f>'3 Heat eta and phi'!AK$21</f>
        <v>0.37678757180985728</v>
      </c>
      <c r="AO212" s="700">
        <f>'3 Heat eta and phi'!AL$21</f>
        <v>0.38741092067264526</v>
      </c>
      <c r="AP212" s="700">
        <f>'3 Heat eta and phi'!AM$21</f>
        <v>0.383268005286727</v>
      </c>
      <c r="AQ212" s="700">
        <f>'3 Heat eta and phi'!AN$21</f>
        <v>0.39361997933234427</v>
      </c>
      <c r="AR212" s="700">
        <f>'3 Heat eta and phi'!AO$21</f>
        <v>0.40715832414469166</v>
      </c>
      <c r="AS212" s="700">
        <f>'3 Heat eta and phi'!AP$21</f>
        <v>0.41465054901440324</v>
      </c>
      <c r="AT212" s="700">
        <f>'3 Heat eta and phi'!AQ$21</f>
        <v>0.40584455533179142</v>
      </c>
      <c r="AU212" s="700">
        <f>'3 Heat eta and phi'!AR$21</f>
        <v>0.4151583306213521</v>
      </c>
      <c r="AV212" s="700">
        <f>'3 Heat eta and phi'!AS$21</f>
        <v>0.43862096220278957</v>
      </c>
      <c r="AW212" s="700">
        <f>'3 Heat eta and phi'!AT$21</f>
        <v>0.44758791805257503</v>
      </c>
      <c r="AX212" s="700">
        <f>'3 Heat eta and phi'!AU$21</f>
        <v>0.44657128563417114</v>
      </c>
      <c r="AY212" s="700">
        <f>'3 Heat eta and phi'!AV$21</f>
        <v>0.45050456715809217</v>
      </c>
      <c r="AZ212" s="700">
        <f>'3 Heat eta and phi'!AW$21</f>
        <v>0.44928545717019908</v>
      </c>
      <c r="BA212" s="700">
        <f>'3 Heat eta and phi'!AX$21</f>
        <v>0.44282161656391661</v>
      </c>
      <c r="BB212" s="700">
        <f>'3 Heat eta and phi'!AY$21</f>
        <v>0.4474011718435042</v>
      </c>
      <c r="BC212" s="706"/>
      <c r="BD212" s="706"/>
      <c r="BE212" s="706"/>
      <c r="BF212" s="706"/>
      <c r="BG212" s="706"/>
      <c r="BH212" s="706"/>
    </row>
    <row r="213" spans="1:60" s="696" customFormat="1" ht="12.75" x14ac:dyDescent="0.2">
      <c r="A213" s="696" t="s">
        <v>6</v>
      </c>
      <c r="B213" s="696" t="s">
        <v>46</v>
      </c>
      <c r="C213" s="696" t="s">
        <v>15</v>
      </c>
      <c r="D213" s="696" t="s">
        <v>1074</v>
      </c>
      <c r="E213" s="699" t="s">
        <v>1047</v>
      </c>
      <c r="F213" s="696" t="s">
        <v>13</v>
      </c>
      <c r="G213" s="706"/>
      <c r="H213" s="706"/>
      <c r="I213" s="706"/>
      <c r="J213" s="706"/>
      <c r="K213" s="706"/>
      <c r="L213" s="706"/>
      <c r="M213" s="706"/>
      <c r="N213" s="706"/>
      <c r="O213" s="706"/>
      <c r="P213" s="706"/>
      <c r="Q213" s="700">
        <f>'3 Heat eta and phi'!N$25</f>
        <v>0.67626846867483681</v>
      </c>
      <c r="R213" s="700">
        <f>'3 Heat eta and phi'!O$25</f>
        <v>0.6762971022792349</v>
      </c>
      <c r="S213" s="700">
        <f>'3 Heat eta and phi'!P$25</f>
        <v>0.67655480471881801</v>
      </c>
      <c r="T213" s="700">
        <f>'3 Heat eta and phi'!Q$25</f>
        <v>0.67612530065284626</v>
      </c>
      <c r="U213" s="700">
        <f>'3 Heat eta and phi'!R$25</f>
        <v>0.67644027030122555</v>
      </c>
      <c r="V213" s="700">
        <f>'3 Heat eta and phi'!S$25</f>
        <v>0.67543809414729128</v>
      </c>
      <c r="W213" s="700">
        <f>'3 Heat eta and phi'!T$25</f>
        <v>0.67529492612530073</v>
      </c>
      <c r="X213" s="700">
        <f>'3 Heat eta and phi'!U$25</f>
        <v>0.67669797274080867</v>
      </c>
      <c r="Y213" s="700">
        <f>'3 Heat eta and phi'!V$25</f>
        <v>0.67615393425724424</v>
      </c>
      <c r="Z213" s="700">
        <f>'3 Heat eta and phi'!W$25</f>
        <v>0.677242011224373</v>
      </c>
      <c r="AA213" s="700">
        <f>'3 Heat eta and phi'!X$25</f>
        <v>0.67635436948803118</v>
      </c>
      <c r="AB213" s="700">
        <f>'3 Heat eta and phi'!Y$25</f>
        <v>0.67603939983965189</v>
      </c>
      <c r="AC213" s="700">
        <f>'3 Heat eta and phi'!Z$25</f>
        <v>0.67623983507043872</v>
      </c>
      <c r="AD213" s="700">
        <f>'3 Heat eta and phi'!AA$25</f>
        <v>0.67575306379567057</v>
      </c>
      <c r="AE213" s="700">
        <f>'3 Heat eta and phi'!AB$25</f>
        <v>0.6759821326308556</v>
      </c>
      <c r="AF213" s="700">
        <f>'3 Heat eta and phi'!AC$25</f>
        <v>0.67709884320238234</v>
      </c>
      <c r="AG213" s="700">
        <f>'3 Heat eta and phi'!AD$25</f>
        <v>0.67712747680678054</v>
      </c>
      <c r="AH213" s="700">
        <f>'3 Heat eta and phi'!AE$25</f>
        <v>0.67672660634520676</v>
      </c>
      <c r="AI213" s="700">
        <f>'3 Heat eta and phi'!AF$25</f>
        <v>0.67612530065284626</v>
      </c>
      <c r="AJ213" s="700">
        <f>'3 Heat eta and phi'!AG$25</f>
        <v>0.67486542205932887</v>
      </c>
      <c r="AK213" s="700">
        <f>'3 Heat eta and phi'!AH$25</f>
        <v>0.67492268926812504</v>
      </c>
      <c r="AL213" s="700">
        <f>'3 Heat eta and phi'!AI$25</f>
        <v>0.67626846867483681</v>
      </c>
      <c r="AM213" s="700">
        <f>'3 Heat eta and phi'!AJ$25</f>
        <v>0.67578169740006877</v>
      </c>
      <c r="AN213" s="700">
        <f>'3 Heat eta and phi'!AK$25</f>
        <v>0.67646890390562375</v>
      </c>
      <c r="AO213" s="700">
        <f>'3 Heat eta and phi'!AL$25</f>
        <v>0.67549536135608745</v>
      </c>
      <c r="AP213" s="700">
        <f>'3 Heat eta and phi'!AM$25</f>
        <v>0.67469362043294012</v>
      </c>
      <c r="AQ213" s="700">
        <f>'3 Heat eta and phi'!AN$25</f>
        <v>0.67666933913641047</v>
      </c>
      <c r="AR213" s="700">
        <f>'3 Heat eta and phi'!AO$25</f>
        <v>0.6753808269384951</v>
      </c>
      <c r="AS213" s="700">
        <f>'3 Heat eta and phi'!AP$25</f>
        <v>0.67526629252090253</v>
      </c>
      <c r="AT213" s="700">
        <f>'3 Heat eta and phi'!AQ$25</f>
        <v>0.67495132287252324</v>
      </c>
      <c r="AU213" s="700">
        <f>'3 Heat eta and phi'!AR$25</f>
        <v>0.67540946054289319</v>
      </c>
      <c r="AV213" s="700">
        <f>'3 Heat eta and phi'!AS$25</f>
        <v>0.67555262856488385</v>
      </c>
      <c r="AW213" s="700">
        <f>'3 Heat eta and phi'!AT$25</f>
        <v>0.67518039170770816</v>
      </c>
      <c r="AX213" s="700">
        <f>'3 Heat eta and phi'!AU$25</f>
        <v>0.6750658572901157</v>
      </c>
      <c r="AY213" s="700">
        <f>'3 Heat eta and phi'!AV$25</f>
        <v>0.67523765891650445</v>
      </c>
      <c r="AZ213" s="700">
        <f>'3 Heat eta and phi'!AW$25</f>
        <v>0.67509449089451379</v>
      </c>
      <c r="BA213" s="700">
        <f>'3 Heat eta and phi'!AX$25</f>
        <v>0.67497995647692133</v>
      </c>
      <c r="BB213" s="700">
        <f>'3 Heat eta and phi'!AY$25</f>
        <v>0.67500859008131942</v>
      </c>
      <c r="BC213" s="706"/>
      <c r="BD213" s="706"/>
      <c r="BE213" s="706"/>
      <c r="BF213" s="706"/>
      <c r="BG213" s="706"/>
      <c r="BH213" s="706"/>
    </row>
    <row r="214" spans="1:60" s="697" customFormat="1" ht="12.75" x14ac:dyDescent="0.2">
      <c r="A214" s="697" t="s">
        <v>6</v>
      </c>
      <c r="B214" s="697" t="s">
        <v>46</v>
      </c>
      <c r="C214" s="697" t="s">
        <v>14</v>
      </c>
      <c r="F214" s="697" t="s">
        <v>9</v>
      </c>
      <c r="G214" s="697">
        <v>179</v>
      </c>
      <c r="H214" s="697">
        <v>182</v>
      </c>
      <c r="I214" s="697">
        <v>190</v>
      </c>
      <c r="J214" s="697">
        <v>190</v>
      </c>
      <c r="K214" s="697">
        <v>203</v>
      </c>
      <c r="L214" s="697">
        <v>213</v>
      </c>
      <c r="M214" s="697">
        <v>213</v>
      </c>
      <c r="N214" s="697">
        <v>230</v>
      </c>
      <c r="O214" s="697">
        <v>233</v>
      </c>
      <c r="P214" s="697">
        <v>226</v>
      </c>
      <c r="Q214" s="697">
        <v>241</v>
      </c>
      <c r="R214" s="697">
        <v>367</v>
      </c>
      <c r="S214" s="697">
        <v>431</v>
      </c>
      <c r="T214" s="697">
        <v>583</v>
      </c>
      <c r="U214" s="697">
        <v>624</v>
      </c>
      <c r="V214" s="697">
        <v>631</v>
      </c>
      <c r="W214" s="697">
        <v>675</v>
      </c>
      <c r="X214" s="697">
        <v>684</v>
      </c>
      <c r="Y214" s="697">
        <v>683</v>
      </c>
      <c r="Z214" s="697">
        <v>700</v>
      </c>
      <c r="AA214" s="697">
        <v>727</v>
      </c>
      <c r="AB214" s="697">
        <v>674</v>
      </c>
      <c r="AC214" s="697">
        <v>507</v>
      </c>
      <c r="AD214" s="697">
        <v>512</v>
      </c>
      <c r="AE214" s="697">
        <v>541</v>
      </c>
      <c r="AF214" s="697">
        <v>545</v>
      </c>
      <c r="AG214" s="697">
        <v>525</v>
      </c>
      <c r="AH214" s="697">
        <v>559</v>
      </c>
      <c r="AI214" s="697">
        <v>559</v>
      </c>
      <c r="AJ214" s="697">
        <v>549</v>
      </c>
      <c r="AK214" s="697">
        <v>577</v>
      </c>
      <c r="AL214" s="697">
        <v>588</v>
      </c>
      <c r="AM214" s="697">
        <v>566</v>
      </c>
      <c r="AN214" s="697">
        <v>450</v>
      </c>
      <c r="AO214" s="697">
        <v>430</v>
      </c>
      <c r="AP214" s="697">
        <v>490</v>
      </c>
      <c r="AQ214" s="697">
        <v>480</v>
      </c>
      <c r="AR214" s="697">
        <v>452</v>
      </c>
      <c r="AS214" s="697">
        <v>490</v>
      </c>
      <c r="AT214" s="697">
        <v>507</v>
      </c>
      <c r="AU214" s="697">
        <v>529</v>
      </c>
      <c r="AV214" s="697">
        <v>630</v>
      </c>
      <c r="AW214" s="697">
        <v>547</v>
      </c>
      <c r="AX214" s="697">
        <v>623</v>
      </c>
      <c r="AY214" s="697">
        <v>642</v>
      </c>
      <c r="AZ214" s="697">
        <v>662</v>
      </c>
      <c r="BA214" s="697">
        <v>647</v>
      </c>
      <c r="BB214" s="697">
        <v>635</v>
      </c>
      <c r="BC214" s="697">
        <v>636</v>
      </c>
      <c r="BD214" s="697">
        <v>522</v>
      </c>
      <c r="BE214" s="697">
        <v>578</v>
      </c>
      <c r="BF214" s="697">
        <v>600</v>
      </c>
      <c r="BG214" s="697">
        <v>432</v>
      </c>
      <c r="BH214" s="697">
        <v>381</v>
      </c>
    </row>
    <row r="215" spans="1:60" s="697" customFormat="1" ht="12.75" x14ac:dyDescent="0.2">
      <c r="A215" s="697" t="s">
        <v>6</v>
      </c>
      <c r="B215" s="697" t="s">
        <v>46</v>
      </c>
      <c r="C215" s="697" t="s">
        <v>14</v>
      </c>
      <c r="F215" s="697" t="s">
        <v>10</v>
      </c>
      <c r="G215" s="697">
        <v>1.7040316055023999E-3</v>
      </c>
      <c r="H215" s="697">
        <v>1.75606179021816E-3</v>
      </c>
      <c r="I215" s="697">
        <v>1.7702248185519601E-3</v>
      </c>
      <c r="J215" s="697">
        <v>1.7175917555595701E-3</v>
      </c>
      <c r="K215" s="697">
        <v>1.84563910936548E-3</v>
      </c>
      <c r="L215" s="697">
        <v>1.8731532292106401E-3</v>
      </c>
      <c r="M215" s="697">
        <v>1.9133512391868699E-3</v>
      </c>
      <c r="N215" s="697">
        <v>2.0379772632623601E-3</v>
      </c>
      <c r="O215" s="697">
        <v>1.98749498861242E-3</v>
      </c>
      <c r="P215" s="697">
        <v>1.87562762982082E-3</v>
      </c>
      <c r="Q215" s="697">
        <v>1.9399032463194199E-3</v>
      </c>
      <c r="R215" s="697">
        <v>2.96254439780433E-3</v>
      </c>
      <c r="S215" s="697">
        <v>3.4545221377961601E-3</v>
      </c>
      <c r="T215" s="697">
        <v>4.4447155153354099E-3</v>
      </c>
      <c r="U215" s="697">
        <v>4.9565901201814198E-3</v>
      </c>
      <c r="V215" s="697">
        <v>5.1081949695208299E-3</v>
      </c>
      <c r="W215" s="697">
        <v>5.4145543220175804E-3</v>
      </c>
      <c r="X215" s="697">
        <v>5.3448356697454198E-3</v>
      </c>
      <c r="Y215" s="697">
        <v>5.33973371693939E-3</v>
      </c>
      <c r="Z215" s="697">
        <v>5.22134785365308E-3</v>
      </c>
      <c r="AA215" s="697">
        <v>5.8545463330568499E-3</v>
      </c>
      <c r="AB215" s="697">
        <v>5.5436293499806699E-3</v>
      </c>
      <c r="AC215" s="697">
        <v>4.2011584259328298E-3</v>
      </c>
      <c r="AD215" s="697">
        <v>4.2800060187584603E-3</v>
      </c>
      <c r="AE215" s="697">
        <v>4.5293570992021304E-3</v>
      </c>
      <c r="AF215" s="697">
        <v>4.3716460651174703E-3</v>
      </c>
      <c r="AG215" s="697">
        <v>4.1108762038994601E-3</v>
      </c>
      <c r="AH215" s="697">
        <v>4.3304463690872798E-3</v>
      </c>
      <c r="AI215" s="697">
        <v>4.27582514246376E-3</v>
      </c>
      <c r="AJ215" s="697">
        <v>4.2897327707454302E-3</v>
      </c>
      <c r="AK215" s="697">
        <v>4.5313187158384097E-3</v>
      </c>
      <c r="AL215" s="697">
        <v>4.4220168307375299E-3</v>
      </c>
      <c r="AM215" s="697">
        <v>4.3513357678262501E-3</v>
      </c>
      <c r="AN215" s="697">
        <v>3.4054790373845901E-3</v>
      </c>
      <c r="AO215" s="697">
        <v>3.2599713425775002E-3</v>
      </c>
      <c r="AP215" s="697">
        <v>3.7290431579668302E-3</v>
      </c>
      <c r="AQ215" s="697">
        <v>3.4507548526240099E-3</v>
      </c>
      <c r="AR215" s="697">
        <v>3.3293803080413401E-3</v>
      </c>
      <c r="AS215" s="697">
        <v>3.59704308376706E-3</v>
      </c>
      <c r="AT215" s="697">
        <v>3.6554767260771801E-3</v>
      </c>
      <c r="AU215" s="697">
        <v>3.7946172386089799E-3</v>
      </c>
      <c r="AV215" s="697">
        <v>4.4713514127341196E-3</v>
      </c>
      <c r="AW215" s="697">
        <v>3.9971062996441301E-3</v>
      </c>
      <c r="AX215" s="697">
        <v>4.51596535102026E-3</v>
      </c>
      <c r="AY215" s="697">
        <v>4.6334052641834904E-3</v>
      </c>
      <c r="AZ215" s="697">
        <v>4.8148956287730003E-3</v>
      </c>
      <c r="BA215" s="697">
        <v>4.7841582987030304E-3</v>
      </c>
      <c r="BB215" s="697">
        <v>4.7717093991403404E-3</v>
      </c>
      <c r="BC215" s="697">
        <v>4.7807327450125501E-3</v>
      </c>
      <c r="BD215" s="697">
        <v>4.2279530875396903E-3</v>
      </c>
      <c r="BE215" s="697">
        <v>4.4521814148385502E-3</v>
      </c>
      <c r="BF215" s="697">
        <v>5.0722371101774404E-3</v>
      </c>
      <c r="BG215" s="697">
        <v>3.5467106721509302E-3</v>
      </c>
      <c r="BH215" s="697">
        <v>3.10748978443319E-3</v>
      </c>
    </row>
    <row r="216" spans="1:60" s="696" customFormat="1" ht="12.75" x14ac:dyDescent="0.2">
      <c r="A216" s="696" t="s">
        <v>6</v>
      </c>
      <c r="B216" s="696" t="s">
        <v>46</v>
      </c>
      <c r="C216" s="696" t="s">
        <v>14</v>
      </c>
      <c r="D216" s="696" t="s">
        <v>73</v>
      </c>
      <c r="E216" s="699" t="s">
        <v>1050</v>
      </c>
      <c r="F216" s="696" t="s">
        <v>11</v>
      </c>
      <c r="G216" s="702">
        <f>'4 - Electr UW allocation ktoe'!G$39</f>
        <v>0.45</v>
      </c>
      <c r="H216" s="702">
        <f>'4 - Electr UW allocation ktoe'!H$39</f>
        <v>0.45</v>
      </c>
      <c r="I216" s="702">
        <f>'4 - Electr UW allocation ktoe'!I$39</f>
        <v>0.45</v>
      </c>
      <c r="J216" s="702">
        <f>'4 - Electr UW allocation ktoe'!J$39</f>
        <v>0.45</v>
      </c>
      <c r="K216" s="702">
        <f>'4 - Electr UW allocation ktoe'!K$39</f>
        <v>0.45</v>
      </c>
      <c r="L216" s="702">
        <f>'4 - Electr UW allocation ktoe'!L$39</f>
        <v>0.45</v>
      </c>
      <c r="M216" s="702">
        <f>'4 - Electr UW allocation ktoe'!M$39</f>
        <v>0.45</v>
      </c>
      <c r="N216" s="702">
        <f>'4 - Electr UW allocation ktoe'!N$39</f>
        <v>0.45</v>
      </c>
      <c r="O216" s="702">
        <f>'4 - Electr UW allocation ktoe'!O$39</f>
        <v>0.45</v>
      </c>
      <c r="P216" s="702">
        <f>'4 - Electr UW allocation ktoe'!P$39</f>
        <v>0.45</v>
      </c>
      <c r="Q216" s="702">
        <f>'4 - Electr UW allocation ktoe'!Q$39</f>
        <v>0.45</v>
      </c>
      <c r="R216" s="702">
        <f>'4 - Electr UW allocation ktoe'!R$39</f>
        <v>0.45</v>
      </c>
      <c r="S216" s="702">
        <f>'4 - Electr UW allocation ktoe'!S$39</f>
        <v>0.45</v>
      </c>
      <c r="T216" s="702">
        <f>'4 - Electr UW allocation ktoe'!T$39</f>
        <v>0.45</v>
      </c>
      <c r="U216" s="702">
        <f>'4 - Electr UW allocation ktoe'!U$39</f>
        <v>0.45</v>
      </c>
      <c r="V216" s="702">
        <f>'4 - Electr UW allocation ktoe'!V$39</f>
        <v>0.45</v>
      </c>
      <c r="W216" s="702">
        <f>'4 - Electr UW allocation ktoe'!W$39</f>
        <v>0.45</v>
      </c>
      <c r="X216" s="702">
        <f>'4 - Electr UW allocation ktoe'!X$39</f>
        <v>0.45</v>
      </c>
      <c r="Y216" s="702">
        <f>'4 - Electr UW allocation ktoe'!Y$39</f>
        <v>0.45</v>
      </c>
      <c r="Z216" s="702">
        <f>'4 - Electr UW allocation ktoe'!Z$39</f>
        <v>0.45</v>
      </c>
      <c r="AA216" s="702">
        <f>'4 - Electr UW allocation ktoe'!AA$39</f>
        <v>0.45</v>
      </c>
      <c r="AB216" s="702">
        <f>'4 - Electr UW allocation ktoe'!AB$39</f>
        <v>0.45</v>
      </c>
      <c r="AC216" s="702">
        <f>'4 - Electr UW allocation ktoe'!AC$39</f>
        <v>0.45</v>
      </c>
      <c r="AD216" s="702">
        <f>'4 - Electr UW allocation ktoe'!AD$39</f>
        <v>0.45</v>
      </c>
      <c r="AE216" s="702">
        <f>'4 - Electr UW allocation ktoe'!AE$39</f>
        <v>0.45</v>
      </c>
      <c r="AF216" s="702">
        <f>'4 - Electr UW allocation ktoe'!AF$39</f>
        <v>0.45</v>
      </c>
      <c r="AG216" s="702">
        <f>'4 - Electr UW allocation ktoe'!AG$39</f>
        <v>0.45</v>
      </c>
      <c r="AH216" s="702">
        <f>'4 - Electr UW allocation ktoe'!AH$39</f>
        <v>0.45</v>
      </c>
      <c r="AI216" s="702">
        <f>'4 - Electr UW allocation ktoe'!AI$39</f>
        <v>0.45</v>
      </c>
      <c r="AJ216" s="702">
        <f>'4 - Electr UW allocation ktoe'!AJ$39</f>
        <v>0.45</v>
      </c>
      <c r="AK216" s="702">
        <f>'4 - Electr UW allocation ktoe'!AK$39</f>
        <v>0.45</v>
      </c>
      <c r="AL216" s="702">
        <f>'4 - Electr UW allocation ktoe'!AL$39</f>
        <v>0.45</v>
      </c>
      <c r="AM216" s="702">
        <f>'4 - Electr UW allocation ktoe'!AM$39</f>
        <v>0.45</v>
      </c>
      <c r="AN216" s="702">
        <f>'4 - Electr UW allocation ktoe'!AN$39</f>
        <v>0.45</v>
      </c>
      <c r="AO216" s="702">
        <f>'4 - Electr UW allocation ktoe'!AO$39</f>
        <v>0.45</v>
      </c>
      <c r="AP216" s="702">
        <f>'4 - Electr UW allocation ktoe'!AP$39</f>
        <v>0.45</v>
      </c>
      <c r="AQ216" s="702">
        <f>'4 - Electr UW allocation ktoe'!AQ$39</f>
        <v>0.45</v>
      </c>
      <c r="AR216" s="702">
        <f>'4 - Electr UW allocation ktoe'!AR$39</f>
        <v>0.45</v>
      </c>
      <c r="AS216" s="702">
        <f>'4 - Electr UW allocation ktoe'!AS$39</f>
        <v>0.45</v>
      </c>
      <c r="AT216" s="702">
        <f>'4 - Electr UW allocation ktoe'!AT$39</f>
        <v>0.45</v>
      </c>
      <c r="AU216" s="702">
        <f>'4 - Electr UW allocation ktoe'!AU$39</f>
        <v>0.45</v>
      </c>
      <c r="AV216" s="702">
        <f>'4 - Electr UW allocation ktoe'!AV$39</f>
        <v>0.45</v>
      </c>
      <c r="AW216" s="702">
        <f>'4 - Electr UW allocation ktoe'!AW$39</f>
        <v>0.45</v>
      </c>
      <c r="AX216" s="702">
        <f>'4 - Electr UW allocation ktoe'!AX$39</f>
        <v>0.45</v>
      </c>
      <c r="AY216" s="702">
        <f>'4 - Electr UW allocation ktoe'!AY$39</f>
        <v>0.45</v>
      </c>
      <c r="AZ216" s="702">
        <f>'4 - Electr UW allocation ktoe'!AZ$39</f>
        <v>0.45</v>
      </c>
      <c r="BA216" s="702">
        <f>'4 - Electr UW allocation ktoe'!BA$39</f>
        <v>0.45</v>
      </c>
      <c r="BB216" s="702">
        <f>'4 - Electr UW allocation ktoe'!BB$39</f>
        <v>0.45</v>
      </c>
      <c r="BC216" s="702">
        <f>'4 - Electr UW allocation ktoe'!BC$39</f>
        <v>0.45</v>
      </c>
      <c r="BD216" s="702">
        <f>'4 - Electr UW allocation ktoe'!BD$39</f>
        <v>0.45</v>
      </c>
      <c r="BE216" s="702">
        <f>'4 - Electr UW allocation ktoe'!BE$39</f>
        <v>0.45</v>
      </c>
      <c r="BF216" s="702">
        <f>'4 - Electr UW allocation ktoe'!BF$39</f>
        <v>0.45</v>
      </c>
      <c r="BG216" s="702">
        <f>'4 - Electr UW allocation ktoe'!BG$39</f>
        <v>0.45</v>
      </c>
      <c r="BH216" s="702">
        <f>'4 - Electr UW allocation ktoe'!BH$39</f>
        <v>0.45</v>
      </c>
    </row>
    <row r="217" spans="1:60" s="696" customFormat="1" ht="12.75" x14ac:dyDescent="0.2">
      <c r="A217" s="696" t="s">
        <v>6</v>
      </c>
      <c r="B217" s="696" t="s">
        <v>46</v>
      </c>
      <c r="C217" s="696" t="s">
        <v>14</v>
      </c>
      <c r="D217" s="696" t="s">
        <v>73</v>
      </c>
      <c r="E217" s="699" t="s">
        <v>1050</v>
      </c>
      <c r="F217" s="696" t="s">
        <v>12</v>
      </c>
      <c r="G217" s="696">
        <f>'4 - Electr UW allocation ktoe'!G$40</f>
        <v>0.7</v>
      </c>
      <c r="H217" s="696">
        <f>'4 - Electr UW allocation ktoe'!H$40</f>
        <v>0.70333299999999999</v>
      </c>
      <c r="I217" s="696">
        <f>'4 - Electr UW allocation ktoe'!I$40</f>
        <v>0.70666600000000002</v>
      </c>
      <c r="J217" s="696">
        <f>'4 - Electr UW allocation ktoe'!J$40</f>
        <v>0.70999900000000005</v>
      </c>
      <c r="K217" s="696">
        <f>'4 - Electr UW allocation ktoe'!K$40</f>
        <v>0.71333199999999997</v>
      </c>
      <c r="L217" s="696">
        <f>'4 - Electr UW allocation ktoe'!L$40</f>
        <v>0.716665</v>
      </c>
      <c r="M217" s="696">
        <f>'4 - Electr UW allocation ktoe'!M$40</f>
        <v>0.71999800000000003</v>
      </c>
      <c r="N217" s="696">
        <f>'4 - Electr UW allocation ktoe'!N$40</f>
        <v>0.72333099999999995</v>
      </c>
      <c r="O217" s="696">
        <f>'4 - Electr UW allocation ktoe'!O$40</f>
        <v>0.72666399999999998</v>
      </c>
      <c r="P217" s="696">
        <f>'4 - Electr UW allocation ktoe'!P$40</f>
        <v>0.72999700000000001</v>
      </c>
      <c r="Q217" s="696">
        <f>'4 - Electr UW allocation ktoe'!Q$40</f>
        <v>0.73333000000000004</v>
      </c>
      <c r="R217" s="696">
        <f>'4 - Electr UW allocation ktoe'!R$40</f>
        <v>0.73666299999999996</v>
      </c>
      <c r="S217" s="696">
        <f>'4 - Electr UW allocation ktoe'!S$40</f>
        <v>0.73999599999999999</v>
      </c>
      <c r="T217" s="696">
        <f>'4 - Electr UW allocation ktoe'!T$40</f>
        <v>0.74332900000000002</v>
      </c>
      <c r="U217" s="696">
        <f>'4 - Electr UW allocation ktoe'!U$40</f>
        <v>0.74666200000000005</v>
      </c>
      <c r="V217" s="696">
        <f>'4 - Electr UW allocation ktoe'!V$40</f>
        <v>0.74999499999999997</v>
      </c>
      <c r="W217" s="696">
        <f>'4 - Electr UW allocation ktoe'!W$40</f>
        <v>0.753328</v>
      </c>
      <c r="X217" s="696">
        <f>'4 - Electr UW allocation ktoe'!X$40</f>
        <v>0.75666100000000003</v>
      </c>
      <c r="Y217" s="696">
        <f>'4 - Electr UW allocation ktoe'!Y$40</f>
        <v>0.75999400000000095</v>
      </c>
      <c r="Z217" s="696">
        <f>'4 - Electr UW allocation ktoe'!Z$40</f>
        <v>0.76332700000000098</v>
      </c>
      <c r="AA217" s="696">
        <f>'4 - Electr UW allocation ktoe'!AA$40</f>
        <v>0.76666000000000101</v>
      </c>
      <c r="AB217" s="696">
        <f>'4 - Electr UW allocation ktoe'!AB$40</f>
        <v>0.76999300000000104</v>
      </c>
      <c r="AC217" s="696">
        <f>'4 - Electr UW allocation ktoe'!AC$40</f>
        <v>0.77332600000000096</v>
      </c>
      <c r="AD217" s="696">
        <f>'4 - Electr UW allocation ktoe'!AD$40</f>
        <v>0.77665900000000099</v>
      </c>
      <c r="AE217" s="696">
        <f>'4 - Electr UW allocation ktoe'!AE$40</f>
        <v>0.77999200000000102</v>
      </c>
      <c r="AF217" s="696">
        <f>'4 - Electr UW allocation ktoe'!AF$40</f>
        <v>0.78332500000000105</v>
      </c>
      <c r="AG217" s="696">
        <f>'4 - Electr UW allocation ktoe'!AG$40</f>
        <v>0.78665800000000097</v>
      </c>
      <c r="AH217" s="696">
        <f>'4 - Electr UW allocation ktoe'!AH$40</f>
        <v>0.789991000000001</v>
      </c>
      <c r="AI217" s="696">
        <f>'4 - Electr UW allocation ktoe'!AI$40</f>
        <v>0.79332400000000103</v>
      </c>
      <c r="AJ217" s="696">
        <f>'4 - Electr UW allocation ktoe'!AJ$40</f>
        <v>0.79665700000000095</v>
      </c>
      <c r="AK217" s="696">
        <f>'4 - Electr UW allocation ktoe'!AK$40</f>
        <v>0.79999000000000098</v>
      </c>
      <c r="AL217" s="696">
        <f>'4 - Electr UW allocation ktoe'!AL$40</f>
        <v>0.80332300000000101</v>
      </c>
      <c r="AM217" s="696">
        <f>'4 - Electr UW allocation ktoe'!AM$40</f>
        <v>0.80665600000000104</v>
      </c>
      <c r="AN217" s="696">
        <f>'4 - Electr UW allocation ktoe'!AN$40</f>
        <v>0.80998900000000096</v>
      </c>
      <c r="AO217" s="696">
        <f>'4 - Electr UW allocation ktoe'!AO$40</f>
        <v>0.81332200000000099</v>
      </c>
      <c r="AP217" s="696">
        <f>'4 - Electr UW allocation ktoe'!AP$40</f>
        <v>0.81665500000000102</v>
      </c>
      <c r="AQ217" s="696">
        <f>'4 - Electr UW allocation ktoe'!AQ$40</f>
        <v>0.81998800000000105</v>
      </c>
      <c r="AR217" s="696">
        <f>'4 - Electr UW allocation ktoe'!AR$40</f>
        <v>0.82332100000000097</v>
      </c>
      <c r="AS217" s="696">
        <f>'4 - Electr UW allocation ktoe'!AS$40</f>
        <v>0.826654000000001</v>
      </c>
      <c r="AT217" s="696">
        <f>'4 - Electr UW allocation ktoe'!AT$40</f>
        <v>0.82998700000000103</v>
      </c>
      <c r="AU217" s="696">
        <f>'4 - Electr UW allocation ktoe'!AU$40</f>
        <v>0.83332000000000095</v>
      </c>
      <c r="AV217" s="696">
        <f>'4 - Electr UW allocation ktoe'!AV$40</f>
        <v>0.83665300000000098</v>
      </c>
      <c r="AW217" s="696">
        <f>'4 - Electr UW allocation ktoe'!AW$40</f>
        <v>0.83998600000000101</v>
      </c>
      <c r="AX217" s="696">
        <f>'4 - Electr UW allocation ktoe'!AX$40</f>
        <v>0.84331900000000104</v>
      </c>
      <c r="AY217" s="696">
        <f>'4 - Electr UW allocation ktoe'!AY$40</f>
        <v>0.84665200000000096</v>
      </c>
      <c r="AZ217" s="696">
        <f>'4 - Electr UW allocation ktoe'!AZ$40</f>
        <v>0.84998500000000099</v>
      </c>
      <c r="BA217" s="696">
        <f>'4 - Electr UW allocation ktoe'!BA$40</f>
        <v>0.85331800000000102</v>
      </c>
      <c r="BB217" s="696">
        <f>'4 - Electr UW allocation ktoe'!BB$40</f>
        <v>0.85665100000000105</v>
      </c>
      <c r="BC217" s="696">
        <f>'4 - Electr UW allocation ktoe'!BC$40</f>
        <v>0.85998400000000097</v>
      </c>
      <c r="BD217" s="696">
        <f>'4 - Electr UW allocation ktoe'!BD$40</f>
        <v>0.863317000000001</v>
      </c>
      <c r="BE217" s="696">
        <f>'4 - Electr UW allocation ktoe'!BE$40</f>
        <v>0.86665000000000203</v>
      </c>
      <c r="BF217" s="696">
        <f>'4 - Electr UW allocation ktoe'!BF$40</f>
        <v>0.86998300000000295</v>
      </c>
      <c r="BG217" s="696">
        <f>'4 - Electr UW allocation ktoe'!BG$40</f>
        <v>0.87331600000000398</v>
      </c>
      <c r="BH217" s="696">
        <f>'4 - Electr UW allocation ktoe'!BH$40</f>
        <v>0.87664900000000501</v>
      </c>
    </row>
    <row r="218" spans="1:60" s="696" customFormat="1" ht="12.75" x14ac:dyDescent="0.2">
      <c r="A218" s="696" t="s">
        <v>6</v>
      </c>
      <c r="B218" s="696" t="s">
        <v>46</v>
      </c>
      <c r="C218" s="696" t="s">
        <v>14</v>
      </c>
      <c r="D218" s="696" t="s">
        <v>73</v>
      </c>
      <c r="E218" s="699" t="s">
        <v>1050</v>
      </c>
      <c r="F218" s="696" t="s">
        <v>13</v>
      </c>
      <c r="G218" s="696">
        <f>'4 - Electr UW allocation ktoe'!G$42</f>
        <v>1</v>
      </c>
      <c r="H218" s="696">
        <f>'4 - Electr UW allocation ktoe'!H$42</f>
        <v>1</v>
      </c>
      <c r="I218" s="696">
        <f>'4 - Electr UW allocation ktoe'!I$42</f>
        <v>1</v>
      </c>
      <c r="J218" s="696">
        <f>'4 - Electr UW allocation ktoe'!J$42</f>
        <v>1</v>
      </c>
      <c r="K218" s="696">
        <f>'4 - Electr UW allocation ktoe'!K$42</f>
        <v>1</v>
      </c>
      <c r="L218" s="696">
        <f>'4 - Electr UW allocation ktoe'!L$42</f>
        <v>1</v>
      </c>
      <c r="M218" s="696">
        <f>'4 - Electr UW allocation ktoe'!M$42</f>
        <v>1</v>
      </c>
      <c r="N218" s="696">
        <f>'4 - Electr UW allocation ktoe'!N$42</f>
        <v>1</v>
      </c>
      <c r="O218" s="696">
        <f>'4 - Electr UW allocation ktoe'!O$42</f>
        <v>1</v>
      </c>
      <c r="P218" s="696">
        <f>'4 - Electr UW allocation ktoe'!P$42</f>
        <v>1</v>
      </c>
      <c r="Q218" s="696">
        <f>'4 - Electr UW allocation ktoe'!Q$42</f>
        <v>1</v>
      </c>
      <c r="R218" s="696">
        <f>'4 - Electr UW allocation ktoe'!R$42</f>
        <v>1</v>
      </c>
      <c r="S218" s="696">
        <f>'4 - Electr UW allocation ktoe'!S$42</f>
        <v>1</v>
      </c>
      <c r="T218" s="696">
        <f>'4 - Electr UW allocation ktoe'!T$42</f>
        <v>1</v>
      </c>
      <c r="U218" s="696">
        <f>'4 - Electr UW allocation ktoe'!U$42</f>
        <v>1</v>
      </c>
      <c r="V218" s="696">
        <f>'4 - Electr UW allocation ktoe'!V$42</f>
        <v>1</v>
      </c>
      <c r="W218" s="696">
        <f>'4 - Electr UW allocation ktoe'!W$42</f>
        <v>1</v>
      </c>
      <c r="X218" s="696">
        <f>'4 - Electr UW allocation ktoe'!X$42</f>
        <v>1</v>
      </c>
      <c r="Y218" s="696">
        <f>'4 - Electr UW allocation ktoe'!Y$42</f>
        <v>1</v>
      </c>
      <c r="Z218" s="696">
        <f>'4 - Electr UW allocation ktoe'!Z$42</f>
        <v>1</v>
      </c>
      <c r="AA218" s="696">
        <f>'4 - Electr UW allocation ktoe'!AA$42</f>
        <v>1</v>
      </c>
      <c r="AB218" s="696">
        <f>'4 - Electr UW allocation ktoe'!AB$42</f>
        <v>1</v>
      </c>
      <c r="AC218" s="696">
        <f>'4 - Electr UW allocation ktoe'!AC$42</f>
        <v>1</v>
      </c>
      <c r="AD218" s="696">
        <f>'4 - Electr UW allocation ktoe'!AD$42</f>
        <v>1</v>
      </c>
      <c r="AE218" s="696">
        <f>'4 - Electr UW allocation ktoe'!AE$42</f>
        <v>1</v>
      </c>
      <c r="AF218" s="696">
        <f>'4 - Electr UW allocation ktoe'!AF$42</f>
        <v>1</v>
      </c>
      <c r="AG218" s="696">
        <f>'4 - Electr UW allocation ktoe'!AG$42</f>
        <v>1</v>
      </c>
      <c r="AH218" s="696">
        <f>'4 - Electr UW allocation ktoe'!AH$42</f>
        <v>1</v>
      </c>
      <c r="AI218" s="696">
        <f>'4 - Electr UW allocation ktoe'!AI$42</f>
        <v>1</v>
      </c>
      <c r="AJ218" s="696">
        <f>'4 - Electr UW allocation ktoe'!AJ$42</f>
        <v>1</v>
      </c>
      <c r="AK218" s="696">
        <f>'4 - Electr UW allocation ktoe'!AK$42</f>
        <v>1</v>
      </c>
      <c r="AL218" s="696">
        <f>'4 - Electr UW allocation ktoe'!AL$42</f>
        <v>1</v>
      </c>
      <c r="AM218" s="696">
        <f>'4 - Electr UW allocation ktoe'!AM$42</f>
        <v>1</v>
      </c>
      <c r="AN218" s="696">
        <f>'4 - Electr UW allocation ktoe'!AN$42</f>
        <v>1</v>
      </c>
      <c r="AO218" s="696">
        <f>'4 - Electr UW allocation ktoe'!AO$42</f>
        <v>1</v>
      </c>
      <c r="AP218" s="696">
        <f>'4 - Electr UW allocation ktoe'!AP$42</f>
        <v>1</v>
      </c>
      <c r="AQ218" s="696">
        <f>'4 - Electr UW allocation ktoe'!AQ$42</f>
        <v>1</v>
      </c>
      <c r="AR218" s="696">
        <f>'4 - Electr UW allocation ktoe'!AR$42</f>
        <v>1</v>
      </c>
      <c r="AS218" s="696">
        <f>'4 - Electr UW allocation ktoe'!AS$42</f>
        <v>1</v>
      </c>
      <c r="AT218" s="696">
        <f>'4 - Electr UW allocation ktoe'!AT$42</f>
        <v>1</v>
      </c>
      <c r="AU218" s="696">
        <f>'4 - Electr UW allocation ktoe'!AU$42</f>
        <v>1</v>
      </c>
      <c r="AV218" s="696">
        <f>'4 - Electr UW allocation ktoe'!AV$42</f>
        <v>1</v>
      </c>
      <c r="AW218" s="696">
        <f>'4 - Electr UW allocation ktoe'!AW$42</f>
        <v>1</v>
      </c>
      <c r="AX218" s="696">
        <f>'4 - Electr UW allocation ktoe'!AX$42</f>
        <v>1</v>
      </c>
      <c r="AY218" s="696">
        <f>'4 - Electr UW allocation ktoe'!AY$42</f>
        <v>1</v>
      </c>
      <c r="AZ218" s="696">
        <f>'4 - Electr UW allocation ktoe'!AZ$42</f>
        <v>1</v>
      </c>
      <c r="BA218" s="696">
        <f>'4 - Electr UW allocation ktoe'!BA$42</f>
        <v>1</v>
      </c>
      <c r="BB218" s="696">
        <f>'4 - Electr UW allocation ktoe'!BB$42</f>
        <v>1</v>
      </c>
      <c r="BC218" s="696">
        <f>'4 - Electr UW allocation ktoe'!BC$42</f>
        <v>1</v>
      </c>
      <c r="BD218" s="696">
        <f>'4 - Electr UW allocation ktoe'!BD$42</f>
        <v>1</v>
      </c>
      <c r="BE218" s="696">
        <f>'4 - Electr UW allocation ktoe'!BE$42</f>
        <v>1</v>
      </c>
      <c r="BF218" s="696">
        <f>'4 - Electr UW allocation ktoe'!BF$42</f>
        <v>1</v>
      </c>
      <c r="BG218" s="696">
        <f>'4 - Electr UW allocation ktoe'!BG$42</f>
        <v>1</v>
      </c>
      <c r="BH218" s="696">
        <f>'4 - Electr UW allocation ktoe'!BH$42</f>
        <v>1</v>
      </c>
    </row>
    <row r="219" spans="1:60" s="696" customFormat="1" ht="12.75" x14ac:dyDescent="0.2">
      <c r="A219" s="696" t="s">
        <v>6</v>
      </c>
      <c r="B219" s="696" t="s">
        <v>46</v>
      </c>
      <c r="C219" s="696" t="s">
        <v>14</v>
      </c>
      <c r="D219" s="696" t="s">
        <v>834</v>
      </c>
      <c r="E219" s="699" t="s">
        <v>1051</v>
      </c>
      <c r="F219" s="696" t="s">
        <v>11</v>
      </c>
      <c r="G219" s="702">
        <f>'4 - Electr UW allocation ktoe'!G$44</f>
        <v>0.45</v>
      </c>
      <c r="H219" s="702">
        <f>'4 - Electr UW allocation ktoe'!H$44</f>
        <v>0.45</v>
      </c>
      <c r="I219" s="702">
        <f>'4 - Electr UW allocation ktoe'!I$44</f>
        <v>0.45</v>
      </c>
      <c r="J219" s="702">
        <f>'4 - Electr UW allocation ktoe'!J$44</f>
        <v>0.45</v>
      </c>
      <c r="K219" s="702">
        <f>'4 - Electr UW allocation ktoe'!K$44</f>
        <v>0.45</v>
      </c>
      <c r="L219" s="702">
        <f>'4 - Electr UW allocation ktoe'!L$44</f>
        <v>0.45</v>
      </c>
      <c r="M219" s="702">
        <f>'4 - Electr UW allocation ktoe'!M$44</f>
        <v>0.45</v>
      </c>
      <c r="N219" s="702">
        <f>'4 - Electr UW allocation ktoe'!N$44</f>
        <v>0.45</v>
      </c>
      <c r="O219" s="702">
        <f>'4 - Electr UW allocation ktoe'!O$44</f>
        <v>0.45</v>
      </c>
      <c r="P219" s="702">
        <f>'4 - Electr UW allocation ktoe'!P$44</f>
        <v>0.45</v>
      </c>
      <c r="Q219" s="702">
        <f>'4 - Electr UW allocation ktoe'!Q$44</f>
        <v>0.45</v>
      </c>
      <c r="R219" s="702">
        <f>'4 - Electr UW allocation ktoe'!R$44</f>
        <v>0.45</v>
      </c>
      <c r="S219" s="702">
        <f>'4 - Electr UW allocation ktoe'!S$44</f>
        <v>0.45</v>
      </c>
      <c r="T219" s="702">
        <f>'4 - Electr UW allocation ktoe'!T$44</f>
        <v>0.45</v>
      </c>
      <c r="U219" s="702">
        <f>'4 - Electr UW allocation ktoe'!U$44</f>
        <v>0.45</v>
      </c>
      <c r="V219" s="702">
        <f>'4 - Electr UW allocation ktoe'!V$44</f>
        <v>0.45</v>
      </c>
      <c r="W219" s="702">
        <f>'4 - Electr UW allocation ktoe'!W$44</f>
        <v>0.45</v>
      </c>
      <c r="X219" s="702">
        <f>'4 - Electr UW allocation ktoe'!X$44</f>
        <v>0.45</v>
      </c>
      <c r="Y219" s="702">
        <f>'4 - Electr UW allocation ktoe'!Y$44</f>
        <v>0.45</v>
      </c>
      <c r="Z219" s="702">
        <f>'4 - Electr UW allocation ktoe'!Z$44</f>
        <v>0.45</v>
      </c>
      <c r="AA219" s="702">
        <f>'4 - Electr UW allocation ktoe'!AA$44</f>
        <v>0.45</v>
      </c>
      <c r="AB219" s="702">
        <f>'4 - Electr UW allocation ktoe'!AB$44</f>
        <v>0.45</v>
      </c>
      <c r="AC219" s="702">
        <f>'4 - Electr UW allocation ktoe'!AC$44</f>
        <v>0.45</v>
      </c>
      <c r="AD219" s="702">
        <f>'4 - Electr UW allocation ktoe'!AD$44</f>
        <v>0.45</v>
      </c>
      <c r="AE219" s="702">
        <f>'4 - Electr UW allocation ktoe'!AE$44</f>
        <v>0.45</v>
      </c>
      <c r="AF219" s="702">
        <f>'4 - Electr UW allocation ktoe'!AF$44</f>
        <v>0.45</v>
      </c>
      <c r="AG219" s="702">
        <f>'4 - Electr UW allocation ktoe'!AG$44</f>
        <v>0.45</v>
      </c>
      <c r="AH219" s="702">
        <f>'4 - Electr UW allocation ktoe'!AH$44</f>
        <v>0.45</v>
      </c>
      <c r="AI219" s="702">
        <f>'4 - Electr UW allocation ktoe'!AI$44</f>
        <v>0.45</v>
      </c>
      <c r="AJ219" s="702">
        <f>'4 - Electr UW allocation ktoe'!AJ$44</f>
        <v>0.45</v>
      </c>
      <c r="AK219" s="702">
        <f>'4 - Electr UW allocation ktoe'!AK$44</f>
        <v>0.45</v>
      </c>
      <c r="AL219" s="702">
        <f>'4 - Electr UW allocation ktoe'!AL$44</f>
        <v>0.45</v>
      </c>
      <c r="AM219" s="702">
        <f>'4 - Electr UW allocation ktoe'!AM$44</f>
        <v>0.45</v>
      </c>
      <c r="AN219" s="702">
        <f>'4 - Electr UW allocation ktoe'!AN$44</f>
        <v>0.45</v>
      </c>
      <c r="AO219" s="702">
        <f>'4 - Electr UW allocation ktoe'!AO$44</f>
        <v>0.45</v>
      </c>
      <c r="AP219" s="702">
        <f>'4 - Electr UW allocation ktoe'!AP$44</f>
        <v>0.45</v>
      </c>
      <c r="AQ219" s="702">
        <f>'4 - Electr UW allocation ktoe'!AQ$44</f>
        <v>0.45</v>
      </c>
      <c r="AR219" s="702">
        <f>'4 - Electr UW allocation ktoe'!AR$44</f>
        <v>0.45</v>
      </c>
      <c r="AS219" s="702">
        <f>'4 - Electr UW allocation ktoe'!AS$44</f>
        <v>0.45</v>
      </c>
      <c r="AT219" s="702">
        <f>'4 - Electr UW allocation ktoe'!AT$44</f>
        <v>0.45</v>
      </c>
      <c r="AU219" s="702">
        <f>'4 - Electr UW allocation ktoe'!AU$44</f>
        <v>0.45</v>
      </c>
      <c r="AV219" s="702">
        <f>'4 - Electr UW allocation ktoe'!AV$44</f>
        <v>0.45</v>
      </c>
      <c r="AW219" s="702">
        <f>'4 - Electr UW allocation ktoe'!AW$44</f>
        <v>0.45</v>
      </c>
      <c r="AX219" s="702">
        <f>'4 - Electr UW allocation ktoe'!AX$44</f>
        <v>0.45</v>
      </c>
      <c r="AY219" s="702">
        <f>'4 - Electr UW allocation ktoe'!AY$44</f>
        <v>0.45</v>
      </c>
      <c r="AZ219" s="702">
        <f>'4 - Electr UW allocation ktoe'!AZ$44</f>
        <v>0.45</v>
      </c>
      <c r="BA219" s="702">
        <f>'4 - Electr UW allocation ktoe'!BA$44</f>
        <v>0.45</v>
      </c>
      <c r="BB219" s="702">
        <f>'4 - Electr UW allocation ktoe'!BB$44</f>
        <v>0.45</v>
      </c>
      <c r="BC219" s="702">
        <f>'4 - Electr UW allocation ktoe'!BC$44</f>
        <v>0.45</v>
      </c>
      <c r="BD219" s="702">
        <f>'4 - Electr UW allocation ktoe'!BD$44</f>
        <v>0.45</v>
      </c>
      <c r="BE219" s="702">
        <f>'4 - Electr UW allocation ktoe'!BE$44</f>
        <v>0.45</v>
      </c>
      <c r="BF219" s="702">
        <f>'4 - Electr UW allocation ktoe'!BF$44</f>
        <v>0.45</v>
      </c>
      <c r="BG219" s="702">
        <f>'4 - Electr UW allocation ktoe'!BG$44</f>
        <v>0.45</v>
      </c>
      <c r="BH219" s="702">
        <f>'4 - Electr UW allocation ktoe'!BH$44</f>
        <v>0.45</v>
      </c>
    </row>
    <row r="220" spans="1:60" s="696" customFormat="1" ht="12.75" x14ac:dyDescent="0.2">
      <c r="A220" s="696" t="s">
        <v>6</v>
      </c>
      <c r="B220" s="696" t="s">
        <v>46</v>
      </c>
      <c r="C220" s="696" t="s">
        <v>14</v>
      </c>
      <c r="D220" s="696" t="s">
        <v>834</v>
      </c>
      <c r="E220" s="699" t="s">
        <v>1051</v>
      </c>
      <c r="F220" s="696" t="s">
        <v>12</v>
      </c>
      <c r="G220" s="700">
        <f>'3 Heat eta and phi'!D$43</f>
        <v>0.8</v>
      </c>
      <c r="H220" s="700">
        <f>'3 Heat eta and phi'!E$43</f>
        <v>0.80200000000000005</v>
      </c>
      <c r="I220" s="700">
        <f>'3 Heat eta and phi'!F$43</f>
        <v>0.80400000000000005</v>
      </c>
      <c r="J220" s="700">
        <f>'3 Heat eta and phi'!G$43</f>
        <v>0.80600000000000005</v>
      </c>
      <c r="K220" s="700">
        <f>'3 Heat eta and phi'!H$43</f>
        <v>0.80800000000000005</v>
      </c>
      <c r="L220" s="700">
        <f>'3 Heat eta and phi'!I$43</f>
        <v>0.81</v>
      </c>
      <c r="M220" s="700">
        <f>'3 Heat eta and phi'!J$43</f>
        <v>0.81200000000000006</v>
      </c>
      <c r="N220" s="700">
        <f>'3 Heat eta and phi'!K$43</f>
        <v>0.81399999999999995</v>
      </c>
      <c r="O220" s="700">
        <f>'3 Heat eta and phi'!L$43</f>
        <v>0.81599999999999995</v>
      </c>
      <c r="P220" s="700">
        <f>'3 Heat eta and phi'!M$43</f>
        <v>0.81799999999999995</v>
      </c>
      <c r="Q220" s="700">
        <f>'3 Heat eta and phi'!N$43</f>
        <v>0.82</v>
      </c>
      <c r="R220" s="700">
        <f>'3 Heat eta and phi'!O$43</f>
        <v>0.82199999999999995</v>
      </c>
      <c r="S220" s="700">
        <f>'3 Heat eta and phi'!P$43</f>
        <v>0.82399999999999995</v>
      </c>
      <c r="T220" s="700">
        <f>'3 Heat eta and phi'!Q$43</f>
        <v>0.82599999999999996</v>
      </c>
      <c r="U220" s="700">
        <f>'3 Heat eta and phi'!R$43</f>
        <v>0.82799999999999996</v>
      </c>
      <c r="V220" s="700">
        <f>'3 Heat eta and phi'!S$43</f>
        <v>0.83</v>
      </c>
      <c r="W220" s="700">
        <f>'3 Heat eta and phi'!T$43</f>
        <v>0.83199999999999996</v>
      </c>
      <c r="X220" s="700">
        <f>'3 Heat eta and phi'!U$43</f>
        <v>0.83399999999999996</v>
      </c>
      <c r="Y220" s="700">
        <f>'3 Heat eta and phi'!V$43</f>
        <v>0.83599999999999997</v>
      </c>
      <c r="Z220" s="700">
        <f>'3 Heat eta and phi'!W$43</f>
        <v>0.83799999999999997</v>
      </c>
      <c r="AA220" s="700">
        <f>'3 Heat eta and phi'!X$43</f>
        <v>0.84</v>
      </c>
      <c r="AB220" s="700">
        <f>'3 Heat eta and phi'!Y$43</f>
        <v>0.84199999999999997</v>
      </c>
      <c r="AC220" s="700">
        <f>'3 Heat eta and phi'!Z$43</f>
        <v>0.84399999999999997</v>
      </c>
      <c r="AD220" s="700">
        <f>'3 Heat eta and phi'!AA$43</f>
        <v>0.84599999999999997</v>
      </c>
      <c r="AE220" s="700">
        <f>'3 Heat eta and phi'!AB$43</f>
        <v>0.84799999999999998</v>
      </c>
      <c r="AF220" s="700">
        <f>'3 Heat eta and phi'!AC$43</f>
        <v>0.85</v>
      </c>
      <c r="AG220" s="700">
        <f>'3 Heat eta and phi'!AD$43</f>
        <v>0.85199999999999998</v>
      </c>
      <c r="AH220" s="700">
        <f>'3 Heat eta and phi'!AE$43</f>
        <v>0.85399999999999998</v>
      </c>
      <c r="AI220" s="700">
        <f>'3 Heat eta and phi'!AF$43</f>
        <v>0.85599999999999998</v>
      </c>
      <c r="AJ220" s="700">
        <f>'3 Heat eta and phi'!AG$43</f>
        <v>0.85799999999999998</v>
      </c>
      <c r="AK220" s="700">
        <f>'3 Heat eta and phi'!AH$43</f>
        <v>0.86</v>
      </c>
      <c r="AL220" s="700">
        <f>'3 Heat eta and phi'!AI$43</f>
        <v>0.86199999999999999</v>
      </c>
      <c r="AM220" s="700">
        <f>'3 Heat eta and phi'!AJ$43</f>
        <v>0.86399999999999999</v>
      </c>
      <c r="AN220" s="700">
        <f>'3 Heat eta and phi'!AK$43</f>
        <v>0.86599999999999999</v>
      </c>
      <c r="AO220" s="700">
        <f>'3 Heat eta and phi'!AL$43</f>
        <v>0.86799999999999999</v>
      </c>
      <c r="AP220" s="700">
        <f>'3 Heat eta and phi'!AM$43</f>
        <v>0.87</v>
      </c>
      <c r="AQ220" s="700">
        <f>'3 Heat eta and phi'!AN$43</f>
        <v>0.872</v>
      </c>
      <c r="AR220" s="700">
        <f>'3 Heat eta and phi'!AO$43</f>
        <v>0.874</v>
      </c>
      <c r="AS220" s="700">
        <f>'3 Heat eta and phi'!AP$43</f>
        <v>0.876</v>
      </c>
      <c r="AT220" s="700">
        <f>'3 Heat eta and phi'!AQ$43</f>
        <v>0.878</v>
      </c>
      <c r="AU220" s="700">
        <f>'3 Heat eta and phi'!AR$43</f>
        <v>0.88</v>
      </c>
      <c r="AV220" s="700">
        <f>'3 Heat eta and phi'!AS$43</f>
        <v>0.88200000000000001</v>
      </c>
      <c r="AW220" s="700">
        <f>'3 Heat eta and phi'!AT$43</f>
        <v>0.88400000000000001</v>
      </c>
      <c r="AX220" s="700">
        <f>'3 Heat eta and phi'!AU$43</f>
        <v>0.88600000000000001</v>
      </c>
      <c r="AY220" s="700">
        <f>'3 Heat eta and phi'!AV$43</f>
        <v>0.88800000000000001</v>
      </c>
      <c r="AZ220" s="700">
        <f>'3 Heat eta and phi'!AW$43</f>
        <v>0.89</v>
      </c>
      <c r="BA220" s="700">
        <f>'3 Heat eta and phi'!AX$43</f>
        <v>0.89200000000000002</v>
      </c>
      <c r="BB220" s="700">
        <f>'3 Heat eta and phi'!AY$43</f>
        <v>0.89400000000000002</v>
      </c>
      <c r="BC220" s="700">
        <f>'3 Heat eta and phi'!AZ$43</f>
        <v>0.89600000000000002</v>
      </c>
      <c r="BD220" s="700">
        <f>'3 Heat eta and phi'!BA$43</f>
        <v>0.89800000000000002</v>
      </c>
      <c r="BE220" s="700">
        <f>'3 Heat eta and phi'!BB$43</f>
        <v>0.9</v>
      </c>
      <c r="BF220" s="700">
        <f>'3 Heat eta and phi'!BC$43</f>
        <v>0.90200000000000002</v>
      </c>
      <c r="BG220" s="700">
        <f>'3 Heat eta and phi'!BD$43</f>
        <v>0.90400000000000003</v>
      </c>
      <c r="BH220" s="700">
        <f>'3 Heat eta and phi'!BE$43</f>
        <v>0.90600000000000003</v>
      </c>
    </row>
    <row r="221" spans="1:60" s="696" customFormat="1" ht="12.75" x14ac:dyDescent="0.2">
      <c r="A221" s="696" t="s">
        <v>6</v>
      </c>
      <c r="B221" s="696" t="s">
        <v>46</v>
      </c>
      <c r="C221" s="696" t="s">
        <v>14</v>
      </c>
      <c r="D221" s="696" t="s">
        <v>834</v>
      </c>
      <c r="E221" s="699" t="s">
        <v>1051</v>
      </c>
      <c r="F221" s="696" t="s">
        <v>13</v>
      </c>
      <c r="G221" s="700">
        <f>'3 Heat eta and phi'!D$46</f>
        <v>0.40171211160431208</v>
      </c>
      <c r="H221" s="700">
        <f>'3 Heat eta and phi'!E$46</f>
        <v>0.40134221094905953</v>
      </c>
      <c r="I221" s="700">
        <f>'3 Heat eta and phi'!F$46</f>
        <v>0.40445994504333127</v>
      </c>
      <c r="J221" s="700">
        <f>'3 Heat eta and phi'!G$46</f>
        <v>0.4048826886493343</v>
      </c>
      <c r="K221" s="700">
        <f>'3 Heat eta and phi'!H$46</f>
        <v>0.40282181357006985</v>
      </c>
      <c r="L221" s="700">
        <f>'3 Heat eta and phi'!I$46</f>
        <v>0.40393151553582751</v>
      </c>
      <c r="M221" s="700">
        <f>'3 Heat eta and phi'!J$46</f>
        <v>0.40287465652082011</v>
      </c>
      <c r="N221" s="700">
        <f>'3 Heat eta and phi'!K$46</f>
        <v>0.40208201225956464</v>
      </c>
      <c r="O221" s="700">
        <f>'3 Heat eta and phi'!L$46</f>
        <v>0.40271612766856901</v>
      </c>
      <c r="P221" s="700">
        <f>'3 Heat eta and phi'!M$46</f>
        <v>0.40308602832382168</v>
      </c>
      <c r="Q221" s="700">
        <f>'3 Heat eta and phi'!N$46</f>
        <v>0.40255759881631803</v>
      </c>
      <c r="R221" s="700">
        <f>'3 Heat eta and phi'!O$46</f>
        <v>0.40261044176706828</v>
      </c>
      <c r="S221" s="700">
        <f>'3 Heat eta and phi'!P$46</f>
        <v>0.40308602832382168</v>
      </c>
      <c r="T221" s="700">
        <f>'3 Heat eta and phi'!Q$46</f>
        <v>0.4022933840625661</v>
      </c>
      <c r="U221" s="700">
        <f>'3 Heat eta and phi'!R$46</f>
        <v>0.40287465652082011</v>
      </c>
      <c r="V221" s="700">
        <f>'3 Heat eta and phi'!S$46</f>
        <v>0.40102515324455723</v>
      </c>
      <c r="W221" s="700">
        <f>'3 Heat eta and phi'!T$46</f>
        <v>0.40076093849080541</v>
      </c>
      <c r="X221" s="700">
        <f>'3 Heat eta and phi'!U$46</f>
        <v>0.4033502430775735</v>
      </c>
      <c r="Y221" s="700">
        <f>'3 Heat eta and phi'!V$46</f>
        <v>0.40234622701331646</v>
      </c>
      <c r="Z221" s="700">
        <f>'3 Heat eta and phi'!W$46</f>
        <v>0.40435425914183065</v>
      </c>
      <c r="AA221" s="700">
        <f>'3 Heat eta and phi'!X$46</f>
        <v>0.40271612766856901</v>
      </c>
      <c r="AB221" s="700">
        <f>'3 Heat eta and phi'!Y$46</f>
        <v>0.402134855210315</v>
      </c>
      <c r="AC221" s="700">
        <f>'3 Heat eta and phi'!Z$46</f>
        <v>0.40250475586556766</v>
      </c>
      <c r="AD221" s="700">
        <f>'3 Heat eta and phi'!AA$46</f>
        <v>0.40160642570281135</v>
      </c>
      <c r="AE221" s="700">
        <f>'3 Heat eta and phi'!AB$46</f>
        <v>0.40202916930881427</v>
      </c>
      <c r="AF221" s="700">
        <f>'3 Heat eta and phi'!AC$46</f>
        <v>0.40409004438807872</v>
      </c>
      <c r="AG221" s="700">
        <f>'3 Heat eta and phi'!AD$46</f>
        <v>0.40414288733882908</v>
      </c>
      <c r="AH221" s="700">
        <f>'3 Heat eta and phi'!AE$46</f>
        <v>0.40340308602832387</v>
      </c>
      <c r="AI221" s="700">
        <f>'3 Heat eta and phi'!AF$46</f>
        <v>0.4022933840625661</v>
      </c>
      <c r="AJ221" s="700">
        <f>'3 Heat eta and phi'!AG$46</f>
        <v>0.39996829422954983</v>
      </c>
      <c r="AK221" s="700">
        <f>'3 Heat eta and phi'!AH$46</f>
        <v>0.40007398013105056</v>
      </c>
      <c r="AL221" s="700">
        <f>'3 Heat eta and phi'!AI$46</f>
        <v>0.40255759881631803</v>
      </c>
      <c r="AM221" s="700">
        <f>'3 Heat eta and phi'!AJ$46</f>
        <v>0.40165926865356172</v>
      </c>
      <c r="AN221" s="700">
        <f>'3 Heat eta and phi'!AK$46</f>
        <v>0.40292749947157058</v>
      </c>
      <c r="AO221" s="700">
        <f>'3 Heat eta and phi'!AL$46</f>
        <v>0.40113083914605796</v>
      </c>
      <c r="AP221" s="700">
        <f>'3 Heat eta and phi'!AM$46</f>
        <v>0.39965123652504764</v>
      </c>
      <c r="AQ221" s="700">
        <f>'3 Heat eta and phi'!AN$46</f>
        <v>0.40329740012682325</v>
      </c>
      <c r="AR221" s="700">
        <f>'3 Heat eta and phi'!AO$46</f>
        <v>0.40091946734305661</v>
      </c>
      <c r="AS221" s="700">
        <f>'3 Heat eta and phi'!AP$46</f>
        <v>0.40070809554005504</v>
      </c>
      <c r="AT221" s="700">
        <f>'3 Heat eta and phi'!AQ$46</f>
        <v>0.40012682308180103</v>
      </c>
      <c r="AU221" s="700">
        <f>'3 Heat eta and phi'!AR$46</f>
        <v>0.40097231029380687</v>
      </c>
      <c r="AV221" s="700">
        <f>'3 Heat eta and phi'!AS$46</f>
        <v>0.40123652504755869</v>
      </c>
      <c r="AW221" s="700">
        <f>'3 Heat eta and phi'!AT$46</f>
        <v>0.40054956668780395</v>
      </c>
      <c r="AX221" s="700">
        <f>'3 Heat eta and phi'!AU$46</f>
        <v>0.40033819488480238</v>
      </c>
      <c r="AY221" s="700">
        <f>'3 Heat eta and phi'!AV$46</f>
        <v>0.40065525258930468</v>
      </c>
      <c r="AZ221" s="700">
        <f>'3 Heat eta and phi'!AW$46</f>
        <v>0.40039103783555285</v>
      </c>
      <c r="BA221" s="700">
        <f>'3 Heat eta and phi'!AX$46</f>
        <v>0.40017966603255128</v>
      </c>
      <c r="BB221" s="700">
        <f>'3 Heat eta and phi'!AY$46</f>
        <v>0.40023250898330165</v>
      </c>
      <c r="BC221" s="700">
        <f>'3 Heat eta and phi'!AZ$46</f>
        <v>0.40139505389980978</v>
      </c>
      <c r="BD221" s="700">
        <f>'3 Heat eta and phi'!BA$46</f>
        <v>0.40123652504755869</v>
      </c>
      <c r="BE221" s="700">
        <f>'3 Heat eta and phi'!BB$46</f>
        <v>0.40329740012682325</v>
      </c>
      <c r="BF221" s="700">
        <f>'3 Heat eta and phi'!BC$46</f>
        <v>0.40123652504755869</v>
      </c>
      <c r="BG221" s="700">
        <f>'3 Heat eta and phi'!BD$46</f>
        <v>0.40192348340731354</v>
      </c>
      <c r="BH221" s="700">
        <f>'3 Heat eta and phi'!BE$46</f>
        <v>0.40266328471781876</v>
      </c>
    </row>
    <row r="222" spans="1:60" s="696" customFormat="1" ht="12.75" x14ac:dyDescent="0.2">
      <c r="A222" s="696" t="s">
        <v>6</v>
      </c>
      <c r="B222" s="696" t="s">
        <v>46</v>
      </c>
      <c r="C222" s="696" t="s">
        <v>14</v>
      </c>
      <c r="D222" s="696" t="s">
        <v>1024</v>
      </c>
      <c r="E222" s="699" t="s">
        <v>1052</v>
      </c>
      <c r="F222" s="696" t="s">
        <v>11</v>
      </c>
      <c r="G222" s="702">
        <f>'4 - Electr UW allocation ktoe'!G$49</f>
        <v>0.1</v>
      </c>
      <c r="H222" s="702">
        <f>'4 - Electr UW allocation ktoe'!H$49</f>
        <v>0.1</v>
      </c>
      <c r="I222" s="702">
        <f>'4 - Electr UW allocation ktoe'!I$49</f>
        <v>0.1</v>
      </c>
      <c r="J222" s="702">
        <f>'4 - Electr UW allocation ktoe'!J$49</f>
        <v>0.1</v>
      </c>
      <c r="K222" s="702">
        <f>'4 - Electr UW allocation ktoe'!K$49</f>
        <v>0.1</v>
      </c>
      <c r="L222" s="702">
        <f>'4 - Electr UW allocation ktoe'!L$49</f>
        <v>0.1</v>
      </c>
      <c r="M222" s="702">
        <f>'4 - Electr UW allocation ktoe'!M$49</f>
        <v>0.1</v>
      </c>
      <c r="N222" s="702">
        <f>'4 - Electr UW allocation ktoe'!N$49</f>
        <v>0.1</v>
      </c>
      <c r="O222" s="702">
        <f>'4 - Electr UW allocation ktoe'!O$49</f>
        <v>0.1</v>
      </c>
      <c r="P222" s="702">
        <f>'4 - Electr UW allocation ktoe'!P$49</f>
        <v>0.1</v>
      </c>
      <c r="Q222" s="702">
        <f>'4 - Electr UW allocation ktoe'!Q$49</f>
        <v>0.1</v>
      </c>
      <c r="R222" s="702">
        <f>'4 - Electr UW allocation ktoe'!R$49</f>
        <v>0.1</v>
      </c>
      <c r="S222" s="702">
        <f>'4 - Electr UW allocation ktoe'!S$49</f>
        <v>0.1</v>
      </c>
      <c r="T222" s="702">
        <f>'4 - Electr UW allocation ktoe'!T$49</f>
        <v>0.1</v>
      </c>
      <c r="U222" s="702">
        <f>'4 - Electr UW allocation ktoe'!U$49</f>
        <v>0.1</v>
      </c>
      <c r="V222" s="702">
        <f>'4 - Electr UW allocation ktoe'!V$49</f>
        <v>0.1</v>
      </c>
      <c r="W222" s="702">
        <f>'4 - Electr UW allocation ktoe'!W$49</f>
        <v>0.1</v>
      </c>
      <c r="X222" s="702">
        <f>'4 - Electr UW allocation ktoe'!X$49</f>
        <v>0.1</v>
      </c>
      <c r="Y222" s="702">
        <f>'4 - Electr UW allocation ktoe'!Y$49</f>
        <v>0.1</v>
      </c>
      <c r="Z222" s="702">
        <f>'4 - Electr UW allocation ktoe'!Z$49</f>
        <v>0.1</v>
      </c>
      <c r="AA222" s="702">
        <f>'4 - Electr UW allocation ktoe'!AA$49</f>
        <v>0.1</v>
      </c>
      <c r="AB222" s="702">
        <f>'4 - Electr UW allocation ktoe'!AB$49</f>
        <v>0.1</v>
      </c>
      <c r="AC222" s="702">
        <f>'4 - Electr UW allocation ktoe'!AC$49</f>
        <v>0.1</v>
      </c>
      <c r="AD222" s="702">
        <f>'4 - Electr UW allocation ktoe'!AD$49</f>
        <v>0.1</v>
      </c>
      <c r="AE222" s="702">
        <f>'4 - Electr UW allocation ktoe'!AE$49</f>
        <v>0.1</v>
      </c>
      <c r="AF222" s="702">
        <f>'4 - Electr UW allocation ktoe'!AF$49</f>
        <v>0.1</v>
      </c>
      <c r="AG222" s="702">
        <f>'4 - Electr UW allocation ktoe'!AG$49</f>
        <v>0.1</v>
      </c>
      <c r="AH222" s="702">
        <f>'4 - Electr UW allocation ktoe'!AH$49</f>
        <v>0.1</v>
      </c>
      <c r="AI222" s="702">
        <f>'4 - Electr UW allocation ktoe'!AI$49</f>
        <v>0.1</v>
      </c>
      <c r="AJ222" s="702">
        <f>'4 - Electr UW allocation ktoe'!AJ$49</f>
        <v>0.1</v>
      </c>
      <c r="AK222" s="702">
        <f>'4 - Electr UW allocation ktoe'!AK$49</f>
        <v>0.1</v>
      </c>
      <c r="AL222" s="702">
        <f>'4 - Electr UW allocation ktoe'!AL$49</f>
        <v>0.1</v>
      </c>
      <c r="AM222" s="702">
        <f>'4 - Electr UW allocation ktoe'!AM$49</f>
        <v>0.1</v>
      </c>
      <c r="AN222" s="702">
        <f>'4 - Electr UW allocation ktoe'!AN$49</f>
        <v>0.1</v>
      </c>
      <c r="AO222" s="702">
        <f>'4 - Electr UW allocation ktoe'!AO$49</f>
        <v>0.1</v>
      </c>
      <c r="AP222" s="702">
        <f>'4 - Electr UW allocation ktoe'!AP$49</f>
        <v>0.1</v>
      </c>
      <c r="AQ222" s="702">
        <f>'4 - Electr UW allocation ktoe'!AQ$49</f>
        <v>0.1</v>
      </c>
      <c r="AR222" s="702">
        <f>'4 - Electr UW allocation ktoe'!AR$49</f>
        <v>0.1</v>
      </c>
      <c r="AS222" s="702">
        <f>'4 - Electr UW allocation ktoe'!AS$49</f>
        <v>0.1</v>
      </c>
      <c r="AT222" s="702">
        <f>'4 - Electr UW allocation ktoe'!AT$49</f>
        <v>0.1</v>
      </c>
      <c r="AU222" s="702">
        <f>'4 - Electr UW allocation ktoe'!AU$49</f>
        <v>0.1</v>
      </c>
      <c r="AV222" s="702">
        <f>'4 - Electr UW allocation ktoe'!AV$49</f>
        <v>0.1</v>
      </c>
      <c r="AW222" s="702">
        <f>'4 - Electr UW allocation ktoe'!AW$49</f>
        <v>0.1</v>
      </c>
      <c r="AX222" s="702">
        <f>'4 - Electr UW allocation ktoe'!AX$49</f>
        <v>0.1</v>
      </c>
      <c r="AY222" s="702">
        <f>'4 - Electr UW allocation ktoe'!AY$49</f>
        <v>0.1</v>
      </c>
      <c r="AZ222" s="702">
        <f>'4 - Electr UW allocation ktoe'!AZ$49</f>
        <v>0.1</v>
      </c>
      <c r="BA222" s="702">
        <f>'4 - Electr UW allocation ktoe'!BA$49</f>
        <v>0.1</v>
      </c>
      <c r="BB222" s="702">
        <f>'4 - Electr UW allocation ktoe'!BB$49</f>
        <v>0.1</v>
      </c>
      <c r="BC222" s="702">
        <f>'4 - Electr UW allocation ktoe'!BC$49</f>
        <v>0.1</v>
      </c>
      <c r="BD222" s="702">
        <f>'4 - Electr UW allocation ktoe'!BD$49</f>
        <v>0.1</v>
      </c>
      <c r="BE222" s="702">
        <f>'4 - Electr UW allocation ktoe'!BE$49</f>
        <v>0.1</v>
      </c>
      <c r="BF222" s="702">
        <f>'4 - Electr UW allocation ktoe'!BF$49</f>
        <v>0.1</v>
      </c>
      <c r="BG222" s="702">
        <f>'4 - Electr UW allocation ktoe'!BG$49</f>
        <v>0.1</v>
      </c>
      <c r="BH222" s="702">
        <f>'4 - Electr UW allocation ktoe'!BH$49</f>
        <v>0.1</v>
      </c>
    </row>
    <row r="223" spans="1:60" s="696" customFormat="1" ht="12.75" x14ac:dyDescent="0.2">
      <c r="A223" s="696" t="s">
        <v>6</v>
      </c>
      <c r="B223" s="696" t="s">
        <v>46</v>
      </c>
      <c r="C223" s="696" t="s">
        <v>14</v>
      </c>
      <c r="D223" s="696" t="s">
        <v>1024</v>
      </c>
      <c r="E223" s="699" t="s">
        <v>1052</v>
      </c>
      <c r="F223" s="696" t="s">
        <v>12</v>
      </c>
      <c r="G223" s="696">
        <f>'4 - Electr UW allocation ktoe'!G$50</f>
        <v>0.2</v>
      </c>
      <c r="H223" s="696">
        <f>'4 - Electr UW allocation ktoe'!H$50</f>
        <v>0.2</v>
      </c>
      <c r="I223" s="696">
        <f>'4 - Electr UW allocation ktoe'!I$50</f>
        <v>0.2</v>
      </c>
      <c r="J223" s="696">
        <f>'4 - Electr UW allocation ktoe'!J$50</f>
        <v>0.2</v>
      </c>
      <c r="K223" s="696">
        <f>'4 - Electr UW allocation ktoe'!K$50</f>
        <v>0.2</v>
      </c>
      <c r="L223" s="696">
        <f>'4 - Electr UW allocation ktoe'!L$50</f>
        <v>0.2</v>
      </c>
      <c r="M223" s="696">
        <f>'4 - Electr UW allocation ktoe'!M$50</f>
        <v>0.2</v>
      </c>
      <c r="N223" s="696">
        <f>'4 - Electr UW allocation ktoe'!N$50</f>
        <v>0.2</v>
      </c>
      <c r="O223" s="696">
        <f>'4 - Electr UW allocation ktoe'!O$50</f>
        <v>0.2</v>
      </c>
      <c r="P223" s="696">
        <f>'4 - Electr UW allocation ktoe'!P$50</f>
        <v>0.2</v>
      </c>
      <c r="Q223" s="696">
        <f>'4 - Electr UW allocation ktoe'!Q$50</f>
        <v>0.2</v>
      </c>
      <c r="R223" s="696">
        <f>'4 - Electr UW allocation ktoe'!R$50</f>
        <v>0.2</v>
      </c>
      <c r="S223" s="696">
        <f>'4 - Electr UW allocation ktoe'!S$50</f>
        <v>0.2</v>
      </c>
      <c r="T223" s="696">
        <f>'4 - Electr UW allocation ktoe'!T$50</f>
        <v>0.2</v>
      </c>
      <c r="U223" s="696">
        <f>'4 - Electr UW allocation ktoe'!U$50</f>
        <v>0.2</v>
      </c>
      <c r="V223" s="696">
        <f>'4 - Electr UW allocation ktoe'!V$50</f>
        <v>0.2</v>
      </c>
      <c r="W223" s="696">
        <f>'4 - Electr UW allocation ktoe'!W$50</f>
        <v>0.2</v>
      </c>
      <c r="X223" s="696">
        <f>'4 - Electr UW allocation ktoe'!X$50</f>
        <v>0.2</v>
      </c>
      <c r="Y223" s="696">
        <f>'4 - Electr UW allocation ktoe'!Y$50</f>
        <v>0.2</v>
      </c>
      <c r="Z223" s="696">
        <f>'4 - Electr UW allocation ktoe'!Z$50</f>
        <v>0.2</v>
      </c>
      <c r="AA223" s="696">
        <f>'4 - Electr UW allocation ktoe'!AA$50</f>
        <v>0.2</v>
      </c>
      <c r="AB223" s="696">
        <f>'4 - Electr UW allocation ktoe'!AB$50</f>
        <v>0.2</v>
      </c>
      <c r="AC223" s="696">
        <f>'4 - Electr UW allocation ktoe'!AC$50</f>
        <v>0.2</v>
      </c>
      <c r="AD223" s="696">
        <f>'4 - Electr UW allocation ktoe'!AD$50</f>
        <v>0.2</v>
      </c>
      <c r="AE223" s="696">
        <f>'4 - Electr UW allocation ktoe'!AE$50</f>
        <v>0.2</v>
      </c>
      <c r="AF223" s="696">
        <f>'4 - Electr UW allocation ktoe'!AF$50</f>
        <v>0.2</v>
      </c>
      <c r="AG223" s="696">
        <f>'4 - Electr UW allocation ktoe'!AG$50</f>
        <v>0.2</v>
      </c>
      <c r="AH223" s="696">
        <f>'4 - Electr UW allocation ktoe'!AH$50</f>
        <v>0.2</v>
      </c>
      <c r="AI223" s="696">
        <f>'4 - Electr UW allocation ktoe'!AI$50</f>
        <v>0.2</v>
      </c>
      <c r="AJ223" s="696">
        <f>'4 - Electr UW allocation ktoe'!AJ$50</f>
        <v>0.2</v>
      </c>
      <c r="AK223" s="696">
        <f>'4 - Electr UW allocation ktoe'!AK$50</f>
        <v>0.2</v>
      </c>
      <c r="AL223" s="696">
        <f>'4 - Electr UW allocation ktoe'!AL$50</f>
        <v>0.2</v>
      </c>
      <c r="AM223" s="696">
        <f>'4 - Electr UW allocation ktoe'!AM$50</f>
        <v>0.2</v>
      </c>
      <c r="AN223" s="696">
        <f>'4 - Electr UW allocation ktoe'!AN$50</f>
        <v>0.2</v>
      </c>
      <c r="AO223" s="696">
        <f>'4 - Electr UW allocation ktoe'!AO$50</f>
        <v>0.2</v>
      </c>
      <c r="AP223" s="696">
        <f>'4 - Electr UW allocation ktoe'!AP$50</f>
        <v>0.2</v>
      </c>
      <c r="AQ223" s="696">
        <f>'4 - Electr UW allocation ktoe'!AQ$50</f>
        <v>0.2</v>
      </c>
      <c r="AR223" s="696">
        <f>'4 - Electr UW allocation ktoe'!AR$50</f>
        <v>0.2</v>
      </c>
      <c r="AS223" s="696">
        <f>'4 - Electr UW allocation ktoe'!AS$50</f>
        <v>0.2</v>
      </c>
      <c r="AT223" s="696">
        <f>'4 - Electr UW allocation ktoe'!AT$50</f>
        <v>0.2</v>
      </c>
      <c r="AU223" s="696">
        <f>'4 - Electr UW allocation ktoe'!AU$50</f>
        <v>0.2</v>
      </c>
      <c r="AV223" s="696">
        <f>'4 - Electr UW allocation ktoe'!AV$50</f>
        <v>0.2</v>
      </c>
      <c r="AW223" s="696">
        <f>'4 - Electr UW allocation ktoe'!AW$50</f>
        <v>0.2</v>
      </c>
      <c r="AX223" s="696">
        <f>'4 - Electr UW allocation ktoe'!AX$50</f>
        <v>0.2</v>
      </c>
      <c r="AY223" s="696">
        <f>'4 - Electr UW allocation ktoe'!AY$50</f>
        <v>0.2</v>
      </c>
      <c r="AZ223" s="696">
        <f>'4 - Electr UW allocation ktoe'!AZ$50</f>
        <v>0.2</v>
      </c>
      <c r="BA223" s="696">
        <f>'4 - Electr UW allocation ktoe'!BA$50</f>
        <v>0.2</v>
      </c>
      <c r="BB223" s="696">
        <f>'4 - Electr UW allocation ktoe'!BB$50</f>
        <v>0.2</v>
      </c>
      <c r="BC223" s="696">
        <f>'4 - Electr UW allocation ktoe'!BC$50</f>
        <v>0.2</v>
      </c>
      <c r="BD223" s="696">
        <f>'4 - Electr UW allocation ktoe'!BD$50</f>
        <v>0.2</v>
      </c>
      <c r="BE223" s="696">
        <f>'4 - Electr UW allocation ktoe'!BE$50</f>
        <v>0.2</v>
      </c>
      <c r="BF223" s="696">
        <f>'4 - Electr UW allocation ktoe'!BF$50</f>
        <v>0.2</v>
      </c>
      <c r="BG223" s="696">
        <f>'4 - Electr UW allocation ktoe'!BG$50</f>
        <v>0.2</v>
      </c>
      <c r="BH223" s="696">
        <f>'4 - Electr UW allocation ktoe'!BH$50</f>
        <v>0.2</v>
      </c>
    </row>
    <row r="224" spans="1:60" s="696" customFormat="1" ht="12.75" x14ac:dyDescent="0.2">
      <c r="A224" s="696" t="s">
        <v>6</v>
      </c>
      <c r="B224" s="696" t="s">
        <v>46</v>
      </c>
      <c r="C224" s="696" t="s">
        <v>14</v>
      </c>
      <c r="D224" s="696" t="s">
        <v>1024</v>
      </c>
      <c r="E224" s="699" t="s">
        <v>1052</v>
      </c>
      <c r="F224" s="696" t="s">
        <v>13</v>
      </c>
      <c r="G224" s="696">
        <f>'4 - Electr UW allocation ktoe'!G$52</f>
        <v>0.10453879941434846</v>
      </c>
      <c r="H224" s="696">
        <f>'4 - Electr UW allocation ktoe'!H$52</f>
        <v>0.10650073206442166</v>
      </c>
      <c r="I224" s="696">
        <f>'4 - Electr UW allocation ktoe'!I$52</f>
        <v>0.10846266471449487</v>
      </c>
      <c r="J224" s="696">
        <f>'4 - Electr UW allocation ktoe'!J$52</f>
        <v>0.11042459736456807</v>
      </c>
      <c r="K224" s="696">
        <f>'4 - Electr UW allocation ktoe'!K$52</f>
        <v>0.11238653001464129</v>
      </c>
      <c r="L224" s="696">
        <f>'4 - Electr UW allocation ktoe'!L$52</f>
        <v>0.11434846266471449</v>
      </c>
      <c r="M224" s="696">
        <f>'4 - Electr UW allocation ktoe'!M$52</f>
        <v>0.11631039531478769</v>
      </c>
      <c r="N224" s="696">
        <f>'4 - Electr UW allocation ktoe'!N$52</f>
        <v>0.1182723279648609</v>
      </c>
      <c r="O224" s="696">
        <f>'4 - Electr UW allocation ktoe'!O$52</f>
        <v>0.12023426061493411</v>
      </c>
      <c r="P224" s="696">
        <f>'4 - Electr UW allocation ktoe'!P$52</f>
        <v>0.12219619326500732</v>
      </c>
      <c r="Q224" s="696">
        <f>'4 - Electr UW allocation ktoe'!Q$52</f>
        <v>0.12415812591508052</v>
      </c>
      <c r="R224" s="696">
        <f>'4 - Electr UW allocation ktoe'!R$52</f>
        <v>0.12612005856515374</v>
      </c>
      <c r="S224" s="696">
        <f>'4 - Electr UW allocation ktoe'!S$52</f>
        <v>0.12808199121522693</v>
      </c>
      <c r="T224" s="696">
        <f>'4 - Electr UW allocation ktoe'!T$52</f>
        <v>0.13004392386530014</v>
      </c>
      <c r="U224" s="696">
        <f>'4 - Electr UW allocation ktoe'!U$52</f>
        <v>0.13200585651537333</v>
      </c>
      <c r="V224" s="696">
        <f>'4 - Electr UW allocation ktoe'!V$52</f>
        <v>0.13396778916544655</v>
      </c>
      <c r="W224" s="696">
        <f>'4 - Electr UW allocation ktoe'!W$52</f>
        <v>0.13592972181551977</v>
      </c>
      <c r="X224" s="696">
        <f>'4 - Electr UW allocation ktoe'!X$52</f>
        <v>0.13789165446559296</v>
      </c>
      <c r="Y224" s="696">
        <f>'4 - Electr UW allocation ktoe'!Y$52</f>
        <v>0.13985358711566617</v>
      </c>
      <c r="Z224" s="696">
        <f>'4 - Electr UW allocation ktoe'!Z$52</f>
        <v>0.14181551976573939</v>
      </c>
      <c r="AA224" s="696">
        <f>'4 - Electr UW allocation ktoe'!AA$52</f>
        <v>0.14377745241581258</v>
      </c>
      <c r="AB224" s="696">
        <f>'4 - Electr UW allocation ktoe'!AB$52</f>
        <v>0.1457393850658858</v>
      </c>
      <c r="AC224" s="696">
        <f>'4 - Electr UW allocation ktoe'!AC$52</f>
        <v>0.14770131771595901</v>
      </c>
      <c r="AD224" s="696">
        <f>'4 - Electr UW allocation ktoe'!AD$52</f>
        <v>0.14966325036603223</v>
      </c>
      <c r="AE224" s="696">
        <f>'4 - Electr UW allocation ktoe'!AE$52</f>
        <v>0.15162518301610542</v>
      </c>
      <c r="AF224" s="696">
        <f>'4 - Electr UW allocation ktoe'!AF$52</f>
        <v>0.15358711566617861</v>
      </c>
      <c r="AG224" s="696">
        <f>'4 - Electr UW allocation ktoe'!AG$52</f>
        <v>0.1555490483162518</v>
      </c>
      <c r="AH224" s="696">
        <f>'4 - Electr UW allocation ktoe'!AH$52</f>
        <v>0.15751098096632501</v>
      </c>
      <c r="AI224" s="696">
        <f>'4 - Electr UW allocation ktoe'!AI$52</f>
        <v>0.15947291361639823</v>
      </c>
      <c r="AJ224" s="696">
        <f>'4 - Electr UW allocation ktoe'!AJ$52</f>
        <v>0.16143484626647142</v>
      </c>
      <c r="AK224" s="696">
        <f>'4 - Electr UW allocation ktoe'!AK$52</f>
        <v>0.16339677891654464</v>
      </c>
      <c r="AL224" s="696">
        <f>'4 - Electr UW allocation ktoe'!AL$52</f>
        <v>0.16535871156661788</v>
      </c>
      <c r="AM224" s="696">
        <f>'4 - Electr UW allocation ktoe'!AM$52</f>
        <v>0.16732064421669107</v>
      </c>
      <c r="AN224" s="696">
        <f>'4 - Electr UW allocation ktoe'!AN$52</f>
        <v>0.16928257686676429</v>
      </c>
      <c r="AO224" s="696">
        <f>'4 - Electr UW allocation ktoe'!AO$52</f>
        <v>0.17124450951683748</v>
      </c>
      <c r="AP224" s="696">
        <f>'4 - Electr UW allocation ktoe'!AP$52</f>
        <v>0.17320644216691067</v>
      </c>
      <c r="AQ224" s="696">
        <f>'4 - Electr UW allocation ktoe'!AQ$52</f>
        <v>0.17516837481698389</v>
      </c>
      <c r="AR224" s="696">
        <f>'4 - Electr UW allocation ktoe'!AR$52</f>
        <v>0.17713030746705707</v>
      </c>
      <c r="AS224" s="696">
        <f>'4 - Electr UW allocation ktoe'!AS$52</f>
        <v>0.17909224011713029</v>
      </c>
      <c r="AT224" s="696">
        <f>'4 - Electr UW allocation ktoe'!AT$52</f>
        <v>0.18105417276720348</v>
      </c>
      <c r="AU224" s="696">
        <f>'4 - Electr UW allocation ktoe'!AU$52</f>
        <v>0.18301610541727673</v>
      </c>
      <c r="AV224" s="696">
        <f>'4 - Electr UW allocation ktoe'!AV$52</f>
        <v>0.18497803806734991</v>
      </c>
      <c r="AW224" s="696">
        <f>'4 - Electr UW allocation ktoe'!AW$52</f>
        <v>0.18693997071742313</v>
      </c>
      <c r="AX224" s="696">
        <f>'4 - Electr UW allocation ktoe'!AX$52</f>
        <v>0.18890190336749635</v>
      </c>
      <c r="AY224" s="696">
        <f>'4 - Electr UW allocation ktoe'!AY$52</f>
        <v>0.19086383601756954</v>
      </c>
      <c r="AZ224" s="696">
        <f>'4 - Electr UW allocation ktoe'!AZ$52</f>
        <v>0.19282576866764276</v>
      </c>
      <c r="BA224" s="696">
        <f>'4 - Electr UW allocation ktoe'!BA$52</f>
        <v>0.194787701317716</v>
      </c>
      <c r="BB224" s="696">
        <f>'4 - Electr UW allocation ktoe'!BB$52</f>
        <v>0.19674963396778913</v>
      </c>
      <c r="BC224" s="696">
        <f>'4 - Electr UW allocation ktoe'!BC$52</f>
        <v>0.19871156661786232</v>
      </c>
      <c r="BD224" s="696">
        <f>'4 - Electr UW allocation ktoe'!BD$52</f>
        <v>0.20067349926793557</v>
      </c>
      <c r="BE224" s="696">
        <f>'4 - Electr UW allocation ktoe'!BE$52</f>
        <v>0.20263543191800878</v>
      </c>
      <c r="BF224" s="696">
        <f>'4 - Electr UW allocation ktoe'!BF$52</f>
        <v>0.20459736456808197</v>
      </c>
      <c r="BG224" s="696">
        <f>'4 - Electr UW allocation ktoe'!BG$52</f>
        <v>0.20655929721815519</v>
      </c>
      <c r="BH224" s="696">
        <f>'4 - Electr UW allocation ktoe'!BH$52</f>
        <v>0.20852122986822841</v>
      </c>
    </row>
    <row r="225" spans="1:60" s="697" customFormat="1" ht="12.75" x14ac:dyDescent="0.2">
      <c r="A225" s="697" t="s">
        <v>6</v>
      </c>
      <c r="B225" s="697" t="s">
        <v>47</v>
      </c>
      <c r="C225" s="697" t="s">
        <v>17</v>
      </c>
      <c r="F225" s="697" t="s">
        <v>9</v>
      </c>
      <c r="N225" s="697">
        <v>2875</v>
      </c>
      <c r="O225" s="697">
        <v>2875</v>
      </c>
      <c r="P225" s="697">
        <v>2875</v>
      </c>
      <c r="Q225" s="697">
        <v>3299</v>
      </c>
      <c r="R225" s="697">
        <v>2707</v>
      </c>
      <c r="S225" s="697">
        <v>2050</v>
      </c>
      <c r="T225" s="697">
        <v>2302</v>
      </c>
      <c r="U225" s="697">
        <v>2031</v>
      </c>
      <c r="V225" s="697">
        <v>2029</v>
      </c>
      <c r="W225" s="697">
        <v>1702</v>
      </c>
      <c r="X225" s="697">
        <v>1708</v>
      </c>
    </row>
    <row r="226" spans="1:60" s="697" customFormat="1" ht="12.75" x14ac:dyDescent="0.2">
      <c r="A226" s="697" t="s">
        <v>6</v>
      </c>
      <c r="B226" s="697" t="s">
        <v>47</v>
      </c>
      <c r="C226" s="697" t="s">
        <v>17</v>
      </c>
      <c r="F226" s="697" t="s">
        <v>10</v>
      </c>
      <c r="N226" s="697">
        <v>2.5474715790779499E-2</v>
      </c>
      <c r="O226" s="697">
        <v>2.4523811554766999E-2</v>
      </c>
      <c r="P226" s="697">
        <v>2.3860307237764899E-2</v>
      </c>
      <c r="Q226" s="697">
        <v>2.6554941118704399E-2</v>
      </c>
      <c r="R226" s="697">
        <v>2.1851792056829199E-2</v>
      </c>
      <c r="S226" s="697">
        <v>1.64310217691001E-2</v>
      </c>
      <c r="T226" s="697">
        <v>1.75501459970877E-2</v>
      </c>
      <c r="U226" s="697">
        <v>1.6132747650782799E-2</v>
      </c>
      <c r="V226" s="697">
        <v>1.6425558784719099E-2</v>
      </c>
      <c r="W226" s="697">
        <v>1.3652698453442901E-2</v>
      </c>
      <c r="X226" s="697">
        <v>1.33464609998906E-2</v>
      </c>
    </row>
    <row r="227" spans="1:60" s="696" customFormat="1" ht="12.75" x14ac:dyDescent="0.2">
      <c r="A227" s="696" t="s">
        <v>6</v>
      </c>
      <c r="B227" s="696" t="s">
        <v>47</v>
      </c>
      <c r="C227" s="696" t="s">
        <v>17</v>
      </c>
      <c r="D227" s="696" t="s">
        <v>1075</v>
      </c>
      <c r="E227" s="699" t="s">
        <v>1053</v>
      </c>
      <c r="F227" s="696" t="s">
        <v>11</v>
      </c>
      <c r="G227" s="705"/>
      <c r="H227" s="705"/>
      <c r="I227" s="705"/>
      <c r="J227" s="705"/>
      <c r="K227" s="705"/>
      <c r="L227" s="705"/>
      <c r="M227" s="705"/>
      <c r="N227" s="696">
        <f t="shared" ref="N227:X227" si="30">0.5</f>
        <v>0.5</v>
      </c>
      <c r="O227" s="696">
        <f t="shared" si="30"/>
        <v>0.5</v>
      </c>
      <c r="P227" s="696">
        <f t="shared" si="30"/>
        <v>0.5</v>
      </c>
      <c r="Q227" s="696">
        <f t="shared" si="30"/>
        <v>0.5</v>
      </c>
      <c r="R227" s="696">
        <f t="shared" si="30"/>
        <v>0.5</v>
      </c>
      <c r="S227" s="696">
        <f t="shared" si="30"/>
        <v>0.5</v>
      </c>
      <c r="T227" s="696">
        <f t="shared" si="30"/>
        <v>0.5</v>
      </c>
      <c r="U227" s="696">
        <f t="shared" si="30"/>
        <v>0.5</v>
      </c>
      <c r="V227" s="696">
        <f t="shared" si="30"/>
        <v>0.5</v>
      </c>
      <c r="W227" s="696">
        <f t="shared" si="30"/>
        <v>0.5</v>
      </c>
      <c r="X227" s="696">
        <f t="shared" si="30"/>
        <v>0.5</v>
      </c>
      <c r="Y227" s="705"/>
      <c r="Z227" s="705"/>
      <c r="AA227" s="705"/>
      <c r="AB227" s="705"/>
      <c r="AC227" s="705"/>
      <c r="AD227" s="705"/>
      <c r="AE227" s="705"/>
      <c r="AF227" s="705"/>
      <c r="AG227" s="705"/>
      <c r="AH227" s="705"/>
      <c r="AI227" s="705"/>
      <c r="AJ227" s="705"/>
      <c r="AK227" s="705"/>
      <c r="AL227" s="705"/>
      <c r="AM227" s="705"/>
      <c r="AN227" s="705"/>
      <c r="AO227" s="705"/>
      <c r="AP227" s="705"/>
      <c r="AQ227" s="705"/>
      <c r="AR227" s="705"/>
      <c r="AS227" s="705"/>
      <c r="AT227" s="705"/>
      <c r="AU227" s="705"/>
      <c r="AV227" s="705"/>
      <c r="AW227" s="705"/>
      <c r="AX227" s="705"/>
      <c r="AY227" s="705"/>
      <c r="AZ227" s="705"/>
      <c r="BA227" s="705"/>
      <c r="BB227" s="705"/>
      <c r="BC227" s="705"/>
      <c r="BD227" s="705"/>
      <c r="BE227" s="705"/>
      <c r="BF227" s="705"/>
      <c r="BG227" s="705"/>
      <c r="BH227" s="705"/>
    </row>
    <row r="228" spans="1:60" s="696" customFormat="1" ht="12.75" x14ac:dyDescent="0.2">
      <c r="A228" s="696" t="s">
        <v>6</v>
      </c>
      <c r="B228" s="696" t="s">
        <v>47</v>
      </c>
      <c r="C228" s="696" t="s">
        <v>17</v>
      </c>
      <c r="D228" s="696" t="s">
        <v>1075</v>
      </c>
      <c r="E228" s="699" t="s">
        <v>1053</v>
      </c>
      <c r="F228" s="696" t="s">
        <v>12</v>
      </c>
      <c r="G228" s="706"/>
      <c r="H228" s="706"/>
      <c r="I228" s="706"/>
      <c r="J228" s="706"/>
      <c r="K228" s="706"/>
      <c r="L228" s="706"/>
      <c r="M228" s="706"/>
      <c r="N228" s="700">
        <f>'3 Heat eta and phi'!K$20</f>
        <v>0.26274732024593184</v>
      </c>
      <c r="O228" s="700">
        <f>'3 Heat eta and phi'!L$20</f>
        <v>0.26301245275701968</v>
      </c>
      <c r="P228" s="700">
        <f>'3 Heat eta and phi'!M$20</f>
        <v>0.25926789110504256</v>
      </c>
      <c r="Q228" s="700">
        <f>'3 Heat eta and phi'!N$20</f>
        <v>0.26376961637687713</v>
      </c>
      <c r="R228" s="700">
        <f>'3 Heat eta and phi'!O$20</f>
        <v>0.27384463233818968</v>
      </c>
      <c r="S228" s="700">
        <f>'3 Heat eta and phi'!P$20</f>
        <v>0.29274828522686275</v>
      </c>
      <c r="T228" s="700">
        <f>'3 Heat eta and phi'!Q$20</f>
        <v>0.26305771052289167</v>
      </c>
      <c r="U228" s="700">
        <f>'3 Heat eta and phi'!R$20</f>
        <v>0.27337536104858901</v>
      </c>
      <c r="V228" s="700">
        <f>'3 Heat eta and phi'!S$20</f>
        <v>0.26712694482050137</v>
      </c>
      <c r="W228" s="700">
        <f>'3 Heat eta and phi'!T$20</f>
        <v>0.26379674514077622</v>
      </c>
      <c r="X228" s="700">
        <f>'3 Heat eta and phi'!U$20</f>
        <v>0.27815907003644758</v>
      </c>
      <c r="Y228" s="706"/>
      <c r="Z228" s="706"/>
      <c r="AA228" s="706"/>
      <c r="AB228" s="706"/>
      <c r="AC228" s="706"/>
      <c r="AD228" s="706"/>
      <c r="AE228" s="706"/>
      <c r="AF228" s="706"/>
      <c r="AG228" s="706"/>
      <c r="AH228" s="706"/>
      <c r="AI228" s="706"/>
      <c r="AJ228" s="706"/>
      <c r="AK228" s="706"/>
      <c r="AL228" s="706"/>
      <c r="AM228" s="706"/>
      <c r="AN228" s="706"/>
      <c r="AO228" s="706"/>
      <c r="AP228" s="706"/>
      <c r="AQ228" s="706"/>
      <c r="AR228" s="706"/>
      <c r="AS228" s="706"/>
      <c r="AT228" s="706"/>
      <c r="AU228" s="706"/>
      <c r="AV228" s="706"/>
      <c r="AW228" s="706"/>
      <c r="AX228" s="706"/>
      <c r="AY228" s="706"/>
      <c r="AZ228" s="706"/>
      <c r="BA228" s="706"/>
      <c r="BB228" s="706"/>
      <c r="BC228" s="706"/>
      <c r="BD228" s="706"/>
      <c r="BE228" s="706"/>
      <c r="BF228" s="706"/>
      <c r="BG228" s="706"/>
      <c r="BH228" s="706"/>
    </row>
    <row r="229" spans="1:60" s="696" customFormat="1" ht="12.75" x14ac:dyDescent="0.2">
      <c r="A229" s="696" t="s">
        <v>6</v>
      </c>
      <c r="B229" s="696" t="s">
        <v>47</v>
      </c>
      <c r="C229" s="696" t="s">
        <v>17</v>
      </c>
      <c r="D229" s="696" t="s">
        <v>1075</v>
      </c>
      <c r="E229" s="699" t="s">
        <v>1053</v>
      </c>
      <c r="F229" s="696" t="s">
        <v>13</v>
      </c>
      <c r="G229" s="706"/>
      <c r="H229" s="706"/>
      <c r="I229" s="706"/>
      <c r="J229" s="706"/>
      <c r="K229" s="706"/>
      <c r="L229" s="706"/>
      <c r="M229" s="706"/>
      <c r="N229" s="700">
        <f>'3 Heat eta and phi'!K$24</f>
        <v>0.40208201225956464</v>
      </c>
      <c r="O229" s="700">
        <f>'3 Heat eta and phi'!L$24</f>
        <v>0.40271612766856901</v>
      </c>
      <c r="P229" s="700">
        <f>'3 Heat eta and phi'!M$24</f>
        <v>0.40308602832382168</v>
      </c>
      <c r="Q229" s="700">
        <f>'3 Heat eta and phi'!N$24</f>
        <v>0.40255759881631803</v>
      </c>
      <c r="R229" s="700">
        <f>'3 Heat eta and phi'!O$24</f>
        <v>0.40261044176706828</v>
      </c>
      <c r="S229" s="700">
        <f>'3 Heat eta and phi'!P$24</f>
        <v>0.40308602832382168</v>
      </c>
      <c r="T229" s="700">
        <f>'3 Heat eta and phi'!Q$24</f>
        <v>0.4022933840625661</v>
      </c>
      <c r="U229" s="700">
        <f>'3 Heat eta and phi'!R$24</f>
        <v>0.40287465652082011</v>
      </c>
      <c r="V229" s="700">
        <f>'3 Heat eta and phi'!S$24</f>
        <v>0.40102515324455723</v>
      </c>
      <c r="W229" s="700">
        <f>'3 Heat eta and phi'!T$24</f>
        <v>0.40076093849080541</v>
      </c>
      <c r="X229" s="700">
        <f>'3 Heat eta and phi'!U$24</f>
        <v>0.4033502430775735</v>
      </c>
      <c r="Y229" s="706"/>
      <c r="Z229" s="706"/>
      <c r="AA229" s="706"/>
      <c r="AB229" s="706"/>
      <c r="AC229" s="706"/>
      <c r="AD229" s="706"/>
      <c r="AE229" s="706"/>
      <c r="AF229" s="706"/>
      <c r="AG229" s="706"/>
      <c r="AH229" s="706"/>
      <c r="AI229" s="706"/>
      <c r="AJ229" s="706"/>
      <c r="AK229" s="706"/>
      <c r="AL229" s="706"/>
      <c r="AM229" s="706"/>
      <c r="AN229" s="706"/>
      <c r="AO229" s="706"/>
      <c r="AP229" s="706"/>
      <c r="AQ229" s="706"/>
      <c r="AR229" s="706"/>
      <c r="AS229" s="706"/>
      <c r="AT229" s="706"/>
      <c r="AU229" s="706"/>
      <c r="AV229" s="706"/>
      <c r="AW229" s="706"/>
      <c r="AX229" s="706"/>
      <c r="AY229" s="706"/>
      <c r="AZ229" s="706"/>
      <c r="BA229" s="706"/>
      <c r="BB229" s="706"/>
      <c r="BC229" s="706"/>
      <c r="BD229" s="706"/>
      <c r="BE229" s="706"/>
      <c r="BF229" s="706"/>
      <c r="BG229" s="706"/>
      <c r="BH229" s="706"/>
    </row>
    <row r="230" spans="1:60" s="696" customFormat="1" ht="12.75" x14ac:dyDescent="0.2">
      <c r="A230" s="696" t="s">
        <v>6</v>
      </c>
      <c r="B230" s="696" t="s">
        <v>47</v>
      </c>
      <c r="C230" s="696" t="s">
        <v>17</v>
      </c>
      <c r="D230" s="696" t="s">
        <v>1074</v>
      </c>
      <c r="E230" s="699" t="s">
        <v>1047</v>
      </c>
      <c r="F230" s="696" t="s">
        <v>11</v>
      </c>
      <c r="G230" s="705"/>
      <c r="H230" s="705"/>
      <c r="I230" s="705"/>
      <c r="J230" s="705"/>
      <c r="K230" s="705"/>
      <c r="L230" s="705"/>
      <c r="M230" s="705"/>
      <c r="N230" s="696">
        <f t="shared" ref="N230:X230" si="31">0.5</f>
        <v>0.5</v>
      </c>
      <c r="O230" s="696">
        <f t="shared" si="31"/>
        <v>0.5</v>
      </c>
      <c r="P230" s="696">
        <f t="shared" si="31"/>
        <v>0.5</v>
      </c>
      <c r="Q230" s="696">
        <f t="shared" si="31"/>
        <v>0.5</v>
      </c>
      <c r="R230" s="696">
        <f t="shared" si="31"/>
        <v>0.5</v>
      </c>
      <c r="S230" s="696">
        <f t="shared" si="31"/>
        <v>0.5</v>
      </c>
      <c r="T230" s="696">
        <f t="shared" si="31"/>
        <v>0.5</v>
      </c>
      <c r="U230" s="696">
        <f t="shared" si="31"/>
        <v>0.5</v>
      </c>
      <c r="V230" s="696">
        <f t="shared" si="31"/>
        <v>0.5</v>
      </c>
      <c r="W230" s="696">
        <f t="shared" si="31"/>
        <v>0.5</v>
      </c>
      <c r="X230" s="696">
        <f t="shared" si="31"/>
        <v>0.5</v>
      </c>
      <c r="Y230" s="705"/>
      <c r="Z230" s="705"/>
      <c r="AA230" s="705"/>
      <c r="AB230" s="705"/>
      <c r="AC230" s="705"/>
      <c r="AD230" s="705"/>
      <c r="AE230" s="705"/>
      <c r="AF230" s="705"/>
      <c r="AG230" s="705"/>
      <c r="AH230" s="705"/>
      <c r="AI230" s="705"/>
      <c r="AJ230" s="705"/>
      <c r="AK230" s="705"/>
      <c r="AL230" s="705"/>
      <c r="AM230" s="705"/>
      <c r="AN230" s="705"/>
      <c r="AO230" s="705"/>
      <c r="AP230" s="705"/>
      <c r="AQ230" s="705"/>
      <c r="AR230" s="705"/>
      <c r="AS230" s="705"/>
      <c r="AT230" s="705"/>
      <c r="AU230" s="705"/>
      <c r="AV230" s="705"/>
      <c r="AW230" s="705"/>
      <c r="AX230" s="705"/>
      <c r="AY230" s="705"/>
      <c r="AZ230" s="705"/>
      <c r="BA230" s="705"/>
      <c r="BB230" s="705"/>
      <c r="BC230" s="705"/>
      <c r="BD230" s="705"/>
      <c r="BE230" s="705"/>
      <c r="BF230" s="705"/>
      <c r="BG230" s="705"/>
      <c r="BH230" s="705"/>
    </row>
    <row r="231" spans="1:60" s="696" customFormat="1" ht="12.75" x14ac:dyDescent="0.2">
      <c r="A231" s="696" t="s">
        <v>6</v>
      </c>
      <c r="B231" s="696" t="s">
        <v>47</v>
      </c>
      <c r="C231" s="696" t="s">
        <v>17</v>
      </c>
      <c r="D231" s="696" t="s">
        <v>1074</v>
      </c>
      <c r="E231" s="699" t="s">
        <v>1047</v>
      </c>
      <c r="F231" s="696" t="s">
        <v>12</v>
      </c>
      <c r="G231" s="706"/>
      <c r="H231" s="706"/>
      <c r="I231" s="706"/>
      <c r="J231" s="706"/>
      <c r="K231" s="706"/>
      <c r="L231" s="706"/>
      <c r="M231" s="706"/>
      <c r="N231" s="700">
        <f>'3 Heat eta and phi'!K$21</f>
        <v>0.26274732024593184</v>
      </c>
      <c r="O231" s="700">
        <f>'3 Heat eta and phi'!L$21</f>
        <v>0.26301245275701968</v>
      </c>
      <c r="P231" s="700">
        <f>'3 Heat eta and phi'!M$21</f>
        <v>0.25926789110504256</v>
      </c>
      <c r="Q231" s="700">
        <f>'3 Heat eta and phi'!N$21</f>
        <v>0.26376961637687713</v>
      </c>
      <c r="R231" s="700">
        <f>'3 Heat eta and phi'!O$21</f>
        <v>0.27384463233818968</v>
      </c>
      <c r="S231" s="700">
        <f>'3 Heat eta and phi'!P$21</f>
        <v>0.29274828522686275</v>
      </c>
      <c r="T231" s="700">
        <f>'3 Heat eta and phi'!Q$21</f>
        <v>0.26305771052289167</v>
      </c>
      <c r="U231" s="700">
        <f>'3 Heat eta and phi'!R$21</f>
        <v>0.27337536104858901</v>
      </c>
      <c r="V231" s="700">
        <f>'3 Heat eta and phi'!S$21</f>
        <v>0.26712694482050137</v>
      </c>
      <c r="W231" s="700">
        <f>'3 Heat eta and phi'!T$21</f>
        <v>0.26379674514077622</v>
      </c>
      <c r="X231" s="700">
        <f>'3 Heat eta and phi'!U$21</f>
        <v>0.27815907003644758</v>
      </c>
      <c r="Y231" s="706"/>
      <c r="Z231" s="706"/>
      <c r="AA231" s="706"/>
      <c r="AB231" s="706"/>
      <c r="AC231" s="706"/>
      <c r="AD231" s="706"/>
      <c r="AE231" s="706"/>
      <c r="AF231" s="706"/>
      <c r="AG231" s="706"/>
      <c r="AH231" s="706"/>
      <c r="AI231" s="706"/>
      <c r="AJ231" s="706"/>
      <c r="AK231" s="706"/>
      <c r="AL231" s="706"/>
      <c r="AM231" s="706"/>
      <c r="AN231" s="706"/>
      <c r="AO231" s="706"/>
      <c r="AP231" s="706"/>
      <c r="AQ231" s="706"/>
      <c r="AR231" s="706"/>
      <c r="AS231" s="706"/>
      <c r="AT231" s="706"/>
      <c r="AU231" s="706"/>
      <c r="AV231" s="706"/>
      <c r="AW231" s="706"/>
      <c r="AX231" s="706"/>
      <c r="AY231" s="706"/>
      <c r="AZ231" s="706"/>
      <c r="BA231" s="706"/>
      <c r="BB231" s="706"/>
      <c r="BC231" s="706"/>
      <c r="BD231" s="706"/>
      <c r="BE231" s="706"/>
      <c r="BF231" s="706"/>
      <c r="BG231" s="706"/>
      <c r="BH231" s="706"/>
    </row>
    <row r="232" spans="1:60" s="696" customFormat="1" ht="12.75" x14ac:dyDescent="0.2">
      <c r="A232" s="696" t="s">
        <v>6</v>
      </c>
      <c r="B232" s="696" t="s">
        <v>47</v>
      </c>
      <c r="C232" s="696" t="s">
        <v>17</v>
      </c>
      <c r="D232" s="696" t="s">
        <v>1074</v>
      </c>
      <c r="E232" s="699" t="s">
        <v>1047</v>
      </c>
      <c r="F232" s="696" t="s">
        <v>13</v>
      </c>
      <c r="G232" s="706"/>
      <c r="H232" s="706"/>
      <c r="I232" s="706"/>
      <c r="J232" s="706"/>
      <c r="K232" s="706"/>
      <c r="L232" s="706"/>
      <c r="M232" s="706"/>
      <c r="N232" s="700">
        <f>'3 Heat eta and phi'!K$25</f>
        <v>0.67601076623525369</v>
      </c>
      <c r="O232" s="700">
        <f>'3 Heat eta and phi'!L$25</f>
        <v>0.67635436948803118</v>
      </c>
      <c r="P232" s="700">
        <f>'3 Heat eta and phi'!M$25</f>
        <v>0.67655480471881801</v>
      </c>
      <c r="Q232" s="700">
        <f>'3 Heat eta and phi'!N$25</f>
        <v>0.67626846867483681</v>
      </c>
      <c r="R232" s="700">
        <f>'3 Heat eta and phi'!O$25</f>
        <v>0.6762971022792349</v>
      </c>
      <c r="S232" s="700">
        <f>'3 Heat eta and phi'!P$25</f>
        <v>0.67655480471881801</v>
      </c>
      <c r="T232" s="700">
        <f>'3 Heat eta and phi'!Q$25</f>
        <v>0.67612530065284626</v>
      </c>
      <c r="U232" s="700">
        <f>'3 Heat eta and phi'!R$25</f>
        <v>0.67644027030122555</v>
      </c>
      <c r="V232" s="700">
        <f>'3 Heat eta and phi'!S$25</f>
        <v>0.67543809414729128</v>
      </c>
      <c r="W232" s="700">
        <f>'3 Heat eta and phi'!T$25</f>
        <v>0.67529492612530073</v>
      </c>
      <c r="X232" s="700">
        <f>'3 Heat eta and phi'!U$25</f>
        <v>0.67669797274080867</v>
      </c>
      <c r="Y232" s="706"/>
      <c r="Z232" s="706"/>
      <c r="AA232" s="706"/>
      <c r="AB232" s="706"/>
      <c r="AC232" s="706"/>
      <c r="AD232" s="706"/>
      <c r="AE232" s="706"/>
      <c r="AF232" s="706"/>
      <c r="AG232" s="706"/>
      <c r="AH232" s="706"/>
      <c r="AI232" s="706"/>
      <c r="AJ232" s="706"/>
      <c r="AK232" s="706"/>
      <c r="AL232" s="706"/>
      <c r="AM232" s="706"/>
      <c r="AN232" s="706"/>
      <c r="AO232" s="706"/>
      <c r="AP232" s="706"/>
      <c r="AQ232" s="706"/>
      <c r="AR232" s="706"/>
      <c r="AS232" s="706"/>
      <c r="AT232" s="706"/>
      <c r="AU232" s="706"/>
      <c r="AV232" s="706"/>
      <c r="AW232" s="706"/>
      <c r="AX232" s="706"/>
      <c r="AY232" s="706"/>
      <c r="AZ232" s="706"/>
      <c r="BA232" s="706"/>
      <c r="BB232" s="706"/>
      <c r="BC232" s="706"/>
      <c r="BD232" s="706"/>
      <c r="BE232" s="706"/>
      <c r="BF232" s="706"/>
      <c r="BG232" s="706"/>
      <c r="BH232" s="706"/>
    </row>
    <row r="233" spans="1:60" s="697" customFormat="1" ht="12.75" x14ac:dyDescent="0.2">
      <c r="A233" s="697" t="s">
        <v>6</v>
      </c>
      <c r="B233" s="697" t="s">
        <v>47</v>
      </c>
      <c r="C233" s="697" t="s">
        <v>21</v>
      </c>
      <c r="F233" s="697" t="s">
        <v>9</v>
      </c>
      <c r="Y233" s="697">
        <v>1680</v>
      </c>
      <c r="Z233" s="697">
        <v>1853</v>
      </c>
      <c r="AA233" s="697">
        <v>1693</v>
      </c>
      <c r="AB233" s="697">
        <v>1389</v>
      </c>
      <c r="AC233" s="697">
        <v>1569</v>
      </c>
      <c r="AD233" s="697">
        <v>1433</v>
      </c>
      <c r="AE233" s="697">
        <v>1197</v>
      </c>
      <c r="AF233" s="697">
        <v>1198</v>
      </c>
      <c r="AG233" s="697">
        <v>1185</v>
      </c>
      <c r="AH233" s="697">
        <v>992</v>
      </c>
      <c r="AI233" s="697">
        <v>1213</v>
      </c>
      <c r="AJ233" s="697">
        <v>1113</v>
      </c>
      <c r="AK233" s="697">
        <v>949</v>
      </c>
      <c r="AL233" s="697">
        <v>940</v>
      </c>
      <c r="AM233" s="697">
        <v>720</v>
      </c>
      <c r="AN233" s="697">
        <v>727</v>
      </c>
      <c r="AO233" s="697">
        <v>786</v>
      </c>
      <c r="AP233" s="697">
        <v>615</v>
      </c>
      <c r="AQ233" s="697">
        <v>600</v>
      </c>
      <c r="AR233" s="697">
        <v>603</v>
      </c>
      <c r="AS233" s="697">
        <v>488</v>
      </c>
      <c r="AT233" s="697">
        <v>376</v>
      </c>
      <c r="AU233" s="697">
        <v>752</v>
      </c>
      <c r="AV233" s="697">
        <v>761</v>
      </c>
      <c r="AW233" s="697">
        <v>729</v>
      </c>
      <c r="AX233" s="697">
        <v>723</v>
      </c>
      <c r="AY233" s="697">
        <v>680</v>
      </c>
      <c r="AZ233" s="697">
        <v>676</v>
      </c>
      <c r="BA233" s="697">
        <v>633</v>
      </c>
      <c r="BB233" s="697">
        <v>710</v>
      </c>
      <c r="BC233" s="697">
        <v>704</v>
      </c>
      <c r="BD233" s="697">
        <v>671</v>
      </c>
      <c r="BE233" s="697">
        <v>668</v>
      </c>
      <c r="BF233" s="697">
        <v>643</v>
      </c>
      <c r="BG233" s="697">
        <v>684</v>
      </c>
      <c r="BH233" s="697">
        <v>712</v>
      </c>
    </row>
    <row r="234" spans="1:60" s="697" customFormat="1" ht="12.75" x14ac:dyDescent="0.2">
      <c r="A234" s="697" t="s">
        <v>6</v>
      </c>
      <c r="B234" s="697" t="s">
        <v>47</v>
      </c>
      <c r="C234" s="697" t="s">
        <v>21</v>
      </c>
      <c r="F234" s="697" t="s">
        <v>10</v>
      </c>
      <c r="Y234" s="697">
        <v>1.3134337693203799E-2</v>
      </c>
      <c r="Z234" s="697">
        <v>1.3821653675455899E-2</v>
      </c>
      <c r="AA234" s="697">
        <v>1.3633764706829799E-2</v>
      </c>
      <c r="AB234" s="697">
        <v>1.14244824438029E-2</v>
      </c>
      <c r="AC234" s="697">
        <v>1.3001218087354299E-2</v>
      </c>
      <c r="AD234" s="697">
        <v>1.1979001220470501E-2</v>
      </c>
      <c r="AE234" s="697">
        <v>1.00215165392698E-2</v>
      </c>
      <c r="AF234" s="697">
        <v>9.6095999743316205E-3</v>
      </c>
      <c r="AG234" s="697">
        <v>9.2788348602302097E-3</v>
      </c>
      <c r="AH234" s="697">
        <v>7.6847992810994198E-3</v>
      </c>
      <c r="AI234" s="697">
        <v>9.2783110873140302E-3</v>
      </c>
      <c r="AJ234" s="697">
        <v>8.6966713548991999E-3</v>
      </c>
      <c r="AK234" s="697">
        <v>7.4527235031727097E-3</v>
      </c>
      <c r="AL234" s="697">
        <v>7.0692105797504701E-3</v>
      </c>
      <c r="AM234" s="697">
        <v>5.5352681145493E-3</v>
      </c>
      <c r="AN234" s="697">
        <v>5.5017405781746598E-3</v>
      </c>
      <c r="AO234" s="697">
        <v>5.9589243610835198E-3</v>
      </c>
      <c r="AP234" s="697">
        <v>4.6803296778563297E-3</v>
      </c>
      <c r="AQ234" s="697">
        <v>4.3134435657800098E-3</v>
      </c>
      <c r="AR234" s="697">
        <v>4.4416290392675396E-3</v>
      </c>
      <c r="AS234" s="697">
        <v>3.5823612752618902E-3</v>
      </c>
      <c r="AT234" s="697">
        <v>2.7109649881755802E-3</v>
      </c>
      <c r="AU234" s="697">
        <v>5.3942384942040596E-3</v>
      </c>
      <c r="AV234" s="697">
        <v>5.40110861125503E-3</v>
      </c>
      <c r="AW234" s="697">
        <v>5.3270392914818504E-3</v>
      </c>
      <c r="AX234" s="697">
        <v>5.2408394041535298E-3</v>
      </c>
      <c r="AY234" s="697">
        <v>4.9076566661133501E-3</v>
      </c>
      <c r="AZ234" s="697">
        <v>4.9167212160884403E-3</v>
      </c>
      <c r="BA234" s="697">
        <v>4.6806370990402097E-3</v>
      </c>
      <c r="BB234" s="697">
        <v>5.3352971234482604E-3</v>
      </c>
      <c r="BC234" s="697">
        <v>5.2918802712088597E-3</v>
      </c>
      <c r="BD234" s="697">
        <v>5.4347826086956503E-3</v>
      </c>
      <c r="BE234" s="697">
        <v>5.1454276559033804E-3</v>
      </c>
      <c r="BF234" s="697">
        <v>5.4357474364068303E-3</v>
      </c>
      <c r="BG234" s="697">
        <v>5.6156252309056401E-3</v>
      </c>
      <c r="BH234" s="697">
        <v>5.8071725105418104E-3</v>
      </c>
    </row>
    <row r="235" spans="1:60" s="696" customFormat="1" ht="12.75" x14ac:dyDescent="0.2">
      <c r="A235" s="696" t="s">
        <v>6</v>
      </c>
      <c r="B235" s="696" t="s">
        <v>47</v>
      </c>
      <c r="C235" s="696" t="s">
        <v>21</v>
      </c>
      <c r="D235" s="696" t="s">
        <v>1075</v>
      </c>
      <c r="E235" s="699" t="s">
        <v>1053</v>
      </c>
      <c r="F235" s="696" t="s">
        <v>11</v>
      </c>
      <c r="G235" s="705"/>
      <c r="H235" s="705"/>
      <c r="I235" s="705"/>
      <c r="J235" s="705"/>
      <c r="K235" s="705"/>
      <c r="L235" s="705"/>
      <c r="M235" s="705"/>
      <c r="N235" s="705"/>
      <c r="O235" s="705"/>
      <c r="P235" s="705"/>
      <c r="Q235" s="705"/>
      <c r="R235" s="705"/>
      <c r="S235" s="705"/>
      <c r="T235" s="705"/>
      <c r="U235" s="705"/>
      <c r="V235" s="705"/>
      <c r="W235" s="705"/>
      <c r="X235" s="705"/>
      <c r="Y235" s="696">
        <f t="shared" ref="Y235:BH235" si="32">0.5</f>
        <v>0.5</v>
      </c>
      <c r="Z235" s="696">
        <f t="shared" si="32"/>
        <v>0.5</v>
      </c>
      <c r="AA235" s="696">
        <f t="shared" si="32"/>
        <v>0.5</v>
      </c>
      <c r="AB235" s="696">
        <f t="shared" si="32"/>
        <v>0.5</v>
      </c>
      <c r="AC235" s="696">
        <f t="shared" si="32"/>
        <v>0.5</v>
      </c>
      <c r="AD235" s="696">
        <f t="shared" si="32"/>
        <v>0.5</v>
      </c>
      <c r="AE235" s="696">
        <f t="shared" si="32"/>
        <v>0.5</v>
      </c>
      <c r="AF235" s="696">
        <f t="shared" si="32"/>
        <v>0.5</v>
      </c>
      <c r="AG235" s="696">
        <f t="shared" si="32"/>
        <v>0.5</v>
      </c>
      <c r="AH235" s="696">
        <f t="shared" si="32"/>
        <v>0.5</v>
      </c>
      <c r="AI235" s="696">
        <f t="shared" si="32"/>
        <v>0.5</v>
      </c>
      <c r="AJ235" s="696">
        <f t="shared" si="32"/>
        <v>0.5</v>
      </c>
      <c r="AK235" s="696">
        <f t="shared" si="32"/>
        <v>0.5</v>
      </c>
      <c r="AL235" s="696">
        <f t="shared" si="32"/>
        <v>0.5</v>
      </c>
      <c r="AM235" s="696">
        <f t="shared" si="32"/>
        <v>0.5</v>
      </c>
      <c r="AN235" s="696">
        <f t="shared" si="32"/>
        <v>0.5</v>
      </c>
      <c r="AO235" s="696">
        <f t="shared" si="32"/>
        <v>0.5</v>
      </c>
      <c r="AP235" s="696">
        <f t="shared" si="32"/>
        <v>0.5</v>
      </c>
      <c r="AQ235" s="696">
        <f t="shared" si="32"/>
        <v>0.5</v>
      </c>
      <c r="AR235" s="696">
        <f t="shared" si="32"/>
        <v>0.5</v>
      </c>
      <c r="AS235" s="696">
        <f t="shared" si="32"/>
        <v>0.5</v>
      </c>
      <c r="AT235" s="696">
        <f t="shared" si="32"/>
        <v>0.5</v>
      </c>
      <c r="AU235" s="696">
        <f t="shared" si="32"/>
        <v>0.5</v>
      </c>
      <c r="AV235" s="696">
        <f t="shared" si="32"/>
        <v>0.5</v>
      </c>
      <c r="AW235" s="696">
        <f t="shared" si="32"/>
        <v>0.5</v>
      </c>
      <c r="AX235" s="696">
        <f t="shared" si="32"/>
        <v>0.5</v>
      </c>
      <c r="AY235" s="696">
        <f t="shared" si="32"/>
        <v>0.5</v>
      </c>
      <c r="AZ235" s="696">
        <f t="shared" si="32"/>
        <v>0.5</v>
      </c>
      <c r="BA235" s="696">
        <f t="shared" si="32"/>
        <v>0.5</v>
      </c>
      <c r="BB235" s="696">
        <f t="shared" si="32"/>
        <v>0.5</v>
      </c>
      <c r="BC235" s="696">
        <f t="shared" si="32"/>
        <v>0.5</v>
      </c>
      <c r="BD235" s="696">
        <f t="shared" si="32"/>
        <v>0.5</v>
      </c>
      <c r="BE235" s="696">
        <f>0.5</f>
        <v>0.5</v>
      </c>
      <c r="BF235" s="696">
        <f t="shared" si="32"/>
        <v>0.5</v>
      </c>
      <c r="BG235" s="696">
        <f t="shared" si="32"/>
        <v>0.5</v>
      </c>
      <c r="BH235" s="696">
        <f t="shared" si="32"/>
        <v>0.5</v>
      </c>
    </row>
    <row r="236" spans="1:60" s="696" customFormat="1" ht="12.75" x14ac:dyDescent="0.2">
      <c r="A236" s="696" t="s">
        <v>6</v>
      </c>
      <c r="B236" s="696" t="s">
        <v>47</v>
      </c>
      <c r="C236" s="696" t="s">
        <v>21</v>
      </c>
      <c r="D236" s="696" t="s">
        <v>1075</v>
      </c>
      <c r="E236" s="699" t="s">
        <v>1053</v>
      </c>
      <c r="F236" s="696" t="s">
        <v>12</v>
      </c>
      <c r="G236" s="706"/>
      <c r="H236" s="706"/>
      <c r="I236" s="706"/>
      <c r="J236" s="706"/>
      <c r="K236" s="706"/>
      <c r="L236" s="706"/>
      <c r="M236" s="706"/>
      <c r="N236" s="706"/>
      <c r="O236" s="706"/>
      <c r="P236" s="706"/>
      <c r="Q236" s="706"/>
      <c r="R236" s="706"/>
      <c r="S236" s="706"/>
      <c r="T236" s="706"/>
      <c r="U236" s="706"/>
      <c r="V236" s="706"/>
      <c r="W236" s="706"/>
      <c r="X236" s="706"/>
      <c r="Y236" s="700">
        <f>'3 Heat eta and phi'!V$20</f>
        <v>0.28285577134714029</v>
      </c>
      <c r="Z236" s="700">
        <f>'3 Heat eta and phi'!W$20</f>
        <v>0.27873423627915395</v>
      </c>
      <c r="AA236" s="700">
        <f>'3 Heat eta and phi'!X$20</f>
        <v>0.30307632471533119</v>
      </c>
      <c r="AB236" s="700">
        <f>'3 Heat eta and phi'!Y$20</f>
        <v>0.30222719842934154</v>
      </c>
      <c r="AC236" s="700">
        <f>'3 Heat eta and phi'!Z$20</f>
        <v>0.31428327370669973</v>
      </c>
      <c r="AD236" s="700">
        <f>'3 Heat eta and phi'!AA$20</f>
        <v>0.32638671499685012</v>
      </c>
      <c r="AE236" s="700">
        <f>'3 Heat eta and phi'!AB$20</f>
        <v>0.32866456515327247</v>
      </c>
      <c r="AF236" s="700">
        <f>'3 Heat eta and phi'!AC$20</f>
        <v>0.32726578478118595</v>
      </c>
      <c r="AG236" s="700">
        <f>'3 Heat eta and phi'!AD$20</f>
        <v>0.33804828140726689</v>
      </c>
      <c r="AH236" s="700">
        <f>'3 Heat eta and phi'!AE$20</f>
        <v>0.35308368348877672</v>
      </c>
      <c r="AI236" s="700">
        <f>'3 Heat eta and phi'!AF$20</f>
        <v>0.36127501605989543</v>
      </c>
      <c r="AJ236" s="700">
        <f>'3 Heat eta and phi'!AG$20</f>
        <v>0.336314328692911</v>
      </c>
      <c r="AK236" s="700">
        <f>'3 Heat eta and phi'!AH$20</f>
        <v>0.34392257025756506</v>
      </c>
      <c r="AL236" s="700">
        <f>'3 Heat eta and phi'!AI$20</f>
        <v>0.36114628596185655</v>
      </c>
      <c r="AM236" s="700">
        <f>'3 Heat eta and phi'!AJ$20</f>
        <v>0.37061538562698515</v>
      </c>
      <c r="AN236" s="700">
        <f>'3 Heat eta and phi'!AK$20</f>
        <v>0.37678757180985728</v>
      </c>
      <c r="AO236" s="700">
        <f>'3 Heat eta and phi'!AL$20</f>
        <v>0.38741092067264526</v>
      </c>
      <c r="AP236" s="700">
        <f>'3 Heat eta and phi'!AM$20</f>
        <v>0.383268005286727</v>
      </c>
      <c r="AQ236" s="700">
        <f>'3 Heat eta and phi'!AN$20</f>
        <v>0.39361997933234427</v>
      </c>
      <c r="AR236" s="700">
        <f>'3 Heat eta and phi'!AO$20</f>
        <v>0.40715832414469166</v>
      </c>
      <c r="AS236" s="700">
        <f>'3 Heat eta and phi'!AP$20</f>
        <v>0.41465054901440324</v>
      </c>
      <c r="AT236" s="700">
        <f>'3 Heat eta and phi'!AQ$20</f>
        <v>0.40584455533179142</v>
      </c>
      <c r="AU236" s="700">
        <f>'3 Heat eta and phi'!AR$20</f>
        <v>0.4151583306213521</v>
      </c>
      <c r="AV236" s="700">
        <f>'3 Heat eta and phi'!AS$20</f>
        <v>0.43862096220278957</v>
      </c>
      <c r="AW236" s="700">
        <f>'3 Heat eta and phi'!AT$20</f>
        <v>0.44758791805257503</v>
      </c>
      <c r="AX236" s="700">
        <f>'3 Heat eta and phi'!AU$20</f>
        <v>0.44657128563417114</v>
      </c>
      <c r="AY236" s="700">
        <f>'3 Heat eta and phi'!AV$20</f>
        <v>0.45050456715809217</v>
      </c>
      <c r="AZ236" s="700">
        <f>'3 Heat eta and phi'!AW$20</f>
        <v>0.44928545717019908</v>
      </c>
      <c r="BA236" s="700">
        <f>'3 Heat eta and phi'!AX$20</f>
        <v>0.44282161656391661</v>
      </c>
      <c r="BB236" s="700">
        <f>'3 Heat eta and phi'!AY$20</f>
        <v>0.4474011718435042</v>
      </c>
      <c r="BC236" s="700">
        <f>'3 Heat eta and phi'!AZ$20</f>
        <v>0.42440799931491724</v>
      </c>
      <c r="BD236" s="700">
        <f>'3 Heat eta and phi'!BA$20</f>
        <v>0.43407536964877846</v>
      </c>
      <c r="BE236" s="700">
        <f>'3 Heat eta and phi'!BB$20</f>
        <v>0.43033233297466611</v>
      </c>
      <c r="BF236" s="700">
        <f>'3 Heat eta and phi'!BC$20</f>
        <v>0.42931747399306813</v>
      </c>
      <c r="BG236" s="700">
        <f>'3 Heat eta and phi'!BD$20</f>
        <v>0.4373933131244585</v>
      </c>
      <c r="BH236" s="700">
        <f>'3 Heat eta and phi'!BE$20</f>
        <v>0.44952489502727749</v>
      </c>
    </row>
    <row r="237" spans="1:60" s="696" customFormat="1" ht="12.75" x14ac:dyDescent="0.2">
      <c r="A237" s="696" t="s">
        <v>6</v>
      </c>
      <c r="B237" s="696" t="s">
        <v>47</v>
      </c>
      <c r="C237" s="696" t="s">
        <v>21</v>
      </c>
      <c r="D237" s="696" t="s">
        <v>1075</v>
      </c>
      <c r="E237" s="699" t="s">
        <v>1053</v>
      </c>
      <c r="F237" s="696" t="s">
        <v>13</v>
      </c>
      <c r="G237" s="706"/>
      <c r="H237" s="706"/>
      <c r="I237" s="706"/>
      <c r="J237" s="706"/>
      <c r="K237" s="706"/>
      <c r="L237" s="706"/>
      <c r="M237" s="706"/>
      <c r="N237" s="706"/>
      <c r="O237" s="706"/>
      <c r="P237" s="706"/>
      <c r="Q237" s="706"/>
      <c r="R237" s="706"/>
      <c r="S237" s="706"/>
      <c r="T237" s="706"/>
      <c r="U237" s="706"/>
      <c r="V237" s="706"/>
      <c r="W237" s="706"/>
      <c r="X237" s="706"/>
      <c r="Y237" s="700">
        <f>'3 Heat eta and phi'!V$24</f>
        <v>0.40234622701331646</v>
      </c>
      <c r="Z237" s="700">
        <f>'3 Heat eta and phi'!W$24</f>
        <v>0.40435425914183065</v>
      </c>
      <c r="AA237" s="700">
        <f>'3 Heat eta and phi'!X$24</f>
        <v>0.40271612766856901</v>
      </c>
      <c r="AB237" s="700">
        <f>'3 Heat eta and phi'!Y$24</f>
        <v>0.402134855210315</v>
      </c>
      <c r="AC237" s="700">
        <f>'3 Heat eta and phi'!Z$24</f>
        <v>0.40250475586556766</v>
      </c>
      <c r="AD237" s="700">
        <f>'3 Heat eta and phi'!AA$24</f>
        <v>0.40160642570281135</v>
      </c>
      <c r="AE237" s="700">
        <f>'3 Heat eta and phi'!AB$24</f>
        <v>0.40202916930881427</v>
      </c>
      <c r="AF237" s="700">
        <f>'3 Heat eta and phi'!AC$24</f>
        <v>0.40409004438807872</v>
      </c>
      <c r="AG237" s="700">
        <f>'3 Heat eta and phi'!AD$24</f>
        <v>0.40414288733882908</v>
      </c>
      <c r="AH237" s="700">
        <f>'3 Heat eta and phi'!AE$24</f>
        <v>0.40340308602832387</v>
      </c>
      <c r="AI237" s="700">
        <f>'3 Heat eta and phi'!AF$24</f>
        <v>0.4022933840625661</v>
      </c>
      <c r="AJ237" s="700">
        <f>'3 Heat eta and phi'!AG$24</f>
        <v>0.39996829422954983</v>
      </c>
      <c r="AK237" s="700">
        <f>'3 Heat eta and phi'!AH$24</f>
        <v>0.40007398013105056</v>
      </c>
      <c r="AL237" s="700">
        <f>'3 Heat eta and phi'!AI$24</f>
        <v>0.40255759881631803</v>
      </c>
      <c r="AM237" s="700">
        <f>'3 Heat eta and phi'!AJ$24</f>
        <v>0.40165926865356172</v>
      </c>
      <c r="AN237" s="700">
        <f>'3 Heat eta and phi'!AK$24</f>
        <v>0.40292749947157058</v>
      </c>
      <c r="AO237" s="700">
        <f>'3 Heat eta and phi'!AL$24</f>
        <v>0.40113083914605796</v>
      </c>
      <c r="AP237" s="700">
        <f>'3 Heat eta and phi'!AM$24</f>
        <v>0.39965123652504764</v>
      </c>
      <c r="AQ237" s="700">
        <f>'3 Heat eta and phi'!AN$24</f>
        <v>0.40329740012682325</v>
      </c>
      <c r="AR237" s="700">
        <f>'3 Heat eta and phi'!AO$24</f>
        <v>0.40091946734305661</v>
      </c>
      <c r="AS237" s="700">
        <f>'3 Heat eta and phi'!AP$24</f>
        <v>0.40070809554005504</v>
      </c>
      <c r="AT237" s="700">
        <f>'3 Heat eta and phi'!AQ$24</f>
        <v>0.40012682308180103</v>
      </c>
      <c r="AU237" s="700">
        <f>'3 Heat eta and phi'!AR$24</f>
        <v>0.40097231029380687</v>
      </c>
      <c r="AV237" s="700">
        <f>'3 Heat eta and phi'!AS$24</f>
        <v>0.40123652504755869</v>
      </c>
      <c r="AW237" s="700">
        <f>'3 Heat eta and phi'!AT$24</f>
        <v>0.40054956668780395</v>
      </c>
      <c r="AX237" s="700">
        <f>'3 Heat eta and phi'!AU$24</f>
        <v>0.40033819488480238</v>
      </c>
      <c r="AY237" s="700">
        <f>'3 Heat eta and phi'!AV$24</f>
        <v>0.40065525258930468</v>
      </c>
      <c r="AZ237" s="700">
        <f>'3 Heat eta and phi'!AW$24</f>
        <v>0.40039103783555285</v>
      </c>
      <c r="BA237" s="700">
        <f>'3 Heat eta and phi'!AX$24</f>
        <v>0.40017966603255128</v>
      </c>
      <c r="BB237" s="700">
        <f>'3 Heat eta and phi'!AY$24</f>
        <v>0.40023250898330165</v>
      </c>
      <c r="BC237" s="700">
        <f>'3 Heat eta and phi'!AZ$24</f>
        <v>0.40139505389980978</v>
      </c>
      <c r="BD237" s="700">
        <f>'3 Heat eta and phi'!BA$24</f>
        <v>0.40123652504755869</v>
      </c>
      <c r="BE237" s="700">
        <f>'3 Heat eta and phi'!BB$24</f>
        <v>0.40329740012682325</v>
      </c>
      <c r="BF237" s="700">
        <f>'3 Heat eta and phi'!BC$24</f>
        <v>0.40123652504755869</v>
      </c>
      <c r="BG237" s="700">
        <f>'3 Heat eta and phi'!BD$24</f>
        <v>0.40192348340731354</v>
      </c>
      <c r="BH237" s="700">
        <f>'3 Heat eta and phi'!BE$24</f>
        <v>0.40266328471781876</v>
      </c>
    </row>
    <row r="238" spans="1:60" s="696" customFormat="1" ht="12.75" x14ac:dyDescent="0.2">
      <c r="A238" s="696" t="s">
        <v>6</v>
      </c>
      <c r="B238" s="696" t="s">
        <v>47</v>
      </c>
      <c r="C238" s="696" t="s">
        <v>21</v>
      </c>
      <c r="D238" s="696" t="s">
        <v>1074</v>
      </c>
      <c r="E238" s="699" t="s">
        <v>1047</v>
      </c>
      <c r="F238" s="696" t="s">
        <v>11</v>
      </c>
      <c r="G238" s="705"/>
      <c r="H238" s="705"/>
      <c r="I238" s="705"/>
      <c r="J238" s="705"/>
      <c r="K238" s="705"/>
      <c r="L238" s="705"/>
      <c r="M238" s="705"/>
      <c r="N238" s="705"/>
      <c r="O238" s="705"/>
      <c r="P238" s="705"/>
      <c r="Q238" s="705"/>
      <c r="R238" s="705"/>
      <c r="S238" s="705"/>
      <c r="T238" s="705"/>
      <c r="U238" s="705"/>
      <c r="V238" s="705"/>
      <c r="W238" s="705"/>
      <c r="X238" s="705"/>
      <c r="Y238" s="696">
        <f t="shared" ref="Y238:BH238" si="33">0.5</f>
        <v>0.5</v>
      </c>
      <c r="Z238" s="696">
        <f t="shared" si="33"/>
        <v>0.5</v>
      </c>
      <c r="AA238" s="696">
        <f t="shared" si="33"/>
        <v>0.5</v>
      </c>
      <c r="AB238" s="696">
        <f t="shared" si="33"/>
        <v>0.5</v>
      </c>
      <c r="AC238" s="696">
        <f t="shared" si="33"/>
        <v>0.5</v>
      </c>
      <c r="AD238" s="696">
        <f t="shared" si="33"/>
        <v>0.5</v>
      </c>
      <c r="AE238" s="696">
        <f t="shared" si="33"/>
        <v>0.5</v>
      </c>
      <c r="AF238" s="696">
        <f t="shared" si="33"/>
        <v>0.5</v>
      </c>
      <c r="AG238" s="696">
        <f t="shared" si="33"/>
        <v>0.5</v>
      </c>
      <c r="AH238" s="696">
        <f t="shared" si="33"/>
        <v>0.5</v>
      </c>
      <c r="AI238" s="696">
        <f t="shared" si="33"/>
        <v>0.5</v>
      </c>
      <c r="AJ238" s="696">
        <f t="shared" si="33"/>
        <v>0.5</v>
      </c>
      <c r="AK238" s="696">
        <f t="shared" si="33"/>
        <v>0.5</v>
      </c>
      <c r="AL238" s="696">
        <f t="shared" si="33"/>
        <v>0.5</v>
      </c>
      <c r="AM238" s="696">
        <f t="shared" si="33"/>
        <v>0.5</v>
      </c>
      <c r="AN238" s="696">
        <f t="shared" si="33"/>
        <v>0.5</v>
      </c>
      <c r="AO238" s="696">
        <f t="shared" si="33"/>
        <v>0.5</v>
      </c>
      <c r="AP238" s="696">
        <f t="shared" si="33"/>
        <v>0.5</v>
      </c>
      <c r="AQ238" s="696">
        <f t="shared" si="33"/>
        <v>0.5</v>
      </c>
      <c r="AR238" s="696">
        <f t="shared" si="33"/>
        <v>0.5</v>
      </c>
      <c r="AS238" s="696">
        <f t="shared" si="33"/>
        <v>0.5</v>
      </c>
      <c r="AT238" s="696">
        <f t="shared" si="33"/>
        <v>0.5</v>
      </c>
      <c r="AU238" s="696">
        <f t="shared" si="33"/>
        <v>0.5</v>
      </c>
      <c r="AV238" s="696">
        <f t="shared" si="33"/>
        <v>0.5</v>
      </c>
      <c r="AW238" s="696">
        <f t="shared" si="33"/>
        <v>0.5</v>
      </c>
      <c r="AX238" s="696">
        <f t="shared" si="33"/>
        <v>0.5</v>
      </c>
      <c r="AY238" s="696">
        <f t="shared" si="33"/>
        <v>0.5</v>
      </c>
      <c r="AZ238" s="696">
        <f t="shared" si="33"/>
        <v>0.5</v>
      </c>
      <c r="BA238" s="696">
        <f t="shared" si="33"/>
        <v>0.5</v>
      </c>
      <c r="BB238" s="696">
        <f t="shared" si="33"/>
        <v>0.5</v>
      </c>
      <c r="BC238" s="696">
        <f t="shared" si="33"/>
        <v>0.5</v>
      </c>
      <c r="BD238" s="696">
        <f t="shared" si="33"/>
        <v>0.5</v>
      </c>
      <c r="BE238" s="696">
        <f>0.5</f>
        <v>0.5</v>
      </c>
      <c r="BF238" s="696">
        <f t="shared" si="33"/>
        <v>0.5</v>
      </c>
      <c r="BG238" s="696">
        <f t="shared" si="33"/>
        <v>0.5</v>
      </c>
      <c r="BH238" s="696">
        <f t="shared" si="33"/>
        <v>0.5</v>
      </c>
    </row>
    <row r="239" spans="1:60" s="696" customFormat="1" ht="12.75" x14ac:dyDescent="0.2">
      <c r="A239" s="696" t="s">
        <v>6</v>
      </c>
      <c r="B239" s="696" t="s">
        <v>47</v>
      </c>
      <c r="C239" s="696" t="s">
        <v>21</v>
      </c>
      <c r="D239" s="696" t="s">
        <v>1074</v>
      </c>
      <c r="E239" s="699" t="s">
        <v>1047</v>
      </c>
      <c r="F239" s="696" t="s">
        <v>12</v>
      </c>
      <c r="G239" s="706"/>
      <c r="H239" s="706"/>
      <c r="I239" s="706"/>
      <c r="J239" s="706"/>
      <c r="K239" s="706"/>
      <c r="L239" s="706"/>
      <c r="M239" s="706"/>
      <c r="N239" s="706"/>
      <c r="O239" s="706"/>
      <c r="P239" s="706"/>
      <c r="Q239" s="706"/>
      <c r="R239" s="706"/>
      <c r="S239" s="706"/>
      <c r="T239" s="706"/>
      <c r="U239" s="706"/>
      <c r="V239" s="706"/>
      <c r="W239" s="706"/>
      <c r="X239" s="706"/>
      <c r="Y239" s="700">
        <f>'3 Heat eta and phi'!V$21</f>
        <v>0.28285577134714029</v>
      </c>
      <c r="Z239" s="700">
        <f>'3 Heat eta and phi'!W$21</f>
        <v>0.27873423627915395</v>
      </c>
      <c r="AA239" s="700">
        <f>'3 Heat eta and phi'!X$21</f>
        <v>0.30307632471533119</v>
      </c>
      <c r="AB239" s="700">
        <f>'3 Heat eta and phi'!Y$21</f>
        <v>0.30222719842934154</v>
      </c>
      <c r="AC239" s="700">
        <f>'3 Heat eta and phi'!Z$21</f>
        <v>0.31428327370669973</v>
      </c>
      <c r="AD239" s="700">
        <f>'3 Heat eta and phi'!AA$21</f>
        <v>0.32638671499685012</v>
      </c>
      <c r="AE239" s="700">
        <f>'3 Heat eta and phi'!AB$21</f>
        <v>0.32866456515327247</v>
      </c>
      <c r="AF239" s="700">
        <f>'3 Heat eta and phi'!AC$21</f>
        <v>0.32726578478118595</v>
      </c>
      <c r="AG239" s="700">
        <f>'3 Heat eta and phi'!AD$21</f>
        <v>0.33804828140726689</v>
      </c>
      <c r="AH239" s="700">
        <f>'3 Heat eta and phi'!AE$21</f>
        <v>0.35308368348877672</v>
      </c>
      <c r="AI239" s="700">
        <f>'3 Heat eta and phi'!AF$21</f>
        <v>0.36127501605989543</v>
      </c>
      <c r="AJ239" s="700">
        <f>'3 Heat eta and phi'!AG$21</f>
        <v>0.336314328692911</v>
      </c>
      <c r="AK239" s="700">
        <f>'3 Heat eta and phi'!AH$21</f>
        <v>0.34392257025756506</v>
      </c>
      <c r="AL239" s="700">
        <f>'3 Heat eta and phi'!AI$21</f>
        <v>0.36114628596185655</v>
      </c>
      <c r="AM239" s="700">
        <f>'3 Heat eta and phi'!AJ$21</f>
        <v>0.37061538562698515</v>
      </c>
      <c r="AN239" s="700">
        <f>'3 Heat eta and phi'!AK$21</f>
        <v>0.37678757180985728</v>
      </c>
      <c r="AO239" s="700">
        <f>'3 Heat eta and phi'!AL$21</f>
        <v>0.38741092067264526</v>
      </c>
      <c r="AP239" s="700">
        <f>'3 Heat eta and phi'!AM$21</f>
        <v>0.383268005286727</v>
      </c>
      <c r="AQ239" s="700">
        <f>'3 Heat eta and phi'!AN$21</f>
        <v>0.39361997933234427</v>
      </c>
      <c r="AR239" s="700">
        <f>'3 Heat eta and phi'!AO$21</f>
        <v>0.40715832414469166</v>
      </c>
      <c r="AS239" s="700">
        <f>'3 Heat eta and phi'!AP$21</f>
        <v>0.41465054901440324</v>
      </c>
      <c r="AT239" s="700">
        <f>'3 Heat eta and phi'!AQ$21</f>
        <v>0.40584455533179142</v>
      </c>
      <c r="AU239" s="700">
        <f>'3 Heat eta and phi'!AR$21</f>
        <v>0.4151583306213521</v>
      </c>
      <c r="AV239" s="700">
        <f>'3 Heat eta and phi'!AS$21</f>
        <v>0.43862096220278957</v>
      </c>
      <c r="AW239" s="700">
        <f>'3 Heat eta and phi'!AT$21</f>
        <v>0.44758791805257503</v>
      </c>
      <c r="AX239" s="700">
        <f>'3 Heat eta and phi'!AU$21</f>
        <v>0.44657128563417114</v>
      </c>
      <c r="AY239" s="700">
        <f>'3 Heat eta and phi'!AV$21</f>
        <v>0.45050456715809217</v>
      </c>
      <c r="AZ239" s="700">
        <f>'3 Heat eta and phi'!AW$21</f>
        <v>0.44928545717019908</v>
      </c>
      <c r="BA239" s="700">
        <f>'3 Heat eta and phi'!AX$21</f>
        <v>0.44282161656391661</v>
      </c>
      <c r="BB239" s="700">
        <f>'3 Heat eta and phi'!AY$21</f>
        <v>0.4474011718435042</v>
      </c>
      <c r="BC239" s="700">
        <f>'3 Heat eta and phi'!AZ$21</f>
        <v>0.42440799931491724</v>
      </c>
      <c r="BD239" s="700">
        <f>'3 Heat eta and phi'!BA$21</f>
        <v>0.43407536964877846</v>
      </c>
      <c r="BE239" s="700">
        <f>'3 Heat eta and phi'!BB$21</f>
        <v>0.43033233297466611</v>
      </c>
      <c r="BF239" s="700">
        <f>'3 Heat eta and phi'!BC$21</f>
        <v>0.42931747399306813</v>
      </c>
      <c r="BG239" s="700">
        <f>'3 Heat eta and phi'!BD$21</f>
        <v>0.4373933131244585</v>
      </c>
      <c r="BH239" s="700">
        <f>'3 Heat eta and phi'!BE$21</f>
        <v>0.44952489502727749</v>
      </c>
    </row>
    <row r="240" spans="1:60" s="696" customFormat="1" ht="12.75" x14ac:dyDescent="0.2">
      <c r="A240" s="696" t="s">
        <v>6</v>
      </c>
      <c r="B240" s="696" t="s">
        <v>47</v>
      </c>
      <c r="C240" s="696" t="s">
        <v>21</v>
      </c>
      <c r="D240" s="696" t="s">
        <v>1074</v>
      </c>
      <c r="E240" s="699" t="s">
        <v>1047</v>
      </c>
      <c r="F240" s="696" t="s">
        <v>13</v>
      </c>
      <c r="G240" s="706"/>
      <c r="H240" s="706"/>
      <c r="I240" s="706"/>
      <c r="J240" s="706"/>
      <c r="K240" s="706"/>
      <c r="L240" s="706"/>
      <c r="M240" s="706"/>
      <c r="N240" s="706"/>
      <c r="O240" s="706"/>
      <c r="P240" s="706"/>
      <c r="Q240" s="706"/>
      <c r="R240" s="706"/>
      <c r="S240" s="706"/>
      <c r="T240" s="706"/>
      <c r="U240" s="706"/>
      <c r="V240" s="706"/>
      <c r="W240" s="706"/>
      <c r="X240" s="706"/>
      <c r="Y240" s="700">
        <f>'3 Heat eta and phi'!V$25</f>
        <v>0.67615393425724424</v>
      </c>
      <c r="Z240" s="700">
        <f>'3 Heat eta and phi'!W$25</f>
        <v>0.677242011224373</v>
      </c>
      <c r="AA240" s="700">
        <f>'3 Heat eta and phi'!X$25</f>
        <v>0.67635436948803118</v>
      </c>
      <c r="AB240" s="700">
        <f>'3 Heat eta and phi'!Y$25</f>
        <v>0.67603939983965189</v>
      </c>
      <c r="AC240" s="700">
        <f>'3 Heat eta and phi'!Z$25</f>
        <v>0.67623983507043872</v>
      </c>
      <c r="AD240" s="700">
        <f>'3 Heat eta and phi'!AA$25</f>
        <v>0.67575306379567057</v>
      </c>
      <c r="AE240" s="700">
        <f>'3 Heat eta and phi'!AB$25</f>
        <v>0.6759821326308556</v>
      </c>
      <c r="AF240" s="700">
        <f>'3 Heat eta and phi'!AC$25</f>
        <v>0.67709884320238234</v>
      </c>
      <c r="AG240" s="700">
        <f>'3 Heat eta and phi'!AD$25</f>
        <v>0.67712747680678054</v>
      </c>
      <c r="AH240" s="700">
        <f>'3 Heat eta and phi'!AE$25</f>
        <v>0.67672660634520676</v>
      </c>
      <c r="AI240" s="700">
        <f>'3 Heat eta and phi'!AF$25</f>
        <v>0.67612530065284626</v>
      </c>
      <c r="AJ240" s="700">
        <f>'3 Heat eta and phi'!AG$25</f>
        <v>0.67486542205932887</v>
      </c>
      <c r="AK240" s="700">
        <f>'3 Heat eta and phi'!AH$25</f>
        <v>0.67492268926812504</v>
      </c>
      <c r="AL240" s="700">
        <f>'3 Heat eta and phi'!AI$25</f>
        <v>0.67626846867483681</v>
      </c>
      <c r="AM240" s="700">
        <f>'3 Heat eta and phi'!AJ$25</f>
        <v>0.67578169740006877</v>
      </c>
      <c r="AN240" s="700">
        <f>'3 Heat eta and phi'!AK$25</f>
        <v>0.67646890390562375</v>
      </c>
      <c r="AO240" s="700">
        <f>'3 Heat eta and phi'!AL$25</f>
        <v>0.67549536135608745</v>
      </c>
      <c r="AP240" s="700">
        <f>'3 Heat eta and phi'!AM$25</f>
        <v>0.67469362043294012</v>
      </c>
      <c r="AQ240" s="700">
        <f>'3 Heat eta and phi'!AN$25</f>
        <v>0.67666933913641047</v>
      </c>
      <c r="AR240" s="700">
        <f>'3 Heat eta and phi'!AO$25</f>
        <v>0.6753808269384951</v>
      </c>
      <c r="AS240" s="700">
        <f>'3 Heat eta and phi'!AP$25</f>
        <v>0.67526629252090253</v>
      </c>
      <c r="AT240" s="700">
        <f>'3 Heat eta and phi'!AQ$25</f>
        <v>0.67495132287252324</v>
      </c>
      <c r="AU240" s="700">
        <f>'3 Heat eta and phi'!AR$25</f>
        <v>0.67540946054289319</v>
      </c>
      <c r="AV240" s="700">
        <f>'3 Heat eta and phi'!AS$25</f>
        <v>0.67555262856488385</v>
      </c>
      <c r="AW240" s="700">
        <f>'3 Heat eta and phi'!AT$25</f>
        <v>0.67518039170770816</v>
      </c>
      <c r="AX240" s="700">
        <f>'3 Heat eta and phi'!AU$25</f>
        <v>0.6750658572901157</v>
      </c>
      <c r="AY240" s="700">
        <f>'3 Heat eta and phi'!AV$25</f>
        <v>0.67523765891650445</v>
      </c>
      <c r="AZ240" s="700">
        <f>'3 Heat eta and phi'!AW$25</f>
        <v>0.67509449089451379</v>
      </c>
      <c r="BA240" s="700">
        <f>'3 Heat eta and phi'!AX$25</f>
        <v>0.67497995647692133</v>
      </c>
      <c r="BB240" s="700">
        <f>'3 Heat eta and phi'!AY$25</f>
        <v>0.67500859008131942</v>
      </c>
      <c r="BC240" s="700">
        <f>'3 Heat eta and phi'!AZ$25</f>
        <v>0.67563852937807811</v>
      </c>
      <c r="BD240" s="700">
        <f>'3 Heat eta and phi'!BA$25</f>
        <v>0.67555262856488385</v>
      </c>
      <c r="BE240" s="700">
        <f>'3 Heat eta and phi'!BB$25</f>
        <v>0.67666933913641047</v>
      </c>
      <c r="BF240" s="700">
        <f>'3 Heat eta and phi'!BC$25</f>
        <v>0.67555262856488385</v>
      </c>
      <c r="BG240" s="700">
        <f>'3 Heat eta and phi'!BD$25</f>
        <v>0.67592486542205932</v>
      </c>
      <c r="BH240" s="700">
        <f>'3 Heat eta and phi'!BE$25</f>
        <v>0.67632573588363309</v>
      </c>
    </row>
    <row r="241" spans="1:60" s="697" customFormat="1" ht="12.75" x14ac:dyDescent="0.2">
      <c r="A241" s="697" t="s">
        <v>6</v>
      </c>
      <c r="B241" s="697" t="s">
        <v>47</v>
      </c>
      <c r="C241" s="697" t="s">
        <v>8</v>
      </c>
      <c r="F241" s="697" t="s">
        <v>9</v>
      </c>
      <c r="Q241" s="697">
        <v>148</v>
      </c>
      <c r="R241" s="697">
        <v>128</v>
      </c>
      <c r="S241" s="697">
        <v>84</v>
      </c>
      <c r="T241" s="697">
        <v>81</v>
      </c>
      <c r="U241" s="697">
        <v>68</v>
      </c>
      <c r="V241" s="697">
        <v>54</v>
      </c>
      <c r="W241" s="697">
        <v>42</v>
      </c>
      <c r="X241" s="697">
        <v>52</v>
      </c>
      <c r="Y241" s="697">
        <v>43</v>
      </c>
      <c r="Z241" s="697">
        <v>50</v>
      </c>
      <c r="AA241" s="697">
        <v>45</v>
      </c>
      <c r="AB241" s="697">
        <v>72</v>
      </c>
      <c r="AC241" s="697">
        <v>54</v>
      </c>
      <c r="AD241" s="697">
        <v>41</v>
      </c>
      <c r="AE241" s="697">
        <v>3</v>
      </c>
      <c r="AF241" s="697">
        <v>3</v>
      </c>
      <c r="AG241" s="697">
        <v>4</v>
      </c>
      <c r="AH241" s="697">
        <v>6</v>
      </c>
      <c r="AI241" s="697">
        <v>7</v>
      </c>
    </row>
    <row r="242" spans="1:60" s="697" customFormat="1" ht="12.75" x14ac:dyDescent="0.2">
      <c r="A242" s="697" t="s">
        <v>6</v>
      </c>
      <c r="B242" s="697" t="s">
        <v>47</v>
      </c>
      <c r="C242" s="697" t="s">
        <v>8</v>
      </c>
      <c r="F242" s="697" t="s">
        <v>10</v>
      </c>
      <c r="Q242" s="697">
        <v>1.1913098774077699E-3</v>
      </c>
      <c r="R242" s="697">
        <v>1.0332579916047799E-3</v>
      </c>
      <c r="S242" s="697">
        <v>6.7327113590458796E-4</v>
      </c>
      <c r="T242" s="697">
        <v>6.1753337348570902E-4</v>
      </c>
      <c r="U242" s="697">
        <v>5.4014123104541203E-4</v>
      </c>
      <c r="V242" s="697">
        <v>4.3715139200336801E-4</v>
      </c>
      <c r="W242" s="697">
        <v>3.3690560225887198E-4</v>
      </c>
      <c r="X242" s="697">
        <v>4.0633253629643502E-4</v>
      </c>
      <c r="Y242" s="697">
        <v>3.3617650048081102E-4</v>
      </c>
      <c r="Z242" s="697">
        <v>3.7295341811807698E-4</v>
      </c>
      <c r="AA242" s="697">
        <v>3.6238594908880099E-4</v>
      </c>
      <c r="AB242" s="697">
        <v>5.9219779406321702E-4</v>
      </c>
      <c r="AC242" s="697">
        <v>4.4746066075024201E-4</v>
      </c>
      <c r="AD242" s="697">
        <v>3.4273485697089299E-4</v>
      </c>
      <c r="AE242" s="698">
        <v>2.5116582805187399E-5</v>
      </c>
      <c r="AF242" s="698">
        <v>2.40641067804632E-5</v>
      </c>
      <c r="AG242" s="698">
        <v>3.1320961553519701E-5</v>
      </c>
      <c r="AH242" s="698">
        <v>4.6480640813101302E-5</v>
      </c>
      <c r="AI242" s="698">
        <v>5.3543427544268901E-5</v>
      </c>
    </row>
    <row r="243" spans="1:60" s="696" customFormat="1" ht="12.75" x14ac:dyDescent="0.2">
      <c r="A243" s="696" t="s">
        <v>6</v>
      </c>
      <c r="B243" s="696" t="s">
        <v>47</v>
      </c>
      <c r="C243" s="696" t="s">
        <v>8</v>
      </c>
      <c r="D243" s="696" t="s">
        <v>1075</v>
      </c>
      <c r="E243" s="699" t="s">
        <v>1053</v>
      </c>
      <c r="F243" s="696" t="s">
        <v>11</v>
      </c>
      <c r="G243" s="705"/>
      <c r="H243" s="705"/>
      <c r="I243" s="705"/>
      <c r="J243" s="705"/>
      <c r="K243" s="705"/>
      <c r="L243" s="705"/>
      <c r="M243" s="705"/>
      <c r="N243" s="705"/>
      <c r="O243" s="705"/>
      <c r="P243" s="705"/>
      <c r="Q243" s="696">
        <f t="shared" ref="Q243:AI243" si="34">0.5</f>
        <v>0.5</v>
      </c>
      <c r="R243" s="696">
        <f t="shared" si="34"/>
        <v>0.5</v>
      </c>
      <c r="S243" s="696">
        <f t="shared" si="34"/>
        <v>0.5</v>
      </c>
      <c r="T243" s="696">
        <f t="shared" si="34"/>
        <v>0.5</v>
      </c>
      <c r="U243" s="696">
        <f t="shared" si="34"/>
        <v>0.5</v>
      </c>
      <c r="V243" s="696">
        <f t="shared" si="34"/>
        <v>0.5</v>
      </c>
      <c r="W243" s="696">
        <f t="shared" si="34"/>
        <v>0.5</v>
      </c>
      <c r="X243" s="696">
        <f t="shared" si="34"/>
        <v>0.5</v>
      </c>
      <c r="Y243" s="696">
        <f t="shared" si="34"/>
        <v>0.5</v>
      </c>
      <c r="Z243" s="696">
        <f t="shared" si="34"/>
        <v>0.5</v>
      </c>
      <c r="AA243" s="696">
        <f t="shared" si="34"/>
        <v>0.5</v>
      </c>
      <c r="AB243" s="696">
        <f t="shared" si="34"/>
        <v>0.5</v>
      </c>
      <c r="AC243" s="696">
        <f t="shared" si="34"/>
        <v>0.5</v>
      </c>
      <c r="AD243" s="696">
        <f t="shared" si="34"/>
        <v>0.5</v>
      </c>
      <c r="AE243" s="696">
        <f t="shared" si="34"/>
        <v>0.5</v>
      </c>
      <c r="AF243" s="696">
        <f t="shared" si="34"/>
        <v>0.5</v>
      </c>
      <c r="AG243" s="696">
        <f t="shared" si="34"/>
        <v>0.5</v>
      </c>
      <c r="AH243" s="696">
        <f t="shared" si="34"/>
        <v>0.5</v>
      </c>
      <c r="AI243" s="696">
        <f t="shared" si="34"/>
        <v>0.5</v>
      </c>
      <c r="AJ243" s="705"/>
      <c r="AK243" s="705"/>
      <c r="AL243" s="705"/>
      <c r="AM243" s="705"/>
      <c r="AN243" s="705"/>
      <c r="AO243" s="705"/>
      <c r="AP243" s="705"/>
      <c r="AQ243" s="705"/>
      <c r="AR243" s="705"/>
      <c r="AS243" s="705"/>
      <c r="AT243" s="705"/>
      <c r="AU243" s="705"/>
      <c r="AV243" s="705"/>
      <c r="AW243" s="705"/>
      <c r="AX243" s="705"/>
      <c r="AY243" s="705"/>
      <c r="AZ243" s="705"/>
      <c r="BA243" s="705"/>
      <c r="BB243" s="705"/>
      <c r="BC243" s="705"/>
      <c r="BD243" s="705"/>
      <c r="BE243" s="705"/>
      <c r="BF243" s="705"/>
      <c r="BG243" s="705"/>
      <c r="BH243" s="705"/>
    </row>
    <row r="244" spans="1:60" s="696" customFormat="1" ht="12.75" x14ac:dyDescent="0.2">
      <c r="A244" s="696" t="s">
        <v>6</v>
      </c>
      <c r="B244" s="696" t="s">
        <v>47</v>
      </c>
      <c r="C244" s="696" t="s">
        <v>8</v>
      </c>
      <c r="D244" s="696" t="s">
        <v>1075</v>
      </c>
      <c r="E244" s="699" t="s">
        <v>1053</v>
      </c>
      <c r="F244" s="696" t="s">
        <v>12</v>
      </c>
      <c r="G244" s="706"/>
      <c r="H244" s="706"/>
      <c r="I244" s="706"/>
      <c r="J244" s="706"/>
      <c r="K244" s="706"/>
      <c r="L244" s="706"/>
      <c r="M244" s="706"/>
      <c r="N244" s="706"/>
      <c r="O244" s="706"/>
      <c r="P244" s="706"/>
      <c r="Q244" s="700">
        <f>'3 Heat eta and phi'!N$20</f>
        <v>0.26376961637687713</v>
      </c>
      <c r="R244" s="700">
        <f>'3 Heat eta and phi'!O$20</f>
        <v>0.27384463233818968</v>
      </c>
      <c r="S244" s="700">
        <f>'3 Heat eta and phi'!P$20</f>
        <v>0.29274828522686275</v>
      </c>
      <c r="T244" s="700">
        <f>'3 Heat eta and phi'!Q$20</f>
        <v>0.26305771052289167</v>
      </c>
      <c r="U244" s="700">
        <f>'3 Heat eta and phi'!R$20</f>
        <v>0.27337536104858901</v>
      </c>
      <c r="V244" s="700">
        <f>'3 Heat eta and phi'!S$20</f>
        <v>0.26712694482050137</v>
      </c>
      <c r="W244" s="700">
        <f>'3 Heat eta and phi'!T$20</f>
        <v>0.26379674514077622</v>
      </c>
      <c r="X244" s="700">
        <f>'3 Heat eta and phi'!U$20</f>
        <v>0.27815907003644758</v>
      </c>
      <c r="Y244" s="700">
        <f>'3 Heat eta and phi'!V$20</f>
        <v>0.28285577134714029</v>
      </c>
      <c r="Z244" s="700">
        <f>'3 Heat eta and phi'!W$20</f>
        <v>0.27873423627915395</v>
      </c>
      <c r="AA244" s="700">
        <f>'3 Heat eta and phi'!X$20</f>
        <v>0.30307632471533119</v>
      </c>
      <c r="AB244" s="700">
        <f>'3 Heat eta and phi'!Y$20</f>
        <v>0.30222719842934154</v>
      </c>
      <c r="AC244" s="700">
        <f>'3 Heat eta and phi'!Z$20</f>
        <v>0.31428327370669973</v>
      </c>
      <c r="AD244" s="700">
        <f>'3 Heat eta and phi'!AA$20</f>
        <v>0.32638671499685012</v>
      </c>
      <c r="AE244" s="700">
        <f>'3 Heat eta and phi'!AB$20</f>
        <v>0.32866456515327247</v>
      </c>
      <c r="AF244" s="700">
        <f>'3 Heat eta and phi'!AC$20</f>
        <v>0.32726578478118595</v>
      </c>
      <c r="AG244" s="700">
        <f>'3 Heat eta and phi'!AD$20</f>
        <v>0.33804828140726689</v>
      </c>
      <c r="AH244" s="700">
        <f>'3 Heat eta and phi'!AE$20</f>
        <v>0.35308368348877672</v>
      </c>
      <c r="AI244" s="700">
        <f>'3 Heat eta and phi'!AF$20</f>
        <v>0.36127501605989543</v>
      </c>
      <c r="AJ244" s="706"/>
      <c r="AK244" s="706"/>
      <c r="AL244" s="706"/>
      <c r="AM244" s="706"/>
      <c r="AN244" s="706"/>
      <c r="AO244" s="706"/>
      <c r="AP244" s="706"/>
      <c r="AQ244" s="706"/>
      <c r="AR244" s="706"/>
      <c r="AS244" s="706"/>
      <c r="AT244" s="706"/>
      <c r="AU244" s="706"/>
      <c r="AV244" s="706"/>
      <c r="AW244" s="706"/>
      <c r="AX244" s="706"/>
      <c r="AY244" s="706"/>
      <c r="AZ244" s="706"/>
      <c r="BA244" s="706"/>
      <c r="BB244" s="706"/>
      <c r="BC244" s="706"/>
      <c r="BD244" s="706"/>
      <c r="BE244" s="706"/>
      <c r="BF244" s="706"/>
      <c r="BG244" s="706"/>
      <c r="BH244" s="706"/>
    </row>
    <row r="245" spans="1:60" s="696" customFormat="1" ht="12.75" x14ac:dyDescent="0.2">
      <c r="A245" s="696" t="s">
        <v>6</v>
      </c>
      <c r="B245" s="696" t="s">
        <v>47</v>
      </c>
      <c r="C245" s="696" t="s">
        <v>8</v>
      </c>
      <c r="D245" s="696" t="s">
        <v>1075</v>
      </c>
      <c r="E245" s="699" t="s">
        <v>1053</v>
      </c>
      <c r="F245" s="696" t="s">
        <v>13</v>
      </c>
      <c r="G245" s="706"/>
      <c r="H245" s="706"/>
      <c r="I245" s="706"/>
      <c r="J245" s="706"/>
      <c r="K245" s="706"/>
      <c r="L245" s="706"/>
      <c r="M245" s="706"/>
      <c r="N245" s="706"/>
      <c r="O245" s="706"/>
      <c r="P245" s="706"/>
      <c r="Q245" s="700">
        <f>'3 Heat eta and phi'!N$24</f>
        <v>0.40255759881631803</v>
      </c>
      <c r="R245" s="700">
        <f>'3 Heat eta and phi'!O$24</f>
        <v>0.40261044176706828</v>
      </c>
      <c r="S245" s="700">
        <f>'3 Heat eta and phi'!P$24</f>
        <v>0.40308602832382168</v>
      </c>
      <c r="T245" s="700">
        <f>'3 Heat eta and phi'!Q$24</f>
        <v>0.4022933840625661</v>
      </c>
      <c r="U245" s="700">
        <f>'3 Heat eta and phi'!R$24</f>
        <v>0.40287465652082011</v>
      </c>
      <c r="V245" s="700">
        <f>'3 Heat eta and phi'!S$24</f>
        <v>0.40102515324455723</v>
      </c>
      <c r="W245" s="700">
        <f>'3 Heat eta and phi'!T$24</f>
        <v>0.40076093849080541</v>
      </c>
      <c r="X245" s="700">
        <f>'3 Heat eta and phi'!U$24</f>
        <v>0.4033502430775735</v>
      </c>
      <c r="Y245" s="700">
        <f>'3 Heat eta and phi'!V$24</f>
        <v>0.40234622701331646</v>
      </c>
      <c r="Z245" s="700">
        <f>'3 Heat eta and phi'!W$24</f>
        <v>0.40435425914183065</v>
      </c>
      <c r="AA245" s="700">
        <f>'3 Heat eta and phi'!X$24</f>
        <v>0.40271612766856901</v>
      </c>
      <c r="AB245" s="700">
        <f>'3 Heat eta and phi'!Y$24</f>
        <v>0.402134855210315</v>
      </c>
      <c r="AC245" s="700">
        <f>'3 Heat eta and phi'!Z$24</f>
        <v>0.40250475586556766</v>
      </c>
      <c r="AD245" s="700">
        <f>'3 Heat eta and phi'!AA$24</f>
        <v>0.40160642570281135</v>
      </c>
      <c r="AE245" s="700">
        <f>'3 Heat eta and phi'!AB$24</f>
        <v>0.40202916930881427</v>
      </c>
      <c r="AF245" s="700">
        <f>'3 Heat eta and phi'!AC$24</f>
        <v>0.40409004438807872</v>
      </c>
      <c r="AG245" s="700">
        <f>'3 Heat eta and phi'!AD$24</f>
        <v>0.40414288733882908</v>
      </c>
      <c r="AH245" s="700">
        <f>'3 Heat eta and phi'!AE$24</f>
        <v>0.40340308602832387</v>
      </c>
      <c r="AI245" s="700">
        <f>'3 Heat eta and phi'!AF$24</f>
        <v>0.4022933840625661</v>
      </c>
      <c r="AJ245" s="706"/>
      <c r="AK245" s="706"/>
      <c r="AL245" s="706"/>
      <c r="AM245" s="706"/>
      <c r="AN245" s="706"/>
      <c r="AO245" s="706"/>
      <c r="AP245" s="706"/>
      <c r="AQ245" s="706"/>
      <c r="AR245" s="706"/>
      <c r="AS245" s="706"/>
      <c r="AT245" s="706"/>
      <c r="AU245" s="706"/>
      <c r="AV245" s="706"/>
      <c r="AW245" s="706"/>
      <c r="AX245" s="706"/>
      <c r="AY245" s="706"/>
      <c r="AZ245" s="706"/>
      <c r="BA245" s="706"/>
      <c r="BB245" s="706"/>
      <c r="BC245" s="706"/>
      <c r="BD245" s="706"/>
      <c r="BE245" s="706"/>
      <c r="BF245" s="706"/>
      <c r="BG245" s="706"/>
      <c r="BH245" s="706"/>
    </row>
    <row r="246" spans="1:60" s="696" customFormat="1" ht="12.75" x14ac:dyDescent="0.2">
      <c r="A246" s="696" t="s">
        <v>6</v>
      </c>
      <c r="B246" s="696" t="s">
        <v>47</v>
      </c>
      <c r="C246" s="696" t="s">
        <v>8</v>
      </c>
      <c r="D246" s="696" t="s">
        <v>1074</v>
      </c>
      <c r="E246" s="699" t="s">
        <v>1047</v>
      </c>
      <c r="F246" s="696" t="s">
        <v>11</v>
      </c>
      <c r="G246" s="705"/>
      <c r="H246" s="705"/>
      <c r="I246" s="705"/>
      <c r="J246" s="705"/>
      <c r="K246" s="705"/>
      <c r="L246" s="705"/>
      <c r="M246" s="705"/>
      <c r="N246" s="705"/>
      <c r="O246" s="705"/>
      <c r="P246" s="705"/>
      <c r="Q246" s="696">
        <f t="shared" ref="Q246:AI246" si="35">0.5</f>
        <v>0.5</v>
      </c>
      <c r="R246" s="696">
        <f t="shared" si="35"/>
        <v>0.5</v>
      </c>
      <c r="S246" s="696">
        <f t="shared" si="35"/>
        <v>0.5</v>
      </c>
      <c r="T246" s="696">
        <f t="shared" si="35"/>
        <v>0.5</v>
      </c>
      <c r="U246" s="696">
        <f t="shared" si="35"/>
        <v>0.5</v>
      </c>
      <c r="V246" s="696">
        <f t="shared" si="35"/>
        <v>0.5</v>
      </c>
      <c r="W246" s="696">
        <f t="shared" si="35"/>
        <v>0.5</v>
      </c>
      <c r="X246" s="696">
        <f t="shared" si="35"/>
        <v>0.5</v>
      </c>
      <c r="Y246" s="696">
        <f t="shared" si="35"/>
        <v>0.5</v>
      </c>
      <c r="Z246" s="696">
        <f t="shared" si="35"/>
        <v>0.5</v>
      </c>
      <c r="AA246" s="696">
        <f t="shared" si="35"/>
        <v>0.5</v>
      </c>
      <c r="AB246" s="696">
        <f t="shared" si="35"/>
        <v>0.5</v>
      </c>
      <c r="AC246" s="696">
        <f t="shared" si="35"/>
        <v>0.5</v>
      </c>
      <c r="AD246" s="696">
        <f t="shared" si="35"/>
        <v>0.5</v>
      </c>
      <c r="AE246" s="696">
        <f t="shared" si="35"/>
        <v>0.5</v>
      </c>
      <c r="AF246" s="696">
        <f t="shared" si="35"/>
        <v>0.5</v>
      </c>
      <c r="AG246" s="696">
        <f t="shared" si="35"/>
        <v>0.5</v>
      </c>
      <c r="AH246" s="696">
        <f t="shared" si="35"/>
        <v>0.5</v>
      </c>
      <c r="AI246" s="696">
        <f t="shared" si="35"/>
        <v>0.5</v>
      </c>
      <c r="AJ246" s="705"/>
      <c r="AK246" s="705"/>
      <c r="AL246" s="705"/>
      <c r="AM246" s="705"/>
      <c r="AN246" s="705"/>
      <c r="AO246" s="705"/>
      <c r="AP246" s="705"/>
      <c r="AQ246" s="705"/>
      <c r="AR246" s="705"/>
      <c r="AS246" s="705"/>
      <c r="AT246" s="705"/>
      <c r="AU246" s="705"/>
      <c r="AV246" s="705"/>
      <c r="AW246" s="705"/>
      <c r="AX246" s="705"/>
      <c r="AY246" s="705"/>
      <c r="AZ246" s="705"/>
      <c r="BA246" s="705"/>
      <c r="BB246" s="705"/>
      <c r="BC246" s="705"/>
      <c r="BD246" s="705"/>
      <c r="BE246" s="705"/>
      <c r="BF246" s="705"/>
      <c r="BG246" s="705"/>
      <c r="BH246" s="705"/>
    </row>
    <row r="247" spans="1:60" s="696" customFormat="1" ht="12.75" x14ac:dyDescent="0.2">
      <c r="A247" s="696" t="s">
        <v>6</v>
      </c>
      <c r="B247" s="696" t="s">
        <v>47</v>
      </c>
      <c r="C247" s="696" t="s">
        <v>8</v>
      </c>
      <c r="D247" s="696" t="s">
        <v>1074</v>
      </c>
      <c r="E247" s="699" t="s">
        <v>1047</v>
      </c>
      <c r="F247" s="696" t="s">
        <v>12</v>
      </c>
      <c r="G247" s="706"/>
      <c r="H247" s="706"/>
      <c r="I247" s="706"/>
      <c r="J247" s="706"/>
      <c r="K247" s="706"/>
      <c r="L247" s="706"/>
      <c r="M247" s="706"/>
      <c r="N247" s="706"/>
      <c r="O247" s="706"/>
      <c r="P247" s="706"/>
      <c r="Q247" s="700">
        <f>'3 Heat eta and phi'!N$21</f>
        <v>0.26376961637687713</v>
      </c>
      <c r="R247" s="700">
        <f>'3 Heat eta and phi'!O$21</f>
        <v>0.27384463233818968</v>
      </c>
      <c r="S247" s="700">
        <f>'3 Heat eta and phi'!P$21</f>
        <v>0.29274828522686275</v>
      </c>
      <c r="T247" s="700">
        <f>'3 Heat eta and phi'!Q$21</f>
        <v>0.26305771052289167</v>
      </c>
      <c r="U247" s="700">
        <f>'3 Heat eta and phi'!R$21</f>
        <v>0.27337536104858901</v>
      </c>
      <c r="V247" s="700">
        <f>'3 Heat eta and phi'!S$21</f>
        <v>0.26712694482050137</v>
      </c>
      <c r="W247" s="700">
        <f>'3 Heat eta and phi'!T$21</f>
        <v>0.26379674514077622</v>
      </c>
      <c r="X247" s="700">
        <f>'3 Heat eta and phi'!U$21</f>
        <v>0.27815907003644758</v>
      </c>
      <c r="Y247" s="700">
        <f>'3 Heat eta and phi'!V$21</f>
        <v>0.28285577134714029</v>
      </c>
      <c r="Z247" s="700">
        <f>'3 Heat eta and phi'!W$21</f>
        <v>0.27873423627915395</v>
      </c>
      <c r="AA247" s="700">
        <f>'3 Heat eta and phi'!X$21</f>
        <v>0.30307632471533119</v>
      </c>
      <c r="AB247" s="700">
        <f>'3 Heat eta and phi'!Y$21</f>
        <v>0.30222719842934154</v>
      </c>
      <c r="AC247" s="700">
        <f>'3 Heat eta and phi'!Z$21</f>
        <v>0.31428327370669973</v>
      </c>
      <c r="AD247" s="700">
        <f>'3 Heat eta and phi'!AA$21</f>
        <v>0.32638671499685012</v>
      </c>
      <c r="AE247" s="700">
        <f>'3 Heat eta and phi'!AB$21</f>
        <v>0.32866456515327247</v>
      </c>
      <c r="AF247" s="700">
        <f>'3 Heat eta and phi'!AC$21</f>
        <v>0.32726578478118595</v>
      </c>
      <c r="AG247" s="700">
        <f>'3 Heat eta and phi'!AD$21</f>
        <v>0.33804828140726689</v>
      </c>
      <c r="AH247" s="700">
        <f>'3 Heat eta and phi'!AE$21</f>
        <v>0.35308368348877672</v>
      </c>
      <c r="AI247" s="700">
        <f>'3 Heat eta and phi'!AF$21</f>
        <v>0.36127501605989543</v>
      </c>
      <c r="AJ247" s="706"/>
      <c r="AK247" s="706"/>
      <c r="AL247" s="706"/>
      <c r="AM247" s="706"/>
      <c r="AN247" s="706"/>
      <c r="AO247" s="706"/>
      <c r="AP247" s="706"/>
      <c r="AQ247" s="706"/>
      <c r="AR247" s="706"/>
      <c r="AS247" s="706"/>
      <c r="AT247" s="706"/>
      <c r="AU247" s="706"/>
      <c r="AV247" s="706"/>
      <c r="AW247" s="706"/>
      <c r="AX247" s="706"/>
      <c r="AY247" s="706"/>
      <c r="AZ247" s="706"/>
      <c r="BA247" s="706"/>
      <c r="BB247" s="706"/>
      <c r="BC247" s="706"/>
      <c r="BD247" s="706"/>
      <c r="BE247" s="706"/>
      <c r="BF247" s="706"/>
      <c r="BG247" s="706"/>
      <c r="BH247" s="706"/>
    </row>
    <row r="248" spans="1:60" s="696" customFormat="1" ht="12.75" x14ac:dyDescent="0.2">
      <c r="A248" s="696" t="s">
        <v>6</v>
      </c>
      <c r="B248" s="696" t="s">
        <v>47</v>
      </c>
      <c r="C248" s="696" t="s">
        <v>8</v>
      </c>
      <c r="D248" s="696" t="s">
        <v>1074</v>
      </c>
      <c r="E248" s="699" t="s">
        <v>1047</v>
      </c>
      <c r="F248" s="696" t="s">
        <v>13</v>
      </c>
      <c r="G248" s="706"/>
      <c r="H248" s="706"/>
      <c r="I248" s="706"/>
      <c r="J248" s="706"/>
      <c r="K248" s="706"/>
      <c r="L248" s="706"/>
      <c r="M248" s="706"/>
      <c r="N248" s="706"/>
      <c r="O248" s="706"/>
      <c r="P248" s="706"/>
      <c r="Q248" s="700">
        <f>'3 Heat eta and phi'!N$25</f>
        <v>0.67626846867483681</v>
      </c>
      <c r="R248" s="700">
        <f>'3 Heat eta and phi'!O$25</f>
        <v>0.6762971022792349</v>
      </c>
      <c r="S248" s="700">
        <f>'3 Heat eta and phi'!P$25</f>
        <v>0.67655480471881801</v>
      </c>
      <c r="T248" s="700">
        <f>'3 Heat eta and phi'!Q$25</f>
        <v>0.67612530065284626</v>
      </c>
      <c r="U248" s="700">
        <f>'3 Heat eta and phi'!R$25</f>
        <v>0.67644027030122555</v>
      </c>
      <c r="V248" s="700">
        <f>'3 Heat eta and phi'!S$25</f>
        <v>0.67543809414729128</v>
      </c>
      <c r="W248" s="700">
        <f>'3 Heat eta and phi'!T$25</f>
        <v>0.67529492612530073</v>
      </c>
      <c r="X248" s="700">
        <f>'3 Heat eta and phi'!U$25</f>
        <v>0.67669797274080867</v>
      </c>
      <c r="Y248" s="700">
        <f>'3 Heat eta and phi'!V$25</f>
        <v>0.67615393425724424</v>
      </c>
      <c r="Z248" s="700">
        <f>'3 Heat eta and phi'!W$25</f>
        <v>0.677242011224373</v>
      </c>
      <c r="AA248" s="700">
        <f>'3 Heat eta and phi'!X$25</f>
        <v>0.67635436948803118</v>
      </c>
      <c r="AB248" s="700">
        <f>'3 Heat eta and phi'!Y$25</f>
        <v>0.67603939983965189</v>
      </c>
      <c r="AC248" s="700">
        <f>'3 Heat eta and phi'!Z$25</f>
        <v>0.67623983507043872</v>
      </c>
      <c r="AD248" s="700">
        <f>'3 Heat eta and phi'!AA$25</f>
        <v>0.67575306379567057</v>
      </c>
      <c r="AE248" s="700">
        <f>'3 Heat eta and phi'!AB$25</f>
        <v>0.6759821326308556</v>
      </c>
      <c r="AF248" s="700">
        <f>'3 Heat eta and phi'!AC$25</f>
        <v>0.67709884320238234</v>
      </c>
      <c r="AG248" s="700">
        <f>'3 Heat eta and phi'!AD$25</f>
        <v>0.67712747680678054</v>
      </c>
      <c r="AH248" s="700">
        <f>'3 Heat eta and phi'!AE$25</f>
        <v>0.67672660634520676</v>
      </c>
      <c r="AI248" s="700">
        <f>'3 Heat eta and phi'!AF$25</f>
        <v>0.67612530065284626</v>
      </c>
      <c r="AJ248" s="706"/>
      <c r="AK248" s="706"/>
      <c r="AL248" s="706"/>
      <c r="AM248" s="706"/>
      <c r="AN248" s="706"/>
      <c r="AO248" s="706"/>
      <c r="AP248" s="706"/>
      <c r="AQ248" s="706"/>
      <c r="AR248" s="706"/>
      <c r="AS248" s="706"/>
      <c r="AT248" s="706"/>
      <c r="AU248" s="706"/>
      <c r="AV248" s="706"/>
      <c r="AW248" s="706"/>
      <c r="AX248" s="706"/>
      <c r="AY248" s="706"/>
      <c r="AZ248" s="706"/>
      <c r="BA248" s="706"/>
      <c r="BB248" s="706"/>
      <c r="BC248" s="706"/>
      <c r="BD248" s="706"/>
      <c r="BE248" s="706"/>
      <c r="BF248" s="706"/>
      <c r="BG248" s="706"/>
      <c r="BH248" s="706"/>
    </row>
    <row r="249" spans="1:60" s="697" customFormat="1" ht="12.75" x14ac:dyDescent="0.2">
      <c r="A249" s="697" t="s">
        <v>6</v>
      </c>
      <c r="B249" s="697" t="s">
        <v>47</v>
      </c>
      <c r="C249" s="697" t="s">
        <v>25</v>
      </c>
      <c r="F249" s="697" t="s">
        <v>9</v>
      </c>
      <c r="G249" s="697">
        <v>20</v>
      </c>
      <c r="H249" s="697">
        <v>18</v>
      </c>
      <c r="I249" s="697">
        <v>7</v>
      </c>
      <c r="J249" s="697">
        <v>11</v>
      </c>
      <c r="K249" s="697">
        <v>14</v>
      </c>
      <c r="L249" s="697">
        <v>11</v>
      </c>
      <c r="M249" s="697">
        <v>14</v>
      </c>
      <c r="N249" s="697">
        <v>14</v>
      </c>
      <c r="O249" s="697">
        <v>14</v>
      </c>
      <c r="P249" s="697">
        <v>16</v>
      </c>
      <c r="Q249" s="697">
        <v>14</v>
      </c>
      <c r="R249" s="697">
        <v>11</v>
      </c>
      <c r="S249" s="697">
        <v>20</v>
      </c>
      <c r="T249" s="697">
        <v>27</v>
      </c>
      <c r="U249" s="697">
        <v>30</v>
      </c>
      <c r="V249" s="697">
        <v>39</v>
      </c>
      <c r="W249" s="697">
        <v>34</v>
      </c>
      <c r="X249" s="697">
        <v>36</v>
      </c>
      <c r="Y249" s="697">
        <v>34</v>
      </c>
      <c r="Z249" s="697">
        <v>41</v>
      </c>
      <c r="AA249" s="697">
        <v>39</v>
      </c>
    </row>
    <row r="250" spans="1:60" s="697" customFormat="1" ht="12.75" x14ac:dyDescent="0.2">
      <c r="A250" s="697" t="s">
        <v>6</v>
      </c>
      <c r="B250" s="697" t="s">
        <v>47</v>
      </c>
      <c r="C250" s="697" t="s">
        <v>25</v>
      </c>
      <c r="F250" s="697" t="s">
        <v>10</v>
      </c>
      <c r="G250" s="697">
        <v>1.90394592793565E-4</v>
      </c>
      <c r="H250" s="697">
        <v>1.7367644079080701E-4</v>
      </c>
      <c r="I250" s="698">
        <v>6.5218809104545798E-5</v>
      </c>
      <c r="J250" s="698">
        <v>9.9439522690291095E-5</v>
      </c>
      <c r="K250" s="697">
        <v>1.27285455818309E-4</v>
      </c>
      <c r="L250" s="698">
        <v>9.6735612776136204E-5</v>
      </c>
      <c r="M250" s="697">
        <v>1.25760175345616E-4</v>
      </c>
      <c r="N250" s="697">
        <v>1.24050789937709E-4</v>
      </c>
      <c r="O250" s="697">
        <v>1.19420299744952E-4</v>
      </c>
      <c r="P250" s="697">
        <v>1.3278779680147399E-4</v>
      </c>
      <c r="Q250" s="697">
        <v>1.12691474889925E-4</v>
      </c>
      <c r="R250" s="698">
        <v>8.87956086535357E-5</v>
      </c>
      <c r="S250" s="697">
        <v>1.6030265140585401E-4</v>
      </c>
      <c r="T250" s="697">
        <v>2.0584445782857001E-4</v>
      </c>
      <c r="U250" s="697">
        <v>2.38297601931799E-4</v>
      </c>
      <c r="V250" s="697">
        <v>3.1572044978021E-4</v>
      </c>
      <c r="W250" s="697">
        <v>2.72733106590515E-4</v>
      </c>
      <c r="X250" s="697">
        <v>2.8130714051291701E-4</v>
      </c>
      <c r="Y250" s="697">
        <v>2.65813977124362E-4</v>
      </c>
      <c r="Z250" s="697">
        <v>3.0582180285682297E-4</v>
      </c>
      <c r="AA250" s="697">
        <v>3.1406782254362697E-4</v>
      </c>
    </row>
    <row r="251" spans="1:60" s="696" customFormat="1" ht="12.75" x14ac:dyDescent="0.2">
      <c r="A251" s="696" t="s">
        <v>6</v>
      </c>
      <c r="B251" s="696" t="s">
        <v>47</v>
      </c>
      <c r="C251" s="696" t="s">
        <v>25</v>
      </c>
      <c r="D251" s="696" t="s">
        <v>1075</v>
      </c>
      <c r="E251" s="699" t="s">
        <v>1053</v>
      </c>
      <c r="F251" s="696" t="s">
        <v>11</v>
      </c>
      <c r="G251" s="696">
        <f>0.5</f>
        <v>0.5</v>
      </c>
      <c r="H251" s="696">
        <f t="shared" ref="H251:AA251" si="36">0.5</f>
        <v>0.5</v>
      </c>
      <c r="I251" s="696">
        <f t="shared" si="36"/>
        <v>0.5</v>
      </c>
      <c r="J251" s="696">
        <f t="shared" si="36"/>
        <v>0.5</v>
      </c>
      <c r="K251" s="696">
        <f t="shared" si="36"/>
        <v>0.5</v>
      </c>
      <c r="L251" s="696">
        <f t="shared" si="36"/>
        <v>0.5</v>
      </c>
      <c r="M251" s="696">
        <f t="shared" si="36"/>
        <v>0.5</v>
      </c>
      <c r="N251" s="696">
        <f t="shared" si="36"/>
        <v>0.5</v>
      </c>
      <c r="O251" s="696">
        <f t="shared" si="36"/>
        <v>0.5</v>
      </c>
      <c r="P251" s="696">
        <f t="shared" si="36"/>
        <v>0.5</v>
      </c>
      <c r="Q251" s="696">
        <f t="shared" si="36"/>
        <v>0.5</v>
      </c>
      <c r="R251" s="696">
        <f t="shared" si="36"/>
        <v>0.5</v>
      </c>
      <c r="S251" s="696">
        <f t="shared" si="36"/>
        <v>0.5</v>
      </c>
      <c r="T251" s="696">
        <f t="shared" si="36"/>
        <v>0.5</v>
      </c>
      <c r="U251" s="696">
        <f t="shared" si="36"/>
        <v>0.5</v>
      </c>
      <c r="V251" s="696">
        <f t="shared" si="36"/>
        <v>0.5</v>
      </c>
      <c r="W251" s="696">
        <f t="shared" si="36"/>
        <v>0.5</v>
      </c>
      <c r="X251" s="696">
        <f t="shared" si="36"/>
        <v>0.5</v>
      </c>
      <c r="Y251" s="696">
        <f t="shared" si="36"/>
        <v>0.5</v>
      </c>
      <c r="Z251" s="696">
        <f t="shared" si="36"/>
        <v>0.5</v>
      </c>
      <c r="AA251" s="696">
        <f t="shared" si="36"/>
        <v>0.5</v>
      </c>
      <c r="AB251" s="705"/>
      <c r="AC251" s="705"/>
      <c r="AD251" s="705"/>
      <c r="AE251" s="705"/>
      <c r="AF251" s="705"/>
      <c r="AG251" s="705"/>
      <c r="AH251" s="705"/>
      <c r="AI251" s="705"/>
      <c r="AJ251" s="705"/>
      <c r="AK251" s="705"/>
      <c r="AL251" s="705"/>
      <c r="AM251" s="705"/>
      <c r="AN251" s="705"/>
      <c r="AO251" s="705"/>
      <c r="AP251" s="705"/>
      <c r="AQ251" s="705"/>
      <c r="AR251" s="705"/>
      <c r="AS251" s="705"/>
      <c r="AT251" s="705"/>
      <c r="AU251" s="705"/>
      <c r="AV251" s="705"/>
      <c r="AW251" s="705"/>
      <c r="AX251" s="705"/>
      <c r="AY251" s="705"/>
      <c r="AZ251" s="705"/>
      <c r="BA251" s="705"/>
      <c r="BB251" s="705"/>
      <c r="BC251" s="705"/>
      <c r="BD251" s="705"/>
      <c r="BE251" s="705"/>
      <c r="BF251" s="705"/>
      <c r="BG251" s="705"/>
      <c r="BH251" s="705"/>
    </row>
    <row r="252" spans="1:60" s="696" customFormat="1" ht="12.75" x14ac:dyDescent="0.2">
      <c r="A252" s="696" t="s">
        <v>6</v>
      </c>
      <c r="B252" s="696" t="s">
        <v>47</v>
      </c>
      <c r="C252" s="696" t="s">
        <v>25</v>
      </c>
      <c r="D252" s="696" t="s">
        <v>1075</v>
      </c>
      <c r="E252" s="699" t="s">
        <v>1053</v>
      </c>
      <c r="F252" s="696" t="s">
        <v>12</v>
      </c>
      <c r="G252" s="700">
        <f>'3 Heat eta and phi'!D$20</f>
        <v>0.22082583439363709</v>
      </c>
      <c r="H252" s="700">
        <f>'3 Heat eta and phi'!E$20</f>
        <v>0.23818542510955309</v>
      </c>
      <c r="I252" s="700">
        <f>'3 Heat eta and phi'!F$20</f>
        <v>0.24042546167303691</v>
      </c>
      <c r="J252" s="700">
        <f>'3 Heat eta and phi'!G$20</f>
        <v>0.24721206174660004</v>
      </c>
      <c r="K252" s="700">
        <f>'3 Heat eta and phi'!H$20</f>
        <v>0.25245285308078824</v>
      </c>
      <c r="L252" s="700">
        <f>'3 Heat eta and phi'!I$20</f>
        <v>0.25597161877739627</v>
      </c>
      <c r="M252" s="700">
        <f>'3 Heat eta and phi'!J$20</f>
        <v>0.25795766803074527</v>
      </c>
      <c r="N252" s="700">
        <f>'3 Heat eta and phi'!K$20</f>
        <v>0.26274732024593184</v>
      </c>
      <c r="O252" s="700">
        <f>'3 Heat eta and phi'!L$20</f>
        <v>0.26301245275701968</v>
      </c>
      <c r="P252" s="700">
        <f>'3 Heat eta and phi'!M$20</f>
        <v>0.25926789110504256</v>
      </c>
      <c r="Q252" s="700">
        <f>'3 Heat eta and phi'!N$20</f>
        <v>0.26376961637687713</v>
      </c>
      <c r="R252" s="700">
        <f>'3 Heat eta and phi'!O$20</f>
        <v>0.27384463233818968</v>
      </c>
      <c r="S252" s="700">
        <f>'3 Heat eta and phi'!P$20</f>
        <v>0.29274828522686275</v>
      </c>
      <c r="T252" s="700">
        <f>'3 Heat eta and phi'!Q$20</f>
        <v>0.26305771052289167</v>
      </c>
      <c r="U252" s="700">
        <f>'3 Heat eta and phi'!R$20</f>
        <v>0.27337536104858901</v>
      </c>
      <c r="V252" s="700">
        <f>'3 Heat eta and phi'!S$20</f>
        <v>0.26712694482050137</v>
      </c>
      <c r="W252" s="700">
        <f>'3 Heat eta and phi'!T$20</f>
        <v>0.26379674514077622</v>
      </c>
      <c r="X252" s="700">
        <f>'3 Heat eta and phi'!U$20</f>
        <v>0.27815907003644758</v>
      </c>
      <c r="Y252" s="700">
        <f>'3 Heat eta and phi'!V$20</f>
        <v>0.28285577134714029</v>
      </c>
      <c r="Z252" s="700">
        <f>'3 Heat eta and phi'!W$20</f>
        <v>0.27873423627915395</v>
      </c>
      <c r="AA252" s="700">
        <f>'3 Heat eta and phi'!X$20</f>
        <v>0.30307632471533119</v>
      </c>
      <c r="AB252" s="706"/>
      <c r="AC252" s="706"/>
      <c r="AD252" s="706"/>
      <c r="AE252" s="706"/>
      <c r="AF252" s="706"/>
      <c r="AG252" s="706"/>
      <c r="AH252" s="706"/>
      <c r="AI252" s="706"/>
      <c r="AJ252" s="706"/>
      <c r="AK252" s="706"/>
      <c r="AL252" s="706"/>
      <c r="AM252" s="706"/>
      <c r="AN252" s="706"/>
      <c r="AO252" s="706"/>
      <c r="AP252" s="706"/>
      <c r="AQ252" s="706"/>
      <c r="AR252" s="706"/>
      <c r="AS252" s="706"/>
      <c r="AT252" s="706"/>
      <c r="AU252" s="706"/>
      <c r="AV252" s="706"/>
      <c r="AW252" s="706"/>
      <c r="AX252" s="706"/>
      <c r="AY252" s="706"/>
      <c r="AZ252" s="706"/>
      <c r="BA252" s="706"/>
      <c r="BB252" s="706"/>
      <c r="BC252" s="706"/>
      <c r="BD252" s="706"/>
      <c r="BE252" s="706"/>
      <c r="BF252" s="706"/>
      <c r="BG252" s="706"/>
      <c r="BH252" s="706"/>
    </row>
    <row r="253" spans="1:60" s="696" customFormat="1" ht="12.75" x14ac:dyDescent="0.2">
      <c r="A253" s="696" t="s">
        <v>6</v>
      </c>
      <c r="B253" s="696" t="s">
        <v>47</v>
      </c>
      <c r="C253" s="696" t="s">
        <v>25</v>
      </c>
      <c r="D253" s="696" t="s">
        <v>1075</v>
      </c>
      <c r="E253" s="699" t="s">
        <v>1053</v>
      </c>
      <c r="F253" s="696" t="s">
        <v>13</v>
      </c>
      <c r="G253" s="700">
        <f>'3 Heat eta and phi'!D$24</f>
        <v>0.40171211160431208</v>
      </c>
      <c r="H253" s="700">
        <f>'3 Heat eta and phi'!E$24</f>
        <v>0.40134221094905953</v>
      </c>
      <c r="I253" s="700">
        <f>'3 Heat eta and phi'!F$24</f>
        <v>0.40445994504333127</v>
      </c>
      <c r="J253" s="700">
        <f>'3 Heat eta and phi'!G$24</f>
        <v>0.4048826886493343</v>
      </c>
      <c r="K253" s="700">
        <f>'3 Heat eta and phi'!H$24</f>
        <v>0.40282181357006985</v>
      </c>
      <c r="L253" s="700">
        <f>'3 Heat eta and phi'!I$24</f>
        <v>0.40393151553582751</v>
      </c>
      <c r="M253" s="700">
        <f>'3 Heat eta and phi'!J$24</f>
        <v>0.40287465652082011</v>
      </c>
      <c r="N253" s="700">
        <f>'3 Heat eta and phi'!K$24</f>
        <v>0.40208201225956464</v>
      </c>
      <c r="O253" s="700">
        <f>'3 Heat eta and phi'!L$24</f>
        <v>0.40271612766856901</v>
      </c>
      <c r="P253" s="700">
        <f>'3 Heat eta and phi'!M$24</f>
        <v>0.40308602832382168</v>
      </c>
      <c r="Q253" s="700">
        <f>'3 Heat eta and phi'!N$24</f>
        <v>0.40255759881631803</v>
      </c>
      <c r="R253" s="700">
        <f>'3 Heat eta and phi'!O$24</f>
        <v>0.40261044176706828</v>
      </c>
      <c r="S253" s="700">
        <f>'3 Heat eta and phi'!P$24</f>
        <v>0.40308602832382168</v>
      </c>
      <c r="T253" s="700">
        <f>'3 Heat eta and phi'!Q$24</f>
        <v>0.4022933840625661</v>
      </c>
      <c r="U253" s="700">
        <f>'3 Heat eta and phi'!R$24</f>
        <v>0.40287465652082011</v>
      </c>
      <c r="V253" s="700">
        <f>'3 Heat eta and phi'!S$24</f>
        <v>0.40102515324455723</v>
      </c>
      <c r="W253" s="700">
        <f>'3 Heat eta and phi'!T$24</f>
        <v>0.40076093849080541</v>
      </c>
      <c r="X253" s="700">
        <f>'3 Heat eta and phi'!U$24</f>
        <v>0.4033502430775735</v>
      </c>
      <c r="Y253" s="700">
        <f>'3 Heat eta and phi'!V$24</f>
        <v>0.40234622701331646</v>
      </c>
      <c r="Z253" s="700">
        <f>'3 Heat eta and phi'!W$24</f>
        <v>0.40435425914183065</v>
      </c>
      <c r="AA253" s="700">
        <f>'3 Heat eta and phi'!X$24</f>
        <v>0.40271612766856901</v>
      </c>
      <c r="AB253" s="706"/>
      <c r="AC253" s="706"/>
      <c r="AD253" s="706"/>
      <c r="AE253" s="706"/>
      <c r="AF253" s="706"/>
      <c r="AG253" s="706"/>
      <c r="AH253" s="706"/>
      <c r="AI253" s="706"/>
      <c r="AJ253" s="706"/>
      <c r="AK253" s="706"/>
      <c r="AL253" s="706"/>
      <c r="AM253" s="706"/>
      <c r="AN253" s="706"/>
      <c r="AO253" s="706"/>
      <c r="AP253" s="706"/>
      <c r="AQ253" s="706"/>
      <c r="AR253" s="706"/>
      <c r="AS253" s="706"/>
      <c r="AT253" s="706"/>
      <c r="AU253" s="706"/>
      <c r="AV253" s="706"/>
      <c r="AW253" s="706"/>
      <c r="AX253" s="706"/>
      <c r="AY253" s="706"/>
      <c r="AZ253" s="706"/>
      <c r="BA253" s="706"/>
      <c r="BB253" s="706"/>
      <c r="BC253" s="706"/>
      <c r="BD253" s="706"/>
      <c r="BE253" s="706"/>
      <c r="BF253" s="706"/>
      <c r="BG253" s="706"/>
      <c r="BH253" s="706"/>
    </row>
    <row r="254" spans="1:60" s="696" customFormat="1" ht="12.75" x14ac:dyDescent="0.2">
      <c r="A254" s="696" t="s">
        <v>6</v>
      </c>
      <c r="B254" s="696" t="s">
        <v>47</v>
      </c>
      <c r="C254" s="696" t="s">
        <v>25</v>
      </c>
      <c r="D254" s="696" t="s">
        <v>1074</v>
      </c>
      <c r="E254" s="699" t="s">
        <v>1047</v>
      </c>
      <c r="F254" s="696" t="s">
        <v>11</v>
      </c>
      <c r="G254" s="696">
        <f>0.5</f>
        <v>0.5</v>
      </c>
      <c r="H254" s="696">
        <f t="shared" ref="H254:AA254" si="37">0.5</f>
        <v>0.5</v>
      </c>
      <c r="I254" s="696">
        <f t="shared" si="37"/>
        <v>0.5</v>
      </c>
      <c r="J254" s="696">
        <f t="shared" si="37"/>
        <v>0.5</v>
      </c>
      <c r="K254" s="696">
        <f t="shared" si="37"/>
        <v>0.5</v>
      </c>
      <c r="L254" s="696">
        <f t="shared" si="37"/>
        <v>0.5</v>
      </c>
      <c r="M254" s="696">
        <f t="shared" si="37"/>
        <v>0.5</v>
      </c>
      <c r="N254" s="696">
        <f t="shared" si="37"/>
        <v>0.5</v>
      </c>
      <c r="O254" s="696">
        <f t="shared" si="37"/>
        <v>0.5</v>
      </c>
      <c r="P254" s="696">
        <f t="shared" si="37"/>
        <v>0.5</v>
      </c>
      <c r="Q254" s="696">
        <f t="shared" si="37"/>
        <v>0.5</v>
      </c>
      <c r="R254" s="696">
        <f t="shared" si="37"/>
        <v>0.5</v>
      </c>
      <c r="S254" s="696">
        <f t="shared" si="37"/>
        <v>0.5</v>
      </c>
      <c r="T254" s="696">
        <f t="shared" si="37"/>
        <v>0.5</v>
      </c>
      <c r="U254" s="696">
        <f t="shared" si="37"/>
        <v>0.5</v>
      </c>
      <c r="V254" s="696">
        <f t="shared" si="37"/>
        <v>0.5</v>
      </c>
      <c r="W254" s="696">
        <f t="shared" si="37"/>
        <v>0.5</v>
      </c>
      <c r="X254" s="696">
        <f t="shared" si="37"/>
        <v>0.5</v>
      </c>
      <c r="Y254" s="696">
        <f t="shared" si="37"/>
        <v>0.5</v>
      </c>
      <c r="Z254" s="696">
        <f t="shared" si="37"/>
        <v>0.5</v>
      </c>
      <c r="AA254" s="696">
        <f t="shared" si="37"/>
        <v>0.5</v>
      </c>
      <c r="AB254" s="705"/>
      <c r="AC254" s="705"/>
      <c r="AD254" s="705"/>
      <c r="AE254" s="705"/>
      <c r="AF254" s="705"/>
      <c r="AG254" s="705"/>
      <c r="AH254" s="705"/>
      <c r="AI254" s="705"/>
      <c r="AJ254" s="705"/>
      <c r="AK254" s="705"/>
      <c r="AL254" s="705"/>
      <c r="AM254" s="705"/>
      <c r="AN254" s="705"/>
      <c r="AO254" s="705"/>
      <c r="AP254" s="705"/>
      <c r="AQ254" s="705"/>
      <c r="AR254" s="705"/>
      <c r="AS254" s="705"/>
      <c r="AT254" s="705"/>
      <c r="AU254" s="705"/>
      <c r="AV254" s="705"/>
      <c r="AW254" s="705"/>
      <c r="AX254" s="705"/>
      <c r="AY254" s="705"/>
      <c r="AZ254" s="705"/>
      <c r="BA254" s="705"/>
      <c r="BB254" s="705"/>
      <c r="BC254" s="705"/>
      <c r="BD254" s="705"/>
      <c r="BE254" s="705"/>
      <c r="BF254" s="705"/>
      <c r="BG254" s="705"/>
      <c r="BH254" s="705"/>
    </row>
    <row r="255" spans="1:60" s="696" customFormat="1" ht="12.75" x14ac:dyDescent="0.2">
      <c r="A255" s="696" t="s">
        <v>6</v>
      </c>
      <c r="B255" s="696" t="s">
        <v>47</v>
      </c>
      <c r="C255" s="696" t="s">
        <v>25</v>
      </c>
      <c r="D255" s="696" t="s">
        <v>1074</v>
      </c>
      <c r="E255" s="699" t="s">
        <v>1047</v>
      </c>
      <c r="F255" s="696" t="s">
        <v>12</v>
      </c>
      <c r="G255" s="700">
        <f>'3 Heat eta and phi'!D$21</f>
        <v>0.22082583439363709</v>
      </c>
      <c r="H255" s="700">
        <f>'3 Heat eta and phi'!E$21</f>
        <v>0.23818542510955309</v>
      </c>
      <c r="I255" s="700">
        <f>'3 Heat eta and phi'!F$21</f>
        <v>0.24042546167303691</v>
      </c>
      <c r="J255" s="700">
        <f>'3 Heat eta and phi'!G$21</f>
        <v>0.24721206174660004</v>
      </c>
      <c r="K255" s="700">
        <f>'3 Heat eta and phi'!H$21</f>
        <v>0.25245285308078824</v>
      </c>
      <c r="L255" s="700">
        <f>'3 Heat eta and phi'!I$21</f>
        <v>0.25597161877739627</v>
      </c>
      <c r="M255" s="700">
        <f>'3 Heat eta and phi'!J$21</f>
        <v>0.25795766803074527</v>
      </c>
      <c r="N255" s="700">
        <f>'3 Heat eta and phi'!K$21</f>
        <v>0.26274732024593184</v>
      </c>
      <c r="O255" s="700">
        <f>'3 Heat eta and phi'!L$21</f>
        <v>0.26301245275701968</v>
      </c>
      <c r="P255" s="700">
        <f>'3 Heat eta and phi'!M$21</f>
        <v>0.25926789110504256</v>
      </c>
      <c r="Q255" s="700">
        <f>'3 Heat eta and phi'!N$21</f>
        <v>0.26376961637687713</v>
      </c>
      <c r="R255" s="700">
        <f>'3 Heat eta and phi'!O$21</f>
        <v>0.27384463233818968</v>
      </c>
      <c r="S255" s="700">
        <f>'3 Heat eta and phi'!P$21</f>
        <v>0.29274828522686275</v>
      </c>
      <c r="T255" s="700">
        <f>'3 Heat eta and phi'!Q$21</f>
        <v>0.26305771052289167</v>
      </c>
      <c r="U255" s="700">
        <f>'3 Heat eta and phi'!R$21</f>
        <v>0.27337536104858901</v>
      </c>
      <c r="V255" s="700">
        <f>'3 Heat eta and phi'!S$21</f>
        <v>0.26712694482050137</v>
      </c>
      <c r="W255" s="700">
        <f>'3 Heat eta and phi'!T$21</f>
        <v>0.26379674514077622</v>
      </c>
      <c r="X255" s="700">
        <f>'3 Heat eta and phi'!U$21</f>
        <v>0.27815907003644758</v>
      </c>
      <c r="Y255" s="700">
        <f>'3 Heat eta and phi'!V$21</f>
        <v>0.28285577134714029</v>
      </c>
      <c r="Z255" s="700">
        <f>'3 Heat eta and phi'!W$21</f>
        <v>0.27873423627915395</v>
      </c>
      <c r="AA255" s="700">
        <f>'3 Heat eta and phi'!X$21</f>
        <v>0.30307632471533119</v>
      </c>
      <c r="AB255" s="706"/>
      <c r="AC255" s="706"/>
      <c r="AD255" s="706"/>
      <c r="AE255" s="706"/>
      <c r="AF255" s="706"/>
      <c r="AG255" s="706"/>
      <c r="AH255" s="706"/>
      <c r="AI255" s="706"/>
      <c r="AJ255" s="706"/>
      <c r="AK255" s="706"/>
      <c r="AL255" s="706"/>
      <c r="AM255" s="706"/>
      <c r="AN255" s="706"/>
      <c r="AO255" s="706"/>
      <c r="AP255" s="706"/>
      <c r="AQ255" s="706"/>
      <c r="AR255" s="706"/>
      <c r="AS255" s="706"/>
      <c r="AT255" s="706"/>
      <c r="AU255" s="706"/>
      <c r="AV255" s="706"/>
      <c r="AW255" s="706"/>
      <c r="AX255" s="706"/>
      <c r="AY255" s="706"/>
      <c r="AZ255" s="706"/>
      <c r="BA255" s="706"/>
      <c r="BB255" s="706"/>
      <c r="BC255" s="706"/>
      <c r="BD255" s="706"/>
      <c r="BE255" s="706"/>
      <c r="BF255" s="706"/>
      <c r="BG255" s="706"/>
      <c r="BH255" s="706"/>
    </row>
    <row r="256" spans="1:60" s="696" customFormat="1" ht="12.75" x14ac:dyDescent="0.2">
      <c r="A256" s="696" t="s">
        <v>6</v>
      </c>
      <c r="B256" s="696" t="s">
        <v>47</v>
      </c>
      <c r="C256" s="696" t="s">
        <v>25</v>
      </c>
      <c r="D256" s="696" t="s">
        <v>1074</v>
      </c>
      <c r="E256" s="699" t="s">
        <v>1047</v>
      </c>
      <c r="F256" s="696" t="s">
        <v>13</v>
      </c>
      <c r="G256" s="700">
        <f>'3 Heat eta and phi'!D$25</f>
        <v>0.67581033100446697</v>
      </c>
      <c r="H256" s="700">
        <f>'3 Heat eta and phi'!E$25</f>
        <v>0.67560989577368002</v>
      </c>
      <c r="I256" s="700">
        <f>'3 Heat eta and phi'!F$25</f>
        <v>0.67729927843316917</v>
      </c>
      <c r="J256" s="700">
        <f>'3 Heat eta and phi'!G$25</f>
        <v>0.6775283472683542</v>
      </c>
      <c r="K256" s="700">
        <f>'3 Heat eta and phi'!H$25</f>
        <v>0.67641163669682736</v>
      </c>
      <c r="L256" s="700">
        <f>'3 Heat eta and phi'!I$25</f>
        <v>0.67701294238918797</v>
      </c>
      <c r="M256" s="700">
        <f>'3 Heat eta and phi'!J$25</f>
        <v>0.67644027030122555</v>
      </c>
      <c r="N256" s="700">
        <f>'3 Heat eta and phi'!K$25</f>
        <v>0.67601076623525369</v>
      </c>
      <c r="O256" s="700">
        <f>'3 Heat eta and phi'!L$25</f>
        <v>0.67635436948803118</v>
      </c>
      <c r="P256" s="700">
        <f>'3 Heat eta and phi'!M$25</f>
        <v>0.67655480471881801</v>
      </c>
      <c r="Q256" s="700">
        <f>'3 Heat eta and phi'!N$25</f>
        <v>0.67626846867483681</v>
      </c>
      <c r="R256" s="700">
        <f>'3 Heat eta and phi'!O$25</f>
        <v>0.6762971022792349</v>
      </c>
      <c r="S256" s="700">
        <f>'3 Heat eta and phi'!P$25</f>
        <v>0.67655480471881801</v>
      </c>
      <c r="T256" s="700">
        <f>'3 Heat eta and phi'!Q$25</f>
        <v>0.67612530065284626</v>
      </c>
      <c r="U256" s="700">
        <f>'3 Heat eta and phi'!R$25</f>
        <v>0.67644027030122555</v>
      </c>
      <c r="V256" s="700">
        <f>'3 Heat eta and phi'!S$25</f>
        <v>0.67543809414729128</v>
      </c>
      <c r="W256" s="700">
        <f>'3 Heat eta and phi'!T$25</f>
        <v>0.67529492612530073</v>
      </c>
      <c r="X256" s="700">
        <f>'3 Heat eta and phi'!U$25</f>
        <v>0.67669797274080867</v>
      </c>
      <c r="Y256" s="700">
        <f>'3 Heat eta and phi'!V$25</f>
        <v>0.67615393425724424</v>
      </c>
      <c r="Z256" s="700">
        <f>'3 Heat eta and phi'!W$25</f>
        <v>0.677242011224373</v>
      </c>
      <c r="AA256" s="700">
        <f>'3 Heat eta and phi'!X$25</f>
        <v>0.67635436948803118</v>
      </c>
      <c r="AB256" s="706"/>
      <c r="AC256" s="706"/>
      <c r="AD256" s="706"/>
      <c r="AE256" s="706"/>
      <c r="AF256" s="706"/>
      <c r="AG256" s="706"/>
      <c r="AH256" s="706"/>
      <c r="AI256" s="706"/>
      <c r="AJ256" s="706"/>
      <c r="AK256" s="706"/>
      <c r="AL256" s="706"/>
      <c r="AM256" s="706"/>
      <c r="AN256" s="706"/>
      <c r="AO256" s="706"/>
      <c r="AP256" s="706"/>
      <c r="AQ256" s="706"/>
      <c r="AR256" s="706"/>
      <c r="AS256" s="706"/>
      <c r="AT256" s="706"/>
      <c r="AU256" s="706"/>
      <c r="AV256" s="706"/>
      <c r="AW256" s="706"/>
      <c r="AX256" s="706"/>
      <c r="AY256" s="706"/>
      <c r="AZ256" s="706"/>
      <c r="BA256" s="706"/>
      <c r="BB256" s="706"/>
      <c r="BC256" s="706"/>
      <c r="BD256" s="706"/>
      <c r="BE256" s="706"/>
      <c r="BF256" s="706"/>
      <c r="BG256" s="706"/>
      <c r="BH256" s="706"/>
    </row>
    <row r="257" spans="1:60" s="697" customFormat="1" ht="12.75" x14ac:dyDescent="0.2">
      <c r="A257" s="697" t="s">
        <v>6</v>
      </c>
      <c r="B257" s="697" t="s">
        <v>47</v>
      </c>
      <c r="C257" s="697" t="s">
        <v>20</v>
      </c>
      <c r="F257" s="697" t="s">
        <v>9</v>
      </c>
      <c r="Q257" s="697">
        <v>179</v>
      </c>
      <c r="R257" s="697">
        <v>426</v>
      </c>
      <c r="S257" s="697">
        <v>841</v>
      </c>
      <c r="T257" s="697">
        <v>1077</v>
      </c>
      <c r="U257" s="697">
        <v>1116</v>
      </c>
      <c r="V257" s="697">
        <v>1136</v>
      </c>
      <c r="W257" s="697">
        <v>1204</v>
      </c>
      <c r="X257" s="697">
        <v>1240</v>
      </c>
      <c r="Y257" s="697">
        <v>1290</v>
      </c>
      <c r="Z257" s="697">
        <v>1216</v>
      </c>
      <c r="AA257" s="697">
        <v>1063</v>
      </c>
      <c r="AB257" s="697">
        <v>952</v>
      </c>
      <c r="AC257" s="697">
        <v>964</v>
      </c>
      <c r="AD257" s="697">
        <v>987</v>
      </c>
      <c r="AE257" s="697">
        <v>1195</v>
      </c>
      <c r="AF257" s="697">
        <v>1319</v>
      </c>
      <c r="AG257" s="697">
        <v>1357</v>
      </c>
      <c r="AH257" s="697">
        <v>1495</v>
      </c>
      <c r="AI257" s="697">
        <v>1419</v>
      </c>
      <c r="AJ257" s="697">
        <v>1478</v>
      </c>
      <c r="AK257" s="697">
        <v>1460</v>
      </c>
      <c r="AL257" s="697">
        <v>1131</v>
      </c>
      <c r="AM257" s="697">
        <v>1122</v>
      </c>
      <c r="AN257" s="697">
        <v>959</v>
      </c>
      <c r="AO257" s="697">
        <v>972</v>
      </c>
      <c r="AP257" s="697">
        <v>1070</v>
      </c>
      <c r="AQ257" s="697">
        <v>1128</v>
      </c>
      <c r="AR257" s="697">
        <v>1129</v>
      </c>
      <c r="AS257" s="697">
        <v>1136</v>
      </c>
      <c r="AT257" s="697">
        <v>1124</v>
      </c>
      <c r="AU257" s="697">
        <v>1075</v>
      </c>
      <c r="AV257" s="697">
        <v>1204</v>
      </c>
      <c r="AW257" s="697">
        <v>1094</v>
      </c>
      <c r="AX257" s="697">
        <v>1091</v>
      </c>
      <c r="AY257" s="697">
        <v>1037</v>
      </c>
      <c r="AZ257" s="697">
        <v>1416</v>
      </c>
      <c r="BA257" s="697">
        <v>1377</v>
      </c>
      <c r="BB257" s="697">
        <v>1306</v>
      </c>
      <c r="BC257" s="697">
        <v>1764</v>
      </c>
      <c r="BD257" s="697">
        <v>1367</v>
      </c>
      <c r="BE257" s="697">
        <v>1436</v>
      </c>
      <c r="BF257" s="697">
        <v>1245</v>
      </c>
      <c r="BG257" s="697">
        <v>1168</v>
      </c>
      <c r="BH257" s="697">
        <v>1174</v>
      </c>
    </row>
    <row r="258" spans="1:60" s="697" customFormat="1" ht="12.75" x14ac:dyDescent="0.2">
      <c r="A258" s="697" t="s">
        <v>6</v>
      </c>
      <c r="B258" s="697" t="s">
        <v>47</v>
      </c>
      <c r="C258" s="697" t="s">
        <v>20</v>
      </c>
      <c r="F258" s="697" t="s">
        <v>10</v>
      </c>
      <c r="Q258" s="697">
        <v>1.44084100037832E-3</v>
      </c>
      <c r="R258" s="697">
        <v>3.4388117533096499E-3</v>
      </c>
      <c r="S258" s="697">
        <v>6.7407264916161704E-3</v>
      </c>
      <c r="T258" s="697">
        <v>8.2109067067173899E-3</v>
      </c>
      <c r="U258" s="697">
        <v>8.8646707918629292E-3</v>
      </c>
      <c r="V258" s="697">
        <v>9.1963700243671408E-3</v>
      </c>
      <c r="W258" s="697">
        <v>9.6579605980876594E-3</v>
      </c>
      <c r="X258" s="697">
        <v>9.6894681732226894E-3</v>
      </c>
      <c r="Y258" s="697">
        <v>1.00852950144243E-2</v>
      </c>
      <c r="Z258" s="697">
        <v>9.0702271286316298E-3</v>
      </c>
      <c r="AA258" s="697">
        <v>8.5603614195865606E-3</v>
      </c>
      <c r="AB258" s="697">
        <v>7.8301708326136508E-3</v>
      </c>
      <c r="AC258" s="697">
        <v>7.9880014252450698E-3</v>
      </c>
      <c r="AD258" s="697">
        <v>8.2507147275675905E-3</v>
      </c>
      <c r="AE258" s="697">
        <v>1.0004772150732999E-2</v>
      </c>
      <c r="AF258" s="697">
        <v>1.0580185614476999E-2</v>
      </c>
      <c r="AG258" s="697">
        <v>1.0625636207031599E-2</v>
      </c>
      <c r="AH258" s="697">
        <v>1.1581426335931099E-2</v>
      </c>
      <c r="AI258" s="697">
        <v>1.08540176693311E-2</v>
      </c>
      <c r="AJ258" s="697">
        <v>1.1548679481168901E-2</v>
      </c>
      <c r="AK258" s="697">
        <v>1.1465728466419601E-2</v>
      </c>
      <c r="AL258" s="697">
        <v>8.5056140060614707E-3</v>
      </c>
      <c r="AM258" s="697">
        <v>8.6257928118393199E-3</v>
      </c>
      <c r="AN258" s="697">
        <v>7.2574542152262804E-3</v>
      </c>
      <c r="AO258" s="697">
        <v>7.3690514999658801E-3</v>
      </c>
      <c r="AP258" s="697">
        <v>8.1430126102541092E-3</v>
      </c>
      <c r="AQ258" s="697">
        <v>8.1092739036664301E-3</v>
      </c>
      <c r="AR258" s="697">
        <v>8.3160848844660799E-3</v>
      </c>
      <c r="AS258" s="697">
        <v>8.3392672309375096E-3</v>
      </c>
      <c r="AT258" s="697">
        <v>8.1040549114610397E-3</v>
      </c>
      <c r="AU258" s="697">
        <v>7.7111786984965002E-3</v>
      </c>
      <c r="AV258" s="697">
        <v>8.5452493665585504E-3</v>
      </c>
      <c r="AW258" s="697">
        <v>7.9942125992882706E-3</v>
      </c>
      <c r="AX258" s="697">
        <v>7.9083759196839493E-3</v>
      </c>
      <c r="AY258" s="697">
        <v>7.48417641582286E-3</v>
      </c>
      <c r="AZ258" s="697">
        <v>1.02989308313332E-2</v>
      </c>
      <c r="BA258" s="697">
        <v>1.01820494239785E-2</v>
      </c>
      <c r="BB258" s="697">
        <v>9.8139409059484796E-3</v>
      </c>
      <c r="BC258" s="697">
        <v>1.32597681795631E-2</v>
      </c>
      <c r="BD258" s="697">
        <v>1.10720533920819E-2</v>
      </c>
      <c r="BE258" s="697">
        <v>1.1061128912989901E-2</v>
      </c>
      <c r="BF258" s="697">
        <v>1.05248920036182E-2</v>
      </c>
      <c r="BG258" s="697">
        <v>9.5892547802599298E-3</v>
      </c>
      <c r="BH258" s="697">
        <v>9.5753097294607997E-3</v>
      </c>
    </row>
    <row r="259" spans="1:60" s="696" customFormat="1" ht="12.75" x14ac:dyDescent="0.2">
      <c r="A259" s="696" t="s">
        <v>6</v>
      </c>
      <c r="B259" s="696" t="s">
        <v>47</v>
      </c>
      <c r="C259" s="696" t="s">
        <v>20</v>
      </c>
      <c r="D259" s="696" t="s">
        <v>1075</v>
      </c>
      <c r="E259" s="699" t="s">
        <v>1053</v>
      </c>
      <c r="F259" s="696" t="s">
        <v>11</v>
      </c>
      <c r="G259" s="705"/>
      <c r="H259" s="705"/>
      <c r="I259" s="705"/>
      <c r="J259" s="705"/>
      <c r="K259" s="705"/>
      <c r="L259" s="705"/>
      <c r="M259" s="705"/>
      <c r="N259" s="705"/>
      <c r="O259" s="705"/>
      <c r="P259" s="705"/>
      <c r="Q259" s="696">
        <f t="shared" ref="Q259:BH259" si="38">0.5</f>
        <v>0.5</v>
      </c>
      <c r="R259" s="696">
        <f t="shared" si="38"/>
        <v>0.5</v>
      </c>
      <c r="S259" s="696">
        <f t="shared" si="38"/>
        <v>0.5</v>
      </c>
      <c r="T259" s="696">
        <f t="shared" si="38"/>
        <v>0.5</v>
      </c>
      <c r="U259" s="696">
        <f t="shared" si="38"/>
        <v>0.5</v>
      </c>
      <c r="V259" s="696">
        <f t="shared" si="38"/>
        <v>0.5</v>
      </c>
      <c r="W259" s="696">
        <f t="shared" si="38"/>
        <v>0.5</v>
      </c>
      <c r="X259" s="696">
        <f t="shared" si="38"/>
        <v>0.5</v>
      </c>
      <c r="Y259" s="696">
        <f t="shared" si="38"/>
        <v>0.5</v>
      </c>
      <c r="Z259" s="696">
        <f t="shared" si="38"/>
        <v>0.5</v>
      </c>
      <c r="AA259" s="696">
        <f t="shared" si="38"/>
        <v>0.5</v>
      </c>
      <c r="AB259" s="696">
        <f t="shared" si="38"/>
        <v>0.5</v>
      </c>
      <c r="AC259" s="696">
        <f t="shared" si="38"/>
        <v>0.5</v>
      </c>
      <c r="AD259" s="696">
        <f t="shared" si="38"/>
        <v>0.5</v>
      </c>
      <c r="AE259" s="696">
        <f t="shared" si="38"/>
        <v>0.5</v>
      </c>
      <c r="AF259" s="696">
        <f t="shared" si="38"/>
        <v>0.5</v>
      </c>
      <c r="AG259" s="696">
        <f t="shared" si="38"/>
        <v>0.5</v>
      </c>
      <c r="AH259" s="696">
        <f t="shared" si="38"/>
        <v>0.5</v>
      </c>
      <c r="AI259" s="696">
        <f t="shared" si="38"/>
        <v>0.5</v>
      </c>
      <c r="AJ259" s="696">
        <f t="shared" si="38"/>
        <v>0.5</v>
      </c>
      <c r="AK259" s="696">
        <f t="shared" si="38"/>
        <v>0.5</v>
      </c>
      <c r="AL259" s="696">
        <f t="shared" si="38"/>
        <v>0.5</v>
      </c>
      <c r="AM259" s="696">
        <f t="shared" si="38"/>
        <v>0.5</v>
      </c>
      <c r="AN259" s="696">
        <f t="shared" si="38"/>
        <v>0.5</v>
      </c>
      <c r="AO259" s="696">
        <f t="shared" si="38"/>
        <v>0.5</v>
      </c>
      <c r="AP259" s="696">
        <f t="shared" si="38"/>
        <v>0.5</v>
      </c>
      <c r="AQ259" s="696">
        <f t="shared" si="38"/>
        <v>0.5</v>
      </c>
      <c r="AR259" s="696">
        <f t="shared" si="38"/>
        <v>0.5</v>
      </c>
      <c r="AS259" s="696">
        <f t="shared" si="38"/>
        <v>0.5</v>
      </c>
      <c r="AT259" s="696">
        <f t="shared" si="38"/>
        <v>0.5</v>
      </c>
      <c r="AU259" s="696">
        <f t="shared" si="38"/>
        <v>0.5</v>
      </c>
      <c r="AV259" s="696">
        <f t="shared" si="38"/>
        <v>0.5</v>
      </c>
      <c r="AW259" s="696">
        <f t="shared" si="38"/>
        <v>0.5</v>
      </c>
      <c r="AX259" s="696">
        <f t="shared" si="38"/>
        <v>0.5</v>
      </c>
      <c r="AY259" s="696">
        <f t="shared" si="38"/>
        <v>0.5</v>
      </c>
      <c r="AZ259" s="696">
        <f t="shared" si="38"/>
        <v>0.5</v>
      </c>
      <c r="BA259" s="696">
        <f t="shared" si="38"/>
        <v>0.5</v>
      </c>
      <c r="BB259" s="696">
        <f t="shared" si="38"/>
        <v>0.5</v>
      </c>
      <c r="BC259" s="696">
        <f t="shared" si="38"/>
        <v>0.5</v>
      </c>
      <c r="BD259" s="696">
        <f t="shared" si="38"/>
        <v>0.5</v>
      </c>
      <c r="BE259" s="696">
        <f>0.5</f>
        <v>0.5</v>
      </c>
      <c r="BF259" s="696">
        <f t="shared" si="38"/>
        <v>0.5</v>
      </c>
      <c r="BG259" s="696">
        <f t="shared" si="38"/>
        <v>0.5</v>
      </c>
      <c r="BH259" s="696">
        <f t="shared" si="38"/>
        <v>0.5</v>
      </c>
    </row>
    <row r="260" spans="1:60" s="696" customFormat="1" ht="12.75" x14ac:dyDescent="0.2">
      <c r="A260" s="696" t="s">
        <v>6</v>
      </c>
      <c r="B260" s="696" t="s">
        <v>47</v>
      </c>
      <c r="C260" s="696" t="s">
        <v>20</v>
      </c>
      <c r="D260" s="696" t="s">
        <v>1075</v>
      </c>
      <c r="E260" s="699" t="s">
        <v>1053</v>
      </c>
      <c r="F260" s="696" t="s">
        <v>12</v>
      </c>
      <c r="G260" s="706"/>
      <c r="H260" s="706"/>
      <c r="I260" s="706"/>
      <c r="J260" s="706"/>
      <c r="K260" s="706"/>
      <c r="L260" s="706"/>
      <c r="M260" s="706"/>
      <c r="N260" s="706"/>
      <c r="O260" s="706"/>
      <c r="P260" s="706"/>
      <c r="Q260" s="700">
        <f>'3 Heat eta and phi'!N$20</f>
        <v>0.26376961637687713</v>
      </c>
      <c r="R260" s="700">
        <f>'3 Heat eta and phi'!O$20</f>
        <v>0.27384463233818968</v>
      </c>
      <c r="S260" s="700">
        <f>'3 Heat eta and phi'!P$20</f>
        <v>0.29274828522686275</v>
      </c>
      <c r="T260" s="700">
        <f>'3 Heat eta and phi'!Q$20</f>
        <v>0.26305771052289167</v>
      </c>
      <c r="U260" s="700">
        <f>'3 Heat eta and phi'!R$20</f>
        <v>0.27337536104858901</v>
      </c>
      <c r="V260" s="700">
        <f>'3 Heat eta and phi'!S$20</f>
        <v>0.26712694482050137</v>
      </c>
      <c r="W260" s="700">
        <f>'3 Heat eta and phi'!T$20</f>
        <v>0.26379674514077622</v>
      </c>
      <c r="X260" s="700">
        <f>'3 Heat eta and phi'!U$20</f>
        <v>0.27815907003644758</v>
      </c>
      <c r="Y260" s="700">
        <f>'3 Heat eta and phi'!V$20</f>
        <v>0.28285577134714029</v>
      </c>
      <c r="Z260" s="700">
        <f>'3 Heat eta and phi'!W$20</f>
        <v>0.27873423627915395</v>
      </c>
      <c r="AA260" s="700">
        <f>'3 Heat eta and phi'!X$20</f>
        <v>0.30307632471533119</v>
      </c>
      <c r="AB260" s="700">
        <f>'3 Heat eta and phi'!Y$20</f>
        <v>0.30222719842934154</v>
      </c>
      <c r="AC260" s="700">
        <f>'3 Heat eta and phi'!Z$20</f>
        <v>0.31428327370669973</v>
      </c>
      <c r="AD260" s="700">
        <f>'3 Heat eta and phi'!AA$20</f>
        <v>0.32638671499685012</v>
      </c>
      <c r="AE260" s="700">
        <f>'3 Heat eta and phi'!AB$20</f>
        <v>0.32866456515327247</v>
      </c>
      <c r="AF260" s="700">
        <f>'3 Heat eta and phi'!AC$20</f>
        <v>0.32726578478118595</v>
      </c>
      <c r="AG260" s="700">
        <f>'3 Heat eta and phi'!AD$20</f>
        <v>0.33804828140726689</v>
      </c>
      <c r="AH260" s="700">
        <f>'3 Heat eta and phi'!AE$20</f>
        <v>0.35308368348877672</v>
      </c>
      <c r="AI260" s="700">
        <f>'3 Heat eta and phi'!AF$20</f>
        <v>0.36127501605989543</v>
      </c>
      <c r="AJ260" s="700">
        <f>'3 Heat eta and phi'!AG$20</f>
        <v>0.336314328692911</v>
      </c>
      <c r="AK260" s="700">
        <f>'3 Heat eta and phi'!AH$20</f>
        <v>0.34392257025756506</v>
      </c>
      <c r="AL260" s="700">
        <f>'3 Heat eta and phi'!AI$20</f>
        <v>0.36114628596185655</v>
      </c>
      <c r="AM260" s="700">
        <f>'3 Heat eta and phi'!AJ$20</f>
        <v>0.37061538562698515</v>
      </c>
      <c r="AN260" s="700">
        <f>'3 Heat eta and phi'!AK$20</f>
        <v>0.37678757180985728</v>
      </c>
      <c r="AO260" s="700">
        <f>'3 Heat eta and phi'!AL$20</f>
        <v>0.38741092067264526</v>
      </c>
      <c r="AP260" s="700">
        <f>'3 Heat eta and phi'!AM$20</f>
        <v>0.383268005286727</v>
      </c>
      <c r="AQ260" s="700">
        <f>'3 Heat eta and phi'!AN$20</f>
        <v>0.39361997933234427</v>
      </c>
      <c r="AR260" s="700">
        <f>'3 Heat eta and phi'!AO$20</f>
        <v>0.40715832414469166</v>
      </c>
      <c r="AS260" s="700">
        <f>'3 Heat eta and phi'!AP$20</f>
        <v>0.41465054901440324</v>
      </c>
      <c r="AT260" s="700">
        <f>'3 Heat eta and phi'!AQ$20</f>
        <v>0.40584455533179142</v>
      </c>
      <c r="AU260" s="700">
        <f>'3 Heat eta and phi'!AR$20</f>
        <v>0.4151583306213521</v>
      </c>
      <c r="AV260" s="700">
        <f>'3 Heat eta and phi'!AS$20</f>
        <v>0.43862096220278957</v>
      </c>
      <c r="AW260" s="700">
        <f>'3 Heat eta and phi'!AT$20</f>
        <v>0.44758791805257503</v>
      </c>
      <c r="AX260" s="700">
        <f>'3 Heat eta and phi'!AU$20</f>
        <v>0.44657128563417114</v>
      </c>
      <c r="AY260" s="700">
        <f>'3 Heat eta and phi'!AV$20</f>
        <v>0.45050456715809217</v>
      </c>
      <c r="AZ260" s="700">
        <f>'3 Heat eta and phi'!AW$20</f>
        <v>0.44928545717019908</v>
      </c>
      <c r="BA260" s="700">
        <f>'3 Heat eta and phi'!AX$20</f>
        <v>0.44282161656391661</v>
      </c>
      <c r="BB260" s="700">
        <f>'3 Heat eta and phi'!AY$20</f>
        <v>0.4474011718435042</v>
      </c>
      <c r="BC260" s="700">
        <f>'3 Heat eta and phi'!AZ$20</f>
        <v>0.42440799931491724</v>
      </c>
      <c r="BD260" s="700">
        <f>'3 Heat eta and phi'!BA$20</f>
        <v>0.43407536964877846</v>
      </c>
      <c r="BE260" s="700">
        <f>'3 Heat eta and phi'!BB$20</f>
        <v>0.43033233297466611</v>
      </c>
      <c r="BF260" s="700">
        <f>'3 Heat eta and phi'!BC$20</f>
        <v>0.42931747399306813</v>
      </c>
      <c r="BG260" s="700">
        <f>'3 Heat eta and phi'!BD$20</f>
        <v>0.4373933131244585</v>
      </c>
      <c r="BH260" s="700">
        <f>'3 Heat eta and phi'!BE$20</f>
        <v>0.44952489502727749</v>
      </c>
    </row>
    <row r="261" spans="1:60" s="696" customFormat="1" ht="12.75" x14ac:dyDescent="0.2">
      <c r="A261" s="696" t="s">
        <v>6</v>
      </c>
      <c r="B261" s="696" t="s">
        <v>47</v>
      </c>
      <c r="C261" s="696" t="s">
        <v>20</v>
      </c>
      <c r="D261" s="696" t="s">
        <v>1075</v>
      </c>
      <c r="E261" s="699" t="s">
        <v>1053</v>
      </c>
      <c r="F261" s="696" t="s">
        <v>13</v>
      </c>
      <c r="G261" s="706"/>
      <c r="H261" s="706"/>
      <c r="I261" s="706"/>
      <c r="J261" s="706"/>
      <c r="K261" s="706"/>
      <c r="L261" s="706"/>
      <c r="M261" s="706"/>
      <c r="N261" s="706"/>
      <c r="O261" s="706"/>
      <c r="P261" s="706"/>
      <c r="Q261" s="700">
        <f>'3 Heat eta and phi'!N$24</f>
        <v>0.40255759881631803</v>
      </c>
      <c r="R261" s="700">
        <f>'3 Heat eta and phi'!O$24</f>
        <v>0.40261044176706828</v>
      </c>
      <c r="S261" s="700">
        <f>'3 Heat eta and phi'!P$24</f>
        <v>0.40308602832382168</v>
      </c>
      <c r="T261" s="700">
        <f>'3 Heat eta and phi'!Q$24</f>
        <v>0.4022933840625661</v>
      </c>
      <c r="U261" s="700">
        <f>'3 Heat eta and phi'!R$24</f>
        <v>0.40287465652082011</v>
      </c>
      <c r="V261" s="700">
        <f>'3 Heat eta and phi'!S$24</f>
        <v>0.40102515324455723</v>
      </c>
      <c r="W261" s="700">
        <f>'3 Heat eta and phi'!T$24</f>
        <v>0.40076093849080541</v>
      </c>
      <c r="X261" s="700">
        <f>'3 Heat eta and phi'!U$24</f>
        <v>0.4033502430775735</v>
      </c>
      <c r="Y261" s="700">
        <f>'3 Heat eta and phi'!V$24</f>
        <v>0.40234622701331646</v>
      </c>
      <c r="Z261" s="700">
        <f>'3 Heat eta and phi'!W$24</f>
        <v>0.40435425914183065</v>
      </c>
      <c r="AA261" s="700">
        <f>'3 Heat eta and phi'!X$24</f>
        <v>0.40271612766856901</v>
      </c>
      <c r="AB261" s="700">
        <f>'3 Heat eta and phi'!Y$24</f>
        <v>0.402134855210315</v>
      </c>
      <c r="AC261" s="700">
        <f>'3 Heat eta and phi'!Z$24</f>
        <v>0.40250475586556766</v>
      </c>
      <c r="AD261" s="700">
        <f>'3 Heat eta and phi'!AA$24</f>
        <v>0.40160642570281135</v>
      </c>
      <c r="AE261" s="700">
        <f>'3 Heat eta and phi'!AB$24</f>
        <v>0.40202916930881427</v>
      </c>
      <c r="AF261" s="700">
        <f>'3 Heat eta and phi'!AC$24</f>
        <v>0.40409004438807872</v>
      </c>
      <c r="AG261" s="700">
        <f>'3 Heat eta and phi'!AD$24</f>
        <v>0.40414288733882908</v>
      </c>
      <c r="AH261" s="700">
        <f>'3 Heat eta and phi'!AE$24</f>
        <v>0.40340308602832387</v>
      </c>
      <c r="AI261" s="700">
        <f>'3 Heat eta and phi'!AF$24</f>
        <v>0.4022933840625661</v>
      </c>
      <c r="AJ261" s="700">
        <f>'3 Heat eta and phi'!AG$24</f>
        <v>0.39996829422954983</v>
      </c>
      <c r="AK261" s="700">
        <f>'3 Heat eta and phi'!AH$24</f>
        <v>0.40007398013105056</v>
      </c>
      <c r="AL261" s="700">
        <f>'3 Heat eta and phi'!AI$24</f>
        <v>0.40255759881631803</v>
      </c>
      <c r="AM261" s="700">
        <f>'3 Heat eta and phi'!AJ$24</f>
        <v>0.40165926865356172</v>
      </c>
      <c r="AN261" s="700">
        <f>'3 Heat eta and phi'!AK$24</f>
        <v>0.40292749947157058</v>
      </c>
      <c r="AO261" s="700">
        <f>'3 Heat eta and phi'!AL$24</f>
        <v>0.40113083914605796</v>
      </c>
      <c r="AP261" s="700">
        <f>'3 Heat eta and phi'!AM$24</f>
        <v>0.39965123652504764</v>
      </c>
      <c r="AQ261" s="700">
        <f>'3 Heat eta and phi'!AN$24</f>
        <v>0.40329740012682325</v>
      </c>
      <c r="AR261" s="700">
        <f>'3 Heat eta and phi'!AO$24</f>
        <v>0.40091946734305661</v>
      </c>
      <c r="AS261" s="700">
        <f>'3 Heat eta and phi'!AP$24</f>
        <v>0.40070809554005504</v>
      </c>
      <c r="AT261" s="700">
        <f>'3 Heat eta and phi'!AQ$24</f>
        <v>0.40012682308180103</v>
      </c>
      <c r="AU261" s="700">
        <f>'3 Heat eta and phi'!AR$24</f>
        <v>0.40097231029380687</v>
      </c>
      <c r="AV261" s="700">
        <f>'3 Heat eta and phi'!AS$24</f>
        <v>0.40123652504755869</v>
      </c>
      <c r="AW261" s="700">
        <f>'3 Heat eta and phi'!AT$24</f>
        <v>0.40054956668780395</v>
      </c>
      <c r="AX261" s="700">
        <f>'3 Heat eta and phi'!AU$24</f>
        <v>0.40033819488480238</v>
      </c>
      <c r="AY261" s="700">
        <f>'3 Heat eta and phi'!AV$24</f>
        <v>0.40065525258930468</v>
      </c>
      <c r="AZ261" s="700">
        <f>'3 Heat eta and phi'!AW$24</f>
        <v>0.40039103783555285</v>
      </c>
      <c r="BA261" s="700">
        <f>'3 Heat eta and phi'!AX$24</f>
        <v>0.40017966603255128</v>
      </c>
      <c r="BB261" s="700">
        <f>'3 Heat eta and phi'!AY$24</f>
        <v>0.40023250898330165</v>
      </c>
      <c r="BC261" s="700">
        <f>'3 Heat eta and phi'!AZ$24</f>
        <v>0.40139505389980978</v>
      </c>
      <c r="BD261" s="700">
        <f>'3 Heat eta and phi'!BA$24</f>
        <v>0.40123652504755869</v>
      </c>
      <c r="BE261" s="700">
        <f>'3 Heat eta and phi'!BB$24</f>
        <v>0.40329740012682325</v>
      </c>
      <c r="BF261" s="700">
        <f>'3 Heat eta and phi'!BC$24</f>
        <v>0.40123652504755869</v>
      </c>
      <c r="BG261" s="700">
        <f>'3 Heat eta and phi'!BD$24</f>
        <v>0.40192348340731354</v>
      </c>
      <c r="BH261" s="700">
        <f>'3 Heat eta and phi'!BE$24</f>
        <v>0.40266328471781876</v>
      </c>
    </row>
    <row r="262" spans="1:60" s="696" customFormat="1" ht="12.75" x14ac:dyDescent="0.2">
      <c r="A262" s="696" t="s">
        <v>6</v>
      </c>
      <c r="B262" s="696" t="s">
        <v>47</v>
      </c>
      <c r="C262" s="696" t="s">
        <v>20</v>
      </c>
      <c r="D262" s="696" t="s">
        <v>1074</v>
      </c>
      <c r="E262" s="699" t="s">
        <v>1047</v>
      </c>
      <c r="F262" s="696" t="s">
        <v>11</v>
      </c>
      <c r="G262" s="705"/>
      <c r="H262" s="705"/>
      <c r="I262" s="705"/>
      <c r="J262" s="705"/>
      <c r="K262" s="705"/>
      <c r="L262" s="705"/>
      <c r="M262" s="705"/>
      <c r="N262" s="705"/>
      <c r="O262" s="705"/>
      <c r="P262" s="705"/>
      <c r="Q262" s="696">
        <f t="shared" ref="Q262:BH262" si="39">0.5</f>
        <v>0.5</v>
      </c>
      <c r="R262" s="696">
        <f t="shared" si="39"/>
        <v>0.5</v>
      </c>
      <c r="S262" s="696">
        <f t="shared" si="39"/>
        <v>0.5</v>
      </c>
      <c r="T262" s="696">
        <f t="shared" si="39"/>
        <v>0.5</v>
      </c>
      <c r="U262" s="696">
        <f t="shared" si="39"/>
        <v>0.5</v>
      </c>
      <c r="V262" s="696">
        <f t="shared" si="39"/>
        <v>0.5</v>
      </c>
      <c r="W262" s="696">
        <f t="shared" si="39"/>
        <v>0.5</v>
      </c>
      <c r="X262" s="696">
        <f t="shared" si="39"/>
        <v>0.5</v>
      </c>
      <c r="Y262" s="696">
        <f t="shared" si="39"/>
        <v>0.5</v>
      </c>
      <c r="Z262" s="696">
        <f t="shared" si="39"/>
        <v>0.5</v>
      </c>
      <c r="AA262" s="696">
        <f t="shared" si="39"/>
        <v>0.5</v>
      </c>
      <c r="AB262" s="696">
        <f t="shared" si="39"/>
        <v>0.5</v>
      </c>
      <c r="AC262" s="696">
        <f t="shared" si="39"/>
        <v>0.5</v>
      </c>
      <c r="AD262" s="696">
        <f t="shared" si="39"/>
        <v>0.5</v>
      </c>
      <c r="AE262" s="696">
        <f t="shared" si="39"/>
        <v>0.5</v>
      </c>
      <c r="AF262" s="696">
        <f t="shared" si="39"/>
        <v>0.5</v>
      </c>
      <c r="AG262" s="696">
        <f t="shared" si="39"/>
        <v>0.5</v>
      </c>
      <c r="AH262" s="696">
        <f t="shared" si="39"/>
        <v>0.5</v>
      </c>
      <c r="AI262" s="696">
        <f t="shared" si="39"/>
        <v>0.5</v>
      </c>
      <c r="AJ262" s="696">
        <f t="shared" si="39"/>
        <v>0.5</v>
      </c>
      <c r="AK262" s="696">
        <f t="shared" si="39"/>
        <v>0.5</v>
      </c>
      <c r="AL262" s="696">
        <f t="shared" si="39"/>
        <v>0.5</v>
      </c>
      <c r="AM262" s="696">
        <f t="shared" si="39"/>
        <v>0.5</v>
      </c>
      <c r="AN262" s="696">
        <f t="shared" si="39"/>
        <v>0.5</v>
      </c>
      <c r="AO262" s="696">
        <f t="shared" si="39"/>
        <v>0.5</v>
      </c>
      <c r="AP262" s="696">
        <f t="shared" si="39"/>
        <v>0.5</v>
      </c>
      <c r="AQ262" s="696">
        <f t="shared" si="39"/>
        <v>0.5</v>
      </c>
      <c r="AR262" s="696">
        <f t="shared" si="39"/>
        <v>0.5</v>
      </c>
      <c r="AS262" s="696">
        <f t="shared" si="39"/>
        <v>0.5</v>
      </c>
      <c r="AT262" s="696">
        <f t="shared" si="39"/>
        <v>0.5</v>
      </c>
      <c r="AU262" s="696">
        <f t="shared" si="39"/>
        <v>0.5</v>
      </c>
      <c r="AV262" s="696">
        <f t="shared" si="39"/>
        <v>0.5</v>
      </c>
      <c r="AW262" s="696">
        <f t="shared" si="39"/>
        <v>0.5</v>
      </c>
      <c r="AX262" s="696">
        <f t="shared" si="39"/>
        <v>0.5</v>
      </c>
      <c r="AY262" s="696">
        <f t="shared" si="39"/>
        <v>0.5</v>
      </c>
      <c r="AZ262" s="696">
        <f t="shared" si="39"/>
        <v>0.5</v>
      </c>
      <c r="BA262" s="696">
        <f t="shared" si="39"/>
        <v>0.5</v>
      </c>
      <c r="BB262" s="696">
        <f t="shared" si="39"/>
        <v>0.5</v>
      </c>
      <c r="BC262" s="696">
        <f t="shared" si="39"/>
        <v>0.5</v>
      </c>
      <c r="BD262" s="696">
        <f t="shared" si="39"/>
        <v>0.5</v>
      </c>
      <c r="BE262" s="696">
        <f>0.5</f>
        <v>0.5</v>
      </c>
      <c r="BF262" s="696">
        <f t="shared" si="39"/>
        <v>0.5</v>
      </c>
      <c r="BG262" s="696">
        <f t="shared" si="39"/>
        <v>0.5</v>
      </c>
      <c r="BH262" s="696">
        <f t="shared" si="39"/>
        <v>0.5</v>
      </c>
    </row>
    <row r="263" spans="1:60" s="696" customFormat="1" ht="12.75" x14ac:dyDescent="0.2">
      <c r="A263" s="696" t="s">
        <v>6</v>
      </c>
      <c r="B263" s="696" t="s">
        <v>47</v>
      </c>
      <c r="C263" s="696" t="s">
        <v>20</v>
      </c>
      <c r="D263" s="696" t="s">
        <v>1074</v>
      </c>
      <c r="E263" s="699" t="s">
        <v>1047</v>
      </c>
      <c r="F263" s="696" t="s">
        <v>12</v>
      </c>
      <c r="G263" s="706"/>
      <c r="H263" s="706"/>
      <c r="I263" s="706"/>
      <c r="J263" s="706"/>
      <c r="K263" s="706"/>
      <c r="L263" s="706"/>
      <c r="M263" s="706"/>
      <c r="N263" s="706"/>
      <c r="O263" s="706"/>
      <c r="P263" s="706"/>
      <c r="Q263" s="700">
        <f>'3 Heat eta and phi'!N$21</f>
        <v>0.26376961637687713</v>
      </c>
      <c r="R263" s="700">
        <f>'3 Heat eta and phi'!O$21</f>
        <v>0.27384463233818968</v>
      </c>
      <c r="S263" s="700">
        <f>'3 Heat eta and phi'!P$21</f>
        <v>0.29274828522686275</v>
      </c>
      <c r="T263" s="700">
        <f>'3 Heat eta and phi'!Q$21</f>
        <v>0.26305771052289167</v>
      </c>
      <c r="U263" s="700">
        <f>'3 Heat eta and phi'!R$21</f>
        <v>0.27337536104858901</v>
      </c>
      <c r="V263" s="700">
        <f>'3 Heat eta and phi'!S$21</f>
        <v>0.26712694482050137</v>
      </c>
      <c r="W263" s="700">
        <f>'3 Heat eta and phi'!T$21</f>
        <v>0.26379674514077622</v>
      </c>
      <c r="X263" s="700">
        <f>'3 Heat eta and phi'!U$21</f>
        <v>0.27815907003644758</v>
      </c>
      <c r="Y263" s="700">
        <f>'3 Heat eta and phi'!V$21</f>
        <v>0.28285577134714029</v>
      </c>
      <c r="Z263" s="700">
        <f>'3 Heat eta and phi'!W$21</f>
        <v>0.27873423627915395</v>
      </c>
      <c r="AA263" s="700">
        <f>'3 Heat eta and phi'!X$21</f>
        <v>0.30307632471533119</v>
      </c>
      <c r="AB263" s="700">
        <f>'3 Heat eta and phi'!Y$21</f>
        <v>0.30222719842934154</v>
      </c>
      <c r="AC263" s="700">
        <f>'3 Heat eta and phi'!Z$21</f>
        <v>0.31428327370669973</v>
      </c>
      <c r="AD263" s="700">
        <f>'3 Heat eta and phi'!AA$21</f>
        <v>0.32638671499685012</v>
      </c>
      <c r="AE263" s="700">
        <f>'3 Heat eta and phi'!AB$21</f>
        <v>0.32866456515327247</v>
      </c>
      <c r="AF263" s="700">
        <f>'3 Heat eta and phi'!AC$21</f>
        <v>0.32726578478118595</v>
      </c>
      <c r="AG263" s="700">
        <f>'3 Heat eta and phi'!AD$21</f>
        <v>0.33804828140726689</v>
      </c>
      <c r="AH263" s="700">
        <f>'3 Heat eta and phi'!AE$21</f>
        <v>0.35308368348877672</v>
      </c>
      <c r="AI263" s="700">
        <f>'3 Heat eta and phi'!AF$21</f>
        <v>0.36127501605989543</v>
      </c>
      <c r="AJ263" s="700">
        <f>'3 Heat eta and phi'!AG$21</f>
        <v>0.336314328692911</v>
      </c>
      <c r="AK263" s="700">
        <f>'3 Heat eta and phi'!AH$21</f>
        <v>0.34392257025756506</v>
      </c>
      <c r="AL263" s="700">
        <f>'3 Heat eta and phi'!AI$21</f>
        <v>0.36114628596185655</v>
      </c>
      <c r="AM263" s="700">
        <f>'3 Heat eta and phi'!AJ$21</f>
        <v>0.37061538562698515</v>
      </c>
      <c r="AN263" s="700">
        <f>'3 Heat eta and phi'!AK$21</f>
        <v>0.37678757180985728</v>
      </c>
      <c r="AO263" s="700">
        <f>'3 Heat eta and phi'!AL$21</f>
        <v>0.38741092067264526</v>
      </c>
      <c r="AP263" s="700">
        <f>'3 Heat eta and phi'!AM$21</f>
        <v>0.383268005286727</v>
      </c>
      <c r="AQ263" s="700">
        <f>'3 Heat eta and phi'!AN$21</f>
        <v>0.39361997933234427</v>
      </c>
      <c r="AR263" s="700">
        <f>'3 Heat eta and phi'!AO$21</f>
        <v>0.40715832414469166</v>
      </c>
      <c r="AS263" s="700">
        <f>'3 Heat eta and phi'!AP$21</f>
        <v>0.41465054901440324</v>
      </c>
      <c r="AT263" s="700">
        <f>'3 Heat eta and phi'!AQ$21</f>
        <v>0.40584455533179142</v>
      </c>
      <c r="AU263" s="700">
        <f>'3 Heat eta and phi'!AR$21</f>
        <v>0.4151583306213521</v>
      </c>
      <c r="AV263" s="700">
        <f>'3 Heat eta and phi'!AS$21</f>
        <v>0.43862096220278957</v>
      </c>
      <c r="AW263" s="700">
        <f>'3 Heat eta and phi'!AT$21</f>
        <v>0.44758791805257503</v>
      </c>
      <c r="AX263" s="700">
        <f>'3 Heat eta and phi'!AU$21</f>
        <v>0.44657128563417114</v>
      </c>
      <c r="AY263" s="700">
        <f>'3 Heat eta and phi'!AV$21</f>
        <v>0.45050456715809217</v>
      </c>
      <c r="AZ263" s="700">
        <f>'3 Heat eta and phi'!AW$21</f>
        <v>0.44928545717019908</v>
      </c>
      <c r="BA263" s="700">
        <f>'3 Heat eta and phi'!AX$21</f>
        <v>0.44282161656391661</v>
      </c>
      <c r="BB263" s="700">
        <f>'3 Heat eta and phi'!AY$21</f>
        <v>0.4474011718435042</v>
      </c>
      <c r="BC263" s="700">
        <f>'3 Heat eta and phi'!AZ$21</f>
        <v>0.42440799931491724</v>
      </c>
      <c r="BD263" s="700">
        <f>'3 Heat eta and phi'!BA$21</f>
        <v>0.43407536964877846</v>
      </c>
      <c r="BE263" s="700">
        <f>'3 Heat eta and phi'!BB$21</f>
        <v>0.43033233297466611</v>
      </c>
      <c r="BF263" s="700">
        <f>'3 Heat eta and phi'!BC$21</f>
        <v>0.42931747399306813</v>
      </c>
      <c r="BG263" s="700">
        <f>'3 Heat eta and phi'!BD$21</f>
        <v>0.4373933131244585</v>
      </c>
      <c r="BH263" s="700">
        <f>'3 Heat eta and phi'!BE$21</f>
        <v>0.44952489502727749</v>
      </c>
    </row>
    <row r="264" spans="1:60" s="696" customFormat="1" ht="12.75" x14ac:dyDescent="0.2">
      <c r="A264" s="696" t="s">
        <v>6</v>
      </c>
      <c r="B264" s="696" t="s">
        <v>47</v>
      </c>
      <c r="C264" s="696" t="s">
        <v>20</v>
      </c>
      <c r="D264" s="696" t="s">
        <v>1074</v>
      </c>
      <c r="E264" s="699" t="s">
        <v>1047</v>
      </c>
      <c r="F264" s="696" t="s">
        <v>13</v>
      </c>
      <c r="G264" s="706"/>
      <c r="H264" s="706"/>
      <c r="I264" s="706"/>
      <c r="J264" s="706"/>
      <c r="K264" s="706"/>
      <c r="L264" s="706"/>
      <c r="M264" s="706"/>
      <c r="N264" s="706"/>
      <c r="O264" s="706"/>
      <c r="P264" s="706"/>
      <c r="Q264" s="700">
        <f>'3 Heat eta and phi'!N$25</f>
        <v>0.67626846867483681</v>
      </c>
      <c r="R264" s="700">
        <f>'3 Heat eta and phi'!O$25</f>
        <v>0.6762971022792349</v>
      </c>
      <c r="S264" s="700">
        <f>'3 Heat eta and phi'!P$25</f>
        <v>0.67655480471881801</v>
      </c>
      <c r="T264" s="700">
        <f>'3 Heat eta and phi'!Q$25</f>
        <v>0.67612530065284626</v>
      </c>
      <c r="U264" s="700">
        <f>'3 Heat eta and phi'!R$25</f>
        <v>0.67644027030122555</v>
      </c>
      <c r="V264" s="700">
        <f>'3 Heat eta and phi'!S$25</f>
        <v>0.67543809414729128</v>
      </c>
      <c r="W264" s="700">
        <f>'3 Heat eta and phi'!T$25</f>
        <v>0.67529492612530073</v>
      </c>
      <c r="X264" s="700">
        <f>'3 Heat eta and phi'!U$25</f>
        <v>0.67669797274080867</v>
      </c>
      <c r="Y264" s="700">
        <f>'3 Heat eta and phi'!V$25</f>
        <v>0.67615393425724424</v>
      </c>
      <c r="Z264" s="700">
        <f>'3 Heat eta and phi'!W$25</f>
        <v>0.677242011224373</v>
      </c>
      <c r="AA264" s="700">
        <f>'3 Heat eta and phi'!X$25</f>
        <v>0.67635436948803118</v>
      </c>
      <c r="AB264" s="700">
        <f>'3 Heat eta and phi'!Y$25</f>
        <v>0.67603939983965189</v>
      </c>
      <c r="AC264" s="700">
        <f>'3 Heat eta and phi'!Z$25</f>
        <v>0.67623983507043872</v>
      </c>
      <c r="AD264" s="700">
        <f>'3 Heat eta and phi'!AA$25</f>
        <v>0.67575306379567057</v>
      </c>
      <c r="AE264" s="700">
        <f>'3 Heat eta and phi'!AB$25</f>
        <v>0.6759821326308556</v>
      </c>
      <c r="AF264" s="700">
        <f>'3 Heat eta and phi'!AC$25</f>
        <v>0.67709884320238234</v>
      </c>
      <c r="AG264" s="700">
        <f>'3 Heat eta and phi'!AD$25</f>
        <v>0.67712747680678054</v>
      </c>
      <c r="AH264" s="700">
        <f>'3 Heat eta and phi'!AE$25</f>
        <v>0.67672660634520676</v>
      </c>
      <c r="AI264" s="700">
        <f>'3 Heat eta and phi'!AF$25</f>
        <v>0.67612530065284626</v>
      </c>
      <c r="AJ264" s="700">
        <f>'3 Heat eta and phi'!AG$25</f>
        <v>0.67486542205932887</v>
      </c>
      <c r="AK264" s="700">
        <f>'3 Heat eta and phi'!AH$25</f>
        <v>0.67492268926812504</v>
      </c>
      <c r="AL264" s="700">
        <f>'3 Heat eta and phi'!AI$25</f>
        <v>0.67626846867483681</v>
      </c>
      <c r="AM264" s="700">
        <f>'3 Heat eta and phi'!AJ$25</f>
        <v>0.67578169740006877</v>
      </c>
      <c r="AN264" s="700">
        <f>'3 Heat eta and phi'!AK$25</f>
        <v>0.67646890390562375</v>
      </c>
      <c r="AO264" s="700">
        <f>'3 Heat eta and phi'!AL$25</f>
        <v>0.67549536135608745</v>
      </c>
      <c r="AP264" s="700">
        <f>'3 Heat eta and phi'!AM$25</f>
        <v>0.67469362043294012</v>
      </c>
      <c r="AQ264" s="700">
        <f>'3 Heat eta and phi'!AN$25</f>
        <v>0.67666933913641047</v>
      </c>
      <c r="AR264" s="700">
        <f>'3 Heat eta and phi'!AO$25</f>
        <v>0.6753808269384951</v>
      </c>
      <c r="AS264" s="700">
        <f>'3 Heat eta and phi'!AP$25</f>
        <v>0.67526629252090253</v>
      </c>
      <c r="AT264" s="700">
        <f>'3 Heat eta and phi'!AQ$25</f>
        <v>0.67495132287252324</v>
      </c>
      <c r="AU264" s="700">
        <f>'3 Heat eta and phi'!AR$25</f>
        <v>0.67540946054289319</v>
      </c>
      <c r="AV264" s="700">
        <f>'3 Heat eta and phi'!AS$25</f>
        <v>0.67555262856488385</v>
      </c>
      <c r="AW264" s="700">
        <f>'3 Heat eta and phi'!AT$25</f>
        <v>0.67518039170770816</v>
      </c>
      <c r="AX264" s="700">
        <f>'3 Heat eta and phi'!AU$25</f>
        <v>0.6750658572901157</v>
      </c>
      <c r="AY264" s="700">
        <f>'3 Heat eta and phi'!AV$25</f>
        <v>0.67523765891650445</v>
      </c>
      <c r="AZ264" s="700">
        <f>'3 Heat eta and phi'!AW$25</f>
        <v>0.67509449089451379</v>
      </c>
      <c r="BA264" s="700">
        <f>'3 Heat eta and phi'!AX$25</f>
        <v>0.67497995647692133</v>
      </c>
      <c r="BB264" s="700">
        <f>'3 Heat eta and phi'!AY$25</f>
        <v>0.67500859008131942</v>
      </c>
      <c r="BC264" s="700">
        <f>'3 Heat eta and phi'!AZ$25</f>
        <v>0.67563852937807811</v>
      </c>
      <c r="BD264" s="700">
        <f>'3 Heat eta and phi'!BA$25</f>
        <v>0.67555262856488385</v>
      </c>
      <c r="BE264" s="700">
        <f>'3 Heat eta and phi'!BB$25</f>
        <v>0.67666933913641047</v>
      </c>
      <c r="BF264" s="700">
        <f>'3 Heat eta and phi'!BC$25</f>
        <v>0.67555262856488385</v>
      </c>
      <c r="BG264" s="700">
        <f>'3 Heat eta and phi'!BD$25</f>
        <v>0.67592486542205932</v>
      </c>
      <c r="BH264" s="700">
        <f>'3 Heat eta and phi'!BE$25</f>
        <v>0.67632573588363309</v>
      </c>
    </row>
    <row r="265" spans="1:60" s="697" customFormat="1" ht="12.75" x14ac:dyDescent="0.2">
      <c r="A265" s="697" t="s">
        <v>6</v>
      </c>
      <c r="B265" s="697" t="s">
        <v>47</v>
      </c>
      <c r="C265" s="697" t="s">
        <v>26</v>
      </c>
      <c r="F265" s="697" t="s">
        <v>9</v>
      </c>
      <c r="G265" s="697">
        <v>234</v>
      </c>
      <c r="H265" s="697">
        <v>238</v>
      </c>
      <c r="I265" s="697">
        <v>238</v>
      </c>
      <c r="J265" s="697">
        <v>240</v>
      </c>
      <c r="K265" s="697">
        <v>249</v>
      </c>
      <c r="L265" s="697">
        <v>256</v>
      </c>
      <c r="M265" s="697">
        <v>254</v>
      </c>
      <c r="N265" s="697">
        <v>234</v>
      </c>
      <c r="O265" s="697">
        <v>234</v>
      </c>
      <c r="P265" s="697">
        <v>200</v>
      </c>
      <c r="Q265" s="697">
        <v>100</v>
      </c>
      <c r="R265" s="697">
        <v>61</v>
      </c>
      <c r="S265" s="697">
        <v>73</v>
      </c>
      <c r="T265" s="697">
        <v>34</v>
      </c>
      <c r="U265" s="697">
        <v>25</v>
      </c>
      <c r="V265" s="697">
        <v>9</v>
      </c>
      <c r="W265" s="697">
        <v>4</v>
      </c>
      <c r="X265" s="697">
        <v>2</v>
      </c>
    </row>
    <row r="266" spans="1:60" s="697" customFormat="1" ht="12.75" x14ac:dyDescent="0.2">
      <c r="A266" s="697" t="s">
        <v>6</v>
      </c>
      <c r="B266" s="697" t="s">
        <v>47</v>
      </c>
      <c r="C266" s="697" t="s">
        <v>26</v>
      </c>
      <c r="F266" s="697" t="s">
        <v>10</v>
      </c>
      <c r="G266" s="697">
        <v>2.2276167356847102E-3</v>
      </c>
      <c r="H266" s="697">
        <v>2.2963884949006698E-3</v>
      </c>
      <c r="I266" s="697">
        <v>2.2174395095545599E-3</v>
      </c>
      <c r="J266" s="697">
        <v>2.16958958596999E-3</v>
      </c>
      <c r="K266" s="697">
        <v>2.2638627499113502E-3</v>
      </c>
      <c r="L266" s="697">
        <v>2.2513015336991702E-3</v>
      </c>
      <c r="M266" s="697">
        <v>2.2816488955561699E-3</v>
      </c>
      <c r="N266" s="697">
        <v>2.0734203461017001E-3</v>
      </c>
      <c r="O266" s="697">
        <v>1.9960250100227702E-3</v>
      </c>
      <c r="P266" s="697">
        <v>1.6598474600184199E-3</v>
      </c>
      <c r="Q266" s="697">
        <v>8.0493910635660404E-4</v>
      </c>
      <c r="R266" s="697">
        <v>4.9241201162415196E-4</v>
      </c>
      <c r="S266" s="697">
        <v>5.8510467763136804E-4</v>
      </c>
      <c r="T266" s="697">
        <v>2.59211539487829E-4</v>
      </c>
      <c r="U266" s="697">
        <v>1.98581334943166E-4</v>
      </c>
      <c r="V266" s="698">
        <v>7.2858565333894606E-5</v>
      </c>
      <c r="W266" s="698">
        <v>3.20862478341783E-5</v>
      </c>
      <c r="X266" s="698">
        <v>1.5628174472939799E-5</v>
      </c>
    </row>
    <row r="267" spans="1:60" s="696" customFormat="1" ht="12.75" x14ac:dyDescent="0.2">
      <c r="A267" s="696" t="s">
        <v>6</v>
      </c>
      <c r="B267" s="696" t="s">
        <v>47</v>
      </c>
      <c r="C267" s="696" t="s">
        <v>26</v>
      </c>
      <c r="D267" s="696" t="s">
        <v>1075</v>
      </c>
      <c r="E267" s="699" t="s">
        <v>1053</v>
      </c>
      <c r="F267" s="696" t="s">
        <v>11</v>
      </c>
      <c r="G267" s="696">
        <f>0.5</f>
        <v>0.5</v>
      </c>
      <c r="H267" s="696">
        <f t="shared" ref="H267:X267" si="40">0.5</f>
        <v>0.5</v>
      </c>
      <c r="I267" s="696">
        <f t="shared" si="40"/>
        <v>0.5</v>
      </c>
      <c r="J267" s="696">
        <f t="shared" si="40"/>
        <v>0.5</v>
      </c>
      <c r="K267" s="696">
        <f t="shared" si="40"/>
        <v>0.5</v>
      </c>
      <c r="L267" s="696">
        <f t="shared" si="40"/>
        <v>0.5</v>
      </c>
      <c r="M267" s="696">
        <f t="shared" si="40"/>
        <v>0.5</v>
      </c>
      <c r="N267" s="696">
        <f t="shared" si="40"/>
        <v>0.5</v>
      </c>
      <c r="O267" s="696">
        <f t="shared" si="40"/>
        <v>0.5</v>
      </c>
      <c r="P267" s="696">
        <f t="shared" si="40"/>
        <v>0.5</v>
      </c>
      <c r="Q267" s="696">
        <f t="shared" si="40"/>
        <v>0.5</v>
      </c>
      <c r="R267" s="696">
        <f t="shared" si="40"/>
        <v>0.5</v>
      </c>
      <c r="S267" s="696">
        <f t="shared" si="40"/>
        <v>0.5</v>
      </c>
      <c r="T267" s="696">
        <f t="shared" si="40"/>
        <v>0.5</v>
      </c>
      <c r="U267" s="696">
        <f t="shared" si="40"/>
        <v>0.5</v>
      </c>
      <c r="V267" s="696">
        <f t="shared" si="40"/>
        <v>0.5</v>
      </c>
      <c r="W267" s="696">
        <f t="shared" si="40"/>
        <v>0.5</v>
      </c>
      <c r="X267" s="696">
        <f t="shared" si="40"/>
        <v>0.5</v>
      </c>
      <c r="Y267" s="705"/>
      <c r="Z267" s="705"/>
      <c r="AA267" s="705"/>
      <c r="AB267" s="705"/>
      <c r="AC267" s="705"/>
      <c r="AD267" s="705"/>
      <c r="AE267" s="705"/>
      <c r="AF267" s="705"/>
      <c r="AG267" s="705"/>
      <c r="AH267" s="705"/>
      <c r="AI267" s="705"/>
      <c r="AJ267" s="705"/>
      <c r="AK267" s="705"/>
      <c r="AL267" s="705"/>
      <c r="AM267" s="705"/>
      <c r="AN267" s="705"/>
      <c r="AO267" s="705"/>
      <c r="AP267" s="705"/>
      <c r="AQ267" s="705"/>
      <c r="AR267" s="705"/>
      <c r="AS267" s="705"/>
      <c r="AT267" s="705"/>
      <c r="AU267" s="705"/>
      <c r="AV267" s="705"/>
      <c r="AW267" s="705"/>
      <c r="AX267" s="705"/>
      <c r="AY267" s="705"/>
      <c r="AZ267" s="705"/>
      <c r="BA267" s="705"/>
      <c r="BB267" s="705"/>
      <c r="BC267" s="705"/>
      <c r="BD267" s="705"/>
      <c r="BE267" s="705"/>
      <c r="BF267" s="705"/>
      <c r="BG267" s="705"/>
      <c r="BH267" s="705"/>
    </row>
    <row r="268" spans="1:60" s="696" customFormat="1" ht="12.75" x14ac:dyDescent="0.2">
      <c r="A268" s="696" t="s">
        <v>6</v>
      </c>
      <c r="B268" s="696" t="s">
        <v>47</v>
      </c>
      <c r="C268" s="696" t="s">
        <v>26</v>
      </c>
      <c r="D268" s="696" t="s">
        <v>1075</v>
      </c>
      <c r="E268" s="699" t="s">
        <v>1053</v>
      </c>
      <c r="F268" s="696" t="s">
        <v>12</v>
      </c>
      <c r="G268" s="700">
        <f>'3 Heat eta and phi'!D$20</f>
        <v>0.22082583439363709</v>
      </c>
      <c r="H268" s="700">
        <f>'3 Heat eta and phi'!E$20</f>
        <v>0.23818542510955309</v>
      </c>
      <c r="I268" s="700">
        <f>'3 Heat eta and phi'!F$20</f>
        <v>0.24042546167303691</v>
      </c>
      <c r="J268" s="700">
        <f>'3 Heat eta and phi'!G$20</f>
        <v>0.24721206174660004</v>
      </c>
      <c r="K268" s="700">
        <f>'3 Heat eta and phi'!H$20</f>
        <v>0.25245285308078824</v>
      </c>
      <c r="L268" s="700">
        <f>'3 Heat eta and phi'!I$20</f>
        <v>0.25597161877739627</v>
      </c>
      <c r="M268" s="700">
        <f>'3 Heat eta and phi'!J$20</f>
        <v>0.25795766803074527</v>
      </c>
      <c r="N268" s="700">
        <f>'3 Heat eta and phi'!K$20</f>
        <v>0.26274732024593184</v>
      </c>
      <c r="O268" s="700">
        <f>'3 Heat eta and phi'!L$20</f>
        <v>0.26301245275701968</v>
      </c>
      <c r="P268" s="700">
        <f>'3 Heat eta and phi'!M$20</f>
        <v>0.25926789110504256</v>
      </c>
      <c r="Q268" s="700">
        <f>'3 Heat eta and phi'!N$20</f>
        <v>0.26376961637687713</v>
      </c>
      <c r="R268" s="700">
        <f>'3 Heat eta and phi'!O$20</f>
        <v>0.27384463233818968</v>
      </c>
      <c r="S268" s="700">
        <f>'3 Heat eta and phi'!P$20</f>
        <v>0.29274828522686275</v>
      </c>
      <c r="T268" s="700">
        <f>'3 Heat eta and phi'!Q$20</f>
        <v>0.26305771052289167</v>
      </c>
      <c r="U268" s="700">
        <f>'3 Heat eta and phi'!R$20</f>
        <v>0.27337536104858901</v>
      </c>
      <c r="V268" s="700">
        <f>'3 Heat eta and phi'!S$20</f>
        <v>0.26712694482050137</v>
      </c>
      <c r="W268" s="700">
        <f>'3 Heat eta and phi'!T$20</f>
        <v>0.26379674514077622</v>
      </c>
      <c r="X268" s="700">
        <f>'3 Heat eta and phi'!U$20</f>
        <v>0.27815907003644758</v>
      </c>
      <c r="Y268" s="706"/>
      <c r="Z268" s="706"/>
      <c r="AA268" s="706"/>
      <c r="AB268" s="706"/>
      <c r="AC268" s="706"/>
      <c r="AD268" s="706"/>
      <c r="AE268" s="706"/>
      <c r="AF268" s="706"/>
      <c r="AG268" s="706"/>
      <c r="AH268" s="706"/>
      <c r="AI268" s="706"/>
      <c r="AJ268" s="706"/>
      <c r="AK268" s="706"/>
      <c r="AL268" s="706"/>
      <c r="AM268" s="706"/>
      <c r="AN268" s="706"/>
      <c r="AO268" s="706"/>
      <c r="AP268" s="706"/>
      <c r="AQ268" s="706"/>
      <c r="AR268" s="706"/>
      <c r="AS268" s="706"/>
      <c r="AT268" s="706"/>
      <c r="AU268" s="706"/>
      <c r="AV268" s="706"/>
      <c r="AW268" s="706"/>
      <c r="AX268" s="706"/>
      <c r="AY268" s="706"/>
      <c r="AZ268" s="706"/>
      <c r="BA268" s="706"/>
      <c r="BB268" s="706"/>
      <c r="BC268" s="706"/>
      <c r="BD268" s="706"/>
      <c r="BE268" s="706"/>
      <c r="BF268" s="706"/>
      <c r="BG268" s="706"/>
      <c r="BH268" s="706"/>
    </row>
    <row r="269" spans="1:60" s="696" customFormat="1" ht="12.75" x14ac:dyDescent="0.2">
      <c r="A269" s="696" t="s">
        <v>6</v>
      </c>
      <c r="B269" s="696" t="s">
        <v>47</v>
      </c>
      <c r="C269" s="696" t="s">
        <v>26</v>
      </c>
      <c r="D269" s="696" t="s">
        <v>1075</v>
      </c>
      <c r="E269" s="699" t="s">
        <v>1053</v>
      </c>
      <c r="F269" s="696" t="s">
        <v>13</v>
      </c>
      <c r="G269" s="700">
        <f>'3 Heat eta and phi'!D$24</f>
        <v>0.40171211160431208</v>
      </c>
      <c r="H269" s="700">
        <f>'3 Heat eta and phi'!E$24</f>
        <v>0.40134221094905953</v>
      </c>
      <c r="I269" s="700">
        <f>'3 Heat eta and phi'!F$24</f>
        <v>0.40445994504333127</v>
      </c>
      <c r="J269" s="700">
        <f>'3 Heat eta and phi'!G$24</f>
        <v>0.4048826886493343</v>
      </c>
      <c r="K269" s="700">
        <f>'3 Heat eta and phi'!H$24</f>
        <v>0.40282181357006985</v>
      </c>
      <c r="L269" s="700">
        <f>'3 Heat eta and phi'!I$24</f>
        <v>0.40393151553582751</v>
      </c>
      <c r="M269" s="700">
        <f>'3 Heat eta and phi'!J$24</f>
        <v>0.40287465652082011</v>
      </c>
      <c r="N269" s="700">
        <f>'3 Heat eta and phi'!K$24</f>
        <v>0.40208201225956464</v>
      </c>
      <c r="O269" s="700">
        <f>'3 Heat eta and phi'!L$24</f>
        <v>0.40271612766856901</v>
      </c>
      <c r="P269" s="700">
        <f>'3 Heat eta and phi'!M$24</f>
        <v>0.40308602832382168</v>
      </c>
      <c r="Q269" s="700">
        <f>'3 Heat eta and phi'!N$24</f>
        <v>0.40255759881631803</v>
      </c>
      <c r="R269" s="700">
        <f>'3 Heat eta and phi'!O$24</f>
        <v>0.40261044176706828</v>
      </c>
      <c r="S269" s="700">
        <f>'3 Heat eta and phi'!P$24</f>
        <v>0.40308602832382168</v>
      </c>
      <c r="T269" s="700">
        <f>'3 Heat eta and phi'!Q$24</f>
        <v>0.4022933840625661</v>
      </c>
      <c r="U269" s="700">
        <f>'3 Heat eta and phi'!R$24</f>
        <v>0.40287465652082011</v>
      </c>
      <c r="V269" s="700">
        <f>'3 Heat eta and phi'!S$24</f>
        <v>0.40102515324455723</v>
      </c>
      <c r="W269" s="700">
        <f>'3 Heat eta and phi'!T$24</f>
        <v>0.40076093849080541</v>
      </c>
      <c r="X269" s="700">
        <f>'3 Heat eta and phi'!U$24</f>
        <v>0.4033502430775735</v>
      </c>
      <c r="Y269" s="706"/>
      <c r="Z269" s="706"/>
      <c r="AA269" s="706"/>
      <c r="AB269" s="706"/>
      <c r="AC269" s="706"/>
      <c r="AD269" s="706"/>
      <c r="AE269" s="706"/>
      <c r="AF269" s="706"/>
      <c r="AG269" s="706"/>
      <c r="AH269" s="706"/>
      <c r="AI269" s="706"/>
      <c r="AJ269" s="706"/>
      <c r="AK269" s="706"/>
      <c r="AL269" s="706"/>
      <c r="AM269" s="706"/>
      <c r="AN269" s="706"/>
      <c r="AO269" s="706"/>
      <c r="AP269" s="706"/>
      <c r="AQ269" s="706"/>
      <c r="AR269" s="706"/>
      <c r="AS269" s="706"/>
      <c r="AT269" s="706"/>
      <c r="AU269" s="706"/>
      <c r="AV269" s="706"/>
      <c r="AW269" s="706"/>
      <c r="AX269" s="706"/>
      <c r="AY269" s="706"/>
      <c r="AZ269" s="706"/>
      <c r="BA269" s="706"/>
      <c r="BB269" s="706"/>
      <c r="BC269" s="706"/>
      <c r="BD269" s="706"/>
      <c r="BE269" s="706"/>
      <c r="BF269" s="706"/>
      <c r="BG269" s="706"/>
      <c r="BH269" s="706"/>
    </row>
    <row r="270" spans="1:60" s="696" customFormat="1" ht="12.75" x14ac:dyDescent="0.2">
      <c r="A270" s="696" t="s">
        <v>6</v>
      </c>
      <c r="B270" s="696" t="s">
        <v>47</v>
      </c>
      <c r="C270" s="696" t="s">
        <v>26</v>
      </c>
      <c r="D270" s="696" t="s">
        <v>1074</v>
      </c>
      <c r="E270" s="699" t="s">
        <v>1047</v>
      </c>
      <c r="F270" s="696" t="s">
        <v>11</v>
      </c>
      <c r="G270" s="696">
        <f>0.5</f>
        <v>0.5</v>
      </c>
      <c r="H270" s="696">
        <f t="shared" ref="H270:X270" si="41">0.5</f>
        <v>0.5</v>
      </c>
      <c r="I270" s="696">
        <f t="shared" si="41"/>
        <v>0.5</v>
      </c>
      <c r="J270" s="696">
        <f t="shared" si="41"/>
        <v>0.5</v>
      </c>
      <c r="K270" s="696">
        <f t="shared" si="41"/>
        <v>0.5</v>
      </c>
      <c r="L270" s="696">
        <f t="shared" si="41"/>
        <v>0.5</v>
      </c>
      <c r="M270" s="696">
        <f t="shared" si="41"/>
        <v>0.5</v>
      </c>
      <c r="N270" s="696">
        <f t="shared" si="41"/>
        <v>0.5</v>
      </c>
      <c r="O270" s="696">
        <f t="shared" si="41"/>
        <v>0.5</v>
      </c>
      <c r="P270" s="696">
        <f t="shared" si="41"/>
        <v>0.5</v>
      </c>
      <c r="Q270" s="696">
        <f t="shared" si="41"/>
        <v>0.5</v>
      </c>
      <c r="R270" s="696">
        <f t="shared" si="41"/>
        <v>0.5</v>
      </c>
      <c r="S270" s="696">
        <f t="shared" si="41"/>
        <v>0.5</v>
      </c>
      <c r="T270" s="696">
        <f t="shared" si="41"/>
        <v>0.5</v>
      </c>
      <c r="U270" s="696">
        <f t="shared" si="41"/>
        <v>0.5</v>
      </c>
      <c r="V270" s="696">
        <f t="shared" si="41"/>
        <v>0.5</v>
      </c>
      <c r="W270" s="696">
        <f t="shared" si="41"/>
        <v>0.5</v>
      </c>
      <c r="X270" s="696">
        <f t="shared" si="41"/>
        <v>0.5</v>
      </c>
      <c r="Y270" s="705"/>
      <c r="Z270" s="705"/>
      <c r="AA270" s="705"/>
      <c r="AB270" s="705"/>
      <c r="AC270" s="705"/>
      <c r="AD270" s="705"/>
      <c r="AE270" s="705"/>
      <c r="AF270" s="705"/>
      <c r="AG270" s="705"/>
      <c r="AH270" s="705"/>
      <c r="AI270" s="705"/>
      <c r="AJ270" s="705"/>
      <c r="AK270" s="705"/>
      <c r="AL270" s="705"/>
      <c r="AM270" s="705"/>
      <c r="AN270" s="705"/>
      <c r="AO270" s="705"/>
      <c r="AP270" s="705"/>
      <c r="AQ270" s="705"/>
      <c r="AR270" s="705"/>
      <c r="AS270" s="705"/>
      <c r="AT270" s="705"/>
      <c r="AU270" s="705"/>
      <c r="AV270" s="705"/>
      <c r="AW270" s="705"/>
      <c r="AX270" s="705"/>
      <c r="AY270" s="705"/>
      <c r="AZ270" s="705"/>
      <c r="BA270" s="705"/>
      <c r="BB270" s="705"/>
      <c r="BC270" s="705"/>
      <c r="BD270" s="705"/>
      <c r="BE270" s="705"/>
      <c r="BF270" s="705"/>
      <c r="BG270" s="705"/>
      <c r="BH270" s="705"/>
    </row>
    <row r="271" spans="1:60" s="696" customFormat="1" ht="12.75" x14ac:dyDescent="0.2">
      <c r="A271" s="696" t="s">
        <v>6</v>
      </c>
      <c r="B271" s="696" t="s">
        <v>47</v>
      </c>
      <c r="C271" s="696" t="s">
        <v>26</v>
      </c>
      <c r="D271" s="696" t="s">
        <v>1074</v>
      </c>
      <c r="E271" s="699" t="s">
        <v>1047</v>
      </c>
      <c r="F271" s="696" t="s">
        <v>12</v>
      </c>
      <c r="G271" s="700">
        <f>'3 Heat eta and phi'!D$21</f>
        <v>0.22082583439363709</v>
      </c>
      <c r="H271" s="700">
        <f>'3 Heat eta and phi'!E$21</f>
        <v>0.23818542510955309</v>
      </c>
      <c r="I271" s="700">
        <f>'3 Heat eta and phi'!F$21</f>
        <v>0.24042546167303691</v>
      </c>
      <c r="J271" s="700">
        <f>'3 Heat eta and phi'!G$21</f>
        <v>0.24721206174660004</v>
      </c>
      <c r="K271" s="700">
        <f>'3 Heat eta and phi'!H$21</f>
        <v>0.25245285308078824</v>
      </c>
      <c r="L271" s="700">
        <f>'3 Heat eta and phi'!I$21</f>
        <v>0.25597161877739627</v>
      </c>
      <c r="M271" s="700">
        <f>'3 Heat eta and phi'!J$21</f>
        <v>0.25795766803074527</v>
      </c>
      <c r="N271" s="700">
        <f>'3 Heat eta and phi'!K$21</f>
        <v>0.26274732024593184</v>
      </c>
      <c r="O271" s="700">
        <f>'3 Heat eta and phi'!L$21</f>
        <v>0.26301245275701968</v>
      </c>
      <c r="P271" s="700">
        <f>'3 Heat eta and phi'!M$21</f>
        <v>0.25926789110504256</v>
      </c>
      <c r="Q271" s="700">
        <f>'3 Heat eta and phi'!N$21</f>
        <v>0.26376961637687713</v>
      </c>
      <c r="R271" s="700">
        <f>'3 Heat eta and phi'!O$21</f>
        <v>0.27384463233818968</v>
      </c>
      <c r="S271" s="700">
        <f>'3 Heat eta and phi'!P$21</f>
        <v>0.29274828522686275</v>
      </c>
      <c r="T271" s="700">
        <f>'3 Heat eta and phi'!Q$21</f>
        <v>0.26305771052289167</v>
      </c>
      <c r="U271" s="700">
        <f>'3 Heat eta and phi'!R$21</f>
        <v>0.27337536104858901</v>
      </c>
      <c r="V271" s="700">
        <f>'3 Heat eta and phi'!S$21</f>
        <v>0.26712694482050137</v>
      </c>
      <c r="W271" s="700">
        <f>'3 Heat eta and phi'!T$21</f>
        <v>0.26379674514077622</v>
      </c>
      <c r="X271" s="700">
        <f>'3 Heat eta and phi'!U$21</f>
        <v>0.27815907003644758</v>
      </c>
      <c r="Y271" s="706"/>
      <c r="Z271" s="706"/>
      <c r="AA271" s="706"/>
      <c r="AB271" s="706"/>
      <c r="AC271" s="706"/>
      <c r="AD271" s="706"/>
      <c r="AE271" s="706"/>
      <c r="AF271" s="706"/>
      <c r="AG271" s="706"/>
      <c r="AH271" s="706"/>
      <c r="AI271" s="706"/>
      <c r="AJ271" s="706"/>
      <c r="AK271" s="706"/>
      <c r="AL271" s="706"/>
      <c r="AM271" s="706"/>
      <c r="AN271" s="706"/>
      <c r="AO271" s="706"/>
      <c r="AP271" s="706"/>
      <c r="AQ271" s="706"/>
      <c r="AR271" s="706"/>
      <c r="AS271" s="706"/>
      <c r="AT271" s="706"/>
      <c r="AU271" s="706"/>
      <c r="AV271" s="706"/>
      <c r="AW271" s="706"/>
      <c r="AX271" s="706"/>
      <c r="AY271" s="706"/>
      <c r="AZ271" s="706"/>
      <c r="BA271" s="706"/>
      <c r="BB271" s="706"/>
      <c r="BC271" s="706"/>
      <c r="BD271" s="706"/>
      <c r="BE271" s="706"/>
      <c r="BF271" s="706"/>
      <c r="BG271" s="706"/>
      <c r="BH271" s="706"/>
    </row>
    <row r="272" spans="1:60" s="696" customFormat="1" ht="12.75" x14ac:dyDescent="0.2">
      <c r="A272" s="696" t="s">
        <v>6</v>
      </c>
      <c r="B272" s="696" t="s">
        <v>47</v>
      </c>
      <c r="C272" s="696" t="s">
        <v>26</v>
      </c>
      <c r="D272" s="696" t="s">
        <v>1074</v>
      </c>
      <c r="E272" s="699" t="s">
        <v>1047</v>
      </c>
      <c r="F272" s="696" t="s">
        <v>13</v>
      </c>
      <c r="G272" s="700">
        <f>'3 Heat eta and phi'!D$25</f>
        <v>0.67581033100446697</v>
      </c>
      <c r="H272" s="700">
        <f>'3 Heat eta and phi'!E$25</f>
        <v>0.67560989577368002</v>
      </c>
      <c r="I272" s="700">
        <f>'3 Heat eta and phi'!F$25</f>
        <v>0.67729927843316917</v>
      </c>
      <c r="J272" s="700">
        <f>'3 Heat eta and phi'!G$25</f>
        <v>0.6775283472683542</v>
      </c>
      <c r="K272" s="700">
        <f>'3 Heat eta and phi'!H$25</f>
        <v>0.67641163669682736</v>
      </c>
      <c r="L272" s="700">
        <f>'3 Heat eta and phi'!I$25</f>
        <v>0.67701294238918797</v>
      </c>
      <c r="M272" s="700">
        <f>'3 Heat eta and phi'!J$25</f>
        <v>0.67644027030122555</v>
      </c>
      <c r="N272" s="700">
        <f>'3 Heat eta and phi'!K$25</f>
        <v>0.67601076623525369</v>
      </c>
      <c r="O272" s="700">
        <f>'3 Heat eta and phi'!L$25</f>
        <v>0.67635436948803118</v>
      </c>
      <c r="P272" s="700">
        <f>'3 Heat eta and phi'!M$25</f>
        <v>0.67655480471881801</v>
      </c>
      <c r="Q272" s="700">
        <f>'3 Heat eta and phi'!N$25</f>
        <v>0.67626846867483681</v>
      </c>
      <c r="R272" s="700">
        <f>'3 Heat eta and phi'!O$25</f>
        <v>0.6762971022792349</v>
      </c>
      <c r="S272" s="700">
        <f>'3 Heat eta and phi'!P$25</f>
        <v>0.67655480471881801</v>
      </c>
      <c r="T272" s="700">
        <f>'3 Heat eta and phi'!Q$25</f>
        <v>0.67612530065284626</v>
      </c>
      <c r="U272" s="700">
        <f>'3 Heat eta and phi'!R$25</f>
        <v>0.67644027030122555</v>
      </c>
      <c r="V272" s="700">
        <f>'3 Heat eta and phi'!S$25</f>
        <v>0.67543809414729128</v>
      </c>
      <c r="W272" s="700">
        <f>'3 Heat eta and phi'!T$25</f>
        <v>0.67529492612530073</v>
      </c>
      <c r="X272" s="700">
        <f>'3 Heat eta and phi'!U$25</f>
        <v>0.67669797274080867</v>
      </c>
      <c r="Y272" s="706"/>
      <c r="Z272" s="706"/>
      <c r="AA272" s="706"/>
      <c r="AB272" s="706"/>
      <c r="AC272" s="706"/>
      <c r="AD272" s="706"/>
      <c r="AE272" s="706"/>
      <c r="AF272" s="706"/>
      <c r="AG272" s="706"/>
      <c r="AH272" s="706"/>
      <c r="AI272" s="706"/>
      <c r="AJ272" s="706"/>
      <c r="AK272" s="706"/>
      <c r="AL272" s="706"/>
      <c r="AM272" s="706"/>
      <c r="AN272" s="706"/>
      <c r="AO272" s="706"/>
      <c r="AP272" s="706"/>
      <c r="AQ272" s="706"/>
      <c r="AR272" s="706"/>
      <c r="AS272" s="706"/>
      <c r="AT272" s="706"/>
      <c r="AU272" s="706"/>
      <c r="AV272" s="706"/>
      <c r="AW272" s="706"/>
      <c r="AX272" s="706"/>
      <c r="AY272" s="706"/>
      <c r="AZ272" s="706"/>
      <c r="BA272" s="706"/>
      <c r="BB272" s="706"/>
      <c r="BC272" s="706"/>
      <c r="BD272" s="706"/>
      <c r="BE272" s="706"/>
      <c r="BF272" s="706"/>
      <c r="BG272" s="706"/>
      <c r="BH272" s="706"/>
    </row>
    <row r="273" spans="1:60" s="697" customFormat="1" ht="12.75" x14ac:dyDescent="0.2">
      <c r="A273" s="697" t="s">
        <v>6</v>
      </c>
      <c r="B273" s="697" t="s">
        <v>47</v>
      </c>
      <c r="C273" s="697" t="s">
        <v>16</v>
      </c>
      <c r="F273" s="697" t="s">
        <v>9</v>
      </c>
      <c r="G273" s="697">
        <v>48</v>
      </c>
      <c r="H273" s="697">
        <v>103</v>
      </c>
      <c r="I273" s="697">
        <v>119</v>
      </c>
      <c r="J273" s="697">
        <v>133</v>
      </c>
      <c r="K273" s="697">
        <v>151</v>
      </c>
      <c r="L273" s="697">
        <v>184</v>
      </c>
      <c r="M273" s="697">
        <v>212</v>
      </c>
      <c r="N273" s="697">
        <v>240</v>
      </c>
      <c r="O273" s="697">
        <v>303</v>
      </c>
      <c r="P273" s="697">
        <v>322</v>
      </c>
      <c r="Q273" s="697">
        <v>363</v>
      </c>
      <c r="R273" s="697">
        <v>340</v>
      </c>
      <c r="S273" s="697">
        <v>387</v>
      </c>
      <c r="T273" s="697">
        <v>414</v>
      </c>
      <c r="U273" s="697">
        <v>360</v>
      </c>
      <c r="V273" s="697">
        <v>299</v>
      </c>
      <c r="W273" s="697">
        <v>273</v>
      </c>
      <c r="X273" s="697">
        <v>258</v>
      </c>
      <c r="Y273" s="697">
        <v>275</v>
      </c>
      <c r="Z273" s="697">
        <v>278</v>
      </c>
      <c r="AA273" s="697">
        <v>226</v>
      </c>
      <c r="AB273" s="697">
        <v>237</v>
      </c>
      <c r="AC273" s="697">
        <v>232</v>
      </c>
      <c r="AD273" s="697">
        <v>224</v>
      </c>
      <c r="AE273" s="697">
        <v>235</v>
      </c>
      <c r="AF273" s="697">
        <v>239</v>
      </c>
      <c r="AG273" s="697">
        <v>221</v>
      </c>
      <c r="AH273" s="697">
        <v>206</v>
      </c>
      <c r="AI273" s="697">
        <v>205</v>
      </c>
      <c r="AJ273" s="697">
        <v>208</v>
      </c>
      <c r="AK273" s="697">
        <v>169</v>
      </c>
      <c r="AL273" s="697">
        <v>166</v>
      </c>
      <c r="AM273" s="697">
        <v>156</v>
      </c>
      <c r="AN273" s="697">
        <v>161</v>
      </c>
      <c r="AO273" s="697">
        <v>157</v>
      </c>
      <c r="AP273" s="697">
        <v>150</v>
      </c>
      <c r="AQ273" s="697">
        <v>167</v>
      </c>
      <c r="AR273" s="697">
        <v>170</v>
      </c>
      <c r="AS273" s="697">
        <v>179</v>
      </c>
      <c r="AT273" s="697">
        <v>158</v>
      </c>
      <c r="AU273" s="697">
        <v>198</v>
      </c>
      <c r="AV273" s="697">
        <v>242</v>
      </c>
      <c r="AW273" s="697">
        <v>217</v>
      </c>
      <c r="AX273" s="697">
        <v>210</v>
      </c>
      <c r="AY273" s="697">
        <v>174</v>
      </c>
      <c r="AZ273" s="697">
        <v>202</v>
      </c>
      <c r="BA273" s="697">
        <v>186</v>
      </c>
      <c r="BB273" s="697">
        <v>183</v>
      </c>
      <c r="BC273" s="697">
        <v>184</v>
      </c>
      <c r="BD273" s="697">
        <v>163</v>
      </c>
      <c r="BE273" s="697">
        <v>152</v>
      </c>
      <c r="BF273" s="697">
        <v>149</v>
      </c>
      <c r="BG273" s="697">
        <v>154</v>
      </c>
      <c r="BH273" s="697">
        <v>148</v>
      </c>
    </row>
    <row r="274" spans="1:60" s="697" customFormat="1" ht="12.75" x14ac:dyDescent="0.2">
      <c r="A274" s="697" t="s">
        <v>6</v>
      </c>
      <c r="B274" s="697" t="s">
        <v>47</v>
      </c>
      <c r="C274" s="697" t="s">
        <v>16</v>
      </c>
      <c r="F274" s="697" t="s">
        <v>10</v>
      </c>
      <c r="G274" s="697">
        <v>4.5694702270455501E-4</v>
      </c>
      <c r="H274" s="697">
        <v>9.938151889696161E-4</v>
      </c>
      <c r="I274" s="697">
        <v>1.1087197547772799E-3</v>
      </c>
      <c r="J274" s="697">
        <v>1.2023142288917E-3</v>
      </c>
      <c r="K274" s="697">
        <v>1.3728645591831901E-3</v>
      </c>
      <c r="L274" s="697">
        <v>1.6181229773462799E-3</v>
      </c>
      <c r="M274" s="697">
        <v>1.9043683695193301E-3</v>
      </c>
      <c r="N274" s="697">
        <v>2.1265849703607201E-3</v>
      </c>
      <c r="O274" s="697">
        <v>2.5845964873371799E-3</v>
      </c>
      <c r="P274" s="697">
        <v>2.6723544106296601E-3</v>
      </c>
      <c r="Q274" s="697">
        <v>2.9219289560744699E-3</v>
      </c>
      <c r="R274" s="697">
        <v>2.7445915402001899E-3</v>
      </c>
      <c r="S274" s="697">
        <v>3.10185630470328E-3</v>
      </c>
      <c r="T274" s="697">
        <v>3.1562816867047399E-3</v>
      </c>
      <c r="U274" s="697">
        <v>2.85957122318159E-3</v>
      </c>
      <c r="V274" s="697">
        <v>2.4205234483149398E-3</v>
      </c>
      <c r="W274" s="697">
        <v>2.18988641468267E-3</v>
      </c>
      <c r="X274" s="697">
        <v>2.01603450700924E-3</v>
      </c>
      <c r="Y274" s="697">
        <v>2.1499659914470401E-3</v>
      </c>
      <c r="Z274" s="697">
        <v>2.0736210047365101E-3</v>
      </c>
      <c r="AA274" s="697">
        <v>1.81998276653487E-3</v>
      </c>
      <c r="AB274" s="697">
        <v>1.9493177387914201E-3</v>
      </c>
      <c r="AC274" s="697">
        <v>1.9224235795195601E-3</v>
      </c>
      <c r="AD274" s="697">
        <v>1.8725026332068299E-3</v>
      </c>
      <c r="AE274" s="697">
        <v>1.96746565307301E-3</v>
      </c>
      <c r="AF274" s="697">
        <v>1.91710717351023E-3</v>
      </c>
      <c r="AG274" s="697">
        <v>1.73048312583196E-3</v>
      </c>
      <c r="AH274" s="697">
        <v>1.5958353345831499E-3</v>
      </c>
      <c r="AI274" s="697">
        <v>1.5680575209393E-3</v>
      </c>
      <c r="AJ274" s="697">
        <v>1.62525394592905E-3</v>
      </c>
      <c r="AK274" s="697">
        <v>1.3271973361814399E-3</v>
      </c>
      <c r="AL274" s="697">
        <v>1.2483925066367901E-3</v>
      </c>
      <c r="AM274" s="697">
        <v>1.19930809148568E-3</v>
      </c>
      <c r="AN274" s="697">
        <v>1.2184047222642701E-3</v>
      </c>
      <c r="AO274" s="697">
        <v>1.1902686064759701E-3</v>
      </c>
      <c r="AP274" s="697">
        <v>1.1415438238673999E-3</v>
      </c>
      <c r="AQ274" s="697">
        <v>1.20057512580877E-3</v>
      </c>
      <c r="AR274" s="697">
        <v>1.25220055833413E-3</v>
      </c>
      <c r="AS274" s="697">
        <v>1.31402186121286E-3</v>
      </c>
      <c r="AT274" s="697">
        <v>1.1391820960950599E-3</v>
      </c>
      <c r="AU274" s="697">
        <v>1.4202915184207501E-3</v>
      </c>
      <c r="AV274" s="697">
        <v>1.7175667331454901E-3</v>
      </c>
      <c r="AW274" s="697">
        <v>1.5856893364219E-3</v>
      </c>
      <c r="AX274" s="697">
        <v>1.5222355115798599E-3</v>
      </c>
      <c r="AY274" s="697">
        <v>1.25578273515253E-3</v>
      </c>
      <c r="AZ274" s="697">
        <v>1.46919775983708E-3</v>
      </c>
      <c r="BA274" s="697">
        <v>1.37535308123456E-3</v>
      </c>
      <c r="BB274" s="697">
        <v>1.37515404731131E-3</v>
      </c>
      <c r="BC274" s="697">
        <v>1.3831050708841301E-3</v>
      </c>
      <c r="BD274" s="697">
        <v>1.3202228989826999E-3</v>
      </c>
      <c r="BE274" s="697">
        <v>1.17081587379837E-3</v>
      </c>
      <c r="BF274" s="697">
        <v>1.2596055490273999E-3</v>
      </c>
      <c r="BG274" s="697">
        <v>1.2643366747945499E-3</v>
      </c>
      <c r="BH274" s="697">
        <v>1.20710889264071E-3</v>
      </c>
    </row>
    <row r="275" spans="1:60" s="696" customFormat="1" ht="12.75" x14ac:dyDescent="0.2">
      <c r="A275" s="696" t="s">
        <v>6</v>
      </c>
      <c r="B275" s="696" t="s">
        <v>47</v>
      </c>
      <c r="C275" s="696" t="s">
        <v>16</v>
      </c>
      <c r="D275" s="696" t="str">
        <f>'2 MD eta and phi'!$A$13</f>
        <v>Industry static diesel engines</v>
      </c>
      <c r="E275" s="699" t="s">
        <v>1048</v>
      </c>
      <c r="F275" s="696" t="s">
        <v>11</v>
      </c>
      <c r="G275" s="696">
        <f>1</f>
        <v>1</v>
      </c>
      <c r="H275" s="696">
        <f>1</f>
        <v>1</v>
      </c>
      <c r="I275" s="696">
        <f>1</f>
        <v>1</v>
      </c>
      <c r="J275" s="696">
        <f>1</f>
        <v>1</v>
      </c>
      <c r="K275" s="696">
        <f>1</f>
        <v>1</v>
      </c>
      <c r="L275" s="696">
        <f>1</f>
        <v>1</v>
      </c>
      <c r="M275" s="696">
        <f>1</f>
        <v>1</v>
      </c>
      <c r="N275" s="696">
        <f>1</f>
        <v>1</v>
      </c>
      <c r="O275" s="696">
        <f>1</f>
        <v>1</v>
      </c>
      <c r="P275" s="696">
        <f>1</f>
        <v>1</v>
      </c>
      <c r="Q275" s="696">
        <f>1</f>
        <v>1</v>
      </c>
      <c r="R275" s="696">
        <f>1</f>
        <v>1</v>
      </c>
      <c r="S275" s="696">
        <f>1</f>
        <v>1</v>
      </c>
      <c r="T275" s="696">
        <f>1</f>
        <v>1</v>
      </c>
      <c r="U275" s="696">
        <f>1</f>
        <v>1</v>
      </c>
      <c r="V275" s="696">
        <f>1</f>
        <v>1</v>
      </c>
      <c r="W275" s="696">
        <f>1</f>
        <v>1</v>
      </c>
      <c r="X275" s="696">
        <f>1</f>
        <v>1</v>
      </c>
      <c r="Y275" s="696">
        <f>1</f>
        <v>1</v>
      </c>
      <c r="Z275" s="696">
        <f>1</f>
        <v>1</v>
      </c>
      <c r="AA275" s="696">
        <f>1</f>
        <v>1</v>
      </c>
      <c r="AB275" s="696">
        <f>1</f>
        <v>1</v>
      </c>
      <c r="AC275" s="696">
        <f>1</f>
        <v>1</v>
      </c>
      <c r="AD275" s="696">
        <f>1</f>
        <v>1</v>
      </c>
      <c r="AE275" s="696">
        <f>1</f>
        <v>1</v>
      </c>
      <c r="AF275" s="696">
        <f>1</f>
        <v>1</v>
      </c>
      <c r="AG275" s="696">
        <f>1</f>
        <v>1</v>
      </c>
      <c r="AH275" s="696">
        <f>1</f>
        <v>1</v>
      </c>
      <c r="AI275" s="696">
        <f>1</f>
        <v>1</v>
      </c>
      <c r="AJ275" s="696">
        <f>1</f>
        <v>1</v>
      </c>
      <c r="AK275" s="696">
        <f>1</f>
        <v>1</v>
      </c>
      <c r="AL275" s="696">
        <f>1</f>
        <v>1</v>
      </c>
      <c r="AM275" s="696">
        <f>1</f>
        <v>1</v>
      </c>
      <c r="AN275" s="696">
        <f>1</f>
        <v>1</v>
      </c>
      <c r="AO275" s="696">
        <f>1</f>
        <v>1</v>
      </c>
      <c r="AP275" s="696">
        <f>1</f>
        <v>1</v>
      </c>
      <c r="AQ275" s="696">
        <f>1</f>
        <v>1</v>
      </c>
      <c r="AR275" s="696">
        <f>1</f>
        <v>1</v>
      </c>
      <c r="AS275" s="696">
        <f>1</f>
        <v>1</v>
      </c>
      <c r="AT275" s="696">
        <f>1</f>
        <v>1</v>
      </c>
      <c r="AU275" s="696">
        <f>1</f>
        <v>1</v>
      </c>
      <c r="AV275" s="696">
        <f>1</f>
        <v>1</v>
      </c>
      <c r="AW275" s="696">
        <f>1</f>
        <v>1</v>
      </c>
      <c r="AX275" s="696">
        <f>1</f>
        <v>1</v>
      </c>
      <c r="AY275" s="696">
        <f>1</f>
        <v>1</v>
      </c>
      <c r="AZ275" s="696">
        <f>1</f>
        <v>1</v>
      </c>
      <c r="BA275" s="696">
        <f>1</f>
        <v>1</v>
      </c>
      <c r="BB275" s="696">
        <f>1</f>
        <v>1</v>
      </c>
      <c r="BC275" s="696">
        <f>1</f>
        <v>1</v>
      </c>
      <c r="BD275" s="696">
        <f>1</f>
        <v>1</v>
      </c>
      <c r="BE275" s="696">
        <f>1</f>
        <v>1</v>
      </c>
      <c r="BF275" s="696">
        <f>1</f>
        <v>1</v>
      </c>
      <c r="BG275" s="696">
        <f>1</f>
        <v>1</v>
      </c>
      <c r="BH275" s="696">
        <f>1</f>
        <v>1</v>
      </c>
    </row>
    <row r="276" spans="1:60" s="696" customFormat="1" ht="12.75" x14ac:dyDescent="0.2">
      <c r="A276" s="696" t="s">
        <v>6</v>
      </c>
      <c r="B276" s="696" t="s">
        <v>47</v>
      </c>
      <c r="C276" s="696" t="s">
        <v>16</v>
      </c>
      <c r="D276" s="696" t="str">
        <f>'2 MD eta and phi'!$A$13</f>
        <v>Industry static diesel engines</v>
      </c>
      <c r="E276" s="699" t="s">
        <v>1048</v>
      </c>
      <c r="F276" s="696" t="s">
        <v>12</v>
      </c>
      <c r="G276" s="696">
        <f>'2 MD eta and phi'!F$13</f>
        <v>0.25</v>
      </c>
      <c r="H276" s="696">
        <f>'2 MD eta and phi'!G$13</f>
        <v>0.251</v>
      </c>
      <c r="I276" s="696">
        <f>'2 MD eta and phi'!H$13</f>
        <v>0.252</v>
      </c>
      <c r="J276" s="696">
        <f>'2 MD eta and phi'!I$13</f>
        <v>0.253</v>
      </c>
      <c r="K276" s="696">
        <f>'2 MD eta and phi'!J$13</f>
        <v>0.254</v>
      </c>
      <c r="L276" s="696">
        <f>'2 MD eta and phi'!K$13</f>
        <v>0.255</v>
      </c>
      <c r="M276" s="696">
        <f>'2 MD eta and phi'!L$13</f>
        <v>0.25600000000000001</v>
      </c>
      <c r="N276" s="696">
        <f>'2 MD eta and phi'!M$13</f>
        <v>0.25700000000000001</v>
      </c>
      <c r="O276" s="696">
        <f>'2 MD eta and phi'!N$13</f>
        <v>0.25800000000000001</v>
      </c>
      <c r="P276" s="696">
        <f>'2 MD eta and phi'!O$13</f>
        <v>0.25900000000000001</v>
      </c>
      <c r="Q276" s="696">
        <f>'2 MD eta and phi'!P$13</f>
        <v>0.26</v>
      </c>
      <c r="R276" s="696">
        <f>'2 MD eta and phi'!Q$13</f>
        <v>0.26100000000000001</v>
      </c>
      <c r="S276" s="696">
        <f>'2 MD eta and phi'!R$13</f>
        <v>0.26200000000000001</v>
      </c>
      <c r="T276" s="696">
        <f>'2 MD eta and phi'!S$13</f>
        <v>0.26300000000000001</v>
      </c>
      <c r="U276" s="696">
        <f>'2 MD eta and phi'!T$13</f>
        <v>0.26400000000000001</v>
      </c>
      <c r="V276" s="696">
        <f>'2 MD eta and phi'!U$13</f>
        <v>0.26500000000000001</v>
      </c>
      <c r="W276" s="696">
        <f>'2 MD eta and phi'!V$13</f>
        <v>0.26600000000000001</v>
      </c>
      <c r="X276" s="696">
        <f>'2 MD eta and phi'!W$13</f>
        <v>0.26700000000000002</v>
      </c>
      <c r="Y276" s="696">
        <f>'2 MD eta and phi'!X$13</f>
        <v>0.26800000000000002</v>
      </c>
      <c r="Z276" s="696">
        <f>'2 MD eta and phi'!Y$13</f>
        <v>0.26900000000000002</v>
      </c>
      <c r="AA276" s="696">
        <f>'2 MD eta and phi'!Z$13</f>
        <v>0.27</v>
      </c>
      <c r="AB276" s="696">
        <f>'2 MD eta and phi'!AA$13</f>
        <v>0.27100000000000002</v>
      </c>
      <c r="AC276" s="696">
        <f>'2 MD eta and phi'!AB$13</f>
        <v>0.27200000000000002</v>
      </c>
      <c r="AD276" s="696">
        <f>'2 MD eta and phi'!AC$13</f>
        <v>0.27300000000000002</v>
      </c>
      <c r="AE276" s="696">
        <f>'2 MD eta and phi'!AD$13</f>
        <v>0.27400000000000002</v>
      </c>
      <c r="AF276" s="696">
        <f>'2 MD eta and phi'!AE$13</f>
        <v>0.27500000000000002</v>
      </c>
      <c r="AG276" s="696">
        <f>'2 MD eta and phi'!AF$13</f>
        <v>0.27600000000000002</v>
      </c>
      <c r="AH276" s="696">
        <f>'2 MD eta and phi'!AG$13</f>
        <v>0.27700000000000002</v>
      </c>
      <c r="AI276" s="696">
        <f>'2 MD eta and phi'!AH$13</f>
        <v>0.27800000000000002</v>
      </c>
      <c r="AJ276" s="696">
        <f>'2 MD eta and phi'!AI$13</f>
        <v>0.27900000000000003</v>
      </c>
      <c r="AK276" s="696">
        <f>'2 MD eta and phi'!AJ$13</f>
        <v>0.28000000000000003</v>
      </c>
      <c r="AL276" s="696">
        <f>'2 MD eta and phi'!AK$13</f>
        <v>0.28100000000000003</v>
      </c>
      <c r="AM276" s="696">
        <f>'2 MD eta and phi'!AL$13</f>
        <v>0.28199999999999997</v>
      </c>
      <c r="AN276" s="696">
        <f>'2 MD eta and phi'!AM$13</f>
        <v>0.28299999999999997</v>
      </c>
      <c r="AO276" s="696">
        <f>'2 MD eta and phi'!AN$13</f>
        <v>0.28399999999999997</v>
      </c>
      <c r="AP276" s="696">
        <f>'2 MD eta and phi'!AO$13</f>
        <v>0.28499999999999998</v>
      </c>
      <c r="AQ276" s="696">
        <f>'2 MD eta and phi'!AP$13</f>
        <v>0.28599999999999998</v>
      </c>
      <c r="AR276" s="696">
        <f>'2 MD eta and phi'!AQ$13</f>
        <v>0.28699999999999998</v>
      </c>
      <c r="AS276" s="696">
        <f>'2 MD eta and phi'!AR$13</f>
        <v>0.28799999999999998</v>
      </c>
      <c r="AT276" s="696">
        <f>'2 MD eta and phi'!AS$13</f>
        <v>0.28899999999999998</v>
      </c>
      <c r="AU276" s="696">
        <f>'2 MD eta and phi'!AT$13</f>
        <v>0.28999999999999998</v>
      </c>
      <c r="AV276" s="696">
        <f>'2 MD eta and phi'!AU$13</f>
        <v>0.29099999999999998</v>
      </c>
      <c r="AW276" s="696">
        <f>'2 MD eta and phi'!AV$13</f>
        <v>0.29199999999999998</v>
      </c>
      <c r="AX276" s="696">
        <f>'2 MD eta and phi'!AW$13</f>
        <v>0.29299999999999998</v>
      </c>
      <c r="AY276" s="696">
        <f>'2 MD eta and phi'!AX$13</f>
        <v>0.29399999999999998</v>
      </c>
      <c r="AZ276" s="696">
        <f>'2 MD eta and phi'!AY$13</f>
        <v>0.29499999999999998</v>
      </c>
      <c r="BA276" s="696">
        <f>'2 MD eta and phi'!AZ$13</f>
        <v>0.29599999999999999</v>
      </c>
      <c r="BB276" s="696">
        <f>'2 MD eta and phi'!BA$13</f>
        <v>0.29699999999999999</v>
      </c>
      <c r="BC276" s="696">
        <f>'2 MD eta and phi'!BB$13</f>
        <v>0.29799999999999999</v>
      </c>
      <c r="BD276" s="696">
        <f>'2 MD eta and phi'!BC$13</f>
        <v>0.29899999999999999</v>
      </c>
      <c r="BE276" s="696">
        <f>'2 MD eta and phi'!BD$13</f>
        <v>0.3</v>
      </c>
      <c r="BF276" s="696">
        <f>'2 MD eta and phi'!BE$13</f>
        <v>0.30099999999999999</v>
      </c>
      <c r="BG276" s="696">
        <f>'2 MD eta and phi'!BF$13</f>
        <v>0.30199999999999999</v>
      </c>
      <c r="BH276" s="696">
        <f>'2 MD eta and phi'!BG$13</f>
        <v>0.30299999999999999</v>
      </c>
    </row>
    <row r="277" spans="1:60" s="696" customFormat="1" ht="12.75" x14ac:dyDescent="0.2">
      <c r="A277" s="696" t="s">
        <v>6</v>
      </c>
      <c r="B277" s="696" t="s">
        <v>47</v>
      </c>
      <c r="C277" s="696" t="s">
        <v>16</v>
      </c>
      <c r="D277" s="696" t="str">
        <f>'2 MD eta and phi'!$A$13</f>
        <v>Industry static diesel engines</v>
      </c>
      <c r="E277" s="699" t="s">
        <v>1048</v>
      </c>
      <c r="F277" s="696" t="s">
        <v>13</v>
      </c>
      <c r="G277" s="696">
        <f>1</f>
        <v>1</v>
      </c>
      <c r="H277" s="696">
        <f>1</f>
        <v>1</v>
      </c>
      <c r="I277" s="696">
        <f>1</f>
        <v>1</v>
      </c>
      <c r="J277" s="696">
        <f>1</f>
        <v>1</v>
      </c>
      <c r="K277" s="696">
        <f>1</f>
        <v>1</v>
      </c>
      <c r="L277" s="696">
        <f>1</f>
        <v>1</v>
      </c>
      <c r="M277" s="696">
        <f>1</f>
        <v>1</v>
      </c>
      <c r="N277" s="696">
        <f>1</f>
        <v>1</v>
      </c>
      <c r="O277" s="696">
        <f>1</f>
        <v>1</v>
      </c>
      <c r="P277" s="696">
        <f>1</f>
        <v>1</v>
      </c>
      <c r="Q277" s="696">
        <f>1</f>
        <v>1</v>
      </c>
      <c r="R277" s="696">
        <f>1</f>
        <v>1</v>
      </c>
      <c r="S277" s="696">
        <f>1</f>
        <v>1</v>
      </c>
      <c r="T277" s="696">
        <f>1</f>
        <v>1</v>
      </c>
      <c r="U277" s="696">
        <f>1</f>
        <v>1</v>
      </c>
      <c r="V277" s="696">
        <f>1</f>
        <v>1</v>
      </c>
      <c r="W277" s="696">
        <f>1</f>
        <v>1</v>
      </c>
      <c r="X277" s="696">
        <f>1</f>
        <v>1</v>
      </c>
      <c r="Y277" s="696">
        <f>1</f>
        <v>1</v>
      </c>
      <c r="Z277" s="696">
        <f>1</f>
        <v>1</v>
      </c>
      <c r="AA277" s="696">
        <f>1</f>
        <v>1</v>
      </c>
      <c r="AB277" s="696">
        <f>1</f>
        <v>1</v>
      </c>
      <c r="AC277" s="696">
        <f>1</f>
        <v>1</v>
      </c>
      <c r="AD277" s="696">
        <f>1</f>
        <v>1</v>
      </c>
      <c r="AE277" s="696">
        <f>1</f>
        <v>1</v>
      </c>
      <c r="AF277" s="696">
        <f>1</f>
        <v>1</v>
      </c>
      <c r="AG277" s="696">
        <f>1</f>
        <v>1</v>
      </c>
      <c r="AH277" s="696">
        <f>1</f>
        <v>1</v>
      </c>
      <c r="AI277" s="696">
        <f>1</f>
        <v>1</v>
      </c>
      <c r="AJ277" s="696">
        <f>1</f>
        <v>1</v>
      </c>
      <c r="AK277" s="696">
        <f>1</f>
        <v>1</v>
      </c>
      <c r="AL277" s="696">
        <f>1</f>
        <v>1</v>
      </c>
      <c r="AM277" s="696">
        <f>1</f>
        <v>1</v>
      </c>
      <c r="AN277" s="696">
        <f>1</f>
        <v>1</v>
      </c>
      <c r="AO277" s="696">
        <f>1</f>
        <v>1</v>
      </c>
      <c r="AP277" s="696">
        <f>1</f>
        <v>1</v>
      </c>
      <c r="AQ277" s="696">
        <f>1</f>
        <v>1</v>
      </c>
      <c r="AR277" s="696">
        <f>1</f>
        <v>1</v>
      </c>
      <c r="AS277" s="696">
        <f>1</f>
        <v>1</v>
      </c>
      <c r="AT277" s="696">
        <f>1</f>
        <v>1</v>
      </c>
      <c r="AU277" s="696">
        <f>1</f>
        <v>1</v>
      </c>
      <c r="AV277" s="696">
        <f>1</f>
        <v>1</v>
      </c>
      <c r="AW277" s="696">
        <f>1</f>
        <v>1</v>
      </c>
      <c r="AX277" s="696">
        <f>1</f>
        <v>1</v>
      </c>
      <c r="AY277" s="696">
        <f>1</f>
        <v>1</v>
      </c>
      <c r="AZ277" s="696">
        <f>1</f>
        <v>1</v>
      </c>
      <c r="BA277" s="696">
        <f>1</f>
        <v>1</v>
      </c>
      <c r="BB277" s="696">
        <f>1</f>
        <v>1</v>
      </c>
      <c r="BC277" s="696">
        <f>1</f>
        <v>1</v>
      </c>
      <c r="BD277" s="696">
        <f>1</f>
        <v>1</v>
      </c>
      <c r="BE277" s="696">
        <f>1</f>
        <v>1</v>
      </c>
      <c r="BF277" s="696">
        <f>1</f>
        <v>1</v>
      </c>
      <c r="BG277" s="696">
        <f>1</f>
        <v>1</v>
      </c>
      <c r="BH277" s="696">
        <f>1</f>
        <v>1</v>
      </c>
    </row>
    <row r="278" spans="1:60" s="697" customFormat="1" ht="12.75" x14ac:dyDescent="0.2">
      <c r="A278" s="697" t="s">
        <v>6</v>
      </c>
      <c r="B278" s="697" t="s">
        <v>47</v>
      </c>
      <c r="C278" s="697" t="s">
        <v>15</v>
      </c>
      <c r="F278" s="697" t="s">
        <v>9</v>
      </c>
      <c r="G278" s="697">
        <v>1215</v>
      </c>
      <c r="H278" s="697">
        <v>1585</v>
      </c>
      <c r="I278" s="697">
        <v>2041</v>
      </c>
      <c r="J278" s="697">
        <v>2038</v>
      </c>
      <c r="K278" s="697">
        <v>2201</v>
      </c>
      <c r="L278" s="697">
        <v>2351</v>
      </c>
      <c r="M278" s="697">
        <v>2421</v>
      </c>
      <c r="N278" s="697">
        <v>2388</v>
      </c>
      <c r="O278" s="697">
        <v>2379</v>
      </c>
      <c r="P278" s="697">
        <v>2345</v>
      </c>
      <c r="Q278" s="697">
        <v>2319</v>
      </c>
      <c r="R278" s="697">
        <v>2060</v>
      </c>
      <c r="S278" s="697">
        <v>1740</v>
      </c>
      <c r="T278" s="697">
        <v>1558</v>
      </c>
      <c r="U278" s="697">
        <v>1463</v>
      </c>
      <c r="V278" s="697">
        <v>1005</v>
      </c>
      <c r="W278" s="697">
        <v>1041</v>
      </c>
      <c r="X278" s="697">
        <v>966</v>
      </c>
      <c r="Y278" s="697">
        <v>922</v>
      </c>
      <c r="Z278" s="697">
        <v>840</v>
      </c>
      <c r="AA278" s="697">
        <v>680</v>
      </c>
      <c r="AB278" s="697">
        <v>541</v>
      </c>
      <c r="AC278" s="697">
        <v>479</v>
      </c>
      <c r="AD278" s="697">
        <v>397</v>
      </c>
      <c r="AE278" s="697">
        <v>312</v>
      </c>
      <c r="AF278" s="697">
        <v>275</v>
      </c>
      <c r="AG278" s="697">
        <v>262</v>
      </c>
      <c r="AH278" s="697">
        <v>273</v>
      </c>
      <c r="AI278" s="697">
        <v>359</v>
      </c>
      <c r="AJ278" s="697">
        <v>353</v>
      </c>
      <c r="AK278" s="697">
        <v>290</v>
      </c>
      <c r="AL278" s="697">
        <v>304</v>
      </c>
      <c r="AM278" s="697">
        <v>279</v>
      </c>
      <c r="AN278" s="697">
        <v>332</v>
      </c>
      <c r="AO278" s="697">
        <v>355</v>
      </c>
      <c r="AP278" s="697">
        <v>230</v>
      </c>
      <c r="AQ278" s="697">
        <v>133</v>
      </c>
      <c r="AR278" s="697">
        <v>72</v>
      </c>
      <c r="AS278" s="697">
        <v>46</v>
      </c>
      <c r="AT278" s="697">
        <v>54</v>
      </c>
      <c r="AU278" s="697">
        <v>45</v>
      </c>
      <c r="AV278" s="697">
        <v>30</v>
      </c>
      <c r="AW278" s="697">
        <v>25</v>
      </c>
      <c r="AX278" s="697">
        <v>16</v>
      </c>
      <c r="AY278" s="697">
        <v>14</v>
      </c>
      <c r="AZ278" s="697">
        <v>3</v>
      </c>
      <c r="BA278" s="697">
        <v>1</v>
      </c>
      <c r="BB278" s="697">
        <v>39</v>
      </c>
      <c r="BC278" s="697">
        <v>28</v>
      </c>
      <c r="BD278" s="697">
        <v>28</v>
      </c>
      <c r="BE278" s="697">
        <v>34</v>
      </c>
      <c r="BF278" s="697">
        <v>18</v>
      </c>
      <c r="BG278" s="697">
        <v>3</v>
      </c>
      <c r="BH278" s="697">
        <v>5</v>
      </c>
    </row>
    <row r="279" spans="1:60" s="697" customFormat="1" ht="12.75" x14ac:dyDescent="0.2">
      <c r="A279" s="697" t="s">
        <v>6</v>
      </c>
      <c r="B279" s="697" t="s">
        <v>47</v>
      </c>
      <c r="C279" s="697" t="s">
        <v>15</v>
      </c>
      <c r="F279" s="697" t="s">
        <v>10</v>
      </c>
      <c r="G279" s="697">
        <v>1.15664715122091E-2</v>
      </c>
      <c r="H279" s="697">
        <v>1.5293175480745999E-2</v>
      </c>
      <c r="I279" s="697">
        <v>1.9015941340339699E-2</v>
      </c>
      <c r="J279" s="697">
        <v>1.84234315675285E-2</v>
      </c>
      <c r="K279" s="697">
        <v>2.0011092018292698E-2</v>
      </c>
      <c r="L279" s="697">
        <v>2.0675038694245099E-2</v>
      </c>
      <c r="M279" s="697">
        <v>2.1747527465124001E-2</v>
      </c>
      <c r="N279" s="697">
        <v>2.11595204550892E-2</v>
      </c>
      <c r="O279" s="697">
        <v>2.0292920935231499E-2</v>
      </c>
      <c r="P279" s="697">
        <v>1.9461711468716E-2</v>
      </c>
      <c r="Q279" s="697">
        <v>1.8666537876409699E-2</v>
      </c>
      <c r="R279" s="697">
        <v>1.6628995802389399E-2</v>
      </c>
      <c r="S279" s="697">
        <v>1.39463306723093E-2</v>
      </c>
      <c r="T279" s="697">
        <v>1.18779876035893E-2</v>
      </c>
      <c r="U279" s="697">
        <v>1.16209797208741E-2</v>
      </c>
      <c r="V279" s="697">
        <v>8.1358731289515596E-3</v>
      </c>
      <c r="W279" s="697">
        <v>8.3504459988449006E-3</v>
      </c>
      <c r="X279" s="697">
        <v>7.5484082704299297E-3</v>
      </c>
      <c r="Y279" s="697">
        <v>7.2082496149606396E-3</v>
      </c>
      <c r="Z279" s="697">
        <v>6.2656174243836899E-3</v>
      </c>
      <c r="AA279" s="697">
        <v>5.4760543417863199E-3</v>
      </c>
      <c r="AB279" s="697">
        <v>4.4497084248361204E-3</v>
      </c>
      <c r="AC279" s="697">
        <v>3.9691417870252998E-3</v>
      </c>
      <c r="AD279" s="697">
        <v>3.3186765418888901E-3</v>
      </c>
      <c r="AE279" s="697">
        <v>2.6121246117394902E-3</v>
      </c>
      <c r="AF279" s="697">
        <v>2.2058764548757901E-3</v>
      </c>
      <c r="AG279" s="697">
        <v>2.0515229817555402E-3</v>
      </c>
      <c r="AH279" s="697">
        <v>2.1148691569961098E-3</v>
      </c>
      <c r="AI279" s="697">
        <v>2.7460129269132202E-3</v>
      </c>
      <c r="AJ279" s="697">
        <v>2.7582434755430499E-3</v>
      </c>
      <c r="AK279" s="697">
        <v>2.2774392159326498E-3</v>
      </c>
      <c r="AL279" s="697">
        <v>2.2862127832384499E-3</v>
      </c>
      <c r="AM279" s="697">
        <v>2.1449163943878498E-3</v>
      </c>
      <c r="AN279" s="697">
        <v>2.5124867564704102E-3</v>
      </c>
      <c r="AO279" s="697">
        <v>2.6913716898023499E-3</v>
      </c>
      <c r="AP279" s="697">
        <v>1.75036719659668E-3</v>
      </c>
      <c r="AQ279" s="697">
        <v>9.5614665708123605E-4</v>
      </c>
      <c r="AR279" s="697">
        <v>5.3034376588269099E-4</v>
      </c>
      <c r="AS279" s="697">
        <v>3.3768159561894798E-4</v>
      </c>
      <c r="AT279" s="697">
        <v>3.89340716386918E-4</v>
      </c>
      <c r="AU279" s="697">
        <v>3.22793526913807E-4</v>
      </c>
      <c r="AV279" s="697">
        <v>2.1292149584448201E-4</v>
      </c>
      <c r="AW279" s="697">
        <v>1.82683103274412E-4</v>
      </c>
      <c r="AX279" s="697">
        <v>1.15979848501323E-4</v>
      </c>
      <c r="AY279" s="697">
        <v>1.01039990184687E-4</v>
      </c>
      <c r="AZ279" s="698">
        <v>2.18197687104517E-5</v>
      </c>
      <c r="BA279" s="698">
        <v>7.3943714044868999E-6</v>
      </c>
      <c r="BB279" s="697">
        <v>2.9306561664011501E-4</v>
      </c>
      <c r="BC279" s="697">
        <v>2.10472510786716E-4</v>
      </c>
      <c r="BD279" s="697">
        <v>2.2678675565347001E-4</v>
      </c>
      <c r="BE279" s="697">
        <v>2.6189302440226799E-4</v>
      </c>
      <c r="BF279" s="697">
        <v>1.52167113305323E-4</v>
      </c>
      <c r="BG279" s="698">
        <v>2.4629935223270399E-5</v>
      </c>
      <c r="BH279" s="698">
        <v>4.0780705832456501E-5</v>
      </c>
    </row>
    <row r="280" spans="1:60" s="696" customFormat="1" ht="12.75" x14ac:dyDescent="0.2">
      <c r="A280" s="696" t="s">
        <v>6</v>
      </c>
      <c r="B280" s="696" t="s">
        <v>47</v>
      </c>
      <c r="C280" s="696" t="s">
        <v>15</v>
      </c>
      <c r="D280" s="696" t="s">
        <v>1075</v>
      </c>
      <c r="E280" s="699" t="s">
        <v>1053</v>
      </c>
      <c r="F280" s="696" t="s">
        <v>11</v>
      </c>
      <c r="G280" s="696">
        <f>0.5</f>
        <v>0.5</v>
      </c>
      <c r="H280" s="696">
        <f t="shared" ref="H280:BH280" si="42">0.5</f>
        <v>0.5</v>
      </c>
      <c r="I280" s="696">
        <f t="shared" si="42"/>
        <v>0.5</v>
      </c>
      <c r="J280" s="696">
        <f t="shared" si="42"/>
        <v>0.5</v>
      </c>
      <c r="K280" s="696">
        <f t="shared" si="42"/>
        <v>0.5</v>
      </c>
      <c r="L280" s="696">
        <f t="shared" si="42"/>
        <v>0.5</v>
      </c>
      <c r="M280" s="696">
        <f t="shared" si="42"/>
        <v>0.5</v>
      </c>
      <c r="N280" s="696">
        <f t="shared" si="42"/>
        <v>0.5</v>
      </c>
      <c r="O280" s="696">
        <f t="shared" si="42"/>
        <v>0.5</v>
      </c>
      <c r="P280" s="696">
        <f t="shared" si="42"/>
        <v>0.5</v>
      </c>
      <c r="Q280" s="696">
        <f t="shared" si="42"/>
        <v>0.5</v>
      </c>
      <c r="R280" s="696">
        <f t="shared" si="42"/>
        <v>0.5</v>
      </c>
      <c r="S280" s="696">
        <f t="shared" si="42"/>
        <v>0.5</v>
      </c>
      <c r="T280" s="696">
        <f t="shared" si="42"/>
        <v>0.5</v>
      </c>
      <c r="U280" s="696">
        <f t="shared" si="42"/>
        <v>0.5</v>
      </c>
      <c r="V280" s="696">
        <f t="shared" si="42"/>
        <v>0.5</v>
      </c>
      <c r="W280" s="696">
        <f t="shared" si="42"/>
        <v>0.5</v>
      </c>
      <c r="X280" s="696">
        <f t="shared" si="42"/>
        <v>0.5</v>
      </c>
      <c r="Y280" s="696">
        <f t="shared" si="42"/>
        <v>0.5</v>
      </c>
      <c r="Z280" s="696">
        <f t="shared" si="42"/>
        <v>0.5</v>
      </c>
      <c r="AA280" s="696">
        <f t="shared" si="42"/>
        <v>0.5</v>
      </c>
      <c r="AB280" s="696">
        <f t="shared" si="42"/>
        <v>0.5</v>
      </c>
      <c r="AC280" s="696">
        <f t="shared" si="42"/>
        <v>0.5</v>
      </c>
      <c r="AD280" s="696">
        <f t="shared" si="42"/>
        <v>0.5</v>
      </c>
      <c r="AE280" s="696">
        <f t="shared" si="42"/>
        <v>0.5</v>
      </c>
      <c r="AF280" s="696">
        <f t="shared" si="42"/>
        <v>0.5</v>
      </c>
      <c r="AG280" s="696">
        <f t="shared" si="42"/>
        <v>0.5</v>
      </c>
      <c r="AH280" s="696">
        <f t="shared" si="42"/>
        <v>0.5</v>
      </c>
      <c r="AI280" s="696">
        <f t="shared" si="42"/>
        <v>0.5</v>
      </c>
      <c r="AJ280" s="696">
        <f t="shared" si="42"/>
        <v>0.5</v>
      </c>
      <c r="AK280" s="696">
        <f t="shared" si="42"/>
        <v>0.5</v>
      </c>
      <c r="AL280" s="696">
        <f t="shared" si="42"/>
        <v>0.5</v>
      </c>
      <c r="AM280" s="696">
        <f t="shared" si="42"/>
        <v>0.5</v>
      </c>
      <c r="AN280" s="696">
        <f t="shared" si="42"/>
        <v>0.5</v>
      </c>
      <c r="AO280" s="696">
        <f t="shared" si="42"/>
        <v>0.5</v>
      </c>
      <c r="AP280" s="696">
        <f t="shared" si="42"/>
        <v>0.5</v>
      </c>
      <c r="AQ280" s="696">
        <f t="shared" si="42"/>
        <v>0.5</v>
      </c>
      <c r="AR280" s="696">
        <f t="shared" si="42"/>
        <v>0.5</v>
      </c>
      <c r="AS280" s="696">
        <f t="shared" si="42"/>
        <v>0.5</v>
      </c>
      <c r="AT280" s="696">
        <f t="shared" si="42"/>
        <v>0.5</v>
      </c>
      <c r="AU280" s="696">
        <f t="shared" si="42"/>
        <v>0.5</v>
      </c>
      <c r="AV280" s="696">
        <f t="shared" si="42"/>
        <v>0.5</v>
      </c>
      <c r="AW280" s="696">
        <f t="shared" si="42"/>
        <v>0.5</v>
      </c>
      <c r="AX280" s="696">
        <f t="shared" si="42"/>
        <v>0.5</v>
      </c>
      <c r="AY280" s="696">
        <f t="shared" si="42"/>
        <v>0.5</v>
      </c>
      <c r="AZ280" s="696">
        <f t="shared" si="42"/>
        <v>0.5</v>
      </c>
      <c r="BA280" s="696">
        <f t="shared" si="42"/>
        <v>0.5</v>
      </c>
      <c r="BB280" s="696">
        <f t="shared" si="42"/>
        <v>0.5</v>
      </c>
      <c r="BC280" s="696">
        <f t="shared" si="42"/>
        <v>0.5</v>
      </c>
      <c r="BD280" s="696">
        <f t="shared" si="42"/>
        <v>0.5</v>
      </c>
      <c r="BE280" s="696">
        <f>0.5</f>
        <v>0.5</v>
      </c>
      <c r="BF280" s="696">
        <f t="shared" si="42"/>
        <v>0.5</v>
      </c>
      <c r="BG280" s="696">
        <f t="shared" si="42"/>
        <v>0.5</v>
      </c>
      <c r="BH280" s="696">
        <f t="shared" si="42"/>
        <v>0.5</v>
      </c>
    </row>
    <row r="281" spans="1:60" s="696" customFormat="1" ht="12.75" x14ac:dyDescent="0.2">
      <c r="A281" s="696" t="s">
        <v>6</v>
      </c>
      <c r="B281" s="696" t="s">
        <v>47</v>
      </c>
      <c r="C281" s="696" t="s">
        <v>15</v>
      </c>
      <c r="D281" s="696" t="s">
        <v>1075</v>
      </c>
      <c r="E281" s="699" t="s">
        <v>1053</v>
      </c>
      <c r="F281" s="696" t="s">
        <v>12</v>
      </c>
      <c r="G281" s="700">
        <f>'3 Heat eta and phi'!D$20</f>
        <v>0.22082583439363709</v>
      </c>
      <c r="H281" s="700">
        <f>'3 Heat eta and phi'!E$20</f>
        <v>0.23818542510955309</v>
      </c>
      <c r="I281" s="700">
        <f>'3 Heat eta and phi'!F$20</f>
        <v>0.24042546167303691</v>
      </c>
      <c r="J281" s="700">
        <f>'3 Heat eta and phi'!G$20</f>
        <v>0.24721206174660004</v>
      </c>
      <c r="K281" s="700">
        <f>'3 Heat eta and phi'!H$20</f>
        <v>0.25245285308078824</v>
      </c>
      <c r="L281" s="700">
        <f>'3 Heat eta and phi'!I$20</f>
        <v>0.25597161877739627</v>
      </c>
      <c r="M281" s="700">
        <f>'3 Heat eta and phi'!J$20</f>
        <v>0.25795766803074527</v>
      </c>
      <c r="N281" s="700">
        <f>'3 Heat eta and phi'!K$20</f>
        <v>0.26274732024593184</v>
      </c>
      <c r="O281" s="700">
        <f>'3 Heat eta and phi'!L$20</f>
        <v>0.26301245275701968</v>
      </c>
      <c r="P281" s="700">
        <f>'3 Heat eta and phi'!M$20</f>
        <v>0.25926789110504256</v>
      </c>
      <c r="Q281" s="700">
        <f>'3 Heat eta and phi'!N$20</f>
        <v>0.26376961637687713</v>
      </c>
      <c r="R281" s="700">
        <f>'3 Heat eta and phi'!O$20</f>
        <v>0.27384463233818968</v>
      </c>
      <c r="S281" s="700">
        <f>'3 Heat eta and phi'!P$20</f>
        <v>0.29274828522686275</v>
      </c>
      <c r="T281" s="700">
        <f>'3 Heat eta and phi'!Q$20</f>
        <v>0.26305771052289167</v>
      </c>
      <c r="U281" s="700">
        <f>'3 Heat eta and phi'!R$20</f>
        <v>0.27337536104858901</v>
      </c>
      <c r="V281" s="700">
        <f>'3 Heat eta and phi'!S$20</f>
        <v>0.26712694482050137</v>
      </c>
      <c r="W281" s="700">
        <f>'3 Heat eta and phi'!T$20</f>
        <v>0.26379674514077622</v>
      </c>
      <c r="X281" s="700">
        <f>'3 Heat eta and phi'!U$20</f>
        <v>0.27815907003644758</v>
      </c>
      <c r="Y281" s="700">
        <f>'3 Heat eta and phi'!V$20</f>
        <v>0.28285577134714029</v>
      </c>
      <c r="Z281" s="700">
        <f>'3 Heat eta and phi'!W$20</f>
        <v>0.27873423627915395</v>
      </c>
      <c r="AA281" s="700">
        <f>'3 Heat eta and phi'!X$20</f>
        <v>0.30307632471533119</v>
      </c>
      <c r="AB281" s="700">
        <f>'3 Heat eta and phi'!Y$20</f>
        <v>0.30222719842934154</v>
      </c>
      <c r="AC281" s="700">
        <f>'3 Heat eta and phi'!Z$20</f>
        <v>0.31428327370669973</v>
      </c>
      <c r="AD281" s="700">
        <f>'3 Heat eta and phi'!AA$20</f>
        <v>0.32638671499685012</v>
      </c>
      <c r="AE281" s="700">
        <f>'3 Heat eta and phi'!AB$20</f>
        <v>0.32866456515327247</v>
      </c>
      <c r="AF281" s="700">
        <f>'3 Heat eta and phi'!AC$20</f>
        <v>0.32726578478118595</v>
      </c>
      <c r="AG281" s="700">
        <f>'3 Heat eta and phi'!AD$20</f>
        <v>0.33804828140726689</v>
      </c>
      <c r="AH281" s="700">
        <f>'3 Heat eta and phi'!AE$20</f>
        <v>0.35308368348877672</v>
      </c>
      <c r="AI281" s="700">
        <f>'3 Heat eta and phi'!AF$20</f>
        <v>0.36127501605989543</v>
      </c>
      <c r="AJ281" s="700">
        <f>'3 Heat eta and phi'!AG$20</f>
        <v>0.336314328692911</v>
      </c>
      <c r="AK281" s="700">
        <f>'3 Heat eta and phi'!AH$20</f>
        <v>0.34392257025756506</v>
      </c>
      <c r="AL281" s="700">
        <f>'3 Heat eta and phi'!AI$20</f>
        <v>0.36114628596185655</v>
      </c>
      <c r="AM281" s="700">
        <f>'3 Heat eta and phi'!AJ$20</f>
        <v>0.37061538562698515</v>
      </c>
      <c r="AN281" s="700">
        <f>'3 Heat eta and phi'!AK$20</f>
        <v>0.37678757180985728</v>
      </c>
      <c r="AO281" s="700">
        <f>'3 Heat eta and phi'!AL$20</f>
        <v>0.38741092067264526</v>
      </c>
      <c r="AP281" s="700">
        <f>'3 Heat eta and phi'!AM$20</f>
        <v>0.383268005286727</v>
      </c>
      <c r="AQ281" s="700">
        <f>'3 Heat eta and phi'!AN$20</f>
        <v>0.39361997933234427</v>
      </c>
      <c r="AR281" s="700">
        <f>'3 Heat eta and phi'!AO$20</f>
        <v>0.40715832414469166</v>
      </c>
      <c r="AS281" s="700">
        <f>'3 Heat eta and phi'!AP$20</f>
        <v>0.41465054901440324</v>
      </c>
      <c r="AT281" s="700">
        <f>'3 Heat eta and phi'!AQ$20</f>
        <v>0.40584455533179142</v>
      </c>
      <c r="AU281" s="700">
        <f>'3 Heat eta and phi'!AR$20</f>
        <v>0.4151583306213521</v>
      </c>
      <c r="AV281" s="700">
        <f>'3 Heat eta and phi'!AS$20</f>
        <v>0.43862096220278957</v>
      </c>
      <c r="AW281" s="700">
        <f>'3 Heat eta and phi'!AT$20</f>
        <v>0.44758791805257503</v>
      </c>
      <c r="AX281" s="700">
        <f>'3 Heat eta and phi'!AU$20</f>
        <v>0.44657128563417114</v>
      </c>
      <c r="AY281" s="700">
        <f>'3 Heat eta and phi'!AV$20</f>
        <v>0.45050456715809217</v>
      </c>
      <c r="AZ281" s="700">
        <f>'3 Heat eta and phi'!AW$20</f>
        <v>0.44928545717019908</v>
      </c>
      <c r="BA281" s="700">
        <f>'3 Heat eta and phi'!AX$20</f>
        <v>0.44282161656391661</v>
      </c>
      <c r="BB281" s="700">
        <f>'3 Heat eta and phi'!AY$20</f>
        <v>0.4474011718435042</v>
      </c>
      <c r="BC281" s="700">
        <f>'3 Heat eta and phi'!AZ$20</f>
        <v>0.42440799931491724</v>
      </c>
      <c r="BD281" s="700">
        <f>'3 Heat eta and phi'!BA$20</f>
        <v>0.43407536964877846</v>
      </c>
      <c r="BE281" s="700">
        <f>'3 Heat eta and phi'!BB$20</f>
        <v>0.43033233297466611</v>
      </c>
      <c r="BF281" s="700">
        <f>'3 Heat eta and phi'!BC$20</f>
        <v>0.42931747399306813</v>
      </c>
      <c r="BG281" s="700">
        <f>'3 Heat eta and phi'!BD$20</f>
        <v>0.4373933131244585</v>
      </c>
      <c r="BH281" s="700">
        <f>'3 Heat eta and phi'!BE$20</f>
        <v>0.44952489502727749</v>
      </c>
    </row>
    <row r="282" spans="1:60" s="696" customFormat="1" ht="12.75" x14ac:dyDescent="0.2">
      <c r="A282" s="696" t="s">
        <v>6</v>
      </c>
      <c r="B282" s="696" t="s">
        <v>47</v>
      </c>
      <c r="C282" s="696" t="s">
        <v>15</v>
      </c>
      <c r="D282" s="696" t="s">
        <v>1075</v>
      </c>
      <c r="E282" s="699" t="s">
        <v>1053</v>
      </c>
      <c r="F282" s="696" t="s">
        <v>13</v>
      </c>
      <c r="G282" s="700">
        <f>'3 Heat eta and phi'!D$24</f>
        <v>0.40171211160431208</v>
      </c>
      <c r="H282" s="700">
        <f>'3 Heat eta and phi'!E$24</f>
        <v>0.40134221094905953</v>
      </c>
      <c r="I282" s="700">
        <f>'3 Heat eta and phi'!F$24</f>
        <v>0.40445994504333127</v>
      </c>
      <c r="J282" s="700">
        <f>'3 Heat eta and phi'!G$24</f>
        <v>0.4048826886493343</v>
      </c>
      <c r="K282" s="700">
        <f>'3 Heat eta and phi'!H$24</f>
        <v>0.40282181357006985</v>
      </c>
      <c r="L282" s="700">
        <f>'3 Heat eta and phi'!I$24</f>
        <v>0.40393151553582751</v>
      </c>
      <c r="M282" s="700">
        <f>'3 Heat eta and phi'!J$24</f>
        <v>0.40287465652082011</v>
      </c>
      <c r="N282" s="700">
        <f>'3 Heat eta and phi'!K$24</f>
        <v>0.40208201225956464</v>
      </c>
      <c r="O282" s="700">
        <f>'3 Heat eta and phi'!L$24</f>
        <v>0.40271612766856901</v>
      </c>
      <c r="P282" s="700">
        <f>'3 Heat eta and phi'!M$24</f>
        <v>0.40308602832382168</v>
      </c>
      <c r="Q282" s="700">
        <f>'3 Heat eta and phi'!N$24</f>
        <v>0.40255759881631803</v>
      </c>
      <c r="R282" s="700">
        <f>'3 Heat eta and phi'!O$24</f>
        <v>0.40261044176706828</v>
      </c>
      <c r="S282" s="700">
        <f>'3 Heat eta and phi'!P$24</f>
        <v>0.40308602832382168</v>
      </c>
      <c r="T282" s="700">
        <f>'3 Heat eta and phi'!Q$24</f>
        <v>0.4022933840625661</v>
      </c>
      <c r="U282" s="700">
        <f>'3 Heat eta and phi'!R$24</f>
        <v>0.40287465652082011</v>
      </c>
      <c r="V282" s="700">
        <f>'3 Heat eta and phi'!S$24</f>
        <v>0.40102515324455723</v>
      </c>
      <c r="W282" s="700">
        <f>'3 Heat eta and phi'!T$24</f>
        <v>0.40076093849080541</v>
      </c>
      <c r="X282" s="700">
        <f>'3 Heat eta and phi'!U$24</f>
        <v>0.4033502430775735</v>
      </c>
      <c r="Y282" s="700">
        <f>'3 Heat eta and phi'!V$24</f>
        <v>0.40234622701331646</v>
      </c>
      <c r="Z282" s="700">
        <f>'3 Heat eta and phi'!W$24</f>
        <v>0.40435425914183065</v>
      </c>
      <c r="AA282" s="700">
        <f>'3 Heat eta and phi'!X$24</f>
        <v>0.40271612766856901</v>
      </c>
      <c r="AB282" s="700">
        <f>'3 Heat eta and phi'!Y$24</f>
        <v>0.402134855210315</v>
      </c>
      <c r="AC282" s="700">
        <f>'3 Heat eta and phi'!Z$24</f>
        <v>0.40250475586556766</v>
      </c>
      <c r="AD282" s="700">
        <f>'3 Heat eta and phi'!AA$24</f>
        <v>0.40160642570281135</v>
      </c>
      <c r="AE282" s="700">
        <f>'3 Heat eta and phi'!AB$24</f>
        <v>0.40202916930881427</v>
      </c>
      <c r="AF282" s="700">
        <f>'3 Heat eta and phi'!AC$24</f>
        <v>0.40409004438807872</v>
      </c>
      <c r="AG282" s="700">
        <f>'3 Heat eta and phi'!AD$24</f>
        <v>0.40414288733882908</v>
      </c>
      <c r="AH282" s="700">
        <f>'3 Heat eta and phi'!AE$24</f>
        <v>0.40340308602832387</v>
      </c>
      <c r="AI282" s="700">
        <f>'3 Heat eta and phi'!AF$24</f>
        <v>0.4022933840625661</v>
      </c>
      <c r="AJ282" s="700">
        <f>'3 Heat eta and phi'!AG$24</f>
        <v>0.39996829422954983</v>
      </c>
      <c r="AK282" s="700">
        <f>'3 Heat eta and phi'!AH$24</f>
        <v>0.40007398013105056</v>
      </c>
      <c r="AL282" s="700">
        <f>'3 Heat eta and phi'!AI$24</f>
        <v>0.40255759881631803</v>
      </c>
      <c r="AM282" s="700">
        <f>'3 Heat eta and phi'!AJ$24</f>
        <v>0.40165926865356172</v>
      </c>
      <c r="AN282" s="700">
        <f>'3 Heat eta and phi'!AK$24</f>
        <v>0.40292749947157058</v>
      </c>
      <c r="AO282" s="700">
        <f>'3 Heat eta and phi'!AL$24</f>
        <v>0.40113083914605796</v>
      </c>
      <c r="AP282" s="700">
        <f>'3 Heat eta and phi'!AM$24</f>
        <v>0.39965123652504764</v>
      </c>
      <c r="AQ282" s="700">
        <f>'3 Heat eta and phi'!AN$24</f>
        <v>0.40329740012682325</v>
      </c>
      <c r="AR282" s="700">
        <f>'3 Heat eta and phi'!AO$24</f>
        <v>0.40091946734305661</v>
      </c>
      <c r="AS282" s="700">
        <f>'3 Heat eta and phi'!AP$24</f>
        <v>0.40070809554005504</v>
      </c>
      <c r="AT282" s="700">
        <f>'3 Heat eta and phi'!AQ$24</f>
        <v>0.40012682308180103</v>
      </c>
      <c r="AU282" s="700">
        <f>'3 Heat eta and phi'!AR$24</f>
        <v>0.40097231029380687</v>
      </c>
      <c r="AV282" s="700">
        <f>'3 Heat eta and phi'!AS$24</f>
        <v>0.40123652504755869</v>
      </c>
      <c r="AW282" s="700">
        <f>'3 Heat eta and phi'!AT$24</f>
        <v>0.40054956668780395</v>
      </c>
      <c r="AX282" s="700">
        <f>'3 Heat eta and phi'!AU$24</f>
        <v>0.40033819488480238</v>
      </c>
      <c r="AY282" s="700">
        <f>'3 Heat eta and phi'!AV$24</f>
        <v>0.40065525258930468</v>
      </c>
      <c r="AZ282" s="700">
        <f>'3 Heat eta and phi'!AW$24</f>
        <v>0.40039103783555285</v>
      </c>
      <c r="BA282" s="700">
        <f>'3 Heat eta and phi'!AX$24</f>
        <v>0.40017966603255128</v>
      </c>
      <c r="BB282" s="700">
        <f>'3 Heat eta and phi'!AY$24</f>
        <v>0.40023250898330165</v>
      </c>
      <c r="BC282" s="700">
        <f>'3 Heat eta and phi'!AZ$24</f>
        <v>0.40139505389980978</v>
      </c>
      <c r="BD282" s="700">
        <f>'3 Heat eta and phi'!BA$24</f>
        <v>0.40123652504755869</v>
      </c>
      <c r="BE282" s="700">
        <f>'3 Heat eta and phi'!BB$24</f>
        <v>0.40329740012682325</v>
      </c>
      <c r="BF282" s="700">
        <f>'3 Heat eta and phi'!BC$24</f>
        <v>0.40123652504755869</v>
      </c>
      <c r="BG282" s="700">
        <f>'3 Heat eta and phi'!BD$24</f>
        <v>0.40192348340731354</v>
      </c>
      <c r="BH282" s="700">
        <f>'3 Heat eta and phi'!BE$24</f>
        <v>0.40266328471781876</v>
      </c>
    </row>
    <row r="283" spans="1:60" s="696" customFormat="1" ht="12.75" x14ac:dyDescent="0.2">
      <c r="A283" s="696" t="s">
        <v>6</v>
      </c>
      <c r="B283" s="696" t="s">
        <v>47</v>
      </c>
      <c r="C283" s="696" t="s">
        <v>15</v>
      </c>
      <c r="D283" s="696" t="s">
        <v>1074</v>
      </c>
      <c r="E283" s="699" t="s">
        <v>1047</v>
      </c>
      <c r="F283" s="696" t="s">
        <v>11</v>
      </c>
      <c r="G283" s="696">
        <f>0.5</f>
        <v>0.5</v>
      </c>
      <c r="H283" s="696">
        <f t="shared" ref="H283:BH283" si="43">0.5</f>
        <v>0.5</v>
      </c>
      <c r="I283" s="696">
        <f t="shared" si="43"/>
        <v>0.5</v>
      </c>
      <c r="J283" s="696">
        <f t="shared" si="43"/>
        <v>0.5</v>
      </c>
      <c r="K283" s="696">
        <f t="shared" si="43"/>
        <v>0.5</v>
      </c>
      <c r="L283" s="696">
        <f t="shared" si="43"/>
        <v>0.5</v>
      </c>
      <c r="M283" s="696">
        <f t="shared" si="43"/>
        <v>0.5</v>
      </c>
      <c r="N283" s="696">
        <f t="shared" si="43"/>
        <v>0.5</v>
      </c>
      <c r="O283" s="696">
        <f t="shared" si="43"/>
        <v>0.5</v>
      </c>
      <c r="P283" s="696">
        <f t="shared" si="43"/>
        <v>0.5</v>
      </c>
      <c r="Q283" s="696">
        <f t="shared" si="43"/>
        <v>0.5</v>
      </c>
      <c r="R283" s="696">
        <f t="shared" si="43"/>
        <v>0.5</v>
      </c>
      <c r="S283" s="696">
        <f t="shared" si="43"/>
        <v>0.5</v>
      </c>
      <c r="T283" s="696">
        <f t="shared" si="43"/>
        <v>0.5</v>
      </c>
      <c r="U283" s="696">
        <f t="shared" si="43"/>
        <v>0.5</v>
      </c>
      <c r="V283" s="696">
        <f t="shared" si="43"/>
        <v>0.5</v>
      </c>
      <c r="W283" s="696">
        <f t="shared" si="43"/>
        <v>0.5</v>
      </c>
      <c r="X283" s="696">
        <f t="shared" si="43"/>
        <v>0.5</v>
      </c>
      <c r="Y283" s="696">
        <f t="shared" si="43"/>
        <v>0.5</v>
      </c>
      <c r="Z283" s="696">
        <f t="shared" si="43"/>
        <v>0.5</v>
      </c>
      <c r="AA283" s="696">
        <f t="shared" si="43"/>
        <v>0.5</v>
      </c>
      <c r="AB283" s="696">
        <f t="shared" si="43"/>
        <v>0.5</v>
      </c>
      <c r="AC283" s="696">
        <f t="shared" si="43"/>
        <v>0.5</v>
      </c>
      <c r="AD283" s="696">
        <f t="shared" si="43"/>
        <v>0.5</v>
      </c>
      <c r="AE283" s="696">
        <f t="shared" si="43"/>
        <v>0.5</v>
      </c>
      <c r="AF283" s="696">
        <f t="shared" si="43"/>
        <v>0.5</v>
      </c>
      <c r="AG283" s="696">
        <f t="shared" si="43"/>
        <v>0.5</v>
      </c>
      <c r="AH283" s="696">
        <f t="shared" si="43"/>
        <v>0.5</v>
      </c>
      <c r="AI283" s="696">
        <f t="shared" si="43"/>
        <v>0.5</v>
      </c>
      <c r="AJ283" s="696">
        <f t="shared" si="43"/>
        <v>0.5</v>
      </c>
      <c r="AK283" s="696">
        <f t="shared" si="43"/>
        <v>0.5</v>
      </c>
      <c r="AL283" s="696">
        <f t="shared" si="43"/>
        <v>0.5</v>
      </c>
      <c r="AM283" s="696">
        <f t="shared" si="43"/>
        <v>0.5</v>
      </c>
      <c r="AN283" s="696">
        <f t="shared" si="43"/>
        <v>0.5</v>
      </c>
      <c r="AO283" s="696">
        <f t="shared" si="43"/>
        <v>0.5</v>
      </c>
      <c r="AP283" s="696">
        <f t="shared" si="43"/>
        <v>0.5</v>
      </c>
      <c r="AQ283" s="696">
        <f t="shared" si="43"/>
        <v>0.5</v>
      </c>
      <c r="AR283" s="696">
        <f t="shared" si="43"/>
        <v>0.5</v>
      </c>
      <c r="AS283" s="696">
        <f t="shared" si="43"/>
        <v>0.5</v>
      </c>
      <c r="AT283" s="696">
        <f t="shared" si="43"/>
        <v>0.5</v>
      </c>
      <c r="AU283" s="696">
        <f t="shared" si="43"/>
        <v>0.5</v>
      </c>
      <c r="AV283" s="696">
        <f t="shared" si="43"/>
        <v>0.5</v>
      </c>
      <c r="AW283" s="696">
        <f t="shared" si="43"/>
        <v>0.5</v>
      </c>
      <c r="AX283" s="696">
        <f t="shared" si="43"/>
        <v>0.5</v>
      </c>
      <c r="AY283" s="696">
        <f t="shared" si="43"/>
        <v>0.5</v>
      </c>
      <c r="AZ283" s="696">
        <f t="shared" si="43"/>
        <v>0.5</v>
      </c>
      <c r="BA283" s="696">
        <f t="shared" si="43"/>
        <v>0.5</v>
      </c>
      <c r="BB283" s="696">
        <f t="shared" si="43"/>
        <v>0.5</v>
      </c>
      <c r="BC283" s="696">
        <f t="shared" si="43"/>
        <v>0.5</v>
      </c>
      <c r="BD283" s="696">
        <f t="shared" si="43"/>
        <v>0.5</v>
      </c>
      <c r="BE283" s="696">
        <f>0.5</f>
        <v>0.5</v>
      </c>
      <c r="BF283" s="696">
        <f t="shared" si="43"/>
        <v>0.5</v>
      </c>
      <c r="BG283" s="696">
        <f t="shared" si="43"/>
        <v>0.5</v>
      </c>
      <c r="BH283" s="696">
        <f t="shared" si="43"/>
        <v>0.5</v>
      </c>
    </row>
    <row r="284" spans="1:60" s="696" customFormat="1" ht="12.75" x14ac:dyDescent="0.2">
      <c r="A284" s="696" t="s">
        <v>6</v>
      </c>
      <c r="B284" s="696" t="s">
        <v>47</v>
      </c>
      <c r="C284" s="696" t="s">
        <v>15</v>
      </c>
      <c r="D284" s="696" t="s">
        <v>1074</v>
      </c>
      <c r="E284" s="699" t="s">
        <v>1047</v>
      </c>
      <c r="F284" s="696" t="s">
        <v>12</v>
      </c>
      <c r="G284" s="700">
        <f>'3 Heat eta and phi'!D$21</f>
        <v>0.22082583439363709</v>
      </c>
      <c r="H284" s="700">
        <f>'3 Heat eta and phi'!E$21</f>
        <v>0.23818542510955309</v>
      </c>
      <c r="I284" s="700">
        <f>'3 Heat eta and phi'!F$21</f>
        <v>0.24042546167303691</v>
      </c>
      <c r="J284" s="700">
        <f>'3 Heat eta and phi'!G$21</f>
        <v>0.24721206174660004</v>
      </c>
      <c r="K284" s="700">
        <f>'3 Heat eta and phi'!H$21</f>
        <v>0.25245285308078824</v>
      </c>
      <c r="L284" s="700">
        <f>'3 Heat eta and phi'!I$21</f>
        <v>0.25597161877739627</v>
      </c>
      <c r="M284" s="700">
        <f>'3 Heat eta and phi'!J$21</f>
        <v>0.25795766803074527</v>
      </c>
      <c r="N284" s="700">
        <f>'3 Heat eta and phi'!K$21</f>
        <v>0.26274732024593184</v>
      </c>
      <c r="O284" s="700">
        <f>'3 Heat eta and phi'!L$21</f>
        <v>0.26301245275701968</v>
      </c>
      <c r="P284" s="700">
        <f>'3 Heat eta and phi'!M$21</f>
        <v>0.25926789110504256</v>
      </c>
      <c r="Q284" s="700">
        <f>'3 Heat eta and phi'!N$21</f>
        <v>0.26376961637687713</v>
      </c>
      <c r="R284" s="700">
        <f>'3 Heat eta and phi'!O$21</f>
        <v>0.27384463233818968</v>
      </c>
      <c r="S284" s="700">
        <f>'3 Heat eta and phi'!P$21</f>
        <v>0.29274828522686275</v>
      </c>
      <c r="T284" s="700">
        <f>'3 Heat eta and phi'!Q$21</f>
        <v>0.26305771052289167</v>
      </c>
      <c r="U284" s="700">
        <f>'3 Heat eta and phi'!R$21</f>
        <v>0.27337536104858901</v>
      </c>
      <c r="V284" s="700">
        <f>'3 Heat eta and phi'!S$21</f>
        <v>0.26712694482050137</v>
      </c>
      <c r="W284" s="700">
        <f>'3 Heat eta and phi'!T$21</f>
        <v>0.26379674514077622</v>
      </c>
      <c r="X284" s="700">
        <f>'3 Heat eta and phi'!U$21</f>
        <v>0.27815907003644758</v>
      </c>
      <c r="Y284" s="700">
        <f>'3 Heat eta and phi'!V$21</f>
        <v>0.28285577134714029</v>
      </c>
      <c r="Z284" s="700">
        <f>'3 Heat eta and phi'!W$21</f>
        <v>0.27873423627915395</v>
      </c>
      <c r="AA284" s="700">
        <f>'3 Heat eta and phi'!X$21</f>
        <v>0.30307632471533119</v>
      </c>
      <c r="AB284" s="700">
        <f>'3 Heat eta and phi'!Y$21</f>
        <v>0.30222719842934154</v>
      </c>
      <c r="AC284" s="700">
        <f>'3 Heat eta and phi'!Z$21</f>
        <v>0.31428327370669973</v>
      </c>
      <c r="AD284" s="700">
        <f>'3 Heat eta and phi'!AA$21</f>
        <v>0.32638671499685012</v>
      </c>
      <c r="AE284" s="700">
        <f>'3 Heat eta and phi'!AB$21</f>
        <v>0.32866456515327247</v>
      </c>
      <c r="AF284" s="700">
        <f>'3 Heat eta and phi'!AC$21</f>
        <v>0.32726578478118595</v>
      </c>
      <c r="AG284" s="700">
        <f>'3 Heat eta and phi'!AD$21</f>
        <v>0.33804828140726689</v>
      </c>
      <c r="AH284" s="700">
        <f>'3 Heat eta and phi'!AE$21</f>
        <v>0.35308368348877672</v>
      </c>
      <c r="AI284" s="700">
        <f>'3 Heat eta and phi'!AF$21</f>
        <v>0.36127501605989543</v>
      </c>
      <c r="AJ284" s="700">
        <f>'3 Heat eta and phi'!AG$21</f>
        <v>0.336314328692911</v>
      </c>
      <c r="AK284" s="700">
        <f>'3 Heat eta and phi'!AH$21</f>
        <v>0.34392257025756506</v>
      </c>
      <c r="AL284" s="700">
        <f>'3 Heat eta and phi'!AI$21</f>
        <v>0.36114628596185655</v>
      </c>
      <c r="AM284" s="700">
        <f>'3 Heat eta and phi'!AJ$21</f>
        <v>0.37061538562698515</v>
      </c>
      <c r="AN284" s="700">
        <f>'3 Heat eta and phi'!AK$21</f>
        <v>0.37678757180985728</v>
      </c>
      <c r="AO284" s="700">
        <f>'3 Heat eta and phi'!AL$21</f>
        <v>0.38741092067264526</v>
      </c>
      <c r="AP284" s="700">
        <f>'3 Heat eta and phi'!AM$21</f>
        <v>0.383268005286727</v>
      </c>
      <c r="AQ284" s="700">
        <f>'3 Heat eta and phi'!AN$21</f>
        <v>0.39361997933234427</v>
      </c>
      <c r="AR284" s="700">
        <f>'3 Heat eta and phi'!AO$21</f>
        <v>0.40715832414469166</v>
      </c>
      <c r="AS284" s="700">
        <f>'3 Heat eta and phi'!AP$21</f>
        <v>0.41465054901440324</v>
      </c>
      <c r="AT284" s="700">
        <f>'3 Heat eta and phi'!AQ$21</f>
        <v>0.40584455533179142</v>
      </c>
      <c r="AU284" s="700">
        <f>'3 Heat eta and phi'!AR$21</f>
        <v>0.4151583306213521</v>
      </c>
      <c r="AV284" s="700">
        <f>'3 Heat eta and phi'!AS$21</f>
        <v>0.43862096220278957</v>
      </c>
      <c r="AW284" s="700">
        <f>'3 Heat eta and phi'!AT$21</f>
        <v>0.44758791805257503</v>
      </c>
      <c r="AX284" s="700">
        <f>'3 Heat eta and phi'!AU$21</f>
        <v>0.44657128563417114</v>
      </c>
      <c r="AY284" s="700">
        <f>'3 Heat eta and phi'!AV$21</f>
        <v>0.45050456715809217</v>
      </c>
      <c r="AZ284" s="700">
        <f>'3 Heat eta and phi'!AW$21</f>
        <v>0.44928545717019908</v>
      </c>
      <c r="BA284" s="700">
        <f>'3 Heat eta and phi'!AX$21</f>
        <v>0.44282161656391661</v>
      </c>
      <c r="BB284" s="700">
        <f>'3 Heat eta and phi'!AY$21</f>
        <v>0.4474011718435042</v>
      </c>
      <c r="BC284" s="700">
        <f>'3 Heat eta and phi'!AZ$21</f>
        <v>0.42440799931491724</v>
      </c>
      <c r="BD284" s="700">
        <f>'3 Heat eta and phi'!BA$21</f>
        <v>0.43407536964877846</v>
      </c>
      <c r="BE284" s="700">
        <f>'3 Heat eta and phi'!BB$21</f>
        <v>0.43033233297466611</v>
      </c>
      <c r="BF284" s="700">
        <f>'3 Heat eta and phi'!BC$21</f>
        <v>0.42931747399306813</v>
      </c>
      <c r="BG284" s="700">
        <f>'3 Heat eta and phi'!BD$21</f>
        <v>0.4373933131244585</v>
      </c>
      <c r="BH284" s="700">
        <f>'3 Heat eta and phi'!BE$21</f>
        <v>0.44952489502727749</v>
      </c>
    </row>
    <row r="285" spans="1:60" s="696" customFormat="1" ht="12.75" x14ac:dyDescent="0.2">
      <c r="A285" s="696" t="s">
        <v>6</v>
      </c>
      <c r="B285" s="696" t="s">
        <v>47</v>
      </c>
      <c r="C285" s="696" t="s">
        <v>15</v>
      </c>
      <c r="D285" s="696" t="s">
        <v>1074</v>
      </c>
      <c r="E285" s="699" t="s">
        <v>1047</v>
      </c>
      <c r="F285" s="696" t="s">
        <v>13</v>
      </c>
      <c r="G285" s="700">
        <f>'3 Heat eta and phi'!D$25</f>
        <v>0.67581033100446697</v>
      </c>
      <c r="H285" s="700">
        <f>'3 Heat eta and phi'!E$25</f>
        <v>0.67560989577368002</v>
      </c>
      <c r="I285" s="700">
        <f>'3 Heat eta and phi'!F$25</f>
        <v>0.67729927843316917</v>
      </c>
      <c r="J285" s="700">
        <f>'3 Heat eta and phi'!G$25</f>
        <v>0.6775283472683542</v>
      </c>
      <c r="K285" s="700">
        <f>'3 Heat eta and phi'!H$25</f>
        <v>0.67641163669682736</v>
      </c>
      <c r="L285" s="700">
        <f>'3 Heat eta and phi'!I$25</f>
        <v>0.67701294238918797</v>
      </c>
      <c r="M285" s="700">
        <f>'3 Heat eta and phi'!J$25</f>
        <v>0.67644027030122555</v>
      </c>
      <c r="N285" s="700">
        <f>'3 Heat eta and phi'!K$25</f>
        <v>0.67601076623525369</v>
      </c>
      <c r="O285" s="700">
        <f>'3 Heat eta and phi'!L$25</f>
        <v>0.67635436948803118</v>
      </c>
      <c r="P285" s="700">
        <f>'3 Heat eta and phi'!M$25</f>
        <v>0.67655480471881801</v>
      </c>
      <c r="Q285" s="700">
        <f>'3 Heat eta and phi'!N$25</f>
        <v>0.67626846867483681</v>
      </c>
      <c r="R285" s="700">
        <f>'3 Heat eta and phi'!O$25</f>
        <v>0.6762971022792349</v>
      </c>
      <c r="S285" s="700">
        <f>'3 Heat eta and phi'!P$25</f>
        <v>0.67655480471881801</v>
      </c>
      <c r="T285" s="700">
        <f>'3 Heat eta and phi'!Q$25</f>
        <v>0.67612530065284626</v>
      </c>
      <c r="U285" s="700">
        <f>'3 Heat eta and phi'!R$25</f>
        <v>0.67644027030122555</v>
      </c>
      <c r="V285" s="700">
        <f>'3 Heat eta and phi'!S$25</f>
        <v>0.67543809414729128</v>
      </c>
      <c r="W285" s="700">
        <f>'3 Heat eta and phi'!T$25</f>
        <v>0.67529492612530073</v>
      </c>
      <c r="X285" s="700">
        <f>'3 Heat eta and phi'!U$25</f>
        <v>0.67669797274080867</v>
      </c>
      <c r="Y285" s="700">
        <f>'3 Heat eta and phi'!V$25</f>
        <v>0.67615393425724424</v>
      </c>
      <c r="Z285" s="700">
        <f>'3 Heat eta and phi'!W$25</f>
        <v>0.677242011224373</v>
      </c>
      <c r="AA285" s="700">
        <f>'3 Heat eta and phi'!X$25</f>
        <v>0.67635436948803118</v>
      </c>
      <c r="AB285" s="700">
        <f>'3 Heat eta and phi'!Y$25</f>
        <v>0.67603939983965189</v>
      </c>
      <c r="AC285" s="700">
        <f>'3 Heat eta and phi'!Z$25</f>
        <v>0.67623983507043872</v>
      </c>
      <c r="AD285" s="700">
        <f>'3 Heat eta and phi'!AA$25</f>
        <v>0.67575306379567057</v>
      </c>
      <c r="AE285" s="700">
        <f>'3 Heat eta and phi'!AB$25</f>
        <v>0.6759821326308556</v>
      </c>
      <c r="AF285" s="700">
        <f>'3 Heat eta and phi'!AC$25</f>
        <v>0.67709884320238234</v>
      </c>
      <c r="AG285" s="700">
        <f>'3 Heat eta and phi'!AD$25</f>
        <v>0.67712747680678054</v>
      </c>
      <c r="AH285" s="700">
        <f>'3 Heat eta and phi'!AE$25</f>
        <v>0.67672660634520676</v>
      </c>
      <c r="AI285" s="700">
        <f>'3 Heat eta and phi'!AF$25</f>
        <v>0.67612530065284626</v>
      </c>
      <c r="AJ285" s="700">
        <f>'3 Heat eta and phi'!AG$25</f>
        <v>0.67486542205932887</v>
      </c>
      <c r="AK285" s="700">
        <f>'3 Heat eta and phi'!AH$25</f>
        <v>0.67492268926812504</v>
      </c>
      <c r="AL285" s="700">
        <f>'3 Heat eta and phi'!AI$25</f>
        <v>0.67626846867483681</v>
      </c>
      <c r="AM285" s="700">
        <f>'3 Heat eta and phi'!AJ$25</f>
        <v>0.67578169740006877</v>
      </c>
      <c r="AN285" s="700">
        <f>'3 Heat eta and phi'!AK$25</f>
        <v>0.67646890390562375</v>
      </c>
      <c r="AO285" s="700">
        <f>'3 Heat eta and phi'!AL$25</f>
        <v>0.67549536135608745</v>
      </c>
      <c r="AP285" s="700">
        <f>'3 Heat eta and phi'!AM$25</f>
        <v>0.67469362043294012</v>
      </c>
      <c r="AQ285" s="700">
        <f>'3 Heat eta and phi'!AN$25</f>
        <v>0.67666933913641047</v>
      </c>
      <c r="AR285" s="700">
        <f>'3 Heat eta and phi'!AO$25</f>
        <v>0.6753808269384951</v>
      </c>
      <c r="AS285" s="700">
        <f>'3 Heat eta and phi'!AP$25</f>
        <v>0.67526629252090253</v>
      </c>
      <c r="AT285" s="700">
        <f>'3 Heat eta and phi'!AQ$25</f>
        <v>0.67495132287252324</v>
      </c>
      <c r="AU285" s="700">
        <f>'3 Heat eta and phi'!AR$25</f>
        <v>0.67540946054289319</v>
      </c>
      <c r="AV285" s="700">
        <f>'3 Heat eta and phi'!AS$25</f>
        <v>0.67555262856488385</v>
      </c>
      <c r="AW285" s="700">
        <f>'3 Heat eta and phi'!AT$25</f>
        <v>0.67518039170770816</v>
      </c>
      <c r="AX285" s="700">
        <f>'3 Heat eta and phi'!AU$25</f>
        <v>0.6750658572901157</v>
      </c>
      <c r="AY285" s="700">
        <f>'3 Heat eta and phi'!AV$25</f>
        <v>0.67523765891650445</v>
      </c>
      <c r="AZ285" s="700">
        <f>'3 Heat eta and phi'!AW$25</f>
        <v>0.67509449089451379</v>
      </c>
      <c r="BA285" s="700">
        <f>'3 Heat eta and phi'!AX$25</f>
        <v>0.67497995647692133</v>
      </c>
      <c r="BB285" s="700">
        <f>'3 Heat eta and phi'!AY$25</f>
        <v>0.67500859008131942</v>
      </c>
      <c r="BC285" s="700">
        <f>'3 Heat eta and phi'!AZ$25</f>
        <v>0.67563852937807811</v>
      </c>
      <c r="BD285" s="700">
        <f>'3 Heat eta and phi'!BA$25</f>
        <v>0.67555262856488385</v>
      </c>
      <c r="BE285" s="700">
        <f>'3 Heat eta and phi'!BB$25</f>
        <v>0.67666933913641047</v>
      </c>
      <c r="BF285" s="700">
        <f>'3 Heat eta and phi'!BC$25</f>
        <v>0.67555262856488385</v>
      </c>
      <c r="BG285" s="700">
        <f>'3 Heat eta and phi'!BD$25</f>
        <v>0.67592486542205932</v>
      </c>
      <c r="BH285" s="700">
        <f>'3 Heat eta and phi'!BE$25</f>
        <v>0.67632573588363309</v>
      </c>
    </row>
    <row r="286" spans="1:60" s="697" customFormat="1" ht="12.75" x14ac:dyDescent="0.2">
      <c r="A286" s="697" t="s">
        <v>6</v>
      </c>
      <c r="B286" s="697" t="s">
        <v>47</v>
      </c>
      <c r="C286" s="697" t="s">
        <v>14</v>
      </c>
      <c r="F286" s="697" t="s">
        <v>9</v>
      </c>
      <c r="G286" s="697">
        <v>254</v>
      </c>
      <c r="H286" s="697">
        <v>287</v>
      </c>
      <c r="I286" s="697">
        <v>271</v>
      </c>
      <c r="J286" s="697">
        <v>279</v>
      </c>
      <c r="K286" s="697">
        <v>316</v>
      </c>
      <c r="L286" s="697">
        <v>340</v>
      </c>
      <c r="M286" s="697">
        <v>359</v>
      </c>
      <c r="N286" s="697">
        <v>376</v>
      </c>
      <c r="O286" s="697">
        <v>399</v>
      </c>
      <c r="P286" s="697">
        <v>406</v>
      </c>
      <c r="Q286" s="697">
        <v>402</v>
      </c>
      <c r="R286" s="697">
        <v>416</v>
      </c>
      <c r="S286" s="697">
        <v>414</v>
      </c>
      <c r="T286" s="697">
        <v>446</v>
      </c>
      <c r="U286" s="697">
        <v>416</v>
      </c>
      <c r="V286" s="697">
        <v>399</v>
      </c>
      <c r="W286" s="697">
        <v>434</v>
      </c>
      <c r="X286" s="697">
        <v>440</v>
      </c>
      <c r="Y286" s="697">
        <v>455</v>
      </c>
      <c r="Z286" s="697">
        <v>463</v>
      </c>
      <c r="AA286" s="697">
        <v>451</v>
      </c>
      <c r="AB286" s="697">
        <v>409</v>
      </c>
      <c r="AC286" s="697">
        <v>406</v>
      </c>
      <c r="AD286" s="697">
        <v>424</v>
      </c>
      <c r="AE286" s="697">
        <v>388</v>
      </c>
      <c r="AF286" s="697">
        <v>414</v>
      </c>
      <c r="AG286" s="697">
        <v>403</v>
      </c>
      <c r="AH286" s="697">
        <v>437</v>
      </c>
      <c r="AI286" s="697">
        <v>486</v>
      </c>
      <c r="AJ286" s="697">
        <v>675</v>
      </c>
      <c r="AK286" s="697">
        <v>646</v>
      </c>
      <c r="AL286" s="697">
        <v>638</v>
      </c>
      <c r="AM286" s="697">
        <v>616</v>
      </c>
      <c r="AN286" s="697">
        <v>582</v>
      </c>
      <c r="AO286" s="697">
        <v>569</v>
      </c>
      <c r="AP286" s="697">
        <v>612</v>
      </c>
      <c r="AQ286" s="697">
        <v>632</v>
      </c>
      <c r="AR286" s="697">
        <v>614</v>
      </c>
      <c r="AS286" s="697">
        <v>614</v>
      </c>
      <c r="AT286" s="697">
        <v>625</v>
      </c>
      <c r="AU286" s="697">
        <v>697</v>
      </c>
      <c r="AV286" s="697">
        <v>623</v>
      </c>
      <c r="AW286" s="697">
        <v>612</v>
      </c>
      <c r="AX286" s="697">
        <v>641</v>
      </c>
      <c r="AY286" s="697">
        <v>648</v>
      </c>
      <c r="AZ286" s="697">
        <v>686</v>
      </c>
      <c r="BA286" s="697">
        <v>677</v>
      </c>
      <c r="BB286" s="697">
        <v>672</v>
      </c>
      <c r="BC286" s="697">
        <v>682</v>
      </c>
      <c r="BD286" s="697">
        <v>603</v>
      </c>
      <c r="BE286" s="697">
        <v>625</v>
      </c>
      <c r="BF286" s="697">
        <v>603</v>
      </c>
      <c r="BG286" s="697">
        <v>580</v>
      </c>
      <c r="BH286" s="697">
        <v>578</v>
      </c>
    </row>
    <row r="287" spans="1:60" s="697" customFormat="1" ht="12.75" x14ac:dyDescent="0.2">
      <c r="A287" s="697" t="s">
        <v>6</v>
      </c>
      <c r="B287" s="697" t="s">
        <v>47</v>
      </c>
      <c r="C287" s="697" t="s">
        <v>14</v>
      </c>
      <c r="F287" s="697" t="s">
        <v>10</v>
      </c>
      <c r="G287" s="697">
        <v>2.4180113284782701E-3</v>
      </c>
      <c r="H287" s="697">
        <v>2.76917436149786E-3</v>
      </c>
      <c r="I287" s="697">
        <v>2.5248996096188399E-3</v>
      </c>
      <c r="J287" s="697">
        <v>2.52214789369011E-3</v>
      </c>
      <c r="K287" s="697">
        <v>2.8730145741846899E-3</v>
      </c>
      <c r="L287" s="697">
        <v>2.9900098494442099E-3</v>
      </c>
      <c r="M287" s="697">
        <v>3.2248502106482901E-3</v>
      </c>
      <c r="N287" s="697">
        <v>3.3316497868984599E-3</v>
      </c>
      <c r="O287" s="697">
        <v>3.4034785427311401E-3</v>
      </c>
      <c r="P287" s="697">
        <v>3.3694903438374001E-3</v>
      </c>
      <c r="Q287" s="697">
        <v>3.23585520755355E-3</v>
      </c>
      <c r="R287" s="697">
        <v>3.3580884727155299E-3</v>
      </c>
      <c r="S287" s="697">
        <v>3.3182648841011799E-3</v>
      </c>
      <c r="T287" s="697">
        <v>3.4002454885756301E-3</v>
      </c>
      <c r="U287" s="697">
        <v>3.30439341345428E-3</v>
      </c>
      <c r="V287" s="697">
        <v>3.23006306313599E-3</v>
      </c>
      <c r="W287" s="697">
        <v>3.4813578900083401E-3</v>
      </c>
      <c r="X287" s="697">
        <v>3.4381983840467601E-3</v>
      </c>
      <c r="Y287" s="697">
        <v>3.5572164585760198E-3</v>
      </c>
      <c r="Z287" s="697">
        <v>3.4535486517733899E-3</v>
      </c>
      <c r="AA287" s="697">
        <v>3.6319125119788701E-3</v>
      </c>
      <c r="AB287" s="697">
        <v>3.3640124690535499E-3</v>
      </c>
      <c r="AC287" s="697">
        <v>3.3642412641592301E-3</v>
      </c>
      <c r="AD287" s="697">
        <v>3.5443799842843501E-3</v>
      </c>
      <c r="AE287" s="697">
        <v>3.24841137613757E-3</v>
      </c>
      <c r="AF287" s="697">
        <v>3.3208467357039198E-3</v>
      </c>
      <c r="AG287" s="697">
        <v>3.1555868765171099E-3</v>
      </c>
      <c r="AH287" s="697">
        <v>3.3853400058875501E-3</v>
      </c>
      <c r="AI287" s="697">
        <v>3.7174436837878102E-3</v>
      </c>
      <c r="AJ287" s="697">
        <v>5.2742616033755298E-3</v>
      </c>
      <c r="AK287" s="697">
        <v>5.0731921844568697E-3</v>
      </c>
      <c r="AL287" s="697">
        <v>4.7980386700859599E-3</v>
      </c>
      <c r="AM287" s="697">
        <v>4.7357293868921799E-3</v>
      </c>
      <c r="AN287" s="697">
        <v>4.4044195550174102E-3</v>
      </c>
      <c r="AO287" s="697">
        <v>4.31377603238744E-3</v>
      </c>
      <c r="AP287" s="697">
        <v>4.6574988013789896E-3</v>
      </c>
      <c r="AQ287" s="697">
        <v>4.5434938892882802E-3</v>
      </c>
      <c r="AR287" s="697">
        <v>4.5226537812773897E-3</v>
      </c>
      <c r="AS287" s="697">
        <v>4.5073152110876999E-3</v>
      </c>
      <c r="AT287" s="697">
        <v>4.5062582915152598E-3</v>
      </c>
      <c r="AU287" s="697">
        <v>4.9997130724205203E-3</v>
      </c>
      <c r="AV287" s="697">
        <v>4.4216697303704096E-3</v>
      </c>
      <c r="AW287" s="697">
        <v>4.4720823681576004E-3</v>
      </c>
      <c r="AX287" s="697">
        <v>4.6464426805842502E-3</v>
      </c>
      <c r="AY287" s="697">
        <v>4.6767081171197799E-3</v>
      </c>
      <c r="AZ287" s="697">
        <v>4.9894537784566104E-3</v>
      </c>
      <c r="BA287" s="697">
        <v>5.00598944083763E-3</v>
      </c>
      <c r="BB287" s="697">
        <v>5.0497460097989099E-3</v>
      </c>
      <c r="BC287" s="697">
        <v>5.1265090127335898E-3</v>
      </c>
      <c r="BD287" s="697">
        <v>4.8840147735372298E-3</v>
      </c>
      <c r="BE287" s="697">
        <v>4.8142100073946302E-3</v>
      </c>
      <c r="BF287" s="697">
        <v>5.0975982957283299E-3</v>
      </c>
      <c r="BG287" s="697">
        <v>4.7617874764989401E-3</v>
      </c>
      <c r="BH287" s="697">
        <v>4.7142495942319798E-3</v>
      </c>
    </row>
    <row r="288" spans="1:60" s="696" customFormat="1" ht="12.75" x14ac:dyDescent="0.2">
      <c r="A288" s="696" t="s">
        <v>6</v>
      </c>
      <c r="B288" s="696" t="s">
        <v>47</v>
      </c>
      <c r="C288" s="696" t="s">
        <v>14</v>
      </c>
      <c r="D288" s="696" t="s">
        <v>73</v>
      </c>
      <c r="E288" s="699" t="s">
        <v>1050</v>
      </c>
      <c r="F288" s="696" t="s">
        <v>11</v>
      </c>
      <c r="G288" s="702">
        <f>'4 - Electr UW allocation ktoe'!G$39</f>
        <v>0.45</v>
      </c>
      <c r="H288" s="702">
        <f>'4 - Electr UW allocation ktoe'!H$39</f>
        <v>0.45</v>
      </c>
      <c r="I288" s="702">
        <f>'4 - Electr UW allocation ktoe'!I$39</f>
        <v>0.45</v>
      </c>
      <c r="J288" s="702">
        <f>'4 - Electr UW allocation ktoe'!J$39</f>
        <v>0.45</v>
      </c>
      <c r="K288" s="702">
        <f>'4 - Electr UW allocation ktoe'!K$39</f>
        <v>0.45</v>
      </c>
      <c r="L288" s="702">
        <f>'4 - Electr UW allocation ktoe'!L$39</f>
        <v>0.45</v>
      </c>
      <c r="M288" s="702">
        <f>'4 - Electr UW allocation ktoe'!M$39</f>
        <v>0.45</v>
      </c>
      <c r="N288" s="702">
        <f>'4 - Electr UW allocation ktoe'!N$39</f>
        <v>0.45</v>
      </c>
      <c r="O288" s="702">
        <f>'4 - Electr UW allocation ktoe'!O$39</f>
        <v>0.45</v>
      </c>
      <c r="P288" s="702">
        <f>'4 - Electr UW allocation ktoe'!P$39</f>
        <v>0.45</v>
      </c>
      <c r="Q288" s="702">
        <f>'4 - Electr UW allocation ktoe'!Q$39</f>
        <v>0.45</v>
      </c>
      <c r="R288" s="702">
        <f>'4 - Electr UW allocation ktoe'!R$39</f>
        <v>0.45</v>
      </c>
      <c r="S288" s="702">
        <f>'4 - Electr UW allocation ktoe'!S$39</f>
        <v>0.45</v>
      </c>
      <c r="T288" s="702">
        <f>'4 - Electr UW allocation ktoe'!T$39</f>
        <v>0.45</v>
      </c>
      <c r="U288" s="702">
        <f>'4 - Electr UW allocation ktoe'!U$39</f>
        <v>0.45</v>
      </c>
      <c r="V288" s="702">
        <f>'4 - Electr UW allocation ktoe'!V$39</f>
        <v>0.45</v>
      </c>
      <c r="W288" s="702">
        <f>'4 - Electr UW allocation ktoe'!W$39</f>
        <v>0.45</v>
      </c>
      <c r="X288" s="702">
        <f>'4 - Electr UW allocation ktoe'!X$39</f>
        <v>0.45</v>
      </c>
      <c r="Y288" s="702">
        <f>'4 - Electr UW allocation ktoe'!Y$39</f>
        <v>0.45</v>
      </c>
      <c r="Z288" s="702">
        <f>'4 - Electr UW allocation ktoe'!Z$39</f>
        <v>0.45</v>
      </c>
      <c r="AA288" s="702">
        <f>'4 - Electr UW allocation ktoe'!AA$39</f>
        <v>0.45</v>
      </c>
      <c r="AB288" s="702">
        <f>'4 - Electr UW allocation ktoe'!AB$39</f>
        <v>0.45</v>
      </c>
      <c r="AC288" s="702">
        <f>'4 - Electr UW allocation ktoe'!AC$39</f>
        <v>0.45</v>
      </c>
      <c r="AD288" s="702">
        <f>'4 - Electr UW allocation ktoe'!AD$39</f>
        <v>0.45</v>
      </c>
      <c r="AE288" s="702">
        <f>'4 - Electr UW allocation ktoe'!AE$39</f>
        <v>0.45</v>
      </c>
      <c r="AF288" s="702">
        <f>'4 - Electr UW allocation ktoe'!AF$39</f>
        <v>0.45</v>
      </c>
      <c r="AG288" s="702">
        <f>'4 - Electr UW allocation ktoe'!AG$39</f>
        <v>0.45</v>
      </c>
      <c r="AH288" s="702">
        <f>'4 - Electr UW allocation ktoe'!AH$39</f>
        <v>0.45</v>
      </c>
      <c r="AI288" s="702">
        <f>'4 - Electr UW allocation ktoe'!AI$39</f>
        <v>0.45</v>
      </c>
      <c r="AJ288" s="702">
        <f>'4 - Electr UW allocation ktoe'!AJ$39</f>
        <v>0.45</v>
      </c>
      <c r="AK288" s="702">
        <f>'4 - Electr UW allocation ktoe'!AK$39</f>
        <v>0.45</v>
      </c>
      <c r="AL288" s="702">
        <f>'4 - Electr UW allocation ktoe'!AL$39</f>
        <v>0.45</v>
      </c>
      <c r="AM288" s="702">
        <f>'4 - Electr UW allocation ktoe'!AM$39</f>
        <v>0.45</v>
      </c>
      <c r="AN288" s="702">
        <f>'4 - Electr UW allocation ktoe'!AN$39</f>
        <v>0.45</v>
      </c>
      <c r="AO288" s="702">
        <f>'4 - Electr UW allocation ktoe'!AO$39</f>
        <v>0.45</v>
      </c>
      <c r="AP288" s="702">
        <f>'4 - Electr UW allocation ktoe'!AP$39</f>
        <v>0.45</v>
      </c>
      <c r="AQ288" s="702">
        <f>'4 - Electr UW allocation ktoe'!AQ$39</f>
        <v>0.45</v>
      </c>
      <c r="AR288" s="702">
        <f>'4 - Electr UW allocation ktoe'!AR$39</f>
        <v>0.45</v>
      </c>
      <c r="AS288" s="702">
        <f>'4 - Electr UW allocation ktoe'!AS$39</f>
        <v>0.45</v>
      </c>
      <c r="AT288" s="702">
        <f>'4 - Electr UW allocation ktoe'!AT$39</f>
        <v>0.45</v>
      </c>
      <c r="AU288" s="702">
        <f>'4 - Electr UW allocation ktoe'!AU$39</f>
        <v>0.45</v>
      </c>
      <c r="AV288" s="702">
        <f>'4 - Electr UW allocation ktoe'!AV$39</f>
        <v>0.45</v>
      </c>
      <c r="AW288" s="702">
        <f>'4 - Electr UW allocation ktoe'!AW$39</f>
        <v>0.45</v>
      </c>
      <c r="AX288" s="702">
        <f>'4 - Electr UW allocation ktoe'!AX$39</f>
        <v>0.45</v>
      </c>
      <c r="AY288" s="702">
        <f>'4 - Electr UW allocation ktoe'!AY$39</f>
        <v>0.45</v>
      </c>
      <c r="AZ288" s="702">
        <f>'4 - Electr UW allocation ktoe'!AZ$39</f>
        <v>0.45</v>
      </c>
      <c r="BA288" s="702">
        <f>'4 - Electr UW allocation ktoe'!BA$39</f>
        <v>0.45</v>
      </c>
      <c r="BB288" s="702">
        <f>'4 - Electr UW allocation ktoe'!BB$39</f>
        <v>0.45</v>
      </c>
      <c r="BC288" s="702">
        <f>'4 - Electr UW allocation ktoe'!BC$39</f>
        <v>0.45</v>
      </c>
      <c r="BD288" s="702">
        <f>'4 - Electr UW allocation ktoe'!BD$39</f>
        <v>0.45</v>
      </c>
      <c r="BE288" s="702">
        <f>'4 - Electr UW allocation ktoe'!BE$39</f>
        <v>0.45</v>
      </c>
      <c r="BF288" s="702">
        <f>'4 - Electr UW allocation ktoe'!BF$39</f>
        <v>0.45</v>
      </c>
      <c r="BG288" s="702">
        <f>'4 - Electr UW allocation ktoe'!BG$39</f>
        <v>0.45</v>
      </c>
      <c r="BH288" s="702">
        <f>'4 - Electr UW allocation ktoe'!BH$39</f>
        <v>0.45</v>
      </c>
    </row>
    <row r="289" spans="1:60" s="696" customFormat="1" ht="12.75" x14ac:dyDescent="0.2">
      <c r="A289" s="696" t="s">
        <v>6</v>
      </c>
      <c r="B289" s="696" t="s">
        <v>47</v>
      </c>
      <c r="C289" s="696" t="s">
        <v>14</v>
      </c>
      <c r="D289" s="696" t="s">
        <v>73</v>
      </c>
      <c r="E289" s="699" t="s">
        <v>1050</v>
      </c>
      <c r="F289" s="696" t="s">
        <v>12</v>
      </c>
      <c r="G289" s="696">
        <f>'4 - Electr UW allocation ktoe'!G$40</f>
        <v>0.7</v>
      </c>
      <c r="H289" s="696">
        <f>'4 - Electr UW allocation ktoe'!H$40</f>
        <v>0.70333299999999999</v>
      </c>
      <c r="I289" s="696">
        <f>'4 - Electr UW allocation ktoe'!I$40</f>
        <v>0.70666600000000002</v>
      </c>
      <c r="J289" s="696">
        <f>'4 - Electr UW allocation ktoe'!J$40</f>
        <v>0.70999900000000005</v>
      </c>
      <c r="K289" s="696">
        <f>'4 - Electr UW allocation ktoe'!K$40</f>
        <v>0.71333199999999997</v>
      </c>
      <c r="L289" s="696">
        <f>'4 - Electr UW allocation ktoe'!L$40</f>
        <v>0.716665</v>
      </c>
      <c r="M289" s="696">
        <f>'4 - Electr UW allocation ktoe'!M$40</f>
        <v>0.71999800000000003</v>
      </c>
      <c r="N289" s="696">
        <f>'4 - Electr UW allocation ktoe'!N$40</f>
        <v>0.72333099999999995</v>
      </c>
      <c r="O289" s="696">
        <f>'4 - Electr UW allocation ktoe'!O$40</f>
        <v>0.72666399999999998</v>
      </c>
      <c r="P289" s="696">
        <f>'4 - Electr UW allocation ktoe'!P$40</f>
        <v>0.72999700000000001</v>
      </c>
      <c r="Q289" s="696">
        <f>'4 - Electr UW allocation ktoe'!Q$40</f>
        <v>0.73333000000000004</v>
      </c>
      <c r="R289" s="696">
        <f>'4 - Electr UW allocation ktoe'!R$40</f>
        <v>0.73666299999999996</v>
      </c>
      <c r="S289" s="696">
        <f>'4 - Electr UW allocation ktoe'!S$40</f>
        <v>0.73999599999999999</v>
      </c>
      <c r="T289" s="696">
        <f>'4 - Electr UW allocation ktoe'!T$40</f>
        <v>0.74332900000000002</v>
      </c>
      <c r="U289" s="696">
        <f>'4 - Electr UW allocation ktoe'!U$40</f>
        <v>0.74666200000000005</v>
      </c>
      <c r="V289" s="696">
        <f>'4 - Electr UW allocation ktoe'!V$40</f>
        <v>0.74999499999999997</v>
      </c>
      <c r="W289" s="696">
        <f>'4 - Electr UW allocation ktoe'!W$40</f>
        <v>0.753328</v>
      </c>
      <c r="X289" s="696">
        <f>'4 - Electr UW allocation ktoe'!X$40</f>
        <v>0.75666100000000003</v>
      </c>
      <c r="Y289" s="696">
        <f>'4 - Electr UW allocation ktoe'!Y$40</f>
        <v>0.75999400000000095</v>
      </c>
      <c r="Z289" s="696">
        <f>'4 - Electr UW allocation ktoe'!Z$40</f>
        <v>0.76332700000000098</v>
      </c>
      <c r="AA289" s="696">
        <f>'4 - Electr UW allocation ktoe'!AA$40</f>
        <v>0.76666000000000101</v>
      </c>
      <c r="AB289" s="696">
        <f>'4 - Electr UW allocation ktoe'!AB$40</f>
        <v>0.76999300000000104</v>
      </c>
      <c r="AC289" s="696">
        <f>'4 - Electr UW allocation ktoe'!AC$40</f>
        <v>0.77332600000000096</v>
      </c>
      <c r="AD289" s="696">
        <f>'4 - Electr UW allocation ktoe'!AD$40</f>
        <v>0.77665900000000099</v>
      </c>
      <c r="AE289" s="696">
        <f>'4 - Electr UW allocation ktoe'!AE$40</f>
        <v>0.77999200000000102</v>
      </c>
      <c r="AF289" s="696">
        <f>'4 - Electr UW allocation ktoe'!AF$40</f>
        <v>0.78332500000000105</v>
      </c>
      <c r="AG289" s="696">
        <f>'4 - Electr UW allocation ktoe'!AG$40</f>
        <v>0.78665800000000097</v>
      </c>
      <c r="AH289" s="696">
        <f>'4 - Electr UW allocation ktoe'!AH$40</f>
        <v>0.789991000000001</v>
      </c>
      <c r="AI289" s="696">
        <f>'4 - Electr UW allocation ktoe'!AI$40</f>
        <v>0.79332400000000103</v>
      </c>
      <c r="AJ289" s="696">
        <f>'4 - Electr UW allocation ktoe'!AJ$40</f>
        <v>0.79665700000000095</v>
      </c>
      <c r="AK289" s="696">
        <f>'4 - Electr UW allocation ktoe'!AK$40</f>
        <v>0.79999000000000098</v>
      </c>
      <c r="AL289" s="696">
        <f>'4 - Electr UW allocation ktoe'!AL$40</f>
        <v>0.80332300000000101</v>
      </c>
      <c r="AM289" s="696">
        <f>'4 - Electr UW allocation ktoe'!AM$40</f>
        <v>0.80665600000000104</v>
      </c>
      <c r="AN289" s="696">
        <f>'4 - Electr UW allocation ktoe'!AN$40</f>
        <v>0.80998900000000096</v>
      </c>
      <c r="AO289" s="696">
        <f>'4 - Electr UW allocation ktoe'!AO$40</f>
        <v>0.81332200000000099</v>
      </c>
      <c r="AP289" s="696">
        <f>'4 - Electr UW allocation ktoe'!AP$40</f>
        <v>0.81665500000000102</v>
      </c>
      <c r="AQ289" s="696">
        <f>'4 - Electr UW allocation ktoe'!AQ$40</f>
        <v>0.81998800000000105</v>
      </c>
      <c r="AR289" s="696">
        <f>'4 - Electr UW allocation ktoe'!AR$40</f>
        <v>0.82332100000000097</v>
      </c>
      <c r="AS289" s="696">
        <f>'4 - Electr UW allocation ktoe'!AS$40</f>
        <v>0.826654000000001</v>
      </c>
      <c r="AT289" s="696">
        <f>'4 - Electr UW allocation ktoe'!AT$40</f>
        <v>0.82998700000000103</v>
      </c>
      <c r="AU289" s="696">
        <f>'4 - Electr UW allocation ktoe'!AU$40</f>
        <v>0.83332000000000095</v>
      </c>
      <c r="AV289" s="696">
        <f>'4 - Electr UW allocation ktoe'!AV$40</f>
        <v>0.83665300000000098</v>
      </c>
      <c r="AW289" s="696">
        <f>'4 - Electr UW allocation ktoe'!AW$40</f>
        <v>0.83998600000000101</v>
      </c>
      <c r="AX289" s="696">
        <f>'4 - Electr UW allocation ktoe'!AX$40</f>
        <v>0.84331900000000104</v>
      </c>
      <c r="AY289" s="696">
        <f>'4 - Electr UW allocation ktoe'!AY$40</f>
        <v>0.84665200000000096</v>
      </c>
      <c r="AZ289" s="696">
        <f>'4 - Electr UW allocation ktoe'!AZ$40</f>
        <v>0.84998500000000099</v>
      </c>
      <c r="BA289" s="696">
        <f>'4 - Electr UW allocation ktoe'!BA$40</f>
        <v>0.85331800000000102</v>
      </c>
      <c r="BB289" s="696">
        <f>'4 - Electr UW allocation ktoe'!BB$40</f>
        <v>0.85665100000000105</v>
      </c>
      <c r="BC289" s="696">
        <f>'4 - Electr UW allocation ktoe'!BC$40</f>
        <v>0.85998400000000097</v>
      </c>
      <c r="BD289" s="696">
        <f>'4 - Electr UW allocation ktoe'!BD$40</f>
        <v>0.863317000000001</v>
      </c>
      <c r="BE289" s="696">
        <f>'4 - Electr UW allocation ktoe'!BE$40</f>
        <v>0.86665000000000203</v>
      </c>
      <c r="BF289" s="696">
        <f>'4 - Electr UW allocation ktoe'!BF$40</f>
        <v>0.86998300000000295</v>
      </c>
      <c r="BG289" s="696">
        <f>'4 - Electr UW allocation ktoe'!BG$40</f>
        <v>0.87331600000000398</v>
      </c>
      <c r="BH289" s="696">
        <f>'4 - Electr UW allocation ktoe'!BH$40</f>
        <v>0.87664900000000501</v>
      </c>
    </row>
    <row r="290" spans="1:60" s="696" customFormat="1" ht="12.75" x14ac:dyDescent="0.2">
      <c r="A290" s="696" t="s">
        <v>6</v>
      </c>
      <c r="B290" s="696" t="s">
        <v>47</v>
      </c>
      <c r="C290" s="696" t="s">
        <v>14</v>
      </c>
      <c r="D290" s="696" t="s">
        <v>73</v>
      </c>
      <c r="E290" s="699" t="s">
        <v>1050</v>
      </c>
      <c r="F290" s="696" t="s">
        <v>13</v>
      </c>
      <c r="G290" s="696">
        <f>'4 - Electr UW allocation ktoe'!G$42</f>
        <v>1</v>
      </c>
      <c r="H290" s="696">
        <f>'4 - Electr UW allocation ktoe'!H$42</f>
        <v>1</v>
      </c>
      <c r="I290" s="696">
        <f>'4 - Electr UW allocation ktoe'!I$42</f>
        <v>1</v>
      </c>
      <c r="J290" s="696">
        <f>'4 - Electr UW allocation ktoe'!J$42</f>
        <v>1</v>
      </c>
      <c r="K290" s="696">
        <f>'4 - Electr UW allocation ktoe'!K$42</f>
        <v>1</v>
      </c>
      <c r="L290" s="696">
        <f>'4 - Electr UW allocation ktoe'!L$42</f>
        <v>1</v>
      </c>
      <c r="M290" s="696">
        <f>'4 - Electr UW allocation ktoe'!M$42</f>
        <v>1</v>
      </c>
      <c r="N290" s="696">
        <f>'4 - Electr UW allocation ktoe'!N$42</f>
        <v>1</v>
      </c>
      <c r="O290" s="696">
        <f>'4 - Electr UW allocation ktoe'!O$42</f>
        <v>1</v>
      </c>
      <c r="P290" s="696">
        <f>'4 - Electr UW allocation ktoe'!P$42</f>
        <v>1</v>
      </c>
      <c r="Q290" s="696">
        <f>'4 - Electr UW allocation ktoe'!Q$42</f>
        <v>1</v>
      </c>
      <c r="R290" s="696">
        <f>'4 - Electr UW allocation ktoe'!R$42</f>
        <v>1</v>
      </c>
      <c r="S290" s="696">
        <f>'4 - Electr UW allocation ktoe'!S$42</f>
        <v>1</v>
      </c>
      <c r="T290" s="696">
        <f>'4 - Electr UW allocation ktoe'!T$42</f>
        <v>1</v>
      </c>
      <c r="U290" s="696">
        <f>'4 - Electr UW allocation ktoe'!U$42</f>
        <v>1</v>
      </c>
      <c r="V290" s="696">
        <f>'4 - Electr UW allocation ktoe'!V$42</f>
        <v>1</v>
      </c>
      <c r="W290" s="696">
        <f>'4 - Electr UW allocation ktoe'!W$42</f>
        <v>1</v>
      </c>
      <c r="X290" s="696">
        <f>'4 - Electr UW allocation ktoe'!X$42</f>
        <v>1</v>
      </c>
      <c r="Y290" s="696">
        <f>'4 - Electr UW allocation ktoe'!Y$42</f>
        <v>1</v>
      </c>
      <c r="Z290" s="696">
        <f>'4 - Electr UW allocation ktoe'!Z$42</f>
        <v>1</v>
      </c>
      <c r="AA290" s="696">
        <f>'4 - Electr UW allocation ktoe'!AA$42</f>
        <v>1</v>
      </c>
      <c r="AB290" s="696">
        <f>'4 - Electr UW allocation ktoe'!AB$42</f>
        <v>1</v>
      </c>
      <c r="AC290" s="696">
        <f>'4 - Electr UW allocation ktoe'!AC$42</f>
        <v>1</v>
      </c>
      <c r="AD290" s="696">
        <f>'4 - Electr UW allocation ktoe'!AD$42</f>
        <v>1</v>
      </c>
      <c r="AE290" s="696">
        <f>'4 - Electr UW allocation ktoe'!AE$42</f>
        <v>1</v>
      </c>
      <c r="AF290" s="696">
        <f>'4 - Electr UW allocation ktoe'!AF$42</f>
        <v>1</v>
      </c>
      <c r="AG290" s="696">
        <f>'4 - Electr UW allocation ktoe'!AG$42</f>
        <v>1</v>
      </c>
      <c r="AH290" s="696">
        <f>'4 - Electr UW allocation ktoe'!AH$42</f>
        <v>1</v>
      </c>
      <c r="AI290" s="696">
        <f>'4 - Electr UW allocation ktoe'!AI$42</f>
        <v>1</v>
      </c>
      <c r="AJ290" s="696">
        <f>'4 - Electr UW allocation ktoe'!AJ$42</f>
        <v>1</v>
      </c>
      <c r="AK290" s="696">
        <f>'4 - Electr UW allocation ktoe'!AK$42</f>
        <v>1</v>
      </c>
      <c r="AL290" s="696">
        <f>'4 - Electr UW allocation ktoe'!AL$42</f>
        <v>1</v>
      </c>
      <c r="AM290" s="696">
        <f>'4 - Electr UW allocation ktoe'!AM$42</f>
        <v>1</v>
      </c>
      <c r="AN290" s="696">
        <f>'4 - Electr UW allocation ktoe'!AN$42</f>
        <v>1</v>
      </c>
      <c r="AO290" s="696">
        <f>'4 - Electr UW allocation ktoe'!AO$42</f>
        <v>1</v>
      </c>
      <c r="AP290" s="696">
        <f>'4 - Electr UW allocation ktoe'!AP$42</f>
        <v>1</v>
      </c>
      <c r="AQ290" s="696">
        <f>'4 - Electr UW allocation ktoe'!AQ$42</f>
        <v>1</v>
      </c>
      <c r="AR290" s="696">
        <f>'4 - Electr UW allocation ktoe'!AR$42</f>
        <v>1</v>
      </c>
      <c r="AS290" s="696">
        <f>'4 - Electr UW allocation ktoe'!AS$42</f>
        <v>1</v>
      </c>
      <c r="AT290" s="696">
        <f>'4 - Electr UW allocation ktoe'!AT$42</f>
        <v>1</v>
      </c>
      <c r="AU290" s="696">
        <f>'4 - Electr UW allocation ktoe'!AU$42</f>
        <v>1</v>
      </c>
      <c r="AV290" s="696">
        <f>'4 - Electr UW allocation ktoe'!AV$42</f>
        <v>1</v>
      </c>
      <c r="AW290" s="696">
        <f>'4 - Electr UW allocation ktoe'!AW$42</f>
        <v>1</v>
      </c>
      <c r="AX290" s="696">
        <f>'4 - Electr UW allocation ktoe'!AX$42</f>
        <v>1</v>
      </c>
      <c r="AY290" s="696">
        <f>'4 - Electr UW allocation ktoe'!AY$42</f>
        <v>1</v>
      </c>
      <c r="AZ290" s="696">
        <f>'4 - Electr UW allocation ktoe'!AZ$42</f>
        <v>1</v>
      </c>
      <c r="BA290" s="696">
        <f>'4 - Electr UW allocation ktoe'!BA$42</f>
        <v>1</v>
      </c>
      <c r="BB290" s="696">
        <f>'4 - Electr UW allocation ktoe'!BB$42</f>
        <v>1</v>
      </c>
      <c r="BC290" s="696">
        <f>'4 - Electr UW allocation ktoe'!BC$42</f>
        <v>1</v>
      </c>
      <c r="BD290" s="696">
        <f>'4 - Electr UW allocation ktoe'!BD$42</f>
        <v>1</v>
      </c>
      <c r="BE290" s="696">
        <f>'4 - Electr UW allocation ktoe'!BE$42</f>
        <v>1</v>
      </c>
      <c r="BF290" s="696">
        <f>'4 - Electr UW allocation ktoe'!BF$42</f>
        <v>1</v>
      </c>
      <c r="BG290" s="696">
        <f>'4 - Electr UW allocation ktoe'!BG$42</f>
        <v>1</v>
      </c>
      <c r="BH290" s="696">
        <f>'4 - Electr UW allocation ktoe'!BH$42</f>
        <v>1</v>
      </c>
    </row>
    <row r="291" spans="1:60" s="696" customFormat="1" ht="12.75" x14ac:dyDescent="0.2">
      <c r="A291" s="696" t="s">
        <v>6</v>
      </c>
      <c r="B291" s="696" t="s">
        <v>47</v>
      </c>
      <c r="C291" s="696" t="s">
        <v>14</v>
      </c>
      <c r="D291" s="696" t="s">
        <v>834</v>
      </c>
      <c r="E291" s="699" t="s">
        <v>1051</v>
      </c>
      <c r="F291" s="696" t="s">
        <v>11</v>
      </c>
      <c r="G291" s="702">
        <f>'4 - Electr UW allocation ktoe'!G$44</f>
        <v>0.45</v>
      </c>
      <c r="H291" s="702">
        <f>'4 - Electr UW allocation ktoe'!H$44</f>
        <v>0.45</v>
      </c>
      <c r="I291" s="702">
        <f>'4 - Electr UW allocation ktoe'!I$44</f>
        <v>0.45</v>
      </c>
      <c r="J291" s="702">
        <f>'4 - Electr UW allocation ktoe'!J$44</f>
        <v>0.45</v>
      </c>
      <c r="K291" s="702">
        <f>'4 - Electr UW allocation ktoe'!K$44</f>
        <v>0.45</v>
      </c>
      <c r="L291" s="702">
        <f>'4 - Electr UW allocation ktoe'!L$44</f>
        <v>0.45</v>
      </c>
      <c r="M291" s="702">
        <f>'4 - Electr UW allocation ktoe'!M$44</f>
        <v>0.45</v>
      </c>
      <c r="N291" s="702">
        <f>'4 - Electr UW allocation ktoe'!N$44</f>
        <v>0.45</v>
      </c>
      <c r="O291" s="702">
        <f>'4 - Electr UW allocation ktoe'!O$44</f>
        <v>0.45</v>
      </c>
      <c r="P291" s="702">
        <f>'4 - Electr UW allocation ktoe'!P$44</f>
        <v>0.45</v>
      </c>
      <c r="Q291" s="702">
        <f>'4 - Electr UW allocation ktoe'!Q$44</f>
        <v>0.45</v>
      </c>
      <c r="R291" s="702">
        <f>'4 - Electr UW allocation ktoe'!R$44</f>
        <v>0.45</v>
      </c>
      <c r="S291" s="702">
        <f>'4 - Electr UW allocation ktoe'!S$44</f>
        <v>0.45</v>
      </c>
      <c r="T291" s="702">
        <f>'4 - Electr UW allocation ktoe'!T$44</f>
        <v>0.45</v>
      </c>
      <c r="U291" s="702">
        <f>'4 - Electr UW allocation ktoe'!U$44</f>
        <v>0.45</v>
      </c>
      <c r="V291" s="702">
        <f>'4 - Electr UW allocation ktoe'!V$44</f>
        <v>0.45</v>
      </c>
      <c r="W291" s="702">
        <f>'4 - Electr UW allocation ktoe'!W$44</f>
        <v>0.45</v>
      </c>
      <c r="X291" s="702">
        <f>'4 - Electr UW allocation ktoe'!X$44</f>
        <v>0.45</v>
      </c>
      <c r="Y291" s="702">
        <f>'4 - Electr UW allocation ktoe'!Y$44</f>
        <v>0.45</v>
      </c>
      <c r="Z291" s="702">
        <f>'4 - Electr UW allocation ktoe'!Z$44</f>
        <v>0.45</v>
      </c>
      <c r="AA291" s="702">
        <f>'4 - Electr UW allocation ktoe'!AA$44</f>
        <v>0.45</v>
      </c>
      <c r="AB291" s="702">
        <f>'4 - Electr UW allocation ktoe'!AB$44</f>
        <v>0.45</v>
      </c>
      <c r="AC291" s="702">
        <f>'4 - Electr UW allocation ktoe'!AC$44</f>
        <v>0.45</v>
      </c>
      <c r="AD291" s="702">
        <f>'4 - Electr UW allocation ktoe'!AD$44</f>
        <v>0.45</v>
      </c>
      <c r="AE291" s="702">
        <f>'4 - Electr UW allocation ktoe'!AE$44</f>
        <v>0.45</v>
      </c>
      <c r="AF291" s="702">
        <f>'4 - Electr UW allocation ktoe'!AF$44</f>
        <v>0.45</v>
      </c>
      <c r="AG291" s="702">
        <f>'4 - Electr UW allocation ktoe'!AG$44</f>
        <v>0.45</v>
      </c>
      <c r="AH291" s="702">
        <f>'4 - Electr UW allocation ktoe'!AH$44</f>
        <v>0.45</v>
      </c>
      <c r="AI291" s="702">
        <f>'4 - Electr UW allocation ktoe'!AI$44</f>
        <v>0.45</v>
      </c>
      <c r="AJ291" s="702">
        <f>'4 - Electr UW allocation ktoe'!AJ$44</f>
        <v>0.45</v>
      </c>
      <c r="AK291" s="702">
        <f>'4 - Electr UW allocation ktoe'!AK$44</f>
        <v>0.45</v>
      </c>
      <c r="AL291" s="702">
        <f>'4 - Electr UW allocation ktoe'!AL$44</f>
        <v>0.45</v>
      </c>
      <c r="AM291" s="702">
        <f>'4 - Electr UW allocation ktoe'!AM$44</f>
        <v>0.45</v>
      </c>
      <c r="AN291" s="702">
        <f>'4 - Electr UW allocation ktoe'!AN$44</f>
        <v>0.45</v>
      </c>
      <c r="AO291" s="702">
        <f>'4 - Electr UW allocation ktoe'!AO$44</f>
        <v>0.45</v>
      </c>
      <c r="AP291" s="702">
        <f>'4 - Electr UW allocation ktoe'!AP$44</f>
        <v>0.45</v>
      </c>
      <c r="AQ291" s="702">
        <f>'4 - Electr UW allocation ktoe'!AQ$44</f>
        <v>0.45</v>
      </c>
      <c r="AR291" s="702">
        <f>'4 - Electr UW allocation ktoe'!AR$44</f>
        <v>0.45</v>
      </c>
      <c r="AS291" s="702">
        <f>'4 - Electr UW allocation ktoe'!AS$44</f>
        <v>0.45</v>
      </c>
      <c r="AT291" s="702">
        <f>'4 - Electr UW allocation ktoe'!AT$44</f>
        <v>0.45</v>
      </c>
      <c r="AU291" s="702">
        <f>'4 - Electr UW allocation ktoe'!AU$44</f>
        <v>0.45</v>
      </c>
      <c r="AV291" s="702">
        <f>'4 - Electr UW allocation ktoe'!AV$44</f>
        <v>0.45</v>
      </c>
      <c r="AW291" s="702">
        <f>'4 - Electr UW allocation ktoe'!AW$44</f>
        <v>0.45</v>
      </c>
      <c r="AX291" s="702">
        <f>'4 - Electr UW allocation ktoe'!AX$44</f>
        <v>0.45</v>
      </c>
      <c r="AY291" s="702">
        <f>'4 - Electr UW allocation ktoe'!AY$44</f>
        <v>0.45</v>
      </c>
      <c r="AZ291" s="702">
        <f>'4 - Electr UW allocation ktoe'!AZ$44</f>
        <v>0.45</v>
      </c>
      <c r="BA291" s="702">
        <f>'4 - Electr UW allocation ktoe'!BA$44</f>
        <v>0.45</v>
      </c>
      <c r="BB291" s="702">
        <f>'4 - Electr UW allocation ktoe'!BB$44</f>
        <v>0.45</v>
      </c>
      <c r="BC291" s="702">
        <f>'4 - Electr UW allocation ktoe'!BC$44</f>
        <v>0.45</v>
      </c>
      <c r="BD291" s="702">
        <f>'4 - Electr UW allocation ktoe'!BD$44</f>
        <v>0.45</v>
      </c>
      <c r="BE291" s="702">
        <f>'4 - Electr UW allocation ktoe'!BE$44</f>
        <v>0.45</v>
      </c>
      <c r="BF291" s="702">
        <f>'4 - Electr UW allocation ktoe'!BF$44</f>
        <v>0.45</v>
      </c>
      <c r="BG291" s="702">
        <f>'4 - Electr UW allocation ktoe'!BG$44</f>
        <v>0.45</v>
      </c>
      <c r="BH291" s="702">
        <f>'4 - Electr UW allocation ktoe'!BH$44</f>
        <v>0.45</v>
      </c>
    </row>
    <row r="292" spans="1:60" s="696" customFormat="1" ht="12.75" x14ac:dyDescent="0.2">
      <c r="A292" s="696" t="s">
        <v>6</v>
      </c>
      <c r="B292" s="696" t="s">
        <v>47</v>
      </c>
      <c r="C292" s="696" t="s">
        <v>14</v>
      </c>
      <c r="D292" s="696" t="s">
        <v>834</v>
      </c>
      <c r="E292" s="699" t="s">
        <v>1051</v>
      </c>
      <c r="F292" s="696" t="s">
        <v>12</v>
      </c>
      <c r="G292" s="700">
        <f>'3 Heat eta and phi'!D$43</f>
        <v>0.8</v>
      </c>
      <c r="H292" s="700">
        <f>'3 Heat eta and phi'!E$43</f>
        <v>0.80200000000000005</v>
      </c>
      <c r="I292" s="700">
        <f>'3 Heat eta and phi'!F$43</f>
        <v>0.80400000000000005</v>
      </c>
      <c r="J292" s="700">
        <f>'3 Heat eta and phi'!G$43</f>
        <v>0.80600000000000005</v>
      </c>
      <c r="K292" s="700">
        <f>'3 Heat eta and phi'!H$43</f>
        <v>0.80800000000000005</v>
      </c>
      <c r="L292" s="700">
        <f>'3 Heat eta and phi'!I$43</f>
        <v>0.81</v>
      </c>
      <c r="M292" s="700">
        <f>'3 Heat eta and phi'!J$43</f>
        <v>0.81200000000000006</v>
      </c>
      <c r="N292" s="700">
        <f>'3 Heat eta and phi'!K$43</f>
        <v>0.81399999999999995</v>
      </c>
      <c r="O292" s="700">
        <f>'3 Heat eta and phi'!L$43</f>
        <v>0.81599999999999995</v>
      </c>
      <c r="P292" s="700">
        <f>'3 Heat eta and phi'!M$43</f>
        <v>0.81799999999999995</v>
      </c>
      <c r="Q292" s="700">
        <f>'3 Heat eta and phi'!N$43</f>
        <v>0.82</v>
      </c>
      <c r="R292" s="700">
        <f>'3 Heat eta and phi'!O$43</f>
        <v>0.82199999999999995</v>
      </c>
      <c r="S292" s="700">
        <f>'3 Heat eta and phi'!P$43</f>
        <v>0.82399999999999995</v>
      </c>
      <c r="T292" s="700">
        <f>'3 Heat eta and phi'!Q$43</f>
        <v>0.82599999999999996</v>
      </c>
      <c r="U292" s="700">
        <f>'3 Heat eta and phi'!R$43</f>
        <v>0.82799999999999996</v>
      </c>
      <c r="V292" s="700">
        <f>'3 Heat eta and phi'!S$43</f>
        <v>0.83</v>
      </c>
      <c r="W292" s="700">
        <f>'3 Heat eta and phi'!T$43</f>
        <v>0.83199999999999996</v>
      </c>
      <c r="X292" s="700">
        <f>'3 Heat eta and phi'!U$43</f>
        <v>0.83399999999999996</v>
      </c>
      <c r="Y292" s="700">
        <f>'3 Heat eta and phi'!V$43</f>
        <v>0.83599999999999997</v>
      </c>
      <c r="Z292" s="700">
        <f>'3 Heat eta and phi'!W$43</f>
        <v>0.83799999999999997</v>
      </c>
      <c r="AA292" s="700">
        <f>'3 Heat eta and phi'!X$43</f>
        <v>0.84</v>
      </c>
      <c r="AB292" s="700">
        <f>'3 Heat eta and phi'!Y$43</f>
        <v>0.84199999999999997</v>
      </c>
      <c r="AC292" s="700">
        <f>'3 Heat eta and phi'!Z$43</f>
        <v>0.84399999999999997</v>
      </c>
      <c r="AD292" s="700">
        <f>'3 Heat eta and phi'!AA$43</f>
        <v>0.84599999999999997</v>
      </c>
      <c r="AE292" s="700">
        <f>'3 Heat eta and phi'!AB$43</f>
        <v>0.84799999999999998</v>
      </c>
      <c r="AF292" s="700">
        <f>'3 Heat eta and phi'!AC$43</f>
        <v>0.85</v>
      </c>
      <c r="AG292" s="700">
        <f>'3 Heat eta and phi'!AD$43</f>
        <v>0.85199999999999998</v>
      </c>
      <c r="AH292" s="700">
        <f>'3 Heat eta and phi'!AE$43</f>
        <v>0.85399999999999998</v>
      </c>
      <c r="AI292" s="700">
        <f>'3 Heat eta and phi'!AF$43</f>
        <v>0.85599999999999998</v>
      </c>
      <c r="AJ292" s="700">
        <f>'3 Heat eta and phi'!AG$43</f>
        <v>0.85799999999999998</v>
      </c>
      <c r="AK292" s="700">
        <f>'3 Heat eta and phi'!AH$43</f>
        <v>0.86</v>
      </c>
      <c r="AL292" s="700">
        <f>'3 Heat eta and phi'!AI$43</f>
        <v>0.86199999999999999</v>
      </c>
      <c r="AM292" s="700">
        <f>'3 Heat eta and phi'!AJ$43</f>
        <v>0.86399999999999999</v>
      </c>
      <c r="AN292" s="700">
        <f>'3 Heat eta and phi'!AK$43</f>
        <v>0.86599999999999999</v>
      </c>
      <c r="AO292" s="700">
        <f>'3 Heat eta and phi'!AL$43</f>
        <v>0.86799999999999999</v>
      </c>
      <c r="AP292" s="700">
        <f>'3 Heat eta and phi'!AM$43</f>
        <v>0.87</v>
      </c>
      <c r="AQ292" s="700">
        <f>'3 Heat eta and phi'!AN$43</f>
        <v>0.872</v>
      </c>
      <c r="AR292" s="700">
        <f>'3 Heat eta and phi'!AO$43</f>
        <v>0.874</v>
      </c>
      <c r="AS292" s="700">
        <f>'3 Heat eta and phi'!AP$43</f>
        <v>0.876</v>
      </c>
      <c r="AT292" s="700">
        <f>'3 Heat eta and phi'!AQ$43</f>
        <v>0.878</v>
      </c>
      <c r="AU292" s="700">
        <f>'3 Heat eta and phi'!AR$43</f>
        <v>0.88</v>
      </c>
      <c r="AV292" s="700">
        <f>'3 Heat eta and phi'!AS$43</f>
        <v>0.88200000000000001</v>
      </c>
      <c r="AW292" s="700">
        <f>'3 Heat eta and phi'!AT$43</f>
        <v>0.88400000000000001</v>
      </c>
      <c r="AX292" s="700">
        <f>'3 Heat eta and phi'!AU$43</f>
        <v>0.88600000000000001</v>
      </c>
      <c r="AY292" s="700">
        <f>'3 Heat eta and phi'!AV$43</f>
        <v>0.88800000000000001</v>
      </c>
      <c r="AZ292" s="700">
        <f>'3 Heat eta and phi'!AW$43</f>
        <v>0.89</v>
      </c>
      <c r="BA292" s="700">
        <f>'3 Heat eta and phi'!AX$43</f>
        <v>0.89200000000000002</v>
      </c>
      <c r="BB292" s="700">
        <f>'3 Heat eta and phi'!AY$43</f>
        <v>0.89400000000000002</v>
      </c>
      <c r="BC292" s="700">
        <f>'3 Heat eta and phi'!AZ$43</f>
        <v>0.89600000000000002</v>
      </c>
      <c r="BD292" s="700">
        <f>'3 Heat eta and phi'!BA$43</f>
        <v>0.89800000000000002</v>
      </c>
      <c r="BE292" s="700">
        <f>'3 Heat eta and phi'!BB$43</f>
        <v>0.9</v>
      </c>
      <c r="BF292" s="700">
        <f>'3 Heat eta and phi'!BC$43</f>
        <v>0.90200000000000002</v>
      </c>
      <c r="BG292" s="700">
        <f>'3 Heat eta and phi'!BD$43</f>
        <v>0.90400000000000003</v>
      </c>
      <c r="BH292" s="700">
        <f>'3 Heat eta and phi'!BE$43</f>
        <v>0.90600000000000003</v>
      </c>
    </row>
    <row r="293" spans="1:60" s="696" customFormat="1" ht="12.75" x14ac:dyDescent="0.2">
      <c r="A293" s="696" t="s">
        <v>6</v>
      </c>
      <c r="B293" s="696" t="s">
        <v>47</v>
      </c>
      <c r="C293" s="696" t="s">
        <v>14</v>
      </c>
      <c r="D293" s="696" t="s">
        <v>834</v>
      </c>
      <c r="E293" s="699" t="s">
        <v>1051</v>
      </c>
      <c r="F293" s="696" t="s">
        <v>13</v>
      </c>
      <c r="G293" s="700">
        <f>'3 Heat eta and phi'!D$46</f>
        <v>0.40171211160431208</v>
      </c>
      <c r="H293" s="700">
        <f>'3 Heat eta and phi'!E$46</f>
        <v>0.40134221094905953</v>
      </c>
      <c r="I293" s="700">
        <f>'3 Heat eta and phi'!F$46</f>
        <v>0.40445994504333127</v>
      </c>
      <c r="J293" s="700">
        <f>'3 Heat eta and phi'!G$46</f>
        <v>0.4048826886493343</v>
      </c>
      <c r="K293" s="700">
        <f>'3 Heat eta and phi'!H$46</f>
        <v>0.40282181357006985</v>
      </c>
      <c r="L293" s="700">
        <f>'3 Heat eta and phi'!I$46</f>
        <v>0.40393151553582751</v>
      </c>
      <c r="M293" s="700">
        <f>'3 Heat eta and phi'!J$46</f>
        <v>0.40287465652082011</v>
      </c>
      <c r="N293" s="700">
        <f>'3 Heat eta and phi'!K$46</f>
        <v>0.40208201225956464</v>
      </c>
      <c r="O293" s="700">
        <f>'3 Heat eta and phi'!L$46</f>
        <v>0.40271612766856901</v>
      </c>
      <c r="P293" s="700">
        <f>'3 Heat eta and phi'!M$46</f>
        <v>0.40308602832382168</v>
      </c>
      <c r="Q293" s="700">
        <f>'3 Heat eta and phi'!N$46</f>
        <v>0.40255759881631803</v>
      </c>
      <c r="R293" s="700">
        <f>'3 Heat eta and phi'!O$46</f>
        <v>0.40261044176706828</v>
      </c>
      <c r="S293" s="700">
        <f>'3 Heat eta and phi'!P$46</f>
        <v>0.40308602832382168</v>
      </c>
      <c r="T293" s="700">
        <f>'3 Heat eta and phi'!Q$46</f>
        <v>0.4022933840625661</v>
      </c>
      <c r="U293" s="700">
        <f>'3 Heat eta and phi'!R$46</f>
        <v>0.40287465652082011</v>
      </c>
      <c r="V293" s="700">
        <f>'3 Heat eta and phi'!S$46</f>
        <v>0.40102515324455723</v>
      </c>
      <c r="W293" s="700">
        <f>'3 Heat eta and phi'!T$46</f>
        <v>0.40076093849080541</v>
      </c>
      <c r="X293" s="700">
        <f>'3 Heat eta and phi'!U$46</f>
        <v>0.4033502430775735</v>
      </c>
      <c r="Y293" s="700">
        <f>'3 Heat eta and phi'!V$46</f>
        <v>0.40234622701331646</v>
      </c>
      <c r="Z293" s="700">
        <f>'3 Heat eta and phi'!W$46</f>
        <v>0.40435425914183065</v>
      </c>
      <c r="AA293" s="700">
        <f>'3 Heat eta and phi'!X$46</f>
        <v>0.40271612766856901</v>
      </c>
      <c r="AB293" s="700">
        <f>'3 Heat eta and phi'!Y$46</f>
        <v>0.402134855210315</v>
      </c>
      <c r="AC293" s="700">
        <f>'3 Heat eta and phi'!Z$46</f>
        <v>0.40250475586556766</v>
      </c>
      <c r="AD293" s="700">
        <f>'3 Heat eta and phi'!AA$46</f>
        <v>0.40160642570281135</v>
      </c>
      <c r="AE293" s="700">
        <f>'3 Heat eta and phi'!AB$46</f>
        <v>0.40202916930881427</v>
      </c>
      <c r="AF293" s="700">
        <f>'3 Heat eta and phi'!AC$46</f>
        <v>0.40409004438807872</v>
      </c>
      <c r="AG293" s="700">
        <f>'3 Heat eta and phi'!AD$46</f>
        <v>0.40414288733882908</v>
      </c>
      <c r="AH293" s="700">
        <f>'3 Heat eta and phi'!AE$46</f>
        <v>0.40340308602832387</v>
      </c>
      <c r="AI293" s="700">
        <f>'3 Heat eta and phi'!AF$46</f>
        <v>0.4022933840625661</v>
      </c>
      <c r="AJ293" s="700">
        <f>'3 Heat eta and phi'!AG$46</f>
        <v>0.39996829422954983</v>
      </c>
      <c r="AK293" s="700">
        <f>'3 Heat eta and phi'!AH$46</f>
        <v>0.40007398013105056</v>
      </c>
      <c r="AL293" s="700">
        <f>'3 Heat eta and phi'!AI$46</f>
        <v>0.40255759881631803</v>
      </c>
      <c r="AM293" s="700">
        <f>'3 Heat eta and phi'!AJ$46</f>
        <v>0.40165926865356172</v>
      </c>
      <c r="AN293" s="700">
        <f>'3 Heat eta and phi'!AK$46</f>
        <v>0.40292749947157058</v>
      </c>
      <c r="AO293" s="700">
        <f>'3 Heat eta and phi'!AL$46</f>
        <v>0.40113083914605796</v>
      </c>
      <c r="AP293" s="700">
        <f>'3 Heat eta and phi'!AM$46</f>
        <v>0.39965123652504764</v>
      </c>
      <c r="AQ293" s="700">
        <f>'3 Heat eta and phi'!AN$46</f>
        <v>0.40329740012682325</v>
      </c>
      <c r="AR293" s="700">
        <f>'3 Heat eta and phi'!AO$46</f>
        <v>0.40091946734305661</v>
      </c>
      <c r="AS293" s="700">
        <f>'3 Heat eta and phi'!AP$46</f>
        <v>0.40070809554005504</v>
      </c>
      <c r="AT293" s="700">
        <f>'3 Heat eta and phi'!AQ$46</f>
        <v>0.40012682308180103</v>
      </c>
      <c r="AU293" s="700">
        <f>'3 Heat eta and phi'!AR$46</f>
        <v>0.40097231029380687</v>
      </c>
      <c r="AV293" s="700">
        <f>'3 Heat eta and phi'!AS$46</f>
        <v>0.40123652504755869</v>
      </c>
      <c r="AW293" s="700">
        <f>'3 Heat eta and phi'!AT$46</f>
        <v>0.40054956668780395</v>
      </c>
      <c r="AX293" s="700">
        <f>'3 Heat eta and phi'!AU$46</f>
        <v>0.40033819488480238</v>
      </c>
      <c r="AY293" s="700">
        <f>'3 Heat eta and phi'!AV$46</f>
        <v>0.40065525258930468</v>
      </c>
      <c r="AZ293" s="700">
        <f>'3 Heat eta and phi'!AW$46</f>
        <v>0.40039103783555285</v>
      </c>
      <c r="BA293" s="700">
        <f>'3 Heat eta and phi'!AX$46</f>
        <v>0.40017966603255128</v>
      </c>
      <c r="BB293" s="700">
        <f>'3 Heat eta and phi'!AY$46</f>
        <v>0.40023250898330165</v>
      </c>
      <c r="BC293" s="700">
        <f>'3 Heat eta and phi'!AZ$46</f>
        <v>0.40139505389980978</v>
      </c>
      <c r="BD293" s="700">
        <f>'3 Heat eta and phi'!BA$46</f>
        <v>0.40123652504755869</v>
      </c>
      <c r="BE293" s="700">
        <f>'3 Heat eta and phi'!BB$46</f>
        <v>0.40329740012682325</v>
      </c>
      <c r="BF293" s="700">
        <f>'3 Heat eta and phi'!BC$46</f>
        <v>0.40123652504755869</v>
      </c>
      <c r="BG293" s="700">
        <f>'3 Heat eta and phi'!BD$46</f>
        <v>0.40192348340731354</v>
      </c>
      <c r="BH293" s="700">
        <f>'3 Heat eta and phi'!BE$46</f>
        <v>0.40266328471781876</v>
      </c>
    </row>
    <row r="294" spans="1:60" s="696" customFormat="1" ht="12.75" x14ac:dyDescent="0.2">
      <c r="A294" s="696" t="s">
        <v>6</v>
      </c>
      <c r="B294" s="696" t="s">
        <v>47</v>
      </c>
      <c r="C294" s="696" t="s">
        <v>14</v>
      </c>
      <c r="D294" s="696" t="s">
        <v>1024</v>
      </c>
      <c r="E294" s="699" t="s">
        <v>1052</v>
      </c>
      <c r="F294" s="696" t="s">
        <v>11</v>
      </c>
      <c r="G294" s="702">
        <f>'4 - Electr UW allocation ktoe'!G$49</f>
        <v>0.1</v>
      </c>
      <c r="H294" s="702">
        <f>'4 - Electr UW allocation ktoe'!H$49</f>
        <v>0.1</v>
      </c>
      <c r="I294" s="702">
        <f>'4 - Electr UW allocation ktoe'!I$49</f>
        <v>0.1</v>
      </c>
      <c r="J294" s="702">
        <f>'4 - Electr UW allocation ktoe'!J$49</f>
        <v>0.1</v>
      </c>
      <c r="K294" s="702">
        <f>'4 - Electr UW allocation ktoe'!K$49</f>
        <v>0.1</v>
      </c>
      <c r="L294" s="702">
        <f>'4 - Electr UW allocation ktoe'!L$49</f>
        <v>0.1</v>
      </c>
      <c r="M294" s="702">
        <f>'4 - Electr UW allocation ktoe'!M$49</f>
        <v>0.1</v>
      </c>
      <c r="N294" s="702">
        <f>'4 - Electr UW allocation ktoe'!N$49</f>
        <v>0.1</v>
      </c>
      <c r="O294" s="702">
        <f>'4 - Electr UW allocation ktoe'!O$49</f>
        <v>0.1</v>
      </c>
      <c r="P294" s="702">
        <f>'4 - Electr UW allocation ktoe'!P$49</f>
        <v>0.1</v>
      </c>
      <c r="Q294" s="702">
        <f>'4 - Electr UW allocation ktoe'!Q$49</f>
        <v>0.1</v>
      </c>
      <c r="R294" s="702">
        <f>'4 - Electr UW allocation ktoe'!R$49</f>
        <v>0.1</v>
      </c>
      <c r="S294" s="702">
        <f>'4 - Electr UW allocation ktoe'!S$49</f>
        <v>0.1</v>
      </c>
      <c r="T294" s="702">
        <f>'4 - Electr UW allocation ktoe'!T$49</f>
        <v>0.1</v>
      </c>
      <c r="U294" s="702">
        <f>'4 - Electr UW allocation ktoe'!U$49</f>
        <v>0.1</v>
      </c>
      <c r="V294" s="702">
        <f>'4 - Electr UW allocation ktoe'!V$49</f>
        <v>0.1</v>
      </c>
      <c r="W294" s="702">
        <f>'4 - Electr UW allocation ktoe'!W$49</f>
        <v>0.1</v>
      </c>
      <c r="X294" s="702">
        <f>'4 - Electr UW allocation ktoe'!X$49</f>
        <v>0.1</v>
      </c>
      <c r="Y294" s="702">
        <f>'4 - Electr UW allocation ktoe'!Y$49</f>
        <v>0.1</v>
      </c>
      <c r="Z294" s="702">
        <f>'4 - Electr UW allocation ktoe'!Z$49</f>
        <v>0.1</v>
      </c>
      <c r="AA294" s="702">
        <f>'4 - Electr UW allocation ktoe'!AA$49</f>
        <v>0.1</v>
      </c>
      <c r="AB294" s="702">
        <f>'4 - Electr UW allocation ktoe'!AB$49</f>
        <v>0.1</v>
      </c>
      <c r="AC294" s="702">
        <f>'4 - Electr UW allocation ktoe'!AC$49</f>
        <v>0.1</v>
      </c>
      <c r="AD294" s="702">
        <f>'4 - Electr UW allocation ktoe'!AD$49</f>
        <v>0.1</v>
      </c>
      <c r="AE294" s="702">
        <f>'4 - Electr UW allocation ktoe'!AE$49</f>
        <v>0.1</v>
      </c>
      <c r="AF294" s="702">
        <f>'4 - Electr UW allocation ktoe'!AF$49</f>
        <v>0.1</v>
      </c>
      <c r="AG294" s="702">
        <f>'4 - Electr UW allocation ktoe'!AG$49</f>
        <v>0.1</v>
      </c>
      <c r="AH294" s="702">
        <f>'4 - Electr UW allocation ktoe'!AH$49</f>
        <v>0.1</v>
      </c>
      <c r="AI294" s="702">
        <f>'4 - Electr UW allocation ktoe'!AI$49</f>
        <v>0.1</v>
      </c>
      <c r="AJ294" s="702">
        <f>'4 - Electr UW allocation ktoe'!AJ$49</f>
        <v>0.1</v>
      </c>
      <c r="AK294" s="702">
        <f>'4 - Electr UW allocation ktoe'!AK$49</f>
        <v>0.1</v>
      </c>
      <c r="AL294" s="702">
        <f>'4 - Electr UW allocation ktoe'!AL$49</f>
        <v>0.1</v>
      </c>
      <c r="AM294" s="702">
        <f>'4 - Electr UW allocation ktoe'!AM$49</f>
        <v>0.1</v>
      </c>
      <c r="AN294" s="702">
        <f>'4 - Electr UW allocation ktoe'!AN$49</f>
        <v>0.1</v>
      </c>
      <c r="AO294" s="702">
        <f>'4 - Electr UW allocation ktoe'!AO$49</f>
        <v>0.1</v>
      </c>
      <c r="AP294" s="702">
        <f>'4 - Electr UW allocation ktoe'!AP$49</f>
        <v>0.1</v>
      </c>
      <c r="AQ294" s="702">
        <f>'4 - Electr UW allocation ktoe'!AQ$49</f>
        <v>0.1</v>
      </c>
      <c r="AR294" s="702">
        <f>'4 - Electr UW allocation ktoe'!AR$49</f>
        <v>0.1</v>
      </c>
      <c r="AS294" s="702">
        <f>'4 - Electr UW allocation ktoe'!AS$49</f>
        <v>0.1</v>
      </c>
      <c r="AT294" s="702">
        <f>'4 - Electr UW allocation ktoe'!AT$49</f>
        <v>0.1</v>
      </c>
      <c r="AU294" s="702">
        <f>'4 - Electr UW allocation ktoe'!AU$49</f>
        <v>0.1</v>
      </c>
      <c r="AV294" s="702">
        <f>'4 - Electr UW allocation ktoe'!AV$49</f>
        <v>0.1</v>
      </c>
      <c r="AW294" s="702">
        <f>'4 - Electr UW allocation ktoe'!AW$49</f>
        <v>0.1</v>
      </c>
      <c r="AX294" s="702">
        <f>'4 - Electr UW allocation ktoe'!AX$49</f>
        <v>0.1</v>
      </c>
      <c r="AY294" s="702">
        <f>'4 - Electr UW allocation ktoe'!AY$49</f>
        <v>0.1</v>
      </c>
      <c r="AZ294" s="702">
        <f>'4 - Electr UW allocation ktoe'!AZ$49</f>
        <v>0.1</v>
      </c>
      <c r="BA294" s="702">
        <f>'4 - Electr UW allocation ktoe'!BA$49</f>
        <v>0.1</v>
      </c>
      <c r="BB294" s="702">
        <f>'4 - Electr UW allocation ktoe'!BB$49</f>
        <v>0.1</v>
      </c>
      <c r="BC294" s="702">
        <f>'4 - Electr UW allocation ktoe'!BC$49</f>
        <v>0.1</v>
      </c>
      <c r="BD294" s="702">
        <f>'4 - Electr UW allocation ktoe'!BD$49</f>
        <v>0.1</v>
      </c>
      <c r="BE294" s="702">
        <f>'4 - Electr UW allocation ktoe'!BE$49</f>
        <v>0.1</v>
      </c>
      <c r="BF294" s="702">
        <f>'4 - Electr UW allocation ktoe'!BF$49</f>
        <v>0.1</v>
      </c>
      <c r="BG294" s="702">
        <f>'4 - Electr UW allocation ktoe'!BG$49</f>
        <v>0.1</v>
      </c>
      <c r="BH294" s="702">
        <f>'4 - Electr UW allocation ktoe'!BH$49</f>
        <v>0.1</v>
      </c>
    </row>
    <row r="295" spans="1:60" s="696" customFormat="1" ht="12.75" x14ac:dyDescent="0.2">
      <c r="A295" s="696" t="s">
        <v>6</v>
      </c>
      <c r="B295" s="696" t="s">
        <v>47</v>
      </c>
      <c r="C295" s="696" t="s">
        <v>14</v>
      </c>
      <c r="D295" s="696" t="s">
        <v>1024</v>
      </c>
      <c r="E295" s="699" t="s">
        <v>1052</v>
      </c>
      <c r="F295" s="696" t="s">
        <v>12</v>
      </c>
      <c r="G295" s="696">
        <f>'4 - Electr UW allocation ktoe'!G$50</f>
        <v>0.2</v>
      </c>
      <c r="H295" s="696">
        <f>'4 - Electr UW allocation ktoe'!H$50</f>
        <v>0.2</v>
      </c>
      <c r="I295" s="696">
        <f>'4 - Electr UW allocation ktoe'!I$50</f>
        <v>0.2</v>
      </c>
      <c r="J295" s="696">
        <f>'4 - Electr UW allocation ktoe'!J$50</f>
        <v>0.2</v>
      </c>
      <c r="K295" s="696">
        <f>'4 - Electr UW allocation ktoe'!K$50</f>
        <v>0.2</v>
      </c>
      <c r="L295" s="696">
        <f>'4 - Electr UW allocation ktoe'!L$50</f>
        <v>0.2</v>
      </c>
      <c r="M295" s="696">
        <f>'4 - Electr UW allocation ktoe'!M$50</f>
        <v>0.2</v>
      </c>
      <c r="N295" s="696">
        <f>'4 - Electr UW allocation ktoe'!N$50</f>
        <v>0.2</v>
      </c>
      <c r="O295" s="696">
        <f>'4 - Electr UW allocation ktoe'!O$50</f>
        <v>0.2</v>
      </c>
      <c r="P295" s="696">
        <f>'4 - Electr UW allocation ktoe'!P$50</f>
        <v>0.2</v>
      </c>
      <c r="Q295" s="696">
        <f>'4 - Electr UW allocation ktoe'!Q$50</f>
        <v>0.2</v>
      </c>
      <c r="R295" s="696">
        <f>'4 - Electr UW allocation ktoe'!R$50</f>
        <v>0.2</v>
      </c>
      <c r="S295" s="696">
        <f>'4 - Electr UW allocation ktoe'!S$50</f>
        <v>0.2</v>
      </c>
      <c r="T295" s="696">
        <f>'4 - Electr UW allocation ktoe'!T$50</f>
        <v>0.2</v>
      </c>
      <c r="U295" s="696">
        <f>'4 - Electr UW allocation ktoe'!U$50</f>
        <v>0.2</v>
      </c>
      <c r="V295" s="696">
        <f>'4 - Electr UW allocation ktoe'!V$50</f>
        <v>0.2</v>
      </c>
      <c r="W295" s="696">
        <f>'4 - Electr UW allocation ktoe'!W$50</f>
        <v>0.2</v>
      </c>
      <c r="X295" s="696">
        <f>'4 - Electr UW allocation ktoe'!X$50</f>
        <v>0.2</v>
      </c>
      <c r="Y295" s="696">
        <f>'4 - Electr UW allocation ktoe'!Y$50</f>
        <v>0.2</v>
      </c>
      <c r="Z295" s="696">
        <f>'4 - Electr UW allocation ktoe'!Z$50</f>
        <v>0.2</v>
      </c>
      <c r="AA295" s="696">
        <f>'4 - Electr UW allocation ktoe'!AA$50</f>
        <v>0.2</v>
      </c>
      <c r="AB295" s="696">
        <f>'4 - Electr UW allocation ktoe'!AB$50</f>
        <v>0.2</v>
      </c>
      <c r="AC295" s="696">
        <f>'4 - Electr UW allocation ktoe'!AC$50</f>
        <v>0.2</v>
      </c>
      <c r="AD295" s="696">
        <f>'4 - Electr UW allocation ktoe'!AD$50</f>
        <v>0.2</v>
      </c>
      <c r="AE295" s="696">
        <f>'4 - Electr UW allocation ktoe'!AE$50</f>
        <v>0.2</v>
      </c>
      <c r="AF295" s="696">
        <f>'4 - Electr UW allocation ktoe'!AF$50</f>
        <v>0.2</v>
      </c>
      <c r="AG295" s="696">
        <f>'4 - Electr UW allocation ktoe'!AG$50</f>
        <v>0.2</v>
      </c>
      <c r="AH295" s="696">
        <f>'4 - Electr UW allocation ktoe'!AH$50</f>
        <v>0.2</v>
      </c>
      <c r="AI295" s="696">
        <f>'4 - Electr UW allocation ktoe'!AI$50</f>
        <v>0.2</v>
      </c>
      <c r="AJ295" s="696">
        <f>'4 - Electr UW allocation ktoe'!AJ$50</f>
        <v>0.2</v>
      </c>
      <c r="AK295" s="696">
        <f>'4 - Electr UW allocation ktoe'!AK$50</f>
        <v>0.2</v>
      </c>
      <c r="AL295" s="696">
        <f>'4 - Electr UW allocation ktoe'!AL$50</f>
        <v>0.2</v>
      </c>
      <c r="AM295" s="696">
        <f>'4 - Electr UW allocation ktoe'!AM$50</f>
        <v>0.2</v>
      </c>
      <c r="AN295" s="696">
        <f>'4 - Electr UW allocation ktoe'!AN$50</f>
        <v>0.2</v>
      </c>
      <c r="AO295" s="696">
        <f>'4 - Electr UW allocation ktoe'!AO$50</f>
        <v>0.2</v>
      </c>
      <c r="AP295" s="696">
        <f>'4 - Electr UW allocation ktoe'!AP$50</f>
        <v>0.2</v>
      </c>
      <c r="AQ295" s="696">
        <f>'4 - Electr UW allocation ktoe'!AQ$50</f>
        <v>0.2</v>
      </c>
      <c r="AR295" s="696">
        <f>'4 - Electr UW allocation ktoe'!AR$50</f>
        <v>0.2</v>
      </c>
      <c r="AS295" s="696">
        <f>'4 - Electr UW allocation ktoe'!AS$50</f>
        <v>0.2</v>
      </c>
      <c r="AT295" s="696">
        <f>'4 - Electr UW allocation ktoe'!AT$50</f>
        <v>0.2</v>
      </c>
      <c r="AU295" s="696">
        <f>'4 - Electr UW allocation ktoe'!AU$50</f>
        <v>0.2</v>
      </c>
      <c r="AV295" s="696">
        <f>'4 - Electr UW allocation ktoe'!AV$50</f>
        <v>0.2</v>
      </c>
      <c r="AW295" s="696">
        <f>'4 - Electr UW allocation ktoe'!AW$50</f>
        <v>0.2</v>
      </c>
      <c r="AX295" s="696">
        <f>'4 - Electr UW allocation ktoe'!AX$50</f>
        <v>0.2</v>
      </c>
      <c r="AY295" s="696">
        <f>'4 - Electr UW allocation ktoe'!AY$50</f>
        <v>0.2</v>
      </c>
      <c r="AZ295" s="696">
        <f>'4 - Electr UW allocation ktoe'!AZ$50</f>
        <v>0.2</v>
      </c>
      <c r="BA295" s="696">
        <f>'4 - Electr UW allocation ktoe'!BA$50</f>
        <v>0.2</v>
      </c>
      <c r="BB295" s="696">
        <f>'4 - Electr UW allocation ktoe'!BB$50</f>
        <v>0.2</v>
      </c>
      <c r="BC295" s="696">
        <f>'4 - Electr UW allocation ktoe'!BC$50</f>
        <v>0.2</v>
      </c>
      <c r="BD295" s="696">
        <f>'4 - Electr UW allocation ktoe'!BD$50</f>
        <v>0.2</v>
      </c>
      <c r="BE295" s="696">
        <f>'4 - Electr UW allocation ktoe'!BE$50</f>
        <v>0.2</v>
      </c>
      <c r="BF295" s="696">
        <f>'4 - Electr UW allocation ktoe'!BF$50</f>
        <v>0.2</v>
      </c>
      <c r="BG295" s="696">
        <f>'4 - Electr UW allocation ktoe'!BG$50</f>
        <v>0.2</v>
      </c>
      <c r="BH295" s="696">
        <f>'4 - Electr UW allocation ktoe'!BH$50</f>
        <v>0.2</v>
      </c>
    </row>
    <row r="296" spans="1:60" s="696" customFormat="1" ht="12.75" x14ac:dyDescent="0.2">
      <c r="A296" s="696" t="s">
        <v>6</v>
      </c>
      <c r="B296" s="696" t="s">
        <v>47</v>
      </c>
      <c r="C296" s="696" t="s">
        <v>14</v>
      </c>
      <c r="D296" s="696" t="s">
        <v>1024</v>
      </c>
      <c r="E296" s="699" t="s">
        <v>1052</v>
      </c>
      <c r="F296" s="696" t="s">
        <v>13</v>
      </c>
      <c r="G296" s="696">
        <f>'4 - Electr UW allocation ktoe'!G$52</f>
        <v>0.10453879941434846</v>
      </c>
      <c r="H296" s="696">
        <f>'4 - Electr UW allocation ktoe'!H$52</f>
        <v>0.10650073206442166</v>
      </c>
      <c r="I296" s="696">
        <f>'4 - Electr UW allocation ktoe'!I$52</f>
        <v>0.10846266471449487</v>
      </c>
      <c r="J296" s="696">
        <f>'4 - Electr UW allocation ktoe'!J$52</f>
        <v>0.11042459736456807</v>
      </c>
      <c r="K296" s="696">
        <f>'4 - Electr UW allocation ktoe'!K$52</f>
        <v>0.11238653001464129</v>
      </c>
      <c r="L296" s="696">
        <f>'4 - Electr UW allocation ktoe'!L$52</f>
        <v>0.11434846266471449</v>
      </c>
      <c r="M296" s="696">
        <f>'4 - Electr UW allocation ktoe'!M$52</f>
        <v>0.11631039531478769</v>
      </c>
      <c r="N296" s="696">
        <f>'4 - Electr UW allocation ktoe'!N$52</f>
        <v>0.1182723279648609</v>
      </c>
      <c r="O296" s="696">
        <f>'4 - Electr UW allocation ktoe'!O$52</f>
        <v>0.12023426061493411</v>
      </c>
      <c r="P296" s="696">
        <f>'4 - Electr UW allocation ktoe'!P$52</f>
        <v>0.12219619326500732</v>
      </c>
      <c r="Q296" s="696">
        <f>'4 - Electr UW allocation ktoe'!Q$52</f>
        <v>0.12415812591508052</v>
      </c>
      <c r="R296" s="696">
        <f>'4 - Electr UW allocation ktoe'!R$52</f>
        <v>0.12612005856515374</v>
      </c>
      <c r="S296" s="696">
        <f>'4 - Electr UW allocation ktoe'!S$52</f>
        <v>0.12808199121522693</v>
      </c>
      <c r="T296" s="696">
        <f>'4 - Electr UW allocation ktoe'!T$52</f>
        <v>0.13004392386530014</v>
      </c>
      <c r="U296" s="696">
        <f>'4 - Electr UW allocation ktoe'!U$52</f>
        <v>0.13200585651537333</v>
      </c>
      <c r="V296" s="696">
        <f>'4 - Electr UW allocation ktoe'!V$52</f>
        <v>0.13396778916544655</v>
      </c>
      <c r="W296" s="696">
        <f>'4 - Electr UW allocation ktoe'!W$52</f>
        <v>0.13592972181551977</v>
      </c>
      <c r="X296" s="696">
        <f>'4 - Electr UW allocation ktoe'!X$52</f>
        <v>0.13789165446559296</v>
      </c>
      <c r="Y296" s="696">
        <f>'4 - Electr UW allocation ktoe'!Y$52</f>
        <v>0.13985358711566617</v>
      </c>
      <c r="Z296" s="696">
        <f>'4 - Electr UW allocation ktoe'!Z$52</f>
        <v>0.14181551976573939</v>
      </c>
      <c r="AA296" s="696">
        <f>'4 - Electr UW allocation ktoe'!AA$52</f>
        <v>0.14377745241581258</v>
      </c>
      <c r="AB296" s="696">
        <f>'4 - Electr UW allocation ktoe'!AB$52</f>
        <v>0.1457393850658858</v>
      </c>
      <c r="AC296" s="696">
        <f>'4 - Electr UW allocation ktoe'!AC$52</f>
        <v>0.14770131771595901</v>
      </c>
      <c r="AD296" s="696">
        <f>'4 - Electr UW allocation ktoe'!AD$52</f>
        <v>0.14966325036603223</v>
      </c>
      <c r="AE296" s="696">
        <f>'4 - Electr UW allocation ktoe'!AE$52</f>
        <v>0.15162518301610542</v>
      </c>
      <c r="AF296" s="696">
        <f>'4 - Electr UW allocation ktoe'!AF$52</f>
        <v>0.15358711566617861</v>
      </c>
      <c r="AG296" s="696">
        <f>'4 - Electr UW allocation ktoe'!AG$52</f>
        <v>0.1555490483162518</v>
      </c>
      <c r="AH296" s="696">
        <f>'4 - Electr UW allocation ktoe'!AH$52</f>
        <v>0.15751098096632501</v>
      </c>
      <c r="AI296" s="696">
        <f>'4 - Electr UW allocation ktoe'!AI$52</f>
        <v>0.15947291361639823</v>
      </c>
      <c r="AJ296" s="696">
        <f>'4 - Electr UW allocation ktoe'!AJ$52</f>
        <v>0.16143484626647142</v>
      </c>
      <c r="AK296" s="696">
        <f>'4 - Electr UW allocation ktoe'!AK$52</f>
        <v>0.16339677891654464</v>
      </c>
      <c r="AL296" s="696">
        <f>'4 - Electr UW allocation ktoe'!AL$52</f>
        <v>0.16535871156661788</v>
      </c>
      <c r="AM296" s="696">
        <f>'4 - Electr UW allocation ktoe'!AM$52</f>
        <v>0.16732064421669107</v>
      </c>
      <c r="AN296" s="696">
        <f>'4 - Electr UW allocation ktoe'!AN$52</f>
        <v>0.16928257686676429</v>
      </c>
      <c r="AO296" s="696">
        <f>'4 - Electr UW allocation ktoe'!AO$52</f>
        <v>0.17124450951683748</v>
      </c>
      <c r="AP296" s="696">
        <f>'4 - Electr UW allocation ktoe'!AP$52</f>
        <v>0.17320644216691067</v>
      </c>
      <c r="AQ296" s="696">
        <f>'4 - Electr UW allocation ktoe'!AQ$52</f>
        <v>0.17516837481698389</v>
      </c>
      <c r="AR296" s="696">
        <f>'4 - Electr UW allocation ktoe'!AR$52</f>
        <v>0.17713030746705707</v>
      </c>
      <c r="AS296" s="696">
        <f>'4 - Electr UW allocation ktoe'!AS$52</f>
        <v>0.17909224011713029</v>
      </c>
      <c r="AT296" s="696">
        <f>'4 - Electr UW allocation ktoe'!AT$52</f>
        <v>0.18105417276720348</v>
      </c>
      <c r="AU296" s="696">
        <f>'4 - Electr UW allocation ktoe'!AU$52</f>
        <v>0.18301610541727673</v>
      </c>
      <c r="AV296" s="696">
        <f>'4 - Electr UW allocation ktoe'!AV$52</f>
        <v>0.18497803806734991</v>
      </c>
      <c r="AW296" s="696">
        <f>'4 - Electr UW allocation ktoe'!AW$52</f>
        <v>0.18693997071742313</v>
      </c>
      <c r="AX296" s="696">
        <f>'4 - Electr UW allocation ktoe'!AX$52</f>
        <v>0.18890190336749635</v>
      </c>
      <c r="AY296" s="696">
        <f>'4 - Electr UW allocation ktoe'!AY$52</f>
        <v>0.19086383601756954</v>
      </c>
      <c r="AZ296" s="696">
        <f>'4 - Electr UW allocation ktoe'!AZ$52</f>
        <v>0.19282576866764276</v>
      </c>
      <c r="BA296" s="696">
        <f>'4 - Electr UW allocation ktoe'!BA$52</f>
        <v>0.194787701317716</v>
      </c>
      <c r="BB296" s="696">
        <f>'4 - Electr UW allocation ktoe'!BB$52</f>
        <v>0.19674963396778913</v>
      </c>
      <c r="BC296" s="696">
        <f>'4 - Electr UW allocation ktoe'!BC$52</f>
        <v>0.19871156661786232</v>
      </c>
      <c r="BD296" s="696">
        <f>'4 - Electr UW allocation ktoe'!BD$52</f>
        <v>0.20067349926793557</v>
      </c>
      <c r="BE296" s="696">
        <f>'4 - Electr UW allocation ktoe'!BE$52</f>
        <v>0.20263543191800878</v>
      </c>
      <c r="BF296" s="696">
        <f>'4 - Electr UW allocation ktoe'!BF$52</f>
        <v>0.20459736456808197</v>
      </c>
      <c r="BG296" s="696">
        <f>'4 - Electr UW allocation ktoe'!BG$52</f>
        <v>0.20655929721815519</v>
      </c>
      <c r="BH296" s="696">
        <f>'4 - Electr UW allocation ktoe'!BH$52</f>
        <v>0.20852122986822841</v>
      </c>
    </row>
    <row r="297" spans="1:60" s="697" customFormat="1" ht="12.75" x14ac:dyDescent="0.2">
      <c r="A297" s="697" t="s">
        <v>6</v>
      </c>
      <c r="B297" s="697" t="s">
        <v>47</v>
      </c>
      <c r="C297" s="697" t="s">
        <v>18</v>
      </c>
      <c r="F297" s="697" t="s">
        <v>9</v>
      </c>
      <c r="AT297" s="697">
        <v>2</v>
      </c>
      <c r="AU297" s="697">
        <v>2</v>
      </c>
      <c r="AV297" s="697">
        <v>2</v>
      </c>
      <c r="AW297" s="697">
        <v>4</v>
      </c>
    </row>
    <row r="298" spans="1:60" s="697" customFormat="1" ht="12.75" x14ac:dyDescent="0.2">
      <c r="A298" s="697" t="s">
        <v>6</v>
      </c>
      <c r="B298" s="697" t="s">
        <v>47</v>
      </c>
      <c r="C298" s="697" t="s">
        <v>18</v>
      </c>
      <c r="F298" s="697" t="s">
        <v>10</v>
      </c>
      <c r="AT298" s="698">
        <v>1.44200265328488E-5</v>
      </c>
      <c r="AU298" s="698">
        <v>1.4346378973946999E-5</v>
      </c>
      <c r="AV298" s="698">
        <v>1.41947663896321E-5</v>
      </c>
      <c r="AW298" s="698">
        <v>2.9229296523905901E-5</v>
      </c>
    </row>
    <row r="299" spans="1:60" s="696" customFormat="1" ht="12.75" x14ac:dyDescent="0.2">
      <c r="A299" s="696" t="s">
        <v>6</v>
      </c>
      <c r="B299" s="696" t="s">
        <v>47</v>
      </c>
      <c r="C299" s="696" t="s">
        <v>18</v>
      </c>
      <c r="D299" s="696" t="s">
        <v>1075</v>
      </c>
      <c r="E299" s="699" t="s">
        <v>1053</v>
      </c>
      <c r="F299" s="696" t="s">
        <v>11</v>
      </c>
      <c r="G299" s="705"/>
      <c r="H299" s="705"/>
      <c r="I299" s="705"/>
      <c r="J299" s="705"/>
      <c r="K299" s="705"/>
      <c r="L299" s="705"/>
      <c r="M299" s="705"/>
      <c r="N299" s="705"/>
      <c r="O299" s="705"/>
      <c r="P299" s="705"/>
      <c r="Q299" s="705"/>
      <c r="R299" s="705"/>
      <c r="S299" s="705"/>
      <c r="T299" s="705"/>
      <c r="U299" s="705"/>
      <c r="V299" s="705"/>
      <c r="W299" s="705"/>
      <c r="X299" s="705"/>
      <c r="Y299" s="705"/>
      <c r="Z299" s="705"/>
      <c r="AA299" s="705"/>
      <c r="AB299" s="705"/>
      <c r="AC299" s="705"/>
      <c r="AD299" s="705"/>
      <c r="AE299" s="705"/>
      <c r="AF299" s="705"/>
      <c r="AG299" s="705"/>
      <c r="AH299" s="705"/>
      <c r="AI299" s="705"/>
      <c r="AJ299" s="705"/>
      <c r="AK299" s="705"/>
      <c r="AL299" s="705"/>
      <c r="AM299" s="705"/>
      <c r="AN299" s="705"/>
      <c r="AO299" s="705"/>
      <c r="AP299" s="705"/>
      <c r="AQ299" s="705"/>
      <c r="AR299" s="705"/>
      <c r="AS299" s="705"/>
      <c r="AT299" s="696">
        <f t="shared" ref="AT299:AW299" si="44">0.5</f>
        <v>0.5</v>
      </c>
      <c r="AU299" s="696">
        <f t="shared" si="44"/>
        <v>0.5</v>
      </c>
      <c r="AV299" s="696">
        <f t="shared" si="44"/>
        <v>0.5</v>
      </c>
      <c r="AW299" s="696">
        <f t="shared" si="44"/>
        <v>0.5</v>
      </c>
      <c r="AX299" s="705"/>
      <c r="AY299" s="705"/>
      <c r="AZ299" s="705"/>
      <c r="BA299" s="705"/>
      <c r="BB299" s="705"/>
      <c r="BC299" s="705"/>
      <c r="BD299" s="705"/>
      <c r="BE299" s="705"/>
      <c r="BF299" s="705"/>
      <c r="BG299" s="705"/>
      <c r="BH299" s="705"/>
    </row>
    <row r="300" spans="1:60" s="696" customFormat="1" ht="12.75" x14ac:dyDescent="0.2">
      <c r="A300" s="696" t="s">
        <v>6</v>
      </c>
      <c r="B300" s="696" t="s">
        <v>47</v>
      </c>
      <c r="C300" s="696" t="s">
        <v>18</v>
      </c>
      <c r="D300" s="696" t="s">
        <v>1075</v>
      </c>
      <c r="E300" s="699" t="s">
        <v>1053</v>
      </c>
      <c r="F300" s="696" t="s">
        <v>12</v>
      </c>
      <c r="G300" s="706"/>
      <c r="H300" s="706"/>
      <c r="I300" s="706"/>
      <c r="J300" s="706"/>
      <c r="K300" s="706"/>
      <c r="L300" s="706"/>
      <c r="M300" s="706"/>
      <c r="N300" s="706"/>
      <c r="O300" s="706"/>
      <c r="P300" s="706"/>
      <c r="Q300" s="706"/>
      <c r="R300" s="706"/>
      <c r="S300" s="706"/>
      <c r="T300" s="706"/>
      <c r="U300" s="706"/>
      <c r="V300" s="706"/>
      <c r="W300" s="706"/>
      <c r="X300" s="706"/>
      <c r="Y300" s="706"/>
      <c r="Z300" s="706"/>
      <c r="AA300" s="706"/>
      <c r="AB300" s="706"/>
      <c r="AC300" s="706"/>
      <c r="AD300" s="706"/>
      <c r="AE300" s="706"/>
      <c r="AF300" s="706"/>
      <c r="AG300" s="706"/>
      <c r="AH300" s="706"/>
      <c r="AI300" s="706"/>
      <c r="AJ300" s="706"/>
      <c r="AK300" s="706"/>
      <c r="AL300" s="706"/>
      <c r="AM300" s="706"/>
      <c r="AN300" s="706"/>
      <c r="AO300" s="706"/>
      <c r="AP300" s="706"/>
      <c r="AQ300" s="706"/>
      <c r="AR300" s="706"/>
      <c r="AS300" s="706"/>
      <c r="AT300" s="700">
        <f>'3 Heat eta and phi'!AQ$50</f>
        <v>1</v>
      </c>
      <c r="AU300" s="700">
        <f>'3 Heat eta and phi'!AR$50</f>
        <v>1</v>
      </c>
      <c r="AV300" s="700">
        <f>'3 Heat eta and phi'!AS$50</f>
        <v>1</v>
      </c>
      <c r="AW300" s="700">
        <f>'3 Heat eta and phi'!AT$50</f>
        <v>1</v>
      </c>
      <c r="AX300" s="706"/>
      <c r="AY300" s="706"/>
      <c r="AZ300" s="706"/>
      <c r="BA300" s="706"/>
      <c r="BB300" s="706"/>
      <c r="BC300" s="706"/>
      <c r="BD300" s="706"/>
      <c r="BE300" s="706"/>
      <c r="BF300" s="706"/>
      <c r="BG300" s="706"/>
      <c r="BH300" s="706"/>
    </row>
    <row r="301" spans="1:60" s="696" customFormat="1" ht="12.75" x14ac:dyDescent="0.2">
      <c r="A301" s="696" t="s">
        <v>6</v>
      </c>
      <c r="B301" s="696" t="s">
        <v>47</v>
      </c>
      <c r="C301" s="696" t="s">
        <v>18</v>
      </c>
      <c r="D301" s="696" t="s">
        <v>1075</v>
      </c>
      <c r="E301" s="699" t="s">
        <v>1053</v>
      </c>
      <c r="F301" s="696" t="s">
        <v>13</v>
      </c>
      <c r="G301" s="706"/>
      <c r="H301" s="706"/>
      <c r="I301" s="706"/>
      <c r="J301" s="706"/>
      <c r="K301" s="706"/>
      <c r="L301" s="706"/>
      <c r="M301" s="706"/>
      <c r="N301" s="706"/>
      <c r="O301" s="706"/>
      <c r="P301" s="706"/>
      <c r="Q301" s="706"/>
      <c r="R301" s="706"/>
      <c r="S301" s="706"/>
      <c r="T301" s="706"/>
      <c r="U301" s="706"/>
      <c r="V301" s="706"/>
      <c r="W301" s="706"/>
      <c r="X301" s="706"/>
      <c r="Y301" s="706"/>
      <c r="Z301" s="706"/>
      <c r="AA301" s="706"/>
      <c r="AB301" s="706"/>
      <c r="AC301" s="706"/>
      <c r="AD301" s="706"/>
      <c r="AE301" s="706"/>
      <c r="AF301" s="706"/>
      <c r="AG301" s="706"/>
      <c r="AH301" s="706"/>
      <c r="AI301" s="706"/>
      <c r="AJ301" s="706"/>
      <c r="AK301" s="706"/>
      <c r="AL301" s="706"/>
      <c r="AM301" s="706"/>
      <c r="AN301" s="706"/>
      <c r="AO301" s="706"/>
      <c r="AP301" s="706"/>
      <c r="AQ301" s="706"/>
      <c r="AR301" s="706"/>
      <c r="AS301" s="706"/>
      <c r="AT301" s="700">
        <f>'3 Heat eta and phi'!AQ$24</f>
        <v>0.40012682308180103</v>
      </c>
      <c r="AU301" s="700">
        <f>'3 Heat eta and phi'!AR$24</f>
        <v>0.40097231029380687</v>
      </c>
      <c r="AV301" s="700">
        <f>'3 Heat eta and phi'!AS$24</f>
        <v>0.40123652504755869</v>
      </c>
      <c r="AW301" s="700">
        <f>'3 Heat eta and phi'!AT$24</f>
        <v>0.40054956668780395</v>
      </c>
      <c r="AX301" s="706"/>
      <c r="AY301" s="706"/>
      <c r="AZ301" s="706"/>
      <c r="BA301" s="706"/>
      <c r="BB301" s="706"/>
      <c r="BC301" s="706"/>
      <c r="BD301" s="706"/>
      <c r="BE301" s="706"/>
      <c r="BF301" s="706"/>
      <c r="BG301" s="706"/>
      <c r="BH301" s="706"/>
    </row>
    <row r="302" spans="1:60" s="696" customFormat="1" ht="12.75" x14ac:dyDescent="0.2">
      <c r="A302" s="696" t="s">
        <v>6</v>
      </c>
      <c r="B302" s="696" t="s">
        <v>47</v>
      </c>
      <c r="C302" s="696" t="s">
        <v>18</v>
      </c>
      <c r="D302" s="696" t="s">
        <v>1074</v>
      </c>
      <c r="E302" s="699" t="s">
        <v>1047</v>
      </c>
      <c r="F302" s="696" t="s">
        <v>11</v>
      </c>
      <c r="G302" s="705"/>
      <c r="H302" s="705"/>
      <c r="I302" s="705"/>
      <c r="J302" s="705"/>
      <c r="K302" s="705"/>
      <c r="L302" s="705"/>
      <c r="M302" s="705"/>
      <c r="N302" s="705"/>
      <c r="O302" s="705"/>
      <c r="P302" s="705"/>
      <c r="Q302" s="705"/>
      <c r="R302" s="705"/>
      <c r="S302" s="705"/>
      <c r="T302" s="705"/>
      <c r="U302" s="705"/>
      <c r="V302" s="705"/>
      <c r="W302" s="705"/>
      <c r="X302" s="705"/>
      <c r="Y302" s="705"/>
      <c r="Z302" s="705"/>
      <c r="AA302" s="705"/>
      <c r="AB302" s="705"/>
      <c r="AC302" s="705"/>
      <c r="AD302" s="705"/>
      <c r="AE302" s="705"/>
      <c r="AF302" s="705"/>
      <c r="AG302" s="705"/>
      <c r="AH302" s="705"/>
      <c r="AI302" s="705"/>
      <c r="AJ302" s="705"/>
      <c r="AK302" s="705"/>
      <c r="AL302" s="705"/>
      <c r="AM302" s="705"/>
      <c r="AN302" s="705"/>
      <c r="AO302" s="705"/>
      <c r="AP302" s="705"/>
      <c r="AQ302" s="705"/>
      <c r="AR302" s="705"/>
      <c r="AS302" s="705"/>
      <c r="AT302" s="696">
        <f t="shared" ref="AT302:AW302" si="45">0.5</f>
        <v>0.5</v>
      </c>
      <c r="AU302" s="696">
        <f t="shared" si="45"/>
        <v>0.5</v>
      </c>
      <c r="AV302" s="696">
        <f t="shared" si="45"/>
        <v>0.5</v>
      </c>
      <c r="AW302" s="696">
        <f t="shared" si="45"/>
        <v>0.5</v>
      </c>
      <c r="AX302" s="705"/>
      <c r="AY302" s="705"/>
      <c r="AZ302" s="705"/>
      <c r="BA302" s="705"/>
      <c r="BB302" s="705"/>
      <c r="BC302" s="705"/>
      <c r="BD302" s="705"/>
      <c r="BE302" s="705"/>
      <c r="BF302" s="705"/>
      <c r="BG302" s="705"/>
      <c r="BH302" s="705"/>
    </row>
    <row r="303" spans="1:60" s="696" customFormat="1" ht="12.75" x14ac:dyDescent="0.2">
      <c r="A303" s="696" t="s">
        <v>6</v>
      </c>
      <c r="B303" s="696" t="s">
        <v>47</v>
      </c>
      <c r="C303" s="696" t="s">
        <v>18</v>
      </c>
      <c r="D303" s="696" t="s">
        <v>1074</v>
      </c>
      <c r="E303" s="699" t="s">
        <v>1047</v>
      </c>
      <c r="F303" s="696" t="s">
        <v>12</v>
      </c>
      <c r="G303" s="706"/>
      <c r="H303" s="706"/>
      <c r="I303" s="706"/>
      <c r="J303" s="706"/>
      <c r="K303" s="706"/>
      <c r="L303" s="706"/>
      <c r="M303" s="706"/>
      <c r="N303" s="706"/>
      <c r="O303" s="706"/>
      <c r="P303" s="706"/>
      <c r="Q303" s="706"/>
      <c r="R303" s="706"/>
      <c r="S303" s="706"/>
      <c r="T303" s="706"/>
      <c r="U303" s="706"/>
      <c r="V303" s="706"/>
      <c r="W303" s="706"/>
      <c r="X303" s="706"/>
      <c r="Y303" s="706"/>
      <c r="Z303" s="706"/>
      <c r="AA303" s="706"/>
      <c r="AB303" s="706"/>
      <c r="AC303" s="706"/>
      <c r="AD303" s="706"/>
      <c r="AE303" s="706"/>
      <c r="AF303" s="706"/>
      <c r="AG303" s="706"/>
      <c r="AH303" s="706"/>
      <c r="AI303" s="706"/>
      <c r="AJ303" s="706"/>
      <c r="AK303" s="706"/>
      <c r="AL303" s="706"/>
      <c r="AM303" s="706"/>
      <c r="AN303" s="706"/>
      <c r="AO303" s="706"/>
      <c r="AP303" s="706"/>
      <c r="AQ303" s="706"/>
      <c r="AR303" s="706"/>
      <c r="AS303" s="706"/>
      <c r="AT303" s="700">
        <f>'3 Heat eta and phi'!AQ$50</f>
        <v>1</v>
      </c>
      <c r="AU303" s="700">
        <f>'3 Heat eta and phi'!AR$50</f>
        <v>1</v>
      </c>
      <c r="AV303" s="700">
        <f>'3 Heat eta and phi'!AS$50</f>
        <v>1</v>
      </c>
      <c r="AW303" s="700">
        <f>'3 Heat eta and phi'!AT$50</f>
        <v>1</v>
      </c>
      <c r="AX303" s="706"/>
      <c r="AY303" s="706"/>
      <c r="AZ303" s="706"/>
      <c r="BA303" s="706"/>
      <c r="BB303" s="706"/>
      <c r="BC303" s="706"/>
      <c r="BD303" s="706"/>
      <c r="BE303" s="706"/>
      <c r="BF303" s="706"/>
      <c r="BG303" s="706"/>
      <c r="BH303" s="706"/>
    </row>
    <row r="304" spans="1:60" s="696" customFormat="1" ht="12.75" x14ac:dyDescent="0.2">
      <c r="A304" s="696" t="s">
        <v>6</v>
      </c>
      <c r="B304" s="696" t="s">
        <v>47</v>
      </c>
      <c r="C304" s="696" t="s">
        <v>18</v>
      </c>
      <c r="D304" s="696" t="s">
        <v>1074</v>
      </c>
      <c r="E304" s="699" t="s">
        <v>1047</v>
      </c>
      <c r="F304" s="696" t="s">
        <v>13</v>
      </c>
      <c r="G304" s="706"/>
      <c r="H304" s="706"/>
      <c r="I304" s="706"/>
      <c r="J304" s="706"/>
      <c r="K304" s="706"/>
      <c r="L304" s="706"/>
      <c r="M304" s="706"/>
      <c r="N304" s="706"/>
      <c r="O304" s="706"/>
      <c r="P304" s="706"/>
      <c r="Q304" s="706"/>
      <c r="R304" s="706"/>
      <c r="S304" s="706"/>
      <c r="T304" s="706"/>
      <c r="U304" s="706"/>
      <c r="V304" s="706"/>
      <c r="W304" s="706"/>
      <c r="X304" s="706"/>
      <c r="Y304" s="706"/>
      <c r="Z304" s="706"/>
      <c r="AA304" s="706"/>
      <c r="AB304" s="706"/>
      <c r="AC304" s="706"/>
      <c r="AD304" s="706"/>
      <c r="AE304" s="706"/>
      <c r="AF304" s="706"/>
      <c r="AG304" s="706"/>
      <c r="AH304" s="706"/>
      <c r="AI304" s="706"/>
      <c r="AJ304" s="706"/>
      <c r="AK304" s="706"/>
      <c r="AL304" s="706"/>
      <c r="AM304" s="706"/>
      <c r="AN304" s="706"/>
      <c r="AO304" s="706"/>
      <c r="AP304" s="706"/>
      <c r="AQ304" s="706"/>
      <c r="AR304" s="706"/>
      <c r="AS304" s="706"/>
      <c r="AT304" s="700">
        <f>'3 Heat eta and phi'!AQ$25</f>
        <v>0.67495132287252324</v>
      </c>
      <c r="AU304" s="700">
        <f>'3 Heat eta and phi'!AR$25</f>
        <v>0.67540946054289319</v>
      </c>
      <c r="AV304" s="700">
        <f>'3 Heat eta and phi'!AS$25</f>
        <v>0.67555262856488385</v>
      </c>
      <c r="AW304" s="700">
        <f>'3 Heat eta and phi'!AT$25</f>
        <v>0.67518039170770816</v>
      </c>
      <c r="AX304" s="706"/>
      <c r="AY304" s="706"/>
      <c r="AZ304" s="706"/>
      <c r="BA304" s="706"/>
      <c r="BB304" s="706"/>
      <c r="BC304" s="706"/>
      <c r="BD304" s="706"/>
      <c r="BE304" s="706"/>
      <c r="BF304" s="706"/>
      <c r="BG304" s="706"/>
      <c r="BH304" s="706"/>
    </row>
    <row r="305" spans="1:60" s="697" customFormat="1" ht="12.75" x14ac:dyDescent="0.2">
      <c r="A305" s="697" t="s">
        <v>6</v>
      </c>
      <c r="B305" s="697" t="s">
        <v>66</v>
      </c>
      <c r="C305" s="697" t="s">
        <v>17</v>
      </c>
      <c r="F305" s="697" t="s">
        <v>9</v>
      </c>
      <c r="S305" s="697">
        <v>512</v>
      </c>
      <c r="T305" s="697">
        <v>494</v>
      </c>
      <c r="U305" s="697">
        <v>481</v>
      </c>
      <c r="V305" s="697">
        <v>362</v>
      </c>
      <c r="W305" s="697">
        <v>373</v>
      </c>
      <c r="X305" s="697">
        <v>380</v>
      </c>
    </row>
    <row r="306" spans="1:60" s="697" customFormat="1" ht="12.75" x14ac:dyDescent="0.2">
      <c r="A306" s="697" t="s">
        <v>6</v>
      </c>
      <c r="B306" s="697" t="s">
        <v>66</v>
      </c>
      <c r="C306" s="697" t="s">
        <v>17</v>
      </c>
      <c r="F306" s="697" t="s">
        <v>10</v>
      </c>
      <c r="S306" s="697">
        <v>4.1037478759898697E-3</v>
      </c>
      <c r="T306" s="697">
        <v>3.76619119138198E-3</v>
      </c>
      <c r="U306" s="697">
        <v>3.8207048843065098E-3</v>
      </c>
      <c r="V306" s="697">
        <v>2.9305334056522101E-3</v>
      </c>
      <c r="W306" s="697">
        <v>2.9920426105371199E-3</v>
      </c>
      <c r="X306" s="697">
        <v>2.9693531498585601E-3</v>
      </c>
      <c r="AX306" s="698"/>
      <c r="AY306" s="698"/>
      <c r="AZ306" s="698"/>
      <c r="BA306" s="698"/>
      <c r="BB306" s="698"/>
      <c r="BC306" s="698"/>
    </row>
    <row r="307" spans="1:60" s="696" customFormat="1" ht="12.75" x14ac:dyDescent="0.2">
      <c r="A307" s="696" t="s">
        <v>6</v>
      </c>
      <c r="B307" s="696" t="s">
        <v>66</v>
      </c>
      <c r="C307" s="696" t="s">
        <v>17</v>
      </c>
      <c r="D307" s="696" t="s">
        <v>1075</v>
      </c>
      <c r="E307" s="699" t="s">
        <v>1053</v>
      </c>
      <c r="F307" s="696" t="s">
        <v>11</v>
      </c>
      <c r="G307" s="705"/>
      <c r="H307" s="705"/>
      <c r="I307" s="705"/>
      <c r="J307" s="705"/>
      <c r="K307" s="705"/>
      <c r="L307" s="705"/>
      <c r="M307" s="705"/>
      <c r="N307" s="705"/>
      <c r="O307" s="705"/>
      <c r="P307" s="705"/>
      <c r="Q307" s="705"/>
      <c r="R307" s="705"/>
      <c r="S307" s="696">
        <f t="shared" ref="S307:X307" si="46">0.5</f>
        <v>0.5</v>
      </c>
      <c r="T307" s="696">
        <f t="shared" si="46"/>
        <v>0.5</v>
      </c>
      <c r="U307" s="696">
        <f t="shared" si="46"/>
        <v>0.5</v>
      </c>
      <c r="V307" s="696">
        <f t="shared" si="46"/>
        <v>0.5</v>
      </c>
      <c r="W307" s="696">
        <f t="shared" si="46"/>
        <v>0.5</v>
      </c>
      <c r="X307" s="696">
        <f t="shared" si="46"/>
        <v>0.5</v>
      </c>
      <c r="Y307" s="705"/>
      <c r="Z307" s="705"/>
      <c r="AA307" s="705"/>
      <c r="AB307" s="705"/>
      <c r="AC307" s="705"/>
      <c r="AD307" s="705"/>
      <c r="AE307" s="705"/>
      <c r="AF307" s="705"/>
      <c r="AG307" s="705"/>
      <c r="AH307" s="705"/>
      <c r="AI307" s="705"/>
      <c r="AJ307" s="705"/>
      <c r="AK307" s="705"/>
      <c r="AL307" s="705"/>
      <c r="AM307" s="705"/>
      <c r="AN307" s="705"/>
      <c r="AO307" s="705"/>
      <c r="AP307" s="705"/>
      <c r="AQ307" s="705"/>
      <c r="AR307" s="705"/>
      <c r="AS307" s="705"/>
      <c r="AT307" s="705"/>
      <c r="AU307" s="705"/>
      <c r="AV307" s="705"/>
      <c r="AW307" s="705"/>
      <c r="AX307" s="705"/>
      <c r="AY307" s="705"/>
      <c r="AZ307" s="705"/>
      <c r="BA307" s="705"/>
      <c r="BB307" s="705"/>
      <c r="BC307" s="705"/>
      <c r="BD307" s="705"/>
      <c r="BE307" s="705"/>
      <c r="BF307" s="705"/>
      <c r="BG307" s="705"/>
      <c r="BH307" s="705"/>
    </row>
    <row r="308" spans="1:60" s="696" customFormat="1" ht="12.75" x14ac:dyDescent="0.2">
      <c r="A308" s="696" t="s">
        <v>6</v>
      </c>
      <c r="B308" s="696" t="s">
        <v>66</v>
      </c>
      <c r="C308" s="696" t="s">
        <v>17</v>
      </c>
      <c r="D308" s="696" t="s">
        <v>1075</v>
      </c>
      <c r="E308" s="699" t="s">
        <v>1053</v>
      </c>
      <c r="F308" s="696" t="s">
        <v>12</v>
      </c>
      <c r="G308" s="706"/>
      <c r="H308" s="706"/>
      <c r="I308" s="706"/>
      <c r="J308" s="706"/>
      <c r="K308" s="706"/>
      <c r="L308" s="706"/>
      <c r="M308" s="706"/>
      <c r="N308" s="706"/>
      <c r="O308" s="706"/>
      <c r="P308" s="706"/>
      <c r="Q308" s="706"/>
      <c r="R308" s="706"/>
      <c r="S308" s="700">
        <f>'3 Heat eta and phi'!P$20</f>
        <v>0.29274828522686275</v>
      </c>
      <c r="T308" s="700">
        <f>'3 Heat eta and phi'!Q$20</f>
        <v>0.26305771052289167</v>
      </c>
      <c r="U308" s="700">
        <f>'3 Heat eta and phi'!R$20</f>
        <v>0.27337536104858901</v>
      </c>
      <c r="V308" s="700">
        <f>'3 Heat eta and phi'!S$20</f>
        <v>0.26712694482050137</v>
      </c>
      <c r="W308" s="700">
        <f>'3 Heat eta and phi'!T$20</f>
        <v>0.26379674514077622</v>
      </c>
      <c r="X308" s="700">
        <f>'3 Heat eta and phi'!U$20</f>
        <v>0.27815907003644758</v>
      </c>
      <c r="Y308" s="706"/>
      <c r="Z308" s="706"/>
      <c r="AA308" s="706"/>
      <c r="AB308" s="706"/>
      <c r="AC308" s="706"/>
      <c r="AD308" s="706"/>
      <c r="AE308" s="706"/>
      <c r="AF308" s="706"/>
      <c r="AG308" s="706"/>
      <c r="AH308" s="706"/>
      <c r="AI308" s="706"/>
      <c r="AJ308" s="706"/>
      <c r="AK308" s="706"/>
      <c r="AL308" s="706"/>
      <c r="AM308" s="706"/>
      <c r="AN308" s="706"/>
      <c r="AO308" s="706"/>
      <c r="AP308" s="706"/>
      <c r="AQ308" s="706"/>
      <c r="AR308" s="706"/>
      <c r="AS308" s="706"/>
      <c r="AT308" s="706"/>
      <c r="AU308" s="706"/>
      <c r="AV308" s="706"/>
      <c r="AW308" s="706"/>
      <c r="AX308" s="706"/>
      <c r="AY308" s="706"/>
      <c r="AZ308" s="706"/>
      <c r="BA308" s="706"/>
      <c r="BB308" s="706"/>
      <c r="BC308" s="706"/>
      <c r="BD308" s="706"/>
      <c r="BE308" s="706"/>
      <c r="BF308" s="706"/>
      <c r="BG308" s="706"/>
      <c r="BH308" s="706"/>
    </row>
    <row r="309" spans="1:60" s="696" customFormat="1" ht="12.75" x14ac:dyDescent="0.2">
      <c r="A309" s="696" t="s">
        <v>6</v>
      </c>
      <c r="B309" s="696" t="s">
        <v>66</v>
      </c>
      <c r="C309" s="696" t="s">
        <v>17</v>
      </c>
      <c r="D309" s="696" t="s">
        <v>1075</v>
      </c>
      <c r="E309" s="699" t="s">
        <v>1053</v>
      </c>
      <c r="F309" s="696" t="s">
        <v>13</v>
      </c>
      <c r="G309" s="706"/>
      <c r="H309" s="706"/>
      <c r="I309" s="706"/>
      <c r="J309" s="706"/>
      <c r="K309" s="706"/>
      <c r="L309" s="706"/>
      <c r="M309" s="706"/>
      <c r="N309" s="706"/>
      <c r="O309" s="706"/>
      <c r="P309" s="706"/>
      <c r="Q309" s="706"/>
      <c r="R309" s="706"/>
      <c r="S309" s="700">
        <f>'3 Heat eta and phi'!P$24</f>
        <v>0.40308602832382168</v>
      </c>
      <c r="T309" s="700">
        <f>'3 Heat eta and phi'!Q$24</f>
        <v>0.4022933840625661</v>
      </c>
      <c r="U309" s="700">
        <f>'3 Heat eta and phi'!R$24</f>
        <v>0.40287465652082011</v>
      </c>
      <c r="V309" s="700">
        <f>'3 Heat eta and phi'!S$24</f>
        <v>0.40102515324455723</v>
      </c>
      <c r="W309" s="700">
        <f>'3 Heat eta and phi'!T$24</f>
        <v>0.40076093849080541</v>
      </c>
      <c r="X309" s="700">
        <f>'3 Heat eta and phi'!U$24</f>
        <v>0.4033502430775735</v>
      </c>
      <c r="Y309" s="706"/>
      <c r="Z309" s="706"/>
      <c r="AA309" s="706"/>
      <c r="AB309" s="706"/>
      <c r="AC309" s="706"/>
      <c r="AD309" s="706"/>
      <c r="AE309" s="706"/>
      <c r="AF309" s="706"/>
      <c r="AG309" s="706"/>
      <c r="AH309" s="706"/>
      <c r="AI309" s="706"/>
      <c r="AJ309" s="706"/>
      <c r="AK309" s="706"/>
      <c r="AL309" s="706"/>
      <c r="AM309" s="706"/>
      <c r="AN309" s="706"/>
      <c r="AO309" s="706"/>
      <c r="AP309" s="706"/>
      <c r="AQ309" s="706"/>
      <c r="AR309" s="706"/>
      <c r="AS309" s="706"/>
      <c r="AT309" s="706"/>
      <c r="AU309" s="706"/>
      <c r="AV309" s="706"/>
      <c r="AW309" s="706"/>
      <c r="AX309" s="706"/>
      <c r="AY309" s="706"/>
      <c r="AZ309" s="706"/>
      <c r="BA309" s="706"/>
      <c r="BB309" s="706"/>
      <c r="BC309" s="706"/>
      <c r="BD309" s="706"/>
      <c r="BE309" s="706"/>
      <c r="BF309" s="706"/>
      <c r="BG309" s="706"/>
      <c r="BH309" s="706"/>
    </row>
    <row r="310" spans="1:60" s="696" customFormat="1" ht="12.75" x14ac:dyDescent="0.2">
      <c r="A310" s="696" t="s">
        <v>6</v>
      </c>
      <c r="B310" s="696" t="s">
        <v>66</v>
      </c>
      <c r="C310" s="696" t="s">
        <v>17</v>
      </c>
      <c r="D310" s="696" t="s">
        <v>1074</v>
      </c>
      <c r="E310" s="699" t="s">
        <v>1047</v>
      </c>
      <c r="F310" s="696" t="s">
        <v>11</v>
      </c>
      <c r="G310" s="705"/>
      <c r="H310" s="705"/>
      <c r="I310" s="705"/>
      <c r="J310" s="705"/>
      <c r="K310" s="705"/>
      <c r="L310" s="705"/>
      <c r="M310" s="705"/>
      <c r="N310" s="705"/>
      <c r="O310" s="705"/>
      <c r="P310" s="705"/>
      <c r="Q310" s="705"/>
      <c r="R310" s="705"/>
      <c r="S310" s="696">
        <f t="shared" ref="S310:X310" si="47">0.5</f>
        <v>0.5</v>
      </c>
      <c r="T310" s="696">
        <f t="shared" si="47"/>
        <v>0.5</v>
      </c>
      <c r="U310" s="696">
        <f t="shared" si="47"/>
        <v>0.5</v>
      </c>
      <c r="V310" s="696">
        <f t="shared" si="47"/>
        <v>0.5</v>
      </c>
      <c r="W310" s="696">
        <f t="shared" si="47"/>
        <v>0.5</v>
      </c>
      <c r="X310" s="696">
        <f t="shared" si="47"/>
        <v>0.5</v>
      </c>
      <c r="Y310" s="705"/>
      <c r="Z310" s="705"/>
      <c r="AA310" s="705"/>
      <c r="AB310" s="705"/>
      <c r="AC310" s="705"/>
      <c r="AD310" s="705"/>
      <c r="AE310" s="705"/>
      <c r="AF310" s="705"/>
      <c r="AG310" s="705"/>
      <c r="AH310" s="705"/>
      <c r="AI310" s="705"/>
      <c r="AJ310" s="705"/>
      <c r="AK310" s="705"/>
      <c r="AL310" s="705"/>
      <c r="AM310" s="705"/>
      <c r="AN310" s="705"/>
      <c r="AO310" s="705"/>
      <c r="AP310" s="705"/>
      <c r="AQ310" s="705"/>
      <c r="AR310" s="705"/>
      <c r="AS310" s="705"/>
      <c r="AT310" s="705"/>
      <c r="AU310" s="705"/>
      <c r="AV310" s="705"/>
      <c r="AW310" s="705"/>
      <c r="AX310" s="705"/>
      <c r="AY310" s="705"/>
      <c r="AZ310" s="705"/>
      <c r="BA310" s="705"/>
      <c r="BB310" s="705"/>
      <c r="BC310" s="705"/>
      <c r="BD310" s="705"/>
      <c r="BE310" s="705"/>
      <c r="BF310" s="705"/>
      <c r="BG310" s="705"/>
      <c r="BH310" s="705"/>
    </row>
    <row r="311" spans="1:60" s="696" customFormat="1" ht="12.75" x14ac:dyDescent="0.2">
      <c r="A311" s="696" t="s">
        <v>6</v>
      </c>
      <c r="B311" s="696" t="s">
        <v>66</v>
      </c>
      <c r="C311" s="696" t="s">
        <v>17</v>
      </c>
      <c r="D311" s="696" t="s">
        <v>1074</v>
      </c>
      <c r="E311" s="699" t="s">
        <v>1047</v>
      </c>
      <c r="F311" s="696" t="s">
        <v>12</v>
      </c>
      <c r="G311" s="706"/>
      <c r="H311" s="706"/>
      <c r="I311" s="706"/>
      <c r="J311" s="706"/>
      <c r="K311" s="706"/>
      <c r="L311" s="706"/>
      <c r="M311" s="706"/>
      <c r="N311" s="706"/>
      <c r="O311" s="706"/>
      <c r="P311" s="706"/>
      <c r="Q311" s="706"/>
      <c r="R311" s="706"/>
      <c r="S311" s="700">
        <f>'3 Heat eta and phi'!P$21</f>
        <v>0.29274828522686275</v>
      </c>
      <c r="T311" s="700">
        <f>'3 Heat eta and phi'!Q$21</f>
        <v>0.26305771052289167</v>
      </c>
      <c r="U311" s="700">
        <f>'3 Heat eta and phi'!R$21</f>
        <v>0.27337536104858901</v>
      </c>
      <c r="V311" s="700">
        <f>'3 Heat eta and phi'!S$21</f>
        <v>0.26712694482050137</v>
      </c>
      <c r="W311" s="700">
        <f>'3 Heat eta and phi'!T$21</f>
        <v>0.26379674514077622</v>
      </c>
      <c r="X311" s="700">
        <f>'3 Heat eta and phi'!U$21</f>
        <v>0.27815907003644758</v>
      </c>
      <c r="Y311" s="706"/>
      <c r="Z311" s="706"/>
      <c r="AA311" s="706"/>
      <c r="AB311" s="706"/>
      <c r="AC311" s="706"/>
      <c r="AD311" s="706"/>
      <c r="AE311" s="706"/>
      <c r="AF311" s="706"/>
      <c r="AG311" s="706"/>
      <c r="AH311" s="706"/>
      <c r="AI311" s="706"/>
      <c r="AJ311" s="706"/>
      <c r="AK311" s="706"/>
      <c r="AL311" s="706"/>
      <c r="AM311" s="706"/>
      <c r="AN311" s="706"/>
      <c r="AO311" s="706"/>
      <c r="AP311" s="706"/>
      <c r="AQ311" s="706"/>
      <c r="AR311" s="706"/>
      <c r="AS311" s="706"/>
      <c r="AT311" s="706"/>
      <c r="AU311" s="706"/>
      <c r="AV311" s="706"/>
      <c r="AW311" s="706"/>
      <c r="AX311" s="706"/>
      <c r="AY311" s="706"/>
      <c r="AZ311" s="706"/>
      <c r="BA311" s="706"/>
      <c r="BB311" s="706"/>
      <c r="BC311" s="706"/>
      <c r="BD311" s="706"/>
      <c r="BE311" s="706"/>
      <c r="BF311" s="706"/>
      <c r="BG311" s="706"/>
      <c r="BH311" s="706"/>
    </row>
    <row r="312" spans="1:60" s="696" customFormat="1" ht="12.75" x14ac:dyDescent="0.2">
      <c r="A312" s="696" t="s">
        <v>6</v>
      </c>
      <c r="B312" s="696" t="s">
        <v>66</v>
      </c>
      <c r="C312" s="696" t="s">
        <v>17</v>
      </c>
      <c r="D312" s="696" t="s">
        <v>1074</v>
      </c>
      <c r="E312" s="699" t="s">
        <v>1047</v>
      </c>
      <c r="F312" s="696" t="s">
        <v>13</v>
      </c>
      <c r="G312" s="706"/>
      <c r="H312" s="706"/>
      <c r="I312" s="706"/>
      <c r="J312" s="706"/>
      <c r="K312" s="706"/>
      <c r="L312" s="706"/>
      <c r="M312" s="706"/>
      <c r="N312" s="706"/>
      <c r="O312" s="706"/>
      <c r="P312" s="706"/>
      <c r="Q312" s="706"/>
      <c r="R312" s="706"/>
      <c r="S312" s="700">
        <f>'3 Heat eta and phi'!P$25</f>
        <v>0.67655480471881801</v>
      </c>
      <c r="T312" s="700">
        <f>'3 Heat eta and phi'!Q$25</f>
        <v>0.67612530065284626</v>
      </c>
      <c r="U312" s="700">
        <f>'3 Heat eta and phi'!R$25</f>
        <v>0.67644027030122555</v>
      </c>
      <c r="V312" s="700">
        <f>'3 Heat eta and phi'!S$25</f>
        <v>0.67543809414729128</v>
      </c>
      <c r="W312" s="700">
        <f>'3 Heat eta and phi'!T$25</f>
        <v>0.67529492612530073</v>
      </c>
      <c r="X312" s="700">
        <f>'3 Heat eta and phi'!U$25</f>
        <v>0.67669797274080867</v>
      </c>
      <c r="Y312" s="706"/>
      <c r="Z312" s="706"/>
      <c r="AA312" s="706"/>
      <c r="AB312" s="706"/>
      <c r="AC312" s="706"/>
      <c r="AD312" s="706"/>
      <c r="AE312" s="706"/>
      <c r="AF312" s="706"/>
      <c r="AG312" s="706"/>
      <c r="AH312" s="706"/>
      <c r="AI312" s="706"/>
      <c r="AJ312" s="706"/>
      <c r="AK312" s="706"/>
      <c r="AL312" s="706"/>
      <c r="AM312" s="706"/>
      <c r="AN312" s="706"/>
      <c r="AO312" s="706"/>
      <c r="AP312" s="706"/>
      <c r="AQ312" s="706"/>
      <c r="AR312" s="706"/>
      <c r="AS312" s="706"/>
      <c r="AT312" s="706"/>
      <c r="AU312" s="706"/>
      <c r="AV312" s="706"/>
      <c r="AW312" s="706"/>
      <c r="AX312" s="706"/>
      <c r="AY312" s="706"/>
      <c r="AZ312" s="706"/>
      <c r="BA312" s="706"/>
      <c r="BB312" s="706"/>
      <c r="BC312" s="706"/>
      <c r="BD312" s="706"/>
      <c r="BE312" s="706"/>
      <c r="BF312" s="706"/>
      <c r="BG312" s="706"/>
      <c r="BH312" s="706"/>
    </row>
    <row r="313" spans="1:60" s="697" customFormat="1" ht="12.75" x14ac:dyDescent="0.2">
      <c r="A313" s="697" t="s">
        <v>6</v>
      </c>
      <c r="B313" s="697" t="s">
        <v>66</v>
      </c>
      <c r="C313" s="697" t="s">
        <v>21</v>
      </c>
      <c r="F313" s="697" t="s">
        <v>9</v>
      </c>
      <c r="Y313" s="697">
        <v>295</v>
      </c>
      <c r="Z313" s="697">
        <v>357</v>
      </c>
      <c r="AA313" s="697">
        <v>271</v>
      </c>
      <c r="AB313" s="697">
        <v>293</v>
      </c>
      <c r="AC313" s="697">
        <v>294</v>
      </c>
      <c r="AD313" s="697">
        <v>257</v>
      </c>
      <c r="AE313" s="697">
        <v>152</v>
      </c>
      <c r="AF313" s="697">
        <v>139</v>
      </c>
      <c r="AG313" s="697">
        <v>167</v>
      </c>
      <c r="AH313" s="697">
        <v>154</v>
      </c>
      <c r="AI313" s="697">
        <v>169</v>
      </c>
      <c r="AJ313" s="697">
        <v>148</v>
      </c>
      <c r="AK313" s="697">
        <v>126</v>
      </c>
      <c r="AL313" s="698">
        <v>161</v>
      </c>
      <c r="AM313" s="697">
        <v>181</v>
      </c>
      <c r="AN313" s="697">
        <v>186</v>
      </c>
      <c r="AO313" s="697">
        <v>188</v>
      </c>
      <c r="AP313" s="703">
        <v>147</v>
      </c>
      <c r="AQ313" s="703">
        <v>77</v>
      </c>
      <c r="AR313" s="703">
        <v>68</v>
      </c>
      <c r="AS313" s="703">
        <v>29</v>
      </c>
      <c r="AT313" s="703">
        <v>51</v>
      </c>
      <c r="AU313" s="703">
        <v>30</v>
      </c>
      <c r="AV313" s="697">
        <v>36</v>
      </c>
      <c r="AW313" s="697">
        <v>37</v>
      </c>
      <c r="AX313" s="697">
        <v>42</v>
      </c>
      <c r="AY313" s="697">
        <v>48</v>
      </c>
      <c r="AZ313" s="697">
        <v>33</v>
      </c>
      <c r="BA313" s="697">
        <v>32</v>
      </c>
      <c r="BB313" s="697">
        <v>30</v>
      </c>
      <c r="BC313" s="697">
        <v>30</v>
      </c>
      <c r="BD313" s="697">
        <v>29</v>
      </c>
      <c r="BE313" s="697">
        <v>32</v>
      </c>
      <c r="BF313" s="697">
        <v>32</v>
      </c>
      <c r="BG313" s="697">
        <v>30</v>
      </c>
      <c r="BH313" s="697">
        <v>32</v>
      </c>
    </row>
    <row r="314" spans="1:60" s="697" customFormat="1" ht="12.75" x14ac:dyDescent="0.2">
      <c r="A314" s="697" t="s">
        <v>6</v>
      </c>
      <c r="B314" s="697" t="s">
        <v>66</v>
      </c>
      <c r="C314" s="697" t="s">
        <v>21</v>
      </c>
      <c r="F314" s="697" t="s">
        <v>10</v>
      </c>
      <c r="Y314" s="697">
        <v>2.3063271544613798E-3</v>
      </c>
      <c r="Z314" s="697">
        <v>2.66288740536307E-3</v>
      </c>
      <c r="AA314" s="697">
        <v>2.1823687156236702E-3</v>
      </c>
      <c r="AB314" s="697">
        <v>2.4099160230628101E-3</v>
      </c>
      <c r="AC314" s="697">
        <v>2.4361747085291001E-3</v>
      </c>
      <c r="AD314" s="697">
        <v>2.1483623961346199E-3</v>
      </c>
      <c r="AE314" s="697">
        <v>1.27257352879616E-3</v>
      </c>
      <c r="AF314" s="697">
        <v>1.1149702808281299E-3</v>
      </c>
      <c r="AG314" s="697">
        <v>1.30765014485945E-3</v>
      </c>
      <c r="AH314" s="697">
        <v>1.1930031142029301E-3</v>
      </c>
      <c r="AI314" s="697">
        <v>1.29269132214021E-3</v>
      </c>
      <c r="AJ314" s="697">
        <v>1.15643069229567E-3</v>
      </c>
      <c r="AK314" s="697">
        <v>9.8950807312935896E-4</v>
      </c>
      <c r="AL314" s="698">
        <v>1.21079032270194E-3</v>
      </c>
      <c r="AM314" s="697">
        <v>1.3915049010186399E-3</v>
      </c>
      <c r="AN314" s="697">
        <v>1.4075980021189601E-3</v>
      </c>
      <c r="AO314" s="697">
        <v>1.4252897962896999E-3</v>
      </c>
      <c r="AP314" s="704">
        <v>1.1187129473900501E-3</v>
      </c>
      <c r="AQ314" s="704">
        <v>5.5355859094176904E-4</v>
      </c>
      <c r="AR314" s="704">
        <v>5.0088022333365299E-4</v>
      </c>
      <c r="AS314" s="704">
        <v>2.12886223324989E-4</v>
      </c>
      <c r="AT314" s="704">
        <v>3.67710676587645E-4</v>
      </c>
      <c r="AU314" s="704">
        <v>2.1519568460920499E-4</v>
      </c>
      <c r="AV314" s="697">
        <v>2.5550579501337902E-4</v>
      </c>
      <c r="AW314" s="697">
        <v>2.7037099284612999E-4</v>
      </c>
      <c r="AX314" s="697">
        <v>3.0444710231597298E-4</v>
      </c>
      <c r="AY314" s="697">
        <v>3.4642282349035402E-4</v>
      </c>
      <c r="AZ314" s="697">
        <v>2.4001745581496799E-4</v>
      </c>
      <c r="BA314" s="697">
        <v>2.3661988494358101E-4</v>
      </c>
      <c r="BB314" s="697">
        <v>2.25435089723166E-4</v>
      </c>
      <c r="BC314" s="697">
        <v>2.2550626155719601E-4</v>
      </c>
      <c r="BD314" s="697">
        <v>2.34886282641094E-4</v>
      </c>
      <c r="BE314" s="697">
        <v>2.4648755237860497E-4</v>
      </c>
      <c r="BF314" s="697">
        <v>2.7051931254279703E-4</v>
      </c>
      <c r="BG314" s="697">
        <v>2.46299352232704E-4</v>
      </c>
      <c r="BH314" s="697">
        <v>2.6099651732772199E-4</v>
      </c>
    </row>
    <row r="315" spans="1:60" s="696" customFormat="1" ht="12.75" x14ac:dyDescent="0.2">
      <c r="A315" s="696" t="s">
        <v>6</v>
      </c>
      <c r="B315" s="696" t="s">
        <v>66</v>
      </c>
      <c r="C315" s="696" t="s">
        <v>21</v>
      </c>
      <c r="D315" s="696" t="s">
        <v>1075</v>
      </c>
      <c r="E315" s="699" t="s">
        <v>1053</v>
      </c>
      <c r="F315" s="696" t="s">
        <v>11</v>
      </c>
      <c r="G315" s="705"/>
      <c r="H315" s="705"/>
      <c r="I315" s="705"/>
      <c r="J315" s="705"/>
      <c r="K315" s="705"/>
      <c r="L315" s="705"/>
      <c r="M315" s="705"/>
      <c r="N315" s="705"/>
      <c r="O315" s="705"/>
      <c r="P315" s="705"/>
      <c r="Q315" s="705"/>
      <c r="R315" s="705"/>
      <c r="S315" s="705"/>
      <c r="T315" s="705"/>
      <c r="U315" s="705"/>
      <c r="V315" s="705"/>
      <c r="W315" s="705"/>
      <c r="X315" s="705"/>
      <c r="Y315" s="696">
        <f t="shared" ref="Y315:BH315" si="48">0.5</f>
        <v>0.5</v>
      </c>
      <c r="Z315" s="696">
        <f t="shared" si="48"/>
        <v>0.5</v>
      </c>
      <c r="AA315" s="696">
        <f t="shared" si="48"/>
        <v>0.5</v>
      </c>
      <c r="AB315" s="696">
        <f t="shared" si="48"/>
        <v>0.5</v>
      </c>
      <c r="AC315" s="696">
        <f t="shared" si="48"/>
        <v>0.5</v>
      </c>
      <c r="AD315" s="696">
        <f t="shared" si="48"/>
        <v>0.5</v>
      </c>
      <c r="AE315" s="696">
        <f t="shared" si="48"/>
        <v>0.5</v>
      </c>
      <c r="AF315" s="696">
        <f t="shared" si="48"/>
        <v>0.5</v>
      </c>
      <c r="AG315" s="696">
        <f t="shared" si="48"/>
        <v>0.5</v>
      </c>
      <c r="AH315" s="696">
        <f t="shared" si="48"/>
        <v>0.5</v>
      </c>
      <c r="AI315" s="696">
        <f t="shared" si="48"/>
        <v>0.5</v>
      </c>
      <c r="AJ315" s="696">
        <f t="shared" si="48"/>
        <v>0.5</v>
      </c>
      <c r="AK315" s="696">
        <f t="shared" si="48"/>
        <v>0.5</v>
      </c>
      <c r="AL315" s="696">
        <f t="shared" si="48"/>
        <v>0.5</v>
      </c>
      <c r="AM315" s="696">
        <f t="shared" si="48"/>
        <v>0.5</v>
      </c>
      <c r="AN315" s="696">
        <f t="shared" si="48"/>
        <v>0.5</v>
      </c>
      <c r="AO315" s="696">
        <f t="shared" si="48"/>
        <v>0.5</v>
      </c>
      <c r="AP315" s="696">
        <f t="shared" si="48"/>
        <v>0.5</v>
      </c>
      <c r="AQ315" s="696">
        <f t="shared" si="48"/>
        <v>0.5</v>
      </c>
      <c r="AR315" s="696">
        <f t="shared" si="48"/>
        <v>0.5</v>
      </c>
      <c r="AS315" s="696">
        <f t="shared" si="48"/>
        <v>0.5</v>
      </c>
      <c r="AT315" s="696">
        <f t="shared" si="48"/>
        <v>0.5</v>
      </c>
      <c r="AU315" s="696">
        <f t="shared" si="48"/>
        <v>0.5</v>
      </c>
      <c r="AV315" s="696">
        <f t="shared" si="48"/>
        <v>0.5</v>
      </c>
      <c r="AW315" s="696">
        <f t="shared" si="48"/>
        <v>0.5</v>
      </c>
      <c r="AX315" s="696">
        <f t="shared" si="48"/>
        <v>0.5</v>
      </c>
      <c r="AY315" s="696">
        <f t="shared" si="48"/>
        <v>0.5</v>
      </c>
      <c r="AZ315" s="696">
        <f t="shared" si="48"/>
        <v>0.5</v>
      </c>
      <c r="BA315" s="696">
        <f t="shared" si="48"/>
        <v>0.5</v>
      </c>
      <c r="BB315" s="696">
        <f t="shared" si="48"/>
        <v>0.5</v>
      </c>
      <c r="BC315" s="696">
        <f t="shared" si="48"/>
        <v>0.5</v>
      </c>
      <c r="BD315" s="696">
        <f t="shared" si="48"/>
        <v>0.5</v>
      </c>
      <c r="BE315" s="696">
        <f>0.5</f>
        <v>0.5</v>
      </c>
      <c r="BF315" s="696">
        <f t="shared" si="48"/>
        <v>0.5</v>
      </c>
      <c r="BG315" s="696">
        <f t="shared" si="48"/>
        <v>0.5</v>
      </c>
      <c r="BH315" s="696">
        <f t="shared" si="48"/>
        <v>0.5</v>
      </c>
    </row>
    <row r="316" spans="1:60" s="696" customFormat="1" ht="12.75" x14ac:dyDescent="0.2">
      <c r="A316" s="696" t="s">
        <v>6</v>
      </c>
      <c r="B316" s="696" t="s">
        <v>66</v>
      </c>
      <c r="C316" s="696" t="s">
        <v>21</v>
      </c>
      <c r="D316" s="696" t="s">
        <v>1075</v>
      </c>
      <c r="E316" s="699" t="s">
        <v>1053</v>
      </c>
      <c r="F316" s="696" t="s">
        <v>12</v>
      </c>
      <c r="G316" s="706"/>
      <c r="H316" s="706"/>
      <c r="I316" s="706"/>
      <c r="J316" s="706"/>
      <c r="K316" s="706"/>
      <c r="L316" s="706"/>
      <c r="M316" s="706"/>
      <c r="N316" s="706"/>
      <c r="O316" s="706"/>
      <c r="P316" s="706"/>
      <c r="Q316" s="706"/>
      <c r="R316" s="706"/>
      <c r="S316" s="706"/>
      <c r="T316" s="706"/>
      <c r="U316" s="706"/>
      <c r="V316" s="706"/>
      <c r="W316" s="706"/>
      <c r="X316" s="706"/>
      <c r="Y316" s="700">
        <f>'3 Heat eta and phi'!V$20</f>
        <v>0.28285577134714029</v>
      </c>
      <c r="Z316" s="700">
        <f>'3 Heat eta and phi'!W$20</f>
        <v>0.27873423627915395</v>
      </c>
      <c r="AA316" s="700">
        <f>'3 Heat eta and phi'!X$20</f>
        <v>0.30307632471533119</v>
      </c>
      <c r="AB316" s="700">
        <f>'3 Heat eta and phi'!Y$20</f>
        <v>0.30222719842934154</v>
      </c>
      <c r="AC316" s="700">
        <f>'3 Heat eta and phi'!Z$20</f>
        <v>0.31428327370669973</v>
      </c>
      <c r="AD316" s="700">
        <f>'3 Heat eta and phi'!AA$20</f>
        <v>0.32638671499685012</v>
      </c>
      <c r="AE316" s="700">
        <f>'3 Heat eta and phi'!AB$20</f>
        <v>0.32866456515327247</v>
      </c>
      <c r="AF316" s="700">
        <f>'3 Heat eta and phi'!AC$20</f>
        <v>0.32726578478118595</v>
      </c>
      <c r="AG316" s="700">
        <f>'3 Heat eta and phi'!AD$20</f>
        <v>0.33804828140726689</v>
      </c>
      <c r="AH316" s="700">
        <f>'3 Heat eta and phi'!AE$20</f>
        <v>0.35308368348877672</v>
      </c>
      <c r="AI316" s="700">
        <f>'3 Heat eta and phi'!AF$20</f>
        <v>0.36127501605989543</v>
      </c>
      <c r="AJ316" s="700">
        <f>'3 Heat eta and phi'!AG$20</f>
        <v>0.336314328692911</v>
      </c>
      <c r="AK316" s="700">
        <f>'3 Heat eta and phi'!AH$20</f>
        <v>0.34392257025756506</v>
      </c>
      <c r="AL316" s="700">
        <f>'3 Heat eta and phi'!AI$20</f>
        <v>0.36114628596185655</v>
      </c>
      <c r="AM316" s="700">
        <f>'3 Heat eta and phi'!AJ$20</f>
        <v>0.37061538562698515</v>
      </c>
      <c r="AN316" s="700">
        <f>'3 Heat eta and phi'!AK$20</f>
        <v>0.37678757180985728</v>
      </c>
      <c r="AO316" s="700">
        <f>'3 Heat eta and phi'!AL$20</f>
        <v>0.38741092067264526</v>
      </c>
      <c r="AP316" s="700">
        <f>'3 Heat eta and phi'!AM$20</f>
        <v>0.383268005286727</v>
      </c>
      <c r="AQ316" s="700">
        <f>'3 Heat eta and phi'!AN$20</f>
        <v>0.39361997933234427</v>
      </c>
      <c r="AR316" s="700">
        <f>'3 Heat eta and phi'!AO$20</f>
        <v>0.40715832414469166</v>
      </c>
      <c r="AS316" s="700">
        <f>'3 Heat eta and phi'!AP$20</f>
        <v>0.41465054901440324</v>
      </c>
      <c r="AT316" s="700">
        <f>'3 Heat eta and phi'!AQ$20</f>
        <v>0.40584455533179142</v>
      </c>
      <c r="AU316" s="700">
        <f>'3 Heat eta and phi'!AR$20</f>
        <v>0.4151583306213521</v>
      </c>
      <c r="AV316" s="700">
        <f>'3 Heat eta and phi'!AS$20</f>
        <v>0.43862096220278957</v>
      </c>
      <c r="AW316" s="700">
        <f>'3 Heat eta and phi'!AT$20</f>
        <v>0.44758791805257503</v>
      </c>
      <c r="AX316" s="700">
        <f>'3 Heat eta and phi'!AU$20</f>
        <v>0.44657128563417114</v>
      </c>
      <c r="AY316" s="700">
        <f>'3 Heat eta and phi'!AV$20</f>
        <v>0.45050456715809217</v>
      </c>
      <c r="AZ316" s="700">
        <f>'3 Heat eta and phi'!AW$20</f>
        <v>0.44928545717019908</v>
      </c>
      <c r="BA316" s="700">
        <f>'3 Heat eta and phi'!AX$20</f>
        <v>0.44282161656391661</v>
      </c>
      <c r="BB316" s="700">
        <f>'3 Heat eta and phi'!AY$20</f>
        <v>0.4474011718435042</v>
      </c>
      <c r="BC316" s="700">
        <f>'3 Heat eta and phi'!AZ$20</f>
        <v>0.42440799931491724</v>
      </c>
      <c r="BD316" s="700">
        <f>'3 Heat eta and phi'!BA$20</f>
        <v>0.43407536964877846</v>
      </c>
      <c r="BE316" s="700">
        <f>'3 Heat eta and phi'!BB$20</f>
        <v>0.43033233297466611</v>
      </c>
      <c r="BF316" s="700">
        <f>'3 Heat eta and phi'!BC$20</f>
        <v>0.42931747399306813</v>
      </c>
      <c r="BG316" s="700">
        <f>'3 Heat eta and phi'!BD$20</f>
        <v>0.4373933131244585</v>
      </c>
      <c r="BH316" s="700">
        <f>'3 Heat eta and phi'!BE$20</f>
        <v>0.44952489502727749</v>
      </c>
    </row>
    <row r="317" spans="1:60" s="696" customFormat="1" ht="12.75" x14ac:dyDescent="0.2">
      <c r="A317" s="696" t="s">
        <v>6</v>
      </c>
      <c r="B317" s="696" t="s">
        <v>66</v>
      </c>
      <c r="C317" s="696" t="s">
        <v>21</v>
      </c>
      <c r="D317" s="696" t="s">
        <v>1075</v>
      </c>
      <c r="E317" s="699" t="s">
        <v>1053</v>
      </c>
      <c r="F317" s="696" t="s">
        <v>13</v>
      </c>
      <c r="G317" s="706"/>
      <c r="H317" s="706"/>
      <c r="I317" s="706"/>
      <c r="J317" s="706"/>
      <c r="K317" s="706"/>
      <c r="L317" s="706"/>
      <c r="M317" s="706"/>
      <c r="N317" s="706"/>
      <c r="O317" s="706"/>
      <c r="P317" s="706"/>
      <c r="Q317" s="706"/>
      <c r="R317" s="706"/>
      <c r="S317" s="706"/>
      <c r="T317" s="706"/>
      <c r="U317" s="706"/>
      <c r="V317" s="706"/>
      <c r="W317" s="706"/>
      <c r="X317" s="706"/>
      <c r="Y317" s="700">
        <f>'3 Heat eta and phi'!V$24</f>
        <v>0.40234622701331646</v>
      </c>
      <c r="Z317" s="700">
        <f>'3 Heat eta and phi'!W$24</f>
        <v>0.40435425914183065</v>
      </c>
      <c r="AA317" s="700">
        <f>'3 Heat eta and phi'!X$24</f>
        <v>0.40271612766856901</v>
      </c>
      <c r="AB317" s="700">
        <f>'3 Heat eta and phi'!Y$24</f>
        <v>0.402134855210315</v>
      </c>
      <c r="AC317" s="700">
        <f>'3 Heat eta and phi'!Z$24</f>
        <v>0.40250475586556766</v>
      </c>
      <c r="AD317" s="700">
        <f>'3 Heat eta and phi'!AA$24</f>
        <v>0.40160642570281135</v>
      </c>
      <c r="AE317" s="700">
        <f>'3 Heat eta and phi'!AB$24</f>
        <v>0.40202916930881427</v>
      </c>
      <c r="AF317" s="700">
        <f>'3 Heat eta and phi'!AC$24</f>
        <v>0.40409004438807872</v>
      </c>
      <c r="AG317" s="700">
        <f>'3 Heat eta and phi'!AD$24</f>
        <v>0.40414288733882908</v>
      </c>
      <c r="AH317" s="700">
        <f>'3 Heat eta and phi'!AE$24</f>
        <v>0.40340308602832387</v>
      </c>
      <c r="AI317" s="700">
        <f>'3 Heat eta and phi'!AF$24</f>
        <v>0.4022933840625661</v>
      </c>
      <c r="AJ317" s="700">
        <f>'3 Heat eta and phi'!AG$24</f>
        <v>0.39996829422954983</v>
      </c>
      <c r="AK317" s="700">
        <f>'3 Heat eta and phi'!AH$24</f>
        <v>0.40007398013105056</v>
      </c>
      <c r="AL317" s="700">
        <f>'3 Heat eta and phi'!AI$24</f>
        <v>0.40255759881631803</v>
      </c>
      <c r="AM317" s="700">
        <f>'3 Heat eta and phi'!AJ$24</f>
        <v>0.40165926865356172</v>
      </c>
      <c r="AN317" s="700">
        <f>'3 Heat eta and phi'!AK$24</f>
        <v>0.40292749947157058</v>
      </c>
      <c r="AO317" s="700">
        <f>'3 Heat eta and phi'!AL$24</f>
        <v>0.40113083914605796</v>
      </c>
      <c r="AP317" s="700">
        <f>'3 Heat eta and phi'!AM$24</f>
        <v>0.39965123652504764</v>
      </c>
      <c r="AQ317" s="700">
        <f>'3 Heat eta and phi'!AN$24</f>
        <v>0.40329740012682325</v>
      </c>
      <c r="AR317" s="700">
        <f>'3 Heat eta and phi'!AO$24</f>
        <v>0.40091946734305661</v>
      </c>
      <c r="AS317" s="700">
        <f>'3 Heat eta and phi'!AP$24</f>
        <v>0.40070809554005504</v>
      </c>
      <c r="AT317" s="700">
        <f>'3 Heat eta and phi'!AQ$24</f>
        <v>0.40012682308180103</v>
      </c>
      <c r="AU317" s="700">
        <f>'3 Heat eta and phi'!AR$24</f>
        <v>0.40097231029380687</v>
      </c>
      <c r="AV317" s="700">
        <f>'3 Heat eta and phi'!AS$24</f>
        <v>0.40123652504755869</v>
      </c>
      <c r="AW317" s="700">
        <f>'3 Heat eta and phi'!AT$24</f>
        <v>0.40054956668780395</v>
      </c>
      <c r="AX317" s="700">
        <f>'3 Heat eta and phi'!AU$24</f>
        <v>0.40033819488480238</v>
      </c>
      <c r="AY317" s="700">
        <f>'3 Heat eta and phi'!AV$24</f>
        <v>0.40065525258930468</v>
      </c>
      <c r="AZ317" s="700">
        <f>'3 Heat eta and phi'!AW$24</f>
        <v>0.40039103783555285</v>
      </c>
      <c r="BA317" s="700">
        <f>'3 Heat eta and phi'!AX$24</f>
        <v>0.40017966603255128</v>
      </c>
      <c r="BB317" s="700">
        <f>'3 Heat eta and phi'!AY$24</f>
        <v>0.40023250898330165</v>
      </c>
      <c r="BC317" s="700">
        <f>'3 Heat eta and phi'!AZ$24</f>
        <v>0.40139505389980978</v>
      </c>
      <c r="BD317" s="700">
        <f>'3 Heat eta and phi'!BA$24</f>
        <v>0.40123652504755869</v>
      </c>
      <c r="BE317" s="700">
        <f>'3 Heat eta and phi'!BB$24</f>
        <v>0.40329740012682325</v>
      </c>
      <c r="BF317" s="700">
        <f>'3 Heat eta and phi'!BC$24</f>
        <v>0.40123652504755869</v>
      </c>
      <c r="BG317" s="700">
        <f>'3 Heat eta and phi'!BD$24</f>
        <v>0.40192348340731354</v>
      </c>
      <c r="BH317" s="700">
        <f>'3 Heat eta and phi'!BE$24</f>
        <v>0.40266328471781876</v>
      </c>
    </row>
    <row r="318" spans="1:60" s="696" customFormat="1" ht="12.75" x14ac:dyDescent="0.2">
      <c r="A318" s="696" t="s">
        <v>6</v>
      </c>
      <c r="B318" s="696" t="s">
        <v>66</v>
      </c>
      <c r="C318" s="696" t="s">
        <v>21</v>
      </c>
      <c r="D318" s="696" t="s">
        <v>1074</v>
      </c>
      <c r="E318" s="699" t="s">
        <v>1047</v>
      </c>
      <c r="F318" s="696" t="s">
        <v>11</v>
      </c>
      <c r="G318" s="705"/>
      <c r="H318" s="705"/>
      <c r="I318" s="705"/>
      <c r="J318" s="705"/>
      <c r="K318" s="705"/>
      <c r="L318" s="705"/>
      <c r="M318" s="705"/>
      <c r="N318" s="705"/>
      <c r="O318" s="705"/>
      <c r="P318" s="705"/>
      <c r="Q318" s="705"/>
      <c r="R318" s="705"/>
      <c r="S318" s="705"/>
      <c r="T318" s="705"/>
      <c r="U318" s="705"/>
      <c r="V318" s="705"/>
      <c r="W318" s="705"/>
      <c r="X318" s="705"/>
      <c r="Y318" s="696">
        <f t="shared" ref="Y318:BH318" si="49">0.5</f>
        <v>0.5</v>
      </c>
      <c r="Z318" s="696">
        <f t="shared" si="49"/>
        <v>0.5</v>
      </c>
      <c r="AA318" s="696">
        <f t="shared" si="49"/>
        <v>0.5</v>
      </c>
      <c r="AB318" s="696">
        <f t="shared" si="49"/>
        <v>0.5</v>
      </c>
      <c r="AC318" s="696">
        <f t="shared" si="49"/>
        <v>0.5</v>
      </c>
      <c r="AD318" s="696">
        <f t="shared" si="49"/>
        <v>0.5</v>
      </c>
      <c r="AE318" s="696">
        <f t="shared" si="49"/>
        <v>0.5</v>
      </c>
      <c r="AF318" s="696">
        <f t="shared" si="49"/>
        <v>0.5</v>
      </c>
      <c r="AG318" s="696">
        <f t="shared" si="49"/>
        <v>0.5</v>
      </c>
      <c r="AH318" s="696">
        <f t="shared" si="49"/>
        <v>0.5</v>
      </c>
      <c r="AI318" s="696">
        <f t="shared" si="49"/>
        <v>0.5</v>
      </c>
      <c r="AJ318" s="696">
        <f t="shared" si="49"/>
        <v>0.5</v>
      </c>
      <c r="AK318" s="696">
        <f t="shared" si="49"/>
        <v>0.5</v>
      </c>
      <c r="AL318" s="696">
        <f t="shared" si="49"/>
        <v>0.5</v>
      </c>
      <c r="AM318" s="696">
        <f t="shared" si="49"/>
        <v>0.5</v>
      </c>
      <c r="AN318" s="696">
        <f t="shared" si="49"/>
        <v>0.5</v>
      </c>
      <c r="AO318" s="696">
        <f t="shared" si="49"/>
        <v>0.5</v>
      </c>
      <c r="AP318" s="696">
        <f t="shared" si="49"/>
        <v>0.5</v>
      </c>
      <c r="AQ318" s="696">
        <f t="shared" si="49"/>
        <v>0.5</v>
      </c>
      <c r="AR318" s="696">
        <f t="shared" si="49"/>
        <v>0.5</v>
      </c>
      <c r="AS318" s="696">
        <f t="shared" si="49"/>
        <v>0.5</v>
      </c>
      <c r="AT318" s="696">
        <f t="shared" si="49"/>
        <v>0.5</v>
      </c>
      <c r="AU318" s="696">
        <f t="shared" si="49"/>
        <v>0.5</v>
      </c>
      <c r="AV318" s="696">
        <f t="shared" si="49"/>
        <v>0.5</v>
      </c>
      <c r="AW318" s="696">
        <f t="shared" si="49"/>
        <v>0.5</v>
      </c>
      <c r="AX318" s="696">
        <f t="shared" si="49"/>
        <v>0.5</v>
      </c>
      <c r="AY318" s="696">
        <f t="shared" si="49"/>
        <v>0.5</v>
      </c>
      <c r="AZ318" s="696">
        <f t="shared" si="49"/>
        <v>0.5</v>
      </c>
      <c r="BA318" s="696">
        <f t="shared" si="49"/>
        <v>0.5</v>
      </c>
      <c r="BB318" s="696">
        <f t="shared" si="49"/>
        <v>0.5</v>
      </c>
      <c r="BC318" s="696">
        <f t="shared" si="49"/>
        <v>0.5</v>
      </c>
      <c r="BD318" s="696">
        <f t="shared" si="49"/>
        <v>0.5</v>
      </c>
      <c r="BE318" s="696">
        <f>0.5</f>
        <v>0.5</v>
      </c>
      <c r="BF318" s="696">
        <f t="shared" si="49"/>
        <v>0.5</v>
      </c>
      <c r="BG318" s="696">
        <f t="shared" si="49"/>
        <v>0.5</v>
      </c>
      <c r="BH318" s="696">
        <f t="shared" si="49"/>
        <v>0.5</v>
      </c>
    </row>
    <row r="319" spans="1:60" s="696" customFormat="1" ht="12.75" x14ac:dyDescent="0.2">
      <c r="A319" s="696" t="s">
        <v>6</v>
      </c>
      <c r="B319" s="696" t="s">
        <v>66</v>
      </c>
      <c r="C319" s="696" t="s">
        <v>21</v>
      </c>
      <c r="D319" s="696" t="s">
        <v>1074</v>
      </c>
      <c r="E319" s="699" t="s">
        <v>1047</v>
      </c>
      <c r="F319" s="696" t="s">
        <v>12</v>
      </c>
      <c r="G319" s="706"/>
      <c r="H319" s="706"/>
      <c r="I319" s="706"/>
      <c r="J319" s="706"/>
      <c r="K319" s="706"/>
      <c r="L319" s="706"/>
      <c r="M319" s="706"/>
      <c r="N319" s="706"/>
      <c r="O319" s="706"/>
      <c r="P319" s="706"/>
      <c r="Q319" s="706"/>
      <c r="R319" s="706"/>
      <c r="S319" s="706"/>
      <c r="T319" s="706"/>
      <c r="U319" s="706"/>
      <c r="V319" s="706"/>
      <c r="W319" s="706"/>
      <c r="X319" s="706"/>
      <c r="Y319" s="700">
        <f>'3 Heat eta and phi'!V$21</f>
        <v>0.28285577134714029</v>
      </c>
      <c r="Z319" s="700">
        <f>'3 Heat eta and phi'!W$21</f>
        <v>0.27873423627915395</v>
      </c>
      <c r="AA319" s="700">
        <f>'3 Heat eta and phi'!X$21</f>
        <v>0.30307632471533119</v>
      </c>
      <c r="AB319" s="700">
        <f>'3 Heat eta and phi'!Y$21</f>
        <v>0.30222719842934154</v>
      </c>
      <c r="AC319" s="700">
        <f>'3 Heat eta and phi'!Z$21</f>
        <v>0.31428327370669973</v>
      </c>
      <c r="AD319" s="700">
        <f>'3 Heat eta and phi'!AA$21</f>
        <v>0.32638671499685012</v>
      </c>
      <c r="AE319" s="700">
        <f>'3 Heat eta and phi'!AB$21</f>
        <v>0.32866456515327247</v>
      </c>
      <c r="AF319" s="700">
        <f>'3 Heat eta and phi'!AC$21</f>
        <v>0.32726578478118595</v>
      </c>
      <c r="AG319" s="700">
        <f>'3 Heat eta and phi'!AD$21</f>
        <v>0.33804828140726689</v>
      </c>
      <c r="AH319" s="700">
        <f>'3 Heat eta and phi'!AE$21</f>
        <v>0.35308368348877672</v>
      </c>
      <c r="AI319" s="700">
        <f>'3 Heat eta and phi'!AF$21</f>
        <v>0.36127501605989543</v>
      </c>
      <c r="AJ319" s="700">
        <f>'3 Heat eta and phi'!AG$21</f>
        <v>0.336314328692911</v>
      </c>
      <c r="AK319" s="700">
        <f>'3 Heat eta and phi'!AH$21</f>
        <v>0.34392257025756506</v>
      </c>
      <c r="AL319" s="700">
        <f>'3 Heat eta and phi'!AI$21</f>
        <v>0.36114628596185655</v>
      </c>
      <c r="AM319" s="700">
        <f>'3 Heat eta and phi'!AJ$21</f>
        <v>0.37061538562698515</v>
      </c>
      <c r="AN319" s="700">
        <f>'3 Heat eta and phi'!AK$21</f>
        <v>0.37678757180985728</v>
      </c>
      <c r="AO319" s="700">
        <f>'3 Heat eta and phi'!AL$21</f>
        <v>0.38741092067264526</v>
      </c>
      <c r="AP319" s="700">
        <f>'3 Heat eta and phi'!AM$21</f>
        <v>0.383268005286727</v>
      </c>
      <c r="AQ319" s="700">
        <f>'3 Heat eta and phi'!AN$21</f>
        <v>0.39361997933234427</v>
      </c>
      <c r="AR319" s="700">
        <f>'3 Heat eta and phi'!AO$21</f>
        <v>0.40715832414469166</v>
      </c>
      <c r="AS319" s="700">
        <f>'3 Heat eta and phi'!AP$21</f>
        <v>0.41465054901440324</v>
      </c>
      <c r="AT319" s="700">
        <f>'3 Heat eta and phi'!AQ$21</f>
        <v>0.40584455533179142</v>
      </c>
      <c r="AU319" s="700">
        <f>'3 Heat eta and phi'!AR$21</f>
        <v>0.4151583306213521</v>
      </c>
      <c r="AV319" s="700">
        <f>'3 Heat eta and phi'!AS$21</f>
        <v>0.43862096220278957</v>
      </c>
      <c r="AW319" s="700">
        <f>'3 Heat eta and phi'!AT$21</f>
        <v>0.44758791805257503</v>
      </c>
      <c r="AX319" s="700">
        <f>'3 Heat eta and phi'!AU$21</f>
        <v>0.44657128563417114</v>
      </c>
      <c r="AY319" s="700">
        <f>'3 Heat eta and phi'!AV$21</f>
        <v>0.45050456715809217</v>
      </c>
      <c r="AZ319" s="700">
        <f>'3 Heat eta and phi'!AW$21</f>
        <v>0.44928545717019908</v>
      </c>
      <c r="BA319" s="700">
        <f>'3 Heat eta and phi'!AX$21</f>
        <v>0.44282161656391661</v>
      </c>
      <c r="BB319" s="700">
        <f>'3 Heat eta and phi'!AY$21</f>
        <v>0.4474011718435042</v>
      </c>
      <c r="BC319" s="700">
        <f>'3 Heat eta and phi'!AZ$21</f>
        <v>0.42440799931491724</v>
      </c>
      <c r="BD319" s="700">
        <f>'3 Heat eta and phi'!BA$21</f>
        <v>0.43407536964877846</v>
      </c>
      <c r="BE319" s="700">
        <f>'3 Heat eta and phi'!BB$21</f>
        <v>0.43033233297466611</v>
      </c>
      <c r="BF319" s="700">
        <f>'3 Heat eta and phi'!BC$21</f>
        <v>0.42931747399306813</v>
      </c>
      <c r="BG319" s="700">
        <f>'3 Heat eta and phi'!BD$21</f>
        <v>0.4373933131244585</v>
      </c>
      <c r="BH319" s="700">
        <f>'3 Heat eta and phi'!BE$21</f>
        <v>0.44952489502727749</v>
      </c>
    </row>
    <row r="320" spans="1:60" s="696" customFormat="1" ht="12.75" x14ac:dyDescent="0.2">
      <c r="A320" s="696" t="s">
        <v>6</v>
      </c>
      <c r="B320" s="696" t="s">
        <v>66</v>
      </c>
      <c r="C320" s="696" t="s">
        <v>21</v>
      </c>
      <c r="D320" s="696" t="s">
        <v>1074</v>
      </c>
      <c r="E320" s="699" t="s">
        <v>1047</v>
      </c>
      <c r="F320" s="696" t="s">
        <v>13</v>
      </c>
      <c r="G320" s="706"/>
      <c r="H320" s="706"/>
      <c r="I320" s="706"/>
      <c r="J320" s="706"/>
      <c r="K320" s="706"/>
      <c r="L320" s="706"/>
      <c r="M320" s="706"/>
      <c r="N320" s="706"/>
      <c r="O320" s="706"/>
      <c r="P320" s="706"/>
      <c r="Q320" s="706"/>
      <c r="R320" s="706"/>
      <c r="S320" s="706"/>
      <c r="T320" s="706"/>
      <c r="U320" s="706"/>
      <c r="V320" s="706"/>
      <c r="W320" s="706"/>
      <c r="X320" s="706"/>
      <c r="Y320" s="700">
        <f>'3 Heat eta and phi'!V$25</f>
        <v>0.67615393425724424</v>
      </c>
      <c r="Z320" s="700">
        <f>'3 Heat eta and phi'!W$25</f>
        <v>0.677242011224373</v>
      </c>
      <c r="AA320" s="700">
        <f>'3 Heat eta and phi'!X$25</f>
        <v>0.67635436948803118</v>
      </c>
      <c r="AB320" s="700">
        <f>'3 Heat eta and phi'!Y$25</f>
        <v>0.67603939983965189</v>
      </c>
      <c r="AC320" s="700">
        <f>'3 Heat eta and phi'!Z$25</f>
        <v>0.67623983507043872</v>
      </c>
      <c r="AD320" s="700">
        <f>'3 Heat eta and phi'!AA$25</f>
        <v>0.67575306379567057</v>
      </c>
      <c r="AE320" s="700">
        <f>'3 Heat eta and phi'!AB$25</f>
        <v>0.6759821326308556</v>
      </c>
      <c r="AF320" s="700">
        <f>'3 Heat eta and phi'!AC$25</f>
        <v>0.67709884320238234</v>
      </c>
      <c r="AG320" s="700">
        <f>'3 Heat eta and phi'!AD$25</f>
        <v>0.67712747680678054</v>
      </c>
      <c r="AH320" s="700">
        <f>'3 Heat eta and phi'!AE$25</f>
        <v>0.67672660634520676</v>
      </c>
      <c r="AI320" s="700">
        <f>'3 Heat eta and phi'!AF$25</f>
        <v>0.67612530065284626</v>
      </c>
      <c r="AJ320" s="700">
        <f>'3 Heat eta and phi'!AG$25</f>
        <v>0.67486542205932887</v>
      </c>
      <c r="AK320" s="700">
        <f>'3 Heat eta and phi'!AH$25</f>
        <v>0.67492268926812504</v>
      </c>
      <c r="AL320" s="700">
        <f>'3 Heat eta and phi'!AI$25</f>
        <v>0.67626846867483681</v>
      </c>
      <c r="AM320" s="700">
        <f>'3 Heat eta and phi'!AJ$25</f>
        <v>0.67578169740006877</v>
      </c>
      <c r="AN320" s="700">
        <f>'3 Heat eta and phi'!AK$25</f>
        <v>0.67646890390562375</v>
      </c>
      <c r="AO320" s="700">
        <f>'3 Heat eta and phi'!AL$25</f>
        <v>0.67549536135608745</v>
      </c>
      <c r="AP320" s="700">
        <f>'3 Heat eta and phi'!AM$25</f>
        <v>0.67469362043294012</v>
      </c>
      <c r="AQ320" s="700">
        <f>'3 Heat eta and phi'!AN$25</f>
        <v>0.67666933913641047</v>
      </c>
      <c r="AR320" s="700">
        <f>'3 Heat eta and phi'!AO$25</f>
        <v>0.6753808269384951</v>
      </c>
      <c r="AS320" s="700">
        <f>'3 Heat eta and phi'!AP$25</f>
        <v>0.67526629252090253</v>
      </c>
      <c r="AT320" s="700">
        <f>'3 Heat eta and phi'!AQ$25</f>
        <v>0.67495132287252324</v>
      </c>
      <c r="AU320" s="700">
        <f>'3 Heat eta and phi'!AR$25</f>
        <v>0.67540946054289319</v>
      </c>
      <c r="AV320" s="700">
        <f>'3 Heat eta and phi'!AS$25</f>
        <v>0.67555262856488385</v>
      </c>
      <c r="AW320" s="700">
        <f>'3 Heat eta and phi'!AT$25</f>
        <v>0.67518039170770816</v>
      </c>
      <c r="AX320" s="700">
        <f>'3 Heat eta and phi'!AU$25</f>
        <v>0.6750658572901157</v>
      </c>
      <c r="AY320" s="700">
        <f>'3 Heat eta and phi'!AV$25</f>
        <v>0.67523765891650445</v>
      </c>
      <c r="AZ320" s="700">
        <f>'3 Heat eta and phi'!AW$25</f>
        <v>0.67509449089451379</v>
      </c>
      <c r="BA320" s="700">
        <f>'3 Heat eta and phi'!AX$25</f>
        <v>0.67497995647692133</v>
      </c>
      <c r="BB320" s="700">
        <f>'3 Heat eta and phi'!AY$25</f>
        <v>0.67500859008131942</v>
      </c>
      <c r="BC320" s="700">
        <f>'3 Heat eta and phi'!AZ$25</f>
        <v>0.67563852937807811</v>
      </c>
      <c r="BD320" s="700">
        <f>'3 Heat eta and phi'!BA$25</f>
        <v>0.67555262856488385</v>
      </c>
      <c r="BE320" s="700">
        <f>'3 Heat eta and phi'!BB$25</f>
        <v>0.67666933913641047</v>
      </c>
      <c r="BF320" s="700">
        <f>'3 Heat eta and phi'!BC$25</f>
        <v>0.67555262856488385</v>
      </c>
      <c r="BG320" s="700">
        <f>'3 Heat eta and phi'!BD$25</f>
        <v>0.67592486542205932</v>
      </c>
      <c r="BH320" s="700">
        <f>'3 Heat eta and phi'!BE$25</f>
        <v>0.67632573588363309</v>
      </c>
    </row>
    <row r="321" spans="1:60" s="697" customFormat="1" ht="12.75" x14ac:dyDescent="0.2">
      <c r="A321" s="697" t="s">
        <v>6</v>
      </c>
      <c r="B321" s="697" t="s">
        <v>66</v>
      </c>
      <c r="C321" s="697" t="s">
        <v>8</v>
      </c>
      <c r="F321" s="697" t="s">
        <v>9</v>
      </c>
      <c r="Q321" s="697">
        <v>348</v>
      </c>
      <c r="R321" s="697">
        <v>213</v>
      </c>
      <c r="S321" s="697">
        <v>206</v>
      </c>
      <c r="T321" s="697">
        <v>256</v>
      </c>
      <c r="U321" s="697">
        <v>232</v>
      </c>
      <c r="V321" s="697">
        <v>141</v>
      </c>
      <c r="W321" s="697">
        <v>110</v>
      </c>
      <c r="X321" s="697">
        <v>136</v>
      </c>
      <c r="Y321" s="697">
        <v>116</v>
      </c>
      <c r="Z321" s="697">
        <v>131</v>
      </c>
      <c r="AA321" s="697">
        <v>113</v>
      </c>
      <c r="AB321" s="697">
        <v>185</v>
      </c>
      <c r="AC321" s="697">
        <v>139</v>
      </c>
      <c r="AD321" s="697">
        <v>106</v>
      </c>
      <c r="AE321" s="697">
        <v>18</v>
      </c>
      <c r="AF321" s="697">
        <v>7</v>
      </c>
      <c r="AG321" s="697">
        <v>4</v>
      </c>
      <c r="AH321" s="697">
        <v>7</v>
      </c>
      <c r="AI321" s="697">
        <v>37</v>
      </c>
    </row>
    <row r="322" spans="1:60" s="697" customFormat="1" ht="12.75" x14ac:dyDescent="0.2">
      <c r="A322" s="697" t="s">
        <v>6</v>
      </c>
      <c r="B322" s="697" t="s">
        <v>66</v>
      </c>
      <c r="C322" s="697" t="s">
        <v>8</v>
      </c>
      <c r="F322" s="697" t="s">
        <v>10</v>
      </c>
      <c r="Q322" s="697">
        <v>2.8011880901209802E-3</v>
      </c>
      <c r="R322" s="697">
        <v>1.7194058766548299E-3</v>
      </c>
      <c r="S322" s="697">
        <v>1.6511173094803E-3</v>
      </c>
      <c r="T322" s="697">
        <v>1.9517104149671799E-3</v>
      </c>
      <c r="U322" s="697">
        <v>1.84283478827258E-3</v>
      </c>
      <c r="V322" s="697">
        <v>1.14145085689768E-3</v>
      </c>
      <c r="W322" s="697">
        <v>8.8237181543990198E-4</v>
      </c>
      <c r="X322" s="697">
        <v>1.06271586415991E-3</v>
      </c>
      <c r="Y322" s="697">
        <v>9.0689474548311696E-4</v>
      </c>
      <c r="Z322" s="697">
        <v>9.7713795546936193E-4</v>
      </c>
      <c r="AA322" s="697">
        <v>9.0999138326743295E-4</v>
      </c>
      <c r="AB322" s="697">
        <v>1.5216193319679901E-3</v>
      </c>
      <c r="AC322" s="697">
        <v>1.1517968860052499E-3</v>
      </c>
      <c r="AD322" s="697">
        <v>8.8609499607108795E-4</v>
      </c>
      <c r="AE322" s="697">
        <v>1.50699496831124E-4</v>
      </c>
      <c r="AF322" s="697">
        <v>5.6149582487747401E-5</v>
      </c>
      <c r="AG322" s="697">
        <v>3.1320961553519701E-5</v>
      </c>
      <c r="AH322" s="697">
        <v>5.42274142819516E-5</v>
      </c>
      <c r="AI322" s="697">
        <v>2.8301525987684998E-4</v>
      </c>
    </row>
    <row r="323" spans="1:60" s="696" customFormat="1" ht="12.75" x14ac:dyDescent="0.2">
      <c r="A323" s="696" t="s">
        <v>6</v>
      </c>
      <c r="B323" s="696" t="s">
        <v>66</v>
      </c>
      <c r="C323" s="696" t="s">
        <v>8</v>
      </c>
      <c r="D323" s="696" t="s">
        <v>1075</v>
      </c>
      <c r="E323" s="699" t="s">
        <v>1053</v>
      </c>
      <c r="F323" s="696" t="s">
        <v>11</v>
      </c>
      <c r="G323" s="705"/>
      <c r="H323" s="705"/>
      <c r="I323" s="705"/>
      <c r="J323" s="705"/>
      <c r="K323" s="705"/>
      <c r="L323" s="705"/>
      <c r="M323" s="705"/>
      <c r="N323" s="705"/>
      <c r="O323" s="705"/>
      <c r="P323" s="705"/>
      <c r="Q323" s="696">
        <f t="shared" ref="Q323:AI323" si="50">0.5</f>
        <v>0.5</v>
      </c>
      <c r="R323" s="696">
        <f t="shared" si="50"/>
        <v>0.5</v>
      </c>
      <c r="S323" s="696">
        <f t="shared" si="50"/>
        <v>0.5</v>
      </c>
      <c r="T323" s="696">
        <f t="shared" si="50"/>
        <v>0.5</v>
      </c>
      <c r="U323" s="696">
        <f t="shared" si="50"/>
        <v>0.5</v>
      </c>
      <c r="V323" s="696">
        <f t="shared" si="50"/>
        <v>0.5</v>
      </c>
      <c r="W323" s="696">
        <f t="shared" si="50"/>
        <v>0.5</v>
      </c>
      <c r="X323" s="696">
        <f t="shared" si="50"/>
        <v>0.5</v>
      </c>
      <c r="Y323" s="696">
        <f t="shared" si="50"/>
        <v>0.5</v>
      </c>
      <c r="Z323" s="696">
        <f t="shared" si="50"/>
        <v>0.5</v>
      </c>
      <c r="AA323" s="696">
        <f t="shared" si="50"/>
        <v>0.5</v>
      </c>
      <c r="AB323" s="696">
        <f t="shared" si="50"/>
        <v>0.5</v>
      </c>
      <c r="AC323" s="696">
        <f t="shared" si="50"/>
        <v>0.5</v>
      </c>
      <c r="AD323" s="696">
        <f t="shared" si="50"/>
        <v>0.5</v>
      </c>
      <c r="AE323" s="696">
        <f t="shared" si="50"/>
        <v>0.5</v>
      </c>
      <c r="AF323" s="696">
        <f t="shared" si="50"/>
        <v>0.5</v>
      </c>
      <c r="AG323" s="696">
        <f t="shared" si="50"/>
        <v>0.5</v>
      </c>
      <c r="AH323" s="696">
        <f t="shared" si="50"/>
        <v>0.5</v>
      </c>
      <c r="AI323" s="696">
        <f t="shared" si="50"/>
        <v>0.5</v>
      </c>
      <c r="AJ323" s="705"/>
      <c r="AK323" s="705"/>
      <c r="AL323" s="705"/>
      <c r="AM323" s="705"/>
      <c r="AN323" s="705"/>
      <c r="AO323" s="705"/>
      <c r="AP323" s="705"/>
      <c r="AQ323" s="705"/>
      <c r="AR323" s="705"/>
      <c r="AS323" s="705"/>
      <c r="AT323" s="705"/>
      <c r="AU323" s="705"/>
      <c r="AV323" s="705"/>
      <c r="AW323" s="705"/>
      <c r="AX323" s="705"/>
      <c r="AY323" s="705"/>
      <c r="AZ323" s="705"/>
      <c r="BA323" s="705"/>
      <c r="BB323" s="705"/>
      <c r="BC323" s="705"/>
      <c r="BD323" s="705"/>
      <c r="BE323" s="705"/>
      <c r="BF323" s="705"/>
      <c r="BG323" s="705"/>
      <c r="BH323" s="705"/>
    </row>
    <row r="324" spans="1:60" s="696" customFormat="1" ht="12.75" x14ac:dyDescent="0.2">
      <c r="A324" s="696" t="s">
        <v>6</v>
      </c>
      <c r="B324" s="696" t="s">
        <v>66</v>
      </c>
      <c r="C324" s="696" t="s">
        <v>8</v>
      </c>
      <c r="D324" s="696" t="s">
        <v>1075</v>
      </c>
      <c r="E324" s="699" t="s">
        <v>1053</v>
      </c>
      <c r="F324" s="696" t="s">
        <v>12</v>
      </c>
      <c r="G324" s="706"/>
      <c r="H324" s="706"/>
      <c r="I324" s="706"/>
      <c r="J324" s="706"/>
      <c r="K324" s="706"/>
      <c r="L324" s="706"/>
      <c r="M324" s="706"/>
      <c r="N324" s="706"/>
      <c r="O324" s="706"/>
      <c r="P324" s="706"/>
      <c r="Q324" s="700">
        <f>'3 Heat eta and phi'!N$20</f>
        <v>0.26376961637687713</v>
      </c>
      <c r="R324" s="700">
        <f>'3 Heat eta and phi'!O$20</f>
        <v>0.27384463233818968</v>
      </c>
      <c r="S324" s="700">
        <f>'3 Heat eta and phi'!P$20</f>
        <v>0.29274828522686275</v>
      </c>
      <c r="T324" s="700">
        <f>'3 Heat eta and phi'!Q$20</f>
        <v>0.26305771052289167</v>
      </c>
      <c r="U324" s="700">
        <f>'3 Heat eta and phi'!R$20</f>
        <v>0.27337536104858901</v>
      </c>
      <c r="V324" s="700">
        <f>'3 Heat eta and phi'!S$20</f>
        <v>0.26712694482050137</v>
      </c>
      <c r="W324" s="700">
        <f>'3 Heat eta and phi'!T$20</f>
        <v>0.26379674514077622</v>
      </c>
      <c r="X324" s="700">
        <f>'3 Heat eta and phi'!U$20</f>
        <v>0.27815907003644758</v>
      </c>
      <c r="Y324" s="700">
        <f>'3 Heat eta and phi'!V$20</f>
        <v>0.28285577134714029</v>
      </c>
      <c r="Z324" s="700">
        <f>'3 Heat eta and phi'!W$20</f>
        <v>0.27873423627915395</v>
      </c>
      <c r="AA324" s="700">
        <f>'3 Heat eta and phi'!X$20</f>
        <v>0.30307632471533119</v>
      </c>
      <c r="AB324" s="700">
        <f>'3 Heat eta and phi'!Y$20</f>
        <v>0.30222719842934154</v>
      </c>
      <c r="AC324" s="700">
        <f>'3 Heat eta and phi'!Z$20</f>
        <v>0.31428327370669973</v>
      </c>
      <c r="AD324" s="700">
        <f>'3 Heat eta and phi'!AA$20</f>
        <v>0.32638671499685012</v>
      </c>
      <c r="AE324" s="700">
        <f>'3 Heat eta and phi'!AB$20</f>
        <v>0.32866456515327247</v>
      </c>
      <c r="AF324" s="700">
        <f>'3 Heat eta and phi'!AC$20</f>
        <v>0.32726578478118595</v>
      </c>
      <c r="AG324" s="700">
        <f>'3 Heat eta and phi'!AD$20</f>
        <v>0.33804828140726689</v>
      </c>
      <c r="AH324" s="700">
        <f>'3 Heat eta and phi'!AE$20</f>
        <v>0.35308368348877672</v>
      </c>
      <c r="AI324" s="700">
        <f>'3 Heat eta and phi'!AF$20</f>
        <v>0.36127501605989543</v>
      </c>
      <c r="AJ324" s="706"/>
      <c r="AK324" s="706"/>
      <c r="AL324" s="706"/>
      <c r="AM324" s="706"/>
      <c r="AN324" s="706"/>
      <c r="AO324" s="706"/>
      <c r="AP324" s="706"/>
      <c r="AQ324" s="706"/>
      <c r="AR324" s="706"/>
      <c r="AS324" s="706"/>
      <c r="AT324" s="706"/>
      <c r="AU324" s="706"/>
      <c r="AV324" s="706"/>
      <c r="AW324" s="706"/>
      <c r="AX324" s="706"/>
      <c r="AY324" s="706"/>
      <c r="AZ324" s="706"/>
      <c r="BA324" s="706"/>
      <c r="BB324" s="706"/>
      <c r="BC324" s="706"/>
      <c r="BD324" s="706"/>
      <c r="BE324" s="706"/>
      <c r="BF324" s="706"/>
      <c r="BG324" s="706"/>
      <c r="BH324" s="706"/>
    </row>
    <row r="325" spans="1:60" s="696" customFormat="1" ht="12.75" x14ac:dyDescent="0.2">
      <c r="A325" s="696" t="s">
        <v>6</v>
      </c>
      <c r="B325" s="696" t="s">
        <v>66</v>
      </c>
      <c r="C325" s="696" t="s">
        <v>8</v>
      </c>
      <c r="D325" s="696" t="s">
        <v>1075</v>
      </c>
      <c r="E325" s="699" t="s">
        <v>1053</v>
      </c>
      <c r="F325" s="696" t="s">
        <v>13</v>
      </c>
      <c r="G325" s="706"/>
      <c r="H325" s="706"/>
      <c r="I325" s="706"/>
      <c r="J325" s="706"/>
      <c r="K325" s="706"/>
      <c r="L325" s="706"/>
      <c r="M325" s="706"/>
      <c r="N325" s="706"/>
      <c r="O325" s="706"/>
      <c r="P325" s="706"/>
      <c r="Q325" s="700">
        <f>'3 Heat eta and phi'!N$24</f>
        <v>0.40255759881631803</v>
      </c>
      <c r="R325" s="700">
        <f>'3 Heat eta and phi'!O$24</f>
        <v>0.40261044176706828</v>
      </c>
      <c r="S325" s="700">
        <f>'3 Heat eta and phi'!P$24</f>
        <v>0.40308602832382168</v>
      </c>
      <c r="T325" s="700">
        <f>'3 Heat eta and phi'!Q$24</f>
        <v>0.4022933840625661</v>
      </c>
      <c r="U325" s="700">
        <f>'3 Heat eta and phi'!R$24</f>
        <v>0.40287465652082011</v>
      </c>
      <c r="V325" s="700">
        <f>'3 Heat eta and phi'!S$24</f>
        <v>0.40102515324455723</v>
      </c>
      <c r="W325" s="700">
        <f>'3 Heat eta and phi'!T$24</f>
        <v>0.40076093849080541</v>
      </c>
      <c r="X325" s="700">
        <f>'3 Heat eta and phi'!U$24</f>
        <v>0.4033502430775735</v>
      </c>
      <c r="Y325" s="700">
        <f>'3 Heat eta and phi'!V$24</f>
        <v>0.40234622701331646</v>
      </c>
      <c r="Z325" s="700">
        <f>'3 Heat eta and phi'!W$24</f>
        <v>0.40435425914183065</v>
      </c>
      <c r="AA325" s="700">
        <f>'3 Heat eta and phi'!X$24</f>
        <v>0.40271612766856901</v>
      </c>
      <c r="AB325" s="700">
        <f>'3 Heat eta and phi'!Y$24</f>
        <v>0.402134855210315</v>
      </c>
      <c r="AC325" s="700">
        <f>'3 Heat eta and phi'!Z$24</f>
        <v>0.40250475586556766</v>
      </c>
      <c r="AD325" s="700">
        <f>'3 Heat eta and phi'!AA$24</f>
        <v>0.40160642570281135</v>
      </c>
      <c r="AE325" s="700">
        <f>'3 Heat eta and phi'!AB$24</f>
        <v>0.40202916930881427</v>
      </c>
      <c r="AF325" s="700">
        <f>'3 Heat eta and phi'!AC$24</f>
        <v>0.40409004438807872</v>
      </c>
      <c r="AG325" s="700">
        <f>'3 Heat eta and phi'!AD$24</f>
        <v>0.40414288733882908</v>
      </c>
      <c r="AH325" s="700">
        <f>'3 Heat eta and phi'!AE$24</f>
        <v>0.40340308602832387</v>
      </c>
      <c r="AI325" s="700">
        <f>'3 Heat eta and phi'!AF$24</f>
        <v>0.4022933840625661</v>
      </c>
      <c r="AJ325" s="706"/>
      <c r="AK325" s="706"/>
      <c r="AL325" s="706"/>
      <c r="AM325" s="706"/>
      <c r="AN325" s="706"/>
      <c r="AO325" s="706"/>
      <c r="AP325" s="706"/>
      <c r="AQ325" s="706"/>
      <c r="AR325" s="706"/>
      <c r="AS325" s="706"/>
      <c r="AT325" s="706"/>
      <c r="AU325" s="706"/>
      <c r="AV325" s="706"/>
      <c r="AW325" s="706"/>
      <c r="AX325" s="706"/>
      <c r="AY325" s="706"/>
      <c r="AZ325" s="706"/>
      <c r="BA325" s="706"/>
      <c r="BB325" s="706"/>
      <c r="BC325" s="706"/>
      <c r="BD325" s="706"/>
      <c r="BE325" s="706"/>
      <c r="BF325" s="706"/>
      <c r="BG325" s="706"/>
      <c r="BH325" s="706"/>
    </row>
    <row r="326" spans="1:60" s="696" customFormat="1" ht="12.75" x14ac:dyDescent="0.2">
      <c r="A326" s="696" t="s">
        <v>6</v>
      </c>
      <c r="B326" s="696" t="s">
        <v>66</v>
      </c>
      <c r="C326" s="696" t="s">
        <v>8</v>
      </c>
      <c r="D326" s="696" t="s">
        <v>1074</v>
      </c>
      <c r="E326" s="699" t="s">
        <v>1047</v>
      </c>
      <c r="F326" s="696" t="s">
        <v>11</v>
      </c>
      <c r="G326" s="705"/>
      <c r="H326" s="705"/>
      <c r="I326" s="705"/>
      <c r="J326" s="705"/>
      <c r="K326" s="705"/>
      <c r="L326" s="705"/>
      <c r="M326" s="705"/>
      <c r="N326" s="705"/>
      <c r="O326" s="705"/>
      <c r="P326" s="705"/>
      <c r="Q326" s="696">
        <f t="shared" ref="Q326:AI326" si="51">0.5</f>
        <v>0.5</v>
      </c>
      <c r="R326" s="696">
        <f t="shared" si="51"/>
        <v>0.5</v>
      </c>
      <c r="S326" s="696">
        <f t="shared" si="51"/>
        <v>0.5</v>
      </c>
      <c r="T326" s="696">
        <f t="shared" si="51"/>
        <v>0.5</v>
      </c>
      <c r="U326" s="696">
        <f t="shared" si="51"/>
        <v>0.5</v>
      </c>
      <c r="V326" s="696">
        <f t="shared" si="51"/>
        <v>0.5</v>
      </c>
      <c r="W326" s="696">
        <f t="shared" si="51"/>
        <v>0.5</v>
      </c>
      <c r="X326" s="696">
        <f t="shared" si="51"/>
        <v>0.5</v>
      </c>
      <c r="Y326" s="696">
        <f t="shared" si="51"/>
        <v>0.5</v>
      </c>
      <c r="Z326" s="696">
        <f t="shared" si="51"/>
        <v>0.5</v>
      </c>
      <c r="AA326" s="696">
        <f t="shared" si="51"/>
        <v>0.5</v>
      </c>
      <c r="AB326" s="696">
        <f t="shared" si="51"/>
        <v>0.5</v>
      </c>
      <c r="AC326" s="696">
        <f t="shared" si="51"/>
        <v>0.5</v>
      </c>
      <c r="AD326" s="696">
        <f t="shared" si="51"/>
        <v>0.5</v>
      </c>
      <c r="AE326" s="696">
        <f t="shared" si="51"/>
        <v>0.5</v>
      </c>
      <c r="AF326" s="696">
        <f t="shared" si="51"/>
        <v>0.5</v>
      </c>
      <c r="AG326" s="696">
        <f t="shared" si="51"/>
        <v>0.5</v>
      </c>
      <c r="AH326" s="696">
        <f t="shared" si="51"/>
        <v>0.5</v>
      </c>
      <c r="AI326" s="696">
        <f t="shared" si="51"/>
        <v>0.5</v>
      </c>
      <c r="AJ326" s="705"/>
      <c r="AK326" s="705"/>
      <c r="AL326" s="705"/>
      <c r="AM326" s="705"/>
      <c r="AN326" s="705"/>
      <c r="AO326" s="705"/>
      <c r="AP326" s="705"/>
      <c r="AQ326" s="705"/>
      <c r="AR326" s="705"/>
      <c r="AS326" s="705"/>
      <c r="AT326" s="705"/>
      <c r="AU326" s="705"/>
      <c r="AV326" s="705"/>
      <c r="AW326" s="705"/>
      <c r="AX326" s="705"/>
      <c r="AY326" s="705"/>
      <c r="AZ326" s="705"/>
      <c r="BA326" s="705"/>
      <c r="BB326" s="705"/>
      <c r="BC326" s="705"/>
      <c r="BD326" s="705"/>
      <c r="BE326" s="705"/>
      <c r="BF326" s="705"/>
      <c r="BG326" s="705"/>
      <c r="BH326" s="705"/>
    </row>
    <row r="327" spans="1:60" s="696" customFormat="1" ht="12.75" x14ac:dyDescent="0.2">
      <c r="A327" s="696" t="s">
        <v>6</v>
      </c>
      <c r="B327" s="696" t="s">
        <v>66</v>
      </c>
      <c r="C327" s="696" t="s">
        <v>8</v>
      </c>
      <c r="D327" s="696" t="s">
        <v>1074</v>
      </c>
      <c r="E327" s="699" t="s">
        <v>1047</v>
      </c>
      <c r="F327" s="696" t="s">
        <v>12</v>
      </c>
      <c r="G327" s="706"/>
      <c r="H327" s="706"/>
      <c r="I327" s="706"/>
      <c r="J327" s="706"/>
      <c r="K327" s="706"/>
      <c r="L327" s="706"/>
      <c r="M327" s="706"/>
      <c r="N327" s="706"/>
      <c r="O327" s="706"/>
      <c r="P327" s="706"/>
      <c r="Q327" s="700">
        <f>'3 Heat eta and phi'!N$21</f>
        <v>0.26376961637687713</v>
      </c>
      <c r="R327" s="700">
        <f>'3 Heat eta and phi'!O$21</f>
        <v>0.27384463233818968</v>
      </c>
      <c r="S327" s="700">
        <f>'3 Heat eta and phi'!P$21</f>
        <v>0.29274828522686275</v>
      </c>
      <c r="T327" s="700">
        <f>'3 Heat eta and phi'!Q$21</f>
        <v>0.26305771052289167</v>
      </c>
      <c r="U327" s="700">
        <f>'3 Heat eta and phi'!R$21</f>
        <v>0.27337536104858901</v>
      </c>
      <c r="V327" s="700">
        <f>'3 Heat eta and phi'!S$21</f>
        <v>0.26712694482050137</v>
      </c>
      <c r="W327" s="700">
        <f>'3 Heat eta and phi'!T$21</f>
        <v>0.26379674514077622</v>
      </c>
      <c r="X327" s="700">
        <f>'3 Heat eta and phi'!U$21</f>
        <v>0.27815907003644758</v>
      </c>
      <c r="Y327" s="700">
        <f>'3 Heat eta and phi'!V$21</f>
        <v>0.28285577134714029</v>
      </c>
      <c r="Z327" s="700">
        <f>'3 Heat eta and phi'!W$21</f>
        <v>0.27873423627915395</v>
      </c>
      <c r="AA327" s="700">
        <f>'3 Heat eta and phi'!X$21</f>
        <v>0.30307632471533119</v>
      </c>
      <c r="AB327" s="700">
        <f>'3 Heat eta and phi'!Y$21</f>
        <v>0.30222719842934154</v>
      </c>
      <c r="AC327" s="700">
        <f>'3 Heat eta and phi'!Z$21</f>
        <v>0.31428327370669973</v>
      </c>
      <c r="AD327" s="700">
        <f>'3 Heat eta and phi'!AA$21</f>
        <v>0.32638671499685012</v>
      </c>
      <c r="AE327" s="700">
        <f>'3 Heat eta and phi'!AB$21</f>
        <v>0.32866456515327247</v>
      </c>
      <c r="AF327" s="700">
        <f>'3 Heat eta and phi'!AC$21</f>
        <v>0.32726578478118595</v>
      </c>
      <c r="AG327" s="700">
        <f>'3 Heat eta and phi'!AD$21</f>
        <v>0.33804828140726689</v>
      </c>
      <c r="AH327" s="700">
        <f>'3 Heat eta and phi'!AE$21</f>
        <v>0.35308368348877672</v>
      </c>
      <c r="AI327" s="700">
        <f>'3 Heat eta and phi'!AF$21</f>
        <v>0.36127501605989543</v>
      </c>
      <c r="AJ327" s="706"/>
      <c r="AK327" s="706"/>
      <c r="AL327" s="706"/>
      <c r="AM327" s="706"/>
      <c r="AN327" s="706"/>
      <c r="AO327" s="706"/>
      <c r="AP327" s="706"/>
      <c r="AQ327" s="706"/>
      <c r="AR327" s="706"/>
      <c r="AS327" s="706"/>
      <c r="AT327" s="706"/>
      <c r="AU327" s="706"/>
      <c r="AV327" s="706"/>
      <c r="AW327" s="706"/>
      <c r="AX327" s="706"/>
      <c r="AY327" s="706"/>
      <c r="AZ327" s="706"/>
      <c r="BA327" s="706"/>
      <c r="BB327" s="706"/>
      <c r="BC327" s="706"/>
      <c r="BD327" s="706"/>
      <c r="BE327" s="706"/>
      <c r="BF327" s="706"/>
      <c r="BG327" s="706"/>
      <c r="BH327" s="706"/>
    </row>
    <row r="328" spans="1:60" s="696" customFormat="1" ht="12.75" x14ac:dyDescent="0.2">
      <c r="A328" s="696" t="s">
        <v>6</v>
      </c>
      <c r="B328" s="696" t="s">
        <v>66</v>
      </c>
      <c r="C328" s="696" t="s">
        <v>8</v>
      </c>
      <c r="D328" s="696" t="s">
        <v>1074</v>
      </c>
      <c r="E328" s="699" t="s">
        <v>1047</v>
      </c>
      <c r="F328" s="696" t="s">
        <v>13</v>
      </c>
      <c r="G328" s="706"/>
      <c r="H328" s="706"/>
      <c r="I328" s="706"/>
      <c r="J328" s="706"/>
      <c r="K328" s="706"/>
      <c r="L328" s="706"/>
      <c r="M328" s="706"/>
      <c r="N328" s="706"/>
      <c r="O328" s="706"/>
      <c r="P328" s="706"/>
      <c r="Q328" s="700">
        <f>'3 Heat eta and phi'!N$25</f>
        <v>0.67626846867483681</v>
      </c>
      <c r="R328" s="700">
        <f>'3 Heat eta and phi'!O$25</f>
        <v>0.6762971022792349</v>
      </c>
      <c r="S328" s="700">
        <f>'3 Heat eta and phi'!P$25</f>
        <v>0.67655480471881801</v>
      </c>
      <c r="T328" s="700">
        <f>'3 Heat eta and phi'!Q$25</f>
        <v>0.67612530065284626</v>
      </c>
      <c r="U328" s="700">
        <f>'3 Heat eta and phi'!R$25</f>
        <v>0.67644027030122555</v>
      </c>
      <c r="V328" s="700">
        <f>'3 Heat eta and phi'!S$25</f>
        <v>0.67543809414729128</v>
      </c>
      <c r="W328" s="700">
        <f>'3 Heat eta and phi'!T$25</f>
        <v>0.67529492612530073</v>
      </c>
      <c r="X328" s="700">
        <f>'3 Heat eta and phi'!U$25</f>
        <v>0.67669797274080867</v>
      </c>
      <c r="Y328" s="700">
        <f>'3 Heat eta and phi'!V$25</f>
        <v>0.67615393425724424</v>
      </c>
      <c r="Z328" s="700">
        <f>'3 Heat eta and phi'!W$25</f>
        <v>0.677242011224373</v>
      </c>
      <c r="AA328" s="700">
        <f>'3 Heat eta and phi'!X$25</f>
        <v>0.67635436948803118</v>
      </c>
      <c r="AB328" s="700">
        <f>'3 Heat eta and phi'!Y$25</f>
        <v>0.67603939983965189</v>
      </c>
      <c r="AC328" s="700">
        <f>'3 Heat eta and phi'!Z$25</f>
        <v>0.67623983507043872</v>
      </c>
      <c r="AD328" s="700">
        <f>'3 Heat eta and phi'!AA$25</f>
        <v>0.67575306379567057</v>
      </c>
      <c r="AE328" s="700">
        <f>'3 Heat eta and phi'!AB$25</f>
        <v>0.6759821326308556</v>
      </c>
      <c r="AF328" s="700">
        <f>'3 Heat eta and phi'!AC$25</f>
        <v>0.67709884320238234</v>
      </c>
      <c r="AG328" s="700">
        <f>'3 Heat eta and phi'!AD$25</f>
        <v>0.67712747680678054</v>
      </c>
      <c r="AH328" s="700">
        <f>'3 Heat eta and phi'!AE$25</f>
        <v>0.67672660634520676</v>
      </c>
      <c r="AI328" s="700">
        <f>'3 Heat eta and phi'!AF$25</f>
        <v>0.67612530065284626</v>
      </c>
      <c r="AJ328" s="706"/>
      <c r="AK328" s="706"/>
      <c r="AL328" s="706"/>
      <c r="AM328" s="706"/>
      <c r="AN328" s="706"/>
      <c r="AO328" s="706"/>
      <c r="AP328" s="706"/>
      <c r="AQ328" s="706"/>
      <c r="AR328" s="706"/>
      <c r="AS328" s="706"/>
      <c r="AT328" s="706"/>
      <c r="AU328" s="706"/>
      <c r="AV328" s="706"/>
      <c r="AW328" s="706"/>
      <c r="AX328" s="706"/>
      <c r="AY328" s="706"/>
      <c r="AZ328" s="706"/>
      <c r="BA328" s="706"/>
      <c r="BB328" s="706"/>
      <c r="BC328" s="706"/>
      <c r="BD328" s="706"/>
      <c r="BE328" s="706"/>
      <c r="BF328" s="706"/>
      <c r="BG328" s="706"/>
      <c r="BH328" s="706"/>
    </row>
    <row r="329" spans="1:60" s="697" customFormat="1" ht="12.75" x14ac:dyDescent="0.2">
      <c r="A329" s="697" t="s">
        <v>6</v>
      </c>
      <c r="B329" s="697" t="s">
        <v>66</v>
      </c>
      <c r="C329" s="697" t="s">
        <v>20</v>
      </c>
      <c r="F329" s="697" t="s">
        <v>9</v>
      </c>
      <c r="AE329" s="697">
        <v>635</v>
      </c>
      <c r="AF329" s="697">
        <v>667</v>
      </c>
      <c r="AG329" s="697">
        <v>732</v>
      </c>
      <c r="AH329" s="697">
        <v>735</v>
      </c>
      <c r="AI329" s="697">
        <v>676</v>
      </c>
      <c r="AJ329" s="697">
        <v>682</v>
      </c>
      <c r="AK329" s="697">
        <v>701</v>
      </c>
      <c r="AL329" s="697">
        <v>658</v>
      </c>
      <c r="AM329" s="697">
        <v>765</v>
      </c>
      <c r="AN329" s="697">
        <v>714</v>
      </c>
      <c r="AO329" s="697">
        <v>603</v>
      </c>
      <c r="AP329" s="697">
        <v>655</v>
      </c>
      <c r="AQ329" s="697">
        <v>726</v>
      </c>
      <c r="AR329" s="697">
        <v>715</v>
      </c>
      <c r="AS329" s="697">
        <v>795</v>
      </c>
      <c r="AT329" s="697">
        <v>821</v>
      </c>
      <c r="AU329" s="697">
        <v>837</v>
      </c>
      <c r="AV329" s="697">
        <v>931</v>
      </c>
      <c r="AW329" s="697">
        <v>891</v>
      </c>
      <c r="AX329" s="697">
        <v>899</v>
      </c>
      <c r="AY329" s="697">
        <v>791</v>
      </c>
      <c r="AZ329" s="697">
        <v>770</v>
      </c>
      <c r="BA329" s="697">
        <v>733</v>
      </c>
      <c r="BB329" s="697">
        <v>660</v>
      </c>
      <c r="BC329" s="697">
        <v>273</v>
      </c>
      <c r="BD329" s="697">
        <v>211</v>
      </c>
      <c r="BE329" s="697">
        <v>273</v>
      </c>
      <c r="BF329" s="697">
        <v>291</v>
      </c>
      <c r="BG329" s="697">
        <v>310</v>
      </c>
      <c r="BH329" s="697">
        <v>347</v>
      </c>
    </row>
    <row r="330" spans="1:60" s="697" customFormat="1" ht="12.75" x14ac:dyDescent="0.2">
      <c r="A330" s="697" t="s">
        <v>6</v>
      </c>
      <c r="B330" s="697" t="s">
        <v>66</v>
      </c>
      <c r="C330" s="697" t="s">
        <v>20</v>
      </c>
      <c r="F330" s="697" t="s">
        <v>10</v>
      </c>
      <c r="AE330" s="697">
        <v>5.3163433604313396E-3</v>
      </c>
      <c r="AF330" s="697">
        <v>5.3502530741896398E-3</v>
      </c>
      <c r="AG330" s="697">
        <v>5.7317359642941003E-3</v>
      </c>
      <c r="AH330" s="697">
        <v>5.6938784996049098E-3</v>
      </c>
      <c r="AI330" s="697">
        <v>5.1707652885608297E-3</v>
      </c>
      <c r="AJ330" s="697">
        <v>5.3289576496327604E-3</v>
      </c>
      <c r="AK330" s="697">
        <v>5.50512031161651E-3</v>
      </c>
      <c r="AL330" s="697">
        <v>4.9484474058253299E-3</v>
      </c>
      <c r="AM330" s="697">
        <v>5.8812223717086302E-3</v>
      </c>
      <c r="AN330" s="697">
        <v>5.4033600726502203E-3</v>
      </c>
      <c r="AO330" s="697">
        <v>4.5715412083121697E-3</v>
      </c>
      <c r="AP330" s="697">
        <v>4.9847413642209702E-3</v>
      </c>
      <c r="AQ330" s="697">
        <v>5.2192667145938201E-3</v>
      </c>
      <c r="AR330" s="697">
        <v>5.2666082306406098E-3</v>
      </c>
      <c r="AS330" s="697">
        <v>5.8360188808057401E-3</v>
      </c>
      <c r="AT330" s="697">
        <v>5.9194208917344397E-3</v>
      </c>
      <c r="AU330" s="697">
        <v>6.0039596005968098E-3</v>
      </c>
      <c r="AV330" s="697">
        <v>6.6076637543737602E-3</v>
      </c>
      <c r="AW330" s="697">
        <v>6.5108258007000397E-3</v>
      </c>
      <c r="AX330" s="697">
        <v>6.51661773766808E-3</v>
      </c>
      <c r="AY330" s="697">
        <v>5.7087594454348E-3</v>
      </c>
      <c r="AZ330" s="697">
        <v>5.6004073023492602E-3</v>
      </c>
      <c r="BA330" s="697">
        <v>5.4200742394888996E-3</v>
      </c>
      <c r="BB330" s="697">
        <v>4.9595719739096503E-3</v>
      </c>
      <c r="BC330" s="697">
        <v>2.0521069801704801E-3</v>
      </c>
      <c r="BD330" s="697">
        <v>1.7090001943886499E-3</v>
      </c>
      <c r="BE330" s="697">
        <v>2.1028469312299701E-3</v>
      </c>
      <c r="BF330" s="697">
        <v>2.4600349984360598E-3</v>
      </c>
      <c r="BG330" s="697">
        <v>2.5450933064046001E-3</v>
      </c>
      <c r="BH330" s="697">
        <v>2.83018098477248E-3</v>
      </c>
    </row>
    <row r="331" spans="1:60" s="696" customFormat="1" ht="12.75" x14ac:dyDescent="0.2">
      <c r="A331" s="696" t="s">
        <v>6</v>
      </c>
      <c r="B331" s="696" t="s">
        <v>66</v>
      </c>
      <c r="C331" s="696" t="s">
        <v>20</v>
      </c>
      <c r="D331" s="696" t="s">
        <v>1075</v>
      </c>
      <c r="E331" s="699" t="s">
        <v>1053</v>
      </c>
      <c r="F331" s="696" t="s">
        <v>11</v>
      </c>
      <c r="G331" s="705"/>
      <c r="H331" s="705"/>
      <c r="I331" s="705"/>
      <c r="J331" s="705"/>
      <c r="K331" s="705"/>
      <c r="L331" s="705"/>
      <c r="M331" s="705"/>
      <c r="N331" s="705"/>
      <c r="O331" s="705"/>
      <c r="P331" s="705"/>
      <c r="Q331" s="705"/>
      <c r="R331" s="705"/>
      <c r="S331" s="705"/>
      <c r="T331" s="705"/>
      <c r="U331" s="705"/>
      <c r="V331" s="705"/>
      <c r="W331" s="705"/>
      <c r="X331" s="705"/>
      <c r="Y331" s="705"/>
      <c r="Z331" s="705"/>
      <c r="AA331" s="705"/>
      <c r="AB331" s="705"/>
      <c r="AC331" s="705"/>
      <c r="AD331" s="705"/>
      <c r="AE331" s="696">
        <f t="shared" ref="AE331:BH331" si="52">0.5</f>
        <v>0.5</v>
      </c>
      <c r="AF331" s="696">
        <f t="shared" si="52"/>
        <v>0.5</v>
      </c>
      <c r="AG331" s="696">
        <f t="shared" si="52"/>
        <v>0.5</v>
      </c>
      <c r="AH331" s="696">
        <f t="shared" si="52"/>
        <v>0.5</v>
      </c>
      <c r="AI331" s="696">
        <f t="shared" si="52"/>
        <v>0.5</v>
      </c>
      <c r="AJ331" s="696">
        <f t="shared" si="52"/>
        <v>0.5</v>
      </c>
      <c r="AK331" s="696">
        <f t="shared" si="52"/>
        <v>0.5</v>
      </c>
      <c r="AL331" s="696">
        <f t="shared" si="52"/>
        <v>0.5</v>
      </c>
      <c r="AM331" s="696">
        <f t="shared" si="52"/>
        <v>0.5</v>
      </c>
      <c r="AN331" s="696">
        <f t="shared" si="52"/>
        <v>0.5</v>
      </c>
      <c r="AO331" s="696">
        <f t="shared" si="52"/>
        <v>0.5</v>
      </c>
      <c r="AP331" s="696">
        <f t="shared" si="52"/>
        <v>0.5</v>
      </c>
      <c r="AQ331" s="696">
        <f t="shared" si="52"/>
        <v>0.5</v>
      </c>
      <c r="AR331" s="696">
        <f t="shared" si="52"/>
        <v>0.5</v>
      </c>
      <c r="AS331" s="696">
        <f t="shared" si="52"/>
        <v>0.5</v>
      </c>
      <c r="AT331" s="696">
        <f t="shared" si="52"/>
        <v>0.5</v>
      </c>
      <c r="AU331" s="696">
        <f t="shared" si="52"/>
        <v>0.5</v>
      </c>
      <c r="AV331" s="696">
        <f t="shared" si="52"/>
        <v>0.5</v>
      </c>
      <c r="AW331" s="696">
        <f t="shared" si="52"/>
        <v>0.5</v>
      </c>
      <c r="AX331" s="696">
        <f t="shared" si="52"/>
        <v>0.5</v>
      </c>
      <c r="AY331" s="696">
        <f t="shared" si="52"/>
        <v>0.5</v>
      </c>
      <c r="AZ331" s="696">
        <f t="shared" si="52"/>
        <v>0.5</v>
      </c>
      <c r="BA331" s="696">
        <f t="shared" si="52"/>
        <v>0.5</v>
      </c>
      <c r="BB331" s="696">
        <f t="shared" si="52"/>
        <v>0.5</v>
      </c>
      <c r="BC331" s="696">
        <f t="shared" si="52"/>
        <v>0.5</v>
      </c>
      <c r="BD331" s="696">
        <f t="shared" si="52"/>
        <v>0.5</v>
      </c>
      <c r="BE331" s="696">
        <f>0.5</f>
        <v>0.5</v>
      </c>
      <c r="BF331" s="696">
        <f t="shared" si="52"/>
        <v>0.5</v>
      </c>
      <c r="BG331" s="696">
        <f t="shared" si="52"/>
        <v>0.5</v>
      </c>
      <c r="BH331" s="696">
        <f t="shared" si="52"/>
        <v>0.5</v>
      </c>
    </row>
    <row r="332" spans="1:60" s="696" customFormat="1" ht="12.75" x14ac:dyDescent="0.2">
      <c r="A332" s="696" t="s">
        <v>6</v>
      </c>
      <c r="B332" s="696" t="s">
        <v>66</v>
      </c>
      <c r="C332" s="696" t="s">
        <v>20</v>
      </c>
      <c r="D332" s="696" t="s">
        <v>1075</v>
      </c>
      <c r="E332" s="699" t="s">
        <v>1053</v>
      </c>
      <c r="F332" s="696" t="s">
        <v>12</v>
      </c>
      <c r="G332" s="706"/>
      <c r="H332" s="706"/>
      <c r="I332" s="706"/>
      <c r="J332" s="706"/>
      <c r="K332" s="706"/>
      <c r="L332" s="706"/>
      <c r="M332" s="706"/>
      <c r="N332" s="706"/>
      <c r="O332" s="706"/>
      <c r="P332" s="706"/>
      <c r="Q332" s="706"/>
      <c r="R332" s="706"/>
      <c r="S332" s="706"/>
      <c r="T332" s="706"/>
      <c r="U332" s="706"/>
      <c r="V332" s="706"/>
      <c r="W332" s="706"/>
      <c r="X332" s="706"/>
      <c r="Y332" s="706"/>
      <c r="Z332" s="706"/>
      <c r="AA332" s="706"/>
      <c r="AB332" s="706"/>
      <c r="AC332" s="706"/>
      <c r="AD332" s="706"/>
      <c r="AE332" s="700">
        <f>'3 Heat eta and phi'!AB$20</f>
        <v>0.32866456515327247</v>
      </c>
      <c r="AF332" s="700">
        <f>'3 Heat eta and phi'!AC$20</f>
        <v>0.32726578478118595</v>
      </c>
      <c r="AG332" s="700">
        <f>'3 Heat eta and phi'!AD$20</f>
        <v>0.33804828140726689</v>
      </c>
      <c r="AH332" s="700">
        <f>'3 Heat eta and phi'!AE$20</f>
        <v>0.35308368348877672</v>
      </c>
      <c r="AI332" s="700">
        <f>'3 Heat eta and phi'!AF$20</f>
        <v>0.36127501605989543</v>
      </c>
      <c r="AJ332" s="700">
        <f>'3 Heat eta and phi'!AG$20</f>
        <v>0.336314328692911</v>
      </c>
      <c r="AK332" s="700">
        <f>'3 Heat eta and phi'!AH$20</f>
        <v>0.34392257025756506</v>
      </c>
      <c r="AL332" s="700">
        <f>'3 Heat eta and phi'!AI$20</f>
        <v>0.36114628596185655</v>
      </c>
      <c r="AM332" s="700">
        <f>'3 Heat eta and phi'!AJ$20</f>
        <v>0.37061538562698515</v>
      </c>
      <c r="AN332" s="700">
        <f>'3 Heat eta and phi'!AK$20</f>
        <v>0.37678757180985728</v>
      </c>
      <c r="AO332" s="700">
        <f>'3 Heat eta and phi'!AL$20</f>
        <v>0.38741092067264526</v>
      </c>
      <c r="AP332" s="700">
        <f>'3 Heat eta and phi'!AM$20</f>
        <v>0.383268005286727</v>
      </c>
      <c r="AQ332" s="700">
        <f>'3 Heat eta and phi'!AN$20</f>
        <v>0.39361997933234427</v>
      </c>
      <c r="AR332" s="700">
        <f>'3 Heat eta and phi'!AO$20</f>
        <v>0.40715832414469166</v>
      </c>
      <c r="AS332" s="700">
        <f>'3 Heat eta and phi'!AP$20</f>
        <v>0.41465054901440324</v>
      </c>
      <c r="AT332" s="700">
        <f>'3 Heat eta and phi'!AQ$20</f>
        <v>0.40584455533179142</v>
      </c>
      <c r="AU332" s="700">
        <f>'3 Heat eta and phi'!AR$20</f>
        <v>0.4151583306213521</v>
      </c>
      <c r="AV332" s="700">
        <f>'3 Heat eta and phi'!AS$20</f>
        <v>0.43862096220278957</v>
      </c>
      <c r="AW332" s="700">
        <f>'3 Heat eta and phi'!AT$20</f>
        <v>0.44758791805257503</v>
      </c>
      <c r="AX332" s="700">
        <f>'3 Heat eta and phi'!AU$20</f>
        <v>0.44657128563417114</v>
      </c>
      <c r="AY332" s="700">
        <f>'3 Heat eta and phi'!AV$20</f>
        <v>0.45050456715809217</v>
      </c>
      <c r="AZ332" s="700">
        <f>'3 Heat eta and phi'!AW$20</f>
        <v>0.44928545717019908</v>
      </c>
      <c r="BA332" s="700">
        <f>'3 Heat eta and phi'!AX$20</f>
        <v>0.44282161656391661</v>
      </c>
      <c r="BB332" s="700">
        <f>'3 Heat eta and phi'!AY$20</f>
        <v>0.4474011718435042</v>
      </c>
      <c r="BC332" s="700">
        <f>'3 Heat eta and phi'!AZ$20</f>
        <v>0.42440799931491724</v>
      </c>
      <c r="BD332" s="700">
        <f>'3 Heat eta and phi'!BA$20</f>
        <v>0.43407536964877846</v>
      </c>
      <c r="BE332" s="700">
        <f>'3 Heat eta and phi'!BB$20</f>
        <v>0.43033233297466611</v>
      </c>
      <c r="BF332" s="700">
        <f>'3 Heat eta and phi'!BC$20</f>
        <v>0.42931747399306813</v>
      </c>
      <c r="BG332" s="700">
        <f>'3 Heat eta and phi'!BD$20</f>
        <v>0.4373933131244585</v>
      </c>
      <c r="BH332" s="700">
        <f>'3 Heat eta and phi'!BE$20</f>
        <v>0.44952489502727749</v>
      </c>
    </row>
    <row r="333" spans="1:60" s="696" customFormat="1" ht="12.75" x14ac:dyDescent="0.2">
      <c r="A333" s="696" t="s">
        <v>6</v>
      </c>
      <c r="B333" s="696" t="s">
        <v>66</v>
      </c>
      <c r="C333" s="696" t="s">
        <v>20</v>
      </c>
      <c r="D333" s="696" t="s">
        <v>1075</v>
      </c>
      <c r="E333" s="699" t="s">
        <v>1053</v>
      </c>
      <c r="F333" s="696" t="s">
        <v>13</v>
      </c>
      <c r="G333" s="706"/>
      <c r="H333" s="706"/>
      <c r="I333" s="706"/>
      <c r="J333" s="706"/>
      <c r="K333" s="706"/>
      <c r="L333" s="706"/>
      <c r="M333" s="706"/>
      <c r="N333" s="706"/>
      <c r="O333" s="706"/>
      <c r="P333" s="706"/>
      <c r="Q333" s="706"/>
      <c r="R333" s="706"/>
      <c r="S333" s="706"/>
      <c r="T333" s="706"/>
      <c r="U333" s="706"/>
      <c r="V333" s="706"/>
      <c r="W333" s="706"/>
      <c r="X333" s="706"/>
      <c r="Y333" s="706"/>
      <c r="Z333" s="706"/>
      <c r="AA333" s="706"/>
      <c r="AB333" s="706"/>
      <c r="AC333" s="706"/>
      <c r="AD333" s="706"/>
      <c r="AE333" s="700">
        <f>'3 Heat eta and phi'!AB$24</f>
        <v>0.40202916930881427</v>
      </c>
      <c r="AF333" s="700">
        <f>'3 Heat eta and phi'!AC$24</f>
        <v>0.40409004438807872</v>
      </c>
      <c r="AG333" s="700">
        <f>'3 Heat eta and phi'!AD$24</f>
        <v>0.40414288733882908</v>
      </c>
      <c r="AH333" s="700">
        <f>'3 Heat eta and phi'!AE$24</f>
        <v>0.40340308602832387</v>
      </c>
      <c r="AI333" s="700">
        <f>'3 Heat eta and phi'!AF$24</f>
        <v>0.4022933840625661</v>
      </c>
      <c r="AJ333" s="700">
        <f>'3 Heat eta and phi'!AG$24</f>
        <v>0.39996829422954983</v>
      </c>
      <c r="AK333" s="700">
        <f>'3 Heat eta and phi'!AH$24</f>
        <v>0.40007398013105056</v>
      </c>
      <c r="AL333" s="700">
        <f>'3 Heat eta and phi'!AI$24</f>
        <v>0.40255759881631803</v>
      </c>
      <c r="AM333" s="700">
        <f>'3 Heat eta and phi'!AJ$24</f>
        <v>0.40165926865356172</v>
      </c>
      <c r="AN333" s="700">
        <f>'3 Heat eta and phi'!AK$24</f>
        <v>0.40292749947157058</v>
      </c>
      <c r="AO333" s="700">
        <f>'3 Heat eta and phi'!AL$24</f>
        <v>0.40113083914605796</v>
      </c>
      <c r="AP333" s="700">
        <f>'3 Heat eta and phi'!AM$24</f>
        <v>0.39965123652504764</v>
      </c>
      <c r="AQ333" s="700">
        <f>'3 Heat eta and phi'!AN$24</f>
        <v>0.40329740012682325</v>
      </c>
      <c r="AR333" s="700">
        <f>'3 Heat eta and phi'!AO$24</f>
        <v>0.40091946734305661</v>
      </c>
      <c r="AS333" s="700">
        <f>'3 Heat eta and phi'!AP$24</f>
        <v>0.40070809554005504</v>
      </c>
      <c r="AT333" s="700">
        <f>'3 Heat eta and phi'!AQ$24</f>
        <v>0.40012682308180103</v>
      </c>
      <c r="AU333" s="700">
        <f>'3 Heat eta and phi'!AR$24</f>
        <v>0.40097231029380687</v>
      </c>
      <c r="AV333" s="700">
        <f>'3 Heat eta and phi'!AS$24</f>
        <v>0.40123652504755869</v>
      </c>
      <c r="AW333" s="700">
        <f>'3 Heat eta and phi'!AT$24</f>
        <v>0.40054956668780395</v>
      </c>
      <c r="AX333" s="700">
        <f>'3 Heat eta and phi'!AU$24</f>
        <v>0.40033819488480238</v>
      </c>
      <c r="AY333" s="700">
        <f>'3 Heat eta and phi'!AV$24</f>
        <v>0.40065525258930468</v>
      </c>
      <c r="AZ333" s="700">
        <f>'3 Heat eta and phi'!AW$24</f>
        <v>0.40039103783555285</v>
      </c>
      <c r="BA333" s="700">
        <f>'3 Heat eta and phi'!AX$24</f>
        <v>0.40017966603255128</v>
      </c>
      <c r="BB333" s="700">
        <f>'3 Heat eta and phi'!AY$24</f>
        <v>0.40023250898330165</v>
      </c>
      <c r="BC333" s="700">
        <f>'3 Heat eta and phi'!AZ$24</f>
        <v>0.40139505389980978</v>
      </c>
      <c r="BD333" s="700">
        <f>'3 Heat eta and phi'!BA$24</f>
        <v>0.40123652504755869</v>
      </c>
      <c r="BE333" s="700">
        <f>'3 Heat eta and phi'!BB$24</f>
        <v>0.40329740012682325</v>
      </c>
      <c r="BF333" s="700">
        <f>'3 Heat eta and phi'!BC$24</f>
        <v>0.40123652504755869</v>
      </c>
      <c r="BG333" s="700">
        <f>'3 Heat eta and phi'!BD$24</f>
        <v>0.40192348340731354</v>
      </c>
      <c r="BH333" s="700">
        <f>'3 Heat eta and phi'!BE$24</f>
        <v>0.40266328471781876</v>
      </c>
    </row>
    <row r="334" spans="1:60" s="696" customFormat="1" ht="12.75" x14ac:dyDescent="0.2">
      <c r="A334" s="696" t="s">
        <v>6</v>
      </c>
      <c r="B334" s="696" t="s">
        <v>66</v>
      </c>
      <c r="C334" s="696" t="s">
        <v>20</v>
      </c>
      <c r="D334" s="696" t="s">
        <v>1074</v>
      </c>
      <c r="E334" s="699" t="s">
        <v>1047</v>
      </c>
      <c r="F334" s="696" t="s">
        <v>11</v>
      </c>
      <c r="G334" s="705"/>
      <c r="H334" s="705"/>
      <c r="I334" s="705"/>
      <c r="J334" s="705"/>
      <c r="K334" s="705"/>
      <c r="L334" s="705"/>
      <c r="M334" s="705"/>
      <c r="N334" s="705"/>
      <c r="O334" s="705"/>
      <c r="P334" s="705"/>
      <c r="Q334" s="705"/>
      <c r="R334" s="705"/>
      <c r="S334" s="705"/>
      <c r="T334" s="705"/>
      <c r="U334" s="705"/>
      <c r="V334" s="705"/>
      <c r="W334" s="705"/>
      <c r="X334" s="705"/>
      <c r="Y334" s="705"/>
      <c r="Z334" s="705"/>
      <c r="AA334" s="705"/>
      <c r="AB334" s="705"/>
      <c r="AC334" s="705"/>
      <c r="AD334" s="705"/>
      <c r="AE334" s="696">
        <f t="shared" ref="AE334:BH334" si="53">0.5</f>
        <v>0.5</v>
      </c>
      <c r="AF334" s="696">
        <f t="shared" si="53"/>
        <v>0.5</v>
      </c>
      <c r="AG334" s="696">
        <f t="shared" si="53"/>
        <v>0.5</v>
      </c>
      <c r="AH334" s="696">
        <f t="shared" si="53"/>
        <v>0.5</v>
      </c>
      <c r="AI334" s="696">
        <f t="shared" si="53"/>
        <v>0.5</v>
      </c>
      <c r="AJ334" s="696">
        <f t="shared" si="53"/>
        <v>0.5</v>
      </c>
      <c r="AK334" s="696">
        <f t="shared" si="53"/>
        <v>0.5</v>
      </c>
      <c r="AL334" s="696">
        <f t="shared" si="53"/>
        <v>0.5</v>
      </c>
      <c r="AM334" s="696">
        <f t="shared" si="53"/>
        <v>0.5</v>
      </c>
      <c r="AN334" s="696">
        <f t="shared" si="53"/>
        <v>0.5</v>
      </c>
      <c r="AO334" s="696">
        <f t="shared" si="53"/>
        <v>0.5</v>
      </c>
      <c r="AP334" s="696">
        <f t="shared" si="53"/>
        <v>0.5</v>
      </c>
      <c r="AQ334" s="696">
        <f t="shared" si="53"/>
        <v>0.5</v>
      </c>
      <c r="AR334" s="696">
        <f t="shared" si="53"/>
        <v>0.5</v>
      </c>
      <c r="AS334" s="696">
        <f t="shared" si="53"/>
        <v>0.5</v>
      </c>
      <c r="AT334" s="696">
        <f t="shared" si="53"/>
        <v>0.5</v>
      </c>
      <c r="AU334" s="696">
        <f t="shared" si="53"/>
        <v>0.5</v>
      </c>
      <c r="AV334" s="696">
        <f t="shared" si="53"/>
        <v>0.5</v>
      </c>
      <c r="AW334" s="696">
        <f t="shared" si="53"/>
        <v>0.5</v>
      </c>
      <c r="AX334" s="696">
        <f t="shared" si="53"/>
        <v>0.5</v>
      </c>
      <c r="AY334" s="696">
        <f t="shared" si="53"/>
        <v>0.5</v>
      </c>
      <c r="AZ334" s="696">
        <f t="shared" si="53"/>
        <v>0.5</v>
      </c>
      <c r="BA334" s="696">
        <f t="shared" si="53"/>
        <v>0.5</v>
      </c>
      <c r="BB334" s="696">
        <f t="shared" si="53"/>
        <v>0.5</v>
      </c>
      <c r="BC334" s="696">
        <f t="shared" si="53"/>
        <v>0.5</v>
      </c>
      <c r="BD334" s="696">
        <f t="shared" si="53"/>
        <v>0.5</v>
      </c>
      <c r="BE334" s="696">
        <f>0.5</f>
        <v>0.5</v>
      </c>
      <c r="BF334" s="696">
        <f t="shared" si="53"/>
        <v>0.5</v>
      </c>
      <c r="BG334" s="696">
        <f t="shared" si="53"/>
        <v>0.5</v>
      </c>
      <c r="BH334" s="696">
        <f t="shared" si="53"/>
        <v>0.5</v>
      </c>
    </row>
    <row r="335" spans="1:60" s="696" customFormat="1" ht="12.75" x14ac:dyDescent="0.2">
      <c r="A335" s="696" t="s">
        <v>6</v>
      </c>
      <c r="B335" s="696" t="s">
        <v>66</v>
      </c>
      <c r="C335" s="696" t="s">
        <v>20</v>
      </c>
      <c r="D335" s="696" t="s">
        <v>1074</v>
      </c>
      <c r="E335" s="699" t="s">
        <v>1047</v>
      </c>
      <c r="F335" s="696" t="s">
        <v>12</v>
      </c>
      <c r="G335" s="706"/>
      <c r="H335" s="706"/>
      <c r="I335" s="706"/>
      <c r="J335" s="706"/>
      <c r="K335" s="706"/>
      <c r="L335" s="706"/>
      <c r="M335" s="706"/>
      <c r="N335" s="706"/>
      <c r="O335" s="706"/>
      <c r="P335" s="706"/>
      <c r="Q335" s="706"/>
      <c r="R335" s="706"/>
      <c r="S335" s="706"/>
      <c r="T335" s="706"/>
      <c r="U335" s="706"/>
      <c r="V335" s="706"/>
      <c r="W335" s="706"/>
      <c r="X335" s="706"/>
      <c r="Y335" s="706"/>
      <c r="Z335" s="706"/>
      <c r="AA335" s="706"/>
      <c r="AB335" s="706"/>
      <c r="AC335" s="706"/>
      <c r="AD335" s="706"/>
      <c r="AE335" s="700">
        <f>'3 Heat eta and phi'!AB$21</f>
        <v>0.32866456515327247</v>
      </c>
      <c r="AF335" s="700">
        <f>'3 Heat eta and phi'!AC$21</f>
        <v>0.32726578478118595</v>
      </c>
      <c r="AG335" s="700">
        <f>'3 Heat eta and phi'!AD$21</f>
        <v>0.33804828140726689</v>
      </c>
      <c r="AH335" s="700">
        <f>'3 Heat eta and phi'!AE$21</f>
        <v>0.35308368348877672</v>
      </c>
      <c r="AI335" s="700">
        <f>'3 Heat eta and phi'!AF$21</f>
        <v>0.36127501605989543</v>
      </c>
      <c r="AJ335" s="700">
        <f>'3 Heat eta and phi'!AG$21</f>
        <v>0.336314328692911</v>
      </c>
      <c r="AK335" s="700">
        <f>'3 Heat eta and phi'!AH$21</f>
        <v>0.34392257025756506</v>
      </c>
      <c r="AL335" s="700">
        <f>'3 Heat eta and phi'!AI$21</f>
        <v>0.36114628596185655</v>
      </c>
      <c r="AM335" s="700">
        <f>'3 Heat eta and phi'!AJ$21</f>
        <v>0.37061538562698515</v>
      </c>
      <c r="AN335" s="700">
        <f>'3 Heat eta and phi'!AK$21</f>
        <v>0.37678757180985728</v>
      </c>
      <c r="AO335" s="700">
        <f>'3 Heat eta and phi'!AL$21</f>
        <v>0.38741092067264526</v>
      </c>
      <c r="AP335" s="700">
        <f>'3 Heat eta and phi'!AM$21</f>
        <v>0.383268005286727</v>
      </c>
      <c r="AQ335" s="700">
        <f>'3 Heat eta and phi'!AN$21</f>
        <v>0.39361997933234427</v>
      </c>
      <c r="AR335" s="700">
        <f>'3 Heat eta and phi'!AO$21</f>
        <v>0.40715832414469166</v>
      </c>
      <c r="AS335" s="700">
        <f>'3 Heat eta and phi'!AP$21</f>
        <v>0.41465054901440324</v>
      </c>
      <c r="AT335" s="700">
        <f>'3 Heat eta and phi'!AQ$21</f>
        <v>0.40584455533179142</v>
      </c>
      <c r="AU335" s="700">
        <f>'3 Heat eta and phi'!AR$21</f>
        <v>0.4151583306213521</v>
      </c>
      <c r="AV335" s="700">
        <f>'3 Heat eta and phi'!AS$21</f>
        <v>0.43862096220278957</v>
      </c>
      <c r="AW335" s="700">
        <f>'3 Heat eta and phi'!AT$21</f>
        <v>0.44758791805257503</v>
      </c>
      <c r="AX335" s="700">
        <f>'3 Heat eta and phi'!AU$21</f>
        <v>0.44657128563417114</v>
      </c>
      <c r="AY335" s="700">
        <f>'3 Heat eta and phi'!AV$21</f>
        <v>0.45050456715809217</v>
      </c>
      <c r="AZ335" s="700">
        <f>'3 Heat eta and phi'!AW$21</f>
        <v>0.44928545717019908</v>
      </c>
      <c r="BA335" s="700">
        <f>'3 Heat eta and phi'!AX$21</f>
        <v>0.44282161656391661</v>
      </c>
      <c r="BB335" s="700">
        <f>'3 Heat eta and phi'!AY$21</f>
        <v>0.4474011718435042</v>
      </c>
      <c r="BC335" s="700">
        <f>'3 Heat eta and phi'!AZ$21</f>
        <v>0.42440799931491724</v>
      </c>
      <c r="BD335" s="700">
        <f>'3 Heat eta and phi'!BA$21</f>
        <v>0.43407536964877846</v>
      </c>
      <c r="BE335" s="700">
        <f>'3 Heat eta and phi'!BB$21</f>
        <v>0.43033233297466611</v>
      </c>
      <c r="BF335" s="700">
        <f>'3 Heat eta and phi'!BC$21</f>
        <v>0.42931747399306813</v>
      </c>
      <c r="BG335" s="700">
        <f>'3 Heat eta and phi'!BD$21</f>
        <v>0.4373933131244585</v>
      </c>
      <c r="BH335" s="700">
        <f>'3 Heat eta and phi'!BE$21</f>
        <v>0.44952489502727749</v>
      </c>
    </row>
    <row r="336" spans="1:60" s="697" customFormat="1" ht="12.75" x14ac:dyDescent="0.2">
      <c r="A336" s="696" t="s">
        <v>6</v>
      </c>
      <c r="B336" s="696" t="s">
        <v>66</v>
      </c>
      <c r="C336" s="696" t="s">
        <v>20</v>
      </c>
      <c r="D336" s="696" t="s">
        <v>1074</v>
      </c>
      <c r="E336" s="699" t="s">
        <v>1047</v>
      </c>
      <c r="F336" s="696" t="s">
        <v>13</v>
      </c>
      <c r="G336" s="706"/>
      <c r="H336" s="706"/>
      <c r="I336" s="706"/>
      <c r="J336" s="706"/>
      <c r="K336" s="706"/>
      <c r="L336" s="706"/>
      <c r="M336" s="706"/>
      <c r="N336" s="706"/>
      <c r="O336" s="706"/>
      <c r="P336" s="706"/>
      <c r="Q336" s="706"/>
      <c r="R336" s="706"/>
      <c r="S336" s="706"/>
      <c r="T336" s="706"/>
      <c r="U336" s="706"/>
      <c r="V336" s="706"/>
      <c r="W336" s="706"/>
      <c r="X336" s="706"/>
      <c r="Y336" s="706"/>
      <c r="Z336" s="706"/>
      <c r="AA336" s="706"/>
      <c r="AB336" s="706"/>
      <c r="AC336" s="706"/>
      <c r="AD336" s="706"/>
      <c r="AE336" s="700">
        <f>'3 Heat eta and phi'!AB$25</f>
        <v>0.6759821326308556</v>
      </c>
      <c r="AF336" s="700">
        <f>'3 Heat eta and phi'!AC$25</f>
        <v>0.67709884320238234</v>
      </c>
      <c r="AG336" s="700">
        <f>'3 Heat eta and phi'!AD$25</f>
        <v>0.67712747680678054</v>
      </c>
      <c r="AH336" s="700">
        <f>'3 Heat eta and phi'!AE$25</f>
        <v>0.67672660634520676</v>
      </c>
      <c r="AI336" s="700">
        <f>'3 Heat eta and phi'!AF$25</f>
        <v>0.67612530065284626</v>
      </c>
      <c r="AJ336" s="700">
        <f>'3 Heat eta and phi'!AG$25</f>
        <v>0.67486542205932887</v>
      </c>
      <c r="AK336" s="700">
        <f>'3 Heat eta and phi'!AH$25</f>
        <v>0.67492268926812504</v>
      </c>
      <c r="AL336" s="700">
        <f>'3 Heat eta and phi'!AI$25</f>
        <v>0.67626846867483681</v>
      </c>
      <c r="AM336" s="700">
        <f>'3 Heat eta and phi'!AJ$25</f>
        <v>0.67578169740006877</v>
      </c>
      <c r="AN336" s="700">
        <f>'3 Heat eta and phi'!AK$25</f>
        <v>0.67646890390562375</v>
      </c>
      <c r="AO336" s="700">
        <f>'3 Heat eta and phi'!AL$25</f>
        <v>0.67549536135608745</v>
      </c>
      <c r="AP336" s="700">
        <f>'3 Heat eta and phi'!AM$25</f>
        <v>0.67469362043294012</v>
      </c>
      <c r="AQ336" s="700">
        <f>'3 Heat eta and phi'!AN$25</f>
        <v>0.67666933913641047</v>
      </c>
      <c r="AR336" s="700">
        <f>'3 Heat eta and phi'!AO$25</f>
        <v>0.6753808269384951</v>
      </c>
      <c r="AS336" s="700">
        <f>'3 Heat eta and phi'!AP$25</f>
        <v>0.67526629252090253</v>
      </c>
      <c r="AT336" s="700">
        <f>'3 Heat eta and phi'!AQ$25</f>
        <v>0.67495132287252324</v>
      </c>
      <c r="AU336" s="700">
        <f>'3 Heat eta and phi'!AR$25</f>
        <v>0.67540946054289319</v>
      </c>
      <c r="AV336" s="700">
        <f>'3 Heat eta and phi'!AS$25</f>
        <v>0.67555262856488385</v>
      </c>
      <c r="AW336" s="700">
        <f>'3 Heat eta and phi'!AT$25</f>
        <v>0.67518039170770816</v>
      </c>
      <c r="AX336" s="700">
        <f>'3 Heat eta and phi'!AU$25</f>
        <v>0.6750658572901157</v>
      </c>
      <c r="AY336" s="700">
        <f>'3 Heat eta and phi'!AV$25</f>
        <v>0.67523765891650445</v>
      </c>
      <c r="AZ336" s="700">
        <f>'3 Heat eta and phi'!AW$25</f>
        <v>0.67509449089451379</v>
      </c>
      <c r="BA336" s="700">
        <f>'3 Heat eta and phi'!AX$25</f>
        <v>0.67497995647692133</v>
      </c>
      <c r="BB336" s="700">
        <f>'3 Heat eta and phi'!AY$25</f>
        <v>0.67500859008131942</v>
      </c>
      <c r="BC336" s="700">
        <f>'3 Heat eta and phi'!AZ$25</f>
        <v>0.67563852937807811</v>
      </c>
      <c r="BD336" s="700">
        <f>'3 Heat eta and phi'!BA$25</f>
        <v>0.67555262856488385</v>
      </c>
      <c r="BE336" s="700">
        <f>'3 Heat eta and phi'!BB$25</f>
        <v>0.67666933913641047</v>
      </c>
      <c r="BF336" s="700">
        <f>'3 Heat eta and phi'!BC$25</f>
        <v>0.67555262856488385</v>
      </c>
      <c r="BG336" s="700">
        <f>'3 Heat eta and phi'!BD$25</f>
        <v>0.67592486542205932</v>
      </c>
      <c r="BH336" s="700">
        <f>'3 Heat eta and phi'!BE$25</f>
        <v>0.67632573588363309</v>
      </c>
    </row>
    <row r="337" spans="1:60" s="697" customFormat="1" ht="12.75" x14ac:dyDescent="0.2">
      <c r="A337" s="697" t="s">
        <v>6</v>
      </c>
      <c r="B337" s="697" t="s">
        <v>66</v>
      </c>
      <c r="C337" s="697" t="s">
        <v>37</v>
      </c>
      <c r="F337" s="697" t="s">
        <v>9</v>
      </c>
      <c r="AP337" s="697">
        <v>58</v>
      </c>
      <c r="AQ337" s="697">
        <v>53</v>
      </c>
      <c r="AR337" s="697">
        <v>64</v>
      </c>
      <c r="AS337" s="697">
        <v>47</v>
      </c>
      <c r="AT337" s="697">
        <v>34</v>
      </c>
      <c r="AU337" s="697">
        <v>29</v>
      </c>
      <c r="AV337" s="697">
        <v>31</v>
      </c>
      <c r="AW337" s="697">
        <v>34</v>
      </c>
      <c r="AX337" s="697">
        <v>34</v>
      </c>
      <c r="AY337" s="697">
        <v>36</v>
      </c>
      <c r="AZ337" s="697">
        <v>37</v>
      </c>
      <c r="BA337" s="697">
        <v>39</v>
      </c>
    </row>
    <row r="338" spans="1:60" s="697" customFormat="1" ht="12.75" x14ac:dyDescent="0.2">
      <c r="A338" s="697" t="s">
        <v>6</v>
      </c>
      <c r="B338" s="697" t="s">
        <v>66</v>
      </c>
      <c r="C338" s="697" t="s">
        <v>37</v>
      </c>
      <c r="F338" s="697" t="s">
        <v>10</v>
      </c>
      <c r="AP338" s="697">
        <v>4.4139694522872698E-4</v>
      </c>
      <c r="AQ338" s="697">
        <v>3.8102084831056799E-4</v>
      </c>
      <c r="AR338" s="697">
        <v>4.7141668078461401E-4</v>
      </c>
      <c r="AS338" s="697">
        <v>3.4502249987153398E-4</v>
      </c>
      <c r="AT338" s="697">
        <v>2.4514045105843E-4</v>
      </c>
      <c r="AU338" s="698">
        <v>2.0802249512223101E-4</v>
      </c>
      <c r="AV338" s="698">
        <v>2.20018879039298E-4</v>
      </c>
      <c r="AW338" s="698">
        <v>2.4844902045319998E-4</v>
      </c>
      <c r="AX338" s="698">
        <v>2.4645717806531098E-4</v>
      </c>
      <c r="AY338" s="698">
        <v>2.5981711761776597E-4</v>
      </c>
      <c r="AZ338" s="698">
        <v>2.6911048076223702E-4</v>
      </c>
      <c r="BA338" s="698">
        <v>2.88380484774989E-4</v>
      </c>
      <c r="BB338" s="698"/>
      <c r="BC338" s="698"/>
      <c r="BD338" s="698"/>
      <c r="BE338" s="698"/>
      <c r="BF338" s="698"/>
      <c r="BG338" s="698"/>
      <c r="BH338" s="698"/>
    </row>
    <row r="339" spans="1:60" s="696" customFormat="1" ht="12.75" x14ac:dyDescent="0.2">
      <c r="A339" s="696" t="s">
        <v>6</v>
      </c>
      <c r="B339" s="696" t="s">
        <v>66</v>
      </c>
      <c r="C339" s="696" t="s">
        <v>37</v>
      </c>
      <c r="D339" s="696" t="s">
        <v>1038</v>
      </c>
      <c r="E339" s="699" t="s">
        <v>1054</v>
      </c>
      <c r="F339" s="696" t="s">
        <v>11</v>
      </c>
      <c r="G339" s="705"/>
      <c r="H339" s="705"/>
      <c r="I339" s="705"/>
      <c r="J339" s="705"/>
      <c r="K339" s="705"/>
      <c r="L339" s="705"/>
      <c r="M339" s="705"/>
      <c r="N339" s="705"/>
      <c r="O339" s="705"/>
      <c r="P339" s="705"/>
      <c r="Q339" s="705"/>
      <c r="R339" s="705"/>
      <c r="S339" s="705"/>
      <c r="T339" s="705"/>
      <c r="U339" s="705"/>
      <c r="V339" s="705"/>
      <c r="W339" s="705"/>
      <c r="X339" s="705"/>
      <c r="Y339" s="705"/>
      <c r="Z339" s="705"/>
      <c r="AA339" s="705"/>
      <c r="AB339" s="705"/>
      <c r="AC339" s="705"/>
      <c r="AD339" s="705"/>
      <c r="AE339" s="705"/>
      <c r="AF339" s="705"/>
      <c r="AG339" s="705"/>
      <c r="AH339" s="705"/>
      <c r="AI339" s="705"/>
      <c r="AJ339" s="705"/>
      <c r="AK339" s="705"/>
      <c r="AL339" s="705"/>
      <c r="AM339" s="705"/>
      <c r="AN339" s="705"/>
      <c r="AO339" s="705"/>
      <c r="AP339" s="696">
        <v>1</v>
      </c>
      <c r="AQ339" s="696">
        <v>1</v>
      </c>
      <c r="AR339" s="696">
        <v>1</v>
      </c>
      <c r="AS339" s="696">
        <v>1</v>
      </c>
      <c r="AT339" s="696">
        <v>1</v>
      </c>
      <c r="AU339" s="696">
        <v>1</v>
      </c>
      <c r="AV339" s="696">
        <v>1</v>
      </c>
      <c r="AW339" s="696">
        <v>1</v>
      </c>
      <c r="AX339" s="696">
        <v>1</v>
      </c>
      <c r="AY339" s="696">
        <v>1</v>
      </c>
      <c r="AZ339" s="696">
        <v>1</v>
      </c>
      <c r="BA339" s="696">
        <v>1</v>
      </c>
      <c r="BB339" s="705"/>
      <c r="BC339" s="705"/>
      <c r="BD339" s="705"/>
      <c r="BE339" s="705"/>
      <c r="BF339" s="705"/>
      <c r="BG339" s="705"/>
      <c r="BH339" s="705"/>
    </row>
    <row r="340" spans="1:60" s="696" customFormat="1" ht="12.75" x14ac:dyDescent="0.2">
      <c r="A340" s="696" t="s">
        <v>6</v>
      </c>
      <c r="B340" s="696" t="s">
        <v>66</v>
      </c>
      <c r="C340" s="696" t="s">
        <v>37</v>
      </c>
      <c r="D340" s="696" t="s">
        <v>1038</v>
      </c>
      <c r="E340" s="699" t="s">
        <v>1054</v>
      </c>
      <c r="F340" s="696" t="s">
        <v>12</v>
      </c>
      <c r="G340" s="706"/>
      <c r="H340" s="706"/>
      <c r="I340" s="706"/>
      <c r="J340" s="706"/>
      <c r="K340" s="706"/>
      <c r="L340" s="706"/>
      <c r="M340" s="706"/>
      <c r="N340" s="706"/>
      <c r="O340" s="706"/>
      <c r="P340" s="706"/>
      <c r="Q340" s="706"/>
      <c r="R340" s="706"/>
      <c r="S340" s="706"/>
      <c r="T340" s="706"/>
      <c r="U340" s="706"/>
      <c r="V340" s="706"/>
      <c r="W340" s="706"/>
      <c r="X340" s="706"/>
      <c r="Y340" s="706"/>
      <c r="Z340" s="706"/>
      <c r="AA340" s="706"/>
      <c r="AB340" s="706"/>
      <c r="AC340" s="706"/>
      <c r="AD340" s="706"/>
      <c r="AE340" s="706"/>
      <c r="AF340" s="706"/>
      <c r="AG340" s="706"/>
      <c r="AH340" s="706"/>
      <c r="AI340" s="706"/>
      <c r="AJ340" s="706"/>
      <c r="AK340" s="706"/>
      <c r="AL340" s="706"/>
      <c r="AM340" s="706"/>
      <c r="AN340" s="706"/>
      <c r="AO340" s="706"/>
      <c r="AP340" s="700">
        <f>'2 MD eta and phi'!AO$15</f>
        <v>0.21842899526799914</v>
      </c>
      <c r="AQ340" s="700">
        <f>'2 MD eta and phi'!AP$15</f>
        <v>0.21808649564197347</v>
      </c>
      <c r="AR340" s="700">
        <f>'2 MD eta and phi'!AQ$15</f>
        <v>0.22288880823726337</v>
      </c>
      <c r="AS340" s="700">
        <f>'2 MD eta and phi'!AR$15</f>
        <v>0.22204184719057962</v>
      </c>
      <c r="AT340" s="700">
        <f>'2 MD eta and phi'!AS$15</f>
        <v>0.22030534543680225</v>
      </c>
      <c r="AU340" s="700">
        <f>'2 MD eta and phi'!AT$15</f>
        <v>0.2170190710463033</v>
      </c>
      <c r="AV340" s="700">
        <f>'2 MD eta and phi'!AU$15</f>
        <v>0.22222621834540707</v>
      </c>
      <c r="AW340" s="700">
        <f>'2 MD eta and phi'!AV$15</f>
        <v>0.22105254290904161</v>
      </c>
      <c r="AX340" s="700">
        <f>'2 MD eta and phi'!AW$15</f>
        <v>0.22373658101268373</v>
      </c>
      <c r="AY340" s="700">
        <f>'2 MD eta and phi'!AX$15</f>
        <v>0.22141887173663163</v>
      </c>
      <c r="AZ340" s="700">
        <f>'2 MD eta and phi'!AY$15</f>
        <v>0.22120995967422993</v>
      </c>
      <c r="BA340" s="700">
        <f>'2 MD eta and phi'!AZ$15</f>
        <v>0.22730936900260454</v>
      </c>
      <c r="BB340" s="706"/>
      <c r="BC340" s="706"/>
      <c r="BD340" s="706"/>
      <c r="BE340" s="706"/>
      <c r="BF340" s="706"/>
      <c r="BG340" s="706"/>
      <c r="BH340" s="706"/>
    </row>
    <row r="341" spans="1:60" s="696" customFormat="1" ht="12.75" x14ac:dyDescent="0.2">
      <c r="A341" s="696" t="s">
        <v>6</v>
      </c>
      <c r="B341" s="696" t="s">
        <v>66</v>
      </c>
      <c r="C341" s="696" t="s">
        <v>37</v>
      </c>
      <c r="D341" s="696" t="s">
        <v>1038</v>
      </c>
      <c r="E341" s="699" t="s">
        <v>1054</v>
      </c>
      <c r="F341" s="696" t="s">
        <v>13</v>
      </c>
      <c r="G341" s="706"/>
      <c r="H341" s="706"/>
      <c r="I341" s="706"/>
      <c r="J341" s="706"/>
      <c r="K341" s="706"/>
      <c r="L341" s="706"/>
      <c r="M341" s="706"/>
      <c r="N341" s="706"/>
      <c r="O341" s="706"/>
      <c r="P341" s="706"/>
      <c r="Q341" s="706"/>
      <c r="R341" s="706"/>
      <c r="S341" s="706"/>
      <c r="T341" s="706"/>
      <c r="U341" s="706"/>
      <c r="V341" s="706"/>
      <c r="W341" s="706"/>
      <c r="X341" s="706"/>
      <c r="Y341" s="706"/>
      <c r="Z341" s="706"/>
      <c r="AA341" s="706"/>
      <c r="AB341" s="706"/>
      <c r="AC341" s="706"/>
      <c r="AD341" s="706"/>
      <c r="AE341" s="706"/>
      <c r="AF341" s="706"/>
      <c r="AG341" s="706"/>
      <c r="AH341" s="706"/>
      <c r="AI341" s="706"/>
      <c r="AJ341" s="706"/>
      <c r="AK341" s="706"/>
      <c r="AL341" s="706"/>
      <c r="AM341" s="706"/>
      <c r="AN341" s="706"/>
      <c r="AO341" s="706"/>
      <c r="AP341" s="700">
        <v>1</v>
      </c>
      <c r="AQ341" s="700">
        <v>1</v>
      </c>
      <c r="AR341" s="700">
        <v>1</v>
      </c>
      <c r="AS341" s="700">
        <v>1</v>
      </c>
      <c r="AT341" s="700">
        <v>1</v>
      </c>
      <c r="AU341" s="700">
        <v>1</v>
      </c>
      <c r="AV341" s="700">
        <v>1</v>
      </c>
      <c r="AW341" s="700">
        <v>1</v>
      </c>
      <c r="AX341" s="700">
        <v>1</v>
      </c>
      <c r="AY341" s="700">
        <v>1</v>
      </c>
      <c r="AZ341" s="700">
        <v>1</v>
      </c>
      <c r="BA341" s="700">
        <v>1</v>
      </c>
      <c r="BB341" s="706"/>
      <c r="BC341" s="706"/>
      <c r="BD341" s="706"/>
      <c r="BE341" s="706"/>
      <c r="BF341" s="706"/>
      <c r="BG341" s="706"/>
      <c r="BH341" s="706"/>
    </row>
    <row r="342" spans="1:60" s="697" customFormat="1" ht="12.75" x14ac:dyDescent="0.2">
      <c r="A342" s="697" t="s">
        <v>6</v>
      </c>
      <c r="B342" s="697" t="s">
        <v>66</v>
      </c>
      <c r="C342" s="697" t="s">
        <v>22</v>
      </c>
      <c r="F342" s="697" t="s">
        <v>9</v>
      </c>
      <c r="BH342" s="697">
        <v>25</v>
      </c>
    </row>
    <row r="343" spans="1:60" s="697" customFormat="1" ht="12.75" x14ac:dyDescent="0.2">
      <c r="A343" s="697" t="s">
        <v>6</v>
      </c>
      <c r="B343" s="697" t="s">
        <v>66</v>
      </c>
      <c r="C343" s="697" t="s">
        <v>22</v>
      </c>
      <c r="F343" s="697" t="s">
        <v>10</v>
      </c>
      <c r="BH343" s="697">
        <v>2.0390352916228299E-4</v>
      </c>
    </row>
    <row r="344" spans="1:60" s="696" customFormat="1" ht="12.75" x14ac:dyDescent="0.2">
      <c r="A344" s="696" t="s">
        <v>6</v>
      </c>
      <c r="B344" s="696" t="s">
        <v>66</v>
      </c>
      <c r="C344" s="696" t="s">
        <v>22</v>
      </c>
      <c r="D344" s="696" t="s">
        <v>74</v>
      </c>
      <c r="E344" s="699" t="s">
        <v>1055</v>
      </c>
      <c r="F344" s="696" t="s">
        <v>11</v>
      </c>
      <c r="G344" s="705"/>
      <c r="H344" s="705"/>
      <c r="I344" s="705"/>
      <c r="J344" s="705"/>
      <c r="K344" s="705"/>
      <c r="L344" s="705"/>
      <c r="M344" s="705"/>
      <c r="N344" s="705"/>
      <c r="O344" s="705"/>
      <c r="P344" s="705"/>
      <c r="Q344" s="705"/>
      <c r="R344" s="705"/>
      <c r="S344" s="705"/>
      <c r="T344" s="705"/>
      <c r="U344" s="705"/>
      <c r="V344" s="705"/>
      <c r="W344" s="705"/>
      <c r="X344" s="705"/>
      <c r="Y344" s="705"/>
      <c r="Z344" s="705"/>
      <c r="AA344" s="705"/>
      <c r="AB344" s="705"/>
      <c r="AC344" s="705"/>
      <c r="AD344" s="705"/>
      <c r="AE344" s="705"/>
      <c r="AF344" s="705"/>
      <c r="AG344" s="705"/>
      <c r="AH344" s="705"/>
      <c r="AI344" s="705"/>
      <c r="AJ344" s="705"/>
      <c r="AK344" s="705"/>
      <c r="AL344" s="705"/>
      <c r="AM344" s="705"/>
      <c r="AN344" s="705"/>
      <c r="AO344" s="705"/>
      <c r="AP344" s="705"/>
      <c r="AQ344" s="705"/>
      <c r="AR344" s="705"/>
      <c r="AS344" s="705"/>
      <c r="AT344" s="705"/>
      <c r="AU344" s="705"/>
      <c r="AV344" s="705"/>
      <c r="AW344" s="705"/>
      <c r="AX344" s="705"/>
      <c r="AY344" s="705"/>
      <c r="AZ344" s="705"/>
      <c r="BA344" s="705"/>
      <c r="BB344" s="705"/>
      <c r="BC344" s="705"/>
      <c r="BD344" s="705"/>
      <c r="BE344" s="705"/>
      <c r="BF344" s="705"/>
      <c r="BG344" s="705"/>
      <c r="BH344" s="696">
        <v>1</v>
      </c>
    </row>
    <row r="345" spans="1:60" s="696" customFormat="1" ht="12.75" x14ac:dyDescent="0.2">
      <c r="A345" s="696" t="s">
        <v>6</v>
      </c>
      <c r="B345" s="696" t="s">
        <v>66</v>
      </c>
      <c r="C345" s="696" t="s">
        <v>22</v>
      </c>
      <c r="D345" s="696" t="s">
        <v>74</v>
      </c>
      <c r="E345" s="699" t="s">
        <v>1055</v>
      </c>
      <c r="F345" s="696" t="s">
        <v>12</v>
      </c>
      <c r="G345" s="706"/>
      <c r="H345" s="706"/>
      <c r="I345" s="706"/>
      <c r="J345" s="706"/>
      <c r="K345" s="706"/>
      <c r="L345" s="706"/>
      <c r="M345" s="706"/>
      <c r="N345" s="706"/>
      <c r="O345" s="706"/>
      <c r="P345" s="706"/>
      <c r="Q345" s="706"/>
      <c r="R345" s="706"/>
      <c r="S345" s="706"/>
      <c r="T345" s="706"/>
      <c r="U345" s="706"/>
      <c r="V345" s="706"/>
      <c r="W345" s="706"/>
      <c r="X345" s="706"/>
      <c r="Y345" s="706"/>
      <c r="Z345" s="706"/>
      <c r="AA345" s="706"/>
      <c r="AB345" s="706"/>
      <c r="AC345" s="706"/>
      <c r="AD345" s="706"/>
      <c r="AE345" s="706"/>
      <c r="AF345" s="706"/>
      <c r="AG345" s="706"/>
      <c r="AH345" s="706"/>
      <c r="AI345" s="706"/>
      <c r="AJ345" s="706"/>
      <c r="AK345" s="706"/>
      <c r="AL345" s="706"/>
      <c r="AM345" s="706"/>
      <c r="AN345" s="706"/>
      <c r="AO345" s="706"/>
      <c r="AP345" s="706"/>
      <c r="AQ345" s="706"/>
      <c r="AR345" s="706"/>
      <c r="AS345" s="706"/>
      <c r="AT345" s="706"/>
      <c r="AU345" s="706"/>
      <c r="AV345" s="706"/>
      <c r="AW345" s="706"/>
      <c r="AX345" s="706"/>
      <c r="AY345" s="706"/>
      <c r="AZ345" s="706"/>
      <c r="BA345" s="706"/>
      <c r="BB345" s="706"/>
      <c r="BC345" s="706"/>
      <c r="BD345" s="706"/>
      <c r="BE345" s="706"/>
      <c r="BF345" s="706"/>
      <c r="BG345" s="706"/>
      <c r="BH345" s="700">
        <f>'2 MD eta and phi'!BG$9</f>
        <v>0.22392694094766546</v>
      </c>
    </row>
    <row r="346" spans="1:60" s="696" customFormat="1" ht="12.75" x14ac:dyDescent="0.2">
      <c r="A346" s="696" t="s">
        <v>6</v>
      </c>
      <c r="B346" s="696" t="s">
        <v>66</v>
      </c>
      <c r="C346" s="696" t="s">
        <v>22</v>
      </c>
      <c r="D346" s="696" t="s">
        <v>74</v>
      </c>
      <c r="E346" s="699" t="s">
        <v>1055</v>
      </c>
      <c r="F346" s="696" t="s">
        <v>13</v>
      </c>
      <c r="G346" s="706"/>
      <c r="H346" s="706"/>
      <c r="I346" s="706"/>
      <c r="J346" s="706"/>
      <c r="K346" s="706"/>
      <c r="L346" s="706"/>
      <c r="M346" s="706"/>
      <c r="N346" s="706"/>
      <c r="O346" s="706"/>
      <c r="P346" s="706"/>
      <c r="Q346" s="706"/>
      <c r="R346" s="706"/>
      <c r="S346" s="706"/>
      <c r="T346" s="706"/>
      <c r="U346" s="706"/>
      <c r="V346" s="706"/>
      <c r="W346" s="706"/>
      <c r="X346" s="706"/>
      <c r="Y346" s="706"/>
      <c r="Z346" s="706"/>
      <c r="AA346" s="706"/>
      <c r="AB346" s="706"/>
      <c r="AC346" s="706"/>
      <c r="AD346" s="706"/>
      <c r="AE346" s="706"/>
      <c r="AF346" s="706"/>
      <c r="AG346" s="706"/>
      <c r="AH346" s="706"/>
      <c r="AI346" s="706"/>
      <c r="AJ346" s="706"/>
      <c r="AK346" s="706"/>
      <c r="AL346" s="706"/>
      <c r="AM346" s="706"/>
      <c r="AN346" s="706"/>
      <c r="AO346" s="706"/>
      <c r="AP346" s="706"/>
      <c r="AQ346" s="706"/>
      <c r="AR346" s="706"/>
      <c r="AS346" s="706"/>
      <c r="AT346" s="706"/>
      <c r="AU346" s="706"/>
      <c r="AV346" s="706"/>
      <c r="AW346" s="706"/>
      <c r="AX346" s="706"/>
      <c r="AY346" s="706"/>
      <c r="AZ346" s="706"/>
      <c r="BA346" s="706"/>
      <c r="BB346" s="706"/>
      <c r="BC346" s="706"/>
      <c r="BD346" s="706"/>
      <c r="BE346" s="706"/>
      <c r="BF346" s="706"/>
      <c r="BG346" s="706"/>
      <c r="BH346" s="700">
        <v>1</v>
      </c>
    </row>
    <row r="347" spans="1:60" s="697" customFormat="1" ht="12.75" x14ac:dyDescent="0.2">
      <c r="A347" s="697" t="s">
        <v>6</v>
      </c>
      <c r="B347" s="697" t="s">
        <v>66</v>
      </c>
      <c r="C347" s="697" t="s">
        <v>35</v>
      </c>
      <c r="F347" s="697" t="s">
        <v>9</v>
      </c>
      <c r="AP347" s="697">
        <v>2</v>
      </c>
      <c r="AQ347" s="697">
        <v>3</v>
      </c>
      <c r="AR347" s="697">
        <v>2</v>
      </c>
      <c r="AS347" s="697">
        <v>2</v>
      </c>
      <c r="AT347" s="697">
        <v>2</v>
      </c>
      <c r="AU347" s="697">
        <v>1</v>
      </c>
      <c r="AV347" s="697">
        <v>1</v>
      </c>
      <c r="AW347" s="697">
        <v>1</v>
      </c>
      <c r="AX347" s="697">
        <v>1</v>
      </c>
      <c r="AY347" s="697">
        <v>1</v>
      </c>
    </row>
    <row r="348" spans="1:60" s="697" customFormat="1" ht="12.75" x14ac:dyDescent="0.2">
      <c r="A348" s="697" t="s">
        <v>6</v>
      </c>
      <c r="B348" s="697" t="s">
        <v>66</v>
      </c>
      <c r="C348" s="697" t="s">
        <v>35</v>
      </c>
      <c r="F348" s="697" t="s">
        <v>10</v>
      </c>
      <c r="I348" s="698"/>
      <c r="J348" s="698"/>
      <c r="AP348" s="697">
        <v>1.5220584318232E-5</v>
      </c>
      <c r="AQ348" s="697">
        <v>2.1567217828900099E-5</v>
      </c>
      <c r="AR348" s="697">
        <v>1.47317712745192E-5</v>
      </c>
      <c r="AS348" s="697">
        <v>1.4681808505171701E-5</v>
      </c>
      <c r="AT348" s="697">
        <v>1.44200265328488E-5</v>
      </c>
      <c r="AU348" s="697">
        <v>7.1731894869734903E-6</v>
      </c>
      <c r="AV348" s="697">
        <v>7.0973831948160703E-6</v>
      </c>
      <c r="AW348" s="697">
        <v>7.3073241309764803E-6</v>
      </c>
      <c r="AX348" s="697">
        <v>7.2487405313326801E-6</v>
      </c>
      <c r="AY348" s="697">
        <v>7.2171421560490499E-6</v>
      </c>
    </row>
    <row r="349" spans="1:60" s="696" customFormat="1" ht="12.75" x14ac:dyDescent="0.2">
      <c r="A349" s="696" t="s">
        <v>6</v>
      </c>
      <c r="B349" s="696" t="s">
        <v>66</v>
      </c>
      <c r="C349" s="696" t="s">
        <v>35</v>
      </c>
      <c r="D349" s="696" t="s">
        <v>1038</v>
      </c>
      <c r="E349" s="699" t="s">
        <v>1054</v>
      </c>
      <c r="F349" s="696" t="s">
        <v>11</v>
      </c>
      <c r="G349" s="705"/>
      <c r="H349" s="705"/>
      <c r="I349" s="705"/>
      <c r="J349" s="705"/>
      <c r="K349" s="705"/>
      <c r="L349" s="705"/>
      <c r="M349" s="705"/>
      <c r="N349" s="705"/>
      <c r="O349" s="705"/>
      <c r="P349" s="705"/>
      <c r="Q349" s="705"/>
      <c r="R349" s="705"/>
      <c r="S349" s="705"/>
      <c r="T349" s="705"/>
      <c r="U349" s="705"/>
      <c r="V349" s="705"/>
      <c r="W349" s="705"/>
      <c r="X349" s="705"/>
      <c r="Y349" s="705"/>
      <c r="Z349" s="705"/>
      <c r="AA349" s="705"/>
      <c r="AB349" s="705"/>
      <c r="AC349" s="705"/>
      <c r="AD349" s="705"/>
      <c r="AE349" s="705"/>
      <c r="AF349" s="705"/>
      <c r="AG349" s="705"/>
      <c r="AH349" s="705"/>
      <c r="AI349" s="705"/>
      <c r="AJ349" s="705"/>
      <c r="AK349" s="705"/>
      <c r="AL349" s="705"/>
      <c r="AM349" s="705"/>
      <c r="AN349" s="705"/>
      <c r="AO349" s="705"/>
      <c r="AP349" s="696">
        <v>1</v>
      </c>
      <c r="AQ349" s="696">
        <v>1</v>
      </c>
      <c r="AR349" s="696">
        <v>1</v>
      </c>
      <c r="AS349" s="696">
        <v>1</v>
      </c>
      <c r="AT349" s="696">
        <v>1</v>
      </c>
      <c r="AU349" s="696">
        <v>1</v>
      </c>
      <c r="AV349" s="696">
        <v>1</v>
      </c>
      <c r="AW349" s="696">
        <v>1</v>
      </c>
      <c r="AX349" s="696">
        <v>1</v>
      </c>
      <c r="AY349" s="696">
        <v>1</v>
      </c>
      <c r="AZ349" s="705"/>
      <c r="BA349" s="705"/>
      <c r="BB349" s="705"/>
      <c r="BC349" s="705"/>
      <c r="BD349" s="705"/>
      <c r="BE349" s="705"/>
      <c r="BF349" s="705"/>
      <c r="BG349" s="705"/>
      <c r="BH349" s="705"/>
    </row>
    <row r="350" spans="1:60" s="696" customFormat="1" ht="12.75" x14ac:dyDescent="0.2">
      <c r="A350" s="696" t="s">
        <v>6</v>
      </c>
      <c r="B350" s="696" t="s">
        <v>66</v>
      </c>
      <c r="C350" s="696" t="s">
        <v>35</v>
      </c>
      <c r="D350" s="696" t="s">
        <v>1038</v>
      </c>
      <c r="E350" s="699" t="s">
        <v>1054</v>
      </c>
      <c r="F350" s="696" t="s">
        <v>12</v>
      </c>
      <c r="G350" s="706"/>
      <c r="H350" s="706"/>
      <c r="I350" s="706"/>
      <c r="J350" s="706"/>
      <c r="K350" s="706"/>
      <c r="L350" s="706"/>
      <c r="M350" s="706"/>
      <c r="N350" s="706"/>
      <c r="O350" s="706"/>
      <c r="P350" s="706"/>
      <c r="Q350" s="706"/>
      <c r="R350" s="706"/>
      <c r="S350" s="706"/>
      <c r="T350" s="706"/>
      <c r="U350" s="706"/>
      <c r="V350" s="706"/>
      <c r="W350" s="706"/>
      <c r="X350" s="706"/>
      <c r="Y350" s="706"/>
      <c r="Z350" s="706"/>
      <c r="AA350" s="706"/>
      <c r="AB350" s="706"/>
      <c r="AC350" s="706"/>
      <c r="AD350" s="706"/>
      <c r="AE350" s="706"/>
      <c r="AF350" s="706"/>
      <c r="AG350" s="706"/>
      <c r="AH350" s="706"/>
      <c r="AI350" s="706"/>
      <c r="AJ350" s="706"/>
      <c r="AK350" s="706"/>
      <c r="AL350" s="706"/>
      <c r="AM350" s="706"/>
      <c r="AN350" s="706"/>
      <c r="AO350" s="706"/>
      <c r="AP350" s="700">
        <f>'2 MD eta and phi'!AO$15</f>
        <v>0.21842899526799914</v>
      </c>
      <c r="AQ350" s="700">
        <f>'2 MD eta and phi'!AP$15</f>
        <v>0.21808649564197347</v>
      </c>
      <c r="AR350" s="700">
        <f>'2 MD eta and phi'!AQ$15</f>
        <v>0.22288880823726337</v>
      </c>
      <c r="AS350" s="700">
        <f>'2 MD eta and phi'!AR$15</f>
        <v>0.22204184719057962</v>
      </c>
      <c r="AT350" s="700">
        <f>'2 MD eta and phi'!AS$15</f>
        <v>0.22030534543680225</v>
      </c>
      <c r="AU350" s="700">
        <f>'2 MD eta and phi'!AT$15</f>
        <v>0.2170190710463033</v>
      </c>
      <c r="AV350" s="700">
        <f>'2 MD eta and phi'!AU$15</f>
        <v>0.22222621834540707</v>
      </c>
      <c r="AW350" s="700">
        <f>'2 MD eta and phi'!AV$15</f>
        <v>0.22105254290904161</v>
      </c>
      <c r="AX350" s="700">
        <f>'2 MD eta and phi'!AW$15</f>
        <v>0.22373658101268373</v>
      </c>
      <c r="AY350" s="700">
        <f>'2 MD eta and phi'!AX$15</f>
        <v>0.22141887173663163</v>
      </c>
      <c r="AZ350" s="706"/>
      <c r="BA350" s="706"/>
      <c r="BB350" s="706"/>
      <c r="BC350" s="706"/>
      <c r="BD350" s="706"/>
      <c r="BE350" s="706"/>
      <c r="BF350" s="706"/>
      <c r="BG350" s="706"/>
      <c r="BH350" s="706"/>
    </row>
    <row r="351" spans="1:60" s="696" customFormat="1" ht="12.75" x14ac:dyDescent="0.2">
      <c r="A351" s="696" t="s">
        <v>6</v>
      </c>
      <c r="B351" s="696" t="s">
        <v>66</v>
      </c>
      <c r="C351" s="696" t="s">
        <v>35</v>
      </c>
      <c r="D351" s="696" t="s">
        <v>1038</v>
      </c>
      <c r="E351" s="699" t="s">
        <v>1054</v>
      </c>
      <c r="F351" s="696" t="s">
        <v>13</v>
      </c>
      <c r="G351" s="706"/>
      <c r="H351" s="706"/>
      <c r="I351" s="706"/>
      <c r="J351" s="706"/>
      <c r="K351" s="706"/>
      <c r="L351" s="706"/>
      <c r="M351" s="706"/>
      <c r="N351" s="706"/>
      <c r="O351" s="706"/>
      <c r="P351" s="706"/>
      <c r="Q351" s="706"/>
      <c r="R351" s="706"/>
      <c r="S351" s="706"/>
      <c r="T351" s="706"/>
      <c r="U351" s="706"/>
      <c r="V351" s="706"/>
      <c r="W351" s="706"/>
      <c r="X351" s="706"/>
      <c r="Y351" s="706"/>
      <c r="Z351" s="706"/>
      <c r="AA351" s="706"/>
      <c r="AB351" s="706"/>
      <c r="AC351" s="706"/>
      <c r="AD351" s="706"/>
      <c r="AE351" s="706"/>
      <c r="AF351" s="706"/>
      <c r="AG351" s="706"/>
      <c r="AH351" s="706"/>
      <c r="AI351" s="706"/>
      <c r="AJ351" s="706"/>
      <c r="AK351" s="706"/>
      <c r="AL351" s="706"/>
      <c r="AM351" s="706"/>
      <c r="AN351" s="706"/>
      <c r="AO351" s="706"/>
      <c r="AP351" s="700">
        <v>1</v>
      </c>
      <c r="AQ351" s="700">
        <v>1</v>
      </c>
      <c r="AR351" s="700">
        <v>1</v>
      </c>
      <c r="AS351" s="700">
        <v>1</v>
      </c>
      <c r="AT351" s="700">
        <v>1</v>
      </c>
      <c r="AU351" s="700">
        <v>1</v>
      </c>
      <c r="AV351" s="700">
        <v>1</v>
      </c>
      <c r="AW351" s="700">
        <v>1</v>
      </c>
      <c r="AX351" s="700">
        <v>1</v>
      </c>
      <c r="AY351" s="700">
        <v>1</v>
      </c>
      <c r="AZ351" s="706"/>
      <c r="BA351" s="706"/>
      <c r="BB351" s="706"/>
      <c r="BC351" s="706"/>
      <c r="BD351" s="706"/>
      <c r="BE351" s="706"/>
      <c r="BF351" s="706"/>
      <c r="BG351" s="706"/>
      <c r="BH351" s="706"/>
    </row>
    <row r="352" spans="1:60" s="697" customFormat="1" ht="12.75" x14ac:dyDescent="0.2">
      <c r="A352" s="697" t="s">
        <v>6</v>
      </c>
      <c r="B352" s="697" t="s">
        <v>66</v>
      </c>
      <c r="C352" s="697" t="s">
        <v>16</v>
      </c>
      <c r="F352" s="697" t="s">
        <v>9</v>
      </c>
      <c r="Q352" s="697">
        <v>223</v>
      </c>
      <c r="R352" s="697">
        <v>240</v>
      </c>
      <c r="S352" s="697">
        <v>274</v>
      </c>
      <c r="T352" s="697">
        <v>316</v>
      </c>
      <c r="U352" s="697">
        <v>297</v>
      </c>
      <c r="V352" s="697">
        <v>256</v>
      </c>
      <c r="W352" s="697">
        <v>268</v>
      </c>
      <c r="X352" s="697">
        <v>275</v>
      </c>
      <c r="Y352" s="697">
        <v>250</v>
      </c>
      <c r="Z352" s="697">
        <v>269</v>
      </c>
      <c r="AA352" s="697">
        <v>212</v>
      </c>
      <c r="AB352" s="697">
        <v>196</v>
      </c>
      <c r="AC352" s="697">
        <v>181</v>
      </c>
      <c r="AD352" s="697">
        <v>163</v>
      </c>
      <c r="AE352" s="697">
        <v>160</v>
      </c>
      <c r="AF352" s="697">
        <v>166</v>
      </c>
      <c r="AG352" s="697">
        <v>147</v>
      </c>
      <c r="AH352" s="697">
        <v>130</v>
      </c>
      <c r="AI352" s="697">
        <v>124</v>
      </c>
      <c r="AJ352" s="697">
        <v>122</v>
      </c>
      <c r="AK352" s="697">
        <v>111</v>
      </c>
      <c r="AL352" s="697">
        <v>101</v>
      </c>
      <c r="AM352" s="697">
        <v>96</v>
      </c>
      <c r="AN352" s="697">
        <v>96</v>
      </c>
      <c r="AO352" s="697">
        <v>97</v>
      </c>
      <c r="AP352" s="697">
        <v>98</v>
      </c>
      <c r="AQ352" s="697">
        <v>109</v>
      </c>
      <c r="AR352" s="697">
        <v>95</v>
      </c>
      <c r="AS352" s="697">
        <v>95</v>
      </c>
      <c r="AT352" s="697">
        <v>100</v>
      </c>
      <c r="AU352" s="697">
        <v>118</v>
      </c>
      <c r="AV352" s="697">
        <v>142</v>
      </c>
      <c r="AW352" s="697">
        <v>154</v>
      </c>
      <c r="AX352" s="697">
        <v>70</v>
      </c>
      <c r="AY352" s="697">
        <v>80</v>
      </c>
      <c r="AZ352" s="697">
        <v>92</v>
      </c>
      <c r="BA352" s="697">
        <v>82</v>
      </c>
      <c r="BB352" s="697">
        <v>82</v>
      </c>
      <c r="BC352" s="697">
        <v>97</v>
      </c>
      <c r="BD352" s="697">
        <v>85</v>
      </c>
      <c r="BE352" s="697">
        <v>95</v>
      </c>
      <c r="BF352" s="697">
        <v>115</v>
      </c>
      <c r="BG352" s="697">
        <v>134</v>
      </c>
      <c r="BH352" s="697">
        <v>134</v>
      </c>
    </row>
    <row r="353" spans="1:60" s="697" customFormat="1" ht="12.75" x14ac:dyDescent="0.2">
      <c r="A353" s="697" t="s">
        <v>6</v>
      </c>
      <c r="B353" s="697" t="s">
        <v>66</v>
      </c>
      <c r="C353" s="697" t="s">
        <v>16</v>
      </c>
      <c r="F353" s="697" t="s">
        <v>10</v>
      </c>
      <c r="Q353" s="697">
        <v>1.79501420717523E-3</v>
      </c>
      <c r="R353" s="697">
        <v>1.93735873425896E-3</v>
      </c>
      <c r="S353" s="697">
        <v>2.1961463242601998E-3</v>
      </c>
      <c r="T353" s="697">
        <v>2.4091425434751099E-3</v>
      </c>
      <c r="U353" s="697">
        <v>2.3591462591248101E-3</v>
      </c>
      <c r="V353" s="697">
        <v>2.07242141394189E-3</v>
      </c>
      <c r="W353" s="697">
        <v>2.14977860488994E-3</v>
      </c>
      <c r="X353" s="697">
        <v>2.14887399002922E-3</v>
      </c>
      <c r="Y353" s="697">
        <v>1.95451453767913E-3</v>
      </c>
      <c r="Z353" s="697">
        <v>2.00648938947525E-3</v>
      </c>
      <c r="AA353" s="697">
        <v>1.7072404712627899E-3</v>
      </c>
      <c r="AB353" s="697">
        <v>1.6120939949498701E-3</v>
      </c>
      <c r="AC353" s="697">
        <v>1.4998218443665499E-3</v>
      </c>
      <c r="AD353" s="697">
        <v>1.36258004112818E-3</v>
      </c>
      <c r="AE353" s="697">
        <v>1.33955108294333E-3</v>
      </c>
      <c r="AF353" s="697">
        <v>1.3315472418522899E-3</v>
      </c>
      <c r="AG353" s="697">
        <v>1.1510453370918499E-3</v>
      </c>
      <c r="AH353" s="697">
        <v>1.00708055095053E-3</v>
      </c>
      <c r="AI353" s="697">
        <v>9.48483573641336E-4</v>
      </c>
      <c r="AJ353" s="697">
        <v>9.5327394905453996E-4</v>
      </c>
      <c r="AK353" s="697">
        <v>8.7170949299491098E-4</v>
      </c>
      <c r="AL353" s="697">
        <v>7.5956411548382704E-4</v>
      </c>
      <c r="AM353" s="697">
        <v>7.3803574860657295E-4</v>
      </c>
      <c r="AN353" s="697">
        <v>7.2650219464204604E-4</v>
      </c>
      <c r="AO353" s="697">
        <v>7.3538888425585497E-4</v>
      </c>
      <c r="AP353" s="697">
        <v>7.4580863159336695E-4</v>
      </c>
      <c r="AQ353" s="697">
        <v>7.8360891445003597E-4</v>
      </c>
      <c r="AR353" s="697">
        <v>6.9975913553966195E-4</v>
      </c>
      <c r="AS353" s="697">
        <v>6.9738590399565396E-4</v>
      </c>
      <c r="AT353" s="697">
        <v>7.2100132664244105E-4</v>
      </c>
      <c r="AU353" s="697">
        <v>8.4643635946287201E-4</v>
      </c>
      <c r="AV353" s="697">
        <v>1.00782841366388E-3</v>
      </c>
      <c r="AW353" s="697">
        <v>1.12532791617038E-3</v>
      </c>
      <c r="AX353" s="697">
        <v>5.0741183719328804E-4</v>
      </c>
      <c r="AY353" s="697">
        <v>5.7737137248392405E-4</v>
      </c>
      <c r="AZ353" s="697">
        <v>6.6913957378718499E-4</v>
      </c>
      <c r="BA353" s="697">
        <v>6.0633845516792602E-4</v>
      </c>
      <c r="BB353" s="697">
        <v>6.1618924524331996E-4</v>
      </c>
      <c r="BC353" s="697">
        <v>7.29136912368267E-4</v>
      </c>
      <c r="BD353" s="697">
        <v>6.8845979394803296E-4</v>
      </c>
      <c r="BE353" s="697">
        <v>7.3175992112398298E-4</v>
      </c>
      <c r="BF353" s="697">
        <v>9.7217877945067705E-4</v>
      </c>
      <c r="BG353" s="697">
        <v>1.1001371066394099E-3</v>
      </c>
      <c r="BH353" s="697">
        <v>1.0929229163098399E-3</v>
      </c>
    </row>
    <row r="354" spans="1:60" s="696" customFormat="1" ht="12.75" x14ac:dyDescent="0.2">
      <c r="A354" s="696" t="s">
        <v>6</v>
      </c>
      <c r="B354" s="696" t="s">
        <v>66</v>
      </c>
      <c r="C354" s="696" t="s">
        <v>16</v>
      </c>
      <c r="D354" s="696" t="str">
        <f>'2 MD eta and phi'!$A$13</f>
        <v>Industry static diesel engines</v>
      </c>
      <c r="E354" s="699" t="s">
        <v>1048</v>
      </c>
      <c r="F354" s="696" t="s">
        <v>11</v>
      </c>
      <c r="G354" s="705"/>
      <c r="H354" s="705"/>
      <c r="I354" s="705"/>
      <c r="J354" s="705"/>
      <c r="K354" s="705"/>
      <c r="L354" s="705"/>
      <c r="M354" s="705"/>
      <c r="N354" s="705"/>
      <c r="O354" s="705"/>
      <c r="P354" s="705"/>
      <c r="Q354" s="696">
        <f>1</f>
        <v>1</v>
      </c>
      <c r="R354" s="696">
        <f>1</f>
        <v>1</v>
      </c>
      <c r="S354" s="696">
        <f>1</f>
        <v>1</v>
      </c>
      <c r="T354" s="696">
        <f>1</f>
        <v>1</v>
      </c>
      <c r="U354" s="696">
        <f>1</f>
        <v>1</v>
      </c>
      <c r="V354" s="696">
        <f>1</f>
        <v>1</v>
      </c>
      <c r="W354" s="696">
        <f>1</f>
        <v>1</v>
      </c>
      <c r="X354" s="696">
        <f>1</f>
        <v>1</v>
      </c>
      <c r="Y354" s="696">
        <f>1</f>
        <v>1</v>
      </c>
      <c r="Z354" s="696">
        <f>1</f>
        <v>1</v>
      </c>
      <c r="AA354" s="696">
        <f>1</f>
        <v>1</v>
      </c>
      <c r="AB354" s="696">
        <f>1</f>
        <v>1</v>
      </c>
      <c r="AC354" s="696">
        <f>1</f>
        <v>1</v>
      </c>
      <c r="AD354" s="696">
        <f>1</f>
        <v>1</v>
      </c>
      <c r="AE354" s="696">
        <f>1</f>
        <v>1</v>
      </c>
      <c r="AF354" s="696">
        <f>1</f>
        <v>1</v>
      </c>
      <c r="AG354" s="696">
        <f>1</f>
        <v>1</v>
      </c>
      <c r="AH354" s="696">
        <f>1</f>
        <v>1</v>
      </c>
      <c r="AI354" s="696">
        <f>1</f>
        <v>1</v>
      </c>
      <c r="AJ354" s="696">
        <f>1</f>
        <v>1</v>
      </c>
      <c r="AK354" s="696">
        <f>1</f>
        <v>1</v>
      </c>
      <c r="AL354" s="696">
        <f>1</f>
        <v>1</v>
      </c>
      <c r="AM354" s="696">
        <f>1</f>
        <v>1</v>
      </c>
      <c r="AN354" s="696">
        <f>1</f>
        <v>1</v>
      </c>
      <c r="AO354" s="696">
        <f>1</f>
        <v>1</v>
      </c>
      <c r="AP354" s="696">
        <f>1</f>
        <v>1</v>
      </c>
      <c r="AQ354" s="696">
        <f>1</f>
        <v>1</v>
      </c>
      <c r="AR354" s="696">
        <f>1</f>
        <v>1</v>
      </c>
      <c r="AS354" s="696">
        <f>1</f>
        <v>1</v>
      </c>
      <c r="AT354" s="696">
        <f>1</f>
        <v>1</v>
      </c>
      <c r="AU354" s="696">
        <f>1</f>
        <v>1</v>
      </c>
      <c r="AV354" s="696">
        <f>1</f>
        <v>1</v>
      </c>
      <c r="AW354" s="696">
        <f>1</f>
        <v>1</v>
      </c>
      <c r="AX354" s="696">
        <f>1</f>
        <v>1</v>
      </c>
      <c r="AY354" s="696">
        <f>1</f>
        <v>1</v>
      </c>
      <c r="AZ354" s="696">
        <f>1</f>
        <v>1</v>
      </c>
      <c r="BA354" s="696">
        <f>1</f>
        <v>1</v>
      </c>
      <c r="BB354" s="696">
        <f>1</f>
        <v>1</v>
      </c>
      <c r="BC354" s="696">
        <f>1</f>
        <v>1</v>
      </c>
      <c r="BD354" s="696">
        <f>1</f>
        <v>1</v>
      </c>
      <c r="BE354" s="696">
        <f>1</f>
        <v>1</v>
      </c>
      <c r="BF354" s="696">
        <f>1</f>
        <v>1</v>
      </c>
      <c r="BG354" s="696">
        <f>1</f>
        <v>1</v>
      </c>
      <c r="BH354" s="696">
        <f>1</f>
        <v>1</v>
      </c>
    </row>
    <row r="355" spans="1:60" s="696" customFormat="1" ht="12.75" x14ac:dyDescent="0.2">
      <c r="A355" s="696" t="s">
        <v>6</v>
      </c>
      <c r="B355" s="696" t="s">
        <v>66</v>
      </c>
      <c r="C355" s="696" t="s">
        <v>16</v>
      </c>
      <c r="D355" s="696" t="str">
        <f>'2 MD eta and phi'!$A$13</f>
        <v>Industry static diesel engines</v>
      </c>
      <c r="E355" s="699" t="s">
        <v>1048</v>
      </c>
      <c r="F355" s="696" t="s">
        <v>12</v>
      </c>
      <c r="G355" s="706"/>
      <c r="H355" s="706"/>
      <c r="I355" s="706"/>
      <c r="J355" s="706"/>
      <c r="K355" s="706"/>
      <c r="L355" s="706"/>
      <c r="M355" s="706"/>
      <c r="N355" s="706"/>
      <c r="O355" s="706"/>
      <c r="P355" s="706"/>
      <c r="Q355" s="696">
        <f>'2 MD eta and phi'!P$13</f>
        <v>0.26</v>
      </c>
      <c r="R355" s="696">
        <f>'2 MD eta and phi'!Q$13</f>
        <v>0.26100000000000001</v>
      </c>
      <c r="S355" s="696">
        <f>'2 MD eta and phi'!R$13</f>
        <v>0.26200000000000001</v>
      </c>
      <c r="T355" s="696">
        <f>'2 MD eta and phi'!S$13</f>
        <v>0.26300000000000001</v>
      </c>
      <c r="U355" s="696">
        <f>'2 MD eta and phi'!T$13</f>
        <v>0.26400000000000001</v>
      </c>
      <c r="V355" s="696">
        <f>'2 MD eta and phi'!U$13</f>
        <v>0.26500000000000001</v>
      </c>
      <c r="W355" s="696">
        <f>'2 MD eta and phi'!V$13</f>
        <v>0.26600000000000001</v>
      </c>
      <c r="X355" s="696">
        <f>'2 MD eta and phi'!W$13</f>
        <v>0.26700000000000002</v>
      </c>
      <c r="Y355" s="696">
        <f>'2 MD eta and phi'!X$13</f>
        <v>0.26800000000000002</v>
      </c>
      <c r="Z355" s="696">
        <f>'2 MD eta and phi'!Y$13</f>
        <v>0.26900000000000002</v>
      </c>
      <c r="AA355" s="696">
        <f>'2 MD eta and phi'!Z$13</f>
        <v>0.27</v>
      </c>
      <c r="AB355" s="696">
        <f>'2 MD eta and phi'!AA$13</f>
        <v>0.27100000000000002</v>
      </c>
      <c r="AC355" s="696">
        <f>'2 MD eta and phi'!AB$13</f>
        <v>0.27200000000000002</v>
      </c>
      <c r="AD355" s="696">
        <f>'2 MD eta and phi'!AC$13</f>
        <v>0.27300000000000002</v>
      </c>
      <c r="AE355" s="696">
        <f>'2 MD eta and phi'!AD$13</f>
        <v>0.27400000000000002</v>
      </c>
      <c r="AF355" s="696">
        <f>'2 MD eta and phi'!AE$13</f>
        <v>0.27500000000000002</v>
      </c>
      <c r="AG355" s="696">
        <f>'2 MD eta and phi'!AF$13</f>
        <v>0.27600000000000002</v>
      </c>
      <c r="AH355" s="696">
        <f>'2 MD eta and phi'!AG$13</f>
        <v>0.27700000000000002</v>
      </c>
      <c r="AI355" s="696">
        <f>'2 MD eta and phi'!AH$13</f>
        <v>0.27800000000000002</v>
      </c>
      <c r="AJ355" s="696">
        <f>'2 MD eta and phi'!AI$13</f>
        <v>0.27900000000000003</v>
      </c>
      <c r="AK355" s="696">
        <f>'2 MD eta and phi'!AJ$13</f>
        <v>0.28000000000000003</v>
      </c>
      <c r="AL355" s="696">
        <f>'2 MD eta and phi'!AK$13</f>
        <v>0.28100000000000003</v>
      </c>
      <c r="AM355" s="696">
        <f>'2 MD eta and phi'!AL$13</f>
        <v>0.28199999999999997</v>
      </c>
      <c r="AN355" s="696">
        <f>'2 MD eta and phi'!AM$13</f>
        <v>0.28299999999999997</v>
      </c>
      <c r="AO355" s="696">
        <f>'2 MD eta and phi'!AN$13</f>
        <v>0.28399999999999997</v>
      </c>
      <c r="AP355" s="696">
        <f>'2 MD eta and phi'!AO$13</f>
        <v>0.28499999999999998</v>
      </c>
      <c r="AQ355" s="696">
        <f>'2 MD eta and phi'!AP$13</f>
        <v>0.28599999999999998</v>
      </c>
      <c r="AR355" s="696">
        <f>'2 MD eta and phi'!AQ$13</f>
        <v>0.28699999999999998</v>
      </c>
      <c r="AS355" s="696">
        <f>'2 MD eta and phi'!AR$13</f>
        <v>0.28799999999999998</v>
      </c>
      <c r="AT355" s="696">
        <f>'2 MD eta and phi'!AS$13</f>
        <v>0.28899999999999998</v>
      </c>
      <c r="AU355" s="696">
        <f>'2 MD eta and phi'!AT$13</f>
        <v>0.28999999999999998</v>
      </c>
      <c r="AV355" s="696">
        <f>'2 MD eta and phi'!AU$13</f>
        <v>0.29099999999999998</v>
      </c>
      <c r="AW355" s="696">
        <f>'2 MD eta and phi'!AV$13</f>
        <v>0.29199999999999998</v>
      </c>
      <c r="AX355" s="696">
        <f>'2 MD eta and phi'!AW$13</f>
        <v>0.29299999999999998</v>
      </c>
      <c r="AY355" s="696">
        <f>'2 MD eta and phi'!AX$13</f>
        <v>0.29399999999999998</v>
      </c>
      <c r="AZ355" s="696">
        <f>'2 MD eta and phi'!AY$13</f>
        <v>0.29499999999999998</v>
      </c>
      <c r="BA355" s="696">
        <f>'2 MD eta and phi'!AZ$13</f>
        <v>0.29599999999999999</v>
      </c>
      <c r="BB355" s="696">
        <f>'2 MD eta and phi'!BA$13</f>
        <v>0.29699999999999999</v>
      </c>
      <c r="BC355" s="696">
        <f>'2 MD eta and phi'!BB$13</f>
        <v>0.29799999999999999</v>
      </c>
      <c r="BD355" s="696">
        <f>'2 MD eta and phi'!BC$13</f>
        <v>0.29899999999999999</v>
      </c>
      <c r="BE355" s="696">
        <f>'2 MD eta and phi'!BD$13</f>
        <v>0.3</v>
      </c>
      <c r="BF355" s="696">
        <f>'2 MD eta and phi'!BE$13</f>
        <v>0.30099999999999999</v>
      </c>
      <c r="BG355" s="696">
        <f>'2 MD eta and phi'!BF$13</f>
        <v>0.30199999999999999</v>
      </c>
      <c r="BH355" s="696">
        <f>'2 MD eta and phi'!BG$13</f>
        <v>0.30299999999999999</v>
      </c>
    </row>
    <row r="356" spans="1:60" s="696" customFormat="1" ht="12.75" x14ac:dyDescent="0.2">
      <c r="A356" s="696" t="s">
        <v>6</v>
      </c>
      <c r="B356" s="696" t="s">
        <v>66</v>
      </c>
      <c r="C356" s="696" t="s">
        <v>16</v>
      </c>
      <c r="D356" s="696" t="str">
        <f>'2 MD eta and phi'!$A$13</f>
        <v>Industry static diesel engines</v>
      </c>
      <c r="E356" s="699" t="s">
        <v>1048</v>
      </c>
      <c r="F356" s="696" t="s">
        <v>13</v>
      </c>
      <c r="G356" s="706"/>
      <c r="H356" s="706"/>
      <c r="I356" s="706"/>
      <c r="J356" s="706"/>
      <c r="K356" s="706"/>
      <c r="L356" s="706"/>
      <c r="M356" s="706"/>
      <c r="N356" s="706"/>
      <c r="O356" s="706"/>
      <c r="P356" s="706"/>
      <c r="Q356" s="696">
        <f>1</f>
        <v>1</v>
      </c>
      <c r="R356" s="696">
        <f>1</f>
        <v>1</v>
      </c>
      <c r="S356" s="696">
        <f>1</f>
        <v>1</v>
      </c>
      <c r="T356" s="696">
        <f>1</f>
        <v>1</v>
      </c>
      <c r="U356" s="696">
        <f>1</f>
        <v>1</v>
      </c>
      <c r="V356" s="696">
        <f>1</f>
        <v>1</v>
      </c>
      <c r="W356" s="696">
        <f>1</f>
        <v>1</v>
      </c>
      <c r="X356" s="696">
        <f>1</f>
        <v>1</v>
      </c>
      <c r="Y356" s="696">
        <f>1</f>
        <v>1</v>
      </c>
      <c r="Z356" s="696">
        <f>1</f>
        <v>1</v>
      </c>
      <c r="AA356" s="696">
        <f>1</f>
        <v>1</v>
      </c>
      <c r="AB356" s="696">
        <f>1</f>
        <v>1</v>
      </c>
      <c r="AC356" s="696">
        <f>1</f>
        <v>1</v>
      </c>
      <c r="AD356" s="696">
        <f>1</f>
        <v>1</v>
      </c>
      <c r="AE356" s="696">
        <f>1</f>
        <v>1</v>
      </c>
      <c r="AF356" s="696">
        <f>1</f>
        <v>1</v>
      </c>
      <c r="AG356" s="696">
        <f>1</f>
        <v>1</v>
      </c>
      <c r="AH356" s="696">
        <f>1</f>
        <v>1</v>
      </c>
      <c r="AI356" s="696">
        <f>1</f>
        <v>1</v>
      </c>
      <c r="AJ356" s="696">
        <f>1</f>
        <v>1</v>
      </c>
      <c r="AK356" s="696">
        <f>1</f>
        <v>1</v>
      </c>
      <c r="AL356" s="696">
        <f>1</f>
        <v>1</v>
      </c>
      <c r="AM356" s="696">
        <f>1</f>
        <v>1</v>
      </c>
      <c r="AN356" s="696">
        <f>1</f>
        <v>1</v>
      </c>
      <c r="AO356" s="696">
        <f>1</f>
        <v>1</v>
      </c>
      <c r="AP356" s="696">
        <f>1</f>
        <v>1</v>
      </c>
      <c r="AQ356" s="696">
        <f>1</f>
        <v>1</v>
      </c>
      <c r="AR356" s="696">
        <f>1</f>
        <v>1</v>
      </c>
      <c r="AS356" s="696">
        <f>1</f>
        <v>1</v>
      </c>
      <c r="AT356" s="696">
        <f>1</f>
        <v>1</v>
      </c>
      <c r="AU356" s="696">
        <f>1</f>
        <v>1</v>
      </c>
      <c r="AV356" s="696">
        <f>1</f>
        <v>1</v>
      </c>
      <c r="AW356" s="696">
        <f>1</f>
        <v>1</v>
      </c>
      <c r="AX356" s="696">
        <f>1</f>
        <v>1</v>
      </c>
      <c r="AY356" s="696">
        <f>1</f>
        <v>1</v>
      </c>
      <c r="AZ356" s="696">
        <f>1</f>
        <v>1</v>
      </c>
      <c r="BA356" s="696">
        <f>1</f>
        <v>1</v>
      </c>
      <c r="BB356" s="696">
        <f>1</f>
        <v>1</v>
      </c>
      <c r="BC356" s="696">
        <f>1</f>
        <v>1</v>
      </c>
      <c r="BD356" s="696">
        <f>1</f>
        <v>1</v>
      </c>
      <c r="BE356" s="696">
        <f>1</f>
        <v>1</v>
      </c>
      <c r="BF356" s="696">
        <f>1</f>
        <v>1</v>
      </c>
      <c r="BG356" s="696">
        <f>1</f>
        <v>1</v>
      </c>
      <c r="BH356" s="696">
        <f>1</f>
        <v>1</v>
      </c>
    </row>
    <row r="357" spans="1:60" s="697" customFormat="1" ht="12.75" x14ac:dyDescent="0.2">
      <c r="A357" s="697" t="s">
        <v>6</v>
      </c>
      <c r="B357" s="697" t="s">
        <v>66</v>
      </c>
      <c r="C357" s="697" t="s">
        <v>15</v>
      </c>
      <c r="F357" s="697" t="s">
        <v>9</v>
      </c>
      <c r="Q357" s="697">
        <v>930</v>
      </c>
      <c r="R357" s="697">
        <v>803</v>
      </c>
      <c r="S357" s="697">
        <v>718</v>
      </c>
      <c r="T357" s="697">
        <v>659</v>
      </c>
      <c r="U357" s="697">
        <v>576</v>
      </c>
      <c r="V357" s="697">
        <v>507</v>
      </c>
      <c r="W357" s="697">
        <v>525</v>
      </c>
      <c r="X357" s="697">
        <v>538</v>
      </c>
      <c r="Y357" s="697">
        <v>496</v>
      </c>
      <c r="Z357" s="697">
        <v>473</v>
      </c>
      <c r="AA357" s="697">
        <v>339</v>
      </c>
      <c r="AB357" s="697">
        <v>310</v>
      </c>
      <c r="AC357" s="697">
        <v>273</v>
      </c>
      <c r="AD357" s="697">
        <v>209</v>
      </c>
      <c r="AE357" s="697">
        <v>202</v>
      </c>
      <c r="AF357" s="697">
        <v>188</v>
      </c>
      <c r="AG357" s="697">
        <v>150</v>
      </c>
      <c r="AH357" s="697">
        <v>117</v>
      </c>
      <c r="AI357" s="697">
        <v>160</v>
      </c>
      <c r="AJ357" s="697">
        <v>125</v>
      </c>
      <c r="AK357" s="697">
        <v>110</v>
      </c>
      <c r="AL357" s="697">
        <v>116</v>
      </c>
      <c r="AM357" s="697">
        <v>107</v>
      </c>
      <c r="AN357" s="697">
        <v>106</v>
      </c>
      <c r="AO357" s="697">
        <v>93</v>
      </c>
      <c r="AP357" s="697">
        <v>67</v>
      </c>
      <c r="AQ357" s="697">
        <v>62</v>
      </c>
      <c r="AR357" s="697">
        <v>51</v>
      </c>
      <c r="AS357" s="697">
        <v>31</v>
      </c>
      <c r="AT357" s="697">
        <v>20</v>
      </c>
      <c r="AU357" s="697">
        <v>9</v>
      </c>
      <c r="AV357" s="697">
        <v>31</v>
      </c>
      <c r="AW357" s="697">
        <v>31</v>
      </c>
      <c r="AX357" s="697">
        <v>23</v>
      </c>
      <c r="AY357" s="697">
        <v>21</v>
      </c>
      <c r="AZ357" s="697">
        <v>19</v>
      </c>
      <c r="BA357" s="697">
        <v>17</v>
      </c>
      <c r="BB357" s="697">
        <v>17</v>
      </c>
      <c r="BC357" s="697">
        <v>14</v>
      </c>
      <c r="BD357" s="697">
        <v>14</v>
      </c>
      <c r="BE357" s="697">
        <v>21</v>
      </c>
      <c r="BF357" s="697">
        <v>14</v>
      </c>
      <c r="BG357" s="697">
        <v>3</v>
      </c>
    </row>
    <row r="358" spans="1:60" s="697" customFormat="1" ht="12.75" x14ac:dyDescent="0.2">
      <c r="A358" s="697" t="s">
        <v>6</v>
      </c>
      <c r="B358" s="697" t="s">
        <v>66</v>
      </c>
      <c r="C358" s="697" t="s">
        <v>15</v>
      </c>
      <c r="F358" s="697" t="s">
        <v>10</v>
      </c>
      <c r="Q358" s="697">
        <v>7.4859336891164203E-3</v>
      </c>
      <c r="R358" s="697">
        <v>6.4820794317080998E-3</v>
      </c>
      <c r="S358" s="697">
        <v>5.7548651854701701E-3</v>
      </c>
      <c r="T358" s="697">
        <v>5.0241295447787902E-3</v>
      </c>
      <c r="U358" s="697">
        <v>4.5753139570905398E-3</v>
      </c>
      <c r="V358" s="697">
        <v>4.1043658471427297E-3</v>
      </c>
      <c r="W358" s="697">
        <v>4.2113200282358999E-3</v>
      </c>
      <c r="X358" s="698">
        <v>4.2039789332208102E-3</v>
      </c>
      <c r="Y358" s="698">
        <v>3.8777568427554002E-3</v>
      </c>
      <c r="Z358" s="698">
        <v>3.5281393353970101E-3</v>
      </c>
      <c r="AA358" s="698">
        <v>2.7299741498022999E-3</v>
      </c>
      <c r="AB358" s="698">
        <v>2.5497405022166298E-3</v>
      </c>
      <c r="AC358" s="698">
        <v>2.2621622293484498E-3</v>
      </c>
      <c r="AD358" s="698">
        <v>1.7471118318760099E-3</v>
      </c>
      <c r="AE358" s="697">
        <v>1.69118324221595E-3</v>
      </c>
      <c r="AF358" s="697">
        <v>1.50801735824236E-3</v>
      </c>
      <c r="AG358" s="697">
        <v>1.1745360582569901E-3</v>
      </c>
      <c r="AH358" s="697">
        <v>9.0637249585547605E-4</v>
      </c>
      <c r="AI358" s="697">
        <v>1.2238497724404299E-3</v>
      </c>
      <c r="AJ358" s="697">
        <v>9.7671511173620901E-4</v>
      </c>
      <c r="AK358" s="697">
        <v>8.63856254319281E-4</v>
      </c>
      <c r="AL358" s="697">
        <v>8.72370667288356E-4</v>
      </c>
      <c r="AM358" s="697">
        <v>8.2260234480107601E-4</v>
      </c>
      <c r="AN358" s="697">
        <v>8.0217950658392604E-4</v>
      </c>
      <c r="AO358" s="697">
        <v>7.0506356944118E-4</v>
      </c>
      <c r="AP358" s="697">
        <v>5.0988957466077103E-4</v>
      </c>
      <c r="AQ358" s="697">
        <v>4.4572250179726798E-4</v>
      </c>
      <c r="AR358" s="697">
        <v>3.7566016750023898E-4</v>
      </c>
      <c r="AS358" s="697">
        <v>2.27568031830161E-4</v>
      </c>
      <c r="AT358" s="697">
        <v>1.44200265328488E-4</v>
      </c>
      <c r="AU358" s="697">
        <v>6.4558705382761398E-5</v>
      </c>
      <c r="AV358" s="697">
        <v>2.20018879039298E-4</v>
      </c>
      <c r="AW358" s="697">
        <v>2.2652704806027101E-4</v>
      </c>
      <c r="AX358" s="697">
        <v>1.66721032220652E-4</v>
      </c>
      <c r="AY358" s="697">
        <v>1.5155998527703E-4</v>
      </c>
      <c r="AZ358" s="697">
        <v>1.3819186849952701E-4</v>
      </c>
      <c r="BA358" s="697">
        <v>1.2570431387627699E-4</v>
      </c>
      <c r="BB358" s="697">
        <v>1.27746550843127E-4</v>
      </c>
      <c r="BC358" s="697">
        <v>1.05236255393358E-4</v>
      </c>
      <c r="BD358" s="697">
        <v>1.13393377826735E-4</v>
      </c>
      <c r="BE358" s="697">
        <v>1.6175745624845899E-4</v>
      </c>
      <c r="BF358" s="697">
        <v>1.1835219923747399E-4</v>
      </c>
      <c r="BG358" s="697">
        <v>2.4629935223270399E-5</v>
      </c>
    </row>
    <row r="359" spans="1:60" s="696" customFormat="1" ht="12.75" x14ac:dyDescent="0.2">
      <c r="A359" s="696" t="s">
        <v>6</v>
      </c>
      <c r="B359" s="696" t="s">
        <v>66</v>
      </c>
      <c r="C359" s="696" t="s">
        <v>15</v>
      </c>
      <c r="D359" s="696" t="s">
        <v>1075</v>
      </c>
      <c r="E359" s="699" t="s">
        <v>1053</v>
      </c>
      <c r="F359" s="696" t="s">
        <v>11</v>
      </c>
      <c r="G359" s="705"/>
      <c r="H359" s="705"/>
      <c r="I359" s="705"/>
      <c r="J359" s="705"/>
      <c r="K359" s="705"/>
      <c r="L359" s="705"/>
      <c r="M359" s="705"/>
      <c r="N359" s="705"/>
      <c r="O359" s="705"/>
      <c r="P359" s="705"/>
      <c r="Q359" s="696">
        <f t="shared" ref="Q359:BG359" si="54">0.5</f>
        <v>0.5</v>
      </c>
      <c r="R359" s="696">
        <f t="shared" si="54"/>
        <v>0.5</v>
      </c>
      <c r="S359" s="696">
        <f t="shared" si="54"/>
        <v>0.5</v>
      </c>
      <c r="T359" s="696">
        <f t="shared" si="54"/>
        <v>0.5</v>
      </c>
      <c r="U359" s="696">
        <f t="shared" si="54"/>
        <v>0.5</v>
      </c>
      <c r="V359" s="696">
        <f t="shared" si="54"/>
        <v>0.5</v>
      </c>
      <c r="W359" s="696">
        <f t="shared" si="54"/>
        <v>0.5</v>
      </c>
      <c r="X359" s="696">
        <f t="shared" si="54"/>
        <v>0.5</v>
      </c>
      <c r="Y359" s="696">
        <f t="shared" si="54"/>
        <v>0.5</v>
      </c>
      <c r="Z359" s="696">
        <f t="shared" si="54"/>
        <v>0.5</v>
      </c>
      <c r="AA359" s="696">
        <f t="shared" si="54"/>
        <v>0.5</v>
      </c>
      <c r="AB359" s="696">
        <f t="shared" si="54"/>
        <v>0.5</v>
      </c>
      <c r="AC359" s="696">
        <f t="shared" si="54"/>
        <v>0.5</v>
      </c>
      <c r="AD359" s="696">
        <f t="shared" si="54"/>
        <v>0.5</v>
      </c>
      <c r="AE359" s="696">
        <f t="shared" si="54"/>
        <v>0.5</v>
      </c>
      <c r="AF359" s="696">
        <f t="shared" si="54"/>
        <v>0.5</v>
      </c>
      <c r="AG359" s="696">
        <f t="shared" si="54"/>
        <v>0.5</v>
      </c>
      <c r="AH359" s="696">
        <f t="shared" si="54"/>
        <v>0.5</v>
      </c>
      <c r="AI359" s="696">
        <f t="shared" si="54"/>
        <v>0.5</v>
      </c>
      <c r="AJ359" s="696">
        <f t="shared" si="54"/>
        <v>0.5</v>
      </c>
      <c r="AK359" s="696">
        <f t="shared" si="54"/>
        <v>0.5</v>
      </c>
      <c r="AL359" s="696">
        <f t="shared" si="54"/>
        <v>0.5</v>
      </c>
      <c r="AM359" s="696">
        <f t="shared" si="54"/>
        <v>0.5</v>
      </c>
      <c r="AN359" s="696">
        <f t="shared" si="54"/>
        <v>0.5</v>
      </c>
      <c r="AO359" s="696">
        <f t="shared" si="54"/>
        <v>0.5</v>
      </c>
      <c r="AP359" s="696">
        <f t="shared" si="54"/>
        <v>0.5</v>
      </c>
      <c r="AQ359" s="696">
        <f t="shared" si="54"/>
        <v>0.5</v>
      </c>
      <c r="AR359" s="696">
        <f t="shared" si="54"/>
        <v>0.5</v>
      </c>
      <c r="AS359" s="696">
        <f t="shared" si="54"/>
        <v>0.5</v>
      </c>
      <c r="AT359" s="696">
        <f t="shared" si="54"/>
        <v>0.5</v>
      </c>
      <c r="AU359" s="696">
        <f t="shared" si="54"/>
        <v>0.5</v>
      </c>
      <c r="AV359" s="696">
        <f t="shared" si="54"/>
        <v>0.5</v>
      </c>
      <c r="AW359" s="696">
        <f t="shared" si="54"/>
        <v>0.5</v>
      </c>
      <c r="AX359" s="696">
        <f t="shared" si="54"/>
        <v>0.5</v>
      </c>
      <c r="AY359" s="696">
        <f t="shared" si="54"/>
        <v>0.5</v>
      </c>
      <c r="AZ359" s="696">
        <f t="shared" si="54"/>
        <v>0.5</v>
      </c>
      <c r="BA359" s="696">
        <f t="shared" si="54"/>
        <v>0.5</v>
      </c>
      <c r="BB359" s="696">
        <f t="shared" si="54"/>
        <v>0.5</v>
      </c>
      <c r="BC359" s="696">
        <f t="shared" si="54"/>
        <v>0.5</v>
      </c>
      <c r="BD359" s="696">
        <f t="shared" si="54"/>
        <v>0.5</v>
      </c>
      <c r="BE359" s="696">
        <f>0.5</f>
        <v>0.5</v>
      </c>
      <c r="BF359" s="696">
        <f t="shared" si="54"/>
        <v>0.5</v>
      </c>
      <c r="BG359" s="696">
        <f t="shared" si="54"/>
        <v>0.5</v>
      </c>
      <c r="BH359" s="705"/>
    </row>
    <row r="360" spans="1:60" s="696" customFormat="1" ht="12.75" x14ac:dyDescent="0.2">
      <c r="A360" s="696" t="s">
        <v>6</v>
      </c>
      <c r="B360" s="696" t="s">
        <v>66</v>
      </c>
      <c r="C360" s="696" t="s">
        <v>15</v>
      </c>
      <c r="D360" s="696" t="s">
        <v>1075</v>
      </c>
      <c r="E360" s="699" t="s">
        <v>1053</v>
      </c>
      <c r="F360" s="696" t="s">
        <v>12</v>
      </c>
      <c r="G360" s="706"/>
      <c r="H360" s="706"/>
      <c r="I360" s="706"/>
      <c r="J360" s="706"/>
      <c r="K360" s="706"/>
      <c r="L360" s="706"/>
      <c r="M360" s="706"/>
      <c r="N360" s="706"/>
      <c r="O360" s="706"/>
      <c r="P360" s="706"/>
      <c r="Q360" s="700">
        <f>'3 Heat eta and phi'!N$20</f>
        <v>0.26376961637687713</v>
      </c>
      <c r="R360" s="700">
        <f>'3 Heat eta and phi'!O$20</f>
        <v>0.27384463233818968</v>
      </c>
      <c r="S360" s="700">
        <f>'3 Heat eta and phi'!P$20</f>
        <v>0.29274828522686275</v>
      </c>
      <c r="T360" s="700">
        <f>'3 Heat eta and phi'!Q$20</f>
        <v>0.26305771052289167</v>
      </c>
      <c r="U360" s="700">
        <f>'3 Heat eta and phi'!R$20</f>
        <v>0.27337536104858901</v>
      </c>
      <c r="V360" s="700">
        <f>'3 Heat eta and phi'!S$20</f>
        <v>0.26712694482050137</v>
      </c>
      <c r="W360" s="700">
        <f>'3 Heat eta and phi'!T$20</f>
        <v>0.26379674514077622</v>
      </c>
      <c r="X360" s="700">
        <f>'3 Heat eta and phi'!U$20</f>
        <v>0.27815907003644758</v>
      </c>
      <c r="Y360" s="700">
        <f>'3 Heat eta and phi'!V$20</f>
        <v>0.28285577134714029</v>
      </c>
      <c r="Z360" s="700">
        <f>'3 Heat eta and phi'!W$20</f>
        <v>0.27873423627915395</v>
      </c>
      <c r="AA360" s="700">
        <f>'3 Heat eta and phi'!X$20</f>
        <v>0.30307632471533119</v>
      </c>
      <c r="AB360" s="700">
        <f>'3 Heat eta and phi'!Y$20</f>
        <v>0.30222719842934154</v>
      </c>
      <c r="AC360" s="700">
        <f>'3 Heat eta and phi'!Z$20</f>
        <v>0.31428327370669973</v>
      </c>
      <c r="AD360" s="700">
        <f>'3 Heat eta and phi'!AA$20</f>
        <v>0.32638671499685012</v>
      </c>
      <c r="AE360" s="700">
        <f>'3 Heat eta and phi'!AB$20</f>
        <v>0.32866456515327247</v>
      </c>
      <c r="AF360" s="700">
        <f>'3 Heat eta and phi'!AC$20</f>
        <v>0.32726578478118595</v>
      </c>
      <c r="AG360" s="700">
        <f>'3 Heat eta and phi'!AD$20</f>
        <v>0.33804828140726689</v>
      </c>
      <c r="AH360" s="700">
        <f>'3 Heat eta and phi'!AE$20</f>
        <v>0.35308368348877672</v>
      </c>
      <c r="AI360" s="700">
        <f>'3 Heat eta and phi'!AF$20</f>
        <v>0.36127501605989543</v>
      </c>
      <c r="AJ360" s="700">
        <f>'3 Heat eta and phi'!AG$20</f>
        <v>0.336314328692911</v>
      </c>
      <c r="AK360" s="700">
        <f>'3 Heat eta and phi'!AH$20</f>
        <v>0.34392257025756506</v>
      </c>
      <c r="AL360" s="700">
        <f>'3 Heat eta and phi'!AI$20</f>
        <v>0.36114628596185655</v>
      </c>
      <c r="AM360" s="700">
        <f>'3 Heat eta and phi'!AJ$20</f>
        <v>0.37061538562698515</v>
      </c>
      <c r="AN360" s="700">
        <f>'3 Heat eta and phi'!AK$20</f>
        <v>0.37678757180985728</v>
      </c>
      <c r="AO360" s="700">
        <f>'3 Heat eta and phi'!AL$20</f>
        <v>0.38741092067264526</v>
      </c>
      <c r="AP360" s="700">
        <f>'3 Heat eta and phi'!AM$20</f>
        <v>0.383268005286727</v>
      </c>
      <c r="AQ360" s="700">
        <f>'3 Heat eta and phi'!AN$20</f>
        <v>0.39361997933234427</v>
      </c>
      <c r="AR360" s="700">
        <f>'3 Heat eta and phi'!AO$20</f>
        <v>0.40715832414469166</v>
      </c>
      <c r="AS360" s="700">
        <f>'3 Heat eta and phi'!AP$20</f>
        <v>0.41465054901440324</v>
      </c>
      <c r="AT360" s="700">
        <f>'3 Heat eta and phi'!AQ$20</f>
        <v>0.40584455533179142</v>
      </c>
      <c r="AU360" s="700">
        <f>'3 Heat eta and phi'!AR$20</f>
        <v>0.4151583306213521</v>
      </c>
      <c r="AV360" s="700">
        <f>'3 Heat eta and phi'!AS$20</f>
        <v>0.43862096220278957</v>
      </c>
      <c r="AW360" s="700">
        <f>'3 Heat eta and phi'!AT$20</f>
        <v>0.44758791805257503</v>
      </c>
      <c r="AX360" s="700">
        <f>'3 Heat eta and phi'!AU$20</f>
        <v>0.44657128563417114</v>
      </c>
      <c r="AY360" s="700">
        <f>'3 Heat eta and phi'!AV$20</f>
        <v>0.45050456715809217</v>
      </c>
      <c r="AZ360" s="700">
        <f>'3 Heat eta and phi'!AW$20</f>
        <v>0.44928545717019908</v>
      </c>
      <c r="BA360" s="700">
        <f>'3 Heat eta and phi'!AX$20</f>
        <v>0.44282161656391661</v>
      </c>
      <c r="BB360" s="700">
        <f>'3 Heat eta and phi'!AY$20</f>
        <v>0.4474011718435042</v>
      </c>
      <c r="BC360" s="700">
        <f>'3 Heat eta and phi'!AZ$20</f>
        <v>0.42440799931491724</v>
      </c>
      <c r="BD360" s="700">
        <f>'3 Heat eta and phi'!BA$20</f>
        <v>0.43407536964877846</v>
      </c>
      <c r="BE360" s="700">
        <f>'3 Heat eta and phi'!BB$20</f>
        <v>0.43033233297466611</v>
      </c>
      <c r="BF360" s="700">
        <f>'3 Heat eta and phi'!BC$20</f>
        <v>0.42931747399306813</v>
      </c>
      <c r="BG360" s="700">
        <f>'3 Heat eta and phi'!BD$20</f>
        <v>0.4373933131244585</v>
      </c>
      <c r="BH360" s="706"/>
    </row>
    <row r="361" spans="1:60" s="696" customFormat="1" ht="12.75" x14ac:dyDescent="0.2">
      <c r="A361" s="696" t="s">
        <v>6</v>
      </c>
      <c r="B361" s="696" t="s">
        <v>66</v>
      </c>
      <c r="C361" s="696" t="s">
        <v>15</v>
      </c>
      <c r="D361" s="696" t="s">
        <v>1075</v>
      </c>
      <c r="E361" s="699" t="s">
        <v>1053</v>
      </c>
      <c r="F361" s="696" t="s">
        <v>13</v>
      </c>
      <c r="G361" s="706"/>
      <c r="H361" s="706"/>
      <c r="I361" s="706"/>
      <c r="J361" s="706"/>
      <c r="K361" s="706"/>
      <c r="L361" s="706"/>
      <c r="M361" s="706"/>
      <c r="N361" s="706"/>
      <c r="O361" s="706"/>
      <c r="P361" s="706"/>
      <c r="Q361" s="700">
        <f>'3 Heat eta and phi'!N$24</f>
        <v>0.40255759881631803</v>
      </c>
      <c r="R361" s="700">
        <f>'3 Heat eta and phi'!O$24</f>
        <v>0.40261044176706828</v>
      </c>
      <c r="S361" s="700">
        <f>'3 Heat eta and phi'!P$24</f>
        <v>0.40308602832382168</v>
      </c>
      <c r="T361" s="700">
        <f>'3 Heat eta and phi'!Q$24</f>
        <v>0.4022933840625661</v>
      </c>
      <c r="U361" s="700">
        <f>'3 Heat eta and phi'!R$24</f>
        <v>0.40287465652082011</v>
      </c>
      <c r="V361" s="700">
        <f>'3 Heat eta and phi'!S$24</f>
        <v>0.40102515324455723</v>
      </c>
      <c r="W361" s="700">
        <f>'3 Heat eta and phi'!T$24</f>
        <v>0.40076093849080541</v>
      </c>
      <c r="X361" s="700">
        <f>'3 Heat eta and phi'!U$24</f>
        <v>0.4033502430775735</v>
      </c>
      <c r="Y361" s="700">
        <f>'3 Heat eta and phi'!V$24</f>
        <v>0.40234622701331646</v>
      </c>
      <c r="Z361" s="700">
        <f>'3 Heat eta and phi'!W$24</f>
        <v>0.40435425914183065</v>
      </c>
      <c r="AA361" s="700">
        <f>'3 Heat eta and phi'!X$24</f>
        <v>0.40271612766856901</v>
      </c>
      <c r="AB361" s="700">
        <f>'3 Heat eta and phi'!Y$24</f>
        <v>0.402134855210315</v>
      </c>
      <c r="AC361" s="700">
        <f>'3 Heat eta and phi'!Z$24</f>
        <v>0.40250475586556766</v>
      </c>
      <c r="AD361" s="700">
        <f>'3 Heat eta and phi'!AA$24</f>
        <v>0.40160642570281135</v>
      </c>
      <c r="AE361" s="700">
        <f>'3 Heat eta and phi'!AB$24</f>
        <v>0.40202916930881427</v>
      </c>
      <c r="AF361" s="700">
        <f>'3 Heat eta and phi'!AC$24</f>
        <v>0.40409004438807872</v>
      </c>
      <c r="AG361" s="700">
        <f>'3 Heat eta and phi'!AD$24</f>
        <v>0.40414288733882908</v>
      </c>
      <c r="AH361" s="700">
        <f>'3 Heat eta and phi'!AE$24</f>
        <v>0.40340308602832387</v>
      </c>
      <c r="AI361" s="700">
        <f>'3 Heat eta and phi'!AF$24</f>
        <v>0.4022933840625661</v>
      </c>
      <c r="AJ361" s="700">
        <f>'3 Heat eta and phi'!AG$24</f>
        <v>0.39996829422954983</v>
      </c>
      <c r="AK361" s="700">
        <f>'3 Heat eta and phi'!AH$24</f>
        <v>0.40007398013105056</v>
      </c>
      <c r="AL361" s="700">
        <f>'3 Heat eta and phi'!AI$24</f>
        <v>0.40255759881631803</v>
      </c>
      <c r="AM361" s="700">
        <f>'3 Heat eta and phi'!AJ$24</f>
        <v>0.40165926865356172</v>
      </c>
      <c r="AN361" s="700">
        <f>'3 Heat eta and phi'!AK$24</f>
        <v>0.40292749947157058</v>
      </c>
      <c r="AO361" s="700">
        <f>'3 Heat eta and phi'!AL$24</f>
        <v>0.40113083914605796</v>
      </c>
      <c r="AP361" s="700">
        <f>'3 Heat eta and phi'!AM$24</f>
        <v>0.39965123652504764</v>
      </c>
      <c r="AQ361" s="700">
        <f>'3 Heat eta and phi'!AN$24</f>
        <v>0.40329740012682325</v>
      </c>
      <c r="AR361" s="700">
        <f>'3 Heat eta and phi'!AO$24</f>
        <v>0.40091946734305661</v>
      </c>
      <c r="AS361" s="700">
        <f>'3 Heat eta and phi'!AP$24</f>
        <v>0.40070809554005504</v>
      </c>
      <c r="AT361" s="700">
        <f>'3 Heat eta and phi'!AQ$24</f>
        <v>0.40012682308180103</v>
      </c>
      <c r="AU361" s="700">
        <f>'3 Heat eta and phi'!AR$24</f>
        <v>0.40097231029380687</v>
      </c>
      <c r="AV361" s="700">
        <f>'3 Heat eta and phi'!AS$24</f>
        <v>0.40123652504755869</v>
      </c>
      <c r="AW361" s="700">
        <f>'3 Heat eta and phi'!AT$24</f>
        <v>0.40054956668780395</v>
      </c>
      <c r="AX361" s="700">
        <f>'3 Heat eta and phi'!AU$24</f>
        <v>0.40033819488480238</v>
      </c>
      <c r="AY361" s="700">
        <f>'3 Heat eta and phi'!AV$24</f>
        <v>0.40065525258930468</v>
      </c>
      <c r="AZ361" s="700">
        <f>'3 Heat eta and phi'!AW$24</f>
        <v>0.40039103783555285</v>
      </c>
      <c r="BA361" s="700">
        <f>'3 Heat eta and phi'!AX$24</f>
        <v>0.40017966603255128</v>
      </c>
      <c r="BB361" s="700">
        <f>'3 Heat eta and phi'!AY$24</f>
        <v>0.40023250898330165</v>
      </c>
      <c r="BC361" s="700">
        <f>'3 Heat eta and phi'!AZ$24</f>
        <v>0.40139505389980978</v>
      </c>
      <c r="BD361" s="700">
        <f>'3 Heat eta and phi'!BA$24</f>
        <v>0.40123652504755869</v>
      </c>
      <c r="BE361" s="700">
        <f>'3 Heat eta and phi'!BB$24</f>
        <v>0.40329740012682325</v>
      </c>
      <c r="BF361" s="700">
        <f>'3 Heat eta and phi'!BC$24</f>
        <v>0.40123652504755869</v>
      </c>
      <c r="BG361" s="700">
        <f>'3 Heat eta and phi'!BD$24</f>
        <v>0.40192348340731354</v>
      </c>
      <c r="BH361" s="706"/>
    </row>
    <row r="362" spans="1:60" s="696" customFormat="1" ht="12.75" x14ac:dyDescent="0.2">
      <c r="A362" s="696" t="s">
        <v>6</v>
      </c>
      <c r="B362" s="696" t="s">
        <v>66</v>
      </c>
      <c r="C362" s="696" t="s">
        <v>15</v>
      </c>
      <c r="D362" s="696" t="s">
        <v>1074</v>
      </c>
      <c r="E362" s="699" t="s">
        <v>1047</v>
      </c>
      <c r="F362" s="696" t="s">
        <v>11</v>
      </c>
      <c r="G362" s="705"/>
      <c r="H362" s="705"/>
      <c r="I362" s="705"/>
      <c r="J362" s="705"/>
      <c r="K362" s="705"/>
      <c r="L362" s="705"/>
      <c r="M362" s="705"/>
      <c r="N362" s="705"/>
      <c r="O362" s="705"/>
      <c r="P362" s="705"/>
      <c r="Q362" s="696">
        <f t="shared" ref="Q362:BG362" si="55">0.5</f>
        <v>0.5</v>
      </c>
      <c r="R362" s="696">
        <f t="shared" si="55"/>
        <v>0.5</v>
      </c>
      <c r="S362" s="696">
        <f t="shared" si="55"/>
        <v>0.5</v>
      </c>
      <c r="T362" s="696">
        <f t="shared" si="55"/>
        <v>0.5</v>
      </c>
      <c r="U362" s="696">
        <f t="shared" si="55"/>
        <v>0.5</v>
      </c>
      <c r="V362" s="696">
        <f t="shared" si="55"/>
        <v>0.5</v>
      </c>
      <c r="W362" s="696">
        <f t="shared" si="55"/>
        <v>0.5</v>
      </c>
      <c r="X362" s="696">
        <f t="shared" si="55"/>
        <v>0.5</v>
      </c>
      <c r="Y362" s="696">
        <f t="shared" si="55"/>
        <v>0.5</v>
      </c>
      <c r="Z362" s="696">
        <f t="shared" si="55"/>
        <v>0.5</v>
      </c>
      <c r="AA362" s="696">
        <f t="shared" si="55"/>
        <v>0.5</v>
      </c>
      <c r="AB362" s="696">
        <f t="shared" si="55"/>
        <v>0.5</v>
      </c>
      <c r="AC362" s="696">
        <f t="shared" si="55"/>
        <v>0.5</v>
      </c>
      <c r="AD362" s="696">
        <f t="shared" si="55"/>
        <v>0.5</v>
      </c>
      <c r="AE362" s="696">
        <f t="shared" si="55"/>
        <v>0.5</v>
      </c>
      <c r="AF362" s="696">
        <f t="shared" si="55"/>
        <v>0.5</v>
      </c>
      <c r="AG362" s="696">
        <f t="shared" si="55"/>
        <v>0.5</v>
      </c>
      <c r="AH362" s="696">
        <f t="shared" si="55"/>
        <v>0.5</v>
      </c>
      <c r="AI362" s="696">
        <f t="shared" si="55"/>
        <v>0.5</v>
      </c>
      <c r="AJ362" s="696">
        <f t="shared" si="55"/>
        <v>0.5</v>
      </c>
      <c r="AK362" s="696">
        <f t="shared" si="55"/>
        <v>0.5</v>
      </c>
      <c r="AL362" s="696">
        <f t="shared" si="55"/>
        <v>0.5</v>
      </c>
      <c r="AM362" s="696">
        <f t="shared" si="55"/>
        <v>0.5</v>
      </c>
      <c r="AN362" s="696">
        <f t="shared" si="55"/>
        <v>0.5</v>
      </c>
      <c r="AO362" s="696">
        <f t="shared" si="55"/>
        <v>0.5</v>
      </c>
      <c r="AP362" s="696">
        <f t="shared" si="55"/>
        <v>0.5</v>
      </c>
      <c r="AQ362" s="696">
        <f t="shared" si="55"/>
        <v>0.5</v>
      </c>
      <c r="AR362" s="696">
        <f t="shared" si="55"/>
        <v>0.5</v>
      </c>
      <c r="AS362" s="696">
        <f t="shared" si="55"/>
        <v>0.5</v>
      </c>
      <c r="AT362" s="696">
        <f t="shared" si="55"/>
        <v>0.5</v>
      </c>
      <c r="AU362" s="696">
        <f t="shared" si="55"/>
        <v>0.5</v>
      </c>
      <c r="AV362" s="696">
        <f t="shared" si="55"/>
        <v>0.5</v>
      </c>
      <c r="AW362" s="696">
        <f t="shared" si="55"/>
        <v>0.5</v>
      </c>
      <c r="AX362" s="696">
        <f t="shared" si="55"/>
        <v>0.5</v>
      </c>
      <c r="AY362" s="696">
        <f t="shared" si="55"/>
        <v>0.5</v>
      </c>
      <c r="AZ362" s="696">
        <f t="shared" si="55"/>
        <v>0.5</v>
      </c>
      <c r="BA362" s="696">
        <f t="shared" si="55"/>
        <v>0.5</v>
      </c>
      <c r="BB362" s="696">
        <f t="shared" si="55"/>
        <v>0.5</v>
      </c>
      <c r="BC362" s="696">
        <f t="shared" si="55"/>
        <v>0.5</v>
      </c>
      <c r="BD362" s="696">
        <f t="shared" si="55"/>
        <v>0.5</v>
      </c>
      <c r="BE362" s="696">
        <f>0.5</f>
        <v>0.5</v>
      </c>
      <c r="BF362" s="696">
        <f t="shared" si="55"/>
        <v>0.5</v>
      </c>
      <c r="BG362" s="696">
        <f t="shared" si="55"/>
        <v>0.5</v>
      </c>
      <c r="BH362" s="705"/>
    </row>
    <row r="363" spans="1:60" s="696" customFormat="1" ht="12.75" x14ac:dyDescent="0.2">
      <c r="A363" s="696" t="s">
        <v>6</v>
      </c>
      <c r="B363" s="696" t="s">
        <v>66</v>
      </c>
      <c r="C363" s="696" t="s">
        <v>15</v>
      </c>
      <c r="D363" s="696" t="s">
        <v>1074</v>
      </c>
      <c r="E363" s="699" t="s">
        <v>1047</v>
      </c>
      <c r="F363" s="696" t="s">
        <v>12</v>
      </c>
      <c r="G363" s="706"/>
      <c r="H363" s="706"/>
      <c r="I363" s="706"/>
      <c r="J363" s="706"/>
      <c r="K363" s="706"/>
      <c r="L363" s="706"/>
      <c r="M363" s="706"/>
      <c r="N363" s="706"/>
      <c r="O363" s="706"/>
      <c r="P363" s="706"/>
      <c r="Q363" s="700">
        <f>'3 Heat eta and phi'!N$21</f>
        <v>0.26376961637687713</v>
      </c>
      <c r="R363" s="700">
        <f>'3 Heat eta and phi'!O$21</f>
        <v>0.27384463233818968</v>
      </c>
      <c r="S363" s="700">
        <f>'3 Heat eta and phi'!P$21</f>
        <v>0.29274828522686275</v>
      </c>
      <c r="T363" s="700">
        <f>'3 Heat eta and phi'!Q$21</f>
        <v>0.26305771052289167</v>
      </c>
      <c r="U363" s="700">
        <f>'3 Heat eta and phi'!R$21</f>
        <v>0.27337536104858901</v>
      </c>
      <c r="V363" s="700">
        <f>'3 Heat eta and phi'!S$21</f>
        <v>0.26712694482050137</v>
      </c>
      <c r="W363" s="700">
        <f>'3 Heat eta and phi'!T$21</f>
        <v>0.26379674514077622</v>
      </c>
      <c r="X363" s="700">
        <f>'3 Heat eta and phi'!U$21</f>
        <v>0.27815907003644758</v>
      </c>
      <c r="Y363" s="700">
        <f>'3 Heat eta and phi'!V$21</f>
        <v>0.28285577134714029</v>
      </c>
      <c r="Z363" s="700">
        <f>'3 Heat eta and phi'!W$21</f>
        <v>0.27873423627915395</v>
      </c>
      <c r="AA363" s="700">
        <f>'3 Heat eta and phi'!X$21</f>
        <v>0.30307632471533119</v>
      </c>
      <c r="AB363" s="700">
        <f>'3 Heat eta and phi'!Y$21</f>
        <v>0.30222719842934154</v>
      </c>
      <c r="AC363" s="700">
        <f>'3 Heat eta and phi'!Z$21</f>
        <v>0.31428327370669973</v>
      </c>
      <c r="AD363" s="700">
        <f>'3 Heat eta and phi'!AA$21</f>
        <v>0.32638671499685012</v>
      </c>
      <c r="AE363" s="700">
        <f>'3 Heat eta and phi'!AB$21</f>
        <v>0.32866456515327247</v>
      </c>
      <c r="AF363" s="700">
        <f>'3 Heat eta and phi'!AC$21</f>
        <v>0.32726578478118595</v>
      </c>
      <c r="AG363" s="700">
        <f>'3 Heat eta and phi'!AD$21</f>
        <v>0.33804828140726689</v>
      </c>
      <c r="AH363" s="700">
        <f>'3 Heat eta and phi'!AE$21</f>
        <v>0.35308368348877672</v>
      </c>
      <c r="AI363" s="700">
        <f>'3 Heat eta and phi'!AF$21</f>
        <v>0.36127501605989543</v>
      </c>
      <c r="AJ363" s="700">
        <f>'3 Heat eta and phi'!AG$21</f>
        <v>0.336314328692911</v>
      </c>
      <c r="AK363" s="700">
        <f>'3 Heat eta and phi'!AH$21</f>
        <v>0.34392257025756506</v>
      </c>
      <c r="AL363" s="700">
        <f>'3 Heat eta and phi'!AI$21</f>
        <v>0.36114628596185655</v>
      </c>
      <c r="AM363" s="700">
        <f>'3 Heat eta and phi'!AJ$21</f>
        <v>0.37061538562698515</v>
      </c>
      <c r="AN363" s="700">
        <f>'3 Heat eta and phi'!AK$21</f>
        <v>0.37678757180985728</v>
      </c>
      <c r="AO363" s="700">
        <f>'3 Heat eta and phi'!AL$21</f>
        <v>0.38741092067264526</v>
      </c>
      <c r="AP363" s="700">
        <f>'3 Heat eta and phi'!AM$21</f>
        <v>0.383268005286727</v>
      </c>
      <c r="AQ363" s="700">
        <f>'3 Heat eta and phi'!AN$21</f>
        <v>0.39361997933234427</v>
      </c>
      <c r="AR363" s="700">
        <f>'3 Heat eta and phi'!AO$21</f>
        <v>0.40715832414469166</v>
      </c>
      <c r="AS363" s="700">
        <f>'3 Heat eta and phi'!AP$21</f>
        <v>0.41465054901440324</v>
      </c>
      <c r="AT363" s="700">
        <f>'3 Heat eta and phi'!AQ$21</f>
        <v>0.40584455533179142</v>
      </c>
      <c r="AU363" s="700">
        <f>'3 Heat eta and phi'!AR$21</f>
        <v>0.4151583306213521</v>
      </c>
      <c r="AV363" s="700">
        <f>'3 Heat eta and phi'!AS$21</f>
        <v>0.43862096220278957</v>
      </c>
      <c r="AW363" s="700">
        <f>'3 Heat eta and phi'!AT$21</f>
        <v>0.44758791805257503</v>
      </c>
      <c r="AX363" s="700">
        <f>'3 Heat eta and phi'!AU$21</f>
        <v>0.44657128563417114</v>
      </c>
      <c r="AY363" s="700">
        <f>'3 Heat eta and phi'!AV$21</f>
        <v>0.45050456715809217</v>
      </c>
      <c r="AZ363" s="700">
        <f>'3 Heat eta and phi'!AW$21</f>
        <v>0.44928545717019908</v>
      </c>
      <c r="BA363" s="700">
        <f>'3 Heat eta and phi'!AX$21</f>
        <v>0.44282161656391661</v>
      </c>
      <c r="BB363" s="700">
        <f>'3 Heat eta and phi'!AY$21</f>
        <v>0.4474011718435042</v>
      </c>
      <c r="BC363" s="700">
        <f>'3 Heat eta and phi'!AZ$21</f>
        <v>0.42440799931491724</v>
      </c>
      <c r="BD363" s="700">
        <f>'3 Heat eta and phi'!BA$21</f>
        <v>0.43407536964877846</v>
      </c>
      <c r="BE363" s="700">
        <f>'3 Heat eta and phi'!BB$21</f>
        <v>0.43033233297466611</v>
      </c>
      <c r="BF363" s="700">
        <f>'3 Heat eta and phi'!BC$21</f>
        <v>0.42931747399306813</v>
      </c>
      <c r="BG363" s="700">
        <f>'3 Heat eta and phi'!BD$21</f>
        <v>0.4373933131244585</v>
      </c>
      <c r="BH363" s="706"/>
    </row>
    <row r="364" spans="1:60" s="696" customFormat="1" ht="12.75" x14ac:dyDescent="0.2">
      <c r="A364" s="696" t="s">
        <v>6</v>
      </c>
      <c r="B364" s="696" t="s">
        <v>66</v>
      </c>
      <c r="C364" s="696" t="s">
        <v>15</v>
      </c>
      <c r="D364" s="696" t="s">
        <v>1074</v>
      </c>
      <c r="E364" s="699" t="s">
        <v>1047</v>
      </c>
      <c r="F364" s="696" t="s">
        <v>13</v>
      </c>
      <c r="G364" s="706"/>
      <c r="H364" s="706"/>
      <c r="I364" s="706"/>
      <c r="J364" s="706"/>
      <c r="K364" s="706"/>
      <c r="L364" s="706"/>
      <c r="M364" s="706"/>
      <c r="N364" s="706"/>
      <c r="O364" s="706"/>
      <c r="P364" s="706"/>
      <c r="Q364" s="700">
        <f>'3 Heat eta and phi'!N$25</f>
        <v>0.67626846867483681</v>
      </c>
      <c r="R364" s="700">
        <f>'3 Heat eta and phi'!O$25</f>
        <v>0.6762971022792349</v>
      </c>
      <c r="S364" s="700">
        <f>'3 Heat eta and phi'!P$25</f>
        <v>0.67655480471881801</v>
      </c>
      <c r="T364" s="700">
        <f>'3 Heat eta and phi'!Q$25</f>
        <v>0.67612530065284626</v>
      </c>
      <c r="U364" s="700">
        <f>'3 Heat eta and phi'!R$25</f>
        <v>0.67644027030122555</v>
      </c>
      <c r="V364" s="700">
        <f>'3 Heat eta and phi'!S$25</f>
        <v>0.67543809414729128</v>
      </c>
      <c r="W364" s="700">
        <f>'3 Heat eta and phi'!T$25</f>
        <v>0.67529492612530073</v>
      </c>
      <c r="X364" s="700">
        <f>'3 Heat eta and phi'!U$25</f>
        <v>0.67669797274080867</v>
      </c>
      <c r="Y364" s="700">
        <f>'3 Heat eta and phi'!V$25</f>
        <v>0.67615393425724424</v>
      </c>
      <c r="Z364" s="700">
        <f>'3 Heat eta and phi'!W$25</f>
        <v>0.677242011224373</v>
      </c>
      <c r="AA364" s="700">
        <f>'3 Heat eta and phi'!X$25</f>
        <v>0.67635436948803118</v>
      </c>
      <c r="AB364" s="700">
        <f>'3 Heat eta and phi'!Y$25</f>
        <v>0.67603939983965189</v>
      </c>
      <c r="AC364" s="700">
        <f>'3 Heat eta and phi'!Z$25</f>
        <v>0.67623983507043872</v>
      </c>
      <c r="AD364" s="700">
        <f>'3 Heat eta and phi'!AA$25</f>
        <v>0.67575306379567057</v>
      </c>
      <c r="AE364" s="700">
        <f>'3 Heat eta and phi'!AB$25</f>
        <v>0.6759821326308556</v>
      </c>
      <c r="AF364" s="700">
        <f>'3 Heat eta and phi'!AC$25</f>
        <v>0.67709884320238234</v>
      </c>
      <c r="AG364" s="700">
        <f>'3 Heat eta and phi'!AD$25</f>
        <v>0.67712747680678054</v>
      </c>
      <c r="AH364" s="700">
        <f>'3 Heat eta and phi'!AE$25</f>
        <v>0.67672660634520676</v>
      </c>
      <c r="AI364" s="700">
        <f>'3 Heat eta and phi'!AF$25</f>
        <v>0.67612530065284626</v>
      </c>
      <c r="AJ364" s="700">
        <f>'3 Heat eta and phi'!AG$25</f>
        <v>0.67486542205932887</v>
      </c>
      <c r="AK364" s="700">
        <f>'3 Heat eta and phi'!AH$25</f>
        <v>0.67492268926812504</v>
      </c>
      <c r="AL364" s="700">
        <f>'3 Heat eta and phi'!AI$25</f>
        <v>0.67626846867483681</v>
      </c>
      <c r="AM364" s="700">
        <f>'3 Heat eta and phi'!AJ$25</f>
        <v>0.67578169740006877</v>
      </c>
      <c r="AN364" s="700">
        <f>'3 Heat eta and phi'!AK$25</f>
        <v>0.67646890390562375</v>
      </c>
      <c r="AO364" s="700">
        <f>'3 Heat eta and phi'!AL$25</f>
        <v>0.67549536135608745</v>
      </c>
      <c r="AP364" s="700">
        <f>'3 Heat eta and phi'!AM$25</f>
        <v>0.67469362043294012</v>
      </c>
      <c r="AQ364" s="700">
        <f>'3 Heat eta and phi'!AN$25</f>
        <v>0.67666933913641047</v>
      </c>
      <c r="AR364" s="700">
        <f>'3 Heat eta and phi'!AO$25</f>
        <v>0.6753808269384951</v>
      </c>
      <c r="AS364" s="700">
        <f>'3 Heat eta and phi'!AP$25</f>
        <v>0.67526629252090253</v>
      </c>
      <c r="AT364" s="700">
        <f>'3 Heat eta and phi'!AQ$25</f>
        <v>0.67495132287252324</v>
      </c>
      <c r="AU364" s="700">
        <f>'3 Heat eta and phi'!AR$25</f>
        <v>0.67540946054289319</v>
      </c>
      <c r="AV364" s="700">
        <f>'3 Heat eta and phi'!AS$25</f>
        <v>0.67555262856488385</v>
      </c>
      <c r="AW364" s="700">
        <f>'3 Heat eta and phi'!AT$25</f>
        <v>0.67518039170770816</v>
      </c>
      <c r="AX364" s="700">
        <f>'3 Heat eta and phi'!AU$25</f>
        <v>0.6750658572901157</v>
      </c>
      <c r="AY364" s="700">
        <f>'3 Heat eta and phi'!AV$25</f>
        <v>0.67523765891650445</v>
      </c>
      <c r="AZ364" s="700">
        <f>'3 Heat eta and phi'!AW$25</f>
        <v>0.67509449089451379</v>
      </c>
      <c r="BA364" s="700">
        <f>'3 Heat eta and phi'!AX$25</f>
        <v>0.67497995647692133</v>
      </c>
      <c r="BB364" s="700">
        <f>'3 Heat eta and phi'!AY$25</f>
        <v>0.67500859008131942</v>
      </c>
      <c r="BC364" s="700">
        <f>'3 Heat eta and phi'!AZ$25</f>
        <v>0.67563852937807811</v>
      </c>
      <c r="BD364" s="700">
        <f>'3 Heat eta and phi'!BA$25</f>
        <v>0.67555262856488385</v>
      </c>
      <c r="BE364" s="700">
        <f>'3 Heat eta and phi'!BB$25</f>
        <v>0.67666933913641047</v>
      </c>
      <c r="BF364" s="700">
        <f>'3 Heat eta and phi'!BC$25</f>
        <v>0.67555262856488385</v>
      </c>
      <c r="BG364" s="700">
        <f>'3 Heat eta and phi'!BD$25</f>
        <v>0.67592486542205932</v>
      </c>
      <c r="BH364" s="706"/>
    </row>
    <row r="365" spans="1:60" s="697" customFormat="1" ht="12.75" x14ac:dyDescent="0.2">
      <c r="A365" s="697" t="s">
        <v>6</v>
      </c>
      <c r="B365" s="697" t="s">
        <v>66</v>
      </c>
      <c r="C365" s="697" t="s">
        <v>14</v>
      </c>
      <c r="F365" s="697" t="s">
        <v>9</v>
      </c>
      <c r="R365" s="697">
        <v>525</v>
      </c>
      <c r="S365" s="697">
        <v>516</v>
      </c>
      <c r="T365" s="697">
        <v>550</v>
      </c>
      <c r="U365" s="697">
        <v>483</v>
      </c>
      <c r="V365" s="697">
        <v>484</v>
      </c>
      <c r="W365" s="697">
        <v>515</v>
      </c>
      <c r="X365" s="697">
        <v>505</v>
      </c>
      <c r="Y365" s="697">
        <v>513</v>
      </c>
      <c r="Z365" s="697">
        <v>533</v>
      </c>
      <c r="AA365" s="697">
        <v>534</v>
      </c>
      <c r="AB365" s="697">
        <v>513</v>
      </c>
      <c r="AC365" s="697">
        <v>488</v>
      </c>
      <c r="AD365" s="697">
        <v>491</v>
      </c>
      <c r="AE365" s="697">
        <v>488</v>
      </c>
      <c r="AF365" s="697">
        <v>491</v>
      </c>
      <c r="AG365" s="697">
        <v>488</v>
      </c>
      <c r="AH365" s="697">
        <v>491</v>
      </c>
      <c r="AI365" s="697">
        <v>512</v>
      </c>
      <c r="AQ365" s="697">
        <v>564</v>
      </c>
      <c r="AR365" s="697">
        <v>485</v>
      </c>
      <c r="AS365" s="697">
        <v>480</v>
      </c>
      <c r="AT365" s="697">
        <v>483</v>
      </c>
      <c r="AU365" s="697">
        <v>543</v>
      </c>
      <c r="AV365" s="697">
        <v>501</v>
      </c>
      <c r="AW365" s="697">
        <v>484</v>
      </c>
      <c r="AX365" s="697">
        <v>482</v>
      </c>
      <c r="AY365" s="697">
        <v>480</v>
      </c>
      <c r="AZ365" s="697">
        <v>502</v>
      </c>
      <c r="BA365" s="697">
        <v>494</v>
      </c>
      <c r="BB365" s="697">
        <v>492</v>
      </c>
      <c r="BC365" s="697">
        <v>500</v>
      </c>
      <c r="BD365" s="697">
        <v>431</v>
      </c>
      <c r="BE365" s="697">
        <v>454</v>
      </c>
      <c r="BF365" s="697">
        <v>446</v>
      </c>
      <c r="BG365" s="697">
        <v>437</v>
      </c>
      <c r="BH365" s="697">
        <v>436</v>
      </c>
    </row>
    <row r="366" spans="1:60" s="697" customFormat="1" ht="12.75" x14ac:dyDescent="0.2">
      <c r="A366" s="697" t="s">
        <v>6</v>
      </c>
      <c r="B366" s="697" t="s">
        <v>66</v>
      </c>
      <c r="C366" s="697" t="s">
        <v>14</v>
      </c>
      <c r="F366" s="697" t="s">
        <v>10</v>
      </c>
      <c r="R366" s="697">
        <v>4.2379722311914796E-3</v>
      </c>
      <c r="S366" s="697">
        <v>4.1358084062710397E-3</v>
      </c>
      <c r="T366" s="697">
        <v>4.1931278446560496E-3</v>
      </c>
      <c r="U366" s="697">
        <v>3.8365913911019701E-3</v>
      </c>
      <c r="V366" s="697">
        <v>3.9181717357338903E-3</v>
      </c>
      <c r="W366" s="697">
        <v>4.1311044086504503E-3</v>
      </c>
      <c r="X366" s="697">
        <v>3.9461140544173002E-3</v>
      </c>
      <c r="Y366" s="697">
        <v>4.0106638313175801E-3</v>
      </c>
      <c r="Z366" s="697">
        <v>3.9756834371387001E-3</v>
      </c>
      <c r="AA366" s="697">
        <v>4.3003132625204299E-3</v>
      </c>
      <c r="AB366" s="697">
        <v>4.2194092827004199E-3</v>
      </c>
      <c r="AC366" s="697">
        <v>4.0437185638170104E-3</v>
      </c>
      <c r="AD366" s="697">
        <v>4.1044588968953202E-3</v>
      </c>
      <c r="AE366" s="697">
        <v>4.0856308029771499E-3</v>
      </c>
      <c r="AF366" s="697">
        <v>3.9384921430691399E-3</v>
      </c>
      <c r="AG366" s="697">
        <v>3.8211573095293999E-3</v>
      </c>
      <c r="AH366" s="697">
        <v>3.8036657732054601E-3</v>
      </c>
      <c r="AI366" s="697">
        <v>3.9163192718093898E-3</v>
      </c>
      <c r="AQ366" s="697">
        <v>4.0546369518332098E-3</v>
      </c>
      <c r="AR366" s="697">
        <v>3.5724545340709E-3</v>
      </c>
      <c r="AS366" s="697">
        <v>3.5236340412412E-3</v>
      </c>
      <c r="AT366" s="697">
        <v>3.48243640768299E-3</v>
      </c>
      <c r="AU366" s="697">
        <v>3.8950418914266002E-3</v>
      </c>
      <c r="AV366" s="697">
        <v>3.5557889806028501E-3</v>
      </c>
      <c r="AW366" s="697">
        <v>3.53674487939262E-3</v>
      </c>
      <c r="AX366" s="697">
        <v>3.4938929361023499E-3</v>
      </c>
      <c r="AY366" s="697">
        <v>3.4642282349035399E-3</v>
      </c>
      <c r="AZ366" s="697">
        <v>3.6511746308822502E-3</v>
      </c>
      <c r="BA366" s="697">
        <v>3.6528194738165301E-3</v>
      </c>
      <c r="BB366" s="697">
        <v>3.69713547145992E-3</v>
      </c>
      <c r="BC366" s="698">
        <v>3.75843769261993E-3</v>
      </c>
      <c r="BD366" s="697">
        <v>3.4908961316659098E-3</v>
      </c>
      <c r="BE366" s="697">
        <v>3.4970421493714602E-3</v>
      </c>
      <c r="BF366" s="697">
        <v>3.7703629185652301E-3</v>
      </c>
      <c r="BG366" s="697">
        <v>3.5877605641897199E-3</v>
      </c>
      <c r="BH366" s="698">
        <v>3.5560775485902101E-3</v>
      </c>
    </row>
    <row r="367" spans="1:60" s="696" customFormat="1" ht="12.75" x14ac:dyDescent="0.2">
      <c r="A367" s="696" t="s">
        <v>6</v>
      </c>
      <c r="B367" s="696" t="s">
        <v>66</v>
      </c>
      <c r="C367" s="696" t="s">
        <v>14</v>
      </c>
      <c r="D367" s="696" t="s">
        <v>73</v>
      </c>
      <c r="E367" s="699" t="s">
        <v>1050</v>
      </c>
      <c r="F367" s="696" t="s">
        <v>11</v>
      </c>
      <c r="G367" s="705"/>
      <c r="H367" s="705"/>
      <c r="I367" s="705"/>
      <c r="J367" s="705"/>
      <c r="K367" s="705"/>
      <c r="L367" s="705"/>
      <c r="M367" s="705"/>
      <c r="N367" s="705"/>
      <c r="O367" s="705"/>
      <c r="P367" s="705"/>
      <c r="Q367" s="705"/>
      <c r="R367" s="702">
        <f>'4 - Electr UW allocation ktoe'!R$39</f>
        <v>0.45</v>
      </c>
      <c r="S367" s="702">
        <f>'4 - Electr UW allocation ktoe'!S$39</f>
        <v>0.45</v>
      </c>
      <c r="T367" s="702">
        <f>'4 - Electr UW allocation ktoe'!T$39</f>
        <v>0.45</v>
      </c>
      <c r="U367" s="702">
        <f>'4 - Electr UW allocation ktoe'!U$39</f>
        <v>0.45</v>
      </c>
      <c r="V367" s="702">
        <f>'4 - Electr UW allocation ktoe'!V$39</f>
        <v>0.45</v>
      </c>
      <c r="W367" s="702">
        <f>'4 - Electr UW allocation ktoe'!W$39</f>
        <v>0.45</v>
      </c>
      <c r="X367" s="702">
        <f>'4 - Electr UW allocation ktoe'!X$39</f>
        <v>0.45</v>
      </c>
      <c r="Y367" s="702">
        <f>'4 - Electr UW allocation ktoe'!Y$39</f>
        <v>0.45</v>
      </c>
      <c r="Z367" s="702">
        <f>'4 - Electr UW allocation ktoe'!Z$39</f>
        <v>0.45</v>
      </c>
      <c r="AA367" s="702">
        <f>'4 - Electr UW allocation ktoe'!AA$39</f>
        <v>0.45</v>
      </c>
      <c r="AB367" s="702">
        <f>'4 - Electr UW allocation ktoe'!AB$39</f>
        <v>0.45</v>
      </c>
      <c r="AC367" s="702">
        <f>'4 - Electr UW allocation ktoe'!AC$39</f>
        <v>0.45</v>
      </c>
      <c r="AD367" s="702">
        <f>'4 - Electr UW allocation ktoe'!AD$39</f>
        <v>0.45</v>
      </c>
      <c r="AE367" s="702">
        <f>'4 - Electr UW allocation ktoe'!AE$39</f>
        <v>0.45</v>
      </c>
      <c r="AF367" s="702">
        <f>'4 - Electr UW allocation ktoe'!AF$39</f>
        <v>0.45</v>
      </c>
      <c r="AG367" s="702">
        <f>'4 - Electr UW allocation ktoe'!AG$39</f>
        <v>0.45</v>
      </c>
      <c r="AH367" s="702">
        <f>'4 - Electr UW allocation ktoe'!AH$39</f>
        <v>0.45</v>
      </c>
      <c r="AI367" s="702">
        <f>'4 - Electr UW allocation ktoe'!AI$39</f>
        <v>0.45</v>
      </c>
      <c r="AJ367" s="705"/>
      <c r="AK367" s="705"/>
      <c r="AL367" s="705"/>
      <c r="AM367" s="705"/>
      <c r="AN367" s="705"/>
      <c r="AO367" s="705"/>
      <c r="AP367" s="705"/>
      <c r="AQ367" s="702">
        <f>'4 - Electr UW allocation ktoe'!AQ$39</f>
        <v>0.45</v>
      </c>
      <c r="AR367" s="702">
        <f>'4 - Electr UW allocation ktoe'!AR$39</f>
        <v>0.45</v>
      </c>
      <c r="AS367" s="702">
        <f>'4 - Electr UW allocation ktoe'!AS$39</f>
        <v>0.45</v>
      </c>
      <c r="AT367" s="702">
        <f>'4 - Electr UW allocation ktoe'!AT$39</f>
        <v>0.45</v>
      </c>
      <c r="AU367" s="702">
        <f>'4 - Electr UW allocation ktoe'!AU$39</f>
        <v>0.45</v>
      </c>
      <c r="AV367" s="702">
        <f>'4 - Electr UW allocation ktoe'!AV$39</f>
        <v>0.45</v>
      </c>
      <c r="AW367" s="702">
        <f>'4 - Electr UW allocation ktoe'!AW$39</f>
        <v>0.45</v>
      </c>
      <c r="AX367" s="702">
        <f>'4 - Electr UW allocation ktoe'!AX$39</f>
        <v>0.45</v>
      </c>
      <c r="AY367" s="702">
        <f>'4 - Electr UW allocation ktoe'!AY$39</f>
        <v>0.45</v>
      </c>
      <c r="AZ367" s="702">
        <f>'4 - Electr UW allocation ktoe'!AZ$39</f>
        <v>0.45</v>
      </c>
      <c r="BA367" s="702">
        <f>'4 - Electr UW allocation ktoe'!BA$39</f>
        <v>0.45</v>
      </c>
      <c r="BB367" s="702">
        <f>'4 - Electr UW allocation ktoe'!BB$39</f>
        <v>0.45</v>
      </c>
      <c r="BC367" s="702">
        <f>'4 - Electr UW allocation ktoe'!BC$39</f>
        <v>0.45</v>
      </c>
      <c r="BD367" s="702">
        <f>'4 - Electr UW allocation ktoe'!BD$39</f>
        <v>0.45</v>
      </c>
      <c r="BE367" s="702">
        <f>'4 - Electr UW allocation ktoe'!BE$39</f>
        <v>0.45</v>
      </c>
      <c r="BF367" s="702">
        <f>'4 - Electr UW allocation ktoe'!BF$39</f>
        <v>0.45</v>
      </c>
      <c r="BG367" s="702">
        <f>'4 - Electr UW allocation ktoe'!BG$39</f>
        <v>0.45</v>
      </c>
      <c r="BH367" s="702">
        <f>'4 - Electr UW allocation ktoe'!BH$39</f>
        <v>0.45</v>
      </c>
    </row>
    <row r="368" spans="1:60" s="696" customFormat="1" ht="12.75" x14ac:dyDescent="0.2">
      <c r="A368" s="696" t="s">
        <v>6</v>
      </c>
      <c r="B368" s="696" t="s">
        <v>66</v>
      </c>
      <c r="C368" s="696" t="s">
        <v>14</v>
      </c>
      <c r="D368" s="696" t="s">
        <v>73</v>
      </c>
      <c r="E368" s="699" t="s">
        <v>1050</v>
      </c>
      <c r="F368" s="696" t="s">
        <v>12</v>
      </c>
      <c r="G368" s="706"/>
      <c r="H368" s="706"/>
      <c r="I368" s="706"/>
      <c r="J368" s="706"/>
      <c r="K368" s="706"/>
      <c r="L368" s="706"/>
      <c r="M368" s="706"/>
      <c r="N368" s="706"/>
      <c r="O368" s="706"/>
      <c r="P368" s="706"/>
      <c r="Q368" s="706"/>
      <c r="R368" s="696">
        <f>'4 - Electr UW allocation ktoe'!R$40</f>
        <v>0.73666299999999996</v>
      </c>
      <c r="S368" s="696">
        <f>'4 - Electr UW allocation ktoe'!S$40</f>
        <v>0.73999599999999999</v>
      </c>
      <c r="T368" s="696">
        <f>'4 - Electr UW allocation ktoe'!T$40</f>
        <v>0.74332900000000002</v>
      </c>
      <c r="U368" s="696">
        <f>'4 - Electr UW allocation ktoe'!U$40</f>
        <v>0.74666200000000005</v>
      </c>
      <c r="V368" s="696">
        <f>'4 - Electr UW allocation ktoe'!V$40</f>
        <v>0.74999499999999997</v>
      </c>
      <c r="W368" s="696">
        <f>'4 - Electr UW allocation ktoe'!W$40</f>
        <v>0.753328</v>
      </c>
      <c r="X368" s="696">
        <f>'4 - Electr UW allocation ktoe'!X$40</f>
        <v>0.75666100000000003</v>
      </c>
      <c r="Y368" s="696">
        <f>'4 - Electr UW allocation ktoe'!Y$40</f>
        <v>0.75999400000000095</v>
      </c>
      <c r="Z368" s="696">
        <f>'4 - Electr UW allocation ktoe'!Z$40</f>
        <v>0.76332700000000098</v>
      </c>
      <c r="AA368" s="696">
        <f>'4 - Electr UW allocation ktoe'!AA$40</f>
        <v>0.76666000000000101</v>
      </c>
      <c r="AB368" s="696">
        <f>'4 - Electr UW allocation ktoe'!AB$40</f>
        <v>0.76999300000000104</v>
      </c>
      <c r="AC368" s="696">
        <f>'4 - Electr UW allocation ktoe'!AC$40</f>
        <v>0.77332600000000096</v>
      </c>
      <c r="AD368" s="696">
        <f>'4 - Electr UW allocation ktoe'!AD$40</f>
        <v>0.77665900000000099</v>
      </c>
      <c r="AE368" s="696">
        <f>'4 - Electr UW allocation ktoe'!AE$40</f>
        <v>0.77999200000000102</v>
      </c>
      <c r="AF368" s="696">
        <f>'4 - Electr UW allocation ktoe'!AF$40</f>
        <v>0.78332500000000105</v>
      </c>
      <c r="AG368" s="696">
        <f>'4 - Electr UW allocation ktoe'!AG$40</f>
        <v>0.78665800000000097</v>
      </c>
      <c r="AH368" s="696">
        <f>'4 - Electr UW allocation ktoe'!AH$40</f>
        <v>0.789991000000001</v>
      </c>
      <c r="AI368" s="696">
        <f>'4 - Electr UW allocation ktoe'!AI$40</f>
        <v>0.79332400000000103</v>
      </c>
      <c r="AJ368" s="706"/>
      <c r="AK368" s="706"/>
      <c r="AL368" s="706"/>
      <c r="AM368" s="706"/>
      <c r="AN368" s="706"/>
      <c r="AO368" s="706"/>
      <c r="AP368" s="706"/>
      <c r="AQ368" s="696">
        <f>'4 - Electr UW allocation ktoe'!AQ$40</f>
        <v>0.81998800000000105</v>
      </c>
      <c r="AR368" s="696">
        <f>'4 - Electr UW allocation ktoe'!AR$40</f>
        <v>0.82332100000000097</v>
      </c>
      <c r="AS368" s="696">
        <f>'4 - Electr UW allocation ktoe'!AS$40</f>
        <v>0.826654000000001</v>
      </c>
      <c r="AT368" s="696">
        <f>'4 - Electr UW allocation ktoe'!AT$40</f>
        <v>0.82998700000000103</v>
      </c>
      <c r="AU368" s="696">
        <f>'4 - Electr UW allocation ktoe'!AU$40</f>
        <v>0.83332000000000095</v>
      </c>
      <c r="AV368" s="696">
        <f>'4 - Electr UW allocation ktoe'!AV$40</f>
        <v>0.83665300000000098</v>
      </c>
      <c r="AW368" s="696">
        <f>'4 - Electr UW allocation ktoe'!AW$40</f>
        <v>0.83998600000000101</v>
      </c>
      <c r="AX368" s="696">
        <f>'4 - Electr UW allocation ktoe'!AX$40</f>
        <v>0.84331900000000104</v>
      </c>
      <c r="AY368" s="696">
        <f>'4 - Electr UW allocation ktoe'!AY$40</f>
        <v>0.84665200000000096</v>
      </c>
      <c r="AZ368" s="696">
        <f>'4 - Electr UW allocation ktoe'!AZ$40</f>
        <v>0.84998500000000099</v>
      </c>
      <c r="BA368" s="696">
        <f>'4 - Electr UW allocation ktoe'!BA$40</f>
        <v>0.85331800000000102</v>
      </c>
      <c r="BB368" s="696">
        <f>'4 - Electr UW allocation ktoe'!BB$40</f>
        <v>0.85665100000000105</v>
      </c>
      <c r="BC368" s="696">
        <f>'4 - Electr UW allocation ktoe'!BC$40</f>
        <v>0.85998400000000097</v>
      </c>
      <c r="BD368" s="696">
        <f>'4 - Electr UW allocation ktoe'!BD$40</f>
        <v>0.863317000000001</v>
      </c>
      <c r="BE368" s="696">
        <f>'4 - Electr UW allocation ktoe'!BE$40</f>
        <v>0.86665000000000203</v>
      </c>
      <c r="BF368" s="696">
        <f>'4 - Electr UW allocation ktoe'!BF$40</f>
        <v>0.86998300000000295</v>
      </c>
      <c r="BG368" s="696">
        <f>'4 - Electr UW allocation ktoe'!BG$40</f>
        <v>0.87331600000000398</v>
      </c>
      <c r="BH368" s="696">
        <f>'4 - Electr UW allocation ktoe'!BH$40</f>
        <v>0.87664900000000501</v>
      </c>
    </row>
    <row r="369" spans="1:60" s="696" customFormat="1" ht="12.75" x14ac:dyDescent="0.2">
      <c r="A369" s="696" t="s">
        <v>6</v>
      </c>
      <c r="B369" s="696" t="s">
        <v>66</v>
      </c>
      <c r="C369" s="696" t="s">
        <v>14</v>
      </c>
      <c r="D369" s="696" t="s">
        <v>73</v>
      </c>
      <c r="E369" s="699" t="s">
        <v>1050</v>
      </c>
      <c r="F369" s="696" t="s">
        <v>13</v>
      </c>
      <c r="G369" s="706"/>
      <c r="H369" s="706"/>
      <c r="I369" s="706"/>
      <c r="J369" s="706"/>
      <c r="K369" s="706"/>
      <c r="L369" s="706"/>
      <c r="M369" s="706"/>
      <c r="N369" s="706"/>
      <c r="O369" s="706"/>
      <c r="P369" s="706"/>
      <c r="Q369" s="706"/>
      <c r="R369" s="696">
        <f>'4 - Electr UW allocation ktoe'!R$42</f>
        <v>1</v>
      </c>
      <c r="S369" s="696">
        <f>'4 - Electr UW allocation ktoe'!S$42</f>
        <v>1</v>
      </c>
      <c r="T369" s="696">
        <f>'4 - Electr UW allocation ktoe'!T$42</f>
        <v>1</v>
      </c>
      <c r="U369" s="696">
        <f>'4 - Electr UW allocation ktoe'!U$42</f>
        <v>1</v>
      </c>
      <c r="V369" s="696">
        <f>'4 - Electr UW allocation ktoe'!V$42</f>
        <v>1</v>
      </c>
      <c r="W369" s="696">
        <f>'4 - Electr UW allocation ktoe'!W$42</f>
        <v>1</v>
      </c>
      <c r="X369" s="696">
        <f>'4 - Electr UW allocation ktoe'!X$42</f>
        <v>1</v>
      </c>
      <c r="Y369" s="696">
        <f>'4 - Electr UW allocation ktoe'!Y$42</f>
        <v>1</v>
      </c>
      <c r="Z369" s="696">
        <f>'4 - Electr UW allocation ktoe'!Z$42</f>
        <v>1</v>
      </c>
      <c r="AA369" s="696">
        <f>'4 - Electr UW allocation ktoe'!AA$42</f>
        <v>1</v>
      </c>
      <c r="AB369" s="696">
        <f>'4 - Electr UW allocation ktoe'!AB$42</f>
        <v>1</v>
      </c>
      <c r="AC369" s="696">
        <f>'4 - Electr UW allocation ktoe'!AC$42</f>
        <v>1</v>
      </c>
      <c r="AD369" s="696">
        <f>'4 - Electr UW allocation ktoe'!AD$42</f>
        <v>1</v>
      </c>
      <c r="AE369" s="696">
        <f>'4 - Electr UW allocation ktoe'!AE$42</f>
        <v>1</v>
      </c>
      <c r="AF369" s="696">
        <f>'4 - Electr UW allocation ktoe'!AF$42</f>
        <v>1</v>
      </c>
      <c r="AG369" s="696">
        <f>'4 - Electr UW allocation ktoe'!AG$42</f>
        <v>1</v>
      </c>
      <c r="AH369" s="696">
        <f>'4 - Electr UW allocation ktoe'!AH$42</f>
        <v>1</v>
      </c>
      <c r="AI369" s="696">
        <f>'4 - Electr UW allocation ktoe'!AI$42</f>
        <v>1</v>
      </c>
      <c r="AJ369" s="706"/>
      <c r="AK369" s="706"/>
      <c r="AL369" s="706"/>
      <c r="AM369" s="706"/>
      <c r="AN369" s="706"/>
      <c r="AO369" s="706"/>
      <c r="AP369" s="706"/>
      <c r="AQ369" s="696">
        <f>'4 - Electr UW allocation ktoe'!AQ$42</f>
        <v>1</v>
      </c>
      <c r="AR369" s="696">
        <f>'4 - Electr UW allocation ktoe'!AR$42</f>
        <v>1</v>
      </c>
      <c r="AS369" s="696">
        <f>'4 - Electr UW allocation ktoe'!AS$42</f>
        <v>1</v>
      </c>
      <c r="AT369" s="696">
        <f>'4 - Electr UW allocation ktoe'!AT$42</f>
        <v>1</v>
      </c>
      <c r="AU369" s="696">
        <f>'4 - Electr UW allocation ktoe'!AU$42</f>
        <v>1</v>
      </c>
      <c r="AV369" s="696">
        <f>'4 - Electr UW allocation ktoe'!AV$42</f>
        <v>1</v>
      </c>
      <c r="AW369" s="696">
        <f>'4 - Electr UW allocation ktoe'!AW$42</f>
        <v>1</v>
      </c>
      <c r="AX369" s="696">
        <f>'4 - Electr UW allocation ktoe'!AX$42</f>
        <v>1</v>
      </c>
      <c r="AY369" s="696">
        <f>'4 - Electr UW allocation ktoe'!AY$42</f>
        <v>1</v>
      </c>
      <c r="AZ369" s="696">
        <f>'4 - Electr UW allocation ktoe'!AZ$42</f>
        <v>1</v>
      </c>
      <c r="BA369" s="696">
        <f>'4 - Electr UW allocation ktoe'!BA$42</f>
        <v>1</v>
      </c>
      <c r="BB369" s="696">
        <f>'4 - Electr UW allocation ktoe'!BB$42</f>
        <v>1</v>
      </c>
      <c r="BC369" s="696">
        <f>'4 - Electr UW allocation ktoe'!BC$42</f>
        <v>1</v>
      </c>
      <c r="BD369" s="696">
        <f>'4 - Electr UW allocation ktoe'!BD$42</f>
        <v>1</v>
      </c>
      <c r="BE369" s="696">
        <f>'4 - Electr UW allocation ktoe'!BE$42</f>
        <v>1</v>
      </c>
      <c r="BF369" s="696">
        <f>'4 - Electr UW allocation ktoe'!BF$42</f>
        <v>1</v>
      </c>
      <c r="BG369" s="696">
        <f>'4 - Electr UW allocation ktoe'!BG$42</f>
        <v>1</v>
      </c>
      <c r="BH369" s="696">
        <f>'4 - Electr UW allocation ktoe'!BH$42</f>
        <v>1</v>
      </c>
    </row>
    <row r="370" spans="1:60" s="696" customFormat="1" ht="12.75" x14ac:dyDescent="0.2">
      <c r="A370" s="696" t="s">
        <v>6</v>
      </c>
      <c r="B370" s="696" t="s">
        <v>66</v>
      </c>
      <c r="C370" s="696" t="s">
        <v>14</v>
      </c>
      <c r="D370" s="696" t="s">
        <v>834</v>
      </c>
      <c r="E370" s="699" t="s">
        <v>1051</v>
      </c>
      <c r="F370" s="696" t="s">
        <v>11</v>
      </c>
      <c r="G370" s="705"/>
      <c r="H370" s="705"/>
      <c r="I370" s="705"/>
      <c r="J370" s="705"/>
      <c r="K370" s="705"/>
      <c r="L370" s="705"/>
      <c r="M370" s="705"/>
      <c r="N370" s="705"/>
      <c r="O370" s="705"/>
      <c r="P370" s="705"/>
      <c r="Q370" s="705"/>
      <c r="R370" s="702">
        <f>'4 - Electr UW allocation ktoe'!R$44</f>
        <v>0.45</v>
      </c>
      <c r="S370" s="702">
        <f>'4 - Electr UW allocation ktoe'!S$44</f>
        <v>0.45</v>
      </c>
      <c r="T370" s="702">
        <f>'4 - Electr UW allocation ktoe'!T$44</f>
        <v>0.45</v>
      </c>
      <c r="U370" s="702">
        <f>'4 - Electr UW allocation ktoe'!U$44</f>
        <v>0.45</v>
      </c>
      <c r="V370" s="702">
        <f>'4 - Electr UW allocation ktoe'!V$44</f>
        <v>0.45</v>
      </c>
      <c r="W370" s="702">
        <f>'4 - Electr UW allocation ktoe'!W$44</f>
        <v>0.45</v>
      </c>
      <c r="X370" s="702">
        <f>'4 - Electr UW allocation ktoe'!X$44</f>
        <v>0.45</v>
      </c>
      <c r="Y370" s="702">
        <f>'4 - Electr UW allocation ktoe'!Y$44</f>
        <v>0.45</v>
      </c>
      <c r="Z370" s="702">
        <f>'4 - Electr UW allocation ktoe'!Z$44</f>
        <v>0.45</v>
      </c>
      <c r="AA370" s="702">
        <f>'4 - Electr UW allocation ktoe'!AA$44</f>
        <v>0.45</v>
      </c>
      <c r="AB370" s="702">
        <f>'4 - Electr UW allocation ktoe'!AB$44</f>
        <v>0.45</v>
      </c>
      <c r="AC370" s="702">
        <f>'4 - Electr UW allocation ktoe'!AC$44</f>
        <v>0.45</v>
      </c>
      <c r="AD370" s="702">
        <f>'4 - Electr UW allocation ktoe'!AD$44</f>
        <v>0.45</v>
      </c>
      <c r="AE370" s="702">
        <f>'4 - Electr UW allocation ktoe'!AE$44</f>
        <v>0.45</v>
      </c>
      <c r="AF370" s="702">
        <f>'4 - Electr UW allocation ktoe'!AF$44</f>
        <v>0.45</v>
      </c>
      <c r="AG370" s="702">
        <f>'4 - Electr UW allocation ktoe'!AG$44</f>
        <v>0.45</v>
      </c>
      <c r="AH370" s="702">
        <f>'4 - Electr UW allocation ktoe'!AH$44</f>
        <v>0.45</v>
      </c>
      <c r="AI370" s="702">
        <f>'4 - Electr UW allocation ktoe'!AI$44</f>
        <v>0.45</v>
      </c>
      <c r="AJ370" s="705"/>
      <c r="AK370" s="705"/>
      <c r="AL370" s="705"/>
      <c r="AM370" s="705"/>
      <c r="AN370" s="705"/>
      <c r="AO370" s="705"/>
      <c r="AP370" s="705"/>
      <c r="AQ370" s="702">
        <f>'4 - Electr UW allocation ktoe'!AQ$44</f>
        <v>0.45</v>
      </c>
      <c r="AR370" s="702">
        <f>'4 - Electr UW allocation ktoe'!AR$44</f>
        <v>0.45</v>
      </c>
      <c r="AS370" s="702">
        <f>'4 - Electr UW allocation ktoe'!AS$44</f>
        <v>0.45</v>
      </c>
      <c r="AT370" s="702">
        <f>'4 - Electr UW allocation ktoe'!AT$44</f>
        <v>0.45</v>
      </c>
      <c r="AU370" s="702">
        <f>'4 - Electr UW allocation ktoe'!AU$44</f>
        <v>0.45</v>
      </c>
      <c r="AV370" s="702">
        <f>'4 - Electr UW allocation ktoe'!AV$44</f>
        <v>0.45</v>
      </c>
      <c r="AW370" s="702">
        <f>'4 - Electr UW allocation ktoe'!AW$44</f>
        <v>0.45</v>
      </c>
      <c r="AX370" s="702">
        <f>'4 - Electr UW allocation ktoe'!AX$44</f>
        <v>0.45</v>
      </c>
      <c r="AY370" s="702">
        <f>'4 - Electr UW allocation ktoe'!AY$44</f>
        <v>0.45</v>
      </c>
      <c r="AZ370" s="702">
        <f>'4 - Electr UW allocation ktoe'!AZ$44</f>
        <v>0.45</v>
      </c>
      <c r="BA370" s="702">
        <f>'4 - Electr UW allocation ktoe'!BA$44</f>
        <v>0.45</v>
      </c>
      <c r="BB370" s="702">
        <f>'4 - Electr UW allocation ktoe'!BB$44</f>
        <v>0.45</v>
      </c>
      <c r="BC370" s="702">
        <f>'4 - Electr UW allocation ktoe'!BC$44</f>
        <v>0.45</v>
      </c>
      <c r="BD370" s="702">
        <f>'4 - Electr UW allocation ktoe'!BD$44</f>
        <v>0.45</v>
      </c>
      <c r="BE370" s="702">
        <f>'4 - Electr UW allocation ktoe'!BE$44</f>
        <v>0.45</v>
      </c>
      <c r="BF370" s="702">
        <f>'4 - Electr UW allocation ktoe'!BF$44</f>
        <v>0.45</v>
      </c>
      <c r="BG370" s="702">
        <f>'4 - Electr UW allocation ktoe'!BG$44</f>
        <v>0.45</v>
      </c>
      <c r="BH370" s="702">
        <f>'4 - Electr UW allocation ktoe'!BH$44</f>
        <v>0.45</v>
      </c>
    </row>
    <row r="371" spans="1:60" s="696" customFormat="1" ht="12.75" x14ac:dyDescent="0.2">
      <c r="A371" s="696" t="s">
        <v>6</v>
      </c>
      <c r="B371" s="696" t="s">
        <v>66</v>
      </c>
      <c r="C371" s="696" t="s">
        <v>14</v>
      </c>
      <c r="D371" s="696" t="s">
        <v>834</v>
      </c>
      <c r="E371" s="699" t="s">
        <v>1051</v>
      </c>
      <c r="F371" s="696" t="s">
        <v>12</v>
      </c>
      <c r="G371" s="706"/>
      <c r="H371" s="706"/>
      <c r="I371" s="706"/>
      <c r="J371" s="706"/>
      <c r="K371" s="706"/>
      <c r="L371" s="706"/>
      <c r="M371" s="706"/>
      <c r="N371" s="706"/>
      <c r="O371" s="706"/>
      <c r="P371" s="706"/>
      <c r="Q371" s="706"/>
      <c r="R371" s="700">
        <f>'3 Heat eta and phi'!O$43</f>
        <v>0.82199999999999995</v>
      </c>
      <c r="S371" s="700">
        <f>'3 Heat eta and phi'!P$43</f>
        <v>0.82399999999999995</v>
      </c>
      <c r="T371" s="700">
        <f>'3 Heat eta and phi'!Q$43</f>
        <v>0.82599999999999996</v>
      </c>
      <c r="U371" s="700">
        <f>'3 Heat eta and phi'!R$43</f>
        <v>0.82799999999999996</v>
      </c>
      <c r="V371" s="700">
        <f>'3 Heat eta and phi'!S$43</f>
        <v>0.83</v>
      </c>
      <c r="W371" s="700">
        <f>'3 Heat eta and phi'!T$43</f>
        <v>0.83199999999999996</v>
      </c>
      <c r="X371" s="700">
        <f>'3 Heat eta and phi'!U$43</f>
        <v>0.83399999999999996</v>
      </c>
      <c r="Y371" s="700">
        <f>'3 Heat eta and phi'!V$43</f>
        <v>0.83599999999999997</v>
      </c>
      <c r="Z371" s="700">
        <f>'3 Heat eta and phi'!W$43</f>
        <v>0.83799999999999997</v>
      </c>
      <c r="AA371" s="700">
        <f>'3 Heat eta and phi'!X$43</f>
        <v>0.84</v>
      </c>
      <c r="AB371" s="700">
        <f>'3 Heat eta and phi'!Y$43</f>
        <v>0.84199999999999997</v>
      </c>
      <c r="AC371" s="700">
        <f>'3 Heat eta and phi'!Z$43</f>
        <v>0.84399999999999997</v>
      </c>
      <c r="AD371" s="700">
        <f>'3 Heat eta and phi'!AA$43</f>
        <v>0.84599999999999997</v>
      </c>
      <c r="AE371" s="700">
        <f>'3 Heat eta and phi'!AB$43</f>
        <v>0.84799999999999998</v>
      </c>
      <c r="AF371" s="700">
        <f>'3 Heat eta and phi'!AC$43</f>
        <v>0.85</v>
      </c>
      <c r="AG371" s="700">
        <f>'3 Heat eta and phi'!AD$43</f>
        <v>0.85199999999999998</v>
      </c>
      <c r="AH371" s="700">
        <f>'3 Heat eta and phi'!AE$43</f>
        <v>0.85399999999999998</v>
      </c>
      <c r="AI371" s="700">
        <f>'3 Heat eta and phi'!AF$43</f>
        <v>0.85599999999999998</v>
      </c>
      <c r="AJ371" s="706"/>
      <c r="AK371" s="706"/>
      <c r="AL371" s="706"/>
      <c r="AM371" s="706"/>
      <c r="AN371" s="706"/>
      <c r="AO371" s="706"/>
      <c r="AP371" s="706"/>
      <c r="AQ371" s="700">
        <f>'3 Heat eta and phi'!AN$43</f>
        <v>0.872</v>
      </c>
      <c r="AR371" s="700">
        <f>'3 Heat eta and phi'!AO$43</f>
        <v>0.874</v>
      </c>
      <c r="AS371" s="700">
        <f>'3 Heat eta and phi'!AP$43</f>
        <v>0.876</v>
      </c>
      <c r="AT371" s="700">
        <f>'3 Heat eta and phi'!AQ$43</f>
        <v>0.878</v>
      </c>
      <c r="AU371" s="700">
        <f>'3 Heat eta and phi'!AR$43</f>
        <v>0.88</v>
      </c>
      <c r="AV371" s="700">
        <f>'3 Heat eta and phi'!AS$43</f>
        <v>0.88200000000000001</v>
      </c>
      <c r="AW371" s="700">
        <f>'3 Heat eta and phi'!AT$43</f>
        <v>0.88400000000000001</v>
      </c>
      <c r="AX371" s="700">
        <f>'3 Heat eta and phi'!AU$43</f>
        <v>0.88600000000000001</v>
      </c>
      <c r="AY371" s="700">
        <f>'3 Heat eta and phi'!AV$43</f>
        <v>0.88800000000000001</v>
      </c>
      <c r="AZ371" s="700">
        <f>'3 Heat eta and phi'!AW$43</f>
        <v>0.89</v>
      </c>
      <c r="BA371" s="700">
        <f>'3 Heat eta and phi'!AX$43</f>
        <v>0.89200000000000002</v>
      </c>
      <c r="BB371" s="700">
        <f>'3 Heat eta and phi'!AY$43</f>
        <v>0.89400000000000002</v>
      </c>
      <c r="BC371" s="700">
        <f>'3 Heat eta and phi'!AZ$43</f>
        <v>0.89600000000000002</v>
      </c>
      <c r="BD371" s="700">
        <f>'3 Heat eta and phi'!BA$43</f>
        <v>0.89800000000000002</v>
      </c>
      <c r="BE371" s="700">
        <f>'3 Heat eta and phi'!BB$43</f>
        <v>0.9</v>
      </c>
      <c r="BF371" s="700">
        <f>'3 Heat eta and phi'!BC$43</f>
        <v>0.90200000000000002</v>
      </c>
      <c r="BG371" s="700">
        <f>'3 Heat eta and phi'!BD$43</f>
        <v>0.90400000000000003</v>
      </c>
      <c r="BH371" s="700">
        <f>'3 Heat eta and phi'!BE$43</f>
        <v>0.90600000000000003</v>
      </c>
    </row>
    <row r="372" spans="1:60" s="696" customFormat="1" ht="12.75" x14ac:dyDescent="0.2">
      <c r="A372" s="696" t="s">
        <v>6</v>
      </c>
      <c r="B372" s="696" t="s">
        <v>66</v>
      </c>
      <c r="C372" s="696" t="s">
        <v>14</v>
      </c>
      <c r="D372" s="696" t="s">
        <v>834</v>
      </c>
      <c r="E372" s="699" t="s">
        <v>1051</v>
      </c>
      <c r="F372" s="696" t="s">
        <v>13</v>
      </c>
      <c r="G372" s="706"/>
      <c r="H372" s="706"/>
      <c r="I372" s="706"/>
      <c r="J372" s="706"/>
      <c r="K372" s="706"/>
      <c r="L372" s="706"/>
      <c r="M372" s="706"/>
      <c r="N372" s="706"/>
      <c r="O372" s="706"/>
      <c r="P372" s="706"/>
      <c r="Q372" s="706"/>
      <c r="R372" s="700">
        <f>'3 Heat eta and phi'!O$46</f>
        <v>0.40261044176706828</v>
      </c>
      <c r="S372" s="700">
        <f>'3 Heat eta and phi'!P$46</f>
        <v>0.40308602832382168</v>
      </c>
      <c r="T372" s="700">
        <f>'3 Heat eta and phi'!Q$46</f>
        <v>0.4022933840625661</v>
      </c>
      <c r="U372" s="700">
        <f>'3 Heat eta and phi'!R$46</f>
        <v>0.40287465652082011</v>
      </c>
      <c r="V372" s="700">
        <f>'3 Heat eta and phi'!S$46</f>
        <v>0.40102515324455723</v>
      </c>
      <c r="W372" s="700">
        <f>'3 Heat eta and phi'!T$46</f>
        <v>0.40076093849080541</v>
      </c>
      <c r="X372" s="700">
        <f>'3 Heat eta and phi'!U$46</f>
        <v>0.4033502430775735</v>
      </c>
      <c r="Y372" s="700">
        <f>'3 Heat eta and phi'!V$46</f>
        <v>0.40234622701331646</v>
      </c>
      <c r="Z372" s="700">
        <f>'3 Heat eta and phi'!W$46</f>
        <v>0.40435425914183065</v>
      </c>
      <c r="AA372" s="700">
        <f>'3 Heat eta and phi'!X$46</f>
        <v>0.40271612766856901</v>
      </c>
      <c r="AB372" s="700">
        <f>'3 Heat eta and phi'!Y$46</f>
        <v>0.402134855210315</v>
      </c>
      <c r="AC372" s="700">
        <f>'3 Heat eta and phi'!Z$46</f>
        <v>0.40250475586556766</v>
      </c>
      <c r="AD372" s="700">
        <f>'3 Heat eta and phi'!AA$46</f>
        <v>0.40160642570281135</v>
      </c>
      <c r="AE372" s="700">
        <f>'3 Heat eta and phi'!AB$46</f>
        <v>0.40202916930881427</v>
      </c>
      <c r="AF372" s="700">
        <f>'3 Heat eta and phi'!AC$46</f>
        <v>0.40409004438807872</v>
      </c>
      <c r="AG372" s="700">
        <f>'3 Heat eta and phi'!AD$46</f>
        <v>0.40414288733882908</v>
      </c>
      <c r="AH372" s="700">
        <f>'3 Heat eta and phi'!AE$46</f>
        <v>0.40340308602832387</v>
      </c>
      <c r="AI372" s="700">
        <f>'3 Heat eta and phi'!AF$46</f>
        <v>0.4022933840625661</v>
      </c>
      <c r="AJ372" s="706"/>
      <c r="AK372" s="706"/>
      <c r="AL372" s="706"/>
      <c r="AM372" s="706"/>
      <c r="AN372" s="706"/>
      <c r="AO372" s="706"/>
      <c r="AP372" s="706"/>
      <c r="AQ372" s="700">
        <f>'3 Heat eta and phi'!AN$46</f>
        <v>0.40329740012682325</v>
      </c>
      <c r="AR372" s="700">
        <f>'3 Heat eta and phi'!AO$46</f>
        <v>0.40091946734305661</v>
      </c>
      <c r="AS372" s="700">
        <f>'3 Heat eta and phi'!AP$46</f>
        <v>0.40070809554005504</v>
      </c>
      <c r="AT372" s="700">
        <f>'3 Heat eta and phi'!AQ$46</f>
        <v>0.40012682308180103</v>
      </c>
      <c r="AU372" s="700">
        <f>'3 Heat eta and phi'!AR$46</f>
        <v>0.40097231029380687</v>
      </c>
      <c r="AV372" s="700">
        <f>'3 Heat eta and phi'!AS$46</f>
        <v>0.40123652504755869</v>
      </c>
      <c r="AW372" s="700">
        <f>'3 Heat eta and phi'!AT$46</f>
        <v>0.40054956668780395</v>
      </c>
      <c r="AX372" s="700">
        <f>'3 Heat eta and phi'!AU$46</f>
        <v>0.40033819488480238</v>
      </c>
      <c r="AY372" s="700">
        <f>'3 Heat eta and phi'!AV$46</f>
        <v>0.40065525258930468</v>
      </c>
      <c r="AZ372" s="700">
        <f>'3 Heat eta and phi'!AW$46</f>
        <v>0.40039103783555285</v>
      </c>
      <c r="BA372" s="700">
        <f>'3 Heat eta and phi'!AX$46</f>
        <v>0.40017966603255128</v>
      </c>
      <c r="BB372" s="700">
        <f>'3 Heat eta and phi'!AY$46</f>
        <v>0.40023250898330165</v>
      </c>
      <c r="BC372" s="700">
        <f>'3 Heat eta and phi'!AZ$46</f>
        <v>0.40139505389980978</v>
      </c>
      <c r="BD372" s="700">
        <f>'3 Heat eta and phi'!BA$46</f>
        <v>0.40123652504755869</v>
      </c>
      <c r="BE372" s="700">
        <f>'3 Heat eta and phi'!BB$46</f>
        <v>0.40329740012682325</v>
      </c>
      <c r="BF372" s="700">
        <f>'3 Heat eta and phi'!BC$46</f>
        <v>0.40123652504755869</v>
      </c>
      <c r="BG372" s="700">
        <f>'3 Heat eta and phi'!BD$46</f>
        <v>0.40192348340731354</v>
      </c>
      <c r="BH372" s="700">
        <f>'3 Heat eta and phi'!BE$46</f>
        <v>0.40266328471781876</v>
      </c>
    </row>
    <row r="373" spans="1:60" s="696" customFormat="1" ht="12.75" x14ac:dyDescent="0.2">
      <c r="A373" s="696" t="s">
        <v>6</v>
      </c>
      <c r="B373" s="696" t="s">
        <v>66</v>
      </c>
      <c r="C373" s="696" t="s">
        <v>14</v>
      </c>
      <c r="D373" s="696" t="s">
        <v>1024</v>
      </c>
      <c r="E373" s="699" t="s">
        <v>1052</v>
      </c>
      <c r="F373" s="696" t="s">
        <v>11</v>
      </c>
      <c r="G373" s="705"/>
      <c r="H373" s="705"/>
      <c r="I373" s="705"/>
      <c r="J373" s="705"/>
      <c r="K373" s="705"/>
      <c r="L373" s="705"/>
      <c r="M373" s="705"/>
      <c r="N373" s="705"/>
      <c r="O373" s="705"/>
      <c r="P373" s="705"/>
      <c r="Q373" s="705"/>
      <c r="R373" s="702">
        <f>'4 - Electr UW allocation ktoe'!R$49</f>
        <v>0.1</v>
      </c>
      <c r="S373" s="702">
        <f>'4 - Electr UW allocation ktoe'!S$49</f>
        <v>0.1</v>
      </c>
      <c r="T373" s="702">
        <f>'4 - Electr UW allocation ktoe'!T$49</f>
        <v>0.1</v>
      </c>
      <c r="U373" s="702">
        <f>'4 - Electr UW allocation ktoe'!U$49</f>
        <v>0.1</v>
      </c>
      <c r="V373" s="702">
        <f>'4 - Electr UW allocation ktoe'!V$49</f>
        <v>0.1</v>
      </c>
      <c r="W373" s="702">
        <f>'4 - Electr UW allocation ktoe'!W$49</f>
        <v>0.1</v>
      </c>
      <c r="X373" s="702">
        <f>'4 - Electr UW allocation ktoe'!X$49</f>
        <v>0.1</v>
      </c>
      <c r="Y373" s="702">
        <f>'4 - Electr UW allocation ktoe'!Y$49</f>
        <v>0.1</v>
      </c>
      <c r="Z373" s="702">
        <f>'4 - Electr UW allocation ktoe'!Z$49</f>
        <v>0.1</v>
      </c>
      <c r="AA373" s="702">
        <f>'4 - Electr UW allocation ktoe'!AA$49</f>
        <v>0.1</v>
      </c>
      <c r="AB373" s="702">
        <f>'4 - Electr UW allocation ktoe'!AB$49</f>
        <v>0.1</v>
      </c>
      <c r="AC373" s="702">
        <f>'4 - Electr UW allocation ktoe'!AC$49</f>
        <v>0.1</v>
      </c>
      <c r="AD373" s="702">
        <f>'4 - Electr UW allocation ktoe'!AD$49</f>
        <v>0.1</v>
      </c>
      <c r="AE373" s="702">
        <f>'4 - Electr UW allocation ktoe'!AE$49</f>
        <v>0.1</v>
      </c>
      <c r="AF373" s="702">
        <f>'4 - Electr UW allocation ktoe'!AF$49</f>
        <v>0.1</v>
      </c>
      <c r="AG373" s="702">
        <f>'4 - Electr UW allocation ktoe'!AG$49</f>
        <v>0.1</v>
      </c>
      <c r="AH373" s="702">
        <f>'4 - Electr UW allocation ktoe'!AH$49</f>
        <v>0.1</v>
      </c>
      <c r="AI373" s="702">
        <f>'4 - Electr UW allocation ktoe'!AI$49</f>
        <v>0.1</v>
      </c>
      <c r="AJ373" s="705"/>
      <c r="AK373" s="705"/>
      <c r="AL373" s="705"/>
      <c r="AM373" s="705"/>
      <c r="AN373" s="705"/>
      <c r="AO373" s="705"/>
      <c r="AP373" s="705"/>
      <c r="AQ373" s="702">
        <f>'4 - Electr UW allocation ktoe'!AQ$49</f>
        <v>0.1</v>
      </c>
      <c r="AR373" s="702">
        <f>'4 - Electr UW allocation ktoe'!AR$49</f>
        <v>0.1</v>
      </c>
      <c r="AS373" s="702">
        <f>'4 - Electr UW allocation ktoe'!AS$49</f>
        <v>0.1</v>
      </c>
      <c r="AT373" s="702">
        <f>'4 - Electr UW allocation ktoe'!AT$49</f>
        <v>0.1</v>
      </c>
      <c r="AU373" s="702">
        <f>'4 - Electr UW allocation ktoe'!AU$49</f>
        <v>0.1</v>
      </c>
      <c r="AV373" s="702">
        <f>'4 - Electr UW allocation ktoe'!AV$49</f>
        <v>0.1</v>
      </c>
      <c r="AW373" s="702">
        <f>'4 - Electr UW allocation ktoe'!AW$49</f>
        <v>0.1</v>
      </c>
      <c r="AX373" s="702">
        <f>'4 - Electr UW allocation ktoe'!AX$49</f>
        <v>0.1</v>
      </c>
      <c r="AY373" s="702">
        <f>'4 - Electr UW allocation ktoe'!AY$49</f>
        <v>0.1</v>
      </c>
      <c r="AZ373" s="702">
        <f>'4 - Electr UW allocation ktoe'!AZ$49</f>
        <v>0.1</v>
      </c>
      <c r="BA373" s="702">
        <f>'4 - Electr UW allocation ktoe'!BA$49</f>
        <v>0.1</v>
      </c>
      <c r="BB373" s="702">
        <f>'4 - Electr UW allocation ktoe'!BB$49</f>
        <v>0.1</v>
      </c>
      <c r="BC373" s="702">
        <f>'4 - Electr UW allocation ktoe'!BC$49</f>
        <v>0.1</v>
      </c>
      <c r="BD373" s="702">
        <f>'4 - Electr UW allocation ktoe'!BD$49</f>
        <v>0.1</v>
      </c>
      <c r="BE373" s="702">
        <f>'4 - Electr UW allocation ktoe'!BE$49</f>
        <v>0.1</v>
      </c>
      <c r="BF373" s="702">
        <f>'4 - Electr UW allocation ktoe'!BF$49</f>
        <v>0.1</v>
      </c>
      <c r="BG373" s="702">
        <f>'4 - Electr UW allocation ktoe'!BG$49</f>
        <v>0.1</v>
      </c>
      <c r="BH373" s="702">
        <f>'4 - Electr UW allocation ktoe'!BH$49</f>
        <v>0.1</v>
      </c>
    </row>
    <row r="374" spans="1:60" s="696" customFormat="1" ht="12.75" x14ac:dyDescent="0.2">
      <c r="A374" s="696" t="s">
        <v>6</v>
      </c>
      <c r="B374" s="696" t="s">
        <v>66</v>
      </c>
      <c r="C374" s="696" t="s">
        <v>14</v>
      </c>
      <c r="D374" s="696" t="s">
        <v>1024</v>
      </c>
      <c r="E374" s="699" t="s">
        <v>1052</v>
      </c>
      <c r="F374" s="696" t="s">
        <v>12</v>
      </c>
      <c r="G374" s="706"/>
      <c r="H374" s="706"/>
      <c r="I374" s="706"/>
      <c r="J374" s="706"/>
      <c r="K374" s="706"/>
      <c r="L374" s="706"/>
      <c r="M374" s="706"/>
      <c r="N374" s="706"/>
      <c r="O374" s="706"/>
      <c r="P374" s="706"/>
      <c r="Q374" s="706"/>
      <c r="R374" s="696">
        <f>'4 - Electr UW allocation ktoe'!R$50</f>
        <v>0.2</v>
      </c>
      <c r="S374" s="696">
        <f>'4 - Electr UW allocation ktoe'!S$50</f>
        <v>0.2</v>
      </c>
      <c r="T374" s="696">
        <f>'4 - Electr UW allocation ktoe'!T$50</f>
        <v>0.2</v>
      </c>
      <c r="U374" s="696">
        <f>'4 - Electr UW allocation ktoe'!U$50</f>
        <v>0.2</v>
      </c>
      <c r="V374" s="696">
        <f>'4 - Electr UW allocation ktoe'!V$50</f>
        <v>0.2</v>
      </c>
      <c r="W374" s="696">
        <f>'4 - Electr UW allocation ktoe'!W$50</f>
        <v>0.2</v>
      </c>
      <c r="X374" s="696">
        <f>'4 - Electr UW allocation ktoe'!X$50</f>
        <v>0.2</v>
      </c>
      <c r="Y374" s="696">
        <f>'4 - Electr UW allocation ktoe'!Y$50</f>
        <v>0.2</v>
      </c>
      <c r="Z374" s="696">
        <f>'4 - Electr UW allocation ktoe'!Z$50</f>
        <v>0.2</v>
      </c>
      <c r="AA374" s="696">
        <f>'4 - Electr UW allocation ktoe'!AA$50</f>
        <v>0.2</v>
      </c>
      <c r="AB374" s="696">
        <f>'4 - Electr UW allocation ktoe'!AB$50</f>
        <v>0.2</v>
      </c>
      <c r="AC374" s="696">
        <f>'4 - Electr UW allocation ktoe'!AC$50</f>
        <v>0.2</v>
      </c>
      <c r="AD374" s="696">
        <f>'4 - Electr UW allocation ktoe'!AD$50</f>
        <v>0.2</v>
      </c>
      <c r="AE374" s="696">
        <f>'4 - Electr UW allocation ktoe'!AE$50</f>
        <v>0.2</v>
      </c>
      <c r="AF374" s="696">
        <f>'4 - Electr UW allocation ktoe'!AF$50</f>
        <v>0.2</v>
      </c>
      <c r="AG374" s="696">
        <f>'4 - Electr UW allocation ktoe'!AG$50</f>
        <v>0.2</v>
      </c>
      <c r="AH374" s="696">
        <f>'4 - Electr UW allocation ktoe'!AH$50</f>
        <v>0.2</v>
      </c>
      <c r="AI374" s="696">
        <f>'4 - Electr UW allocation ktoe'!AI$50</f>
        <v>0.2</v>
      </c>
      <c r="AJ374" s="706"/>
      <c r="AK374" s="706"/>
      <c r="AL374" s="706"/>
      <c r="AM374" s="706"/>
      <c r="AN374" s="706"/>
      <c r="AO374" s="706"/>
      <c r="AP374" s="706"/>
      <c r="AQ374" s="696">
        <f>'4 - Electr UW allocation ktoe'!AQ$50</f>
        <v>0.2</v>
      </c>
      <c r="AR374" s="696">
        <f>'4 - Electr UW allocation ktoe'!AR$50</f>
        <v>0.2</v>
      </c>
      <c r="AS374" s="696">
        <f>'4 - Electr UW allocation ktoe'!AS$50</f>
        <v>0.2</v>
      </c>
      <c r="AT374" s="696">
        <f>'4 - Electr UW allocation ktoe'!AT$50</f>
        <v>0.2</v>
      </c>
      <c r="AU374" s="696">
        <f>'4 - Electr UW allocation ktoe'!AU$50</f>
        <v>0.2</v>
      </c>
      <c r="AV374" s="696">
        <f>'4 - Electr UW allocation ktoe'!AV$50</f>
        <v>0.2</v>
      </c>
      <c r="AW374" s="696">
        <f>'4 - Electr UW allocation ktoe'!AW$50</f>
        <v>0.2</v>
      </c>
      <c r="AX374" s="696">
        <f>'4 - Electr UW allocation ktoe'!AX$50</f>
        <v>0.2</v>
      </c>
      <c r="AY374" s="696">
        <f>'4 - Electr UW allocation ktoe'!AY$50</f>
        <v>0.2</v>
      </c>
      <c r="AZ374" s="696">
        <f>'4 - Electr UW allocation ktoe'!AZ$50</f>
        <v>0.2</v>
      </c>
      <c r="BA374" s="696">
        <f>'4 - Electr UW allocation ktoe'!BA$50</f>
        <v>0.2</v>
      </c>
      <c r="BB374" s="696">
        <f>'4 - Electr UW allocation ktoe'!BB$50</f>
        <v>0.2</v>
      </c>
      <c r="BC374" s="696">
        <f>'4 - Electr UW allocation ktoe'!BC$50</f>
        <v>0.2</v>
      </c>
      <c r="BD374" s="696">
        <f>'4 - Electr UW allocation ktoe'!BD$50</f>
        <v>0.2</v>
      </c>
      <c r="BE374" s="696">
        <f>'4 - Electr UW allocation ktoe'!BE$50</f>
        <v>0.2</v>
      </c>
      <c r="BF374" s="696">
        <f>'4 - Electr UW allocation ktoe'!BF$50</f>
        <v>0.2</v>
      </c>
      <c r="BG374" s="696">
        <f>'4 - Electr UW allocation ktoe'!BG$50</f>
        <v>0.2</v>
      </c>
      <c r="BH374" s="696">
        <f>'4 - Electr UW allocation ktoe'!BH$50</f>
        <v>0.2</v>
      </c>
    </row>
    <row r="375" spans="1:60" s="696" customFormat="1" ht="12.75" x14ac:dyDescent="0.2">
      <c r="A375" s="696" t="s">
        <v>6</v>
      </c>
      <c r="B375" s="696" t="s">
        <v>66</v>
      </c>
      <c r="C375" s="696" t="s">
        <v>14</v>
      </c>
      <c r="D375" s="696" t="s">
        <v>1024</v>
      </c>
      <c r="E375" s="699" t="s">
        <v>1052</v>
      </c>
      <c r="F375" s="696" t="s">
        <v>13</v>
      </c>
      <c r="G375" s="706"/>
      <c r="H375" s="706"/>
      <c r="I375" s="706"/>
      <c r="J375" s="706"/>
      <c r="K375" s="706"/>
      <c r="L375" s="706"/>
      <c r="M375" s="706"/>
      <c r="N375" s="706"/>
      <c r="O375" s="706"/>
      <c r="P375" s="706"/>
      <c r="Q375" s="706"/>
      <c r="R375" s="696">
        <f>'4 - Electr UW allocation ktoe'!R$52</f>
        <v>0.12612005856515374</v>
      </c>
      <c r="S375" s="696">
        <f>'4 - Electr UW allocation ktoe'!S$52</f>
        <v>0.12808199121522693</v>
      </c>
      <c r="T375" s="696">
        <f>'4 - Electr UW allocation ktoe'!T$52</f>
        <v>0.13004392386530014</v>
      </c>
      <c r="U375" s="696">
        <f>'4 - Electr UW allocation ktoe'!U$52</f>
        <v>0.13200585651537333</v>
      </c>
      <c r="V375" s="696">
        <f>'4 - Electr UW allocation ktoe'!V$52</f>
        <v>0.13396778916544655</v>
      </c>
      <c r="W375" s="696">
        <f>'4 - Electr UW allocation ktoe'!W$52</f>
        <v>0.13592972181551977</v>
      </c>
      <c r="X375" s="696">
        <f>'4 - Electr UW allocation ktoe'!X$52</f>
        <v>0.13789165446559296</v>
      </c>
      <c r="Y375" s="696">
        <f>'4 - Electr UW allocation ktoe'!Y$52</f>
        <v>0.13985358711566617</v>
      </c>
      <c r="Z375" s="696">
        <f>'4 - Electr UW allocation ktoe'!Z$52</f>
        <v>0.14181551976573939</v>
      </c>
      <c r="AA375" s="696">
        <f>'4 - Electr UW allocation ktoe'!AA$52</f>
        <v>0.14377745241581258</v>
      </c>
      <c r="AB375" s="696">
        <f>'4 - Electr UW allocation ktoe'!AB$52</f>
        <v>0.1457393850658858</v>
      </c>
      <c r="AC375" s="696">
        <f>'4 - Electr UW allocation ktoe'!AC$52</f>
        <v>0.14770131771595901</v>
      </c>
      <c r="AD375" s="696">
        <f>'4 - Electr UW allocation ktoe'!AD$52</f>
        <v>0.14966325036603223</v>
      </c>
      <c r="AE375" s="696">
        <f>'4 - Electr UW allocation ktoe'!AE$52</f>
        <v>0.15162518301610542</v>
      </c>
      <c r="AF375" s="696">
        <f>'4 - Electr UW allocation ktoe'!AF$52</f>
        <v>0.15358711566617861</v>
      </c>
      <c r="AG375" s="696">
        <f>'4 - Electr UW allocation ktoe'!AG$52</f>
        <v>0.1555490483162518</v>
      </c>
      <c r="AH375" s="696">
        <f>'4 - Electr UW allocation ktoe'!AH$52</f>
        <v>0.15751098096632501</v>
      </c>
      <c r="AI375" s="696">
        <f>'4 - Electr UW allocation ktoe'!AI$52</f>
        <v>0.15947291361639823</v>
      </c>
      <c r="AJ375" s="706"/>
      <c r="AK375" s="706"/>
      <c r="AL375" s="706"/>
      <c r="AM375" s="706"/>
      <c r="AN375" s="706"/>
      <c r="AO375" s="706"/>
      <c r="AP375" s="706"/>
      <c r="AQ375" s="696">
        <f>'4 - Electr UW allocation ktoe'!AQ$52</f>
        <v>0.17516837481698389</v>
      </c>
      <c r="AR375" s="696">
        <f>'4 - Electr UW allocation ktoe'!AR$52</f>
        <v>0.17713030746705707</v>
      </c>
      <c r="AS375" s="696">
        <f>'4 - Electr UW allocation ktoe'!AS$52</f>
        <v>0.17909224011713029</v>
      </c>
      <c r="AT375" s="696">
        <f>'4 - Electr UW allocation ktoe'!AT$52</f>
        <v>0.18105417276720348</v>
      </c>
      <c r="AU375" s="696">
        <f>'4 - Electr UW allocation ktoe'!AU$52</f>
        <v>0.18301610541727673</v>
      </c>
      <c r="AV375" s="696">
        <f>'4 - Electr UW allocation ktoe'!AV$52</f>
        <v>0.18497803806734991</v>
      </c>
      <c r="AW375" s="696">
        <f>'4 - Electr UW allocation ktoe'!AW$52</f>
        <v>0.18693997071742313</v>
      </c>
      <c r="AX375" s="696">
        <f>'4 - Electr UW allocation ktoe'!AX$52</f>
        <v>0.18890190336749635</v>
      </c>
      <c r="AY375" s="696">
        <f>'4 - Electr UW allocation ktoe'!AY$52</f>
        <v>0.19086383601756954</v>
      </c>
      <c r="AZ375" s="696">
        <f>'4 - Electr UW allocation ktoe'!AZ$52</f>
        <v>0.19282576866764276</v>
      </c>
      <c r="BA375" s="696">
        <f>'4 - Electr UW allocation ktoe'!BA$52</f>
        <v>0.194787701317716</v>
      </c>
      <c r="BB375" s="696">
        <f>'4 - Electr UW allocation ktoe'!BB$52</f>
        <v>0.19674963396778913</v>
      </c>
      <c r="BC375" s="696">
        <f>'4 - Electr UW allocation ktoe'!BC$52</f>
        <v>0.19871156661786232</v>
      </c>
      <c r="BD375" s="696">
        <f>'4 - Electr UW allocation ktoe'!BD$52</f>
        <v>0.20067349926793557</v>
      </c>
      <c r="BE375" s="696">
        <f>'4 - Electr UW allocation ktoe'!BE$52</f>
        <v>0.20263543191800878</v>
      </c>
      <c r="BF375" s="696">
        <f>'4 - Electr UW allocation ktoe'!BF$52</f>
        <v>0.20459736456808197</v>
      </c>
      <c r="BG375" s="696">
        <f>'4 - Electr UW allocation ktoe'!BG$52</f>
        <v>0.20655929721815519</v>
      </c>
      <c r="BH375" s="696">
        <f>'4 - Electr UW allocation ktoe'!BH$52</f>
        <v>0.20852122986822841</v>
      </c>
    </row>
    <row r="376" spans="1:60" s="697" customFormat="1" ht="12.75" x14ac:dyDescent="0.2">
      <c r="A376" s="697" t="s">
        <v>6</v>
      </c>
      <c r="B376" s="697" t="s">
        <v>66</v>
      </c>
      <c r="C376" s="697" t="s">
        <v>18</v>
      </c>
      <c r="F376" s="697" t="s">
        <v>9</v>
      </c>
      <c r="AX376" s="697">
        <v>14</v>
      </c>
    </row>
    <row r="377" spans="1:60" s="697" customFormat="1" ht="12.75" x14ac:dyDescent="0.2">
      <c r="A377" s="697" t="s">
        <v>6</v>
      </c>
      <c r="B377" s="697" t="s">
        <v>66</v>
      </c>
      <c r="C377" s="697" t="s">
        <v>18</v>
      </c>
      <c r="F377" s="697" t="s">
        <v>10</v>
      </c>
      <c r="AX377" s="697">
        <v>1.0148236743865801E-4</v>
      </c>
    </row>
    <row r="378" spans="1:60" s="696" customFormat="1" ht="12.75" x14ac:dyDescent="0.2">
      <c r="A378" s="696" t="s">
        <v>6</v>
      </c>
      <c r="B378" s="696" t="s">
        <v>66</v>
      </c>
      <c r="C378" s="696" t="s">
        <v>18</v>
      </c>
      <c r="D378" s="696" t="s">
        <v>1075</v>
      </c>
      <c r="E378" s="699" t="s">
        <v>1053</v>
      </c>
      <c r="F378" s="696" t="s">
        <v>11</v>
      </c>
      <c r="G378" s="705"/>
      <c r="H378" s="705"/>
      <c r="I378" s="705"/>
      <c r="J378" s="705"/>
      <c r="K378" s="705"/>
      <c r="L378" s="705"/>
      <c r="M378" s="705"/>
      <c r="N378" s="705"/>
      <c r="O378" s="705"/>
      <c r="P378" s="705"/>
      <c r="Q378" s="705"/>
      <c r="R378" s="705"/>
      <c r="S378" s="705"/>
      <c r="T378" s="705"/>
      <c r="U378" s="705"/>
      <c r="V378" s="705"/>
      <c r="W378" s="705"/>
      <c r="X378" s="705"/>
      <c r="Y378" s="705"/>
      <c r="Z378" s="705"/>
      <c r="AA378" s="705"/>
      <c r="AB378" s="705"/>
      <c r="AC378" s="705"/>
      <c r="AD378" s="705"/>
      <c r="AE378" s="705"/>
      <c r="AF378" s="705"/>
      <c r="AG378" s="705"/>
      <c r="AH378" s="705"/>
      <c r="AI378" s="705"/>
      <c r="AJ378" s="705"/>
      <c r="AK378" s="705"/>
      <c r="AL378" s="705"/>
      <c r="AM378" s="705"/>
      <c r="AN378" s="705"/>
      <c r="AO378" s="705"/>
      <c r="AP378" s="705"/>
      <c r="AQ378" s="705"/>
      <c r="AR378" s="705"/>
      <c r="AS378" s="705"/>
      <c r="AT378" s="705"/>
      <c r="AU378" s="705"/>
      <c r="AV378" s="705"/>
      <c r="AW378" s="705"/>
      <c r="AX378" s="696">
        <f t="shared" ref="AX378" si="56">0.5</f>
        <v>0.5</v>
      </c>
      <c r="AY378" s="705"/>
      <c r="AZ378" s="705"/>
      <c r="BA378" s="705"/>
      <c r="BB378" s="705"/>
      <c r="BC378" s="705"/>
      <c r="BD378" s="705"/>
      <c r="BE378" s="705"/>
      <c r="BF378" s="705"/>
      <c r="BG378" s="705"/>
      <c r="BH378" s="705"/>
    </row>
    <row r="379" spans="1:60" s="696" customFormat="1" ht="12.75" x14ac:dyDescent="0.2">
      <c r="A379" s="696" t="s">
        <v>6</v>
      </c>
      <c r="B379" s="696" t="s">
        <v>66</v>
      </c>
      <c r="C379" s="696" t="s">
        <v>18</v>
      </c>
      <c r="D379" s="696" t="s">
        <v>1075</v>
      </c>
      <c r="E379" s="699" t="s">
        <v>1053</v>
      </c>
      <c r="F379" s="696" t="s">
        <v>12</v>
      </c>
      <c r="G379" s="705"/>
      <c r="H379" s="705"/>
      <c r="I379" s="705"/>
      <c r="J379" s="705"/>
      <c r="K379" s="705"/>
      <c r="L379" s="705"/>
      <c r="M379" s="705"/>
      <c r="N379" s="705"/>
      <c r="O379" s="705"/>
      <c r="P379" s="705"/>
      <c r="Q379" s="705"/>
      <c r="R379" s="705"/>
      <c r="S379" s="705"/>
      <c r="T379" s="705"/>
      <c r="U379" s="705"/>
      <c r="V379" s="705"/>
      <c r="W379" s="705"/>
      <c r="X379" s="705"/>
      <c r="Y379" s="705"/>
      <c r="Z379" s="705"/>
      <c r="AA379" s="705"/>
      <c r="AB379" s="705"/>
      <c r="AC379" s="705"/>
      <c r="AD379" s="705"/>
      <c r="AE379" s="705"/>
      <c r="AF379" s="705"/>
      <c r="AG379" s="705"/>
      <c r="AH379" s="705"/>
      <c r="AI379" s="705"/>
      <c r="AJ379" s="705"/>
      <c r="AK379" s="705"/>
      <c r="AL379" s="705"/>
      <c r="AM379" s="705"/>
      <c r="AN379" s="705"/>
      <c r="AO379" s="705"/>
      <c r="AP379" s="705"/>
      <c r="AQ379" s="705"/>
      <c r="AR379" s="705"/>
      <c r="AS379" s="705"/>
      <c r="AT379" s="705"/>
      <c r="AU379" s="705"/>
      <c r="AV379" s="705"/>
      <c r="AW379" s="705"/>
      <c r="AX379" s="701">
        <f>'3 Heat eta and phi'!AU$50</f>
        <v>1</v>
      </c>
      <c r="AY379" s="705"/>
      <c r="AZ379" s="705"/>
      <c r="BA379" s="705"/>
      <c r="BB379" s="705"/>
      <c r="BC379" s="705"/>
      <c r="BD379" s="705"/>
      <c r="BE379" s="705"/>
      <c r="BF379" s="705"/>
      <c r="BG379" s="705"/>
      <c r="BH379" s="705"/>
    </row>
    <row r="380" spans="1:60" s="696" customFormat="1" ht="12.75" x14ac:dyDescent="0.2">
      <c r="A380" s="696" t="s">
        <v>6</v>
      </c>
      <c r="B380" s="696" t="s">
        <v>66</v>
      </c>
      <c r="C380" s="696" t="s">
        <v>18</v>
      </c>
      <c r="D380" s="696" t="s">
        <v>1075</v>
      </c>
      <c r="E380" s="699" t="s">
        <v>1053</v>
      </c>
      <c r="F380" s="696" t="s">
        <v>13</v>
      </c>
      <c r="G380" s="705"/>
      <c r="H380" s="705"/>
      <c r="I380" s="705"/>
      <c r="J380" s="705"/>
      <c r="K380" s="705"/>
      <c r="L380" s="705"/>
      <c r="M380" s="705"/>
      <c r="N380" s="705"/>
      <c r="O380" s="705"/>
      <c r="P380" s="705"/>
      <c r="Q380" s="705"/>
      <c r="R380" s="705"/>
      <c r="S380" s="705"/>
      <c r="T380" s="705"/>
      <c r="U380" s="705"/>
      <c r="V380" s="705"/>
      <c r="W380" s="705"/>
      <c r="X380" s="705"/>
      <c r="Y380" s="705"/>
      <c r="Z380" s="705"/>
      <c r="AA380" s="705"/>
      <c r="AB380" s="705"/>
      <c r="AC380" s="705"/>
      <c r="AD380" s="705"/>
      <c r="AE380" s="705"/>
      <c r="AF380" s="705"/>
      <c r="AG380" s="705"/>
      <c r="AH380" s="705"/>
      <c r="AI380" s="705"/>
      <c r="AJ380" s="705"/>
      <c r="AK380" s="705"/>
      <c r="AL380" s="705"/>
      <c r="AM380" s="705"/>
      <c r="AN380" s="705"/>
      <c r="AO380" s="705"/>
      <c r="AP380" s="705"/>
      <c r="AQ380" s="705"/>
      <c r="AR380" s="705"/>
      <c r="AS380" s="705"/>
      <c r="AT380" s="705"/>
      <c r="AU380" s="705"/>
      <c r="AV380" s="705"/>
      <c r="AW380" s="705"/>
      <c r="AX380" s="700">
        <f>'3 Heat eta and phi'!AU$24</f>
        <v>0.40033819488480238</v>
      </c>
      <c r="AY380" s="705"/>
      <c r="AZ380" s="705"/>
      <c r="BA380" s="705"/>
      <c r="BB380" s="705"/>
      <c r="BC380" s="705"/>
      <c r="BD380" s="705"/>
      <c r="BE380" s="705"/>
      <c r="BF380" s="705"/>
      <c r="BG380" s="705"/>
      <c r="BH380" s="705"/>
    </row>
    <row r="381" spans="1:60" s="696" customFormat="1" ht="12.75" x14ac:dyDescent="0.2">
      <c r="A381" s="696" t="s">
        <v>6</v>
      </c>
      <c r="B381" s="696" t="s">
        <v>66</v>
      </c>
      <c r="C381" s="696" t="s">
        <v>18</v>
      </c>
      <c r="D381" s="696" t="s">
        <v>1074</v>
      </c>
      <c r="E381" s="699" t="s">
        <v>1047</v>
      </c>
      <c r="F381" s="696" t="s">
        <v>11</v>
      </c>
      <c r="G381" s="705"/>
      <c r="H381" s="705"/>
      <c r="I381" s="705"/>
      <c r="J381" s="705"/>
      <c r="K381" s="705"/>
      <c r="L381" s="705"/>
      <c r="M381" s="705"/>
      <c r="N381" s="705"/>
      <c r="O381" s="705"/>
      <c r="P381" s="705"/>
      <c r="Q381" s="705"/>
      <c r="R381" s="705"/>
      <c r="S381" s="705"/>
      <c r="T381" s="705"/>
      <c r="U381" s="705"/>
      <c r="V381" s="705"/>
      <c r="W381" s="705"/>
      <c r="X381" s="705"/>
      <c r="Y381" s="705"/>
      <c r="Z381" s="705"/>
      <c r="AA381" s="705"/>
      <c r="AB381" s="705"/>
      <c r="AC381" s="705"/>
      <c r="AD381" s="705"/>
      <c r="AE381" s="705"/>
      <c r="AF381" s="705"/>
      <c r="AG381" s="705"/>
      <c r="AH381" s="705"/>
      <c r="AI381" s="705"/>
      <c r="AJ381" s="705"/>
      <c r="AK381" s="705"/>
      <c r="AL381" s="705"/>
      <c r="AM381" s="705"/>
      <c r="AN381" s="705"/>
      <c r="AO381" s="705"/>
      <c r="AP381" s="705"/>
      <c r="AQ381" s="705"/>
      <c r="AR381" s="705"/>
      <c r="AS381" s="705"/>
      <c r="AT381" s="705"/>
      <c r="AU381" s="705"/>
      <c r="AV381" s="705"/>
      <c r="AW381" s="705"/>
      <c r="AX381" s="696">
        <f t="shared" ref="AX381" si="57">0.5</f>
        <v>0.5</v>
      </c>
      <c r="AY381" s="705"/>
      <c r="AZ381" s="705"/>
      <c r="BA381" s="705"/>
      <c r="BB381" s="705"/>
      <c r="BC381" s="705"/>
      <c r="BD381" s="705"/>
      <c r="BE381" s="705"/>
      <c r="BF381" s="705"/>
      <c r="BG381" s="705"/>
      <c r="BH381" s="705"/>
    </row>
    <row r="382" spans="1:60" s="696" customFormat="1" ht="12.75" x14ac:dyDescent="0.2">
      <c r="A382" s="696" t="s">
        <v>6</v>
      </c>
      <c r="B382" s="696" t="s">
        <v>66</v>
      </c>
      <c r="C382" s="696" t="s">
        <v>18</v>
      </c>
      <c r="D382" s="696" t="s">
        <v>1074</v>
      </c>
      <c r="E382" s="699" t="s">
        <v>1047</v>
      </c>
      <c r="F382" s="696" t="s">
        <v>12</v>
      </c>
      <c r="G382" s="705"/>
      <c r="H382" s="705"/>
      <c r="I382" s="705"/>
      <c r="J382" s="705"/>
      <c r="K382" s="705"/>
      <c r="L382" s="705"/>
      <c r="M382" s="705"/>
      <c r="N382" s="705"/>
      <c r="O382" s="705"/>
      <c r="P382" s="705"/>
      <c r="Q382" s="705"/>
      <c r="R382" s="705"/>
      <c r="S382" s="705"/>
      <c r="T382" s="705"/>
      <c r="U382" s="705"/>
      <c r="V382" s="705"/>
      <c r="W382" s="705"/>
      <c r="X382" s="705"/>
      <c r="Y382" s="705"/>
      <c r="Z382" s="705"/>
      <c r="AA382" s="705"/>
      <c r="AB382" s="705"/>
      <c r="AC382" s="705"/>
      <c r="AD382" s="705"/>
      <c r="AE382" s="705"/>
      <c r="AF382" s="705"/>
      <c r="AG382" s="705"/>
      <c r="AH382" s="705"/>
      <c r="AI382" s="705"/>
      <c r="AJ382" s="705"/>
      <c r="AK382" s="705"/>
      <c r="AL382" s="705"/>
      <c r="AM382" s="705"/>
      <c r="AN382" s="705"/>
      <c r="AO382" s="705"/>
      <c r="AP382" s="705"/>
      <c r="AQ382" s="705"/>
      <c r="AR382" s="705"/>
      <c r="AS382" s="705"/>
      <c r="AT382" s="705"/>
      <c r="AU382" s="705"/>
      <c r="AV382" s="705"/>
      <c r="AW382" s="705"/>
      <c r="AX382" s="701">
        <f>'3 Heat eta and phi'!AU$50</f>
        <v>1</v>
      </c>
      <c r="AY382" s="705"/>
      <c r="AZ382" s="705"/>
      <c r="BA382" s="705"/>
      <c r="BB382" s="705"/>
      <c r="BC382" s="705"/>
      <c r="BD382" s="705"/>
      <c r="BE382" s="705"/>
      <c r="BF382" s="705"/>
      <c r="BG382" s="705"/>
      <c r="BH382" s="705"/>
    </row>
    <row r="383" spans="1:60" s="696" customFormat="1" ht="12.75" x14ac:dyDescent="0.2">
      <c r="A383" s="696" t="s">
        <v>6</v>
      </c>
      <c r="B383" s="696" t="s">
        <v>66</v>
      </c>
      <c r="C383" s="696" t="s">
        <v>18</v>
      </c>
      <c r="D383" s="696" t="s">
        <v>1074</v>
      </c>
      <c r="E383" s="699" t="s">
        <v>1047</v>
      </c>
      <c r="F383" s="696" t="s">
        <v>13</v>
      </c>
      <c r="G383" s="705"/>
      <c r="H383" s="705"/>
      <c r="I383" s="705"/>
      <c r="J383" s="705"/>
      <c r="K383" s="705"/>
      <c r="L383" s="705"/>
      <c r="M383" s="705"/>
      <c r="N383" s="705"/>
      <c r="O383" s="705"/>
      <c r="P383" s="705"/>
      <c r="Q383" s="705"/>
      <c r="R383" s="705"/>
      <c r="S383" s="705"/>
      <c r="T383" s="705"/>
      <c r="U383" s="705"/>
      <c r="V383" s="705"/>
      <c r="W383" s="705"/>
      <c r="X383" s="705"/>
      <c r="Y383" s="705"/>
      <c r="Z383" s="705"/>
      <c r="AA383" s="705"/>
      <c r="AB383" s="705"/>
      <c r="AC383" s="705"/>
      <c r="AD383" s="705"/>
      <c r="AE383" s="705"/>
      <c r="AF383" s="705"/>
      <c r="AG383" s="705"/>
      <c r="AH383" s="705"/>
      <c r="AI383" s="705"/>
      <c r="AJ383" s="705"/>
      <c r="AK383" s="705"/>
      <c r="AL383" s="705"/>
      <c r="AM383" s="705"/>
      <c r="AN383" s="705"/>
      <c r="AO383" s="705"/>
      <c r="AP383" s="705"/>
      <c r="AQ383" s="705"/>
      <c r="AR383" s="705"/>
      <c r="AS383" s="705"/>
      <c r="AT383" s="705"/>
      <c r="AU383" s="705"/>
      <c r="AV383" s="705"/>
      <c r="AW383" s="705"/>
      <c r="AX383" s="700">
        <f>'3 Heat eta and phi'!AU$25</f>
        <v>0.6750658572901157</v>
      </c>
      <c r="AY383" s="705"/>
      <c r="AZ383" s="705"/>
      <c r="BA383" s="705"/>
      <c r="BB383" s="705"/>
      <c r="BC383" s="705"/>
      <c r="BD383" s="705"/>
      <c r="BE383" s="705"/>
      <c r="BF383" s="705"/>
      <c r="BG383" s="705"/>
      <c r="BH383" s="705"/>
    </row>
    <row r="384" spans="1:60" s="697" customFormat="1" ht="12.75" x14ac:dyDescent="0.2">
      <c r="A384" s="697" t="s">
        <v>6</v>
      </c>
      <c r="B384" s="697" t="s">
        <v>44</v>
      </c>
      <c r="C384" s="697" t="s">
        <v>21</v>
      </c>
      <c r="F384" s="697" t="s">
        <v>9</v>
      </c>
      <c r="AE384" s="697">
        <v>92</v>
      </c>
      <c r="AF384" s="697">
        <v>86</v>
      </c>
      <c r="AG384" s="697">
        <v>95</v>
      </c>
      <c r="AH384" s="697">
        <v>74</v>
      </c>
      <c r="AI384" s="697">
        <v>76</v>
      </c>
      <c r="AJ384" s="697">
        <v>54</v>
      </c>
      <c r="AK384" s="697">
        <v>44</v>
      </c>
      <c r="AL384" s="697">
        <v>31</v>
      </c>
      <c r="AM384" s="697">
        <v>28</v>
      </c>
      <c r="AN384" s="697">
        <v>33</v>
      </c>
      <c r="AO384" s="697">
        <v>24</v>
      </c>
      <c r="AP384" s="697">
        <v>19</v>
      </c>
      <c r="AQ384" s="697">
        <v>19</v>
      </c>
      <c r="AR384" s="697">
        <v>14</v>
      </c>
      <c r="AS384" s="697">
        <v>20</v>
      </c>
      <c r="AT384" s="697">
        <v>21</v>
      </c>
      <c r="AU384" s="697">
        <v>8</v>
      </c>
      <c r="AV384" s="697">
        <v>13</v>
      </c>
      <c r="AW384" s="697">
        <v>13</v>
      </c>
      <c r="AX384" s="697">
        <v>10</v>
      </c>
      <c r="AY384" s="697">
        <v>11</v>
      </c>
      <c r="AZ384" s="697">
        <v>10</v>
      </c>
      <c r="BA384" s="697">
        <v>10</v>
      </c>
      <c r="BB384" s="697">
        <v>9</v>
      </c>
      <c r="BC384" s="697">
        <v>12</v>
      </c>
      <c r="BD384" s="697">
        <v>11</v>
      </c>
      <c r="BE384" s="697">
        <v>11</v>
      </c>
      <c r="BF384" s="697">
        <v>9</v>
      </c>
      <c r="BG384" s="697">
        <v>9</v>
      </c>
      <c r="BH384" s="697">
        <v>10</v>
      </c>
    </row>
    <row r="385" spans="1:60" s="697" customFormat="1" ht="12.75" x14ac:dyDescent="0.2">
      <c r="A385" s="697" t="s">
        <v>6</v>
      </c>
      <c r="B385" s="697" t="s">
        <v>44</v>
      </c>
      <c r="C385" s="697" t="s">
        <v>21</v>
      </c>
      <c r="F385" s="697" t="s">
        <v>10</v>
      </c>
      <c r="AE385" s="697">
        <v>7.7024187269241395E-4</v>
      </c>
      <c r="AF385" s="697">
        <v>6.8983772770661003E-4</v>
      </c>
      <c r="AG385" s="697">
        <v>7.4387283689609303E-4</v>
      </c>
      <c r="AH385" s="697">
        <v>5.7326123669491696E-4</v>
      </c>
      <c r="AI385" s="697">
        <v>5.8132864190920601E-4</v>
      </c>
      <c r="AJ385" s="697">
        <v>4.2194092827004199E-4</v>
      </c>
      <c r="AK385" s="697">
        <v>3.4554250172771201E-4</v>
      </c>
      <c r="AL385" s="697">
        <v>2.33133540396026E-4</v>
      </c>
      <c r="AM385" s="697">
        <v>2.1526042667691699E-4</v>
      </c>
      <c r="AN385" s="697">
        <v>2.4973512940820302E-4</v>
      </c>
      <c r="AO385" s="697">
        <v>1.8195188888804701E-4</v>
      </c>
      <c r="AP385" s="697">
        <v>1.44595551023204E-4</v>
      </c>
      <c r="AQ385" s="697">
        <v>1.36592379583034E-4</v>
      </c>
      <c r="AR385" s="697">
        <v>1.03122398921634E-4</v>
      </c>
      <c r="AS385" s="697">
        <v>1.46818085051717E-4</v>
      </c>
      <c r="AT385" s="697">
        <v>1.51410278594913E-4</v>
      </c>
      <c r="AU385" s="698">
        <v>5.7385515895787902E-5</v>
      </c>
      <c r="AV385" s="698">
        <v>9.2265981532608905E-5</v>
      </c>
      <c r="AW385" s="698">
        <v>9.4995213702694207E-5</v>
      </c>
      <c r="AX385" s="698">
        <v>7.2487405313326805E-5</v>
      </c>
      <c r="AY385" s="698">
        <v>7.9388563716539505E-5</v>
      </c>
      <c r="AZ385" s="698">
        <v>7.2732562368172206E-5</v>
      </c>
      <c r="BA385" s="698">
        <v>7.3943714044869002E-5</v>
      </c>
      <c r="BB385" s="698">
        <v>6.7630526916949703E-5</v>
      </c>
      <c r="BC385" s="698">
        <v>9.0202504622878397E-5</v>
      </c>
      <c r="BD385" s="698">
        <v>8.9094796863863196E-5</v>
      </c>
      <c r="BE385" s="698">
        <v>8.4730096130145399E-5</v>
      </c>
      <c r="BF385" s="698">
        <v>7.6083556652661706E-5</v>
      </c>
      <c r="BG385" s="698">
        <v>7.3889805669811095E-5</v>
      </c>
      <c r="BH385" s="698">
        <v>8.1561411664913096E-5</v>
      </c>
    </row>
    <row r="386" spans="1:60" s="696" customFormat="1" ht="12.75" x14ac:dyDescent="0.2">
      <c r="A386" s="696" t="s">
        <v>6</v>
      </c>
      <c r="B386" s="696" t="s">
        <v>44</v>
      </c>
      <c r="C386" s="696" t="s">
        <v>21</v>
      </c>
      <c r="D386" s="696" t="s">
        <v>1075</v>
      </c>
      <c r="E386" s="699" t="s">
        <v>1053</v>
      </c>
      <c r="F386" s="696" t="s">
        <v>11</v>
      </c>
      <c r="G386" s="705"/>
      <c r="H386" s="705"/>
      <c r="I386" s="705"/>
      <c r="J386" s="705"/>
      <c r="K386" s="705"/>
      <c r="L386" s="705"/>
      <c r="M386" s="705"/>
      <c r="N386" s="705"/>
      <c r="O386" s="705"/>
      <c r="P386" s="705"/>
      <c r="Q386" s="705"/>
      <c r="R386" s="705"/>
      <c r="S386" s="705"/>
      <c r="T386" s="705"/>
      <c r="U386" s="705"/>
      <c r="V386" s="705"/>
      <c r="W386" s="705"/>
      <c r="X386" s="705"/>
      <c r="Y386" s="705"/>
      <c r="Z386" s="705"/>
      <c r="AA386" s="705"/>
      <c r="AB386" s="705"/>
      <c r="AC386" s="705"/>
      <c r="AD386" s="705"/>
      <c r="AE386" s="696">
        <f t="shared" ref="AE386:BH386" si="58">0.5</f>
        <v>0.5</v>
      </c>
      <c r="AF386" s="696">
        <f t="shared" si="58"/>
        <v>0.5</v>
      </c>
      <c r="AG386" s="696">
        <f t="shared" si="58"/>
        <v>0.5</v>
      </c>
      <c r="AH386" s="696">
        <f t="shared" si="58"/>
        <v>0.5</v>
      </c>
      <c r="AI386" s="696">
        <f t="shared" si="58"/>
        <v>0.5</v>
      </c>
      <c r="AJ386" s="696">
        <f t="shared" si="58"/>
        <v>0.5</v>
      </c>
      <c r="AK386" s="696">
        <f t="shared" si="58"/>
        <v>0.5</v>
      </c>
      <c r="AL386" s="696">
        <f t="shared" si="58"/>
        <v>0.5</v>
      </c>
      <c r="AM386" s="696">
        <f t="shared" si="58"/>
        <v>0.5</v>
      </c>
      <c r="AN386" s="696">
        <f t="shared" si="58"/>
        <v>0.5</v>
      </c>
      <c r="AO386" s="696">
        <f t="shared" si="58"/>
        <v>0.5</v>
      </c>
      <c r="AP386" s="696">
        <f t="shared" si="58"/>
        <v>0.5</v>
      </c>
      <c r="AQ386" s="696">
        <f t="shared" si="58"/>
        <v>0.5</v>
      </c>
      <c r="AR386" s="696">
        <f t="shared" si="58"/>
        <v>0.5</v>
      </c>
      <c r="AS386" s="696">
        <f t="shared" si="58"/>
        <v>0.5</v>
      </c>
      <c r="AT386" s="696">
        <f t="shared" si="58"/>
        <v>0.5</v>
      </c>
      <c r="AU386" s="696">
        <f t="shared" si="58"/>
        <v>0.5</v>
      </c>
      <c r="AV386" s="696">
        <f t="shared" si="58"/>
        <v>0.5</v>
      </c>
      <c r="AW386" s="696">
        <f t="shared" si="58"/>
        <v>0.5</v>
      </c>
      <c r="AX386" s="696">
        <f t="shared" si="58"/>
        <v>0.5</v>
      </c>
      <c r="AY386" s="696">
        <f t="shared" si="58"/>
        <v>0.5</v>
      </c>
      <c r="AZ386" s="696">
        <f t="shared" si="58"/>
        <v>0.5</v>
      </c>
      <c r="BA386" s="696">
        <f t="shared" si="58"/>
        <v>0.5</v>
      </c>
      <c r="BB386" s="696">
        <f t="shared" si="58"/>
        <v>0.5</v>
      </c>
      <c r="BC386" s="696">
        <f t="shared" si="58"/>
        <v>0.5</v>
      </c>
      <c r="BD386" s="696">
        <f t="shared" si="58"/>
        <v>0.5</v>
      </c>
      <c r="BE386" s="696">
        <f>0.5</f>
        <v>0.5</v>
      </c>
      <c r="BF386" s="696">
        <f t="shared" si="58"/>
        <v>0.5</v>
      </c>
      <c r="BG386" s="696">
        <f t="shared" si="58"/>
        <v>0.5</v>
      </c>
      <c r="BH386" s="696">
        <f t="shared" si="58"/>
        <v>0.5</v>
      </c>
    </row>
    <row r="387" spans="1:60" s="696" customFormat="1" ht="12.75" x14ac:dyDescent="0.2">
      <c r="A387" s="696" t="s">
        <v>6</v>
      </c>
      <c r="B387" s="696" t="s">
        <v>44</v>
      </c>
      <c r="C387" s="696" t="s">
        <v>21</v>
      </c>
      <c r="D387" s="696" t="s">
        <v>1075</v>
      </c>
      <c r="E387" s="699" t="s">
        <v>1053</v>
      </c>
      <c r="F387" s="696" t="s">
        <v>12</v>
      </c>
      <c r="G387" s="705"/>
      <c r="H387" s="705"/>
      <c r="I387" s="705"/>
      <c r="J387" s="705"/>
      <c r="K387" s="705"/>
      <c r="L387" s="705"/>
      <c r="M387" s="705"/>
      <c r="N387" s="705"/>
      <c r="O387" s="705"/>
      <c r="P387" s="705"/>
      <c r="Q387" s="705"/>
      <c r="R387" s="705"/>
      <c r="S387" s="705"/>
      <c r="T387" s="705"/>
      <c r="U387" s="705"/>
      <c r="V387" s="705"/>
      <c r="W387" s="705"/>
      <c r="X387" s="705"/>
      <c r="Y387" s="705"/>
      <c r="Z387" s="705"/>
      <c r="AA387" s="705"/>
      <c r="AB387" s="705"/>
      <c r="AC387" s="705"/>
      <c r="AD387" s="705"/>
      <c r="AE387" s="700">
        <f>'3 Heat eta and phi'!AB$20</f>
        <v>0.32866456515327247</v>
      </c>
      <c r="AF387" s="700">
        <f>'3 Heat eta and phi'!AC$20</f>
        <v>0.32726578478118595</v>
      </c>
      <c r="AG387" s="700">
        <f>'3 Heat eta and phi'!AD$20</f>
        <v>0.33804828140726689</v>
      </c>
      <c r="AH387" s="700">
        <f>'3 Heat eta and phi'!AE$20</f>
        <v>0.35308368348877672</v>
      </c>
      <c r="AI387" s="700">
        <f>'3 Heat eta and phi'!AF$20</f>
        <v>0.36127501605989543</v>
      </c>
      <c r="AJ387" s="700">
        <f>'3 Heat eta and phi'!AG$20</f>
        <v>0.336314328692911</v>
      </c>
      <c r="AK387" s="700">
        <f>'3 Heat eta and phi'!AH$20</f>
        <v>0.34392257025756506</v>
      </c>
      <c r="AL387" s="700">
        <f>'3 Heat eta and phi'!AI$20</f>
        <v>0.36114628596185655</v>
      </c>
      <c r="AM387" s="700">
        <f>'3 Heat eta and phi'!AJ$20</f>
        <v>0.37061538562698515</v>
      </c>
      <c r="AN387" s="700">
        <f>'3 Heat eta and phi'!AK$20</f>
        <v>0.37678757180985728</v>
      </c>
      <c r="AO387" s="700">
        <f>'3 Heat eta and phi'!AL$20</f>
        <v>0.38741092067264526</v>
      </c>
      <c r="AP387" s="700">
        <f>'3 Heat eta and phi'!AM$20</f>
        <v>0.383268005286727</v>
      </c>
      <c r="AQ387" s="700">
        <f>'3 Heat eta and phi'!AN$20</f>
        <v>0.39361997933234427</v>
      </c>
      <c r="AR387" s="700">
        <f>'3 Heat eta and phi'!AO$20</f>
        <v>0.40715832414469166</v>
      </c>
      <c r="AS387" s="700">
        <f>'3 Heat eta and phi'!AP$20</f>
        <v>0.41465054901440324</v>
      </c>
      <c r="AT387" s="700">
        <f>'3 Heat eta and phi'!AQ$20</f>
        <v>0.40584455533179142</v>
      </c>
      <c r="AU387" s="700">
        <f>'3 Heat eta and phi'!AR$20</f>
        <v>0.4151583306213521</v>
      </c>
      <c r="AV387" s="700">
        <f>'3 Heat eta and phi'!AS$20</f>
        <v>0.43862096220278957</v>
      </c>
      <c r="AW387" s="700">
        <f>'3 Heat eta and phi'!AT$20</f>
        <v>0.44758791805257503</v>
      </c>
      <c r="AX387" s="700">
        <f>'3 Heat eta and phi'!AU$20</f>
        <v>0.44657128563417114</v>
      </c>
      <c r="AY387" s="700">
        <f>'3 Heat eta and phi'!AV$20</f>
        <v>0.45050456715809217</v>
      </c>
      <c r="AZ387" s="700">
        <f>'3 Heat eta and phi'!AW$20</f>
        <v>0.44928545717019908</v>
      </c>
      <c r="BA387" s="700">
        <f>'3 Heat eta and phi'!AX$20</f>
        <v>0.44282161656391661</v>
      </c>
      <c r="BB387" s="700">
        <f>'3 Heat eta and phi'!AY$20</f>
        <v>0.4474011718435042</v>
      </c>
      <c r="BC387" s="700">
        <f>'3 Heat eta and phi'!AZ$20</f>
        <v>0.42440799931491724</v>
      </c>
      <c r="BD387" s="700">
        <f>'3 Heat eta and phi'!BA$20</f>
        <v>0.43407536964877846</v>
      </c>
      <c r="BE387" s="700">
        <f>'3 Heat eta and phi'!BB$20</f>
        <v>0.43033233297466611</v>
      </c>
      <c r="BF387" s="700">
        <f>'3 Heat eta and phi'!BC$20</f>
        <v>0.42931747399306813</v>
      </c>
      <c r="BG387" s="700">
        <f>'3 Heat eta and phi'!BD$20</f>
        <v>0.4373933131244585</v>
      </c>
      <c r="BH387" s="700">
        <f>'3 Heat eta and phi'!BE$20</f>
        <v>0.44952489502727749</v>
      </c>
    </row>
    <row r="388" spans="1:60" s="696" customFormat="1" ht="12.75" x14ac:dyDescent="0.2">
      <c r="A388" s="696" t="s">
        <v>6</v>
      </c>
      <c r="B388" s="696" t="s">
        <v>44</v>
      </c>
      <c r="C388" s="696" t="s">
        <v>21</v>
      </c>
      <c r="D388" s="696" t="s">
        <v>1075</v>
      </c>
      <c r="E388" s="699" t="s">
        <v>1053</v>
      </c>
      <c r="F388" s="696" t="s">
        <v>13</v>
      </c>
      <c r="G388" s="705"/>
      <c r="H388" s="705"/>
      <c r="I388" s="705"/>
      <c r="J388" s="705"/>
      <c r="K388" s="705"/>
      <c r="L388" s="705"/>
      <c r="M388" s="705"/>
      <c r="N388" s="705"/>
      <c r="O388" s="705"/>
      <c r="P388" s="705"/>
      <c r="Q388" s="705"/>
      <c r="R388" s="705"/>
      <c r="S388" s="705"/>
      <c r="T388" s="705"/>
      <c r="U388" s="705"/>
      <c r="V388" s="705"/>
      <c r="W388" s="705"/>
      <c r="X388" s="705"/>
      <c r="Y388" s="705"/>
      <c r="Z388" s="705"/>
      <c r="AA388" s="705"/>
      <c r="AB388" s="705"/>
      <c r="AC388" s="705"/>
      <c r="AD388" s="705"/>
      <c r="AE388" s="700">
        <f>'3 Heat eta and phi'!AB$24</f>
        <v>0.40202916930881427</v>
      </c>
      <c r="AF388" s="700">
        <f>'3 Heat eta and phi'!AC$24</f>
        <v>0.40409004438807872</v>
      </c>
      <c r="AG388" s="700">
        <f>'3 Heat eta and phi'!AD$24</f>
        <v>0.40414288733882908</v>
      </c>
      <c r="AH388" s="700">
        <f>'3 Heat eta and phi'!AE$24</f>
        <v>0.40340308602832387</v>
      </c>
      <c r="AI388" s="700">
        <f>'3 Heat eta and phi'!AF$24</f>
        <v>0.4022933840625661</v>
      </c>
      <c r="AJ388" s="700">
        <f>'3 Heat eta and phi'!AG$24</f>
        <v>0.39996829422954983</v>
      </c>
      <c r="AK388" s="700">
        <f>'3 Heat eta and phi'!AH$24</f>
        <v>0.40007398013105056</v>
      </c>
      <c r="AL388" s="700">
        <f>'3 Heat eta and phi'!AI$24</f>
        <v>0.40255759881631803</v>
      </c>
      <c r="AM388" s="700">
        <f>'3 Heat eta and phi'!AJ$24</f>
        <v>0.40165926865356172</v>
      </c>
      <c r="AN388" s="700">
        <f>'3 Heat eta and phi'!AK$24</f>
        <v>0.40292749947157058</v>
      </c>
      <c r="AO388" s="700">
        <f>'3 Heat eta and phi'!AL$24</f>
        <v>0.40113083914605796</v>
      </c>
      <c r="AP388" s="700">
        <f>'3 Heat eta and phi'!AM$24</f>
        <v>0.39965123652504764</v>
      </c>
      <c r="AQ388" s="700">
        <f>'3 Heat eta and phi'!AN$24</f>
        <v>0.40329740012682325</v>
      </c>
      <c r="AR388" s="700">
        <f>'3 Heat eta and phi'!AO$24</f>
        <v>0.40091946734305661</v>
      </c>
      <c r="AS388" s="700">
        <f>'3 Heat eta and phi'!AP$24</f>
        <v>0.40070809554005504</v>
      </c>
      <c r="AT388" s="700">
        <f>'3 Heat eta and phi'!AQ$24</f>
        <v>0.40012682308180103</v>
      </c>
      <c r="AU388" s="700">
        <f>'3 Heat eta and phi'!AR$24</f>
        <v>0.40097231029380687</v>
      </c>
      <c r="AV388" s="700">
        <f>'3 Heat eta and phi'!AS$24</f>
        <v>0.40123652504755869</v>
      </c>
      <c r="AW388" s="700">
        <f>'3 Heat eta and phi'!AT$24</f>
        <v>0.40054956668780395</v>
      </c>
      <c r="AX388" s="700">
        <f>'3 Heat eta and phi'!AU$24</f>
        <v>0.40033819488480238</v>
      </c>
      <c r="AY388" s="700">
        <f>'3 Heat eta and phi'!AV$24</f>
        <v>0.40065525258930468</v>
      </c>
      <c r="AZ388" s="700">
        <f>'3 Heat eta and phi'!AW$24</f>
        <v>0.40039103783555285</v>
      </c>
      <c r="BA388" s="700">
        <f>'3 Heat eta and phi'!AX$24</f>
        <v>0.40017966603255128</v>
      </c>
      <c r="BB388" s="700">
        <f>'3 Heat eta and phi'!AY$24</f>
        <v>0.40023250898330165</v>
      </c>
      <c r="BC388" s="700">
        <f>'3 Heat eta and phi'!AZ$24</f>
        <v>0.40139505389980978</v>
      </c>
      <c r="BD388" s="700">
        <f>'3 Heat eta and phi'!BA$24</f>
        <v>0.40123652504755869</v>
      </c>
      <c r="BE388" s="700">
        <f>'3 Heat eta and phi'!BB$24</f>
        <v>0.40329740012682325</v>
      </c>
      <c r="BF388" s="700">
        <f>'3 Heat eta and phi'!BC$24</f>
        <v>0.40123652504755869</v>
      </c>
      <c r="BG388" s="700">
        <f>'3 Heat eta and phi'!BD$24</f>
        <v>0.40192348340731354</v>
      </c>
      <c r="BH388" s="700">
        <f>'3 Heat eta and phi'!BE$24</f>
        <v>0.40266328471781876</v>
      </c>
    </row>
    <row r="389" spans="1:60" s="696" customFormat="1" ht="12.75" x14ac:dyDescent="0.2">
      <c r="A389" s="696" t="s">
        <v>6</v>
      </c>
      <c r="B389" s="696" t="s">
        <v>44</v>
      </c>
      <c r="C389" s="696" t="s">
        <v>21</v>
      </c>
      <c r="D389" s="696" t="s">
        <v>1074</v>
      </c>
      <c r="E389" s="699" t="s">
        <v>1047</v>
      </c>
      <c r="F389" s="696" t="s">
        <v>11</v>
      </c>
      <c r="G389" s="705"/>
      <c r="H389" s="705"/>
      <c r="I389" s="705"/>
      <c r="J389" s="705"/>
      <c r="K389" s="705"/>
      <c r="L389" s="705"/>
      <c r="M389" s="705"/>
      <c r="N389" s="705"/>
      <c r="O389" s="705"/>
      <c r="P389" s="705"/>
      <c r="Q389" s="705"/>
      <c r="R389" s="705"/>
      <c r="S389" s="705"/>
      <c r="T389" s="705"/>
      <c r="U389" s="705"/>
      <c r="V389" s="705"/>
      <c r="W389" s="705"/>
      <c r="X389" s="705"/>
      <c r="Y389" s="705"/>
      <c r="Z389" s="705"/>
      <c r="AA389" s="705"/>
      <c r="AB389" s="705"/>
      <c r="AC389" s="705"/>
      <c r="AD389" s="705"/>
      <c r="AE389" s="696">
        <f t="shared" ref="AE389:BH389" si="59">0.5</f>
        <v>0.5</v>
      </c>
      <c r="AF389" s="696">
        <f t="shared" si="59"/>
        <v>0.5</v>
      </c>
      <c r="AG389" s="696">
        <f t="shared" si="59"/>
        <v>0.5</v>
      </c>
      <c r="AH389" s="696">
        <f t="shared" si="59"/>
        <v>0.5</v>
      </c>
      <c r="AI389" s="696">
        <f t="shared" si="59"/>
        <v>0.5</v>
      </c>
      <c r="AJ389" s="696">
        <f t="shared" si="59"/>
        <v>0.5</v>
      </c>
      <c r="AK389" s="696">
        <f t="shared" si="59"/>
        <v>0.5</v>
      </c>
      <c r="AL389" s="696">
        <f t="shared" si="59"/>
        <v>0.5</v>
      </c>
      <c r="AM389" s="696">
        <f t="shared" si="59"/>
        <v>0.5</v>
      </c>
      <c r="AN389" s="696">
        <f t="shared" si="59"/>
        <v>0.5</v>
      </c>
      <c r="AO389" s="696">
        <f t="shared" si="59"/>
        <v>0.5</v>
      </c>
      <c r="AP389" s="696">
        <f t="shared" si="59"/>
        <v>0.5</v>
      </c>
      <c r="AQ389" s="696">
        <f t="shared" si="59"/>
        <v>0.5</v>
      </c>
      <c r="AR389" s="696">
        <f t="shared" si="59"/>
        <v>0.5</v>
      </c>
      <c r="AS389" s="696">
        <f t="shared" si="59"/>
        <v>0.5</v>
      </c>
      <c r="AT389" s="696">
        <f t="shared" si="59"/>
        <v>0.5</v>
      </c>
      <c r="AU389" s="696">
        <f t="shared" si="59"/>
        <v>0.5</v>
      </c>
      <c r="AV389" s="696">
        <f t="shared" si="59"/>
        <v>0.5</v>
      </c>
      <c r="AW389" s="696">
        <f t="shared" si="59"/>
        <v>0.5</v>
      </c>
      <c r="AX389" s="696">
        <f t="shared" si="59"/>
        <v>0.5</v>
      </c>
      <c r="AY389" s="696">
        <f t="shared" si="59"/>
        <v>0.5</v>
      </c>
      <c r="AZ389" s="696">
        <f t="shared" si="59"/>
        <v>0.5</v>
      </c>
      <c r="BA389" s="696">
        <f t="shared" si="59"/>
        <v>0.5</v>
      </c>
      <c r="BB389" s="696">
        <f t="shared" si="59"/>
        <v>0.5</v>
      </c>
      <c r="BC389" s="696">
        <f t="shared" si="59"/>
        <v>0.5</v>
      </c>
      <c r="BD389" s="696">
        <f t="shared" si="59"/>
        <v>0.5</v>
      </c>
      <c r="BE389" s="696">
        <f>0.5</f>
        <v>0.5</v>
      </c>
      <c r="BF389" s="696">
        <f t="shared" si="59"/>
        <v>0.5</v>
      </c>
      <c r="BG389" s="696">
        <f t="shared" si="59"/>
        <v>0.5</v>
      </c>
      <c r="BH389" s="696">
        <f t="shared" si="59"/>
        <v>0.5</v>
      </c>
    </row>
    <row r="390" spans="1:60" s="696" customFormat="1" ht="12.75" x14ac:dyDescent="0.2">
      <c r="A390" s="696" t="s">
        <v>6</v>
      </c>
      <c r="B390" s="696" t="s">
        <v>44</v>
      </c>
      <c r="C390" s="696" t="s">
        <v>21</v>
      </c>
      <c r="D390" s="696" t="s">
        <v>1074</v>
      </c>
      <c r="E390" s="699" t="s">
        <v>1047</v>
      </c>
      <c r="F390" s="696" t="s">
        <v>12</v>
      </c>
      <c r="G390" s="705"/>
      <c r="H390" s="705"/>
      <c r="I390" s="705"/>
      <c r="J390" s="705"/>
      <c r="K390" s="705"/>
      <c r="L390" s="705"/>
      <c r="M390" s="705"/>
      <c r="N390" s="705"/>
      <c r="O390" s="705"/>
      <c r="P390" s="705"/>
      <c r="Q390" s="705"/>
      <c r="R390" s="705"/>
      <c r="S390" s="705"/>
      <c r="T390" s="705"/>
      <c r="U390" s="705"/>
      <c r="V390" s="705"/>
      <c r="W390" s="705"/>
      <c r="X390" s="705"/>
      <c r="Y390" s="705"/>
      <c r="Z390" s="705"/>
      <c r="AA390" s="705"/>
      <c r="AB390" s="705"/>
      <c r="AC390" s="705"/>
      <c r="AD390" s="705"/>
      <c r="AE390" s="700">
        <f>'3 Heat eta and phi'!AB$21</f>
        <v>0.32866456515327247</v>
      </c>
      <c r="AF390" s="700">
        <f>'3 Heat eta and phi'!AC$21</f>
        <v>0.32726578478118595</v>
      </c>
      <c r="AG390" s="700">
        <f>'3 Heat eta and phi'!AD$21</f>
        <v>0.33804828140726689</v>
      </c>
      <c r="AH390" s="700">
        <f>'3 Heat eta and phi'!AE$21</f>
        <v>0.35308368348877672</v>
      </c>
      <c r="AI390" s="700">
        <f>'3 Heat eta and phi'!AF$21</f>
        <v>0.36127501605989543</v>
      </c>
      <c r="AJ390" s="700">
        <f>'3 Heat eta and phi'!AG$21</f>
        <v>0.336314328692911</v>
      </c>
      <c r="AK390" s="700">
        <f>'3 Heat eta and phi'!AH$21</f>
        <v>0.34392257025756506</v>
      </c>
      <c r="AL390" s="700">
        <f>'3 Heat eta and phi'!AI$21</f>
        <v>0.36114628596185655</v>
      </c>
      <c r="AM390" s="700">
        <f>'3 Heat eta and phi'!AJ$21</f>
        <v>0.37061538562698515</v>
      </c>
      <c r="AN390" s="700">
        <f>'3 Heat eta and phi'!AK$21</f>
        <v>0.37678757180985728</v>
      </c>
      <c r="AO390" s="700">
        <f>'3 Heat eta and phi'!AL$21</f>
        <v>0.38741092067264526</v>
      </c>
      <c r="AP390" s="700">
        <f>'3 Heat eta and phi'!AM$21</f>
        <v>0.383268005286727</v>
      </c>
      <c r="AQ390" s="700">
        <f>'3 Heat eta and phi'!AN$21</f>
        <v>0.39361997933234427</v>
      </c>
      <c r="AR390" s="700">
        <f>'3 Heat eta and phi'!AO$21</f>
        <v>0.40715832414469166</v>
      </c>
      <c r="AS390" s="700">
        <f>'3 Heat eta and phi'!AP$21</f>
        <v>0.41465054901440324</v>
      </c>
      <c r="AT390" s="700">
        <f>'3 Heat eta and phi'!AQ$21</f>
        <v>0.40584455533179142</v>
      </c>
      <c r="AU390" s="700">
        <f>'3 Heat eta and phi'!AR$21</f>
        <v>0.4151583306213521</v>
      </c>
      <c r="AV390" s="700">
        <f>'3 Heat eta and phi'!AS$21</f>
        <v>0.43862096220278957</v>
      </c>
      <c r="AW390" s="700">
        <f>'3 Heat eta and phi'!AT$21</f>
        <v>0.44758791805257503</v>
      </c>
      <c r="AX390" s="700">
        <f>'3 Heat eta and phi'!AU$21</f>
        <v>0.44657128563417114</v>
      </c>
      <c r="AY390" s="700">
        <f>'3 Heat eta and phi'!AV$21</f>
        <v>0.45050456715809217</v>
      </c>
      <c r="AZ390" s="700">
        <f>'3 Heat eta and phi'!AW$21</f>
        <v>0.44928545717019908</v>
      </c>
      <c r="BA390" s="700">
        <f>'3 Heat eta and phi'!AX$21</f>
        <v>0.44282161656391661</v>
      </c>
      <c r="BB390" s="700">
        <f>'3 Heat eta and phi'!AY$21</f>
        <v>0.4474011718435042</v>
      </c>
      <c r="BC390" s="700">
        <f>'3 Heat eta and phi'!AZ$21</f>
        <v>0.42440799931491724</v>
      </c>
      <c r="BD390" s="700">
        <f>'3 Heat eta and phi'!BA$21</f>
        <v>0.43407536964877846</v>
      </c>
      <c r="BE390" s="700">
        <f>'3 Heat eta and phi'!BB$21</f>
        <v>0.43033233297466611</v>
      </c>
      <c r="BF390" s="700">
        <f>'3 Heat eta and phi'!BC$21</f>
        <v>0.42931747399306813</v>
      </c>
      <c r="BG390" s="700">
        <f>'3 Heat eta and phi'!BD$21</f>
        <v>0.4373933131244585</v>
      </c>
      <c r="BH390" s="700">
        <f>'3 Heat eta and phi'!BE$21</f>
        <v>0.44952489502727749</v>
      </c>
    </row>
    <row r="391" spans="1:60" s="696" customFormat="1" ht="12.75" x14ac:dyDescent="0.2">
      <c r="A391" s="696" t="s">
        <v>6</v>
      </c>
      <c r="B391" s="696" t="s">
        <v>44</v>
      </c>
      <c r="C391" s="696" t="s">
        <v>21</v>
      </c>
      <c r="D391" s="696" t="s">
        <v>1074</v>
      </c>
      <c r="E391" s="699" t="s">
        <v>1047</v>
      </c>
      <c r="F391" s="696" t="s">
        <v>13</v>
      </c>
      <c r="G391" s="705"/>
      <c r="H391" s="705"/>
      <c r="I391" s="705"/>
      <c r="J391" s="705"/>
      <c r="K391" s="705"/>
      <c r="L391" s="705"/>
      <c r="M391" s="705"/>
      <c r="N391" s="705"/>
      <c r="O391" s="705"/>
      <c r="P391" s="705"/>
      <c r="Q391" s="705"/>
      <c r="R391" s="705"/>
      <c r="S391" s="705"/>
      <c r="T391" s="705"/>
      <c r="U391" s="705"/>
      <c r="V391" s="705"/>
      <c r="W391" s="705"/>
      <c r="X391" s="705"/>
      <c r="Y391" s="705"/>
      <c r="Z391" s="705"/>
      <c r="AA391" s="705"/>
      <c r="AB391" s="705"/>
      <c r="AC391" s="705"/>
      <c r="AD391" s="705"/>
      <c r="AE391" s="700">
        <f>'3 Heat eta and phi'!AB$25</f>
        <v>0.6759821326308556</v>
      </c>
      <c r="AF391" s="700">
        <f>'3 Heat eta and phi'!AC$25</f>
        <v>0.67709884320238234</v>
      </c>
      <c r="AG391" s="700">
        <f>'3 Heat eta and phi'!AD$25</f>
        <v>0.67712747680678054</v>
      </c>
      <c r="AH391" s="700">
        <f>'3 Heat eta and phi'!AE$25</f>
        <v>0.67672660634520676</v>
      </c>
      <c r="AI391" s="700">
        <f>'3 Heat eta and phi'!AF$25</f>
        <v>0.67612530065284626</v>
      </c>
      <c r="AJ391" s="700">
        <f>'3 Heat eta and phi'!AG$25</f>
        <v>0.67486542205932887</v>
      </c>
      <c r="AK391" s="700">
        <f>'3 Heat eta and phi'!AH$25</f>
        <v>0.67492268926812504</v>
      </c>
      <c r="AL391" s="700">
        <f>'3 Heat eta and phi'!AI$25</f>
        <v>0.67626846867483681</v>
      </c>
      <c r="AM391" s="700">
        <f>'3 Heat eta and phi'!AJ$25</f>
        <v>0.67578169740006877</v>
      </c>
      <c r="AN391" s="700">
        <f>'3 Heat eta and phi'!AK$25</f>
        <v>0.67646890390562375</v>
      </c>
      <c r="AO391" s="700">
        <f>'3 Heat eta and phi'!AL$25</f>
        <v>0.67549536135608745</v>
      </c>
      <c r="AP391" s="700">
        <f>'3 Heat eta and phi'!AM$25</f>
        <v>0.67469362043294012</v>
      </c>
      <c r="AQ391" s="700">
        <f>'3 Heat eta and phi'!AN$25</f>
        <v>0.67666933913641047</v>
      </c>
      <c r="AR391" s="700">
        <f>'3 Heat eta and phi'!AO$25</f>
        <v>0.6753808269384951</v>
      </c>
      <c r="AS391" s="700">
        <f>'3 Heat eta and phi'!AP$25</f>
        <v>0.67526629252090253</v>
      </c>
      <c r="AT391" s="700">
        <f>'3 Heat eta and phi'!AQ$25</f>
        <v>0.67495132287252324</v>
      </c>
      <c r="AU391" s="700">
        <f>'3 Heat eta and phi'!AR$25</f>
        <v>0.67540946054289319</v>
      </c>
      <c r="AV391" s="700">
        <f>'3 Heat eta and phi'!AS$25</f>
        <v>0.67555262856488385</v>
      </c>
      <c r="AW391" s="700">
        <f>'3 Heat eta and phi'!AT$25</f>
        <v>0.67518039170770816</v>
      </c>
      <c r="AX391" s="700">
        <f>'3 Heat eta and phi'!AU$25</f>
        <v>0.6750658572901157</v>
      </c>
      <c r="AY391" s="700">
        <f>'3 Heat eta and phi'!AV$25</f>
        <v>0.67523765891650445</v>
      </c>
      <c r="AZ391" s="700">
        <f>'3 Heat eta and phi'!AW$25</f>
        <v>0.67509449089451379</v>
      </c>
      <c r="BA391" s="700">
        <f>'3 Heat eta and phi'!AX$25</f>
        <v>0.67497995647692133</v>
      </c>
      <c r="BB391" s="700">
        <f>'3 Heat eta and phi'!AY$25</f>
        <v>0.67500859008131942</v>
      </c>
      <c r="BC391" s="700">
        <f>'3 Heat eta and phi'!AZ$25</f>
        <v>0.67563852937807811</v>
      </c>
      <c r="BD391" s="700">
        <f>'3 Heat eta and phi'!BA$25</f>
        <v>0.67555262856488385</v>
      </c>
      <c r="BE391" s="700">
        <f>'3 Heat eta and phi'!BB$25</f>
        <v>0.67666933913641047</v>
      </c>
      <c r="BF391" s="700">
        <f>'3 Heat eta and phi'!BC$25</f>
        <v>0.67555262856488385</v>
      </c>
      <c r="BG391" s="700">
        <f>'3 Heat eta and phi'!BD$25</f>
        <v>0.67592486542205932</v>
      </c>
      <c r="BH391" s="700">
        <f>'3 Heat eta and phi'!BE$25</f>
        <v>0.67632573588363309</v>
      </c>
    </row>
    <row r="392" spans="1:60" s="697" customFormat="1" ht="12.75" x14ac:dyDescent="0.2">
      <c r="A392" s="697" t="s">
        <v>6</v>
      </c>
      <c r="B392" s="697" t="s">
        <v>44</v>
      </c>
      <c r="C392" s="697" t="s">
        <v>8</v>
      </c>
      <c r="F392" s="697" t="s">
        <v>9</v>
      </c>
      <c r="AE392" s="697">
        <v>5</v>
      </c>
      <c r="AF392" s="697">
        <v>4</v>
      </c>
      <c r="AG392" s="697">
        <v>4</v>
      </c>
      <c r="AH392" s="697">
        <v>5</v>
      </c>
    </row>
    <row r="393" spans="1:60" s="697" customFormat="1" ht="12.75" x14ac:dyDescent="0.2">
      <c r="A393" s="697" t="s">
        <v>6</v>
      </c>
      <c r="B393" s="697" t="s">
        <v>44</v>
      </c>
      <c r="C393" s="697" t="s">
        <v>8</v>
      </c>
      <c r="F393" s="697" t="s">
        <v>10</v>
      </c>
      <c r="AE393" s="698">
        <v>4.1860971341979E-5</v>
      </c>
      <c r="AF393" s="698">
        <v>3.2085475707284201E-5</v>
      </c>
      <c r="AG393" s="698">
        <v>3.1320961553519701E-5</v>
      </c>
      <c r="AH393" s="698">
        <v>3.8733867344251098E-5</v>
      </c>
    </row>
    <row r="394" spans="1:60" s="696" customFormat="1" ht="12.75" x14ac:dyDescent="0.2">
      <c r="A394" s="696" t="s">
        <v>6</v>
      </c>
      <c r="B394" s="696" t="s">
        <v>44</v>
      </c>
      <c r="C394" s="696" t="s">
        <v>8</v>
      </c>
      <c r="D394" s="696" t="s">
        <v>1075</v>
      </c>
      <c r="E394" s="699" t="s">
        <v>1053</v>
      </c>
      <c r="F394" s="696" t="s">
        <v>11</v>
      </c>
      <c r="G394" s="705"/>
      <c r="H394" s="705"/>
      <c r="I394" s="705"/>
      <c r="J394" s="705"/>
      <c r="K394" s="705"/>
      <c r="L394" s="705"/>
      <c r="M394" s="705"/>
      <c r="N394" s="705"/>
      <c r="O394" s="705"/>
      <c r="P394" s="705"/>
      <c r="Q394" s="705"/>
      <c r="R394" s="705"/>
      <c r="S394" s="705"/>
      <c r="T394" s="705"/>
      <c r="U394" s="705"/>
      <c r="V394" s="705"/>
      <c r="W394" s="705"/>
      <c r="X394" s="705"/>
      <c r="Y394" s="705"/>
      <c r="Z394" s="705"/>
      <c r="AA394" s="705"/>
      <c r="AB394" s="705"/>
      <c r="AC394" s="705"/>
      <c r="AD394" s="705"/>
      <c r="AE394" s="696">
        <f t="shared" ref="AE394:AH394" si="60">0.5</f>
        <v>0.5</v>
      </c>
      <c r="AF394" s="696">
        <f t="shared" si="60"/>
        <v>0.5</v>
      </c>
      <c r="AG394" s="696">
        <f t="shared" si="60"/>
        <v>0.5</v>
      </c>
      <c r="AH394" s="696">
        <f t="shared" si="60"/>
        <v>0.5</v>
      </c>
      <c r="AI394" s="705"/>
      <c r="AJ394" s="705"/>
      <c r="AK394" s="705"/>
      <c r="AL394" s="705"/>
      <c r="AM394" s="705"/>
      <c r="AN394" s="705"/>
      <c r="AO394" s="705"/>
      <c r="AP394" s="705"/>
      <c r="AQ394" s="705"/>
      <c r="AR394" s="705"/>
      <c r="AS394" s="705"/>
      <c r="AT394" s="705"/>
      <c r="AU394" s="705"/>
      <c r="AV394" s="705"/>
      <c r="AW394" s="705"/>
      <c r="AX394" s="705"/>
      <c r="AY394" s="705"/>
      <c r="AZ394" s="705"/>
      <c r="BA394" s="705"/>
      <c r="BB394" s="705"/>
      <c r="BC394" s="705"/>
      <c r="BD394" s="705"/>
      <c r="BE394" s="705"/>
      <c r="BF394" s="705"/>
      <c r="BG394" s="705"/>
      <c r="BH394" s="705"/>
    </row>
    <row r="395" spans="1:60" s="696" customFormat="1" ht="12.75" x14ac:dyDescent="0.2">
      <c r="A395" s="696" t="s">
        <v>6</v>
      </c>
      <c r="B395" s="696" t="s">
        <v>44</v>
      </c>
      <c r="C395" s="696" t="s">
        <v>8</v>
      </c>
      <c r="D395" s="696" t="s">
        <v>1075</v>
      </c>
      <c r="E395" s="699" t="s">
        <v>1053</v>
      </c>
      <c r="F395" s="696" t="s">
        <v>12</v>
      </c>
      <c r="G395" s="705"/>
      <c r="H395" s="705"/>
      <c r="I395" s="705"/>
      <c r="J395" s="705"/>
      <c r="K395" s="705"/>
      <c r="L395" s="705"/>
      <c r="M395" s="705"/>
      <c r="N395" s="705"/>
      <c r="O395" s="705"/>
      <c r="P395" s="705"/>
      <c r="Q395" s="705"/>
      <c r="R395" s="705"/>
      <c r="S395" s="705"/>
      <c r="T395" s="705"/>
      <c r="U395" s="705"/>
      <c r="V395" s="705"/>
      <c r="W395" s="705"/>
      <c r="X395" s="705"/>
      <c r="Y395" s="705"/>
      <c r="Z395" s="705"/>
      <c r="AA395" s="705"/>
      <c r="AB395" s="705"/>
      <c r="AC395" s="705"/>
      <c r="AD395" s="705"/>
      <c r="AE395" s="700">
        <f>'3 Heat eta and phi'!AB$20</f>
        <v>0.32866456515327247</v>
      </c>
      <c r="AF395" s="700">
        <f>'3 Heat eta and phi'!AC$20</f>
        <v>0.32726578478118595</v>
      </c>
      <c r="AG395" s="700">
        <f>'3 Heat eta and phi'!AD$20</f>
        <v>0.33804828140726689</v>
      </c>
      <c r="AH395" s="700">
        <f>'3 Heat eta and phi'!AE$20</f>
        <v>0.35308368348877672</v>
      </c>
      <c r="AI395" s="705"/>
      <c r="AJ395" s="705"/>
      <c r="AK395" s="705"/>
      <c r="AL395" s="705"/>
      <c r="AM395" s="705"/>
      <c r="AN395" s="705"/>
      <c r="AO395" s="705"/>
      <c r="AP395" s="705"/>
      <c r="AQ395" s="705"/>
      <c r="AR395" s="705"/>
      <c r="AS395" s="705"/>
      <c r="AT395" s="705"/>
      <c r="AU395" s="705"/>
      <c r="AV395" s="705"/>
      <c r="AW395" s="705"/>
      <c r="AX395" s="705"/>
      <c r="AY395" s="705"/>
      <c r="AZ395" s="705"/>
      <c r="BA395" s="705"/>
      <c r="BB395" s="705"/>
      <c r="BC395" s="705"/>
      <c r="BD395" s="705"/>
      <c r="BE395" s="705"/>
      <c r="BF395" s="705"/>
      <c r="BG395" s="705"/>
      <c r="BH395" s="705"/>
    </row>
    <row r="396" spans="1:60" s="696" customFormat="1" ht="12.75" x14ac:dyDescent="0.2">
      <c r="A396" s="696" t="s">
        <v>6</v>
      </c>
      <c r="B396" s="696" t="s">
        <v>44</v>
      </c>
      <c r="C396" s="696" t="s">
        <v>8</v>
      </c>
      <c r="D396" s="696" t="s">
        <v>1075</v>
      </c>
      <c r="E396" s="699" t="s">
        <v>1053</v>
      </c>
      <c r="F396" s="696" t="s">
        <v>13</v>
      </c>
      <c r="G396" s="705"/>
      <c r="H396" s="705"/>
      <c r="I396" s="705"/>
      <c r="J396" s="705"/>
      <c r="K396" s="705"/>
      <c r="L396" s="705"/>
      <c r="M396" s="705"/>
      <c r="N396" s="705"/>
      <c r="O396" s="705"/>
      <c r="P396" s="705"/>
      <c r="Q396" s="705"/>
      <c r="R396" s="705"/>
      <c r="S396" s="705"/>
      <c r="T396" s="705"/>
      <c r="U396" s="705"/>
      <c r="V396" s="705"/>
      <c r="W396" s="705"/>
      <c r="X396" s="705"/>
      <c r="Y396" s="705"/>
      <c r="Z396" s="705"/>
      <c r="AA396" s="705"/>
      <c r="AB396" s="705"/>
      <c r="AC396" s="705"/>
      <c r="AD396" s="705"/>
      <c r="AE396" s="700">
        <f>'3 Heat eta and phi'!AB$24</f>
        <v>0.40202916930881427</v>
      </c>
      <c r="AF396" s="700">
        <f>'3 Heat eta and phi'!AC$24</f>
        <v>0.40409004438807872</v>
      </c>
      <c r="AG396" s="700">
        <f>'3 Heat eta and phi'!AD$24</f>
        <v>0.40414288733882908</v>
      </c>
      <c r="AH396" s="700">
        <f>'3 Heat eta and phi'!AE$24</f>
        <v>0.40340308602832387</v>
      </c>
      <c r="AI396" s="705"/>
      <c r="AJ396" s="705"/>
      <c r="AK396" s="705"/>
      <c r="AL396" s="705"/>
      <c r="AM396" s="705"/>
      <c r="AN396" s="705"/>
      <c r="AO396" s="705"/>
      <c r="AP396" s="705"/>
      <c r="AQ396" s="705"/>
      <c r="AR396" s="705"/>
      <c r="AS396" s="705"/>
      <c r="AT396" s="705"/>
      <c r="AU396" s="705"/>
      <c r="AV396" s="705"/>
      <c r="AW396" s="705"/>
      <c r="AX396" s="705"/>
      <c r="AY396" s="705"/>
      <c r="AZ396" s="705"/>
      <c r="BA396" s="705"/>
      <c r="BB396" s="705"/>
      <c r="BC396" s="705"/>
      <c r="BD396" s="705"/>
      <c r="BE396" s="705"/>
      <c r="BF396" s="705"/>
      <c r="BG396" s="705"/>
      <c r="BH396" s="705"/>
    </row>
    <row r="397" spans="1:60" s="696" customFormat="1" ht="12.75" x14ac:dyDescent="0.2">
      <c r="A397" s="696" t="s">
        <v>6</v>
      </c>
      <c r="B397" s="696" t="s">
        <v>44</v>
      </c>
      <c r="C397" s="696" t="s">
        <v>8</v>
      </c>
      <c r="D397" s="696" t="s">
        <v>1074</v>
      </c>
      <c r="E397" s="699" t="s">
        <v>1047</v>
      </c>
      <c r="F397" s="696" t="s">
        <v>11</v>
      </c>
      <c r="G397" s="705"/>
      <c r="H397" s="705"/>
      <c r="I397" s="705"/>
      <c r="J397" s="705"/>
      <c r="K397" s="705"/>
      <c r="L397" s="705"/>
      <c r="M397" s="705"/>
      <c r="N397" s="705"/>
      <c r="O397" s="705"/>
      <c r="P397" s="705"/>
      <c r="Q397" s="705"/>
      <c r="R397" s="705"/>
      <c r="S397" s="705"/>
      <c r="T397" s="705"/>
      <c r="U397" s="705"/>
      <c r="V397" s="705"/>
      <c r="W397" s="705"/>
      <c r="X397" s="705"/>
      <c r="Y397" s="705"/>
      <c r="Z397" s="705"/>
      <c r="AA397" s="705"/>
      <c r="AB397" s="705"/>
      <c r="AC397" s="705"/>
      <c r="AD397" s="705"/>
      <c r="AE397" s="696">
        <f t="shared" ref="AE397:AH397" si="61">0.5</f>
        <v>0.5</v>
      </c>
      <c r="AF397" s="696">
        <f t="shared" si="61"/>
        <v>0.5</v>
      </c>
      <c r="AG397" s="696">
        <f t="shared" si="61"/>
        <v>0.5</v>
      </c>
      <c r="AH397" s="696">
        <f t="shared" si="61"/>
        <v>0.5</v>
      </c>
      <c r="AI397" s="705"/>
      <c r="AJ397" s="705"/>
      <c r="AK397" s="705"/>
      <c r="AL397" s="705"/>
      <c r="AM397" s="705"/>
      <c r="AN397" s="705"/>
      <c r="AO397" s="705"/>
      <c r="AP397" s="705"/>
      <c r="AQ397" s="705"/>
      <c r="AR397" s="705"/>
      <c r="AS397" s="705"/>
      <c r="AT397" s="705"/>
      <c r="AU397" s="705"/>
      <c r="AV397" s="705"/>
      <c r="AW397" s="705"/>
      <c r="AX397" s="705"/>
      <c r="AY397" s="705"/>
      <c r="AZ397" s="705"/>
      <c r="BA397" s="705"/>
      <c r="BB397" s="705"/>
      <c r="BC397" s="705"/>
      <c r="BD397" s="705"/>
      <c r="BE397" s="705"/>
      <c r="BF397" s="705"/>
      <c r="BG397" s="705"/>
      <c r="BH397" s="705"/>
    </row>
    <row r="398" spans="1:60" s="696" customFormat="1" ht="12.75" x14ac:dyDescent="0.2">
      <c r="A398" s="696" t="s">
        <v>6</v>
      </c>
      <c r="B398" s="696" t="s">
        <v>44</v>
      </c>
      <c r="C398" s="696" t="s">
        <v>8</v>
      </c>
      <c r="D398" s="696" t="s">
        <v>1074</v>
      </c>
      <c r="E398" s="699" t="s">
        <v>1047</v>
      </c>
      <c r="F398" s="696" t="s">
        <v>12</v>
      </c>
      <c r="G398" s="705"/>
      <c r="H398" s="705"/>
      <c r="I398" s="705"/>
      <c r="J398" s="705"/>
      <c r="K398" s="705"/>
      <c r="L398" s="705"/>
      <c r="M398" s="705"/>
      <c r="N398" s="705"/>
      <c r="O398" s="705"/>
      <c r="P398" s="705"/>
      <c r="Q398" s="705"/>
      <c r="R398" s="705"/>
      <c r="S398" s="705"/>
      <c r="T398" s="705"/>
      <c r="U398" s="705"/>
      <c r="V398" s="705"/>
      <c r="W398" s="705"/>
      <c r="X398" s="705"/>
      <c r="Y398" s="705"/>
      <c r="Z398" s="705"/>
      <c r="AA398" s="705"/>
      <c r="AB398" s="705"/>
      <c r="AC398" s="705"/>
      <c r="AD398" s="705"/>
      <c r="AE398" s="700">
        <f>'3 Heat eta and phi'!AB$21</f>
        <v>0.32866456515327247</v>
      </c>
      <c r="AF398" s="700">
        <f>'3 Heat eta and phi'!AC$21</f>
        <v>0.32726578478118595</v>
      </c>
      <c r="AG398" s="700">
        <f>'3 Heat eta and phi'!AD$21</f>
        <v>0.33804828140726689</v>
      </c>
      <c r="AH398" s="700">
        <f>'3 Heat eta and phi'!AE$21</f>
        <v>0.35308368348877672</v>
      </c>
      <c r="AI398" s="705"/>
      <c r="AJ398" s="705"/>
      <c r="AK398" s="705"/>
      <c r="AL398" s="705"/>
      <c r="AM398" s="705"/>
      <c r="AN398" s="705"/>
      <c r="AO398" s="705"/>
      <c r="AP398" s="705"/>
      <c r="AQ398" s="705"/>
      <c r="AR398" s="705"/>
      <c r="AS398" s="705"/>
      <c r="AT398" s="705"/>
      <c r="AU398" s="705"/>
      <c r="AV398" s="705"/>
      <c r="AW398" s="705"/>
      <c r="AX398" s="705"/>
      <c r="AY398" s="705"/>
      <c r="AZ398" s="705"/>
      <c r="BA398" s="705"/>
      <c r="BB398" s="705"/>
      <c r="BC398" s="705"/>
      <c r="BD398" s="705"/>
      <c r="BE398" s="705"/>
      <c r="BF398" s="705"/>
      <c r="BG398" s="705"/>
      <c r="BH398" s="705"/>
    </row>
    <row r="399" spans="1:60" s="696" customFormat="1" ht="12.75" x14ac:dyDescent="0.2">
      <c r="A399" s="696" t="s">
        <v>6</v>
      </c>
      <c r="B399" s="696" t="s">
        <v>44</v>
      </c>
      <c r="C399" s="696" t="s">
        <v>8</v>
      </c>
      <c r="D399" s="696" t="s">
        <v>1074</v>
      </c>
      <c r="E399" s="699" t="s">
        <v>1047</v>
      </c>
      <c r="F399" s="696" t="s">
        <v>13</v>
      </c>
      <c r="G399" s="705"/>
      <c r="H399" s="705"/>
      <c r="I399" s="705"/>
      <c r="J399" s="705"/>
      <c r="K399" s="705"/>
      <c r="L399" s="705"/>
      <c r="M399" s="705"/>
      <c r="N399" s="705"/>
      <c r="O399" s="705"/>
      <c r="P399" s="705"/>
      <c r="Q399" s="705"/>
      <c r="R399" s="705"/>
      <c r="S399" s="705"/>
      <c r="T399" s="705"/>
      <c r="U399" s="705"/>
      <c r="V399" s="705"/>
      <c r="W399" s="705"/>
      <c r="X399" s="705"/>
      <c r="Y399" s="705"/>
      <c r="Z399" s="705"/>
      <c r="AA399" s="705"/>
      <c r="AB399" s="705"/>
      <c r="AC399" s="705"/>
      <c r="AD399" s="705"/>
      <c r="AE399" s="700">
        <f>'3 Heat eta and phi'!AB$25</f>
        <v>0.6759821326308556</v>
      </c>
      <c r="AF399" s="700">
        <f>'3 Heat eta and phi'!AC$25</f>
        <v>0.67709884320238234</v>
      </c>
      <c r="AG399" s="700">
        <f>'3 Heat eta and phi'!AD$25</f>
        <v>0.67712747680678054</v>
      </c>
      <c r="AH399" s="700">
        <f>'3 Heat eta and phi'!AE$25</f>
        <v>0.67672660634520676</v>
      </c>
      <c r="AI399" s="705"/>
      <c r="AJ399" s="705"/>
      <c r="AK399" s="705"/>
      <c r="AL399" s="705"/>
      <c r="AM399" s="705"/>
      <c r="AN399" s="705"/>
      <c r="AO399" s="705"/>
      <c r="AP399" s="705"/>
      <c r="AQ399" s="705"/>
      <c r="AR399" s="705"/>
      <c r="AS399" s="705"/>
      <c r="AT399" s="705"/>
      <c r="AU399" s="705"/>
      <c r="AV399" s="705"/>
      <c r="AW399" s="705"/>
      <c r="AX399" s="705"/>
      <c r="AY399" s="705"/>
      <c r="AZ399" s="705"/>
      <c r="BA399" s="705"/>
      <c r="BB399" s="705"/>
      <c r="BC399" s="705"/>
      <c r="BD399" s="705"/>
      <c r="BE399" s="705"/>
      <c r="BF399" s="705"/>
      <c r="BG399" s="705"/>
      <c r="BH399" s="705"/>
    </row>
    <row r="400" spans="1:60" s="697" customFormat="1" ht="12.75" x14ac:dyDescent="0.2">
      <c r="A400" s="697" t="s">
        <v>6</v>
      </c>
      <c r="B400" s="697" t="s">
        <v>44</v>
      </c>
      <c r="C400" s="697" t="s">
        <v>25</v>
      </c>
      <c r="F400" s="697" t="s">
        <v>9</v>
      </c>
      <c r="G400" s="697">
        <v>20</v>
      </c>
      <c r="H400" s="697">
        <v>20</v>
      </c>
      <c r="I400" s="697">
        <v>9</v>
      </c>
      <c r="J400" s="697">
        <v>11</v>
      </c>
      <c r="K400" s="697">
        <v>14</v>
      </c>
      <c r="L400" s="697">
        <v>14</v>
      </c>
      <c r="M400" s="697">
        <v>16</v>
      </c>
      <c r="N400" s="697">
        <v>16</v>
      </c>
      <c r="O400" s="697">
        <v>14</v>
      </c>
      <c r="P400" s="697">
        <v>16</v>
      </c>
      <c r="Q400" s="697">
        <v>14</v>
      </c>
      <c r="R400" s="697">
        <v>14</v>
      </c>
      <c r="S400" s="697">
        <v>20</v>
      </c>
      <c r="T400" s="697">
        <v>25</v>
      </c>
      <c r="U400" s="697">
        <v>27</v>
      </c>
      <c r="V400" s="697">
        <v>36</v>
      </c>
      <c r="W400" s="697">
        <v>36</v>
      </c>
      <c r="X400" s="697">
        <v>36</v>
      </c>
      <c r="Y400" s="697">
        <v>34</v>
      </c>
      <c r="Z400" s="697">
        <v>41</v>
      </c>
      <c r="AA400" s="697">
        <v>39</v>
      </c>
    </row>
    <row r="401" spans="1:60" s="697" customFormat="1" ht="12.75" x14ac:dyDescent="0.2">
      <c r="A401" s="697" t="s">
        <v>6</v>
      </c>
      <c r="B401" s="697" t="s">
        <v>44</v>
      </c>
      <c r="C401" s="697" t="s">
        <v>25</v>
      </c>
      <c r="F401" s="697" t="s">
        <v>10</v>
      </c>
      <c r="G401" s="697">
        <v>1.90394592793565E-4</v>
      </c>
      <c r="H401" s="697">
        <v>1.9297382310089599E-4</v>
      </c>
      <c r="I401" s="698">
        <v>8.3852754562987406E-5</v>
      </c>
      <c r="J401" s="698">
        <v>9.9439522690291095E-5</v>
      </c>
      <c r="K401" s="697">
        <v>1.27285455818309E-4</v>
      </c>
      <c r="L401" s="697">
        <v>1.23118052624173E-4</v>
      </c>
      <c r="M401" s="697">
        <v>1.4372591468070399E-4</v>
      </c>
      <c r="N401" s="697">
        <v>1.4177233135738101E-4</v>
      </c>
      <c r="O401" s="697">
        <v>1.19420299744952E-4</v>
      </c>
      <c r="P401" s="697">
        <v>1.3278779680147399E-4</v>
      </c>
      <c r="Q401" s="697">
        <v>1.12691474889925E-4</v>
      </c>
      <c r="R401" s="697">
        <v>1.1301259283177301E-4</v>
      </c>
      <c r="S401" s="697">
        <v>1.6030265140585401E-4</v>
      </c>
      <c r="T401" s="697">
        <v>1.9059672021163899E-4</v>
      </c>
      <c r="U401" s="697">
        <v>2.14467841738619E-4</v>
      </c>
      <c r="V401" s="697">
        <v>2.9143426133557799E-4</v>
      </c>
      <c r="W401" s="697">
        <v>2.8877623050760403E-4</v>
      </c>
      <c r="X401" s="697">
        <v>2.8130714051291701E-4</v>
      </c>
      <c r="Y401" s="697">
        <v>2.65813977124362E-4</v>
      </c>
      <c r="Z401" s="697">
        <v>3.0582180285682297E-4</v>
      </c>
      <c r="AA401" s="697">
        <v>3.1406782254362697E-4</v>
      </c>
    </row>
    <row r="402" spans="1:60" s="696" customFormat="1" ht="12.75" x14ac:dyDescent="0.2">
      <c r="A402" s="696" t="s">
        <v>6</v>
      </c>
      <c r="B402" s="696" t="s">
        <v>44</v>
      </c>
      <c r="C402" s="696" t="s">
        <v>25</v>
      </c>
      <c r="D402" s="696" t="s">
        <v>1075</v>
      </c>
      <c r="E402" s="699" t="s">
        <v>1053</v>
      </c>
      <c r="F402" s="696" t="s">
        <v>11</v>
      </c>
      <c r="G402" s="696">
        <f>0.5</f>
        <v>0.5</v>
      </c>
      <c r="H402" s="696">
        <f t="shared" ref="H402:AA402" si="62">0.5</f>
        <v>0.5</v>
      </c>
      <c r="I402" s="696">
        <f t="shared" si="62"/>
        <v>0.5</v>
      </c>
      <c r="J402" s="696">
        <f t="shared" si="62"/>
        <v>0.5</v>
      </c>
      <c r="K402" s="696">
        <f t="shared" si="62"/>
        <v>0.5</v>
      </c>
      <c r="L402" s="696">
        <f t="shared" si="62"/>
        <v>0.5</v>
      </c>
      <c r="M402" s="696">
        <f t="shared" si="62"/>
        <v>0.5</v>
      </c>
      <c r="N402" s="696">
        <f t="shared" si="62"/>
        <v>0.5</v>
      </c>
      <c r="O402" s="696">
        <f t="shared" si="62"/>
        <v>0.5</v>
      </c>
      <c r="P402" s="696">
        <f t="shared" si="62"/>
        <v>0.5</v>
      </c>
      <c r="Q402" s="696">
        <f t="shared" si="62"/>
        <v>0.5</v>
      </c>
      <c r="R402" s="696">
        <f t="shared" si="62"/>
        <v>0.5</v>
      </c>
      <c r="S402" s="696">
        <f t="shared" si="62"/>
        <v>0.5</v>
      </c>
      <c r="T402" s="696">
        <f t="shared" si="62"/>
        <v>0.5</v>
      </c>
      <c r="U402" s="696">
        <f t="shared" si="62"/>
        <v>0.5</v>
      </c>
      <c r="V402" s="696">
        <f t="shared" si="62"/>
        <v>0.5</v>
      </c>
      <c r="W402" s="696">
        <f t="shared" si="62"/>
        <v>0.5</v>
      </c>
      <c r="X402" s="696">
        <f t="shared" si="62"/>
        <v>0.5</v>
      </c>
      <c r="Y402" s="696">
        <f t="shared" si="62"/>
        <v>0.5</v>
      </c>
      <c r="Z402" s="696">
        <f t="shared" si="62"/>
        <v>0.5</v>
      </c>
      <c r="AA402" s="696">
        <f t="shared" si="62"/>
        <v>0.5</v>
      </c>
      <c r="AB402" s="705"/>
      <c r="AC402" s="705"/>
      <c r="AD402" s="705"/>
      <c r="AE402" s="705"/>
      <c r="AF402" s="705"/>
      <c r="AG402" s="705"/>
      <c r="AH402" s="705"/>
      <c r="AI402" s="705"/>
      <c r="AJ402" s="705"/>
      <c r="AK402" s="705"/>
      <c r="AL402" s="705"/>
      <c r="AM402" s="705"/>
      <c r="AN402" s="705"/>
      <c r="AO402" s="705"/>
      <c r="AP402" s="705"/>
      <c r="AQ402" s="705"/>
      <c r="AR402" s="705"/>
      <c r="AS402" s="705"/>
      <c r="AT402" s="705"/>
      <c r="AU402" s="705"/>
      <c r="AV402" s="705"/>
      <c r="AW402" s="705"/>
      <c r="AX402" s="705"/>
      <c r="AY402" s="705"/>
      <c r="AZ402" s="705"/>
      <c r="BA402" s="705"/>
      <c r="BB402" s="705"/>
      <c r="BC402" s="705"/>
      <c r="BD402" s="705"/>
      <c r="BE402" s="705"/>
      <c r="BF402" s="705"/>
      <c r="BG402" s="705"/>
      <c r="BH402" s="705"/>
    </row>
    <row r="403" spans="1:60" s="696" customFormat="1" ht="12.75" x14ac:dyDescent="0.2">
      <c r="A403" s="696" t="s">
        <v>6</v>
      </c>
      <c r="B403" s="696" t="s">
        <v>44</v>
      </c>
      <c r="C403" s="696" t="s">
        <v>25</v>
      </c>
      <c r="D403" s="696" t="s">
        <v>1075</v>
      </c>
      <c r="E403" s="699" t="s">
        <v>1053</v>
      </c>
      <c r="F403" s="696" t="s">
        <v>12</v>
      </c>
      <c r="G403" s="700">
        <f>'3 Heat eta and phi'!D$20</f>
        <v>0.22082583439363709</v>
      </c>
      <c r="H403" s="700">
        <f>'3 Heat eta and phi'!E$20</f>
        <v>0.23818542510955309</v>
      </c>
      <c r="I403" s="700">
        <f>'3 Heat eta and phi'!F$20</f>
        <v>0.24042546167303691</v>
      </c>
      <c r="J403" s="700">
        <f>'3 Heat eta and phi'!G$20</f>
        <v>0.24721206174660004</v>
      </c>
      <c r="K403" s="700">
        <f>'3 Heat eta and phi'!H$20</f>
        <v>0.25245285308078824</v>
      </c>
      <c r="L403" s="700">
        <f>'3 Heat eta and phi'!I$20</f>
        <v>0.25597161877739627</v>
      </c>
      <c r="M403" s="700">
        <f>'3 Heat eta and phi'!J$20</f>
        <v>0.25795766803074527</v>
      </c>
      <c r="N403" s="700">
        <f>'3 Heat eta and phi'!K$20</f>
        <v>0.26274732024593184</v>
      </c>
      <c r="O403" s="700">
        <f>'3 Heat eta and phi'!L$20</f>
        <v>0.26301245275701968</v>
      </c>
      <c r="P403" s="700">
        <f>'3 Heat eta and phi'!M$20</f>
        <v>0.25926789110504256</v>
      </c>
      <c r="Q403" s="700">
        <f>'3 Heat eta and phi'!N$20</f>
        <v>0.26376961637687713</v>
      </c>
      <c r="R403" s="700">
        <f>'3 Heat eta and phi'!O$20</f>
        <v>0.27384463233818968</v>
      </c>
      <c r="S403" s="700">
        <f>'3 Heat eta and phi'!P$20</f>
        <v>0.29274828522686275</v>
      </c>
      <c r="T403" s="700">
        <f>'3 Heat eta and phi'!Q$20</f>
        <v>0.26305771052289167</v>
      </c>
      <c r="U403" s="700">
        <f>'3 Heat eta and phi'!R$20</f>
        <v>0.27337536104858901</v>
      </c>
      <c r="V403" s="700">
        <f>'3 Heat eta and phi'!S$20</f>
        <v>0.26712694482050137</v>
      </c>
      <c r="W403" s="700">
        <f>'3 Heat eta and phi'!T$20</f>
        <v>0.26379674514077622</v>
      </c>
      <c r="X403" s="700">
        <f>'3 Heat eta and phi'!U$20</f>
        <v>0.27815907003644758</v>
      </c>
      <c r="Y403" s="700">
        <f>'3 Heat eta and phi'!V$20</f>
        <v>0.28285577134714029</v>
      </c>
      <c r="Z403" s="700">
        <f>'3 Heat eta and phi'!W$20</f>
        <v>0.27873423627915395</v>
      </c>
      <c r="AA403" s="700">
        <f>'3 Heat eta and phi'!X$20</f>
        <v>0.30307632471533119</v>
      </c>
      <c r="AB403" s="705"/>
      <c r="AC403" s="705"/>
      <c r="AD403" s="705"/>
      <c r="AE403" s="705"/>
      <c r="AF403" s="705"/>
      <c r="AG403" s="705"/>
      <c r="AH403" s="705"/>
      <c r="AI403" s="705"/>
      <c r="AJ403" s="705"/>
      <c r="AK403" s="705"/>
      <c r="AL403" s="705"/>
      <c r="AM403" s="705"/>
      <c r="AN403" s="705"/>
      <c r="AO403" s="705"/>
      <c r="AP403" s="705"/>
      <c r="AQ403" s="705"/>
      <c r="AR403" s="705"/>
      <c r="AS403" s="705"/>
      <c r="AT403" s="705"/>
      <c r="AU403" s="705"/>
      <c r="AV403" s="705"/>
      <c r="AW403" s="705"/>
      <c r="AX403" s="705"/>
      <c r="AY403" s="705"/>
      <c r="AZ403" s="705"/>
      <c r="BA403" s="705"/>
      <c r="BB403" s="705"/>
      <c r="BC403" s="705"/>
      <c r="BD403" s="705"/>
      <c r="BE403" s="705"/>
      <c r="BF403" s="705"/>
      <c r="BG403" s="705"/>
      <c r="BH403" s="705"/>
    </row>
    <row r="404" spans="1:60" s="696" customFormat="1" ht="12.75" x14ac:dyDescent="0.2">
      <c r="A404" s="696" t="s">
        <v>6</v>
      </c>
      <c r="B404" s="696" t="s">
        <v>44</v>
      </c>
      <c r="C404" s="696" t="s">
        <v>25</v>
      </c>
      <c r="D404" s="696" t="s">
        <v>1075</v>
      </c>
      <c r="E404" s="699" t="s">
        <v>1053</v>
      </c>
      <c r="F404" s="696" t="s">
        <v>13</v>
      </c>
      <c r="G404" s="700">
        <f>'3 Heat eta and phi'!D$24</f>
        <v>0.40171211160431208</v>
      </c>
      <c r="H404" s="700">
        <f>'3 Heat eta and phi'!E$24</f>
        <v>0.40134221094905953</v>
      </c>
      <c r="I404" s="700">
        <f>'3 Heat eta and phi'!F$24</f>
        <v>0.40445994504333127</v>
      </c>
      <c r="J404" s="700">
        <f>'3 Heat eta and phi'!G$24</f>
        <v>0.4048826886493343</v>
      </c>
      <c r="K404" s="700">
        <f>'3 Heat eta and phi'!H$24</f>
        <v>0.40282181357006985</v>
      </c>
      <c r="L404" s="700">
        <f>'3 Heat eta and phi'!I$24</f>
        <v>0.40393151553582751</v>
      </c>
      <c r="M404" s="700">
        <f>'3 Heat eta and phi'!J$24</f>
        <v>0.40287465652082011</v>
      </c>
      <c r="N404" s="700">
        <f>'3 Heat eta and phi'!K$24</f>
        <v>0.40208201225956464</v>
      </c>
      <c r="O404" s="700">
        <f>'3 Heat eta and phi'!L$24</f>
        <v>0.40271612766856901</v>
      </c>
      <c r="P404" s="700">
        <f>'3 Heat eta and phi'!M$24</f>
        <v>0.40308602832382168</v>
      </c>
      <c r="Q404" s="700">
        <f>'3 Heat eta and phi'!N$24</f>
        <v>0.40255759881631803</v>
      </c>
      <c r="R404" s="700">
        <f>'3 Heat eta and phi'!O$24</f>
        <v>0.40261044176706828</v>
      </c>
      <c r="S404" s="700">
        <f>'3 Heat eta and phi'!P$24</f>
        <v>0.40308602832382168</v>
      </c>
      <c r="T404" s="700">
        <f>'3 Heat eta and phi'!Q$24</f>
        <v>0.4022933840625661</v>
      </c>
      <c r="U404" s="700">
        <f>'3 Heat eta and phi'!R$24</f>
        <v>0.40287465652082011</v>
      </c>
      <c r="V404" s="700">
        <f>'3 Heat eta and phi'!S$24</f>
        <v>0.40102515324455723</v>
      </c>
      <c r="W404" s="700">
        <f>'3 Heat eta and phi'!T$24</f>
        <v>0.40076093849080541</v>
      </c>
      <c r="X404" s="700">
        <f>'3 Heat eta and phi'!U$24</f>
        <v>0.4033502430775735</v>
      </c>
      <c r="Y404" s="700">
        <f>'3 Heat eta and phi'!V$24</f>
        <v>0.40234622701331646</v>
      </c>
      <c r="Z404" s="700">
        <f>'3 Heat eta and phi'!W$24</f>
        <v>0.40435425914183065</v>
      </c>
      <c r="AA404" s="700">
        <f>'3 Heat eta and phi'!X$24</f>
        <v>0.40271612766856901</v>
      </c>
      <c r="AB404" s="705"/>
      <c r="AC404" s="705"/>
      <c r="AD404" s="705"/>
      <c r="AE404" s="705"/>
      <c r="AF404" s="705"/>
      <c r="AG404" s="705"/>
      <c r="AH404" s="705"/>
      <c r="AI404" s="705"/>
      <c r="AJ404" s="705"/>
      <c r="AK404" s="705"/>
      <c r="AL404" s="705"/>
      <c r="AM404" s="705"/>
      <c r="AN404" s="705"/>
      <c r="AO404" s="705"/>
      <c r="AP404" s="705"/>
      <c r="AQ404" s="705"/>
      <c r="AR404" s="705"/>
      <c r="AS404" s="705"/>
      <c r="AT404" s="705"/>
      <c r="AU404" s="705"/>
      <c r="AV404" s="705"/>
      <c r="AW404" s="705"/>
      <c r="AX404" s="705"/>
      <c r="AY404" s="705"/>
      <c r="AZ404" s="705"/>
      <c r="BA404" s="705"/>
      <c r="BB404" s="705"/>
      <c r="BC404" s="705"/>
      <c r="BD404" s="705"/>
      <c r="BE404" s="705"/>
      <c r="BF404" s="705"/>
      <c r="BG404" s="705"/>
      <c r="BH404" s="705"/>
    </row>
    <row r="405" spans="1:60" s="696" customFormat="1" ht="12.75" x14ac:dyDescent="0.2">
      <c r="A405" s="696" t="s">
        <v>6</v>
      </c>
      <c r="B405" s="696" t="s">
        <v>44</v>
      </c>
      <c r="C405" s="696" t="s">
        <v>25</v>
      </c>
      <c r="D405" s="696" t="s">
        <v>1074</v>
      </c>
      <c r="E405" s="699" t="s">
        <v>1047</v>
      </c>
      <c r="F405" s="696" t="s">
        <v>11</v>
      </c>
      <c r="G405" s="696">
        <f>0.5</f>
        <v>0.5</v>
      </c>
      <c r="H405" s="696">
        <f t="shared" ref="H405:AA405" si="63">0.5</f>
        <v>0.5</v>
      </c>
      <c r="I405" s="696">
        <f t="shared" si="63"/>
        <v>0.5</v>
      </c>
      <c r="J405" s="696">
        <f t="shared" si="63"/>
        <v>0.5</v>
      </c>
      <c r="K405" s="696">
        <f t="shared" si="63"/>
        <v>0.5</v>
      </c>
      <c r="L405" s="696">
        <f t="shared" si="63"/>
        <v>0.5</v>
      </c>
      <c r="M405" s="696">
        <f t="shared" si="63"/>
        <v>0.5</v>
      </c>
      <c r="N405" s="696">
        <f t="shared" si="63"/>
        <v>0.5</v>
      </c>
      <c r="O405" s="696">
        <f t="shared" si="63"/>
        <v>0.5</v>
      </c>
      <c r="P405" s="696">
        <f t="shared" si="63"/>
        <v>0.5</v>
      </c>
      <c r="Q405" s="696">
        <f t="shared" si="63"/>
        <v>0.5</v>
      </c>
      <c r="R405" s="696">
        <f t="shared" si="63"/>
        <v>0.5</v>
      </c>
      <c r="S405" s="696">
        <f t="shared" si="63"/>
        <v>0.5</v>
      </c>
      <c r="T405" s="696">
        <f t="shared" si="63"/>
        <v>0.5</v>
      </c>
      <c r="U405" s="696">
        <f t="shared" si="63"/>
        <v>0.5</v>
      </c>
      <c r="V405" s="696">
        <f t="shared" si="63"/>
        <v>0.5</v>
      </c>
      <c r="W405" s="696">
        <f t="shared" si="63"/>
        <v>0.5</v>
      </c>
      <c r="X405" s="696">
        <f t="shared" si="63"/>
        <v>0.5</v>
      </c>
      <c r="Y405" s="696">
        <f t="shared" si="63"/>
        <v>0.5</v>
      </c>
      <c r="Z405" s="696">
        <f t="shared" si="63"/>
        <v>0.5</v>
      </c>
      <c r="AA405" s="696">
        <f t="shared" si="63"/>
        <v>0.5</v>
      </c>
      <c r="AB405" s="705"/>
      <c r="AC405" s="705"/>
      <c r="AD405" s="705"/>
      <c r="AE405" s="705"/>
      <c r="AF405" s="705"/>
      <c r="AG405" s="705"/>
      <c r="AH405" s="705"/>
      <c r="AI405" s="705"/>
      <c r="AJ405" s="705"/>
      <c r="AK405" s="705"/>
      <c r="AL405" s="705"/>
      <c r="AM405" s="705"/>
      <c r="AN405" s="705"/>
      <c r="AO405" s="705"/>
      <c r="AP405" s="705"/>
      <c r="AQ405" s="705"/>
      <c r="AR405" s="705"/>
      <c r="AS405" s="705"/>
      <c r="AT405" s="705"/>
      <c r="AU405" s="705"/>
      <c r="AV405" s="705"/>
      <c r="AW405" s="705"/>
      <c r="AX405" s="705"/>
      <c r="AY405" s="705"/>
      <c r="AZ405" s="705"/>
      <c r="BA405" s="705"/>
      <c r="BB405" s="705"/>
      <c r="BC405" s="705"/>
      <c r="BD405" s="705"/>
      <c r="BE405" s="705"/>
      <c r="BF405" s="705"/>
      <c r="BG405" s="705"/>
      <c r="BH405" s="705"/>
    </row>
    <row r="406" spans="1:60" s="696" customFormat="1" ht="12.75" x14ac:dyDescent="0.2">
      <c r="A406" s="696" t="s">
        <v>6</v>
      </c>
      <c r="B406" s="696" t="s">
        <v>44</v>
      </c>
      <c r="C406" s="696" t="s">
        <v>25</v>
      </c>
      <c r="D406" s="696" t="s">
        <v>1074</v>
      </c>
      <c r="E406" s="699" t="s">
        <v>1047</v>
      </c>
      <c r="F406" s="696" t="s">
        <v>12</v>
      </c>
      <c r="G406" s="700">
        <f>'3 Heat eta and phi'!D$21</f>
        <v>0.22082583439363709</v>
      </c>
      <c r="H406" s="700">
        <f>'3 Heat eta and phi'!E$21</f>
        <v>0.23818542510955309</v>
      </c>
      <c r="I406" s="700">
        <f>'3 Heat eta and phi'!F$21</f>
        <v>0.24042546167303691</v>
      </c>
      <c r="J406" s="700">
        <f>'3 Heat eta and phi'!G$21</f>
        <v>0.24721206174660004</v>
      </c>
      <c r="K406" s="700">
        <f>'3 Heat eta and phi'!H$21</f>
        <v>0.25245285308078824</v>
      </c>
      <c r="L406" s="700">
        <f>'3 Heat eta and phi'!I$21</f>
        <v>0.25597161877739627</v>
      </c>
      <c r="M406" s="700">
        <f>'3 Heat eta and phi'!J$21</f>
        <v>0.25795766803074527</v>
      </c>
      <c r="N406" s="700">
        <f>'3 Heat eta and phi'!K$21</f>
        <v>0.26274732024593184</v>
      </c>
      <c r="O406" s="700">
        <f>'3 Heat eta and phi'!L$21</f>
        <v>0.26301245275701968</v>
      </c>
      <c r="P406" s="700">
        <f>'3 Heat eta and phi'!M$21</f>
        <v>0.25926789110504256</v>
      </c>
      <c r="Q406" s="700">
        <f>'3 Heat eta and phi'!N$21</f>
        <v>0.26376961637687713</v>
      </c>
      <c r="R406" s="700">
        <f>'3 Heat eta and phi'!O$21</f>
        <v>0.27384463233818968</v>
      </c>
      <c r="S406" s="700">
        <f>'3 Heat eta and phi'!P$21</f>
        <v>0.29274828522686275</v>
      </c>
      <c r="T406" s="700">
        <f>'3 Heat eta and phi'!Q$21</f>
        <v>0.26305771052289167</v>
      </c>
      <c r="U406" s="700">
        <f>'3 Heat eta and phi'!R$21</f>
        <v>0.27337536104858901</v>
      </c>
      <c r="V406" s="700">
        <f>'3 Heat eta and phi'!S$21</f>
        <v>0.26712694482050137</v>
      </c>
      <c r="W406" s="700">
        <f>'3 Heat eta and phi'!T$21</f>
        <v>0.26379674514077622</v>
      </c>
      <c r="X406" s="700">
        <f>'3 Heat eta and phi'!U$21</f>
        <v>0.27815907003644758</v>
      </c>
      <c r="Y406" s="700">
        <f>'3 Heat eta and phi'!V$21</f>
        <v>0.28285577134714029</v>
      </c>
      <c r="Z406" s="700">
        <f>'3 Heat eta and phi'!W$21</f>
        <v>0.27873423627915395</v>
      </c>
      <c r="AA406" s="700">
        <f>'3 Heat eta and phi'!X$21</f>
        <v>0.30307632471533119</v>
      </c>
      <c r="AB406" s="705"/>
      <c r="AC406" s="705"/>
      <c r="AD406" s="705"/>
      <c r="AE406" s="705"/>
      <c r="AF406" s="705"/>
      <c r="AG406" s="705"/>
      <c r="AH406" s="705"/>
      <c r="AI406" s="705"/>
      <c r="AJ406" s="705"/>
      <c r="AK406" s="705"/>
      <c r="AL406" s="705"/>
      <c r="AM406" s="705"/>
      <c r="AN406" s="705"/>
      <c r="AO406" s="705"/>
      <c r="AP406" s="705"/>
      <c r="AQ406" s="705"/>
      <c r="AR406" s="705"/>
      <c r="AS406" s="705"/>
      <c r="AT406" s="705"/>
      <c r="AU406" s="705"/>
      <c r="AV406" s="705"/>
      <c r="AW406" s="705"/>
      <c r="AX406" s="705"/>
      <c r="AY406" s="705"/>
      <c r="AZ406" s="705"/>
      <c r="BA406" s="705"/>
      <c r="BB406" s="705"/>
      <c r="BC406" s="705"/>
      <c r="BD406" s="705"/>
      <c r="BE406" s="705"/>
      <c r="BF406" s="705"/>
      <c r="BG406" s="705"/>
      <c r="BH406" s="705"/>
    </row>
    <row r="407" spans="1:60" s="696" customFormat="1" ht="12.75" x14ac:dyDescent="0.2">
      <c r="A407" s="696" t="s">
        <v>6</v>
      </c>
      <c r="B407" s="696" t="s">
        <v>44</v>
      </c>
      <c r="C407" s="696" t="s">
        <v>25</v>
      </c>
      <c r="D407" s="696" t="s">
        <v>1074</v>
      </c>
      <c r="E407" s="699" t="s">
        <v>1047</v>
      </c>
      <c r="F407" s="696" t="s">
        <v>13</v>
      </c>
      <c r="G407" s="700">
        <f>'3 Heat eta and phi'!D$25</f>
        <v>0.67581033100446697</v>
      </c>
      <c r="H407" s="700">
        <f>'3 Heat eta and phi'!E$25</f>
        <v>0.67560989577368002</v>
      </c>
      <c r="I407" s="700">
        <f>'3 Heat eta and phi'!F$25</f>
        <v>0.67729927843316917</v>
      </c>
      <c r="J407" s="700">
        <f>'3 Heat eta and phi'!G$25</f>
        <v>0.6775283472683542</v>
      </c>
      <c r="K407" s="700">
        <f>'3 Heat eta and phi'!H$25</f>
        <v>0.67641163669682736</v>
      </c>
      <c r="L407" s="700">
        <f>'3 Heat eta and phi'!I$25</f>
        <v>0.67701294238918797</v>
      </c>
      <c r="M407" s="700">
        <f>'3 Heat eta and phi'!J$25</f>
        <v>0.67644027030122555</v>
      </c>
      <c r="N407" s="700">
        <f>'3 Heat eta and phi'!K$25</f>
        <v>0.67601076623525369</v>
      </c>
      <c r="O407" s="700">
        <f>'3 Heat eta and phi'!L$25</f>
        <v>0.67635436948803118</v>
      </c>
      <c r="P407" s="700">
        <f>'3 Heat eta and phi'!M$25</f>
        <v>0.67655480471881801</v>
      </c>
      <c r="Q407" s="700">
        <f>'3 Heat eta and phi'!N$25</f>
        <v>0.67626846867483681</v>
      </c>
      <c r="R407" s="700">
        <f>'3 Heat eta and phi'!O$25</f>
        <v>0.6762971022792349</v>
      </c>
      <c r="S407" s="700">
        <f>'3 Heat eta and phi'!P$25</f>
        <v>0.67655480471881801</v>
      </c>
      <c r="T407" s="700">
        <f>'3 Heat eta and phi'!Q$25</f>
        <v>0.67612530065284626</v>
      </c>
      <c r="U407" s="700">
        <f>'3 Heat eta and phi'!R$25</f>
        <v>0.67644027030122555</v>
      </c>
      <c r="V407" s="700">
        <f>'3 Heat eta and phi'!S$25</f>
        <v>0.67543809414729128</v>
      </c>
      <c r="W407" s="700">
        <f>'3 Heat eta and phi'!T$25</f>
        <v>0.67529492612530073</v>
      </c>
      <c r="X407" s="700">
        <f>'3 Heat eta and phi'!U$25</f>
        <v>0.67669797274080867</v>
      </c>
      <c r="Y407" s="700">
        <f>'3 Heat eta and phi'!V$25</f>
        <v>0.67615393425724424</v>
      </c>
      <c r="Z407" s="700">
        <f>'3 Heat eta and phi'!W$25</f>
        <v>0.677242011224373</v>
      </c>
      <c r="AA407" s="700">
        <f>'3 Heat eta and phi'!X$25</f>
        <v>0.67635436948803118</v>
      </c>
      <c r="AB407" s="705"/>
      <c r="AC407" s="705"/>
      <c r="AD407" s="705"/>
      <c r="AE407" s="705"/>
      <c r="AF407" s="705"/>
      <c r="AG407" s="705"/>
      <c r="AH407" s="705"/>
      <c r="AI407" s="705"/>
      <c r="AJ407" s="705"/>
      <c r="AK407" s="705"/>
      <c r="AL407" s="705"/>
      <c r="AM407" s="705"/>
      <c r="AN407" s="705"/>
      <c r="AO407" s="705"/>
      <c r="AP407" s="705"/>
      <c r="AQ407" s="705"/>
      <c r="AR407" s="705"/>
      <c r="AS407" s="705"/>
      <c r="AT407" s="705"/>
      <c r="AU407" s="705"/>
      <c r="AV407" s="705"/>
      <c r="AW407" s="705"/>
      <c r="AX407" s="705"/>
      <c r="AY407" s="705"/>
      <c r="AZ407" s="705"/>
      <c r="BA407" s="705"/>
      <c r="BB407" s="705"/>
      <c r="BC407" s="705"/>
      <c r="BD407" s="705"/>
      <c r="BE407" s="705"/>
      <c r="BF407" s="705"/>
      <c r="BG407" s="705"/>
      <c r="BH407" s="705"/>
    </row>
    <row r="408" spans="1:60" s="697" customFormat="1" ht="12.75" x14ac:dyDescent="0.2">
      <c r="A408" s="697" t="s">
        <v>6</v>
      </c>
      <c r="B408" s="697" t="s">
        <v>44</v>
      </c>
      <c r="C408" s="697" t="s">
        <v>20</v>
      </c>
      <c r="F408" s="697" t="s">
        <v>9</v>
      </c>
      <c r="Q408" s="697">
        <v>474</v>
      </c>
      <c r="R408" s="697">
        <v>798</v>
      </c>
      <c r="S408" s="697">
        <v>1113</v>
      </c>
      <c r="T408" s="697">
        <v>1476</v>
      </c>
      <c r="U408" s="697">
        <v>1916</v>
      </c>
      <c r="V408" s="697">
        <v>2118</v>
      </c>
      <c r="W408" s="697">
        <v>2419</v>
      </c>
      <c r="X408" s="697">
        <v>2564</v>
      </c>
      <c r="Y408" s="697">
        <v>2632</v>
      </c>
      <c r="Z408" s="697">
        <v>2616</v>
      </c>
      <c r="AA408" s="697">
        <v>2533</v>
      </c>
      <c r="AB408" s="697">
        <v>2228</v>
      </c>
      <c r="AC408" s="697">
        <v>2206</v>
      </c>
      <c r="AD408" s="697">
        <v>2153</v>
      </c>
      <c r="AE408" s="697">
        <v>1476</v>
      </c>
      <c r="AF408" s="697">
        <v>1515</v>
      </c>
      <c r="AG408" s="697">
        <v>1653</v>
      </c>
      <c r="AH408" s="697">
        <v>1619</v>
      </c>
      <c r="AI408" s="697">
        <v>1555</v>
      </c>
      <c r="AJ408" s="697">
        <v>1448</v>
      </c>
      <c r="AK408" s="697">
        <v>1413</v>
      </c>
      <c r="AL408" s="697">
        <v>1351</v>
      </c>
      <c r="AM408" s="697">
        <v>1229</v>
      </c>
      <c r="AN408" s="697">
        <v>1146</v>
      </c>
      <c r="AO408" s="697">
        <v>818</v>
      </c>
      <c r="AP408" s="697">
        <v>842</v>
      </c>
      <c r="AQ408" s="697">
        <v>1001</v>
      </c>
      <c r="AR408" s="697">
        <v>977</v>
      </c>
      <c r="AS408" s="697">
        <v>1047</v>
      </c>
      <c r="AT408" s="697">
        <v>1092</v>
      </c>
      <c r="AU408" s="697">
        <v>1119</v>
      </c>
      <c r="AV408" s="697">
        <v>1136</v>
      </c>
      <c r="AW408" s="697">
        <v>1074</v>
      </c>
      <c r="AX408" s="697">
        <v>1046</v>
      </c>
      <c r="AY408" s="697">
        <v>988</v>
      </c>
      <c r="AZ408" s="697">
        <v>983</v>
      </c>
      <c r="BA408" s="697">
        <v>936</v>
      </c>
      <c r="BB408" s="697">
        <v>882</v>
      </c>
      <c r="BC408" s="697">
        <v>773</v>
      </c>
      <c r="BD408" s="697">
        <v>557</v>
      </c>
      <c r="BE408" s="697">
        <v>634</v>
      </c>
      <c r="BF408" s="697">
        <v>634</v>
      </c>
      <c r="BG408" s="697">
        <v>655</v>
      </c>
      <c r="BH408" s="697">
        <v>640</v>
      </c>
    </row>
    <row r="409" spans="1:60" s="697" customFormat="1" ht="12.75" x14ac:dyDescent="0.2">
      <c r="A409" s="697" t="s">
        <v>6</v>
      </c>
      <c r="B409" s="697" t="s">
        <v>44</v>
      </c>
      <c r="C409" s="697" t="s">
        <v>20</v>
      </c>
      <c r="F409" s="697" t="s">
        <v>10</v>
      </c>
      <c r="Q409" s="697">
        <v>3.8154113641303E-3</v>
      </c>
      <c r="R409" s="697">
        <v>6.4417177914110396E-3</v>
      </c>
      <c r="S409" s="697">
        <v>8.9208425507357903E-3</v>
      </c>
      <c r="T409" s="697">
        <v>1.12528303612951E-2</v>
      </c>
      <c r="U409" s="697">
        <v>1.52192735100442E-2</v>
      </c>
      <c r="V409" s="697">
        <v>1.7146049041909899E-2</v>
      </c>
      <c r="W409" s="697">
        <v>1.9404158377719301E-2</v>
      </c>
      <c r="X409" s="697">
        <v>2.0035319674308799E-2</v>
      </c>
      <c r="Y409" s="697">
        <v>2.05771290526859E-2</v>
      </c>
      <c r="Z409" s="697">
        <v>1.95129228359378E-2</v>
      </c>
      <c r="AA409" s="697">
        <v>2.0398302423154002E-2</v>
      </c>
      <c r="AB409" s="697">
        <v>1.8325231738511801E-2</v>
      </c>
      <c r="AC409" s="697">
        <v>1.8279596622500598E-2</v>
      </c>
      <c r="AD409" s="697">
        <v>1.79977596843496E-2</v>
      </c>
      <c r="AE409" s="697">
        <v>1.2357358740152201E-2</v>
      </c>
      <c r="AF409" s="697">
        <v>1.2152373924133901E-2</v>
      </c>
      <c r="AG409" s="697">
        <v>1.2943387361992E-2</v>
      </c>
      <c r="AH409" s="697">
        <v>1.25420262460685E-2</v>
      </c>
      <c r="AI409" s="697">
        <v>1.1894289975905499E-2</v>
      </c>
      <c r="AJ409" s="697">
        <v>1.1314267854352199E-2</v>
      </c>
      <c r="AK409" s="697">
        <v>1.1096626248664899E-2</v>
      </c>
      <c r="AL409" s="697">
        <v>1.01601100991946E-2</v>
      </c>
      <c r="AM409" s="697">
        <v>9.4483951566404004E-3</v>
      </c>
      <c r="AN409" s="697">
        <v>8.6726199485394305E-3</v>
      </c>
      <c r="AO409" s="697">
        <v>6.2015268796009196E-3</v>
      </c>
      <c r="AP409" s="697">
        <v>6.40786599797566E-3</v>
      </c>
      <c r="AQ409" s="697">
        <v>7.1962616822429902E-3</v>
      </c>
      <c r="AR409" s="697">
        <v>7.1964702676026197E-3</v>
      </c>
      <c r="AS409" s="697">
        <v>7.6859267524573699E-3</v>
      </c>
      <c r="AT409" s="697">
        <v>7.8733344869354599E-3</v>
      </c>
      <c r="AU409" s="697">
        <v>8.0267990359233297E-3</v>
      </c>
      <c r="AV409" s="697">
        <v>8.0626273093110604E-3</v>
      </c>
      <c r="AW409" s="697">
        <v>7.8480661166687397E-3</v>
      </c>
      <c r="AX409" s="697">
        <v>7.5821825957739803E-3</v>
      </c>
      <c r="AY409" s="697">
        <v>7.1305364501764602E-3</v>
      </c>
      <c r="AZ409" s="697">
        <v>7.1496108807913303E-3</v>
      </c>
      <c r="BA409" s="697">
        <v>6.9211316345997396E-3</v>
      </c>
      <c r="BB409" s="697">
        <v>6.6277916378610696E-3</v>
      </c>
      <c r="BC409" s="697">
        <v>5.8105446727904101E-3</v>
      </c>
      <c r="BD409" s="697">
        <v>4.5114365321065296E-3</v>
      </c>
      <c r="BE409" s="697">
        <v>4.8835346315011102E-3</v>
      </c>
      <c r="BF409" s="697">
        <v>5.3596638797541703E-3</v>
      </c>
      <c r="BG409" s="697">
        <v>5.3775358570806999E-3</v>
      </c>
      <c r="BH409" s="697">
        <v>5.2199303465544399E-3</v>
      </c>
    </row>
    <row r="410" spans="1:60" s="696" customFormat="1" ht="12.75" x14ac:dyDescent="0.2">
      <c r="A410" s="696" t="s">
        <v>6</v>
      </c>
      <c r="B410" s="696" t="s">
        <v>44</v>
      </c>
      <c r="C410" s="696" t="s">
        <v>20</v>
      </c>
      <c r="D410" s="696" t="s">
        <v>1075</v>
      </c>
      <c r="E410" s="699" t="s">
        <v>1053</v>
      </c>
      <c r="F410" s="696" t="s">
        <v>11</v>
      </c>
      <c r="G410" s="705"/>
      <c r="H410" s="705"/>
      <c r="I410" s="705"/>
      <c r="J410" s="705"/>
      <c r="K410" s="705"/>
      <c r="L410" s="705"/>
      <c r="M410" s="705"/>
      <c r="N410" s="705"/>
      <c r="O410" s="705"/>
      <c r="P410" s="705"/>
      <c r="Q410" s="696">
        <f t="shared" ref="Q410:BH410" si="64">0.5</f>
        <v>0.5</v>
      </c>
      <c r="R410" s="696">
        <f t="shared" si="64"/>
        <v>0.5</v>
      </c>
      <c r="S410" s="696">
        <f t="shared" si="64"/>
        <v>0.5</v>
      </c>
      <c r="T410" s="696">
        <f t="shared" si="64"/>
        <v>0.5</v>
      </c>
      <c r="U410" s="696">
        <f t="shared" si="64"/>
        <v>0.5</v>
      </c>
      <c r="V410" s="696">
        <f t="shared" si="64"/>
        <v>0.5</v>
      </c>
      <c r="W410" s="696">
        <f t="shared" si="64"/>
        <v>0.5</v>
      </c>
      <c r="X410" s="696">
        <f t="shared" si="64"/>
        <v>0.5</v>
      </c>
      <c r="Y410" s="696">
        <f t="shared" si="64"/>
        <v>0.5</v>
      </c>
      <c r="Z410" s="696">
        <f t="shared" si="64"/>
        <v>0.5</v>
      </c>
      <c r="AA410" s="696">
        <f t="shared" si="64"/>
        <v>0.5</v>
      </c>
      <c r="AB410" s="696">
        <f t="shared" si="64"/>
        <v>0.5</v>
      </c>
      <c r="AC410" s="696">
        <f t="shared" si="64"/>
        <v>0.5</v>
      </c>
      <c r="AD410" s="696">
        <f t="shared" si="64"/>
        <v>0.5</v>
      </c>
      <c r="AE410" s="696">
        <f t="shared" si="64"/>
        <v>0.5</v>
      </c>
      <c r="AF410" s="696">
        <f t="shared" si="64"/>
        <v>0.5</v>
      </c>
      <c r="AG410" s="696">
        <f t="shared" si="64"/>
        <v>0.5</v>
      </c>
      <c r="AH410" s="696">
        <f t="shared" si="64"/>
        <v>0.5</v>
      </c>
      <c r="AI410" s="696">
        <f t="shared" si="64"/>
        <v>0.5</v>
      </c>
      <c r="AJ410" s="696">
        <f t="shared" si="64"/>
        <v>0.5</v>
      </c>
      <c r="AK410" s="696">
        <f t="shared" si="64"/>
        <v>0.5</v>
      </c>
      <c r="AL410" s="696">
        <f t="shared" si="64"/>
        <v>0.5</v>
      </c>
      <c r="AM410" s="696">
        <f t="shared" si="64"/>
        <v>0.5</v>
      </c>
      <c r="AN410" s="696">
        <f t="shared" si="64"/>
        <v>0.5</v>
      </c>
      <c r="AO410" s="696">
        <f t="shared" si="64"/>
        <v>0.5</v>
      </c>
      <c r="AP410" s="696">
        <f t="shared" si="64"/>
        <v>0.5</v>
      </c>
      <c r="AQ410" s="696">
        <f t="shared" si="64"/>
        <v>0.5</v>
      </c>
      <c r="AR410" s="696">
        <f t="shared" si="64"/>
        <v>0.5</v>
      </c>
      <c r="AS410" s="696">
        <f t="shared" si="64"/>
        <v>0.5</v>
      </c>
      <c r="AT410" s="696">
        <f t="shared" si="64"/>
        <v>0.5</v>
      </c>
      <c r="AU410" s="696">
        <f t="shared" si="64"/>
        <v>0.5</v>
      </c>
      <c r="AV410" s="696">
        <f t="shared" si="64"/>
        <v>0.5</v>
      </c>
      <c r="AW410" s="696">
        <f t="shared" si="64"/>
        <v>0.5</v>
      </c>
      <c r="AX410" s="696">
        <f t="shared" si="64"/>
        <v>0.5</v>
      </c>
      <c r="AY410" s="696">
        <f t="shared" si="64"/>
        <v>0.5</v>
      </c>
      <c r="AZ410" s="696">
        <f t="shared" si="64"/>
        <v>0.5</v>
      </c>
      <c r="BA410" s="696">
        <f t="shared" si="64"/>
        <v>0.5</v>
      </c>
      <c r="BB410" s="696">
        <f t="shared" si="64"/>
        <v>0.5</v>
      </c>
      <c r="BC410" s="696">
        <f t="shared" si="64"/>
        <v>0.5</v>
      </c>
      <c r="BD410" s="696">
        <f t="shared" si="64"/>
        <v>0.5</v>
      </c>
      <c r="BE410" s="696">
        <f>0.5</f>
        <v>0.5</v>
      </c>
      <c r="BF410" s="696">
        <f t="shared" si="64"/>
        <v>0.5</v>
      </c>
      <c r="BG410" s="696">
        <f t="shared" si="64"/>
        <v>0.5</v>
      </c>
      <c r="BH410" s="696">
        <f t="shared" si="64"/>
        <v>0.5</v>
      </c>
    </row>
    <row r="411" spans="1:60" s="696" customFormat="1" ht="12.75" x14ac:dyDescent="0.2">
      <c r="A411" s="696" t="s">
        <v>6</v>
      </c>
      <c r="B411" s="696" t="s">
        <v>44</v>
      </c>
      <c r="C411" s="696" t="s">
        <v>20</v>
      </c>
      <c r="D411" s="696" t="s">
        <v>1075</v>
      </c>
      <c r="E411" s="699" t="s">
        <v>1053</v>
      </c>
      <c r="F411" s="696" t="s">
        <v>12</v>
      </c>
      <c r="G411" s="705"/>
      <c r="H411" s="705"/>
      <c r="I411" s="705"/>
      <c r="J411" s="705"/>
      <c r="K411" s="705"/>
      <c r="L411" s="705"/>
      <c r="M411" s="705"/>
      <c r="N411" s="705"/>
      <c r="O411" s="705"/>
      <c r="P411" s="705"/>
      <c r="Q411" s="701">
        <f>'3 Heat eta and phi'!N$50</f>
        <v>1</v>
      </c>
      <c r="R411" s="701">
        <f>'3 Heat eta and phi'!O$50</f>
        <v>1</v>
      </c>
      <c r="S411" s="701">
        <f>'3 Heat eta and phi'!P$50</f>
        <v>1</v>
      </c>
      <c r="T411" s="701">
        <f>'3 Heat eta and phi'!Q$50</f>
        <v>1</v>
      </c>
      <c r="U411" s="701">
        <f>'3 Heat eta and phi'!R$50</f>
        <v>1</v>
      </c>
      <c r="V411" s="701">
        <f>'3 Heat eta and phi'!S$50</f>
        <v>1</v>
      </c>
      <c r="W411" s="701">
        <f>'3 Heat eta and phi'!T$50</f>
        <v>1</v>
      </c>
      <c r="X411" s="701">
        <f>'3 Heat eta and phi'!U$50</f>
        <v>1</v>
      </c>
      <c r="Y411" s="701">
        <f>'3 Heat eta and phi'!V$50</f>
        <v>1</v>
      </c>
      <c r="Z411" s="701">
        <f>'3 Heat eta and phi'!W$50</f>
        <v>1</v>
      </c>
      <c r="AA411" s="701">
        <f>'3 Heat eta and phi'!X$50</f>
        <v>1</v>
      </c>
      <c r="AB411" s="701">
        <f>'3 Heat eta and phi'!Y$50</f>
        <v>1</v>
      </c>
      <c r="AC411" s="701">
        <f>'3 Heat eta and phi'!Z$50</f>
        <v>1</v>
      </c>
      <c r="AD411" s="701">
        <f>'3 Heat eta and phi'!AA$50</f>
        <v>1</v>
      </c>
      <c r="AE411" s="701">
        <f>'3 Heat eta and phi'!AB$50</f>
        <v>1</v>
      </c>
      <c r="AF411" s="701">
        <f>'3 Heat eta and phi'!AC$50</f>
        <v>1</v>
      </c>
      <c r="AG411" s="701">
        <f>'3 Heat eta and phi'!AD$50</f>
        <v>1</v>
      </c>
      <c r="AH411" s="701">
        <f>'3 Heat eta and phi'!AE$50</f>
        <v>1</v>
      </c>
      <c r="AI411" s="701">
        <f>'3 Heat eta and phi'!AF$50</f>
        <v>1</v>
      </c>
      <c r="AJ411" s="701">
        <f>'3 Heat eta and phi'!AG$50</f>
        <v>1</v>
      </c>
      <c r="AK411" s="701">
        <f>'3 Heat eta and phi'!AH$50</f>
        <v>1</v>
      </c>
      <c r="AL411" s="701">
        <f>'3 Heat eta and phi'!AI$50</f>
        <v>1</v>
      </c>
      <c r="AM411" s="701">
        <f>'3 Heat eta and phi'!AJ$50</f>
        <v>1</v>
      </c>
      <c r="AN411" s="701">
        <f>'3 Heat eta and phi'!AK$50</f>
        <v>1</v>
      </c>
      <c r="AO411" s="701">
        <f>'3 Heat eta and phi'!AL$50</f>
        <v>1</v>
      </c>
      <c r="AP411" s="701">
        <f>'3 Heat eta and phi'!AM$50</f>
        <v>1</v>
      </c>
      <c r="AQ411" s="701">
        <f>'3 Heat eta and phi'!AN$50</f>
        <v>1</v>
      </c>
      <c r="AR411" s="701">
        <f>'3 Heat eta and phi'!AO$50</f>
        <v>1</v>
      </c>
      <c r="AS411" s="701">
        <f>'3 Heat eta and phi'!AP$50</f>
        <v>1</v>
      </c>
      <c r="AT411" s="701">
        <f>'3 Heat eta and phi'!AQ$50</f>
        <v>1</v>
      </c>
      <c r="AU411" s="701">
        <f>'3 Heat eta and phi'!AR$50</f>
        <v>1</v>
      </c>
      <c r="AV411" s="701">
        <f>'3 Heat eta and phi'!AS$50</f>
        <v>1</v>
      </c>
      <c r="AW411" s="701">
        <f>'3 Heat eta and phi'!AT$50</f>
        <v>1</v>
      </c>
      <c r="AX411" s="701">
        <f>'3 Heat eta and phi'!AU$50</f>
        <v>1</v>
      </c>
      <c r="AY411" s="701">
        <f>'3 Heat eta and phi'!AV$50</f>
        <v>1</v>
      </c>
      <c r="AZ411" s="701">
        <f>'3 Heat eta and phi'!AW$50</f>
        <v>1</v>
      </c>
      <c r="BA411" s="701">
        <f>'3 Heat eta and phi'!AX$50</f>
        <v>1</v>
      </c>
      <c r="BB411" s="701">
        <f>'3 Heat eta and phi'!AY$50</f>
        <v>1</v>
      </c>
      <c r="BC411" s="701">
        <f>'3 Heat eta and phi'!AZ$50</f>
        <v>1</v>
      </c>
      <c r="BD411" s="701">
        <f>'3 Heat eta and phi'!BA$50</f>
        <v>1</v>
      </c>
      <c r="BE411" s="701">
        <f>'3 Heat eta and phi'!BB$50</f>
        <v>1</v>
      </c>
      <c r="BF411" s="701">
        <f>'3 Heat eta and phi'!BC$50</f>
        <v>1</v>
      </c>
      <c r="BG411" s="701">
        <f>'3 Heat eta and phi'!BD$50</f>
        <v>1</v>
      </c>
      <c r="BH411" s="701">
        <f>'3 Heat eta and phi'!BE$50</f>
        <v>1</v>
      </c>
    </row>
    <row r="412" spans="1:60" s="696" customFormat="1" ht="12.75" x14ac:dyDescent="0.2">
      <c r="A412" s="696" t="s">
        <v>6</v>
      </c>
      <c r="B412" s="696" t="s">
        <v>44</v>
      </c>
      <c r="C412" s="696" t="s">
        <v>20</v>
      </c>
      <c r="D412" s="696" t="s">
        <v>1075</v>
      </c>
      <c r="E412" s="699" t="s">
        <v>1053</v>
      </c>
      <c r="F412" s="696" t="s">
        <v>13</v>
      </c>
      <c r="G412" s="705"/>
      <c r="H412" s="705"/>
      <c r="I412" s="705"/>
      <c r="J412" s="705"/>
      <c r="K412" s="705"/>
      <c r="L412" s="705"/>
      <c r="M412" s="705"/>
      <c r="N412" s="705"/>
      <c r="O412" s="705"/>
      <c r="P412" s="705"/>
      <c r="Q412" s="700">
        <f>'3 Heat eta and phi'!N$24</f>
        <v>0.40255759881631803</v>
      </c>
      <c r="R412" s="700">
        <f>'3 Heat eta and phi'!O$24</f>
        <v>0.40261044176706828</v>
      </c>
      <c r="S412" s="700">
        <f>'3 Heat eta and phi'!P$24</f>
        <v>0.40308602832382168</v>
      </c>
      <c r="T412" s="700">
        <f>'3 Heat eta and phi'!Q$24</f>
        <v>0.4022933840625661</v>
      </c>
      <c r="U412" s="700">
        <f>'3 Heat eta and phi'!R$24</f>
        <v>0.40287465652082011</v>
      </c>
      <c r="V412" s="700">
        <f>'3 Heat eta and phi'!S$24</f>
        <v>0.40102515324455723</v>
      </c>
      <c r="W412" s="700">
        <f>'3 Heat eta and phi'!T$24</f>
        <v>0.40076093849080541</v>
      </c>
      <c r="X412" s="700">
        <f>'3 Heat eta and phi'!U$24</f>
        <v>0.4033502430775735</v>
      </c>
      <c r="Y412" s="700">
        <f>'3 Heat eta and phi'!V$24</f>
        <v>0.40234622701331646</v>
      </c>
      <c r="Z412" s="700">
        <f>'3 Heat eta and phi'!W$24</f>
        <v>0.40435425914183065</v>
      </c>
      <c r="AA412" s="700">
        <f>'3 Heat eta and phi'!X$24</f>
        <v>0.40271612766856901</v>
      </c>
      <c r="AB412" s="700">
        <f>'3 Heat eta and phi'!Y$24</f>
        <v>0.402134855210315</v>
      </c>
      <c r="AC412" s="700">
        <f>'3 Heat eta and phi'!Z$24</f>
        <v>0.40250475586556766</v>
      </c>
      <c r="AD412" s="700">
        <f>'3 Heat eta and phi'!AA$24</f>
        <v>0.40160642570281135</v>
      </c>
      <c r="AE412" s="700">
        <f>'3 Heat eta and phi'!AB$24</f>
        <v>0.40202916930881427</v>
      </c>
      <c r="AF412" s="700">
        <f>'3 Heat eta and phi'!AC$24</f>
        <v>0.40409004438807872</v>
      </c>
      <c r="AG412" s="700">
        <f>'3 Heat eta and phi'!AD$24</f>
        <v>0.40414288733882908</v>
      </c>
      <c r="AH412" s="700">
        <f>'3 Heat eta and phi'!AE$24</f>
        <v>0.40340308602832387</v>
      </c>
      <c r="AI412" s="700">
        <f>'3 Heat eta and phi'!AF$24</f>
        <v>0.4022933840625661</v>
      </c>
      <c r="AJ412" s="700">
        <f>'3 Heat eta and phi'!AG$24</f>
        <v>0.39996829422954983</v>
      </c>
      <c r="AK412" s="700">
        <f>'3 Heat eta and phi'!AH$24</f>
        <v>0.40007398013105056</v>
      </c>
      <c r="AL412" s="700">
        <f>'3 Heat eta and phi'!AI$24</f>
        <v>0.40255759881631803</v>
      </c>
      <c r="AM412" s="700">
        <f>'3 Heat eta and phi'!AJ$24</f>
        <v>0.40165926865356172</v>
      </c>
      <c r="AN412" s="700">
        <f>'3 Heat eta and phi'!AK$24</f>
        <v>0.40292749947157058</v>
      </c>
      <c r="AO412" s="700">
        <f>'3 Heat eta and phi'!AL$24</f>
        <v>0.40113083914605796</v>
      </c>
      <c r="AP412" s="700">
        <f>'3 Heat eta and phi'!AM$24</f>
        <v>0.39965123652504764</v>
      </c>
      <c r="AQ412" s="700">
        <f>'3 Heat eta and phi'!AN$24</f>
        <v>0.40329740012682325</v>
      </c>
      <c r="AR412" s="700">
        <f>'3 Heat eta and phi'!AO$24</f>
        <v>0.40091946734305661</v>
      </c>
      <c r="AS412" s="700">
        <f>'3 Heat eta and phi'!AP$24</f>
        <v>0.40070809554005504</v>
      </c>
      <c r="AT412" s="700">
        <f>'3 Heat eta and phi'!AQ$24</f>
        <v>0.40012682308180103</v>
      </c>
      <c r="AU412" s="700">
        <f>'3 Heat eta and phi'!AR$24</f>
        <v>0.40097231029380687</v>
      </c>
      <c r="AV412" s="700">
        <f>'3 Heat eta and phi'!AS$24</f>
        <v>0.40123652504755869</v>
      </c>
      <c r="AW412" s="700">
        <f>'3 Heat eta and phi'!AT$24</f>
        <v>0.40054956668780395</v>
      </c>
      <c r="AX412" s="700">
        <f>'3 Heat eta and phi'!AU$24</f>
        <v>0.40033819488480238</v>
      </c>
      <c r="AY412" s="700">
        <f>'3 Heat eta and phi'!AV$24</f>
        <v>0.40065525258930468</v>
      </c>
      <c r="AZ412" s="700">
        <f>'3 Heat eta and phi'!AW$24</f>
        <v>0.40039103783555285</v>
      </c>
      <c r="BA412" s="700">
        <f>'3 Heat eta and phi'!AX$24</f>
        <v>0.40017966603255128</v>
      </c>
      <c r="BB412" s="700">
        <f>'3 Heat eta and phi'!AY$24</f>
        <v>0.40023250898330165</v>
      </c>
      <c r="BC412" s="700">
        <f>'3 Heat eta and phi'!AZ$24</f>
        <v>0.40139505389980978</v>
      </c>
      <c r="BD412" s="700">
        <f>'3 Heat eta and phi'!BA$24</f>
        <v>0.40123652504755869</v>
      </c>
      <c r="BE412" s="700">
        <f>'3 Heat eta and phi'!BB$24</f>
        <v>0.40329740012682325</v>
      </c>
      <c r="BF412" s="700">
        <f>'3 Heat eta and phi'!BC$24</f>
        <v>0.40123652504755869</v>
      </c>
      <c r="BG412" s="700">
        <f>'3 Heat eta and phi'!BD$24</f>
        <v>0.40192348340731354</v>
      </c>
      <c r="BH412" s="700">
        <f>'3 Heat eta and phi'!BE$24</f>
        <v>0.40266328471781876</v>
      </c>
    </row>
    <row r="413" spans="1:60" s="696" customFormat="1" ht="12.75" x14ac:dyDescent="0.2">
      <c r="A413" s="696" t="s">
        <v>6</v>
      </c>
      <c r="B413" s="696" t="s">
        <v>44</v>
      </c>
      <c r="C413" s="696" t="s">
        <v>20</v>
      </c>
      <c r="D413" s="696" t="s">
        <v>1074</v>
      </c>
      <c r="E413" s="699" t="s">
        <v>1047</v>
      </c>
      <c r="F413" s="696" t="s">
        <v>11</v>
      </c>
      <c r="G413" s="705"/>
      <c r="H413" s="705"/>
      <c r="I413" s="705"/>
      <c r="J413" s="705"/>
      <c r="K413" s="705"/>
      <c r="L413" s="705"/>
      <c r="M413" s="705"/>
      <c r="N413" s="705"/>
      <c r="O413" s="705"/>
      <c r="P413" s="705"/>
      <c r="Q413" s="696">
        <f t="shared" ref="Q413:BH413" si="65">0.5</f>
        <v>0.5</v>
      </c>
      <c r="R413" s="696">
        <f t="shared" si="65"/>
        <v>0.5</v>
      </c>
      <c r="S413" s="696">
        <f t="shared" si="65"/>
        <v>0.5</v>
      </c>
      <c r="T413" s="696">
        <f t="shared" si="65"/>
        <v>0.5</v>
      </c>
      <c r="U413" s="696">
        <f t="shared" si="65"/>
        <v>0.5</v>
      </c>
      <c r="V413" s="696">
        <f t="shared" si="65"/>
        <v>0.5</v>
      </c>
      <c r="W413" s="696">
        <f t="shared" si="65"/>
        <v>0.5</v>
      </c>
      <c r="X413" s="696">
        <f t="shared" si="65"/>
        <v>0.5</v>
      </c>
      <c r="Y413" s="696">
        <f t="shared" si="65"/>
        <v>0.5</v>
      </c>
      <c r="Z413" s="696">
        <f t="shared" si="65"/>
        <v>0.5</v>
      </c>
      <c r="AA413" s="696">
        <f t="shared" si="65"/>
        <v>0.5</v>
      </c>
      <c r="AB413" s="696">
        <f t="shared" si="65"/>
        <v>0.5</v>
      </c>
      <c r="AC413" s="696">
        <f t="shared" si="65"/>
        <v>0.5</v>
      </c>
      <c r="AD413" s="696">
        <f t="shared" si="65"/>
        <v>0.5</v>
      </c>
      <c r="AE413" s="696">
        <f t="shared" si="65"/>
        <v>0.5</v>
      </c>
      <c r="AF413" s="696">
        <f t="shared" si="65"/>
        <v>0.5</v>
      </c>
      <c r="AG413" s="696">
        <f t="shared" si="65"/>
        <v>0.5</v>
      </c>
      <c r="AH413" s="696">
        <f t="shared" si="65"/>
        <v>0.5</v>
      </c>
      <c r="AI413" s="696">
        <f t="shared" si="65"/>
        <v>0.5</v>
      </c>
      <c r="AJ413" s="696">
        <f t="shared" si="65"/>
        <v>0.5</v>
      </c>
      <c r="AK413" s="696">
        <f t="shared" si="65"/>
        <v>0.5</v>
      </c>
      <c r="AL413" s="696">
        <f t="shared" si="65"/>
        <v>0.5</v>
      </c>
      <c r="AM413" s="696">
        <f t="shared" si="65"/>
        <v>0.5</v>
      </c>
      <c r="AN413" s="696">
        <f t="shared" si="65"/>
        <v>0.5</v>
      </c>
      <c r="AO413" s="696">
        <f t="shared" si="65"/>
        <v>0.5</v>
      </c>
      <c r="AP413" s="696">
        <f t="shared" si="65"/>
        <v>0.5</v>
      </c>
      <c r="AQ413" s="696">
        <f t="shared" si="65"/>
        <v>0.5</v>
      </c>
      <c r="AR413" s="696">
        <f t="shared" si="65"/>
        <v>0.5</v>
      </c>
      <c r="AS413" s="696">
        <f t="shared" si="65"/>
        <v>0.5</v>
      </c>
      <c r="AT413" s="696">
        <f t="shared" si="65"/>
        <v>0.5</v>
      </c>
      <c r="AU413" s="696">
        <f t="shared" si="65"/>
        <v>0.5</v>
      </c>
      <c r="AV413" s="696">
        <f t="shared" si="65"/>
        <v>0.5</v>
      </c>
      <c r="AW413" s="696">
        <f t="shared" si="65"/>
        <v>0.5</v>
      </c>
      <c r="AX413" s="696">
        <f t="shared" si="65"/>
        <v>0.5</v>
      </c>
      <c r="AY413" s="696">
        <f t="shared" si="65"/>
        <v>0.5</v>
      </c>
      <c r="AZ413" s="696">
        <f t="shared" si="65"/>
        <v>0.5</v>
      </c>
      <c r="BA413" s="696">
        <f t="shared" si="65"/>
        <v>0.5</v>
      </c>
      <c r="BB413" s="696">
        <f t="shared" si="65"/>
        <v>0.5</v>
      </c>
      <c r="BC413" s="696">
        <f t="shared" si="65"/>
        <v>0.5</v>
      </c>
      <c r="BD413" s="696">
        <f t="shared" si="65"/>
        <v>0.5</v>
      </c>
      <c r="BE413" s="696">
        <f>0.5</f>
        <v>0.5</v>
      </c>
      <c r="BF413" s="696">
        <f t="shared" si="65"/>
        <v>0.5</v>
      </c>
      <c r="BG413" s="696">
        <f t="shared" si="65"/>
        <v>0.5</v>
      </c>
      <c r="BH413" s="696">
        <f t="shared" si="65"/>
        <v>0.5</v>
      </c>
    </row>
    <row r="414" spans="1:60" s="696" customFormat="1" ht="12.75" x14ac:dyDescent="0.2">
      <c r="A414" s="696" t="s">
        <v>6</v>
      </c>
      <c r="B414" s="696" t="s">
        <v>44</v>
      </c>
      <c r="C414" s="696" t="s">
        <v>20</v>
      </c>
      <c r="D414" s="696" t="s">
        <v>1074</v>
      </c>
      <c r="E414" s="699" t="s">
        <v>1047</v>
      </c>
      <c r="F414" s="696" t="s">
        <v>12</v>
      </c>
      <c r="G414" s="705"/>
      <c r="H414" s="705"/>
      <c r="I414" s="705"/>
      <c r="J414" s="705"/>
      <c r="K414" s="705"/>
      <c r="L414" s="705"/>
      <c r="M414" s="705"/>
      <c r="N414" s="705"/>
      <c r="O414" s="705"/>
      <c r="P414" s="705"/>
      <c r="Q414" s="701">
        <f>'3 Heat eta and phi'!N$50</f>
        <v>1</v>
      </c>
      <c r="R414" s="701">
        <f>'3 Heat eta and phi'!O$50</f>
        <v>1</v>
      </c>
      <c r="S414" s="701">
        <f>'3 Heat eta and phi'!P$50</f>
        <v>1</v>
      </c>
      <c r="T414" s="701">
        <f>'3 Heat eta and phi'!Q$50</f>
        <v>1</v>
      </c>
      <c r="U414" s="701">
        <f>'3 Heat eta and phi'!R$50</f>
        <v>1</v>
      </c>
      <c r="V414" s="701">
        <f>'3 Heat eta and phi'!S$50</f>
        <v>1</v>
      </c>
      <c r="W414" s="701">
        <f>'3 Heat eta and phi'!T$50</f>
        <v>1</v>
      </c>
      <c r="X414" s="701">
        <f>'3 Heat eta and phi'!U$50</f>
        <v>1</v>
      </c>
      <c r="Y414" s="701">
        <f>'3 Heat eta and phi'!V$50</f>
        <v>1</v>
      </c>
      <c r="Z414" s="701">
        <f>'3 Heat eta and phi'!W$50</f>
        <v>1</v>
      </c>
      <c r="AA414" s="701">
        <f>'3 Heat eta and phi'!X$50</f>
        <v>1</v>
      </c>
      <c r="AB414" s="701">
        <f>'3 Heat eta and phi'!Y$50</f>
        <v>1</v>
      </c>
      <c r="AC414" s="701">
        <f>'3 Heat eta and phi'!Z$50</f>
        <v>1</v>
      </c>
      <c r="AD414" s="701">
        <f>'3 Heat eta and phi'!AA$50</f>
        <v>1</v>
      </c>
      <c r="AE414" s="701">
        <f>'3 Heat eta and phi'!AB$50</f>
        <v>1</v>
      </c>
      <c r="AF414" s="701">
        <f>'3 Heat eta and phi'!AC$50</f>
        <v>1</v>
      </c>
      <c r="AG414" s="701">
        <f>'3 Heat eta and phi'!AD$50</f>
        <v>1</v>
      </c>
      <c r="AH414" s="701">
        <f>'3 Heat eta and phi'!AE$50</f>
        <v>1</v>
      </c>
      <c r="AI414" s="701">
        <f>'3 Heat eta and phi'!AF$50</f>
        <v>1</v>
      </c>
      <c r="AJ414" s="701">
        <f>'3 Heat eta and phi'!AG$50</f>
        <v>1</v>
      </c>
      <c r="AK414" s="701">
        <f>'3 Heat eta and phi'!AH$50</f>
        <v>1</v>
      </c>
      <c r="AL414" s="701">
        <f>'3 Heat eta and phi'!AI$50</f>
        <v>1</v>
      </c>
      <c r="AM414" s="701">
        <f>'3 Heat eta and phi'!AJ$50</f>
        <v>1</v>
      </c>
      <c r="AN414" s="701">
        <f>'3 Heat eta and phi'!AK$50</f>
        <v>1</v>
      </c>
      <c r="AO414" s="701">
        <f>'3 Heat eta and phi'!AL$50</f>
        <v>1</v>
      </c>
      <c r="AP414" s="701">
        <f>'3 Heat eta and phi'!AM$50</f>
        <v>1</v>
      </c>
      <c r="AQ414" s="701">
        <f>'3 Heat eta and phi'!AN$50</f>
        <v>1</v>
      </c>
      <c r="AR414" s="701">
        <f>'3 Heat eta and phi'!AO$50</f>
        <v>1</v>
      </c>
      <c r="AS414" s="701">
        <f>'3 Heat eta and phi'!AP$50</f>
        <v>1</v>
      </c>
      <c r="AT414" s="701">
        <f>'3 Heat eta and phi'!AQ$50</f>
        <v>1</v>
      </c>
      <c r="AU414" s="701">
        <f>'3 Heat eta and phi'!AR$50</f>
        <v>1</v>
      </c>
      <c r="AV414" s="701">
        <f>'3 Heat eta and phi'!AS$50</f>
        <v>1</v>
      </c>
      <c r="AW414" s="701">
        <f>'3 Heat eta and phi'!AT$50</f>
        <v>1</v>
      </c>
      <c r="AX414" s="701">
        <f>'3 Heat eta and phi'!AU$50</f>
        <v>1</v>
      </c>
      <c r="AY414" s="701">
        <f>'3 Heat eta and phi'!AV$50</f>
        <v>1</v>
      </c>
      <c r="AZ414" s="701">
        <f>'3 Heat eta and phi'!AW$50</f>
        <v>1</v>
      </c>
      <c r="BA414" s="701">
        <f>'3 Heat eta and phi'!AX$50</f>
        <v>1</v>
      </c>
      <c r="BB414" s="701">
        <f>'3 Heat eta and phi'!AY$50</f>
        <v>1</v>
      </c>
      <c r="BC414" s="701">
        <f>'3 Heat eta and phi'!AZ$50</f>
        <v>1</v>
      </c>
      <c r="BD414" s="701">
        <f>'3 Heat eta and phi'!BA$50</f>
        <v>1</v>
      </c>
      <c r="BE414" s="701">
        <f>'3 Heat eta and phi'!BB$50</f>
        <v>1</v>
      </c>
      <c r="BF414" s="701">
        <f>'3 Heat eta and phi'!BC$50</f>
        <v>1</v>
      </c>
      <c r="BG414" s="701">
        <f>'3 Heat eta and phi'!BD$50</f>
        <v>1</v>
      </c>
      <c r="BH414" s="701">
        <f>'3 Heat eta and phi'!BE$50</f>
        <v>1</v>
      </c>
    </row>
    <row r="415" spans="1:60" s="696" customFormat="1" ht="12.75" x14ac:dyDescent="0.2">
      <c r="A415" s="696" t="s">
        <v>6</v>
      </c>
      <c r="B415" s="696" t="s">
        <v>44</v>
      </c>
      <c r="C415" s="696" t="s">
        <v>20</v>
      </c>
      <c r="D415" s="696" t="s">
        <v>1074</v>
      </c>
      <c r="E415" s="699" t="s">
        <v>1047</v>
      </c>
      <c r="F415" s="696" t="s">
        <v>13</v>
      </c>
      <c r="G415" s="705"/>
      <c r="H415" s="705"/>
      <c r="I415" s="705"/>
      <c r="J415" s="705"/>
      <c r="K415" s="705"/>
      <c r="L415" s="705"/>
      <c r="M415" s="705"/>
      <c r="N415" s="705"/>
      <c r="O415" s="705"/>
      <c r="P415" s="705"/>
      <c r="Q415" s="700">
        <f>'3 Heat eta and phi'!N$25</f>
        <v>0.67626846867483681</v>
      </c>
      <c r="R415" s="700">
        <f>'3 Heat eta and phi'!O$25</f>
        <v>0.6762971022792349</v>
      </c>
      <c r="S415" s="700">
        <f>'3 Heat eta and phi'!P$25</f>
        <v>0.67655480471881801</v>
      </c>
      <c r="T415" s="700">
        <f>'3 Heat eta and phi'!Q$25</f>
        <v>0.67612530065284626</v>
      </c>
      <c r="U415" s="700">
        <f>'3 Heat eta and phi'!R$25</f>
        <v>0.67644027030122555</v>
      </c>
      <c r="V415" s="700">
        <f>'3 Heat eta and phi'!S$25</f>
        <v>0.67543809414729128</v>
      </c>
      <c r="W415" s="700">
        <f>'3 Heat eta and phi'!T$25</f>
        <v>0.67529492612530073</v>
      </c>
      <c r="X415" s="700">
        <f>'3 Heat eta and phi'!U$25</f>
        <v>0.67669797274080867</v>
      </c>
      <c r="Y415" s="700">
        <f>'3 Heat eta and phi'!V$25</f>
        <v>0.67615393425724424</v>
      </c>
      <c r="Z415" s="700">
        <f>'3 Heat eta and phi'!W$25</f>
        <v>0.677242011224373</v>
      </c>
      <c r="AA415" s="700">
        <f>'3 Heat eta and phi'!X$25</f>
        <v>0.67635436948803118</v>
      </c>
      <c r="AB415" s="700">
        <f>'3 Heat eta and phi'!Y$25</f>
        <v>0.67603939983965189</v>
      </c>
      <c r="AC415" s="700">
        <f>'3 Heat eta and phi'!Z$25</f>
        <v>0.67623983507043872</v>
      </c>
      <c r="AD415" s="700">
        <f>'3 Heat eta and phi'!AA$25</f>
        <v>0.67575306379567057</v>
      </c>
      <c r="AE415" s="700">
        <f>'3 Heat eta and phi'!AB$25</f>
        <v>0.6759821326308556</v>
      </c>
      <c r="AF415" s="700">
        <f>'3 Heat eta and phi'!AC$25</f>
        <v>0.67709884320238234</v>
      </c>
      <c r="AG415" s="700">
        <f>'3 Heat eta and phi'!AD$25</f>
        <v>0.67712747680678054</v>
      </c>
      <c r="AH415" s="700">
        <f>'3 Heat eta and phi'!AE$25</f>
        <v>0.67672660634520676</v>
      </c>
      <c r="AI415" s="700">
        <f>'3 Heat eta and phi'!AF$25</f>
        <v>0.67612530065284626</v>
      </c>
      <c r="AJ415" s="700">
        <f>'3 Heat eta and phi'!AG$25</f>
        <v>0.67486542205932887</v>
      </c>
      <c r="AK415" s="700">
        <f>'3 Heat eta and phi'!AH$25</f>
        <v>0.67492268926812504</v>
      </c>
      <c r="AL415" s="700">
        <f>'3 Heat eta and phi'!AI$25</f>
        <v>0.67626846867483681</v>
      </c>
      <c r="AM415" s="700">
        <f>'3 Heat eta and phi'!AJ$25</f>
        <v>0.67578169740006877</v>
      </c>
      <c r="AN415" s="700">
        <f>'3 Heat eta and phi'!AK$25</f>
        <v>0.67646890390562375</v>
      </c>
      <c r="AO415" s="700">
        <f>'3 Heat eta and phi'!AL$25</f>
        <v>0.67549536135608745</v>
      </c>
      <c r="AP415" s="700">
        <f>'3 Heat eta and phi'!AM$25</f>
        <v>0.67469362043294012</v>
      </c>
      <c r="AQ415" s="700">
        <f>'3 Heat eta and phi'!AN$25</f>
        <v>0.67666933913641047</v>
      </c>
      <c r="AR415" s="700">
        <f>'3 Heat eta and phi'!AO$25</f>
        <v>0.6753808269384951</v>
      </c>
      <c r="AS415" s="700">
        <f>'3 Heat eta and phi'!AP$25</f>
        <v>0.67526629252090253</v>
      </c>
      <c r="AT415" s="700">
        <f>'3 Heat eta and phi'!AQ$25</f>
        <v>0.67495132287252324</v>
      </c>
      <c r="AU415" s="700">
        <f>'3 Heat eta and phi'!AR$25</f>
        <v>0.67540946054289319</v>
      </c>
      <c r="AV415" s="700">
        <f>'3 Heat eta and phi'!AS$25</f>
        <v>0.67555262856488385</v>
      </c>
      <c r="AW415" s="700">
        <f>'3 Heat eta and phi'!AT$25</f>
        <v>0.67518039170770816</v>
      </c>
      <c r="AX415" s="700">
        <f>'3 Heat eta and phi'!AU$25</f>
        <v>0.6750658572901157</v>
      </c>
      <c r="AY415" s="700">
        <f>'3 Heat eta and phi'!AV$25</f>
        <v>0.67523765891650445</v>
      </c>
      <c r="AZ415" s="700">
        <f>'3 Heat eta and phi'!AW$25</f>
        <v>0.67509449089451379</v>
      </c>
      <c r="BA415" s="700">
        <f>'3 Heat eta and phi'!AX$25</f>
        <v>0.67497995647692133</v>
      </c>
      <c r="BB415" s="700">
        <f>'3 Heat eta and phi'!AY$25</f>
        <v>0.67500859008131942</v>
      </c>
      <c r="BC415" s="700">
        <f>'3 Heat eta and phi'!AZ$25</f>
        <v>0.67563852937807811</v>
      </c>
      <c r="BD415" s="700">
        <f>'3 Heat eta and phi'!BA$25</f>
        <v>0.67555262856488385</v>
      </c>
      <c r="BE415" s="700">
        <f>'3 Heat eta and phi'!BB$25</f>
        <v>0.67666933913641047</v>
      </c>
      <c r="BF415" s="700">
        <f>'3 Heat eta and phi'!BC$25</f>
        <v>0.67555262856488385</v>
      </c>
      <c r="BG415" s="700">
        <f>'3 Heat eta and phi'!BD$25</f>
        <v>0.67592486542205932</v>
      </c>
      <c r="BH415" s="700">
        <f>'3 Heat eta and phi'!BE$25</f>
        <v>0.67632573588363309</v>
      </c>
    </row>
    <row r="416" spans="1:60" s="697" customFormat="1" ht="12.75" x14ac:dyDescent="0.2">
      <c r="A416" s="697" t="s">
        <v>6</v>
      </c>
      <c r="B416" s="697" t="s">
        <v>44</v>
      </c>
      <c r="C416" s="697" t="s">
        <v>26</v>
      </c>
      <c r="F416" s="697" t="s">
        <v>9</v>
      </c>
      <c r="G416" s="697">
        <v>877</v>
      </c>
      <c r="H416" s="697">
        <v>844</v>
      </c>
      <c r="I416" s="697">
        <v>859</v>
      </c>
      <c r="J416" s="697">
        <v>877</v>
      </c>
      <c r="K416" s="697">
        <v>914</v>
      </c>
      <c r="L416" s="697">
        <v>939</v>
      </c>
      <c r="M416" s="697">
        <v>975</v>
      </c>
      <c r="N416" s="697">
        <v>948</v>
      </c>
      <c r="O416" s="697">
        <v>945</v>
      </c>
      <c r="P416" s="697">
        <v>816</v>
      </c>
      <c r="Q416" s="697">
        <v>757</v>
      </c>
      <c r="R416" s="697">
        <v>401</v>
      </c>
      <c r="S416" s="697">
        <v>417</v>
      </c>
      <c r="T416" s="697">
        <v>376</v>
      </c>
      <c r="U416" s="697">
        <v>235</v>
      </c>
      <c r="V416" s="697">
        <v>102</v>
      </c>
      <c r="W416" s="697">
        <v>27</v>
      </c>
      <c r="X416" s="697">
        <v>7</v>
      </c>
      <c r="Y416" s="697">
        <v>5</v>
      </c>
      <c r="Z416" s="697">
        <v>7</v>
      </c>
      <c r="AA416" s="697">
        <v>4</v>
      </c>
      <c r="AB416" s="697">
        <v>4</v>
      </c>
      <c r="AC416" s="697">
        <v>4</v>
      </c>
      <c r="AD416" s="697">
        <v>2</v>
      </c>
    </row>
    <row r="417" spans="1:60" s="697" customFormat="1" ht="12.75" x14ac:dyDescent="0.2">
      <c r="A417" s="697" t="s">
        <v>6</v>
      </c>
      <c r="B417" s="697" t="s">
        <v>44</v>
      </c>
      <c r="C417" s="697" t="s">
        <v>26</v>
      </c>
      <c r="F417" s="697" t="s">
        <v>10</v>
      </c>
      <c r="G417" s="697">
        <v>8.3488028939978105E-3</v>
      </c>
      <c r="H417" s="697">
        <v>8.1434953348578296E-3</v>
      </c>
      <c r="I417" s="697">
        <v>8.0032795744006905E-3</v>
      </c>
      <c r="J417" s="697">
        <v>7.9280419453986607E-3</v>
      </c>
      <c r="K417" s="697">
        <v>8.3099219012810407E-3</v>
      </c>
      <c r="L417" s="697">
        <v>8.2577036724356297E-3</v>
      </c>
      <c r="M417" s="697">
        <v>8.7582979258553906E-3</v>
      </c>
      <c r="N417" s="697">
        <v>8.4000106329248508E-3</v>
      </c>
      <c r="O417" s="697">
        <v>8.0608702327842792E-3</v>
      </c>
      <c r="P417" s="697">
        <v>6.7721776368751697E-3</v>
      </c>
      <c r="Q417" s="697">
        <v>6.0933890351194901E-3</v>
      </c>
      <c r="R417" s="697">
        <v>3.2370035518243501E-3</v>
      </c>
      <c r="S417" s="697">
        <v>3.34231028181206E-3</v>
      </c>
      <c r="T417" s="697">
        <v>2.8665746719830402E-3</v>
      </c>
      <c r="U417" s="697">
        <v>1.8666645484657601E-3</v>
      </c>
      <c r="V417" s="697">
        <v>8.25730407117472E-4</v>
      </c>
      <c r="W417" s="697">
        <v>2.1658217288070299E-4</v>
      </c>
      <c r="X417" s="698">
        <v>5.46986106552894E-5</v>
      </c>
      <c r="Y417" s="698">
        <v>3.9090290753582601E-5</v>
      </c>
      <c r="Z417" s="698">
        <v>5.2213478536530798E-5</v>
      </c>
      <c r="AA417" s="698">
        <v>3.2212084363448901E-5</v>
      </c>
      <c r="AB417" s="698">
        <v>3.2899877447956502E-5</v>
      </c>
      <c r="AC417" s="698">
        <v>3.3145234129647597E-5</v>
      </c>
      <c r="AD417" s="698">
        <v>1.6718773510775198E-5</v>
      </c>
    </row>
    <row r="418" spans="1:60" s="696" customFormat="1" ht="12.75" x14ac:dyDescent="0.2">
      <c r="A418" s="696" t="s">
        <v>6</v>
      </c>
      <c r="B418" s="696" t="s">
        <v>44</v>
      </c>
      <c r="C418" s="696" t="s">
        <v>26</v>
      </c>
      <c r="D418" s="696" t="s">
        <v>1075</v>
      </c>
      <c r="E418" s="699" t="s">
        <v>1053</v>
      </c>
      <c r="F418" s="696" t="s">
        <v>11</v>
      </c>
      <c r="G418" s="696">
        <f>0.5</f>
        <v>0.5</v>
      </c>
      <c r="H418" s="696">
        <f t="shared" ref="H418:AD418" si="66">0.5</f>
        <v>0.5</v>
      </c>
      <c r="I418" s="696">
        <f t="shared" si="66"/>
        <v>0.5</v>
      </c>
      <c r="J418" s="696">
        <f t="shared" si="66"/>
        <v>0.5</v>
      </c>
      <c r="K418" s="696">
        <f t="shared" si="66"/>
        <v>0.5</v>
      </c>
      <c r="L418" s="696">
        <f t="shared" si="66"/>
        <v>0.5</v>
      </c>
      <c r="M418" s="696">
        <f t="shared" si="66"/>
        <v>0.5</v>
      </c>
      <c r="N418" s="696">
        <f t="shared" si="66"/>
        <v>0.5</v>
      </c>
      <c r="O418" s="696">
        <f t="shared" si="66"/>
        <v>0.5</v>
      </c>
      <c r="P418" s="696">
        <f t="shared" si="66"/>
        <v>0.5</v>
      </c>
      <c r="Q418" s="696">
        <f t="shared" si="66"/>
        <v>0.5</v>
      </c>
      <c r="R418" s="696">
        <f t="shared" si="66"/>
        <v>0.5</v>
      </c>
      <c r="S418" s="696">
        <f t="shared" si="66"/>
        <v>0.5</v>
      </c>
      <c r="T418" s="696">
        <f t="shared" si="66"/>
        <v>0.5</v>
      </c>
      <c r="U418" s="696">
        <f t="shared" si="66"/>
        <v>0.5</v>
      </c>
      <c r="V418" s="696">
        <f t="shared" si="66"/>
        <v>0.5</v>
      </c>
      <c r="W418" s="696">
        <f t="shared" si="66"/>
        <v>0.5</v>
      </c>
      <c r="X418" s="696">
        <f t="shared" si="66"/>
        <v>0.5</v>
      </c>
      <c r="Y418" s="696">
        <f t="shared" si="66"/>
        <v>0.5</v>
      </c>
      <c r="Z418" s="696">
        <f t="shared" si="66"/>
        <v>0.5</v>
      </c>
      <c r="AA418" s="696">
        <f t="shared" si="66"/>
        <v>0.5</v>
      </c>
      <c r="AB418" s="696">
        <f t="shared" si="66"/>
        <v>0.5</v>
      </c>
      <c r="AC418" s="696">
        <f t="shared" si="66"/>
        <v>0.5</v>
      </c>
      <c r="AD418" s="696">
        <f t="shared" si="66"/>
        <v>0.5</v>
      </c>
      <c r="AE418" s="705"/>
      <c r="AF418" s="705"/>
      <c r="AG418" s="705"/>
      <c r="AH418" s="705"/>
      <c r="AI418" s="705"/>
      <c r="AJ418" s="705"/>
      <c r="AK418" s="705"/>
      <c r="AL418" s="705"/>
      <c r="AM418" s="705"/>
      <c r="AN418" s="705"/>
      <c r="AO418" s="705"/>
      <c r="AP418" s="705"/>
      <c r="AQ418" s="705"/>
      <c r="AR418" s="705"/>
      <c r="AS418" s="705"/>
      <c r="AT418" s="705"/>
      <c r="AU418" s="705"/>
      <c r="AV418" s="705"/>
      <c r="AW418" s="705"/>
      <c r="AX418" s="705"/>
      <c r="AY418" s="705"/>
      <c r="AZ418" s="705"/>
      <c r="BA418" s="705"/>
      <c r="BB418" s="705"/>
      <c r="BC418" s="705"/>
      <c r="BD418" s="705"/>
      <c r="BE418" s="705"/>
      <c r="BF418" s="705"/>
      <c r="BG418" s="705"/>
      <c r="BH418" s="705"/>
    </row>
    <row r="419" spans="1:60" s="696" customFormat="1" ht="12.75" x14ac:dyDescent="0.2">
      <c r="A419" s="696" t="s">
        <v>6</v>
      </c>
      <c r="B419" s="696" t="s">
        <v>44</v>
      </c>
      <c r="C419" s="696" t="s">
        <v>26</v>
      </c>
      <c r="D419" s="696" t="s">
        <v>1075</v>
      </c>
      <c r="E419" s="699" t="s">
        <v>1053</v>
      </c>
      <c r="F419" s="696" t="s">
        <v>12</v>
      </c>
      <c r="G419" s="700">
        <f>'3 Heat eta and phi'!D$20</f>
        <v>0.22082583439363709</v>
      </c>
      <c r="H419" s="700">
        <f>'3 Heat eta and phi'!E$20</f>
        <v>0.23818542510955309</v>
      </c>
      <c r="I419" s="700">
        <f>'3 Heat eta and phi'!F$20</f>
        <v>0.24042546167303691</v>
      </c>
      <c r="J419" s="700">
        <f>'3 Heat eta and phi'!G$20</f>
        <v>0.24721206174660004</v>
      </c>
      <c r="K419" s="700">
        <f>'3 Heat eta and phi'!H$20</f>
        <v>0.25245285308078824</v>
      </c>
      <c r="L419" s="700">
        <f>'3 Heat eta and phi'!I$20</f>
        <v>0.25597161877739627</v>
      </c>
      <c r="M419" s="700">
        <f>'3 Heat eta and phi'!J$20</f>
        <v>0.25795766803074527</v>
      </c>
      <c r="N419" s="700">
        <f>'3 Heat eta and phi'!K$20</f>
        <v>0.26274732024593184</v>
      </c>
      <c r="O419" s="700">
        <f>'3 Heat eta and phi'!L$20</f>
        <v>0.26301245275701968</v>
      </c>
      <c r="P419" s="700">
        <f>'3 Heat eta and phi'!M$20</f>
        <v>0.25926789110504256</v>
      </c>
      <c r="Q419" s="700">
        <f>'3 Heat eta and phi'!N$20</f>
        <v>0.26376961637687713</v>
      </c>
      <c r="R419" s="700">
        <f>'3 Heat eta and phi'!O$20</f>
        <v>0.27384463233818968</v>
      </c>
      <c r="S419" s="700">
        <f>'3 Heat eta and phi'!P$20</f>
        <v>0.29274828522686275</v>
      </c>
      <c r="T419" s="700">
        <f>'3 Heat eta and phi'!Q$20</f>
        <v>0.26305771052289167</v>
      </c>
      <c r="U419" s="700">
        <f>'3 Heat eta and phi'!R$20</f>
        <v>0.27337536104858901</v>
      </c>
      <c r="V419" s="700">
        <f>'3 Heat eta and phi'!S$20</f>
        <v>0.26712694482050137</v>
      </c>
      <c r="W419" s="700">
        <f>'3 Heat eta and phi'!T$20</f>
        <v>0.26379674514077622</v>
      </c>
      <c r="X419" s="700">
        <f>'3 Heat eta and phi'!U$20</f>
        <v>0.27815907003644758</v>
      </c>
      <c r="Y419" s="700">
        <f>'3 Heat eta and phi'!V$20</f>
        <v>0.28285577134714029</v>
      </c>
      <c r="Z419" s="700">
        <f>'3 Heat eta and phi'!W$20</f>
        <v>0.27873423627915395</v>
      </c>
      <c r="AA419" s="700">
        <f>'3 Heat eta and phi'!X$20</f>
        <v>0.30307632471533119</v>
      </c>
      <c r="AB419" s="700">
        <f>'3 Heat eta and phi'!Y$20</f>
        <v>0.30222719842934154</v>
      </c>
      <c r="AC419" s="700">
        <f>'3 Heat eta and phi'!Z$20</f>
        <v>0.31428327370669973</v>
      </c>
      <c r="AD419" s="700">
        <f>'3 Heat eta and phi'!AA$20</f>
        <v>0.32638671499685012</v>
      </c>
      <c r="AE419" s="705"/>
      <c r="AF419" s="705"/>
      <c r="AG419" s="705"/>
      <c r="AH419" s="705"/>
      <c r="AI419" s="705"/>
      <c r="AJ419" s="705"/>
      <c r="AK419" s="705"/>
      <c r="AL419" s="705"/>
      <c r="AM419" s="705"/>
      <c r="AN419" s="705"/>
      <c r="AO419" s="705"/>
      <c r="AP419" s="705"/>
      <c r="AQ419" s="705"/>
      <c r="AR419" s="705"/>
      <c r="AS419" s="705"/>
      <c r="AT419" s="705"/>
      <c r="AU419" s="705"/>
      <c r="AV419" s="705"/>
      <c r="AW419" s="705"/>
      <c r="AX419" s="705"/>
      <c r="AY419" s="705"/>
      <c r="AZ419" s="705"/>
      <c r="BA419" s="705"/>
      <c r="BB419" s="705"/>
      <c r="BC419" s="705"/>
      <c r="BD419" s="705"/>
      <c r="BE419" s="705"/>
      <c r="BF419" s="705"/>
      <c r="BG419" s="705"/>
      <c r="BH419" s="705"/>
    </row>
    <row r="420" spans="1:60" s="696" customFormat="1" ht="12.75" x14ac:dyDescent="0.2">
      <c r="A420" s="696" t="s">
        <v>6</v>
      </c>
      <c r="B420" s="696" t="s">
        <v>44</v>
      </c>
      <c r="C420" s="696" t="s">
        <v>26</v>
      </c>
      <c r="D420" s="696" t="s">
        <v>1075</v>
      </c>
      <c r="E420" s="699" t="s">
        <v>1053</v>
      </c>
      <c r="F420" s="696" t="s">
        <v>13</v>
      </c>
      <c r="G420" s="700">
        <f>'3 Heat eta and phi'!D$24</f>
        <v>0.40171211160431208</v>
      </c>
      <c r="H420" s="700">
        <f>'3 Heat eta and phi'!E$24</f>
        <v>0.40134221094905953</v>
      </c>
      <c r="I420" s="700">
        <f>'3 Heat eta and phi'!F$24</f>
        <v>0.40445994504333127</v>
      </c>
      <c r="J420" s="700">
        <f>'3 Heat eta and phi'!G$24</f>
        <v>0.4048826886493343</v>
      </c>
      <c r="K420" s="700">
        <f>'3 Heat eta and phi'!H$24</f>
        <v>0.40282181357006985</v>
      </c>
      <c r="L420" s="700">
        <f>'3 Heat eta and phi'!I$24</f>
        <v>0.40393151553582751</v>
      </c>
      <c r="M420" s="700">
        <f>'3 Heat eta and phi'!J$24</f>
        <v>0.40287465652082011</v>
      </c>
      <c r="N420" s="700">
        <f>'3 Heat eta and phi'!K$24</f>
        <v>0.40208201225956464</v>
      </c>
      <c r="O420" s="700">
        <f>'3 Heat eta and phi'!L$24</f>
        <v>0.40271612766856901</v>
      </c>
      <c r="P420" s="700">
        <f>'3 Heat eta and phi'!M$24</f>
        <v>0.40308602832382168</v>
      </c>
      <c r="Q420" s="700">
        <f>'3 Heat eta and phi'!N$24</f>
        <v>0.40255759881631803</v>
      </c>
      <c r="R420" s="700">
        <f>'3 Heat eta and phi'!O$24</f>
        <v>0.40261044176706828</v>
      </c>
      <c r="S420" s="700">
        <f>'3 Heat eta and phi'!P$24</f>
        <v>0.40308602832382168</v>
      </c>
      <c r="T420" s="700">
        <f>'3 Heat eta and phi'!Q$24</f>
        <v>0.4022933840625661</v>
      </c>
      <c r="U420" s="700">
        <f>'3 Heat eta and phi'!R$24</f>
        <v>0.40287465652082011</v>
      </c>
      <c r="V420" s="700">
        <f>'3 Heat eta and phi'!S$24</f>
        <v>0.40102515324455723</v>
      </c>
      <c r="W420" s="700">
        <f>'3 Heat eta and phi'!T$24</f>
        <v>0.40076093849080541</v>
      </c>
      <c r="X420" s="700">
        <f>'3 Heat eta and phi'!U$24</f>
        <v>0.4033502430775735</v>
      </c>
      <c r="Y420" s="700">
        <f>'3 Heat eta and phi'!V$24</f>
        <v>0.40234622701331646</v>
      </c>
      <c r="Z420" s="700">
        <f>'3 Heat eta and phi'!W$24</f>
        <v>0.40435425914183065</v>
      </c>
      <c r="AA420" s="700">
        <f>'3 Heat eta and phi'!X$24</f>
        <v>0.40271612766856901</v>
      </c>
      <c r="AB420" s="700">
        <f>'3 Heat eta and phi'!Y$24</f>
        <v>0.402134855210315</v>
      </c>
      <c r="AC420" s="700">
        <f>'3 Heat eta and phi'!Z$24</f>
        <v>0.40250475586556766</v>
      </c>
      <c r="AD420" s="700">
        <f>'3 Heat eta and phi'!AA$24</f>
        <v>0.40160642570281135</v>
      </c>
      <c r="AE420" s="705"/>
      <c r="AF420" s="705"/>
      <c r="AG420" s="705"/>
      <c r="AH420" s="705"/>
      <c r="AI420" s="705"/>
      <c r="AJ420" s="705"/>
      <c r="AK420" s="705"/>
      <c r="AL420" s="705"/>
      <c r="AM420" s="705"/>
      <c r="AN420" s="705"/>
      <c r="AO420" s="705"/>
      <c r="AP420" s="705"/>
      <c r="AQ420" s="705"/>
      <c r="AR420" s="705"/>
      <c r="AS420" s="705"/>
      <c r="AT420" s="705"/>
      <c r="AU420" s="705"/>
      <c r="AV420" s="705"/>
      <c r="AW420" s="705"/>
      <c r="AX420" s="705"/>
      <c r="AY420" s="705"/>
      <c r="AZ420" s="705"/>
      <c r="BA420" s="705"/>
      <c r="BB420" s="705"/>
      <c r="BC420" s="705"/>
      <c r="BD420" s="705"/>
      <c r="BE420" s="705"/>
      <c r="BF420" s="705"/>
      <c r="BG420" s="705"/>
      <c r="BH420" s="705"/>
    </row>
    <row r="421" spans="1:60" s="696" customFormat="1" ht="12.75" x14ac:dyDescent="0.2">
      <c r="A421" s="696" t="s">
        <v>6</v>
      </c>
      <c r="B421" s="696" t="s">
        <v>44</v>
      </c>
      <c r="C421" s="696" t="s">
        <v>26</v>
      </c>
      <c r="D421" s="696" t="s">
        <v>1074</v>
      </c>
      <c r="E421" s="699" t="s">
        <v>1047</v>
      </c>
      <c r="F421" s="696" t="s">
        <v>11</v>
      </c>
      <c r="G421" s="696">
        <f>0.5</f>
        <v>0.5</v>
      </c>
      <c r="H421" s="696">
        <f t="shared" ref="H421:AD421" si="67">0.5</f>
        <v>0.5</v>
      </c>
      <c r="I421" s="696">
        <f t="shared" si="67"/>
        <v>0.5</v>
      </c>
      <c r="J421" s="696">
        <f t="shared" si="67"/>
        <v>0.5</v>
      </c>
      <c r="K421" s="696">
        <f t="shared" si="67"/>
        <v>0.5</v>
      </c>
      <c r="L421" s="696">
        <f t="shared" si="67"/>
        <v>0.5</v>
      </c>
      <c r="M421" s="696">
        <f t="shared" si="67"/>
        <v>0.5</v>
      </c>
      <c r="N421" s="696">
        <f t="shared" si="67"/>
        <v>0.5</v>
      </c>
      <c r="O421" s="696">
        <f t="shared" si="67"/>
        <v>0.5</v>
      </c>
      <c r="P421" s="696">
        <f t="shared" si="67"/>
        <v>0.5</v>
      </c>
      <c r="Q421" s="696">
        <f t="shared" si="67"/>
        <v>0.5</v>
      </c>
      <c r="R421" s="696">
        <f t="shared" si="67"/>
        <v>0.5</v>
      </c>
      <c r="S421" s="696">
        <f t="shared" si="67"/>
        <v>0.5</v>
      </c>
      <c r="T421" s="696">
        <f t="shared" si="67"/>
        <v>0.5</v>
      </c>
      <c r="U421" s="696">
        <f t="shared" si="67"/>
        <v>0.5</v>
      </c>
      <c r="V421" s="696">
        <f t="shared" si="67"/>
        <v>0.5</v>
      </c>
      <c r="W421" s="696">
        <f t="shared" si="67"/>
        <v>0.5</v>
      </c>
      <c r="X421" s="696">
        <f t="shared" si="67"/>
        <v>0.5</v>
      </c>
      <c r="Y421" s="696">
        <f t="shared" si="67"/>
        <v>0.5</v>
      </c>
      <c r="Z421" s="696">
        <f t="shared" si="67"/>
        <v>0.5</v>
      </c>
      <c r="AA421" s="696">
        <f t="shared" si="67"/>
        <v>0.5</v>
      </c>
      <c r="AB421" s="696">
        <f t="shared" si="67"/>
        <v>0.5</v>
      </c>
      <c r="AC421" s="696">
        <f t="shared" si="67"/>
        <v>0.5</v>
      </c>
      <c r="AD421" s="696">
        <f t="shared" si="67"/>
        <v>0.5</v>
      </c>
      <c r="AE421" s="705"/>
      <c r="AF421" s="705"/>
      <c r="AG421" s="705"/>
      <c r="AH421" s="705"/>
      <c r="AI421" s="705"/>
      <c r="AJ421" s="705"/>
      <c r="AK421" s="705"/>
      <c r="AL421" s="705"/>
      <c r="AM421" s="705"/>
      <c r="AN421" s="705"/>
      <c r="AO421" s="705"/>
      <c r="AP421" s="705"/>
      <c r="AQ421" s="705"/>
      <c r="AR421" s="705"/>
      <c r="AS421" s="705"/>
      <c r="AT421" s="705"/>
      <c r="AU421" s="705"/>
      <c r="AV421" s="705"/>
      <c r="AW421" s="705"/>
      <c r="AX421" s="705"/>
      <c r="AY421" s="705"/>
      <c r="AZ421" s="705"/>
      <c r="BA421" s="705"/>
      <c r="BB421" s="705"/>
      <c r="BC421" s="705"/>
      <c r="BD421" s="705"/>
      <c r="BE421" s="705"/>
      <c r="BF421" s="705"/>
      <c r="BG421" s="705"/>
      <c r="BH421" s="705"/>
    </row>
    <row r="422" spans="1:60" s="696" customFormat="1" ht="12.75" x14ac:dyDescent="0.2">
      <c r="A422" s="696" t="s">
        <v>6</v>
      </c>
      <c r="B422" s="696" t="s">
        <v>44</v>
      </c>
      <c r="C422" s="696" t="s">
        <v>26</v>
      </c>
      <c r="D422" s="696" t="s">
        <v>1074</v>
      </c>
      <c r="E422" s="699" t="s">
        <v>1047</v>
      </c>
      <c r="F422" s="696" t="s">
        <v>12</v>
      </c>
      <c r="G422" s="700">
        <f>'3 Heat eta and phi'!D$21</f>
        <v>0.22082583439363709</v>
      </c>
      <c r="H422" s="700">
        <f>'3 Heat eta and phi'!E$21</f>
        <v>0.23818542510955309</v>
      </c>
      <c r="I422" s="700">
        <f>'3 Heat eta and phi'!F$21</f>
        <v>0.24042546167303691</v>
      </c>
      <c r="J422" s="700">
        <f>'3 Heat eta and phi'!G$21</f>
        <v>0.24721206174660004</v>
      </c>
      <c r="K422" s="700">
        <f>'3 Heat eta and phi'!H$21</f>
        <v>0.25245285308078824</v>
      </c>
      <c r="L422" s="700">
        <f>'3 Heat eta and phi'!I$21</f>
        <v>0.25597161877739627</v>
      </c>
      <c r="M422" s="700">
        <f>'3 Heat eta and phi'!J$21</f>
        <v>0.25795766803074527</v>
      </c>
      <c r="N422" s="700">
        <f>'3 Heat eta and phi'!K$21</f>
        <v>0.26274732024593184</v>
      </c>
      <c r="O422" s="700">
        <f>'3 Heat eta and phi'!L$21</f>
        <v>0.26301245275701968</v>
      </c>
      <c r="P422" s="700">
        <f>'3 Heat eta and phi'!M$21</f>
        <v>0.25926789110504256</v>
      </c>
      <c r="Q422" s="700">
        <f>'3 Heat eta and phi'!N$21</f>
        <v>0.26376961637687713</v>
      </c>
      <c r="R422" s="700">
        <f>'3 Heat eta and phi'!O$21</f>
        <v>0.27384463233818968</v>
      </c>
      <c r="S422" s="700">
        <f>'3 Heat eta and phi'!P$21</f>
        <v>0.29274828522686275</v>
      </c>
      <c r="T422" s="700">
        <f>'3 Heat eta and phi'!Q$21</f>
        <v>0.26305771052289167</v>
      </c>
      <c r="U422" s="700">
        <f>'3 Heat eta and phi'!R$21</f>
        <v>0.27337536104858901</v>
      </c>
      <c r="V422" s="700">
        <f>'3 Heat eta and phi'!S$21</f>
        <v>0.26712694482050137</v>
      </c>
      <c r="W422" s="700">
        <f>'3 Heat eta and phi'!T$21</f>
        <v>0.26379674514077622</v>
      </c>
      <c r="X422" s="700">
        <f>'3 Heat eta and phi'!U$21</f>
        <v>0.27815907003644758</v>
      </c>
      <c r="Y422" s="700">
        <f>'3 Heat eta and phi'!V$21</f>
        <v>0.28285577134714029</v>
      </c>
      <c r="Z422" s="700">
        <f>'3 Heat eta and phi'!W$21</f>
        <v>0.27873423627915395</v>
      </c>
      <c r="AA422" s="700">
        <f>'3 Heat eta and phi'!X$21</f>
        <v>0.30307632471533119</v>
      </c>
      <c r="AB422" s="700">
        <f>'3 Heat eta and phi'!Y$21</f>
        <v>0.30222719842934154</v>
      </c>
      <c r="AC422" s="700">
        <f>'3 Heat eta and phi'!Z$21</f>
        <v>0.31428327370669973</v>
      </c>
      <c r="AD422" s="700">
        <f>'3 Heat eta and phi'!AA$21</f>
        <v>0.32638671499685012</v>
      </c>
      <c r="AE422" s="705"/>
      <c r="AF422" s="705"/>
      <c r="AG422" s="705"/>
      <c r="AH422" s="705"/>
      <c r="AI422" s="705"/>
      <c r="AJ422" s="705"/>
      <c r="AK422" s="705"/>
      <c r="AL422" s="705"/>
      <c r="AM422" s="705"/>
      <c r="AN422" s="705"/>
      <c r="AO422" s="705"/>
      <c r="AP422" s="705"/>
      <c r="AQ422" s="705"/>
      <c r="AR422" s="705"/>
      <c r="AS422" s="705"/>
      <c r="AT422" s="705"/>
      <c r="AU422" s="705"/>
      <c r="AV422" s="705"/>
      <c r="AW422" s="705"/>
      <c r="AX422" s="705"/>
      <c r="AY422" s="705"/>
      <c r="AZ422" s="705"/>
      <c r="BA422" s="705"/>
      <c r="BB422" s="705"/>
      <c r="BC422" s="705"/>
      <c r="BD422" s="705"/>
      <c r="BE422" s="705"/>
      <c r="BF422" s="705"/>
      <c r="BG422" s="705"/>
      <c r="BH422" s="705"/>
    </row>
    <row r="423" spans="1:60" s="696" customFormat="1" ht="12.75" x14ac:dyDescent="0.2">
      <c r="A423" s="696" t="s">
        <v>6</v>
      </c>
      <c r="B423" s="696" t="s">
        <v>44</v>
      </c>
      <c r="C423" s="696" t="s">
        <v>26</v>
      </c>
      <c r="D423" s="696" t="s">
        <v>1074</v>
      </c>
      <c r="E423" s="699" t="s">
        <v>1047</v>
      </c>
      <c r="F423" s="696" t="s">
        <v>13</v>
      </c>
      <c r="G423" s="700">
        <f>'3 Heat eta and phi'!D$25</f>
        <v>0.67581033100446697</v>
      </c>
      <c r="H423" s="700">
        <f>'3 Heat eta and phi'!E$25</f>
        <v>0.67560989577368002</v>
      </c>
      <c r="I423" s="700">
        <f>'3 Heat eta and phi'!F$25</f>
        <v>0.67729927843316917</v>
      </c>
      <c r="J423" s="700">
        <f>'3 Heat eta and phi'!G$25</f>
        <v>0.6775283472683542</v>
      </c>
      <c r="K423" s="700">
        <f>'3 Heat eta and phi'!H$25</f>
        <v>0.67641163669682736</v>
      </c>
      <c r="L423" s="700">
        <f>'3 Heat eta and phi'!I$25</f>
        <v>0.67701294238918797</v>
      </c>
      <c r="M423" s="700">
        <f>'3 Heat eta and phi'!J$25</f>
        <v>0.67644027030122555</v>
      </c>
      <c r="N423" s="700">
        <f>'3 Heat eta and phi'!K$25</f>
        <v>0.67601076623525369</v>
      </c>
      <c r="O423" s="700">
        <f>'3 Heat eta and phi'!L$25</f>
        <v>0.67635436948803118</v>
      </c>
      <c r="P423" s="700">
        <f>'3 Heat eta and phi'!M$25</f>
        <v>0.67655480471881801</v>
      </c>
      <c r="Q423" s="700">
        <f>'3 Heat eta and phi'!N$25</f>
        <v>0.67626846867483681</v>
      </c>
      <c r="R423" s="700">
        <f>'3 Heat eta and phi'!O$25</f>
        <v>0.6762971022792349</v>
      </c>
      <c r="S423" s="700">
        <f>'3 Heat eta and phi'!P$25</f>
        <v>0.67655480471881801</v>
      </c>
      <c r="T423" s="700">
        <f>'3 Heat eta and phi'!Q$25</f>
        <v>0.67612530065284626</v>
      </c>
      <c r="U423" s="700">
        <f>'3 Heat eta and phi'!R$25</f>
        <v>0.67644027030122555</v>
      </c>
      <c r="V423" s="700">
        <f>'3 Heat eta and phi'!S$25</f>
        <v>0.67543809414729128</v>
      </c>
      <c r="W423" s="700">
        <f>'3 Heat eta and phi'!T$25</f>
        <v>0.67529492612530073</v>
      </c>
      <c r="X423" s="700">
        <f>'3 Heat eta and phi'!U$25</f>
        <v>0.67669797274080867</v>
      </c>
      <c r="Y423" s="700">
        <f>'3 Heat eta and phi'!V$25</f>
        <v>0.67615393425724424</v>
      </c>
      <c r="Z423" s="700">
        <f>'3 Heat eta and phi'!W$25</f>
        <v>0.677242011224373</v>
      </c>
      <c r="AA423" s="700">
        <f>'3 Heat eta and phi'!X$25</f>
        <v>0.67635436948803118</v>
      </c>
      <c r="AB423" s="700">
        <f>'3 Heat eta and phi'!Y$25</f>
        <v>0.67603939983965189</v>
      </c>
      <c r="AC423" s="700">
        <f>'3 Heat eta and phi'!Z$25</f>
        <v>0.67623983507043872</v>
      </c>
      <c r="AD423" s="700">
        <f>'3 Heat eta and phi'!AA$25</f>
        <v>0.67575306379567057</v>
      </c>
      <c r="AE423" s="705"/>
      <c r="AF423" s="705"/>
      <c r="AG423" s="705"/>
      <c r="AH423" s="705"/>
      <c r="AI423" s="705"/>
      <c r="AJ423" s="705"/>
      <c r="AK423" s="705"/>
      <c r="AL423" s="705"/>
      <c r="AM423" s="705"/>
      <c r="AN423" s="705"/>
      <c r="AO423" s="705"/>
      <c r="AP423" s="705"/>
      <c r="AQ423" s="705"/>
      <c r="AR423" s="705"/>
      <c r="AS423" s="705"/>
      <c r="AT423" s="705"/>
      <c r="AU423" s="705"/>
      <c r="AV423" s="705"/>
      <c r="AW423" s="705"/>
      <c r="AX423" s="705"/>
      <c r="AY423" s="705"/>
      <c r="AZ423" s="705"/>
      <c r="BA423" s="705"/>
      <c r="BB423" s="705"/>
      <c r="BC423" s="705"/>
      <c r="BD423" s="705"/>
      <c r="BE423" s="705"/>
      <c r="BF423" s="705"/>
      <c r="BG423" s="705"/>
      <c r="BH423" s="705"/>
    </row>
    <row r="424" spans="1:60" s="697" customFormat="1" ht="12.75" x14ac:dyDescent="0.2">
      <c r="A424" s="697" t="s">
        <v>6</v>
      </c>
      <c r="B424" s="697" t="s">
        <v>44</v>
      </c>
      <c r="C424" s="697" t="s">
        <v>16</v>
      </c>
      <c r="F424" s="697" t="s">
        <v>9</v>
      </c>
      <c r="Q424" s="697">
        <v>674</v>
      </c>
      <c r="R424" s="697">
        <v>619</v>
      </c>
      <c r="S424" s="697">
        <v>737</v>
      </c>
      <c r="T424" s="697">
        <v>889</v>
      </c>
      <c r="U424" s="697">
        <v>826</v>
      </c>
      <c r="V424" s="697">
        <v>811</v>
      </c>
      <c r="W424" s="697">
        <v>758</v>
      </c>
      <c r="X424" s="697">
        <v>758</v>
      </c>
      <c r="Y424" s="697">
        <v>734</v>
      </c>
      <c r="Z424" s="697">
        <v>722</v>
      </c>
      <c r="AA424" s="697">
        <v>562</v>
      </c>
      <c r="AB424" s="697">
        <v>515</v>
      </c>
      <c r="AC424" s="697">
        <v>475</v>
      </c>
      <c r="AD424" s="697">
        <v>380</v>
      </c>
      <c r="AE424" s="697">
        <v>349</v>
      </c>
      <c r="AF424" s="697">
        <v>349</v>
      </c>
      <c r="AG424" s="697">
        <v>353</v>
      </c>
      <c r="AH424" s="697">
        <v>291</v>
      </c>
      <c r="AI424" s="697">
        <v>273</v>
      </c>
      <c r="AJ424" s="697">
        <v>275</v>
      </c>
      <c r="AK424" s="697">
        <v>254</v>
      </c>
      <c r="AL424" s="697">
        <v>245</v>
      </c>
      <c r="AM424" s="697">
        <v>242</v>
      </c>
      <c r="AN424" s="697">
        <v>227</v>
      </c>
      <c r="AO424" s="697">
        <v>220</v>
      </c>
      <c r="AP424" s="697">
        <v>218</v>
      </c>
      <c r="AQ424" s="697">
        <v>232</v>
      </c>
      <c r="AR424" s="697">
        <v>219</v>
      </c>
      <c r="AS424" s="697">
        <v>195</v>
      </c>
      <c r="AT424" s="697">
        <v>146</v>
      </c>
      <c r="AU424" s="697">
        <v>170</v>
      </c>
      <c r="AV424" s="697">
        <v>172</v>
      </c>
      <c r="AW424" s="697">
        <v>158</v>
      </c>
      <c r="AX424" s="697">
        <v>115</v>
      </c>
      <c r="AY424" s="697">
        <v>92</v>
      </c>
      <c r="AZ424" s="697">
        <v>111</v>
      </c>
      <c r="BA424" s="697">
        <v>94</v>
      </c>
      <c r="BB424" s="697">
        <v>93</v>
      </c>
    </row>
    <row r="425" spans="1:60" s="697" customFormat="1" ht="12.75" x14ac:dyDescent="0.2">
      <c r="A425" s="697" t="s">
        <v>6</v>
      </c>
      <c r="B425" s="697" t="s">
        <v>44</v>
      </c>
      <c r="C425" s="697" t="s">
        <v>16</v>
      </c>
      <c r="F425" s="697" t="s">
        <v>10</v>
      </c>
      <c r="Q425" s="697">
        <v>5.4252895768435103E-3</v>
      </c>
      <c r="R425" s="697">
        <v>4.9967710687762396E-3</v>
      </c>
      <c r="S425" s="697">
        <v>5.9071527043057298E-3</v>
      </c>
      <c r="T425" s="697">
        <v>6.7776193707258696E-3</v>
      </c>
      <c r="U425" s="697">
        <v>6.5611273065222103E-3</v>
      </c>
      <c r="V425" s="697">
        <v>6.5653662761987301E-3</v>
      </c>
      <c r="W425" s="697">
        <v>6.0803439645767798E-3</v>
      </c>
      <c r="X425" s="697">
        <v>5.92307812524419E-3</v>
      </c>
      <c r="Y425" s="697">
        <v>5.7384546826259302E-3</v>
      </c>
      <c r="Z425" s="697">
        <v>5.3854473576250301E-3</v>
      </c>
      <c r="AA425" s="697">
        <v>4.5257978530645797E-3</v>
      </c>
      <c r="AB425" s="697">
        <v>4.2358592214244003E-3</v>
      </c>
      <c r="AC425" s="697">
        <v>3.93599655289565E-3</v>
      </c>
      <c r="AD425" s="697">
        <v>3.1765669670472999E-3</v>
      </c>
      <c r="AE425" s="697">
        <v>2.9218957996701399E-3</v>
      </c>
      <c r="AF425" s="697">
        <v>2.79945775546055E-3</v>
      </c>
      <c r="AG425" s="697">
        <v>2.76407485709811E-3</v>
      </c>
      <c r="AH425" s="697">
        <v>2.2543110794354202E-3</v>
      </c>
      <c r="AI425" s="697">
        <v>2.0881936742264901E-3</v>
      </c>
      <c r="AJ425" s="697">
        <v>2.1487732458196599E-3</v>
      </c>
      <c r="AK425" s="697">
        <v>1.99472262360998E-3</v>
      </c>
      <c r="AL425" s="697">
        <v>1.8425070128073001E-3</v>
      </c>
      <c r="AM425" s="697">
        <v>1.8604651162790701E-3</v>
      </c>
      <c r="AN425" s="697">
        <v>1.7178749810806699E-3</v>
      </c>
      <c r="AO425" s="697">
        <v>1.6678923148070899E-3</v>
      </c>
      <c r="AP425" s="697">
        <v>1.6590436906872899E-3</v>
      </c>
      <c r="AQ425" s="697">
        <v>1.66786484543494E-3</v>
      </c>
      <c r="AR425" s="697">
        <v>1.6131289545598499E-3</v>
      </c>
      <c r="AS425" s="697">
        <v>1.4314763292542401E-3</v>
      </c>
      <c r="AT425" s="697">
        <v>1.0526619368979599E-3</v>
      </c>
      <c r="AU425" s="697">
        <v>1.21944221278549E-3</v>
      </c>
      <c r="AV425" s="697">
        <v>1.22074990950836E-3</v>
      </c>
      <c r="AW425" s="697">
        <v>1.15455721269428E-3</v>
      </c>
      <c r="AX425" s="697">
        <v>8.3360516110325797E-4</v>
      </c>
      <c r="AY425" s="697">
        <v>6.6397707835651198E-4</v>
      </c>
      <c r="AZ425" s="697">
        <v>8.0733144228671203E-4</v>
      </c>
      <c r="BA425" s="697">
        <v>6.9507091202176898E-4</v>
      </c>
      <c r="BB425" s="697">
        <v>6.9884877814181397E-4</v>
      </c>
    </row>
    <row r="426" spans="1:60" s="696" customFormat="1" ht="12.75" x14ac:dyDescent="0.2">
      <c r="A426" s="696" t="s">
        <v>6</v>
      </c>
      <c r="B426" s="696" t="s">
        <v>44</v>
      </c>
      <c r="C426" s="696" t="s">
        <v>16</v>
      </c>
      <c r="D426" s="696" t="str">
        <f>'2 MD eta and phi'!$A$13</f>
        <v>Industry static diesel engines</v>
      </c>
      <c r="E426" s="699" t="s">
        <v>1048</v>
      </c>
      <c r="F426" s="696" t="s">
        <v>11</v>
      </c>
      <c r="G426" s="705"/>
      <c r="H426" s="705"/>
      <c r="I426" s="705"/>
      <c r="J426" s="705"/>
      <c r="K426" s="705"/>
      <c r="L426" s="705"/>
      <c r="M426" s="705"/>
      <c r="N426" s="705"/>
      <c r="O426" s="705"/>
      <c r="P426" s="705"/>
      <c r="Q426" s="696">
        <f>1</f>
        <v>1</v>
      </c>
      <c r="R426" s="696">
        <f>1</f>
        <v>1</v>
      </c>
      <c r="S426" s="696">
        <f>1</f>
        <v>1</v>
      </c>
      <c r="T426" s="696">
        <f>1</f>
        <v>1</v>
      </c>
      <c r="U426" s="696">
        <f>1</f>
        <v>1</v>
      </c>
      <c r="V426" s="696">
        <f>1</f>
        <v>1</v>
      </c>
      <c r="W426" s="696">
        <f>1</f>
        <v>1</v>
      </c>
      <c r="X426" s="696">
        <f>1</f>
        <v>1</v>
      </c>
      <c r="Y426" s="696">
        <f>1</f>
        <v>1</v>
      </c>
      <c r="Z426" s="696">
        <f>1</f>
        <v>1</v>
      </c>
      <c r="AA426" s="696">
        <f>1</f>
        <v>1</v>
      </c>
      <c r="AB426" s="696">
        <f>1</f>
        <v>1</v>
      </c>
      <c r="AC426" s="696">
        <f>1</f>
        <v>1</v>
      </c>
      <c r="AD426" s="696">
        <f>1</f>
        <v>1</v>
      </c>
      <c r="AE426" s="696">
        <f>1</f>
        <v>1</v>
      </c>
      <c r="AF426" s="696">
        <f>1</f>
        <v>1</v>
      </c>
      <c r="AG426" s="696">
        <f>1</f>
        <v>1</v>
      </c>
      <c r="AH426" s="696">
        <f>1</f>
        <v>1</v>
      </c>
      <c r="AI426" s="696">
        <f>1</f>
        <v>1</v>
      </c>
      <c r="AJ426" s="696">
        <f>1</f>
        <v>1</v>
      </c>
      <c r="AK426" s="696">
        <f>1</f>
        <v>1</v>
      </c>
      <c r="AL426" s="696">
        <f>1</f>
        <v>1</v>
      </c>
      <c r="AM426" s="696">
        <f>1</f>
        <v>1</v>
      </c>
      <c r="AN426" s="696">
        <f>1</f>
        <v>1</v>
      </c>
      <c r="AO426" s="696">
        <f>1</f>
        <v>1</v>
      </c>
      <c r="AP426" s="696">
        <f>1</f>
        <v>1</v>
      </c>
      <c r="AQ426" s="696">
        <f>1</f>
        <v>1</v>
      </c>
      <c r="AR426" s="696">
        <f>1</f>
        <v>1</v>
      </c>
      <c r="AS426" s="696">
        <f>1</f>
        <v>1</v>
      </c>
      <c r="AT426" s="696">
        <f>1</f>
        <v>1</v>
      </c>
      <c r="AU426" s="696">
        <f>1</f>
        <v>1</v>
      </c>
      <c r="AV426" s="696">
        <f>1</f>
        <v>1</v>
      </c>
      <c r="AW426" s="696">
        <f>1</f>
        <v>1</v>
      </c>
      <c r="AX426" s="696">
        <f>1</f>
        <v>1</v>
      </c>
      <c r="AY426" s="696">
        <f>1</f>
        <v>1</v>
      </c>
      <c r="AZ426" s="696">
        <f>1</f>
        <v>1</v>
      </c>
      <c r="BA426" s="696">
        <f>1</f>
        <v>1</v>
      </c>
      <c r="BB426" s="696">
        <f>1</f>
        <v>1</v>
      </c>
      <c r="BC426" s="705"/>
      <c r="BD426" s="705"/>
      <c r="BE426" s="705"/>
      <c r="BF426" s="705"/>
      <c r="BG426" s="705"/>
      <c r="BH426" s="705"/>
    </row>
    <row r="427" spans="1:60" s="696" customFormat="1" ht="12.75" x14ac:dyDescent="0.2">
      <c r="A427" s="696" t="s">
        <v>6</v>
      </c>
      <c r="B427" s="696" t="s">
        <v>44</v>
      </c>
      <c r="C427" s="696" t="s">
        <v>16</v>
      </c>
      <c r="D427" s="696" t="str">
        <f>'2 MD eta and phi'!$A$13</f>
        <v>Industry static diesel engines</v>
      </c>
      <c r="E427" s="699" t="s">
        <v>1048</v>
      </c>
      <c r="F427" s="696" t="s">
        <v>12</v>
      </c>
      <c r="G427" s="705"/>
      <c r="H427" s="705"/>
      <c r="I427" s="705"/>
      <c r="J427" s="705"/>
      <c r="K427" s="705"/>
      <c r="L427" s="705"/>
      <c r="M427" s="705"/>
      <c r="N427" s="705"/>
      <c r="O427" s="705"/>
      <c r="P427" s="705"/>
      <c r="Q427" s="696">
        <f>'2 MD eta and phi'!P$13</f>
        <v>0.26</v>
      </c>
      <c r="R427" s="696">
        <f>'2 MD eta and phi'!Q$13</f>
        <v>0.26100000000000001</v>
      </c>
      <c r="S427" s="696">
        <f>'2 MD eta and phi'!R$13</f>
        <v>0.26200000000000001</v>
      </c>
      <c r="T427" s="696">
        <f>'2 MD eta and phi'!S$13</f>
        <v>0.26300000000000001</v>
      </c>
      <c r="U427" s="696">
        <f>'2 MD eta and phi'!T$13</f>
        <v>0.26400000000000001</v>
      </c>
      <c r="V427" s="696">
        <f>'2 MD eta and phi'!U$13</f>
        <v>0.26500000000000001</v>
      </c>
      <c r="W427" s="696">
        <f>'2 MD eta and phi'!V$13</f>
        <v>0.26600000000000001</v>
      </c>
      <c r="X427" s="696">
        <f>'2 MD eta and phi'!W$13</f>
        <v>0.26700000000000002</v>
      </c>
      <c r="Y427" s="696">
        <f>'2 MD eta and phi'!X$13</f>
        <v>0.26800000000000002</v>
      </c>
      <c r="Z427" s="696">
        <f>'2 MD eta and phi'!Y$13</f>
        <v>0.26900000000000002</v>
      </c>
      <c r="AA427" s="696">
        <f>'2 MD eta and phi'!Z$13</f>
        <v>0.27</v>
      </c>
      <c r="AB427" s="696">
        <f>'2 MD eta and phi'!AA$13</f>
        <v>0.27100000000000002</v>
      </c>
      <c r="AC427" s="696">
        <f>'2 MD eta and phi'!AB$13</f>
        <v>0.27200000000000002</v>
      </c>
      <c r="AD427" s="696">
        <f>'2 MD eta and phi'!AC$13</f>
        <v>0.27300000000000002</v>
      </c>
      <c r="AE427" s="696">
        <f>'2 MD eta and phi'!AD$13</f>
        <v>0.27400000000000002</v>
      </c>
      <c r="AF427" s="696">
        <f>'2 MD eta and phi'!AE$13</f>
        <v>0.27500000000000002</v>
      </c>
      <c r="AG427" s="696">
        <f>'2 MD eta and phi'!AF$13</f>
        <v>0.27600000000000002</v>
      </c>
      <c r="AH427" s="696">
        <f>'2 MD eta and phi'!AG$13</f>
        <v>0.27700000000000002</v>
      </c>
      <c r="AI427" s="696">
        <f>'2 MD eta and phi'!AH$13</f>
        <v>0.27800000000000002</v>
      </c>
      <c r="AJ427" s="696">
        <f>'2 MD eta and phi'!AI$13</f>
        <v>0.27900000000000003</v>
      </c>
      <c r="AK427" s="696">
        <f>'2 MD eta and phi'!AJ$13</f>
        <v>0.28000000000000003</v>
      </c>
      <c r="AL427" s="696">
        <f>'2 MD eta and phi'!AK$13</f>
        <v>0.28100000000000003</v>
      </c>
      <c r="AM427" s="696">
        <f>'2 MD eta and phi'!AL$13</f>
        <v>0.28199999999999997</v>
      </c>
      <c r="AN427" s="696">
        <f>'2 MD eta and phi'!AM$13</f>
        <v>0.28299999999999997</v>
      </c>
      <c r="AO427" s="696">
        <f>'2 MD eta and phi'!AN$13</f>
        <v>0.28399999999999997</v>
      </c>
      <c r="AP427" s="696">
        <f>'2 MD eta and phi'!AO$13</f>
        <v>0.28499999999999998</v>
      </c>
      <c r="AQ427" s="696">
        <f>'2 MD eta and phi'!AP$13</f>
        <v>0.28599999999999998</v>
      </c>
      <c r="AR427" s="696">
        <f>'2 MD eta and phi'!AQ$13</f>
        <v>0.28699999999999998</v>
      </c>
      <c r="AS427" s="696">
        <f>'2 MD eta and phi'!AR$13</f>
        <v>0.28799999999999998</v>
      </c>
      <c r="AT427" s="696">
        <f>'2 MD eta and phi'!AS$13</f>
        <v>0.28899999999999998</v>
      </c>
      <c r="AU427" s="696">
        <f>'2 MD eta and phi'!AT$13</f>
        <v>0.28999999999999998</v>
      </c>
      <c r="AV427" s="696">
        <f>'2 MD eta and phi'!AU$13</f>
        <v>0.29099999999999998</v>
      </c>
      <c r="AW427" s="696">
        <f>'2 MD eta and phi'!AV$13</f>
        <v>0.29199999999999998</v>
      </c>
      <c r="AX427" s="696">
        <f>'2 MD eta and phi'!AW$13</f>
        <v>0.29299999999999998</v>
      </c>
      <c r="AY427" s="696">
        <f>'2 MD eta and phi'!AX$13</f>
        <v>0.29399999999999998</v>
      </c>
      <c r="AZ427" s="696">
        <f>'2 MD eta and phi'!AY$13</f>
        <v>0.29499999999999998</v>
      </c>
      <c r="BA427" s="696">
        <f>'2 MD eta and phi'!AZ$13</f>
        <v>0.29599999999999999</v>
      </c>
      <c r="BB427" s="696">
        <f>'2 MD eta and phi'!BA$13</f>
        <v>0.29699999999999999</v>
      </c>
      <c r="BC427" s="705"/>
      <c r="BD427" s="705"/>
      <c r="BE427" s="705"/>
      <c r="BF427" s="705"/>
      <c r="BG427" s="705"/>
      <c r="BH427" s="705"/>
    </row>
    <row r="428" spans="1:60" s="696" customFormat="1" ht="12.75" x14ac:dyDescent="0.2">
      <c r="A428" s="696" t="s">
        <v>6</v>
      </c>
      <c r="B428" s="696" t="s">
        <v>44</v>
      </c>
      <c r="C428" s="696" t="s">
        <v>16</v>
      </c>
      <c r="D428" s="696" t="str">
        <f>'2 MD eta and phi'!$A$13</f>
        <v>Industry static diesel engines</v>
      </c>
      <c r="E428" s="699" t="s">
        <v>1048</v>
      </c>
      <c r="F428" s="696" t="s">
        <v>13</v>
      </c>
      <c r="G428" s="705"/>
      <c r="H428" s="705"/>
      <c r="I428" s="705"/>
      <c r="J428" s="705"/>
      <c r="K428" s="705"/>
      <c r="L428" s="705"/>
      <c r="M428" s="705"/>
      <c r="N428" s="705"/>
      <c r="O428" s="705"/>
      <c r="P428" s="705"/>
      <c r="Q428" s="696">
        <f>1</f>
        <v>1</v>
      </c>
      <c r="R428" s="696">
        <f>1</f>
        <v>1</v>
      </c>
      <c r="S428" s="696">
        <f>1</f>
        <v>1</v>
      </c>
      <c r="T428" s="696">
        <f>1</f>
        <v>1</v>
      </c>
      <c r="U428" s="696">
        <f>1</f>
        <v>1</v>
      </c>
      <c r="V428" s="696">
        <f>1</f>
        <v>1</v>
      </c>
      <c r="W428" s="696">
        <f>1</f>
        <v>1</v>
      </c>
      <c r="X428" s="696">
        <f>1</f>
        <v>1</v>
      </c>
      <c r="Y428" s="696">
        <f>1</f>
        <v>1</v>
      </c>
      <c r="Z428" s="696">
        <f>1</f>
        <v>1</v>
      </c>
      <c r="AA428" s="696">
        <f>1</f>
        <v>1</v>
      </c>
      <c r="AB428" s="696">
        <f>1</f>
        <v>1</v>
      </c>
      <c r="AC428" s="696">
        <f>1</f>
        <v>1</v>
      </c>
      <c r="AD428" s="696">
        <f>1</f>
        <v>1</v>
      </c>
      <c r="AE428" s="696">
        <f>1</f>
        <v>1</v>
      </c>
      <c r="AF428" s="696">
        <f>1</f>
        <v>1</v>
      </c>
      <c r="AG428" s="696">
        <f>1</f>
        <v>1</v>
      </c>
      <c r="AH428" s="696">
        <f>1</f>
        <v>1</v>
      </c>
      <c r="AI428" s="696">
        <f>1</f>
        <v>1</v>
      </c>
      <c r="AJ428" s="696">
        <f>1</f>
        <v>1</v>
      </c>
      <c r="AK428" s="696">
        <f>1</f>
        <v>1</v>
      </c>
      <c r="AL428" s="696">
        <f>1</f>
        <v>1</v>
      </c>
      <c r="AM428" s="696">
        <f>1</f>
        <v>1</v>
      </c>
      <c r="AN428" s="696">
        <f>1</f>
        <v>1</v>
      </c>
      <c r="AO428" s="696">
        <f>1</f>
        <v>1</v>
      </c>
      <c r="AP428" s="696">
        <f>1</f>
        <v>1</v>
      </c>
      <c r="AQ428" s="696">
        <f>1</f>
        <v>1</v>
      </c>
      <c r="AR428" s="696">
        <f>1</f>
        <v>1</v>
      </c>
      <c r="AS428" s="696">
        <f>1</f>
        <v>1</v>
      </c>
      <c r="AT428" s="696">
        <f>1</f>
        <v>1</v>
      </c>
      <c r="AU428" s="696">
        <f>1</f>
        <v>1</v>
      </c>
      <c r="AV428" s="696">
        <f>1</f>
        <v>1</v>
      </c>
      <c r="AW428" s="696">
        <f>1</f>
        <v>1</v>
      </c>
      <c r="AX428" s="696">
        <f>1</f>
        <v>1</v>
      </c>
      <c r="AY428" s="696">
        <f>1</f>
        <v>1</v>
      </c>
      <c r="AZ428" s="696">
        <f>1</f>
        <v>1</v>
      </c>
      <c r="BA428" s="696">
        <f>1</f>
        <v>1</v>
      </c>
      <c r="BB428" s="696">
        <f>1</f>
        <v>1</v>
      </c>
      <c r="BC428" s="705"/>
      <c r="BD428" s="705"/>
      <c r="BE428" s="705"/>
      <c r="BF428" s="705"/>
      <c r="BG428" s="705"/>
      <c r="BH428" s="705"/>
    </row>
    <row r="429" spans="1:60" s="697" customFormat="1" ht="12.75" x14ac:dyDescent="0.2">
      <c r="A429" s="697" t="s">
        <v>6</v>
      </c>
      <c r="B429" s="697" t="s">
        <v>44</v>
      </c>
      <c r="C429" s="697" t="s">
        <v>15</v>
      </c>
      <c r="F429" s="697" t="s">
        <v>9</v>
      </c>
      <c r="Q429" s="697">
        <v>1795</v>
      </c>
      <c r="R429" s="697">
        <v>1646</v>
      </c>
      <c r="S429" s="697">
        <v>1497</v>
      </c>
      <c r="T429" s="697">
        <v>1445</v>
      </c>
      <c r="U429" s="697">
        <v>1319</v>
      </c>
      <c r="V429" s="697">
        <v>1274</v>
      </c>
      <c r="W429" s="697">
        <v>1202</v>
      </c>
      <c r="X429" s="697">
        <v>1213</v>
      </c>
      <c r="Y429" s="697">
        <v>1171</v>
      </c>
      <c r="Z429" s="697">
        <v>1137</v>
      </c>
      <c r="AA429" s="697">
        <v>889</v>
      </c>
      <c r="AB429" s="697">
        <v>743</v>
      </c>
      <c r="AC429" s="697">
        <v>593</v>
      </c>
      <c r="AD429" s="697">
        <v>460</v>
      </c>
      <c r="AE429" s="697">
        <v>412</v>
      </c>
      <c r="AF429" s="697">
        <v>341</v>
      </c>
      <c r="AG429" s="697">
        <v>365</v>
      </c>
      <c r="AH429" s="697">
        <v>285</v>
      </c>
      <c r="AI429" s="697">
        <v>376</v>
      </c>
      <c r="AJ429" s="697">
        <v>303</v>
      </c>
      <c r="AK429" s="697">
        <v>266</v>
      </c>
      <c r="AL429" s="697">
        <v>249</v>
      </c>
      <c r="AM429" s="697">
        <v>280</v>
      </c>
      <c r="AN429" s="697">
        <v>304</v>
      </c>
      <c r="AO429" s="697">
        <v>269</v>
      </c>
      <c r="AP429" s="697">
        <v>193</v>
      </c>
      <c r="AQ429" s="697">
        <v>178</v>
      </c>
      <c r="AR429" s="697">
        <v>117</v>
      </c>
      <c r="AS429" s="697">
        <v>90</v>
      </c>
      <c r="AT429" s="697">
        <v>32</v>
      </c>
      <c r="AU429" s="697">
        <v>17</v>
      </c>
      <c r="AV429" s="697">
        <v>81</v>
      </c>
      <c r="AW429" s="697">
        <v>55</v>
      </c>
      <c r="AX429" s="697">
        <v>26</v>
      </c>
      <c r="AY429" s="697">
        <v>17</v>
      </c>
      <c r="AZ429" s="697">
        <v>20</v>
      </c>
      <c r="BA429" s="697">
        <v>21</v>
      </c>
      <c r="BB429" s="697">
        <v>22</v>
      </c>
      <c r="BC429" s="697">
        <v>1</v>
      </c>
      <c r="BH429" s="697">
        <v>5</v>
      </c>
    </row>
    <row r="430" spans="1:60" s="697" customFormat="1" ht="12.75" x14ac:dyDescent="0.2">
      <c r="A430" s="697" t="s">
        <v>6</v>
      </c>
      <c r="B430" s="697" t="s">
        <v>44</v>
      </c>
      <c r="C430" s="697" t="s">
        <v>15</v>
      </c>
      <c r="F430" s="697" t="s">
        <v>10</v>
      </c>
      <c r="Q430" s="697">
        <v>1.4448656959101001E-2</v>
      </c>
      <c r="R430" s="697">
        <v>1.32870519857927E-2</v>
      </c>
      <c r="S430" s="697">
        <v>1.1998653457728201E-2</v>
      </c>
      <c r="T430" s="697">
        <v>1.10164904282327E-2</v>
      </c>
      <c r="U430" s="697">
        <v>1.04771512316014E-2</v>
      </c>
      <c r="V430" s="697">
        <v>1.03135346928202E-2</v>
      </c>
      <c r="W430" s="697">
        <v>9.6419174741705707E-3</v>
      </c>
      <c r="X430" s="697">
        <v>9.4784878178379994E-3</v>
      </c>
      <c r="Y430" s="697">
        <v>9.1549460944890491E-3</v>
      </c>
      <c r="Z430" s="697">
        <v>8.4809607280050704E-3</v>
      </c>
      <c r="AA430" s="697">
        <v>7.1591357497765304E-3</v>
      </c>
      <c r="AB430" s="697">
        <v>6.1111522359579198E-3</v>
      </c>
      <c r="AC430" s="697">
        <v>4.9137809597202499E-3</v>
      </c>
      <c r="AD430" s="697">
        <v>3.84531790747831E-3</v>
      </c>
      <c r="AE430" s="697">
        <v>3.4493440385790701E-3</v>
      </c>
      <c r="AF430" s="697">
        <v>2.7352868040459799E-3</v>
      </c>
      <c r="AG430" s="697">
        <v>2.85803774175867E-3</v>
      </c>
      <c r="AH430" s="697">
        <v>2.2078304386223099E-3</v>
      </c>
      <c r="AI430" s="697">
        <v>2.8760469652350201E-3</v>
      </c>
      <c r="AJ430" s="697">
        <v>2.3675574308485701E-3</v>
      </c>
      <c r="AK430" s="697">
        <v>2.0889614877175298E-3</v>
      </c>
      <c r="AL430" s="697">
        <v>1.8725887599551801E-3</v>
      </c>
      <c r="AM430" s="697">
        <v>2.1526042667691699E-3</v>
      </c>
      <c r="AN430" s="697">
        <v>2.3005902830331498E-3</v>
      </c>
      <c r="AO430" s="697">
        <v>2.0393774212868498E-3</v>
      </c>
      <c r="AP430" s="697">
        <v>1.4687863867093899E-3</v>
      </c>
      <c r="AQ430" s="697">
        <v>1.27965492451474E-3</v>
      </c>
      <c r="AR430" s="697">
        <v>8.6180861955937303E-4</v>
      </c>
      <c r="AS430" s="697">
        <v>6.6068138273272495E-4</v>
      </c>
      <c r="AT430" s="697">
        <v>2.3072042452558099E-4</v>
      </c>
      <c r="AU430" s="697">
        <v>1.21944221278549E-4</v>
      </c>
      <c r="AV430" s="697">
        <v>5.7488803878010203E-4</v>
      </c>
      <c r="AW430" s="697">
        <v>4.0190282720370602E-4</v>
      </c>
      <c r="AX430" s="697">
        <v>1.8846725381465001E-4</v>
      </c>
      <c r="AY430" s="697">
        <v>1.22691416652834E-4</v>
      </c>
      <c r="AZ430" s="697">
        <v>1.4546512473634401E-4</v>
      </c>
      <c r="BA430" s="697">
        <v>1.5528179949422501E-4</v>
      </c>
      <c r="BB430" s="697">
        <v>1.6531906579698801E-4</v>
      </c>
      <c r="BC430" s="698">
        <v>7.5168753852398602E-6</v>
      </c>
      <c r="BH430" s="698">
        <v>4.0780705832456501E-5</v>
      </c>
    </row>
    <row r="431" spans="1:60" s="696" customFormat="1" ht="12.75" x14ac:dyDescent="0.2">
      <c r="A431" s="696" t="s">
        <v>6</v>
      </c>
      <c r="B431" s="696" t="s">
        <v>44</v>
      </c>
      <c r="C431" s="696" t="s">
        <v>15</v>
      </c>
      <c r="D431" s="696" t="s">
        <v>1075</v>
      </c>
      <c r="E431" s="699" t="s">
        <v>1053</v>
      </c>
      <c r="F431" s="696" t="s">
        <v>11</v>
      </c>
      <c r="G431" s="705"/>
      <c r="H431" s="705"/>
      <c r="I431" s="705"/>
      <c r="J431" s="705"/>
      <c r="K431" s="705"/>
      <c r="L431" s="705"/>
      <c r="M431" s="705"/>
      <c r="N431" s="705"/>
      <c r="O431" s="705"/>
      <c r="P431" s="705"/>
      <c r="Q431" s="696">
        <f t="shared" ref="Q431:BH431" si="68">0.5</f>
        <v>0.5</v>
      </c>
      <c r="R431" s="696">
        <f t="shared" si="68"/>
        <v>0.5</v>
      </c>
      <c r="S431" s="696">
        <f t="shared" si="68"/>
        <v>0.5</v>
      </c>
      <c r="T431" s="696">
        <f t="shared" si="68"/>
        <v>0.5</v>
      </c>
      <c r="U431" s="696">
        <f t="shared" si="68"/>
        <v>0.5</v>
      </c>
      <c r="V431" s="696">
        <f t="shared" si="68"/>
        <v>0.5</v>
      </c>
      <c r="W431" s="696">
        <f t="shared" si="68"/>
        <v>0.5</v>
      </c>
      <c r="X431" s="696">
        <f t="shared" si="68"/>
        <v>0.5</v>
      </c>
      <c r="Y431" s="696">
        <f t="shared" si="68"/>
        <v>0.5</v>
      </c>
      <c r="Z431" s="696">
        <f t="shared" si="68"/>
        <v>0.5</v>
      </c>
      <c r="AA431" s="696">
        <f t="shared" si="68"/>
        <v>0.5</v>
      </c>
      <c r="AB431" s="696">
        <f t="shared" si="68"/>
        <v>0.5</v>
      </c>
      <c r="AC431" s="696">
        <f t="shared" si="68"/>
        <v>0.5</v>
      </c>
      <c r="AD431" s="696">
        <f t="shared" si="68"/>
        <v>0.5</v>
      </c>
      <c r="AE431" s="696">
        <f t="shared" si="68"/>
        <v>0.5</v>
      </c>
      <c r="AF431" s="696">
        <f t="shared" si="68"/>
        <v>0.5</v>
      </c>
      <c r="AG431" s="696">
        <f t="shared" si="68"/>
        <v>0.5</v>
      </c>
      <c r="AH431" s="696">
        <f t="shared" si="68"/>
        <v>0.5</v>
      </c>
      <c r="AI431" s="696">
        <f t="shared" si="68"/>
        <v>0.5</v>
      </c>
      <c r="AJ431" s="696">
        <f t="shared" si="68"/>
        <v>0.5</v>
      </c>
      <c r="AK431" s="696">
        <f t="shared" si="68"/>
        <v>0.5</v>
      </c>
      <c r="AL431" s="696">
        <f t="shared" si="68"/>
        <v>0.5</v>
      </c>
      <c r="AM431" s="696">
        <f t="shared" si="68"/>
        <v>0.5</v>
      </c>
      <c r="AN431" s="696">
        <f t="shared" si="68"/>
        <v>0.5</v>
      </c>
      <c r="AO431" s="696">
        <f t="shared" si="68"/>
        <v>0.5</v>
      </c>
      <c r="AP431" s="696">
        <f t="shared" si="68"/>
        <v>0.5</v>
      </c>
      <c r="AQ431" s="696">
        <f t="shared" si="68"/>
        <v>0.5</v>
      </c>
      <c r="AR431" s="696">
        <f t="shared" si="68"/>
        <v>0.5</v>
      </c>
      <c r="AS431" s="696">
        <f t="shared" si="68"/>
        <v>0.5</v>
      </c>
      <c r="AT431" s="696">
        <f t="shared" si="68"/>
        <v>0.5</v>
      </c>
      <c r="AU431" s="696">
        <f t="shared" si="68"/>
        <v>0.5</v>
      </c>
      <c r="AV431" s="696">
        <f t="shared" si="68"/>
        <v>0.5</v>
      </c>
      <c r="AW431" s="696">
        <f t="shared" si="68"/>
        <v>0.5</v>
      </c>
      <c r="AX431" s="696">
        <f t="shared" si="68"/>
        <v>0.5</v>
      </c>
      <c r="AY431" s="696">
        <f t="shared" si="68"/>
        <v>0.5</v>
      </c>
      <c r="AZ431" s="696">
        <f t="shared" si="68"/>
        <v>0.5</v>
      </c>
      <c r="BA431" s="696">
        <f t="shared" si="68"/>
        <v>0.5</v>
      </c>
      <c r="BB431" s="696">
        <f t="shared" si="68"/>
        <v>0.5</v>
      </c>
      <c r="BC431" s="696">
        <f t="shared" si="68"/>
        <v>0.5</v>
      </c>
      <c r="BD431" s="705"/>
      <c r="BE431" s="705"/>
      <c r="BF431" s="705"/>
      <c r="BG431" s="705"/>
      <c r="BH431" s="696">
        <f t="shared" si="68"/>
        <v>0.5</v>
      </c>
    </row>
    <row r="432" spans="1:60" s="696" customFormat="1" ht="12.75" x14ac:dyDescent="0.2">
      <c r="A432" s="696" t="s">
        <v>6</v>
      </c>
      <c r="B432" s="696" t="s">
        <v>44</v>
      </c>
      <c r="C432" s="696" t="s">
        <v>15</v>
      </c>
      <c r="D432" s="696" t="s">
        <v>1075</v>
      </c>
      <c r="E432" s="699" t="s">
        <v>1053</v>
      </c>
      <c r="F432" s="696" t="s">
        <v>12</v>
      </c>
      <c r="G432" s="705"/>
      <c r="H432" s="705"/>
      <c r="I432" s="705"/>
      <c r="J432" s="705"/>
      <c r="K432" s="705"/>
      <c r="L432" s="705"/>
      <c r="M432" s="705"/>
      <c r="N432" s="705"/>
      <c r="O432" s="705"/>
      <c r="P432" s="705"/>
      <c r="Q432" s="700">
        <f>'3 Heat eta and phi'!N$20</f>
        <v>0.26376961637687713</v>
      </c>
      <c r="R432" s="700">
        <f>'3 Heat eta and phi'!O$20</f>
        <v>0.27384463233818968</v>
      </c>
      <c r="S432" s="700">
        <f>'3 Heat eta and phi'!P$20</f>
        <v>0.29274828522686275</v>
      </c>
      <c r="T432" s="700">
        <f>'3 Heat eta and phi'!Q$20</f>
        <v>0.26305771052289167</v>
      </c>
      <c r="U432" s="700">
        <f>'3 Heat eta and phi'!R$20</f>
        <v>0.27337536104858901</v>
      </c>
      <c r="V432" s="700">
        <f>'3 Heat eta and phi'!S$20</f>
        <v>0.26712694482050137</v>
      </c>
      <c r="W432" s="700">
        <f>'3 Heat eta and phi'!T$20</f>
        <v>0.26379674514077622</v>
      </c>
      <c r="X432" s="700">
        <f>'3 Heat eta and phi'!U$20</f>
        <v>0.27815907003644758</v>
      </c>
      <c r="Y432" s="700">
        <f>'3 Heat eta and phi'!V$20</f>
        <v>0.28285577134714029</v>
      </c>
      <c r="Z432" s="700">
        <f>'3 Heat eta and phi'!W$20</f>
        <v>0.27873423627915395</v>
      </c>
      <c r="AA432" s="700">
        <f>'3 Heat eta and phi'!X$20</f>
        <v>0.30307632471533119</v>
      </c>
      <c r="AB432" s="700">
        <f>'3 Heat eta and phi'!Y$20</f>
        <v>0.30222719842934154</v>
      </c>
      <c r="AC432" s="700">
        <f>'3 Heat eta and phi'!Z$20</f>
        <v>0.31428327370669973</v>
      </c>
      <c r="AD432" s="700">
        <f>'3 Heat eta and phi'!AA$20</f>
        <v>0.32638671499685012</v>
      </c>
      <c r="AE432" s="700">
        <f>'3 Heat eta and phi'!AB$20</f>
        <v>0.32866456515327247</v>
      </c>
      <c r="AF432" s="700">
        <f>'3 Heat eta and phi'!AC$20</f>
        <v>0.32726578478118595</v>
      </c>
      <c r="AG432" s="700">
        <f>'3 Heat eta and phi'!AD$20</f>
        <v>0.33804828140726689</v>
      </c>
      <c r="AH432" s="700">
        <f>'3 Heat eta and phi'!AE$20</f>
        <v>0.35308368348877672</v>
      </c>
      <c r="AI432" s="700">
        <f>'3 Heat eta and phi'!AF$20</f>
        <v>0.36127501605989543</v>
      </c>
      <c r="AJ432" s="700">
        <f>'3 Heat eta and phi'!AG$20</f>
        <v>0.336314328692911</v>
      </c>
      <c r="AK432" s="700">
        <f>'3 Heat eta and phi'!AH$20</f>
        <v>0.34392257025756506</v>
      </c>
      <c r="AL432" s="700">
        <f>'3 Heat eta and phi'!AI$20</f>
        <v>0.36114628596185655</v>
      </c>
      <c r="AM432" s="700">
        <f>'3 Heat eta and phi'!AJ$20</f>
        <v>0.37061538562698515</v>
      </c>
      <c r="AN432" s="700">
        <f>'3 Heat eta and phi'!AK$20</f>
        <v>0.37678757180985728</v>
      </c>
      <c r="AO432" s="700">
        <f>'3 Heat eta and phi'!AL$20</f>
        <v>0.38741092067264526</v>
      </c>
      <c r="AP432" s="700">
        <f>'3 Heat eta and phi'!AM$20</f>
        <v>0.383268005286727</v>
      </c>
      <c r="AQ432" s="700">
        <f>'3 Heat eta and phi'!AN$20</f>
        <v>0.39361997933234427</v>
      </c>
      <c r="AR432" s="700">
        <f>'3 Heat eta and phi'!AO$20</f>
        <v>0.40715832414469166</v>
      </c>
      <c r="AS432" s="700">
        <f>'3 Heat eta and phi'!AP$20</f>
        <v>0.41465054901440324</v>
      </c>
      <c r="AT432" s="700">
        <f>'3 Heat eta and phi'!AQ$20</f>
        <v>0.40584455533179142</v>
      </c>
      <c r="AU432" s="700">
        <f>'3 Heat eta and phi'!AR$20</f>
        <v>0.4151583306213521</v>
      </c>
      <c r="AV432" s="700">
        <f>'3 Heat eta and phi'!AS$20</f>
        <v>0.43862096220278957</v>
      </c>
      <c r="AW432" s="700">
        <f>'3 Heat eta and phi'!AT$20</f>
        <v>0.44758791805257503</v>
      </c>
      <c r="AX432" s="700">
        <f>'3 Heat eta and phi'!AU$20</f>
        <v>0.44657128563417114</v>
      </c>
      <c r="AY432" s="700">
        <f>'3 Heat eta and phi'!AV$20</f>
        <v>0.45050456715809217</v>
      </c>
      <c r="AZ432" s="700">
        <f>'3 Heat eta and phi'!AW$20</f>
        <v>0.44928545717019908</v>
      </c>
      <c r="BA432" s="700">
        <f>'3 Heat eta and phi'!AX$20</f>
        <v>0.44282161656391661</v>
      </c>
      <c r="BB432" s="700">
        <f>'3 Heat eta and phi'!AY$20</f>
        <v>0.4474011718435042</v>
      </c>
      <c r="BC432" s="700">
        <f>'3 Heat eta and phi'!AZ$20</f>
        <v>0.42440799931491724</v>
      </c>
      <c r="BD432" s="705"/>
      <c r="BE432" s="705"/>
      <c r="BF432" s="705"/>
      <c r="BG432" s="705"/>
      <c r="BH432" s="700">
        <f>'3 Heat eta and phi'!BE$20</f>
        <v>0.44952489502727749</v>
      </c>
    </row>
    <row r="433" spans="1:60" s="696" customFormat="1" ht="12.75" x14ac:dyDescent="0.2">
      <c r="A433" s="696" t="s">
        <v>6</v>
      </c>
      <c r="B433" s="696" t="s">
        <v>44</v>
      </c>
      <c r="C433" s="696" t="s">
        <v>15</v>
      </c>
      <c r="D433" s="696" t="s">
        <v>1075</v>
      </c>
      <c r="E433" s="699" t="s">
        <v>1053</v>
      </c>
      <c r="F433" s="696" t="s">
        <v>13</v>
      </c>
      <c r="G433" s="705"/>
      <c r="H433" s="705"/>
      <c r="I433" s="705"/>
      <c r="J433" s="705"/>
      <c r="K433" s="705"/>
      <c r="L433" s="705"/>
      <c r="M433" s="705"/>
      <c r="N433" s="705"/>
      <c r="O433" s="705"/>
      <c r="P433" s="705"/>
      <c r="Q433" s="700">
        <f>'3 Heat eta and phi'!N$24</f>
        <v>0.40255759881631803</v>
      </c>
      <c r="R433" s="700">
        <f>'3 Heat eta and phi'!O$24</f>
        <v>0.40261044176706828</v>
      </c>
      <c r="S433" s="700">
        <f>'3 Heat eta and phi'!P$24</f>
        <v>0.40308602832382168</v>
      </c>
      <c r="T433" s="700">
        <f>'3 Heat eta and phi'!Q$24</f>
        <v>0.4022933840625661</v>
      </c>
      <c r="U433" s="700">
        <f>'3 Heat eta and phi'!R$24</f>
        <v>0.40287465652082011</v>
      </c>
      <c r="V433" s="700">
        <f>'3 Heat eta and phi'!S$24</f>
        <v>0.40102515324455723</v>
      </c>
      <c r="W433" s="700">
        <f>'3 Heat eta and phi'!T$24</f>
        <v>0.40076093849080541</v>
      </c>
      <c r="X433" s="700">
        <f>'3 Heat eta and phi'!U$24</f>
        <v>0.4033502430775735</v>
      </c>
      <c r="Y433" s="700">
        <f>'3 Heat eta and phi'!V$24</f>
        <v>0.40234622701331646</v>
      </c>
      <c r="Z433" s="700">
        <f>'3 Heat eta and phi'!W$24</f>
        <v>0.40435425914183065</v>
      </c>
      <c r="AA433" s="700">
        <f>'3 Heat eta and phi'!X$24</f>
        <v>0.40271612766856901</v>
      </c>
      <c r="AB433" s="700">
        <f>'3 Heat eta and phi'!Y$24</f>
        <v>0.402134855210315</v>
      </c>
      <c r="AC433" s="700">
        <f>'3 Heat eta and phi'!Z$24</f>
        <v>0.40250475586556766</v>
      </c>
      <c r="AD433" s="700">
        <f>'3 Heat eta and phi'!AA$24</f>
        <v>0.40160642570281135</v>
      </c>
      <c r="AE433" s="700">
        <f>'3 Heat eta and phi'!AB$24</f>
        <v>0.40202916930881427</v>
      </c>
      <c r="AF433" s="700">
        <f>'3 Heat eta and phi'!AC$24</f>
        <v>0.40409004438807872</v>
      </c>
      <c r="AG433" s="700">
        <f>'3 Heat eta and phi'!AD$24</f>
        <v>0.40414288733882908</v>
      </c>
      <c r="AH433" s="700">
        <f>'3 Heat eta and phi'!AE$24</f>
        <v>0.40340308602832387</v>
      </c>
      <c r="AI433" s="700">
        <f>'3 Heat eta and phi'!AF$24</f>
        <v>0.4022933840625661</v>
      </c>
      <c r="AJ433" s="700">
        <f>'3 Heat eta and phi'!AG$24</f>
        <v>0.39996829422954983</v>
      </c>
      <c r="AK433" s="700">
        <f>'3 Heat eta and phi'!AH$24</f>
        <v>0.40007398013105056</v>
      </c>
      <c r="AL433" s="700">
        <f>'3 Heat eta and phi'!AI$24</f>
        <v>0.40255759881631803</v>
      </c>
      <c r="AM433" s="700">
        <f>'3 Heat eta and phi'!AJ$24</f>
        <v>0.40165926865356172</v>
      </c>
      <c r="AN433" s="700">
        <f>'3 Heat eta and phi'!AK$24</f>
        <v>0.40292749947157058</v>
      </c>
      <c r="AO433" s="700">
        <f>'3 Heat eta and phi'!AL$24</f>
        <v>0.40113083914605796</v>
      </c>
      <c r="AP433" s="700">
        <f>'3 Heat eta and phi'!AM$24</f>
        <v>0.39965123652504764</v>
      </c>
      <c r="AQ433" s="700">
        <f>'3 Heat eta and phi'!AN$24</f>
        <v>0.40329740012682325</v>
      </c>
      <c r="AR433" s="700">
        <f>'3 Heat eta and phi'!AO$24</f>
        <v>0.40091946734305661</v>
      </c>
      <c r="AS433" s="700">
        <f>'3 Heat eta and phi'!AP$24</f>
        <v>0.40070809554005504</v>
      </c>
      <c r="AT433" s="700">
        <f>'3 Heat eta and phi'!AQ$24</f>
        <v>0.40012682308180103</v>
      </c>
      <c r="AU433" s="700">
        <f>'3 Heat eta and phi'!AR$24</f>
        <v>0.40097231029380687</v>
      </c>
      <c r="AV433" s="700">
        <f>'3 Heat eta and phi'!AS$24</f>
        <v>0.40123652504755869</v>
      </c>
      <c r="AW433" s="700">
        <f>'3 Heat eta and phi'!AT$24</f>
        <v>0.40054956668780395</v>
      </c>
      <c r="AX433" s="700">
        <f>'3 Heat eta and phi'!AU$24</f>
        <v>0.40033819488480238</v>
      </c>
      <c r="AY433" s="700">
        <f>'3 Heat eta and phi'!AV$24</f>
        <v>0.40065525258930468</v>
      </c>
      <c r="AZ433" s="700">
        <f>'3 Heat eta and phi'!AW$24</f>
        <v>0.40039103783555285</v>
      </c>
      <c r="BA433" s="700">
        <f>'3 Heat eta and phi'!AX$24</f>
        <v>0.40017966603255128</v>
      </c>
      <c r="BB433" s="700">
        <f>'3 Heat eta and phi'!AY$24</f>
        <v>0.40023250898330165</v>
      </c>
      <c r="BC433" s="700">
        <f>'3 Heat eta and phi'!AZ$24</f>
        <v>0.40139505389980978</v>
      </c>
      <c r="BD433" s="705"/>
      <c r="BE433" s="705"/>
      <c r="BF433" s="705"/>
      <c r="BG433" s="705"/>
      <c r="BH433" s="700">
        <f>'3 Heat eta and phi'!BE$24</f>
        <v>0.40266328471781876</v>
      </c>
    </row>
    <row r="434" spans="1:60" s="696" customFormat="1" ht="12.75" x14ac:dyDescent="0.2">
      <c r="A434" s="696" t="s">
        <v>6</v>
      </c>
      <c r="B434" s="696" t="s">
        <v>44</v>
      </c>
      <c r="C434" s="696" t="s">
        <v>15</v>
      </c>
      <c r="D434" s="696" t="s">
        <v>1074</v>
      </c>
      <c r="E434" s="699" t="s">
        <v>1047</v>
      </c>
      <c r="F434" s="696" t="s">
        <v>11</v>
      </c>
      <c r="G434" s="705"/>
      <c r="H434" s="705"/>
      <c r="I434" s="705"/>
      <c r="J434" s="705"/>
      <c r="K434" s="705"/>
      <c r="L434" s="705"/>
      <c r="M434" s="705"/>
      <c r="N434" s="705"/>
      <c r="O434" s="705"/>
      <c r="P434" s="705"/>
      <c r="Q434" s="696">
        <f t="shared" ref="Q434:BH434" si="69">0.5</f>
        <v>0.5</v>
      </c>
      <c r="R434" s="696">
        <f t="shared" si="69"/>
        <v>0.5</v>
      </c>
      <c r="S434" s="696">
        <f t="shared" si="69"/>
        <v>0.5</v>
      </c>
      <c r="T434" s="696">
        <f t="shared" si="69"/>
        <v>0.5</v>
      </c>
      <c r="U434" s="696">
        <f t="shared" si="69"/>
        <v>0.5</v>
      </c>
      <c r="V434" s="696">
        <f t="shared" si="69"/>
        <v>0.5</v>
      </c>
      <c r="W434" s="696">
        <f t="shared" si="69"/>
        <v>0.5</v>
      </c>
      <c r="X434" s="696">
        <f t="shared" si="69"/>
        <v>0.5</v>
      </c>
      <c r="Y434" s="696">
        <f t="shared" si="69"/>
        <v>0.5</v>
      </c>
      <c r="Z434" s="696">
        <f t="shared" si="69"/>
        <v>0.5</v>
      </c>
      <c r="AA434" s="696">
        <f t="shared" si="69"/>
        <v>0.5</v>
      </c>
      <c r="AB434" s="696">
        <f t="shared" si="69"/>
        <v>0.5</v>
      </c>
      <c r="AC434" s="696">
        <f t="shared" si="69"/>
        <v>0.5</v>
      </c>
      <c r="AD434" s="696">
        <f t="shared" si="69"/>
        <v>0.5</v>
      </c>
      <c r="AE434" s="696">
        <f t="shared" si="69"/>
        <v>0.5</v>
      </c>
      <c r="AF434" s="696">
        <f t="shared" si="69"/>
        <v>0.5</v>
      </c>
      <c r="AG434" s="696">
        <f t="shared" si="69"/>
        <v>0.5</v>
      </c>
      <c r="AH434" s="696">
        <f t="shared" si="69"/>
        <v>0.5</v>
      </c>
      <c r="AI434" s="696">
        <f t="shared" si="69"/>
        <v>0.5</v>
      </c>
      <c r="AJ434" s="696">
        <f t="shared" si="69"/>
        <v>0.5</v>
      </c>
      <c r="AK434" s="696">
        <f t="shared" si="69"/>
        <v>0.5</v>
      </c>
      <c r="AL434" s="696">
        <f t="shared" si="69"/>
        <v>0.5</v>
      </c>
      <c r="AM434" s="696">
        <f t="shared" si="69"/>
        <v>0.5</v>
      </c>
      <c r="AN434" s="696">
        <f t="shared" si="69"/>
        <v>0.5</v>
      </c>
      <c r="AO434" s="696">
        <f t="shared" si="69"/>
        <v>0.5</v>
      </c>
      <c r="AP434" s="696">
        <f t="shared" si="69"/>
        <v>0.5</v>
      </c>
      <c r="AQ434" s="696">
        <f t="shared" si="69"/>
        <v>0.5</v>
      </c>
      <c r="AR434" s="696">
        <f t="shared" si="69"/>
        <v>0.5</v>
      </c>
      <c r="AS434" s="696">
        <f t="shared" si="69"/>
        <v>0.5</v>
      </c>
      <c r="AT434" s="696">
        <f t="shared" si="69"/>
        <v>0.5</v>
      </c>
      <c r="AU434" s="696">
        <f t="shared" si="69"/>
        <v>0.5</v>
      </c>
      <c r="AV434" s="696">
        <f t="shared" si="69"/>
        <v>0.5</v>
      </c>
      <c r="AW434" s="696">
        <f t="shared" si="69"/>
        <v>0.5</v>
      </c>
      <c r="AX434" s="696">
        <f t="shared" si="69"/>
        <v>0.5</v>
      </c>
      <c r="AY434" s="696">
        <f t="shared" si="69"/>
        <v>0.5</v>
      </c>
      <c r="AZ434" s="696">
        <f t="shared" si="69"/>
        <v>0.5</v>
      </c>
      <c r="BA434" s="696">
        <f t="shared" si="69"/>
        <v>0.5</v>
      </c>
      <c r="BB434" s="696">
        <f t="shared" si="69"/>
        <v>0.5</v>
      </c>
      <c r="BC434" s="696">
        <f t="shared" si="69"/>
        <v>0.5</v>
      </c>
      <c r="BD434" s="705"/>
      <c r="BE434" s="705"/>
      <c r="BF434" s="705"/>
      <c r="BG434" s="705"/>
      <c r="BH434" s="696">
        <f t="shared" si="69"/>
        <v>0.5</v>
      </c>
    </row>
    <row r="435" spans="1:60" s="696" customFormat="1" ht="12.75" x14ac:dyDescent="0.2">
      <c r="A435" s="696" t="s">
        <v>6</v>
      </c>
      <c r="B435" s="696" t="s">
        <v>44</v>
      </c>
      <c r="C435" s="696" t="s">
        <v>15</v>
      </c>
      <c r="D435" s="696" t="s">
        <v>1074</v>
      </c>
      <c r="E435" s="699" t="s">
        <v>1047</v>
      </c>
      <c r="F435" s="696" t="s">
        <v>12</v>
      </c>
      <c r="G435" s="705"/>
      <c r="H435" s="705"/>
      <c r="I435" s="705"/>
      <c r="J435" s="705"/>
      <c r="K435" s="705"/>
      <c r="L435" s="705"/>
      <c r="M435" s="705"/>
      <c r="N435" s="705"/>
      <c r="O435" s="705"/>
      <c r="P435" s="705"/>
      <c r="Q435" s="700">
        <f>'3 Heat eta and phi'!N$21</f>
        <v>0.26376961637687713</v>
      </c>
      <c r="R435" s="700">
        <f>'3 Heat eta and phi'!O$21</f>
        <v>0.27384463233818968</v>
      </c>
      <c r="S435" s="700">
        <f>'3 Heat eta and phi'!P$21</f>
        <v>0.29274828522686275</v>
      </c>
      <c r="T435" s="700">
        <f>'3 Heat eta and phi'!Q$21</f>
        <v>0.26305771052289167</v>
      </c>
      <c r="U435" s="700">
        <f>'3 Heat eta and phi'!R$21</f>
        <v>0.27337536104858901</v>
      </c>
      <c r="V435" s="700">
        <f>'3 Heat eta and phi'!S$21</f>
        <v>0.26712694482050137</v>
      </c>
      <c r="W435" s="700">
        <f>'3 Heat eta and phi'!T$21</f>
        <v>0.26379674514077622</v>
      </c>
      <c r="X435" s="700">
        <f>'3 Heat eta and phi'!U$21</f>
        <v>0.27815907003644758</v>
      </c>
      <c r="Y435" s="700">
        <f>'3 Heat eta and phi'!V$21</f>
        <v>0.28285577134714029</v>
      </c>
      <c r="Z435" s="700">
        <f>'3 Heat eta and phi'!W$21</f>
        <v>0.27873423627915395</v>
      </c>
      <c r="AA435" s="700">
        <f>'3 Heat eta and phi'!X$21</f>
        <v>0.30307632471533119</v>
      </c>
      <c r="AB435" s="700">
        <f>'3 Heat eta and phi'!Y$21</f>
        <v>0.30222719842934154</v>
      </c>
      <c r="AC435" s="700">
        <f>'3 Heat eta and phi'!Z$21</f>
        <v>0.31428327370669973</v>
      </c>
      <c r="AD435" s="700">
        <f>'3 Heat eta and phi'!AA$21</f>
        <v>0.32638671499685012</v>
      </c>
      <c r="AE435" s="700">
        <f>'3 Heat eta and phi'!AB$21</f>
        <v>0.32866456515327247</v>
      </c>
      <c r="AF435" s="700">
        <f>'3 Heat eta and phi'!AC$21</f>
        <v>0.32726578478118595</v>
      </c>
      <c r="AG435" s="700">
        <f>'3 Heat eta and phi'!AD$21</f>
        <v>0.33804828140726689</v>
      </c>
      <c r="AH435" s="700">
        <f>'3 Heat eta and phi'!AE$21</f>
        <v>0.35308368348877672</v>
      </c>
      <c r="AI435" s="700">
        <f>'3 Heat eta and phi'!AF$21</f>
        <v>0.36127501605989543</v>
      </c>
      <c r="AJ435" s="700">
        <f>'3 Heat eta and phi'!AG$21</f>
        <v>0.336314328692911</v>
      </c>
      <c r="AK435" s="700">
        <f>'3 Heat eta and phi'!AH$21</f>
        <v>0.34392257025756506</v>
      </c>
      <c r="AL435" s="700">
        <f>'3 Heat eta and phi'!AI$21</f>
        <v>0.36114628596185655</v>
      </c>
      <c r="AM435" s="700">
        <f>'3 Heat eta and phi'!AJ$21</f>
        <v>0.37061538562698515</v>
      </c>
      <c r="AN435" s="700">
        <f>'3 Heat eta and phi'!AK$21</f>
        <v>0.37678757180985728</v>
      </c>
      <c r="AO435" s="700">
        <f>'3 Heat eta and phi'!AL$21</f>
        <v>0.38741092067264526</v>
      </c>
      <c r="AP435" s="700">
        <f>'3 Heat eta and phi'!AM$21</f>
        <v>0.383268005286727</v>
      </c>
      <c r="AQ435" s="700">
        <f>'3 Heat eta and phi'!AN$21</f>
        <v>0.39361997933234427</v>
      </c>
      <c r="AR435" s="700">
        <f>'3 Heat eta and phi'!AO$21</f>
        <v>0.40715832414469166</v>
      </c>
      <c r="AS435" s="700">
        <f>'3 Heat eta and phi'!AP$21</f>
        <v>0.41465054901440324</v>
      </c>
      <c r="AT435" s="700">
        <f>'3 Heat eta and phi'!AQ$21</f>
        <v>0.40584455533179142</v>
      </c>
      <c r="AU435" s="700">
        <f>'3 Heat eta and phi'!AR$21</f>
        <v>0.4151583306213521</v>
      </c>
      <c r="AV435" s="700">
        <f>'3 Heat eta and phi'!AS$21</f>
        <v>0.43862096220278957</v>
      </c>
      <c r="AW435" s="700">
        <f>'3 Heat eta and phi'!AT$21</f>
        <v>0.44758791805257503</v>
      </c>
      <c r="AX435" s="700">
        <f>'3 Heat eta and phi'!AU$21</f>
        <v>0.44657128563417114</v>
      </c>
      <c r="AY435" s="700">
        <f>'3 Heat eta and phi'!AV$21</f>
        <v>0.45050456715809217</v>
      </c>
      <c r="AZ435" s="700">
        <f>'3 Heat eta and phi'!AW$21</f>
        <v>0.44928545717019908</v>
      </c>
      <c r="BA435" s="700">
        <f>'3 Heat eta and phi'!AX$21</f>
        <v>0.44282161656391661</v>
      </c>
      <c r="BB435" s="700">
        <f>'3 Heat eta and phi'!AY$21</f>
        <v>0.4474011718435042</v>
      </c>
      <c r="BC435" s="700">
        <f>'3 Heat eta and phi'!AZ$21</f>
        <v>0.42440799931491724</v>
      </c>
      <c r="BD435" s="705"/>
      <c r="BE435" s="705"/>
      <c r="BF435" s="705"/>
      <c r="BG435" s="705"/>
      <c r="BH435" s="700">
        <f>'3 Heat eta and phi'!BE$21</f>
        <v>0.44952489502727749</v>
      </c>
    </row>
    <row r="436" spans="1:60" s="696" customFormat="1" ht="12.75" x14ac:dyDescent="0.2">
      <c r="A436" s="696" t="s">
        <v>6</v>
      </c>
      <c r="B436" s="696" t="s">
        <v>44</v>
      </c>
      <c r="C436" s="696" t="s">
        <v>15</v>
      </c>
      <c r="D436" s="696" t="s">
        <v>1074</v>
      </c>
      <c r="E436" s="699" t="s">
        <v>1047</v>
      </c>
      <c r="F436" s="696" t="s">
        <v>13</v>
      </c>
      <c r="G436" s="705"/>
      <c r="H436" s="705"/>
      <c r="I436" s="705"/>
      <c r="J436" s="705"/>
      <c r="K436" s="705"/>
      <c r="L436" s="705"/>
      <c r="M436" s="705"/>
      <c r="N436" s="705"/>
      <c r="O436" s="705"/>
      <c r="P436" s="705"/>
      <c r="Q436" s="700">
        <f>'3 Heat eta and phi'!N$25</f>
        <v>0.67626846867483681</v>
      </c>
      <c r="R436" s="700">
        <f>'3 Heat eta and phi'!O$25</f>
        <v>0.6762971022792349</v>
      </c>
      <c r="S436" s="700">
        <f>'3 Heat eta and phi'!P$25</f>
        <v>0.67655480471881801</v>
      </c>
      <c r="T436" s="700">
        <f>'3 Heat eta and phi'!Q$25</f>
        <v>0.67612530065284626</v>
      </c>
      <c r="U436" s="700">
        <f>'3 Heat eta and phi'!R$25</f>
        <v>0.67644027030122555</v>
      </c>
      <c r="V436" s="700">
        <f>'3 Heat eta and phi'!S$25</f>
        <v>0.67543809414729128</v>
      </c>
      <c r="W436" s="700">
        <f>'3 Heat eta and phi'!T$25</f>
        <v>0.67529492612530073</v>
      </c>
      <c r="X436" s="700">
        <f>'3 Heat eta and phi'!U$25</f>
        <v>0.67669797274080867</v>
      </c>
      <c r="Y436" s="700">
        <f>'3 Heat eta and phi'!V$25</f>
        <v>0.67615393425724424</v>
      </c>
      <c r="Z436" s="700">
        <f>'3 Heat eta and phi'!W$25</f>
        <v>0.677242011224373</v>
      </c>
      <c r="AA436" s="700">
        <f>'3 Heat eta and phi'!X$25</f>
        <v>0.67635436948803118</v>
      </c>
      <c r="AB436" s="700">
        <f>'3 Heat eta and phi'!Y$25</f>
        <v>0.67603939983965189</v>
      </c>
      <c r="AC436" s="700">
        <f>'3 Heat eta and phi'!Z$25</f>
        <v>0.67623983507043872</v>
      </c>
      <c r="AD436" s="700">
        <f>'3 Heat eta and phi'!AA$25</f>
        <v>0.67575306379567057</v>
      </c>
      <c r="AE436" s="700">
        <f>'3 Heat eta and phi'!AB$25</f>
        <v>0.6759821326308556</v>
      </c>
      <c r="AF436" s="700">
        <f>'3 Heat eta and phi'!AC$25</f>
        <v>0.67709884320238234</v>
      </c>
      <c r="AG436" s="700">
        <f>'3 Heat eta and phi'!AD$25</f>
        <v>0.67712747680678054</v>
      </c>
      <c r="AH436" s="700">
        <f>'3 Heat eta and phi'!AE$25</f>
        <v>0.67672660634520676</v>
      </c>
      <c r="AI436" s="700">
        <f>'3 Heat eta and phi'!AF$25</f>
        <v>0.67612530065284626</v>
      </c>
      <c r="AJ436" s="700">
        <f>'3 Heat eta and phi'!AG$25</f>
        <v>0.67486542205932887</v>
      </c>
      <c r="AK436" s="700">
        <f>'3 Heat eta and phi'!AH$25</f>
        <v>0.67492268926812504</v>
      </c>
      <c r="AL436" s="700">
        <f>'3 Heat eta and phi'!AI$25</f>
        <v>0.67626846867483681</v>
      </c>
      <c r="AM436" s="700">
        <f>'3 Heat eta and phi'!AJ$25</f>
        <v>0.67578169740006877</v>
      </c>
      <c r="AN436" s="700">
        <f>'3 Heat eta and phi'!AK$25</f>
        <v>0.67646890390562375</v>
      </c>
      <c r="AO436" s="700">
        <f>'3 Heat eta and phi'!AL$25</f>
        <v>0.67549536135608745</v>
      </c>
      <c r="AP436" s="700">
        <f>'3 Heat eta and phi'!AM$25</f>
        <v>0.67469362043294012</v>
      </c>
      <c r="AQ436" s="700">
        <f>'3 Heat eta and phi'!AN$25</f>
        <v>0.67666933913641047</v>
      </c>
      <c r="AR436" s="700">
        <f>'3 Heat eta and phi'!AO$25</f>
        <v>0.6753808269384951</v>
      </c>
      <c r="AS436" s="700">
        <f>'3 Heat eta and phi'!AP$25</f>
        <v>0.67526629252090253</v>
      </c>
      <c r="AT436" s="700">
        <f>'3 Heat eta and phi'!AQ$25</f>
        <v>0.67495132287252324</v>
      </c>
      <c r="AU436" s="700">
        <f>'3 Heat eta and phi'!AR$25</f>
        <v>0.67540946054289319</v>
      </c>
      <c r="AV436" s="700">
        <f>'3 Heat eta and phi'!AS$25</f>
        <v>0.67555262856488385</v>
      </c>
      <c r="AW436" s="700">
        <f>'3 Heat eta and phi'!AT$25</f>
        <v>0.67518039170770816</v>
      </c>
      <c r="AX436" s="700">
        <f>'3 Heat eta and phi'!AU$25</f>
        <v>0.6750658572901157</v>
      </c>
      <c r="AY436" s="700">
        <f>'3 Heat eta and phi'!AV$25</f>
        <v>0.67523765891650445</v>
      </c>
      <c r="AZ436" s="700">
        <f>'3 Heat eta and phi'!AW$25</f>
        <v>0.67509449089451379</v>
      </c>
      <c r="BA436" s="700">
        <f>'3 Heat eta and phi'!AX$25</f>
        <v>0.67497995647692133</v>
      </c>
      <c r="BB436" s="700">
        <f>'3 Heat eta and phi'!AY$25</f>
        <v>0.67500859008131942</v>
      </c>
      <c r="BC436" s="700">
        <f>'3 Heat eta and phi'!AZ$25</f>
        <v>0.67563852937807811</v>
      </c>
      <c r="BD436" s="705"/>
      <c r="BE436" s="705"/>
      <c r="BF436" s="705"/>
      <c r="BG436" s="705"/>
      <c r="BH436" s="700">
        <f>'3 Heat eta and phi'!BE$25</f>
        <v>0.67632573588363309</v>
      </c>
    </row>
    <row r="437" spans="1:60" s="697" customFormat="1" ht="12.75" x14ac:dyDescent="0.2">
      <c r="A437" s="697" t="s">
        <v>6</v>
      </c>
      <c r="B437" s="697" t="s">
        <v>44</v>
      </c>
      <c r="C437" s="697" t="s">
        <v>14</v>
      </c>
      <c r="F437" s="697" t="s">
        <v>9</v>
      </c>
      <c r="R437" s="697">
        <v>946</v>
      </c>
      <c r="S437" s="697">
        <v>920</v>
      </c>
      <c r="T437" s="697">
        <v>1006</v>
      </c>
      <c r="U437" s="697">
        <v>927</v>
      </c>
      <c r="V437" s="697">
        <v>949</v>
      </c>
      <c r="W437" s="697">
        <v>984</v>
      </c>
      <c r="X437" s="697">
        <v>1035</v>
      </c>
      <c r="Y437" s="697">
        <v>1032</v>
      </c>
      <c r="Z437" s="697">
        <v>1040</v>
      </c>
      <c r="AA437" s="697">
        <v>987</v>
      </c>
      <c r="AB437" s="697">
        <v>899</v>
      </c>
      <c r="AC437" s="697">
        <v>881</v>
      </c>
      <c r="AD437" s="697">
        <v>888</v>
      </c>
      <c r="AE437" s="697">
        <v>1037</v>
      </c>
      <c r="AF437" s="697">
        <v>1090</v>
      </c>
      <c r="AG437" s="697">
        <v>1118</v>
      </c>
      <c r="AH437" s="697">
        <v>1146</v>
      </c>
      <c r="AI437" s="697">
        <v>1194</v>
      </c>
      <c r="AJ437" s="697">
        <v>1746</v>
      </c>
      <c r="AK437" s="697">
        <v>1797</v>
      </c>
      <c r="AL437" s="697">
        <v>1714</v>
      </c>
      <c r="AM437" s="697">
        <v>1691</v>
      </c>
      <c r="AN437" s="697">
        <v>1674</v>
      </c>
      <c r="AO437" s="697">
        <v>1602</v>
      </c>
      <c r="AP437" s="697">
        <v>1689</v>
      </c>
      <c r="AQ437" s="697">
        <v>1237</v>
      </c>
      <c r="AR437" s="697">
        <v>1241</v>
      </c>
      <c r="AS437" s="697">
        <v>1248</v>
      </c>
      <c r="AT437" s="697">
        <v>1275</v>
      </c>
      <c r="AU437" s="697">
        <v>1343</v>
      </c>
      <c r="AV437" s="697">
        <v>1227</v>
      </c>
      <c r="AW437" s="697">
        <v>1262</v>
      </c>
      <c r="AX437" s="697">
        <v>1248</v>
      </c>
      <c r="AY437" s="697">
        <v>1292</v>
      </c>
      <c r="AZ437" s="697">
        <v>1381</v>
      </c>
      <c r="BA437" s="697">
        <v>1362</v>
      </c>
      <c r="BB437" s="697">
        <v>1354</v>
      </c>
      <c r="BC437" s="697">
        <v>1377</v>
      </c>
      <c r="BD437" s="697">
        <v>1216</v>
      </c>
      <c r="BE437" s="697">
        <v>1231</v>
      </c>
      <c r="BF437" s="697">
        <v>1173</v>
      </c>
      <c r="BG437" s="697">
        <v>1140</v>
      </c>
      <c r="BH437" s="697">
        <v>1138</v>
      </c>
    </row>
    <row r="438" spans="1:60" s="697" customFormat="1" ht="12.75" x14ac:dyDescent="0.2">
      <c r="A438" s="697" t="s">
        <v>6</v>
      </c>
      <c r="B438" s="697" t="s">
        <v>44</v>
      </c>
      <c r="C438" s="697" t="s">
        <v>14</v>
      </c>
      <c r="F438" s="697" t="s">
        <v>10</v>
      </c>
      <c r="R438" s="697">
        <v>7.6364223442040701E-3</v>
      </c>
      <c r="S438" s="697">
        <v>7.3739219646692996E-3</v>
      </c>
      <c r="T438" s="697">
        <v>7.6696120213163403E-3</v>
      </c>
      <c r="U438" s="697">
        <v>7.3633958996925999E-3</v>
      </c>
      <c r="V438" s="697">
        <v>7.6825309446517803E-3</v>
      </c>
      <c r="W438" s="697">
        <v>7.8932169672078605E-3</v>
      </c>
      <c r="X438" s="697">
        <v>8.0875802897463506E-3</v>
      </c>
      <c r="Y438" s="697">
        <v>8.0682360115394494E-3</v>
      </c>
      <c r="Z438" s="697">
        <v>7.7574310968560002E-3</v>
      </c>
      <c r="AA438" s="697">
        <v>7.9483318166810295E-3</v>
      </c>
      <c r="AB438" s="697">
        <v>7.3942474564282204E-3</v>
      </c>
      <c r="AC438" s="697">
        <v>7.3002378170548797E-3</v>
      </c>
      <c r="AD438" s="697">
        <v>7.4231354387842103E-3</v>
      </c>
      <c r="AE438" s="697">
        <v>8.6819654563264504E-3</v>
      </c>
      <c r="AF438" s="697">
        <v>8.7432921302349493E-3</v>
      </c>
      <c r="AG438" s="697">
        <v>8.7542087542087504E-3</v>
      </c>
      <c r="AH438" s="697">
        <v>8.8778023953023592E-3</v>
      </c>
      <c r="AI438" s="697">
        <v>9.1329789268367306E-3</v>
      </c>
      <c r="AJ438" s="697">
        <v>1.3642756680731401E-2</v>
      </c>
      <c r="AK438" s="697">
        <v>1.41122699001068E-2</v>
      </c>
      <c r="AL438" s="697">
        <v>1.28900286528642E-2</v>
      </c>
      <c r="AM438" s="697">
        <v>1.30001921968095E-2</v>
      </c>
      <c r="AN438" s="697">
        <v>1.26683820190707E-2</v>
      </c>
      <c r="AO438" s="697">
        <v>1.2145288583277101E-2</v>
      </c>
      <c r="AP438" s="697">
        <v>1.28537834567469E-2</v>
      </c>
      <c r="AQ438" s="697">
        <v>8.8928828181164595E-3</v>
      </c>
      <c r="AR438" s="697">
        <v>9.1410640758391604E-3</v>
      </c>
      <c r="AS438" s="697">
        <v>9.1614485072271205E-3</v>
      </c>
      <c r="AT438" s="697">
        <v>9.1927669146911195E-3</v>
      </c>
      <c r="AU438" s="697">
        <v>9.6335934810053894E-3</v>
      </c>
      <c r="AV438" s="697">
        <v>8.7084891800393201E-3</v>
      </c>
      <c r="AW438" s="697">
        <v>9.2218430532923206E-3</v>
      </c>
      <c r="AX438" s="697">
        <v>9.0464281831031893E-3</v>
      </c>
      <c r="AY438" s="697">
        <v>9.3245476656153709E-3</v>
      </c>
      <c r="AZ438" s="697">
        <v>1.00443668630446E-2</v>
      </c>
      <c r="BA438" s="697">
        <v>1.0071133852911199E-2</v>
      </c>
      <c r="BB438" s="697">
        <v>1.0174637049505501E-2</v>
      </c>
      <c r="BC438" s="697">
        <v>1.03507374054753E-2</v>
      </c>
      <c r="BD438" s="697">
        <v>9.8490248169506907E-3</v>
      </c>
      <c r="BE438" s="697">
        <v>9.4820680305644604E-3</v>
      </c>
      <c r="BF438" s="697">
        <v>9.9162235503969E-3</v>
      </c>
      <c r="BG438" s="697">
        <v>9.3593753848427406E-3</v>
      </c>
      <c r="BH438" s="697">
        <v>9.2816886474671092E-3</v>
      </c>
    </row>
    <row r="439" spans="1:60" s="696" customFormat="1" ht="12.75" x14ac:dyDescent="0.2">
      <c r="A439" s="696" t="s">
        <v>6</v>
      </c>
      <c r="B439" s="696" t="s">
        <v>44</v>
      </c>
      <c r="C439" s="696" t="s">
        <v>14</v>
      </c>
      <c r="D439" s="696" t="s">
        <v>73</v>
      </c>
      <c r="E439" s="699" t="s">
        <v>1050</v>
      </c>
      <c r="F439" s="696" t="s">
        <v>11</v>
      </c>
      <c r="G439" s="705"/>
      <c r="H439" s="705"/>
      <c r="I439" s="705"/>
      <c r="J439" s="705"/>
      <c r="K439" s="705"/>
      <c r="L439" s="705"/>
      <c r="M439" s="705"/>
      <c r="N439" s="705"/>
      <c r="O439" s="705"/>
      <c r="P439" s="705"/>
      <c r="Q439" s="705"/>
      <c r="R439" s="702">
        <f>'4 - Electr UW allocation ktoe'!R$39</f>
        <v>0.45</v>
      </c>
      <c r="S439" s="702">
        <f>'4 - Electr UW allocation ktoe'!S$39</f>
        <v>0.45</v>
      </c>
      <c r="T439" s="702">
        <f>'4 - Electr UW allocation ktoe'!T$39</f>
        <v>0.45</v>
      </c>
      <c r="U439" s="702">
        <f>'4 - Electr UW allocation ktoe'!U$39</f>
        <v>0.45</v>
      </c>
      <c r="V439" s="702">
        <f>'4 - Electr UW allocation ktoe'!V$39</f>
        <v>0.45</v>
      </c>
      <c r="W439" s="702">
        <f>'4 - Electr UW allocation ktoe'!W$39</f>
        <v>0.45</v>
      </c>
      <c r="X439" s="702">
        <f>'4 - Electr UW allocation ktoe'!X$39</f>
        <v>0.45</v>
      </c>
      <c r="Y439" s="702">
        <f>'4 - Electr UW allocation ktoe'!Y$39</f>
        <v>0.45</v>
      </c>
      <c r="Z439" s="702">
        <f>'4 - Electr UW allocation ktoe'!Z$39</f>
        <v>0.45</v>
      </c>
      <c r="AA439" s="702">
        <f>'4 - Electr UW allocation ktoe'!AA$39</f>
        <v>0.45</v>
      </c>
      <c r="AB439" s="702">
        <f>'4 - Electr UW allocation ktoe'!AB$39</f>
        <v>0.45</v>
      </c>
      <c r="AC439" s="702">
        <f>'4 - Electr UW allocation ktoe'!AC$39</f>
        <v>0.45</v>
      </c>
      <c r="AD439" s="702">
        <f>'4 - Electr UW allocation ktoe'!AD$39</f>
        <v>0.45</v>
      </c>
      <c r="AE439" s="702">
        <f>'4 - Electr UW allocation ktoe'!AE$39</f>
        <v>0.45</v>
      </c>
      <c r="AF439" s="702">
        <f>'4 - Electr UW allocation ktoe'!AF$39</f>
        <v>0.45</v>
      </c>
      <c r="AG439" s="702">
        <f>'4 - Electr UW allocation ktoe'!AG$39</f>
        <v>0.45</v>
      </c>
      <c r="AH439" s="702">
        <f>'4 - Electr UW allocation ktoe'!AH$39</f>
        <v>0.45</v>
      </c>
      <c r="AI439" s="702">
        <f>'4 - Electr UW allocation ktoe'!AI$39</f>
        <v>0.45</v>
      </c>
      <c r="AJ439" s="702">
        <f>'4 - Electr UW allocation ktoe'!AJ$39</f>
        <v>0.45</v>
      </c>
      <c r="AK439" s="702">
        <f>'4 - Electr UW allocation ktoe'!AK$39</f>
        <v>0.45</v>
      </c>
      <c r="AL439" s="702">
        <f>'4 - Electr UW allocation ktoe'!AL$39</f>
        <v>0.45</v>
      </c>
      <c r="AM439" s="702">
        <f>'4 - Electr UW allocation ktoe'!AM$39</f>
        <v>0.45</v>
      </c>
      <c r="AN439" s="702">
        <f>'4 - Electr UW allocation ktoe'!AN$39</f>
        <v>0.45</v>
      </c>
      <c r="AO439" s="702">
        <f>'4 - Electr UW allocation ktoe'!AO$39</f>
        <v>0.45</v>
      </c>
      <c r="AP439" s="702">
        <f>'4 - Electr UW allocation ktoe'!AP$39</f>
        <v>0.45</v>
      </c>
      <c r="AQ439" s="702">
        <f>'4 - Electr UW allocation ktoe'!AQ$39</f>
        <v>0.45</v>
      </c>
      <c r="AR439" s="702">
        <f>'4 - Electr UW allocation ktoe'!AR$39</f>
        <v>0.45</v>
      </c>
      <c r="AS439" s="702">
        <f>'4 - Electr UW allocation ktoe'!AS$39</f>
        <v>0.45</v>
      </c>
      <c r="AT439" s="702">
        <f>'4 - Electr UW allocation ktoe'!AT$39</f>
        <v>0.45</v>
      </c>
      <c r="AU439" s="702">
        <f>'4 - Electr UW allocation ktoe'!AU$39</f>
        <v>0.45</v>
      </c>
      <c r="AV439" s="702">
        <f>'4 - Electr UW allocation ktoe'!AV$39</f>
        <v>0.45</v>
      </c>
      <c r="AW439" s="702">
        <f>'4 - Electr UW allocation ktoe'!AW$39</f>
        <v>0.45</v>
      </c>
      <c r="AX439" s="702">
        <f>'4 - Electr UW allocation ktoe'!AX$39</f>
        <v>0.45</v>
      </c>
      <c r="AY439" s="702">
        <f>'4 - Electr UW allocation ktoe'!AY$39</f>
        <v>0.45</v>
      </c>
      <c r="AZ439" s="702">
        <f>'4 - Electr UW allocation ktoe'!AZ$39</f>
        <v>0.45</v>
      </c>
      <c r="BA439" s="702">
        <f>'4 - Electr UW allocation ktoe'!BA$39</f>
        <v>0.45</v>
      </c>
      <c r="BB439" s="702">
        <f>'4 - Electr UW allocation ktoe'!BB$39</f>
        <v>0.45</v>
      </c>
      <c r="BC439" s="702">
        <f>'4 - Electr UW allocation ktoe'!BC$39</f>
        <v>0.45</v>
      </c>
      <c r="BD439" s="702">
        <f>'4 - Electr UW allocation ktoe'!BD$39</f>
        <v>0.45</v>
      </c>
      <c r="BE439" s="702">
        <f>'4 - Electr UW allocation ktoe'!BE$39</f>
        <v>0.45</v>
      </c>
      <c r="BF439" s="702">
        <f>'4 - Electr UW allocation ktoe'!BF$39</f>
        <v>0.45</v>
      </c>
      <c r="BG439" s="702">
        <f>'4 - Electr UW allocation ktoe'!BG$39</f>
        <v>0.45</v>
      </c>
      <c r="BH439" s="702">
        <f>'4 - Electr UW allocation ktoe'!BH$39</f>
        <v>0.45</v>
      </c>
    </row>
    <row r="440" spans="1:60" s="696" customFormat="1" ht="12.75" x14ac:dyDescent="0.2">
      <c r="A440" s="696" t="s">
        <v>6</v>
      </c>
      <c r="B440" s="696" t="s">
        <v>44</v>
      </c>
      <c r="C440" s="696" t="s">
        <v>14</v>
      </c>
      <c r="D440" s="696" t="s">
        <v>73</v>
      </c>
      <c r="E440" s="699" t="s">
        <v>1050</v>
      </c>
      <c r="F440" s="696" t="s">
        <v>12</v>
      </c>
      <c r="G440" s="705"/>
      <c r="H440" s="705"/>
      <c r="I440" s="705"/>
      <c r="J440" s="705"/>
      <c r="K440" s="705"/>
      <c r="L440" s="705"/>
      <c r="M440" s="705"/>
      <c r="N440" s="705"/>
      <c r="O440" s="705"/>
      <c r="P440" s="705"/>
      <c r="Q440" s="705"/>
      <c r="R440" s="696">
        <f>'4 - Electr UW allocation ktoe'!R$40</f>
        <v>0.73666299999999996</v>
      </c>
      <c r="S440" s="696">
        <f>'4 - Electr UW allocation ktoe'!S$40</f>
        <v>0.73999599999999999</v>
      </c>
      <c r="T440" s="696">
        <f>'4 - Electr UW allocation ktoe'!T$40</f>
        <v>0.74332900000000002</v>
      </c>
      <c r="U440" s="696">
        <f>'4 - Electr UW allocation ktoe'!U$40</f>
        <v>0.74666200000000005</v>
      </c>
      <c r="V440" s="696">
        <f>'4 - Electr UW allocation ktoe'!V$40</f>
        <v>0.74999499999999997</v>
      </c>
      <c r="W440" s="696">
        <f>'4 - Electr UW allocation ktoe'!W$40</f>
        <v>0.753328</v>
      </c>
      <c r="X440" s="696">
        <f>'4 - Electr UW allocation ktoe'!X$40</f>
        <v>0.75666100000000003</v>
      </c>
      <c r="Y440" s="696">
        <f>'4 - Electr UW allocation ktoe'!Y$40</f>
        <v>0.75999400000000095</v>
      </c>
      <c r="Z440" s="696">
        <f>'4 - Electr UW allocation ktoe'!Z$40</f>
        <v>0.76332700000000098</v>
      </c>
      <c r="AA440" s="696">
        <f>'4 - Electr UW allocation ktoe'!AA$40</f>
        <v>0.76666000000000101</v>
      </c>
      <c r="AB440" s="696">
        <f>'4 - Electr UW allocation ktoe'!AB$40</f>
        <v>0.76999300000000104</v>
      </c>
      <c r="AC440" s="696">
        <f>'4 - Electr UW allocation ktoe'!AC$40</f>
        <v>0.77332600000000096</v>
      </c>
      <c r="AD440" s="696">
        <f>'4 - Electr UW allocation ktoe'!AD$40</f>
        <v>0.77665900000000099</v>
      </c>
      <c r="AE440" s="696">
        <f>'4 - Electr UW allocation ktoe'!AE$40</f>
        <v>0.77999200000000102</v>
      </c>
      <c r="AF440" s="696">
        <f>'4 - Electr UW allocation ktoe'!AF$40</f>
        <v>0.78332500000000105</v>
      </c>
      <c r="AG440" s="696">
        <f>'4 - Electr UW allocation ktoe'!AG$40</f>
        <v>0.78665800000000097</v>
      </c>
      <c r="AH440" s="696">
        <f>'4 - Electr UW allocation ktoe'!AH$40</f>
        <v>0.789991000000001</v>
      </c>
      <c r="AI440" s="696">
        <f>'4 - Electr UW allocation ktoe'!AI$40</f>
        <v>0.79332400000000103</v>
      </c>
      <c r="AJ440" s="696">
        <f>'4 - Electr UW allocation ktoe'!AJ$40</f>
        <v>0.79665700000000095</v>
      </c>
      <c r="AK440" s="696">
        <f>'4 - Electr UW allocation ktoe'!AK$40</f>
        <v>0.79999000000000098</v>
      </c>
      <c r="AL440" s="696">
        <f>'4 - Electr UW allocation ktoe'!AL$40</f>
        <v>0.80332300000000101</v>
      </c>
      <c r="AM440" s="696">
        <f>'4 - Electr UW allocation ktoe'!AM$40</f>
        <v>0.80665600000000104</v>
      </c>
      <c r="AN440" s="696">
        <f>'4 - Electr UW allocation ktoe'!AN$40</f>
        <v>0.80998900000000096</v>
      </c>
      <c r="AO440" s="696">
        <f>'4 - Electr UW allocation ktoe'!AO$40</f>
        <v>0.81332200000000099</v>
      </c>
      <c r="AP440" s="696">
        <f>'4 - Electr UW allocation ktoe'!AP$40</f>
        <v>0.81665500000000102</v>
      </c>
      <c r="AQ440" s="696">
        <f>'4 - Electr UW allocation ktoe'!AQ$40</f>
        <v>0.81998800000000105</v>
      </c>
      <c r="AR440" s="696">
        <f>'4 - Electr UW allocation ktoe'!AR$40</f>
        <v>0.82332100000000097</v>
      </c>
      <c r="AS440" s="696">
        <f>'4 - Electr UW allocation ktoe'!AS$40</f>
        <v>0.826654000000001</v>
      </c>
      <c r="AT440" s="696">
        <f>'4 - Electr UW allocation ktoe'!AT$40</f>
        <v>0.82998700000000103</v>
      </c>
      <c r="AU440" s="696">
        <f>'4 - Electr UW allocation ktoe'!AU$40</f>
        <v>0.83332000000000095</v>
      </c>
      <c r="AV440" s="696">
        <f>'4 - Electr UW allocation ktoe'!AV$40</f>
        <v>0.83665300000000098</v>
      </c>
      <c r="AW440" s="696">
        <f>'4 - Electr UW allocation ktoe'!AW$40</f>
        <v>0.83998600000000101</v>
      </c>
      <c r="AX440" s="696">
        <f>'4 - Electr UW allocation ktoe'!AX$40</f>
        <v>0.84331900000000104</v>
      </c>
      <c r="AY440" s="696">
        <f>'4 - Electr UW allocation ktoe'!AY$40</f>
        <v>0.84665200000000096</v>
      </c>
      <c r="AZ440" s="696">
        <f>'4 - Electr UW allocation ktoe'!AZ$40</f>
        <v>0.84998500000000099</v>
      </c>
      <c r="BA440" s="696">
        <f>'4 - Electr UW allocation ktoe'!BA$40</f>
        <v>0.85331800000000102</v>
      </c>
      <c r="BB440" s="696">
        <f>'4 - Electr UW allocation ktoe'!BB$40</f>
        <v>0.85665100000000105</v>
      </c>
      <c r="BC440" s="696">
        <f>'4 - Electr UW allocation ktoe'!BC$40</f>
        <v>0.85998400000000097</v>
      </c>
      <c r="BD440" s="696">
        <f>'4 - Electr UW allocation ktoe'!BD$40</f>
        <v>0.863317000000001</v>
      </c>
      <c r="BE440" s="696">
        <f>'4 - Electr UW allocation ktoe'!BE$40</f>
        <v>0.86665000000000203</v>
      </c>
      <c r="BF440" s="696">
        <f>'4 - Electr UW allocation ktoe'!BF$40</f>
        <v>0.86998300000000295</v>
      </c>
      <c r="BG440" s="696">
        <f>'4 - Electr UW allocation ktoe'!BG$40</f>
        <v>0.87331600000000398</v>
      </c>
      <c r="BH440" s="696">
        <f>'4 - Electr UW allocation ktoe'!BH$40</f>
        <v>0.87664900000000501</v>
      </c>
    </row>
    <row r="441" spans="1:60" s="696" customFormat="1" ht="12.75" x14ac:dyDescent="0.2">
      <c r="A441" s="696" t="s">
        <v>6</v>
      </c>
      <c r="B441" s="696" t="s">
        <v>44</v>
      </c>
      <c r="C441" s="696" t="s">
        <v>14</v>
      </c>
      <c r="D441" s="696" t="s">
        <v>73</v>
      </c>
      <c r="E441" s="699" t="s">
        <v>1050</v>
      </c>
      <c r="F441" s="696" t="s">
        <v>13</v>
      </c>
      <c r="G441" s="705"/>
      <c r="H441" s="705"/>
      <c r="I441" s="705"/>
      <c r="J441" s="705"/>
      <c r="K441" s="705"/>
      <c r="L441" s="705"/>
      <c r="M441" s="705"/>
      <c r="N441" s="705"/>
      <c r="O441" s="705"/>
      <c r="P441" s="705"/>
      <c r="Q441" s="705"/>
      <c r="R441" s="696">
        <f>'4 - Electr UW allocation ktoe'!R$42</f>
        <v>1</v>
      </c>
      <c r="S441" s="696">
        <f>'4 - Electr UW allocation ktoe'!S$42</f>
        <v>1</v>
      </c>
      <c r="T441" s="696">
        <f>'4 - Electr UW allocation ktoe'!T$42</f>
        <v>1</v>
      </c>
      <c r="U441" s="696">
        <f>'4 - Electr UW allocation ktoe'!U$42</f>
        <v>1</v>
      </c>
      <c r="V441" s="696">
        <f>'4 - Electr UW allocation ktoe'!V$42</f>
        <v>1</v>
      </c>
      <c r="W441" s="696">
        <f>'4 - Electr UW allocation ktoe'!W$42</f>
        <v>1</v>
      </c>
      <c r="X441" s="696">
        <f>'4 - Electr UW allocation ktoe'!X$42</f>
        <v>1</v>
      </c>
      <c r="Y441" s="696">
        <f>'4 - Electr UW allocation ktoe'!Y$42</f>
        <v>1</v>
      </c>
      <c r="Z441" s="696">
        <f>'4 - Electr UW allocation ktoe'!Z$42</f>
        <v>1</v>
      </c>
      <c r="AA441" s="696">
        <f>'4 - Electr UW allocation ktoe'!AA$42</f>
        <v>1</v>
      </c>
      <c r="AB441" s="696">
        <f>'4 - Electr UW allocation ktoe'!AB$42</f>
        <v>1</v>
      </c>
      <c r="AC441" s="696">
        <f>'4 - Electr UW allocation ktoe'!AC$42</f>
        <v>1</v>
      </c>
      <c r="AD441" s="696">
        <f>'4 - Electr UW allocation ktoe'!AD$42</f>
        <v>1</v>
      </c>
      <c r="AE441" s="696">
        <f>'4 - Electr UW allocation ktoe'!AE$42</f>
        <v>1</v>
      </c>
      <c r="AF441" s="696">
        <f>'4 - Electr UW allocation ktoe'!AF$42</f>
        <v>1</v>
      </c>
      <c r="AG441" s="696">
        <f>'4 - Electr UW allocation ktoe'!AG$42</f>
        <v>1</v>
      </c>
      <c r="AH441" s="696">
        <f>'4 - Electr UW allocation ktoe'!AH$42</f>
        <v>1</v>
      </c>
      <c r="AI441" s="696">
        <f>'4 - Electr UW allocation ktoe'!AI$42</f>
        <v>1</v>
      </c>
      <c r="AJ441" s="696">
        <f>'4 - Electr UW allocation ktoe'!AJ$42</f>
        <v>1</v>
      </c>
      <c r="AK441" s="696">
        <f>'4 - Electr UW allocation ktoe'!AK$42</f>
        <v>1</v>
      </c>
      <c r="AL441" s="696">
        <f>'4 - Electr UW allocation ktoe'!AL$42</f>
        <v>1</v>
      </c>
      <c r="AM441" s="696">
        <f>'4 - Electr UW allocation ktoe'!AM$42</f>
        <v>1</v>
      </c>
      <c r="AN441" s="696">
        <f>'4 - Electr UW allocation ktoe'!AN$42</f>
        <v>1</v>
      </c>
      <c r="AO441" s="696">
        <f>'4 - Electr UW allocation ktoe'!AO$42</f>
        <v>1</v>
      </c>
      <c r="AP441" s="696">
        <f>'4 - Electr UW allocation ktoe'!AP$42</f>
        <v>1</v>
      </c>
      <c r="AQ441" s="696">
        <f>'4 - Electr UW allocation ktoe'!AQ$42</f>
        <v>1</v>
      </c>
      <c r="AR441" s="696">
        <f>'4 - Electr UW allocation ktoe'!AR$42</f>
        <v>1</v>
      </c>
      <c r="AS441" s="696">
        <f>'4 - Electr UW allocation ktoe'!AS$42</f>
        <v>1</v>
      </c>
      <c r="AT441" s="696">
        <f>'4 - Electr UW allocation ktoe'!AT$42</f>
        <v>1</v>
      </c>
      <c r="AU441" s="696">
        <f>'4 - Electr UW allocation ktoe'!AU$42</f>
        <v>1</v>
      </c>
      <c r="AV441" s="696">
        <f>'4 - Electr UW allocation ktoe'!AV$42</f>
        <v>1</v>
      </c>
      <c r="AW441" s="696">
        <f>'4 - Electr UW allocation ktoe'!AW$42</f>
        <v>1</v>
      </c>
      <c r="AX441" s="696">
        <f>'4 - Electr UW allocation ktoe'!AX$42</f>
        <v>1</v>
      </c>
      <c r="AY441" s="696">
        <f>'4 - Electr UW allocation ktoe'!AY$42</f>
        <v>1</v>
      </c>
      <c r="AZ441" s="696">
        <f>'4 - Electr UW allocation ktoe'!AZ$42</f>
        <v>1</v>
      </c>
      <c r="BA441" s="696">
        <f>'4 - Electr UW allocation ktoe'!BA$42</f>
        <v>1</v>
      </c>
      <c r="BB441" s="696">
        <f>'4 - Electr UW allocation ktoe'!BB$42</f>
        <v>1</v>
      </c>
      <c r="BC441" s="696">
        <f>'4 - Electr UW allocation ktoe'!BC$42</f>
        <v>1</v>
      </c>
      <c r="BD441" s="696">
        <f>'4 - Electr UW allocation ktoe'!BD$42</f>
        <v>1</v>
      </c>
      <c r="BE441" s="696">
        <f>'4 - Electr UW allocation ktoe'!BE$42</f>
        <v>1</v>
      </c>
      <c r="BF441" s="696">
        <f>'4 - Electr UW allocation ktoe'!BF$42</f>
        <v>1</v>
      </c>
      <c r="BG441" s="696">
        <f>'4 - Electr UW allocation ktoe'!BG$42</f>
        <v>1</v>
      </c>
      <c r="BH441" s="696">
        <f>'4 - Electr UW allocation ktoe'!BH$42</f>
        <v>1</v>
      </c>
    </row>
    <row r="442" spans="1:60" s="696" customFormat="1" ht="12.75" x14ac:dyDescent="0.2">
      <c r="A442" s="696" t="s">
        <v>6</v>
      </c>
      <c r="B442" s="696" t="s">
        <v>44</v>
      </c>
      <c r="C442" s="696" t="s">
        <v>14</v>
      </c>
      <c r="D442" s="696" t="s">
        <v>834</v>
      </c>
      <c r="E442" s="699" t="s">
        <v>1051</v>
      </c>
      <c r="F442" s="696" t="s">
        <v>11</v>
      </c>
      <c r="G442" s="705"/>
      <c r="H442" s="705"/>
      <c r="I442" s="705"/>
      <c r="J442" s="705"/>
      <c r="K442" s="705"/>
      <c r="L442" s="705"/>
      <c r="M442" s="705"/>
      <c r="N442" s="705"/>
      <c r="O442" s="705"/>
      <c r="P442" s="705"/>
      <c r="Q442" s="705"/>
      <c r="R442" s="702">
        <f>'4 - Electr UW allocation ktoe'!R$44</f>
        <v>0.45</v>
      </c>
      <c r="S442" s="702">
        <f>'4 - Electr UW allocation ktoe'!S$44</f>
        <v>0.45</v>
      </c>
      <c r="T442" s="702">
        <f>'4 - Electr UW allocation ktoe'!T$44</f>
        <v>0.45</v>
      </c>
      <c r="U442" s="702">
        <f>'4 - Electr UW allocation ktoe'!U$44</f>
        <v>0.45</v>
      </c>
      <c r="V442" s="702">
        <f>'4 - Electr UW allocation ktoe'!V$44</f>
        <v>0.45</v>
      </c>
      <c r="W442" s="702">
        <f>'4 - Electr UW allocation ktoe'!W$44</f>
        <v>0.45</v>
      </c>
      <c r="X442" s="702">
        <f>'4 - Electr UW allocation ktoe'!X$44</f>
        <v>0.45</v>
      </c>
      <c r="Y442" s="702">
        <f>'4 - Electr UW allocation ktoe'!Y$44</f>
        <v>0.45</v>
      </c>
      <c r="Z442" s="702">
        <f>'4 - Electr UW allocation ktoe'!Z$44</f>
        <v>0.45</v>
      </c>
      <c r="AA442" s="702">
        <f>'4 - Electr UW allocation ktoe'!AA$44</f>
        <v>0.45</v>
      </c>
      <c r="AB442" s="702">
        <f>'4 - Electr UW allocation ktoe'!AB$44</f>
        <v>0.45</v>
      </c>
      <c r="AC442" s="702">
        <f>'4 - Electr UW allocation ktoe'!AC$44</f>
        <v>0.45</v>
      </c>
      <c r="AD442" s="702">
        <f>'4 - Electr UW allocation ktoe'!AD$44</f>
        <v>0.45</v>
      </c>
      <c r="AE442" s="702">
        <f>'4 - Electr UW allocation ktoe'!AE$44</f>
        <v>0.45</v>
      </c>
      <c r="AF442" s="702">
        <f>'4 - Electr UW allocation ktoe'!AF$44</f>
        <v>0.45</v>
      </c>
      <c r="AG442" s="702">
        <f>'4 - Electr UW allocation ktoe'!AG$44</f>
        <v>0.45</v>
      </c>
      <c r="AH442" s="702">
        <f>'4 - Electr UW allocation ktoe'!AH$44</f>
        <v>0.45</v>
      </c>
      <c r="AI442" s="702">
        <f>'4 - Electr UW allocation ktoe'!AI$44</f>
        <v>0.45</v>
      </c>
      <c r="AJ442" s="702">
        <f>'4 - Electr UW allocation ktoe'!AJ$44</f>
        <v>0.45</v>
      </c>
      <c r="AK442" s="702">
        <f>'4 - Electr UW allocation ktoe'!AK$44</f>
        <v>0.45</v>
      </c>
      <c r="AL442" s="702">
        <f>'4 - Electr UW allocation ktoe'!AL$44</f>
        <v>0.45</v>
      </c>
      <c r="AM442" s="702">
        <f>'4 - Electr UW allocation ktoe'!AM$44</f>
        <v>0.45</v>
      </c>
      <c r="AN442" s="702">
        <f>'4 - Electr UW allocation ktoe'!AN$44</f>
        <v>0.45</v>
      </c>
      <c r="AO442" s="702">
        <f>'4 - Electr UW allocation ktoe'!AO$44</f>
        <v>0.45</v>
      </c>
      <c r="AP442" s="702">
        <f>'4 - Electr UW allocation ktoe'!AP$44</f>
        <v>0.45</v>
      </c>
      <c r="AQ442" s="702">
        <f>'4 - Electr UW allocation ktoe'!AQ$44</f>
        <v>0.45</v>
      </c>
      <c r="AR442" s="702">
        <f>'4 - Electr UW allocation ktoe'!AR$44</f>
        <v>0.45</v>
      </c>
      <c r="AS442" s="702">
        <f>'4 - Electr UW allocation ktoe'!AS$44</f>
        <v>0.45</v>
      </c>
      <c r="AT442" s="702">
        <f>'4 - Electr UW allocation ktoe'!AT$44</f>
        <v>0.45</v>
      </c>
      <c r="AU442" s="702">
        <f>'4 - Electr UW allocation ktoe'!AU$44</f>
        <v>0.45</v>
      </c>
      <c r="AV442" s="702">
        <f>'4 - Electr UW allocation ktoe'!AV$44</f>
        <v>0.45</v>
      </c>
      <c r="AW442" s="702">
        <f>'4 - Electr UW allocation ktoe'!AW$44</f>
        <v>0.45</v>
      </c>
      <c r="AX442" s="702">
        <f>'4 - Electr UW allocation ktoe'!AX$44</f>
        <v>0.45</v>
      </c>
      <c r="AY442" s="702">
        <f>'4 - Electr UW allocation ktoe'!AY$44</f>
        <v>0.45</v>
      </c>
      <c r="AZ442" s="702">
        <f>'4 - Electr UW allocation ktoe'!AZ$44</f>
        <v>0.45</v>
      </c>
      <c r="BA442" s="702">
        <f>'4 - Electr UW allocation ktoe'!BA$44</f>
        <v>0.45</v>
      </c>
      <c r="BB442" s="702">
        <f>'4 - Electr UW allocation ktoe'!BB$44</f>
        <v>0.45</v>
      </c>
      <c r="BC442" s="702">
        <f>'4 - Electr UW allocation ktoe'!BC$44</f>
        <v>0.45</v>
      </c>
      <c r="BD442" s="702">
        <f>'4 - Electr UW allocation ktoe'!BD$44</f>
        <v>0.45</v>
      </c>
      <c r="BE442" s="702">
        <f>'4 - Electr UW allocation ktoe'!BE$44</f>
        <v>0.45</v>
      </c>
      <c r="BF442" s="702">
        <f>'4 - Electr UW allocation ktoe'!BF$44</f>
        <v>0.45</v>
      </c>
      <c r="BG442" s="702">
        <f>'4 - Electr UW allocation ktoe'!BG$44</f>
        <v>0.45</v>
      </c>
      <c r="BH442" s="702">
        <f>'4 - Electr UW allocation ktoe'!BH$44</f>
        <v>0.45</v>
      </c>
    </row>
    <row r="443" spans="1:60" s="696" customFormat="1" ht="12.75" x14ac:dyDescent="0.2">
      <c r="A443" s="696" t="s">
        <v>6</v>
      </c>
      <c r="B443" s="696" t="s">
        <v>44</v>
      </c>
      <c r="C443" s="696" t="s">
        <v>14</v>
      </c>
      <c r="D443" s="696" t="s">
        <v>834</v>
      </c>
      <c r="E443" s="699" t="s">
        <v>1051</v>
      </c>
      <c r="F443" s="696" t="s">
        <v>12</v>
      </c>
      <c r="G443" s="705"/>
      <c r="H443" s="705"/>
      <c r="I443" s="705"/>
      <c r="J443" s="705"/>
      <c r="K443" s="705"/>
      <c r="L443" s="705"/>
      <c r="M443" s="705"/>
      <c r="N443" s="705"/>
      <c r="O443" s="705"/>
      <c r="P443" s="705"/>
      <c r="Q443" s="705"/>
      <c r="R443" s="700">
        <f>'3 Heat eta and phi'!O$43</f>
        <v>0.82199999999999995</v>
      </c>
      <c r="S443" s="700">
        <f>'3 Heat eta and phi'!P$43</f>
        <v>0.82399999999999995</v>
      </c>
      <c r="T443" s="700">
        <f>'3 Heat eta and phi'!Q$43</f>
        <v>0.82599999999999996</v>
      </c>
      <c r="U443" s="700">
        <f>'3 Heat eta and phi'!R$43</f>
        <v>0.82799999999999996</v>
      </c>
      <c r="V443" s="700">
        <f>'3 Heat eta and phi'!S$43</f>
        <v>0.83</v>
      </c>
      <c r="W443" s="700">
        <f>'3 Heat eta and phi'!T$43</f>
        <v>0.83199999999999996</v>
      </c>
      <c r="X443" s="700">
        <f>'3 Heat eta and phi'!U$43</f>
        <v>0.83399999999999996</v>
      </c>
      <c r="Y443" s="700">
        <f>'3 Heat eta and phi'!V$43</f>
        <v>0.83599999999999997</v>
      </c>
      <c r="Z443" s="700">
        <f>'3 Heat eta and phi'!W$43</f>
        <v>0.83799999999999997</v>
      </c>
      <c r="AA443" s="700">
        <f>'3 Heat eta and phi'!X$43</f>
        <v>0.84</v>
      </c>
      <c r="AB443" s="700">
        <f>'3 Heat eta and phi'!Y$43</f>
        <v>0.84199999999999997</v>
      </c>
      <c r="AC443" s="700">
        <f>'3 Heat eta and phi'!Z$43</f>
        <v>0.84399999999999997</v>
      </c>
      <c r="AD443" s="700">
        <f>'3 Heat eta and phi'!AA$43</f>
        <v>0.84599999999999997</v>
      </c>
      <c r="AE443" s="700">
        <f>'3 Heat eta and phi'!AB$43</f>
        <v>0.84799999999999998</v>
      </c>
      <c r="AF443" s="700">
        <f>'3 Heat eta and phi'!AC$43</f>
        <v>0.85</v>
      </c>
      <c r="AG443" s="700">
        <f>'3 Heat eta and phi'!AD$43</f>
        <v>0.85199999999999998</v>
      </c>
      <c r="AH443" s="700">
        <f>'3 Heat eta and phi'!AE$43</f>
        <v>0.85399999999999998</v>
      </c>
      <c r="AI443" s="700">
        <f>'3 Heat eta and phi'!AF$43</f>
        <v>0.85599999999999998</v>
      </c>
      <c r="AJ443" s="700">
        <f>'3 Heat eta and phi'!AG$43</f>
        <v>0.85799999999999998</v>
      </c>
      <c r="AK443" s="700">
        <f>'3 Heat eta and phi'!AH$43</f>
        <v>0.86</v>
      </c>
      <c r="AL443" s="700">
        <f>'3 Heat eta and phi'!AI$43</f>
        <v>0.86199999999999999</v>
      </c>
      <c r="AM443" s="700">
        <f>'3 Heat eta and phi'!AJ$43</f>
        <v>0.86399999999999999</v>
      </c>
      <c r="AN443" s="700">
        <f>'3 Heat eta and phi'!AK$43</f>
        <v>0.86599999999999999</v>
      </c>
      <c r="AO443" s="700">
        <f>'3 Heat eta and phi'!AL$43</f>
        <v>0.86799999999999999</v>
      </c>
      <c r="AP443" s="700">
        <f>'3 Heat eta and phi'!AM$43</f>
        <v>0.87</v>
      </c>
      <c r="AQ443" s="700">
        <f>'3 Heat eta and phi'!AN$43</f>
        <v>0.872</v>
      </c>
      <c r="AR443" s="700">
        <f>'3 Heat eta and phi'!AO$43</f>
        <v>0.874</v>
      </c>
      <c r="AS443" s="700">
        <f>'3 Heat eta and phi'!AP$43</f>
        <v>0.876</v>
      </c>
      <c r="AT443" s="700">
        <f>'3 Heat eta and phi'!AQ$43</f>
        <v>0.878</v>
      </c>
      <c r="AU443" s="700">
        <f>'3 Heat eta and phi'!AR$43</f>
        <v>0.88</v>
      </c>
      <c r="AV443" s="700">
        <f>'3 Heat eta and phi'!AS$43</f>
        <v>0.88200000000000001</v>
      </c>
      <c r="AW443" s="700">
        <f>'3 Heat eta and phi'!AT$43</f>
        <v>0.88400000000000001</v>
      </c>
      <c r="AX443" s="700">
        <f>'3 Heat eta and phi'!AU$43</f>
        <v>0.88600000000000001</v>
      </c>
      <c r="AY443" s="700">
        <f>'3 Heat eta and phi'!AV$43</f>
        <v>0.88800000000000001</v>
      </c>
      <c r="AZ443" s="700">
        <f>'3 Heat eta and phi'!AW$43</f>
        <v>0.89</v>
      </c>
      <c r="BA443" s="700">
        <f>'3 Heat eta and phi'!AX$43</f>
        <v>0.89200000000000002</v>
      </c>
      <c r="BB443" s="700">
        <f>'3 Heat eta and phi'!AY$43</f>
        <v>0.89400000000000002</v>
      </c>
      <c r="BC443" s="700">
        <f>'3 Heat eta and phi'!AZ$43</f>
        <v>0.89600000000000002</v>
      </c>
      <c r="BD443" s="700">
        <f>'3 Heat eta and phi'!BA$43</f>
        <v>0.89800000000000002</v>
      </c>
      <c r="BE443" s="700">
        <f>'3 Heat eta and phi'!BB$43</f>
        <v>0.9</v>
      </c>
      <c r="BF443" s="700">
        <f>'3 Heat eta and phi'!BC$43</f>
        <v>0.90200000000000002</v>
      </c>
      <c r="BG443" s="700">
        <f>'3 Heat eta and phi'!BD$43</f>
        <v>0.90400000000000003</v>
      </c>
      <c r="BH443" s="700">
        <f>'3 Heat eta and phi'!BE$43</f>
        <v>0.90600000000000003</v>
      </c>
    </row>
    <row r="444" spans="1:60" s="696" customFormat="1" ht="12.75" x14ac:dyDescent="0.2">
      <c r="A444" s="696" t="s">
        <v>6</v>
      </c>
      <c r="B444" s="696" t="s">
        <v>44</v>
      </c>
      <c r="C444" s="696" t="s">
        <v>14</v>
      </c>
      <c r="D444" s="696" t="s">
        <v>834</v>
      </c>
      <c r="E444" s="699" t="s">
        <v>1051</v>
      </c>
      <c r="F444" s="696" t="s">
        <v>13</v>
      </c>
      <c r="G444" s="705"/>
      <c r="H444" s="705"/>
      <c r="I444" s="705"/>
      <c r="J444" s="705"/>
      <c r="K444" s="705"/>
      <c r="L444" s="705"/>
      <c r="M444" s="705"/>
      <c r="N444" s="705"/>
      <c r="O444" s="705"/>
      <c r="P444" s="705"/>
      <c r="Q444" s="705"/>
      <c r="R444" s="700">
        <f>'3 Heat eta and phi'!O$46</f>
        <v>0.40261044176706828</v>
      </c>
      <c r="S444" s="700">
        <f>'3 Heat eta and phi'!P$46</f>
        <v>0.40308602832382168</v>
      </c>
      <c r="T444" s="700">
        <f>'3 Heat eta and phi'!Q$46</f>
        <v>0.4022933840625661</v>
      </c>
      <c r="U444" s="700">
        <f>'3 Heat eta and phi'!R$46</f>
        <v>0.40287465652082011</v>
      </c>
      <c r="V444" s="700">
        <f>'3 Heat eta and phi'!S$46</f>
        <v>0.40102515324455723</v>
      </c>
      <c r="W444" s="700">
        <f>'3 Heat eta and phi'!T$46</f>
        <v>0.40076093849080541</v>
      </c>
      <c r="X444" s="700">
        <f>'3 Heat eta and phi'!U$46</f>
        <v>0.4033502430775735</v>
      </c>
      <c r="Y444" s="700">
        <f>'3 Heat eta and phi'!V$46</f>
        <v>0.40234622701331646</v>
      </c>
      <c r="Z444" s="700">
        <f>'3 Heat eta and phi'!W$46</f>
        <v>0.40435425914183065</v>
      </c>
      <c r="AA444" s="700">
        <f>'3 Heat eta and phi'!X$46</f>
        <v>0.40271612766856901</v>
      </c>
      <c r="AB444" s="700">
        <f>'3 Heat eta and phi'!Y$46</f>
        <v>0.402134855210315</v>
      </c>
      <c r="AC444" s="700">
        <f>'3 Heat eta and phi'!Z$46</f>
        <v>0.40250475586556766</v>
      </c>
      <c r="AD444" s="700">
        <f>'3 Heat eta and phi'!AA$46</f>
        <v>0.40160642570281135</v>
      </c>
      <c r="AE444" s="700">
        <f>'3 Heat eta and phi'!AB$46</f>
        <v>0.40202916930881427</v>
      </c>
      <c r="AF444" s="700">
        <f>'3 Heat eta and phi'!AC$46</f>
        <v>0.40409004438807872</v>
      </c>
      <c r="AG444" s="700">
        <f>'3 Heat eta and phi'!AD$46</f>
        <v>0.40414288733882908</v>
      </c>
      <c r="AH444" s="700">
        <f>'3 Heat eta and phi'!AE$46</f>
        <v>0.40340308602832387</v>
      </c>
      <c r="AI444" s="700">
        <f>'3 Heat eta and phi'!AF$46</f>
        <v>0.4022933840625661</v>
      </c>
      <c r="AJ444" s="700">
        <f>'3 Heat eta and phi'!AG$46</f>
        <v>0.39996829422954983</v>
      </c>
      <c r="AK444" s="700">
        <f>'3 Heat eta and phi'!AH$46</f>
        <v>0.40007398013105056</v>
      </c>
      <c r="AL444" s="700">
        <f>'3 Heat eta and phi'!AI$46</f>
        <v>0.40255759881631803</v>
      </c>
      <c r="AM444" s="700">
        <f>'3 Heat eta and phi'!AJ$46</f>
        <v>0.40165926865356172</v>
      </c>
      <c r="AN444" s="700">
        <f>'3 Heat eta and phi'!AK$46</f>
        <v>0.40292749947157058</v>
      </c>
      <c r="AO444" s="700">
        <f>'3 Heat eta and phi'!AL$46</f>
        <v>0.40113083914605796</v>
      </c>
      <c r="AP444" s="700">
        <f>'3 Heat eta and phi'!AM$46</f>
        <v>0.39965123652504764</v>
      </c>
      <c r="AQ444" s="700">
        <f>'3 Heat eta and phi'!AN$46</f>
        <v>0.40329740012682325</v>
      </c>
      <c r="AR444" s="700">
        <f>'3 Heat eta and phi'!AO$46</f>
        <v>0.40091946734305661</v>
      </c>
      <c r="AS444" s="700">
        <f>'3 Heat eta and phi'!AP$46</f>
        <v>0.40070809554005504</v>
      </c>
      <c r="AT444" s="700">
        <f>'3 Heat eta and phi'!AQ$46</f>
        <v>0.40012682308180103</v>
      </c>
      <c r="AU444" s="700">
        <f>'3 Heat eta and phi'!AR$46</f>
        <v>0.40097231029380687</v>
      </c>
      <c r="AV444" s="700">
        <f>'3 Heat eta and phi'!AS$46</f>
        <v>0.40123652504755869</v>
      </c>
      <c r="AW444" s="700">
        <f>'3 Heat eta and phi'!AT$46</f>
        <v>0.40054956668780395</v>
      </c>
      <c r="AX444" s="700">
        <f>'3 Heat eta and phi'!AU$46</f>
        <v>0.40033819488480238</v>
      </c>
      <c r="AY444" s="700">
        <f>'3 Heat eta and phi'!AV$46</f>
        <v>0.40065525258930468</v>
      </c>
      <c r="AZ444" s="700">
        <f>'3 Heat eta and phi'!AW$46</f>
        <v>0.40039103783555285</v>
      </c>
      <c r="BA444" s="700">
        <f>'3 Heat eta and phi'!AX$46</f>
        <v>0.40017966603255128</v>
      </c>
      <c r="BB444" s="700">
        <f>'3 Heat eta and phi'!AY$46</f>
        <v>0.40023250898330165</v>
      </c>
      <c r="BC444" s="700">
        <f>'3 Heat eta and phi'!AZ$46</f>
        <v>0.40139505389980978</v>
      </c>
      <c r="BD444" s="700">
        <f>'3 Heat eta and phi'!BA$46</f>
        <v>0.40123652504755869</v>
      </c>
      <c r="BE444" s="700">
        <f>'3 Heat eta and phi'!BB$46</f>
        <v>0.40329740012682325</v>
      </c>
      <c r="BF444" s="700">
        <f>'3 Heat eta and phi'!BC$46</f>
        <v>0.40123652504755869</v>
      </c>
      <c r="BG444" s="700">
        <f>'3 Heat eta and phi'!BD$46</f>
        <v>0.40192348340731354</v>
      </c>
      <c r="BH444" s="700">
        <f>'3 Heat eta and phi'!BE$46</f>
        <v>0.40266328471781876</v>
      </c>
    </row>
    <row r="445" spans="1:60" s="696" customFormat="1" ht="12.75" x14ac:dyDescent="0.2">
      <c r="A445" s="696" t="s">
        <v>6</v>
      </c>
      <c r="B445" s="696" t="s">
        <v>44</v>
      </c>
      <c r="C445" s="696" t="s">
        <v>14</v>
      </c>
      <c r="D445" s="696" t="s">
        <v>1024</v>
      </c>
      <c r="E445" s="699" t="s">
        <v>1052</v>
      </c>
      <c r="F445" s="696" t="s">
        <v>11</v>
      </c>
      <c r="G445" s="705"/>
      <c r="H445" s="705"/>
      <c r="I445" s="705"/>
      <c r="J445" s="705"/>
      <c r="K445" s="705"/>
      <c r="L445" s="705"/>
      <c r="M445" s="705"/>
      <c r="N445" s="705"/>
      <c r="O445" s="705"/>
      <c r="P445" s="705"/>
      <c r="Q445" s="705"/>
      <c r="R445" s="702">
        <f>'4 - Electr UW allocation ktoe'!R$49</f>
        <v>0.1</v>
      </c>
      <c r="S445" s="702">
        <f>'4 - Electr UW allocation ktoe'!S$49</f>
        <v>0.1</v>
      </c>
      <c r="T445" s="702">
        <f>'4 - Electr UW allocation ktoe'!T$49</f>
        <v>0.1</v>
      </c>
      <c r="U445" s="702">
        <f>'4 - Electr UW allocation ktoe'!U$49</f>
        <v>0.1</v>
      </c>
      <c r="V445" s="702">
        <f>'4 - Electr UW allocation ktoe'!V$49</f>
        <v>0.1</v>
      </c>
      <c r="W445" s="702">
        <f>'4 - Electr UW allocation ktoe'!W$49</f>
        <v>0.1</v>
      </c>
      <c r="X445" s="702">
        <f>'4 - Electr UW allocation ktoe'!X$49</f>
        <v>0.1</v>
      </c>
      <c r="Y445" s="702">
        <f>'4 - Electr UW allocation ktoe'!Y$49</f>
        <v>0.1</v>
      </c>
      <c r="Z445" s="702">
        <f>'4 - Electr UW allocation ktoe'!Z$49</f>
        <v>0.1</v>
      </c>
      <c r="AA445" s="702">
        <f>'4 - Electr UW allocation ktoe'!AA$49</f>
        <v>0.1</v>
      </c>
      <c r="AB445" s="702">
        <f>'4 - Electr UW allocation ktoe'!AB$49</f>
        <v>0.1</v>
      </c>
      <c r="AC445" s="702">
        <f>'4 - Electr UW allocation ktoe'!AC$49</f>
        <v>0.1</v>
      </c>
      <c r="AD445" s="702">
        <f>'4 - Electr UW allocation ktoe'!AD$49</f>
        <v>0.1</v>
      </c>
      <c r="AE445" s="702">
        <f>'4 - Electr UW allocation ktoe'!AE$49</f>
        <v>0.1</v>
      </c>
      <c r="AF445" s="702">
        <f>'4 - Electr UW allocation ktoe'!AF$49</f>
        <v>0.1</v>
      </c>
      <c r="AG445" s="702">
        <f>'4 - Electr UW allocation ktoe'!AG$49</f>
        <v>0.1</v>
      </c>
      <c r="AH445" s="702">
        <f>'4 - Electr UW allocation ktoe'!AH$49</f>
        <v>0.1</v>
      </c>
      <c r="AI445" s="702">
        <f>'4 - Electr UW allocation ktoe'!AI$49</f>
        <v>0.1</v>
      </c>
      <c r="AJ445" s="702">
        <f>'4 - Electr UW allocation ktoe'!AJ$49</f>
        <v>0.1</v>
      </c>
      <c r="AK445" s="702">
        <f>'4 - Electr UW allocation ktoe'!AK$49</f>
        <v>0.1</v>
      </c>
      <c r="AL445" s="702">
        <f>'4 - Electr UW allocation ktoe'!AL$49</f>
        <v>0.1</v>
      </c>
      <c r="AM445" s="702">
        <f>'4 - Electr UW allocation ktoe'!AM$49</f>
        <v>0.1</v>
      </c>
      <c r="AN445" s="702">
        <f>'4 - Electr UW allocation ktoe'!AN$49</f>
        <v>0.1</v>
      </c>
      <c r="AO445" s="702">
        <f>'4 - Electr UW allocation ktoe'!AO$49</f>
        <v>0.1</v>
      </c>
      <c r="AP445" s="702">
        <f>'4 - Electr UW allocation ktoe'!AP$49</f>
        <v>0.1</v>
      </c>
      <c r="AQ445" s="702">
        <f>'4 - Electr UW allocation ktoe'!AQ$49</f>
        <v>0.1</v>
      </c>
      <c r="AR445" s="702">
        <f>'4 - Electr UW allocation ktoe'!AR$49</f>
        <v>0.1</v>
      </c>
      <c r="AS445" s="702">
        <f>'4 - Electr UW allocation ktoe'!AS$49</f>
        <v>0.1</v>
      </c>
      <c r="AT445" s="702">
        <f>'4 - Electr UW allocation ktoe'!AT$49</f>
        <v>0.1</v>
      </c>
      <c r="AU445" s="702">
        <f>'4 - Electr UW allocation ktoe'!AU$49</f>
        <v>0.1</v>
      </c>
      <c r="AV445" s="702">
        <f>'4 - Electr UW allocation ktoe'!AV$49</f>
        <v>0.1</v>
      </c>
      <c r="AW445" s="702">
        <f>'4 - Electr UW allocation ktoe'!AW$49</f>
        <v>0.1</v>
      </c>
      <c r="AX445" s="702">
        <f>'4 - Electr UW allocation ktoe'!AX$49</f>
        <v>0.1</v>
      </c>
      <c r="AY445" s="702">
        <f>'4 - Electr UW allocation ktoe'!AY$49</f>
        <v>0.1</v>
      </c>
      <c r="AZ445" s="702">
        <f>'4 - Electr UW allocation ktoe'!AZ$49</f>
        <v>0.1</v>
      </c>
      <c r="BA445" s="702">
        <f>'4 - Electr UW allocation ktoe'!BA$49</f>
        <v>0.1</v>
      </c>
      <c r="BB445" s="702">
        <f>'4 - Electr UW allocation ktoe'!BB$49</f>
        <v>0.1</v>
      </c>
      <c r="BC445" s="702">
        <f>'4 - Electr UW allocation ktoe'!BC$49</f>
        <v>0.1</v>
      </c>
      <c r="BD445" s="702">
        <f>'4 - Electr UW allocation ktoe'!BD$49</f>
        <v>0.1</v>
      </c>
      <c r="BE445" s="702">
        <f>'4 - Electr UW allocation ktoe'!BE$49</f>
        <v>0.1</v>
      </c>
      <c r="BF445" s="702">
        <f>'4 - Electr UW allocation ktoe'!BF$49</f>
        <v>0.1</v>
      </c>
      <c r="BG445" s="702">
        <f>'4 - Electr UW allocation ktoe'!BG$49</f>
        <v>0.1</v>
      </c>
      <c r="BH445" s="702">
        <f>'4 - Electr UW allocation ktoe'!BH$49</f>
        <v>0.1</v>
      </c>
    </row>
    <row r="446" spans="1:60" s="696" customFormat="1" ht="12.75" x14ac:dyDescent="0.2">
      <c r="A446" s="696" t="s">
        <v>6</v>
      </c>
      <c r="B446" s="696" t="s">
        <v>44</v>
      </c>
      <c r="C446" s="696" t="s">
        <v>14</v>
      </c>
      <c r="D446" s="696" t="s">
        <v>1024</v>
      </c>
      <c r="E446" s="699" t="s">
        <v>1052</v>
      </c>
      <c r="F446" s="696" t="s">
        <v>12</v>
      </c>
      <c r="G446" s="705"/>
      <c r="H446" s="705"/>
      <c r="I446" s="705"/>
      <c r="J446" s="705"/>
      <c r="K446" s="705"/>
      <c r="L446" s="705"/>
      <c r="M446" s="705"/>
      <c r="N446" s="705"/>
      <c r="O446" s="705"/>
      <c r="P446" s="705"/>
      <c r="Q446" s="705"/>
      <c r="R446" s="696">
        <f>'4 - Electr UW allocation ktoe'!R$50</f>
        <v>0.2</v>
      </c>
      <c r="S446" s="696">
        <f>'4 - Electr UW allocation ktoe'!S$50</f>
        <v>0.2</v>
      </c>
      <c r="T446" s="696">
        <f>'4 - Electr UW allocation ktoe'!T$50</f>
        <v>0.2</v>
      </c>
      <c r="U446" s="696">
        <f>'4 - Electr UW allocation ktoe'!U$50</f>
        <v>0.2</v>
      </c>
      <c r="V446" s="696">
        <f>'4 - Electr UW allocation ktoe'!V$50</f>
        <v>0.2</v>
      </c>
      <c r="W446" s="696">
        <f>'4 - Electr UW allocation ktoe'!W$50</f>
        <v>0.2</v>
      </c>
      <c r="X446" s="696">
        <f>'4 - Electr UW allocation ktoe'!X$50</f>
        <v>0.2</v>
      </c>
      <c r="Y446" s="696">
        <f>'4 - Electr UW allocation ktoe'!Y$50</f>
        <v>0.2</v>
      </c>
      <c r="Z446" s="696">
        <f>'4 - Electr UW allocation ktoe'!Z$50</f>
        <v>0.2</v>
      </c>
      <c r="AA446" s="696">
        <f>'4 - Electr UW allocation ktoe'!AA$50</f>
        <v>0.2</v>
      </c>
      <c r="AB446" s="696">
        <f>'4 - Electr UW allocation ktoe'!AB$50</f>
        <v>0.2</v>
      </c>
      <c r="AC446" s="696">
        <f>'4 - Electr UW allocation ktoe'!AC$50</f>
        <v>0.2</v>
      </c>
      <c r="AD446" s="696">
        <f>'4 - Electr UW allocation ktoe'!AD$50</f>
        <v>0.2</v>
      </c>
      <c r="AE446" s="696">
        <f>'4 - Electr UW allocation ktoe'!AE$50</f>
        <v>0.2</v>
      </c>
      <c r="AF446" s="696">
        <f>'4 - Electr UW allocation ktoe'!AF$50</f>
        <v>0.2</v>
      </c>
      <c r="AG446" s="696">
        <f>'4 - Electr UW allocation ktoe'!AG$50</f>
        <v>0.2</v>
      </c>
      <c r="AH446" s="696">
        <f>'4 - Electr UW allocation ktoe'!AH$50</f>
        <v>0.2</v>
      </c>
      <c r="AI446" s="696">
        <f>'4 - Electr UW allocation ktoe'!AI$50</f>
        <v>0.2</v>
      </c>
      <c r="AJ446" s="696">
        <f>'4 - Electr UW allocation ktoe'!AJ$50</f>
        <v>0.2</v>
      </c>
      <c r="AK446" s="696">
        <f>'4 - Electr UW allocation ktoe'!AK$50</f>
        <v>0.2</v>
      </c>
      <c r="AL446" s="696">
        <f>'4 - Electr UW allocation ktoe'!AL$50</f>
        <v>0.2</v>
      </c>
      <c r="AM446" s="696">
        <f>'4 - Electr UW allocation ktoe'!AM$50</f>
        <v>0.2</v>
      </c>
      <c r="AN446" s="696">
        <f>'4 - Electr UW allocation ktoe'!AN$50</f>
        <v>0.2</v>
      </c>
      <c r="AO446" s="696">
        <f>'4 - Electr UW allocation ktoe'!AO$50</f>
        <v>0.2</v>
      </c>
      <c r="AP446" s="696">
        <f>'4 - Electr UW allocation ktoe'!AP$50</f>
        <v>0.2</v>
      </c>
      <c r="AQ446" s="696">
        <f>'4 - Electr UW allocation ktoe'!AQ$50</f>
        <v>0.2</v>
      </c>
      <c r="AR446" s="696">
        <f>'4 - Electr UW allocation ktoe'!AR$50</f>
        <v>0.2</v>
      </c>
      <c r="AS446" s="696">
        <f>'4 - Electr UW allocation ktoe'!AS$50</f>
        <v>0.2</v>
      </c>
      <c r="AT446" s="696">
        <f>'4 - Electr UW allocation ktoe'!AT$50</f>
        <v>0.2</v>
      </c>
      <c r="AU446" s="696">
        <f>'4 - Electr UW allocation ktoe'!AU$50</f>
        <v>0.2</v>
      </c>
      <c r="AV446" s="696">
        <f>'4 - Electr UW allocation ktoe'!AV$50</f>
        <v>0.2</v>
      </c>
      <c r="AW446" s="696">
        <f>'4 - Electr UW allocation ktoe'!AW$50</f>
        <v>0.2</v>
      </c>
      <c r="AX446" s="696">
        <f>'4 - Electr UW allocation ktoe'!AX$50</f>
        <v>0.2</v>
      </c>
      <c r="AY446" s="696">
        <f>'4 - Electr UW allocation ktoe'!AY$50</f>
        <v>0.2</v>
      </c>
      <c r="AZ446" s="696">
        <f>'4 - Electr UW allocation ktoe'!AZ$50</f>
        <v>0.2</v>
      </c>
      <c r="BA446" s="696">
        <f>'4 - Electr UW allocation ktoe'!BA$50</f>
        <v>0.2</v>
      </c>
      <c r="BB446" s="696">
        <f>'4 - Electr UW allocation ktoe'!BB$50</f>
        <v>0.2</v>
      </c>
      <c r="BC446" s="696">
        <f>'4 - Electr UW allocation ktoe'!BC$50</f>
        <v>0.2</v>
      </c>
      <c r="BD446" s="696">
        <f>'4 - Electr UW allocation ktoe'!BD$50</f>
        <v>0.2</v>
      </c>
      <c r="BE446" s="696">
        <f>'4 - Electr UW allocation ktoe'!BE$50</f>
        <v>0.2</v>
      </c>
      <c r="BF446" s="696">
        <f>'4 - Electr UW allocation ktoe'!BF$50</f>
        <v>0.2</v>
      </c>
      <c r="BG446" s="696">
        <f>'4 - Electr UW allocation ktoe'!BG$50</f>
        <v>0.2</v>
      </c>
      <c r="BH446" s="696">
        <f>'4 - Electr UW allocation ktoe'!BH$50</f>
        <v>0.2</v>
      </c>
    </row>
    <row r="447" spans="1:60" s="696" customFormat="1" ht="12.75" x14ac:dyDescent="0.2">
      <c r="A447" s="696" t="s">
        <v>6</v>
      </c>
      <c r="B447" s="696" t="s">
        <v>44</v>
      </c>
      <c r="C447" s="696" t="s">
        <v>14</v>
      </c>
      <c r="D447" s="696" t="s">
        <v>1024</v>
      </c>
      <c r="E447" s="699" t="s">
        <v>1052</v>
      </c>
      <c r="F447" s="696" t="s">
        <v>13</v>
      </c>
      <c r="G447" s="705"/>
      <c r="H447" s="705"/>
      <c r="I447" s="705"/>
      <c r="J447" s="705"/>
      <c r="K447" s="705"/>
      <c r="L447" s="705"/>
      <c r="M447" s="705"/>
      <c r="N447" s="705"/>
      <c r="O447" s="705"/>
      <c r="P447" s="705"/>
      <c r="Q447" s="705"/>
      <c r="R447" s="696">
        <f>'4 - Electr UW allocation ktoe'!R$52</f>
        <v>0.12612005856515374</v>
      </c>
      <c r="S447" s="696">
        <f>'4 - Electr UW allocation ktoe'!S$52</f>
        <v>0.12808199121522693</v>
      </c>
      <c r="T447" s="696">
        <f>'4 - Electr UW allocation ktoe'!T$52</f>
        <v>0.13004392386530014</v>
      </c>
      <c r="U447" s="696">
        <f>'4 - Electr UW allocation ktoe'!U$52</f>
        <v>0.13200585651537333</v>
      </c>
      <c r="V447" s="696">
        <f>'4 - Electr UW allocation ktoe'!V$52</f>
        <v>0.13396778916544655</v>
      </c>
      <c r="W447" s="696">
        <f>'4 - Electr UW allocation ktoe'!W$52</f>
        <v>0.13592972181551977</v>
      </c>
      <c r="X447" s="696">
        <f>'4 - Electr UW allocation ktoe'!X$52</f>
        <v>0.13789165446559296</v>
      </c>
      <c r="Y447" s="696">
        <f>'4 - Electr UW allocation ktoe'!Y$52</f>
        <v>0.13985358711566617</v>
      </c>
      <c r="Z447" s="696">
        <f>'4 - Electr UW allocation ktoe'!Z$52</f>
        <v>0.14181551976573939</v>
      </c>
      <c r="AA447" s="696">
        <f>'4 - Electr UW allocation ktoe'!AA$52</f>
        <v>0.14377745241581258</v>
      </c>
      <c r="AB447" s="696">
        <f>'4 - Electr UW allocation ktoe'!AB$52</f>
        <v>0.1457393850658858</v>
      </c>
      <c r="AC447" s="696">
        <f>'4 - Electr UW allocation ktoe'!AC$52</f>
        <v>0.14770131771595901</v>
      </c>
      <c r="AD447" s="696">
        <f>'4 - Electr UW allocation ktoe'!AD$52</f>
        <v>0.14966325036603223</v>
      </c>
      <c r="AE447" s="696">
        <f>'4 - Electr UW allocation ktoe'!AE$52</f>
        <v>0.15162518301610542</v>
      </c>
      <c r="AF447" s="696">
        <f>'4 - Electr UW allocation ktoe'!AF$52</f>
        <v>0.15358711566617861</v>
      </c>
      <c r="AG447" s="696">
        <f>'4 - Electr UW allocation ktoe'!AG$52</f>
        <v>0.1555490483162518</v>
      </c>
      <c r="AH447" s="696">
        <f>'4 - Electr UW allocation ktoe'!AH$52</f>
        <v>0.15751098096632501</v>
      </c>
      <c r="AI447" s="696">
        <f>'4 - Electr UW allocation ktoe'!AI$52</f>
        <v>0.15947291361639823</v>
      </c>
      <c r="AJ447" s="696">
        <f>'4 - Electr UW allocation ktoe'!AJ$52</f>
        <v>0.16143484626647142</v>
      </c>
      <c r="AK447" s="696">
        <f>'4 - Electr UW allocation ktoe'!AK$52</f>
        <v>0.16339677891654464</v>
      </c>
      <c r="AL447" s="696">
        <f>'4 - Electr UW allocation ktoe'!AL$52</f>
        <v>0.16535871156661788</v>
      </c>
      <c r="AM447" s="696">
        <f>'4 - Electr UW allocation ktoe'!AM$52</f>
        <v>0.16732064421669107</v>
      </c>
      <c r="AN447" s="696">
        <f>'4 - Electr UW allocation ktoe'!AN$52</f>
        <v>0.16928257686676429</v>
      </c>
      <c r="AO447" s="696">
        <f>'4 - Electr UW allocation ktoe'!AO$52</f>
        <v>0.17124450951683748</v>
      </c>
      <c r="AP447" s="696">
        <f>'4 - Electr UW allocation ktoe'!AP$52</f>
        <v>0.17320644216691067</v>
      </c>
      <c r="AQ447" s="696">
        <f>'4 - Electr UW allocation ktoe'!AQ$52</f>
        <v>0.17516837481698389</v>
      </c>
      <c r="AR447" s="696">
        <f>'4 - Electr UW allocation ktoe'!AR$52</f>
        <v>0.17713030746705707</v>
      </c>
      <c r="AS447" s="696">
        <f>'4 - Electr UW allocation ktoe'!AS$52</f>
        <v>0.17909224011713029</v>
      </c>
      <c r="AT447" s="696">
        <f>'4 - Electr UW allocation ktoe'!AT$52</f>
        <v>0.18105417276720348</v>
      </c>
      <c r="AU447" s="696">
        <f>'4 - Electr UW allocation ktoe'!AU$52</f>
        <v>0.18301610541727673</v>
      </c>
      <c r="AV447" s="696">
        <f>'4 - Electr UW allocation ktoe'!AV$52</f>
        <v>0.18497803806734991</v>
      </c>
      <c r="AW447" s="696">
        <f>'4 - Electr UW allocation ktoe'!AW$52</f>
        <v>0.18693997071742313</v>
      </c>
      <c r="AX447" s="696">
        <f>'4 - Electr UW allocation ktoe'!AX$52</f>
        <v>0.18890190336749635</v>
      </c>
      <c r="AY447" s="696">
        <f>'4 - Electr UW allocation ktoe'!AY$52</f>
        <v>0.19086383601756954</v>
      </c>
      <c r="AZ447" s="696">
        <f>'4 - Electr UW allocation ktoe'!AZ$52</f>
        <v>0.19282576866764276</v>
      </c>
      <c r="BA447" s="696">
        <f>'4 - Electr UW allocation ktoe'!BA$52</f>
        <v>0.194787701317716</v>
      </c>
      <c r="BB447" s="696">
        <f>'4 - Electr UW allocation ktoe'!BB$52</f>
        <v>0.19674963396778913</v>
      </c>
      <c r="BC447" s="696">
        <f>'4 - Electr UW allocation ktoe'!BC$52</f>
        <v>0.19871156661786232</v>
      </c>
      <c r="BD447" s="696">
        <f>'4 - Electr UW allocation ktoe'!BD$52</f>
        <v>0.20067349926793557</v>
      </c>
      <c r="BE447" s="696">
        <f>'4 - Electr UW allocation ktoe'!BE$52</f>
        <v>0.20263543191800878</v>
      </c>
      <c r="BF447" s="696">
        <f>'4 - Electr UW allocation ktoe'!BF$52</f>
        <v>0.20459736456808197</v>
      </c>
      <c r="BG447" s="696">
        <f>'4 - Electr UW allocation ktoe'!BG$52</f>
        <v>0.20655929721815519</v>
      </c>
      <c r="BH447" s="696">
        <f>'4 - Electr UW allocation ktoe'!BH$52</f>
        <v>0.20852122986822841</v>
      </c>
    </row>
    <row r="448" spans="1:60" s="697" customFormat="1" ht="12.75" x14ac:dyDescent="0.2">
      <c r="A448" s="697" t="s">
        <v>6</v>
      </c>
      <c r="B448" s="697" t="s">
        <v>44</v>
      </c>
      <c r="C448" s="697" t="s">
        <v>18</v>
      </c>
      <c r="F448" s="697" t="s">
        <v>9</v>
      </c>
      <c r="AX448" s="697">
        <v>12</v>
      </c>
      <c r="AY448" s="697">
        <v>2</v>
      </c>
      <c r="AZ448" s="697">
        <v>3</v>
      </c>
      <c r="BA448" s="697">
        <v>2</v>
      </c>
      <c r="BB448" s="697">
        <v>3</v>
      </c>
      <c r="BC448" s="697">
        <v>4</v>
      </c>
    </row>
    <row r="449" spans="1:60" s="697" customFormat="1" ht="12.75" x14ac:dyDescent="0.2">
      <c r="A449" s="697" t="s">
        <v>6</v>
      </c>
      <c r="B449" s="697" t="s">
        <v>44</v>
      </c>
      <c r="C449" s="697" t="s">
        <v>18</v>
      </c>
      <c r="F449" s="697" t="s">
        <v>10</v>
      </c>
      <c r="AX449" s="698">
        <v>8.6984886375992196E-5</v>
      </c>
      <c r="AY449" s="698">
        <v>1.44342843120981E-5</v>
      </c>
      <c r="AZ449" s="698">
        <v>2.18197687104517E-5</v>
      </c>
      <c r="BA449" s="698">
        <v>1.47887428089738E-5</v>
      </c>
      <c r="BB449" s="698">
        <v>2.2543508972316602E-5</v>
      </c>
      <c r="BC449" s="698">
        <v>3.0067501540959498E-5</v>
      </c>
    </row>
    <row r="450" spans="1:60" s="696" customFormat="1" ht="12.75" x14ac:dyDescent="0.2">
      <c r="A450" s="696" t="s">
        <v>6</v>
      </c>
      <c r="B450" s="696" t="s">
        <v>44</v>
      </c>
      <c r="C450" s="696" t="s">
        <v>18</v>
      </c>
      <c r="D450" s="696" t="s">
        <v>1075</v>
      </c>
      <c r="E450" s="699" t="s">
        <v>1053</v>
      </c>
      <c r="F450" s="696" t="s">
        <v>11</v>
      </c>
      <c r="G450" s="705"/>
      <c r="H450" s="705"/>
      <c r="I450" s="705"/>
      <c r="J450" s="705"/>
      <c r="K450" s="705"/>
      <c r="L450" s="705"/>
      <c r="M450" s="705"/>
      <c r="N450" s="705"/>
      <c r="O450" s="705"/>
      <c r="P450" s="705"/>
      <c r="Q450" s="705"/>
      <c r="R450" s="705"/>
      <c r="S450" s="705"/>
      <c r="T450" s="705"/>
      <c r="U450" s="705"/>
      <c r="V450" s="705"/>
      <c r="W450" s="705"/>
      <c r="X450" s="705"/>
      <c r="Y450" s="705"/>
      <c r="Z450" s="705"/>
      <c r="AA450" s="705"/>
      <c r="AB450" s="705"/>
      <c r="AC450" s="705"/>
      <c r="AD450" s="705"/>
      <c r="AE450" s="705"/>
      <c r="AF450" s="705"/>
      <c r="AG450" s="705"/>
      <c r="AH450" s="705"/>
      <c r="AI450" s="705"/>
      <c r="AJ450" s="705"/>
      <c r="AK450" s="705"/>
      <c r="AL450" s="705"/>
      <c r="AM450" s="705"/>
      <c r="AN450" s="705"/>
      <c r="AO450" s="705"/>
      <c r="AP450" s="705"/>
      <c r="AQ450" s="705"/>
      <c r="AR450" s="705"/>
      <c r="AS450" s="705"/>
      <c r="AT450" s="705"/>
      <c r="AU450" s="705"/>
      <c r="AV450" s="705"/>
      <c r="AW450" s="705"/>
      <c r="AX450" s="696">
        <f t="shared" ref="AX450:BC450" si="70">0.5</f>
        <v>0.5</v>
      </c>
      <c r="AY450" s="696">
        <f t="shared" si="70"/>
        <v>0.5</v>
      </c>
      <c r="AZ450" s="696">
        <f t="shared" si="70"/>
        <v>0.5</v>
      </c>
      <c r="BA450" s="696">
        <f t="shared" si="70"/>
        <v>0.5</v>
      </c>
      <c r="BB450" s="696">
        <f t="shared" si="70"/>
        <v>0.5</v>
      </c>
      <c r="BC450" s="696">
        <f t="shared" si="70"/>
        <v>0.5</v>
      </c>
      <c r="BD450" s="705"/>
      <c r="BE450" s="705"/>
      <c r="BF450" s="705"/>
      <c r="BG450" s="705"/>
      <c r="BH450" s="705"/>
    </row>
    <row r="451" spans="1:60" s="696" customFormat="1" ht="12.75" x14ac:dyDescent="0.2">
      <c r="A451" s="696" t="s">
        <v>6</v>
      </c>
      <c r="B451" s="696" t="s">
        <v>44</v>
      </c>
      <c r="C451" s="696" t="s">
        <v>18</v>
      </c>
      <c r="D451" s="696" t="s">
        <v>1075</v>
      </c>
      <c r="E451" s="699" t="s">
        <v>1053</v>
      </c>
      <c r="F451" s="696" t="s">
        <v>12</v>
      </c>
      <c r="G451" s="705"/>
      <c r="H451" s="705"/>
      <c r="I451" s="705"/>
      <c r="J451" s="705"/>
      <c r="K451" s="705"/>
      <c r="L451" s="705"/>
      <c r="M451" s="705"/>
      <c r="N451" s="705"/>
      <c r="O451" s="705"/>
      <c r="P451" s="705"/>
      <c r="Q451" s="705"/>
      <c r="R451" s="705"/>
      <c r="S451" s="705"/>
      <c r="T451" s="705"/>
      <c r="U451" s="705"/>
      <c r="V451" s="705"/>
      <c r="W451" s="705"/>
      <c r="X451" s="705"/>
      <c r="Y451" s="705"/>
      <c r="Z451" s="705"/>
      <c r="AA451" s="705"/>
      <c r="AB451" s="705"/>
      <c r="AC451" s="705"/>
      <c r="AD451" s="705"/>
      <c r="AE451" s="705"/>
      <c r="AF451" s="705"/>
      <c r="AG451" s="705"/>
      <c r="AH451" s="705"/>
      <c r="AI451" s="705"/>
      <c r="AJ451" s="705"/>
      <c r="AK451" s="705"/>
      <c r="AL451" s="705"/>
      <c r="AM451" s="705"/>
      <c r="AN451" s="705"/>
      <c r="AO451" s="705"/>
      <c r="AP451" s="705"/>
      <c r="AQ451" s="705"/>
      <c r="AR451" s="705"/>
      <c r="AS451" s="705"/>
      <c r="AT451" s="705"/>
      <c r="AU451" s="705"/>
      <c r="AV451" s="705"/>
      <c r="AW451" s="705"/>
      <c r="AX451" s="701">
        <f>'3 Heat eta and phi'!AU$50</f>
        <v>1</v>
      </c>
      <c r="AY451" s="701">
        <f>'3 Heat eta and phi'!AV$50</f>
        <v>1</v>
      </c>
      <c r="AZ451" s="701">
        <f>'3 Heat eta and phi'!AW$50</f>
        <v>1</v>
      </c>
      <c r="BA451" s="701">
        <f>'3 Heat eta and phi'!AX$50</f>
        <v>1</v>
      </c>
      <c r="BB451" s="701">
        <f>'3 Heat eta and phi'!AY$50</f>
        <v>1</v>
      </c>
      <c r="BC451" s="701">
        <f>'3 Heat eta and phi'!AZ$50</f>
        <v>1</v>
      </c>
      <c r="BD451" s="705"/>
      <c r="BE451" s="705"/>
      <c r="BF451" s="705"/>
      <c r="BG451" s="705"/>
      <c r="BH451" s="705"/>
    </row>
    <row r="452" spans="1:60" s="696" customFormat="1" ht="12.75" x14ac:dyDescent="0.2">
      <c r="A452" s="696" t="s">
        <v>6</v>
      </c>
      <c r="B452" s="696" t="s">
        <v>44</v>
      </c>
      <c r="C452" s="696" t="s">
        <v>18</v>
      </c>
      <c r="D452" s="696" t="s">
        <v>1075</v>
      </c>
      <c r="E452" s="699" t="s">
        <v>1053</v>
      </c>
      <c r="F452" s="696" t="s">
        <v>13</v>
      </c>
      <c r="G452" s="705"/>
      <c r="H452" s="705"/>
      <c r="I452" s="705"/>
      <c r="J452" s="705"/>
      <c r="K452" s="705"/>
      <c r="L452" s="705"/>
      <c r="M452" s="705"/>
      <c r="N452" s="705"/>
      <c r="O452" s="705"/>
      <c r="P452" s="705"/>
      <c r="Q452" s="705"/>
      <c r="R452" s="705"/>
      <c r="S452" s="705"/>
      <c r="T452" s="705"/>
      <c r="U452" s="705"/>
      <c r="V452" s="705"/>
      <c r="W452" s="705"/>
      <c r="X452" s="705"/>
      <c r="Y452" s="705"/>
      <c r="Z452" s="705"/>
      <c r="AA452" s="705"/>
      <c r="AB452" s="705"/>
      <c r="AC452" s="705"/>
      <c r="AD452" s="705"/>
      <c r="AE452" s="705"/>
      <c r="AF452" s="705"/>
      <c r="AG452" s="705"/>
      <c r="AH452" s="705"/>
      <c r="AI452" s="705"/>
      <c r="AJ452" s="705"/>
      <c r="AK452" s="705"/>
      <c r="AL452" s="705"/>
      <c r="AM452" s="705"/>
      <c r="AN452" s="705"/>
      <c r="AO452" s="705"/>
      <c r="AP452" s="705"/>
      <c r="AQ452" s="705"/>
      <c r="AR452" s="705"/>
      <c r="AS452" s="705"/>
      <c r="AT452" s="705"/>
      <c r="AU452" s="705"/>
      <c r="AV452" s="705"/>
      <c r="AW452" s="705"/>
      <c r="AX452" s="700">
        <f>'3 Heat eta and phi'!AU$24</f>
        <v>0.40033819488480238</v>
      </c>
      <c r="AY452" s="700">
        <f>'3 Heat eta and phi'!AV$24</f>
        <v>0.40065525258930468</v>
      </c>
      <c r="AZ452" s="700">
        <f>'3 Heat eta and phi'!AW$24</f>
        <v>0.40039103783555285</v>
      </c>
      <c r="BA452" s="700">
        <f>'3 Heat eta and phi'!AX$24</f>
        <v>0.40017966603255128</v>
      </c>
      <c r="BB452" s="700">
        <f>'3 Heat eta and phi'!AY$24</f>
        <v>0.40023250898330165</v>
      </c>
      <c r="BC452" s="700">
        <f>'3 Heat eta and phi'!AZ$24</f>
        <v>0.40139505389980978</v>
      </c>
      <c r="BD452" s="705"/>
      <c r="BE452" s="705"/>
      <c r="BF452" s="705"/>
      <c r="BG452" s="705"/>
      <c r="BH452" s="705"/>
    </row>
    <row r="453" spans="1:60" s="696" customFormat="1" ht="12.75" x14ac:dyDescent="0.2">
      <c r="A453" s="696" t="s">
        <v>6</v>
      </c>
      <c r="B453" s="696" t="s">
        <v>44</v>
      </c>
      <c r="C453" s="696" t="s">
        <v>18</v>
      </c>
      <c r="D453" s="696" t="s">
        <v>1074</v>
      </c>
      <c r="E453" s="699" t="s">
        <v>1047</v>
      </c>
      <c r="F453" s="696" t="s">
        <v>11</v>
      </c>
      <c r="G453" s="705"/>
      <c r="H453" s="705"/>
      <c r="I453" s="705"/>
      <c r="J453" s="705"/>
      <c r="K453" s="705"/>
      <c r="L453" s="705"/>
      <c r="M453" s="705"/>
      <c r="N453" s="705"/>
      <c r="O453" s="705"/>
      <c r="P453" s="705"/>
      <c r="Q453" s="705"/>
      <c r="R453" s="705"/>
      <c r="S453" s="705"/>
      <c r="T453" s="705"/>
      <c r="U453" s="705"/>
      <c r="V453" s="705"/>
      <c r="W453" s="705"/>
      <c r="X453" s="705"/>
      <c r="Y453" s="705"/>
      <c r="Z453" s="705"/>
      <c r="AA453" s="705"/>
      <c r="AB453" s="705"/>
      <c r="AC453" s="705"/>
      <c r="AD453" s="705"/>
      <c r="AE453" s="705"/>
      <c r="AF453" s="705"/>
      <c r="AG453" s="705"/>
      <c r="AH453" s="705"/>
      <c r="AI453" s="705"/>
      <c r="AJ453" s="705"/>
      <c r="AK453" s="705"/>
      <c r="AL453" s="705"/>
      <c r="AM453" s="705"/>
      <c r="AN453" s="705"/>
      <c r="AO453" s="705"/>
      <c r="AP453" s="705"/>
      <c r="AQ453" s="705"/>
      <c r="AR453" s="705"/>
      <c r="AS453" s="705"/>
      <c r="AT453" s="705"/>
      <c r="AU453" s="705"/>
      <c r="AV453" s="705"/>
      <c r="AW453" s="705"/>
      <c r="AX453" s="696">
        <f t="shared" ref="AX453:BC453" si="71">0.5</f>
        <v>0.5</v>
      </c>
      <c r="AY453" s="696">
        <f t="shared" si="71"/>
        <v>0.5</v>
      </c>
      <c r="AZ453" s="696">
        <f t="shared" si="71"/>
        <v>0.5</v>
      </c>
      <c r="BA453" s="696">
        <f t="shared" si="71"/>
        <v>0.5</v>
      </c>
      <c r="BB453" s="696">
        <f t="shared" si="71"/>
        <v>0.5</v>
      </c>
      <c r="BC453" s="696">
        <f t="shared" si="71"/>
        <v>0.5</v>
      </c>
      <c r="BD453" s="705"/>
      <c r="BE453" s="705"/>
      <c r="BF453" s="705"/>
      <c r="BG453" s="705"/>
      <c r="BH453" s="705"/>
    </row>
    <row r="454" spans="1:60" s="696" customFormat="1" ht="12.75" x14ac:dyDescent="0.2">
      <c r="A454" s="696" t="s">
        <v>6</v>
      </c>
      <c r="B454" s="696" t="s">
        <v>44</v>
      </c>
      <c r="C454" s="696" t="s">
        <v>18</v>
      </c>
      <c r="D454" s="696" t="s">
        <v>1074</v>
      </c>
      <c r="E454" s="699" t="s">
        <v>1047</v>
      </c>
      <c r="F454" s="696" t="s">
        <v>12</v>
      </c>
      <c r="G454" s="705"/>
      <c r="H454" s="705"/>
      <c r="I454" s="705"/>
      <c r="J454" s="705"/>
      <c r="K454" s="705"/>
      <c r="L454" s="705"/>
      <c r="M454" s="705"/>
      <c r="N454" s="705"/>
      <c r="O454" s="705"/>
      <c r="P454" s="705"/>
      <c r="Q454" s="705"/>
      <c r="R454" s="705"/>
      <c r="S454" s="705"/>
      <c r="T454" s="705"/>
      <c r="U454" s="705"/>
      <c r="V454" s="705"/>
      <c r="W454" s="705"/>
      <c r="X454" s="705"/>
      <c r="Y454" s="705"/>
      <c r="Z454" s="705"/>
      <c r="AA454" s="705"/>
      <c r="AB454" s="705"/>
      <c r="AC454" s="705"/>
      <c r="AD454" s="705"/>
      <c r="AE454" s="705"/>
      <c r="AF454" s="705"/>
      <c r="AG454" s="705"/>
      <c r="AH454" s="705"/>
      <c r="AI454" s="705"/>
      <c r="AJ454" s="705"/>
      <c r="AK454" s="705"/>
      <c r="AL454" s="705"/>
      <c r="AM454" s="705"/>
      <c r="AN454" s="705"/>
      <c r="AO454" s="705"/>
      <c r="AP454" s="705"/>
      <c r="AQ454" s="705"/>
      <c r="AR454" s="705"/>
      <c r="AS454" s="705"/>
      <c r="AT454" s="705"/>
      <c r="AU454" s="705"/>
      <c r="AV454" s="705"/>
      <c r="AW454" s="705"/>
      <c r="AX454" s="701">
        <f>'3 Heat eta and phi'!AU$50</f>
        <v>1</v>
      </c>
      <c r="AY454" s="701">
        <f>'3 Heat eta and phi'!AV$50</f>
        <v>1</v>
      </c>
      <c r="AZ454" s="701">
        <f>'3 Heat eta and phi'!AW$50</f>
        <v>1</v>
      </c>
      <c r="BA454" s="701">
        <f>'3 Heat eta and phi'!AX$50</f>
        <v>1</v>
      </c>
      <c r="BB454" s="701">
        <f>'3 Heat eta and phi'!AY$50</f>
        <v>1</v>
      </c>
      <c r="BC454" s="701">
        <f>'3 Heat eta and phi'!AZ$50</f>
        <v>1</v>
      </c>
      <c r="BD454" s="705"/>
      <c r="BE454" s="705"/>
      <c r="BF454" s="705"/>
      <c r="BG454" s="705"/>
      <c r="BH454" s="705"/>
    </row>
    <row r="455" spans="1:60" s="696" customFormat="1" ht="12.75" x14ac:dyDescent="0.2">
      <c r="A455" s="696" t="s">
        <v>6</v>
      </c>
      <c r="B455" s="696" t="s">
        <v>44</v>
      </c>
      <c r="C455" s="696" t="s">
        <v>18</v>
      </c>
      <c r="D455" s="696" t="s">
        <v>1074</v>
      </c>
      <c r="E455" s="699" t="s">
        <v>1047</v>
      </c>
      <c r="F455" s="696" t="s">
        <v>13</v>
      </c>
      <c r="G455" s="705"/>
      <c r="H455" s="705"/>
      <c r="I455" s="705"/>
      <c r="J455" s="705"/>
      <c r="K455" s="705"/>
      <c r="L455" s="705"/>
      <c r="M455" s="705"/>
      <c r="N455" s="705"/>
      <c r="O455" s="705"/>
      <c r="P455" s="705"/>
      <c r="Q455" s="705"/>
      <c r="R455" s="705"/>
      <c r="S455" s="705"/>
      <c r="T455" s="705"/>
      <c r="U455" s="705"/>
      <c r="V455" s="705"/>
      <c r="W455" s="705"/>
      <c r="X455" s="705"/>
      <c r="Y455" s="705"/>
      <c r="Z455" s="705"/>
      <c r="AA455" s="705"/>
      <c r="AB455" s="705"/>
      <c r="AC455" s="705"/>
      <c r="AD455" s="705"/>
      <c r="AE455" s="705"/>
      <c r="AF455" s="705"/>
      <c r="AG455" s="705"/>
      <c r="AH455" s="705"/>
      <c r="AI455" s="705"/>
      <c r="AJ455" s="705"/>
      <c r="AK455" s="705"/>
      <c r="AL455" s="705"/>
      <c r="AM455" s="705"/>
      <c r="AN455" s="705"/>
      <c r="AO455" s="705"/>
      <c r="AP455" s="705"/>
      <c r="AQ455" s="705"/>
      <c r="AR455" s="705"/>
      <c r="AS455" s="705"/>
      <c r="AT455" s="705"/>
      <c r="AU455" s="705"/>
      <c r="AV455" s="705"/>
      <c r="AW455" s="705"/>
      <c r="AX455" s="700">
        <f>'3 Heat eta and phi'!AU$25</f>
        <v>0.6750658572901157</v>
      </c>
      <c r="AY455" s="700">
        <f>'3 Heat eta and phi'!AV$25</f>
        <v>0.67523765891650445</v>
      </c>
      <c r="AZ455" s="700">
        <f>'3 Heat eta and phi'!AW$25</f>
        <v>0.67509449089451379</v>
      </c>
      <c r="BA455" s="700">
        <f>'3 Heat eta and phi'!AX$25</f>
        <v>0.67497995647692133</v>
      </c>
      <c r="BB455" s="700">
        <f>'3 Heat eta and phi'!AY$25</f>
        <v>0.67500859008131942</v>
      </c>
      <c r="BC455" s="700">
        <f>'3 Heat eta and phi'!AZ$25</f>
        <v>0.67563852937807811</v>
      </c>
      <c r="BD455" s="705"/>
      <c r="BE455" s="705"/>
      <c r="BF455" s="705"/>
      <c r="BG455" s="705"/>
      <c r="BH455" s="705"/>
    </row>
    <row r="456" spans="1:60" s="697" customFormat="1" ht="12.75" x14ac:dyDescent="0.2">
      <c r="A456" s="697" t="s">
        <v>6</v>
      </c>
      <c r="B456" s="697" t="s">
        <v>45</v>
      </c>
      <c r="C456" s="697" t="s">
        <v>20</v>
      </c>
      <c r="F456" s="697" t="s">
        <v>9</v>
      </c>
      <c r="Q456" s="697">
        <v>82</v>
      </c>
      <c r="R456" s="697">
        <v>68</v>
      </c>
      <c r="S456" s="697">
        <v>52</v>
      </c>
      <c r="T456" s="697">
        <v>54</v>
      </c>
      <c r="U456" s="697">
        <v>70</v>
      </c>
      <c r="V456" s="697">
        <v>77</v>
      </c>
      <c r="W456" s="697">
        <v>113</v>
      </c>
      <c r="X456" s="697">
        <v>97</v>
      </c>
      <c r="Y456" s="697">
        <v>91</v>
      </c>
      <c r="Z456" s="697">
        <v>93</v>
      </c>
      <c r="AA456" s="697">
        <v>82</v>
      </c>
      <c r="AB456" s="697">
        <v>75</v>
      </c>
      <c r="AC456" s="697">
        <v>75</v>
      </c>
      <c r="AD456" s="697">
        <v>43</v>
      </c>
    </row>
    <row r="457" spans="1:60" s="697" customFormat="1" ht="12.75" x14ac:dyDescent="0.2">
      <c r="A457" s="697" t="s">
        <v>6</v>
      </c>
      <c r="B457" s="697" t="s">
        <v>45</v>
      </c>
      <c r="C457" s="697" t="s">
        <v>20</v>
      </c>
      <c r="F457" s="697" t="s">
        <v>10</v>
      </c>
      <c r="Q457" s="697">
        <v>6.6005006721241502E-4</v>
      </c>
      <c r="R457" s="697">
        <v>5.4891830804003902E-4</v>
      </c>
      <c r="S457" s="697">
        <v>4.1678689365522099E-4</v>
      </c>
      <c r="T457" s="697">
        <v>4.1168891565713898E-4</v>
      </c>
      <c r="U457" s="697">
        <v>5.5602773784086497E-4</v>
      </c>
      <c r="V457" s="697">
        <v>6.2334550341220903E-4</v>
      </c>
      <c r="W457" s="697">
        <v>9.0643650131553601E-4</v>
      </c>
      <c r="X457" s="697">
        <v>7.5796646193758096E-4</v>
      </c>
      <c r="Y457" s="697">
        <v>7.1144329171520405E-4</v>
      </c>
      <c r="Z457" s="697">
        <v>6.9369335769962296E-4</v>
      </c>
      <c r="AA457" s="697">
        <v>6.60347729450703E-4</v>
      </c>
      <c r="AB457" s="697">
        <v>6.1687270214918404E-4</v>
      </c>
      <c r="AC457" s="697">
        <v>6.2147313993089195E-4</v>
      </c>
      <c r="AD457" s="697">
        <v>3.5945363048166799E-4</v>
      </c>
    </row>
    <row r="458" spans="1:60" s="696" customFormat="1" ht="12.75" x14ac:dyDescent="0.2">
      <c r="A458" s="696" t="s">
        <v>6</v>
      </c>
      <c r="B458" s="696" t="s">
        <v>45</v>
      </c>
      <c r="C458" s="696" t="s">
        <v>20</v>
      </c>
      <c r="D458" s="696" t="s">
        <v>1075</v>
      </c>
      <c r="E458" s="699" t="s">
        <v>1053</v>
      </c>
      <c r="F458" s="696" t="s">
        <v>11</v>
      </c>
      <c r="G458" s="705"/>
      <c r="H458" s="705"/>
      <c r="I458" s="705"/>
      <c r="J458" s="705"/>
      <c r="K458" s="705"/>
      <c r="L458" s="705"/>
      <c r="M458" s="705"/>
      <c r="N458" s="705"/>
      <c r="O458" s="705"/>
      <c r="P458" s="705"/>
      <c r="Q458" s="696">
        <f t="shared" ref="Q458:AD458" si="72">0.5</f>
        <v>0.5</v>
      </c>
      <c r="R458" s="696">
        <f t="shared" si="72"/>
        <v>0.5</v>
      </c>
      <c r="S458" s="696">
        <f t="shared" si="72"/>
        <v>0.5</v>
      </c>
      <c r="T458" s="696">
        <f t="shared" si="72"/>
        <v>0.5</v>
      </c>
      <c r="U458" s="696">
        <f t="shared" si="72"/>
        <v>0.5</v>
      </c>
      <c r="V458" s="696">
        <f t="shared" si="72"/>
        <v>0.5</v>
      </c>
      <c r="W458" s="696">
        <f t="shared" si="72"/>
        <v>0.5</v>
      </c>
      <c r="X458" s="696">
        <f t="shared" si="72"/>
        <v>0.5</v>
      </c>
      <c r="Y458" s="696">
        <f t="shared" si="72"/>
        <v>0.5</v>
      </c>
      <c r="Z458" s="696">
        <f t="shared" si="72"/>
        <v>0.5</v>
      </c>
      <c r="AA458" s="696">
        <f t="shared" si="72"/>
        <v>0.5</v>
      </c>
      <c r="AB458" s="696">
        <f t="shared" si="72"/>
        <v>0.5</v>
      </c>
      <c r="AC458" s="696">
        <f t="shared" si="72"/>
        <v>0.5</v>
      </c>
      <c r="AD458" s="696">
        <f t="shared" si="72"/>
        <v>0.5</v>
      </c>
      <c r="AE458" s="705"/>
      <c r="AF458" s="705"/>
      <c r="AG458" s="705"/>
      <c r="AH458" s="705"/>
      <c r="AI458" s="705"/>
      <c r="AJ458" s="705"/>
      <c r="AK458" s="705"/>
      <c r="AL458" s="705"/>
      <c r="AM458" s="705"/>
      <c r="AN458" s="705"/>
      <c r="AO458" s="705"/>
      <c r="AP458" s="705"/>
      <c r="AQ458" s="705"/>
      <c r="AR458" s="705"/>
      <c r="AS458" s="705"/>
      <c r="AT458" s="705"/>
      <c r="AU458" s="705"/>
      <c r="AV458" s="705"/>
      <c r="AW458" s="705"/>
      <c r="AX458" s="705"/>
      <c r="AY458" s="705"/>
      <c r="AZ458" s="705"/>
      <c r="BA458" s="705"/>
      <c r="BB458" s="705"/>
      <c r="BC458" s="705"/>
      <c r="BD458" s="705"/>
      <c r="BE458" s="705"/>
      <c r="BF458" s="705"/>
      <c r="BG458" s="705"/>
      <c r="BH458" s="705"/>
    </row>
    <row r="459" spans="1:60" s="696" customFormat="1" ht="12.75" x14ac:dyDescent="0.2">
      <c r="A459" s="696" t="s">
        <v>6</v>
      </c>
      <c r="B459" s="696" t="s">
        <v>45</v>
      </c>
      <c r="C459" s="696" t="s">
        <v>20</v>
      </c>
      <c r="D459" s="696" t="s">
        <v>1075</v>
      </c>
      <c r="E459" s="699" t="s">
        <v>1053</v>
      </c>
      <c r="F459" s="696" t="s">
        <v>12</v>
      </c>
      <c r="G459" s="705"/>
      <c r="H459" s="705"/>
      <c r="I459" s="705"/>
      <c r="J459" s="705"/>
      <c r="K459" s="705"/>
      <c r="L459" s="705"/>
      <c r="M459" s="705"/>
      <c r="N459" s="705"/>
      <c r="O459" s="705"/>
      <c r="P459" s="705"/>
      <c r="Q459" s="700">
        <f>'3 Heat eta and phi'!N$20</f>
        <v>0.26376961637687713</v>
      </c>
      <c r="R459" s="700">
        <f>'3 Heat eta and phi'!O$20</f>
        <v>0.27384463233818968</v>
      </c>
      <c r="S459" s="700">
        <f>'3 Heat eta and phi'!P$20</f>
        <v>0.29274828522686275</v>
      </c>
      <c r="T459" s="700">
        <f>'3 Heat eta and phi'!Q$20</f>
        <v>0.26305771052289167</v>
      </c>
      <c r="U459" s="700">
        <f>'3 Heat eta and phi'!R$20</f>
        <v>0.27337536104858901</v>
      </c>
      <c r="V459" s="700">
        <f>'3 Heat eta and phi'!S$20</f>
        <v>0.26712694482050137</v>
      </c>
      <c r="W459" s="700">
        <f>'3 Heat eta and phi'!T$20</f>
        <v>0.26379674514077622</v>
      </c>
      <c r="X459" s="700">
        <f>'3 Heat eta and phi'!U$20</f>
        <v>0.27815907003644758</v>
      </c>
      <c r="Y459" s="700">
        <f>'3 Heat eta and phi'!V$20</f>
        <v>0.28285577134714029</v>
      </c>
      <c r="Z459" s="700">
        <f>'3 Heat eta and phi'!W$20</f>
        <v>0.27873423627915395</v>
      </c>
      <c r="AA459" s="700">
        <f>'3 Heat eta and phi'!X$20</f>
        <v>0.30307632471533119</v>
      </c>
      <c r="AB459" s="700">
        <f>'3 Heat eta and phi'!Y$20</f>
        <v>0.30222719842934154</v>
      </c>
      <c r="AC459" s="700">
        <f>'3 Heat eta and phi'!Z$20</f>
        <v>0.31428327370669973</v>
      </c>
      <c r="AD459" s="700">
        <f>'3 Heat eta and phi'!AA$20</f>
        <v>0.32638671499685012</v>
      </c>
      <c r="AE459" s="705"/>
      <c r="AF459" s="705"/>
      <c r="AG459" s="705"/>
      <c r="AH459" s="705"/>
      <c r="AI459" s="705"/>
      <c r="AJ459" s="705"/>
      <c r="AK459" s="705"/>
      <c r="AL459" s="705"/>
      <c r="AM459" s="705"/>
      <c r="AN459" s="705"/>
      <c r="AO459" s="705"/>
      <c r="AP459" s="705"/>
      <c r="AQ459" s="705"/>
      <c r="AR459" s="705"/>
      <c r="AS459" s="705"/>
      <c r="AT459" s="705"/>
      <c r="AU459" s="705"/>
      <c r="AV459" s="705"/>
      <c r="AW459" s="705"/>
      <c r="AX459" s="705"/>
      <c r="AY459" s="705"/>
      <c r="AZ459" s="705"/>
      <c r="BA459" s="705"/>
      <c r="BB459" s="705"/>
      <c r="BC459" s="705"/>
      <c r="BD459" s="705"/>
      <c r="BE459" s="705"/>
      <c r="BF459" s="705"/>
      <c r="BG459" s="705"/>
      <c r="BH459" s="705"/>
    </row>
    <row r="460" spans="1:60" s="696" customFormat="1" ht="12.75" x14ac:dyDescent="0.2">
      <c r="A460" s="696" t="s">
        <v>6</v>
      </c>
      <c r="B460" s="696" t="s">
        <v>45</v>
      </c>
      <c r="C460" s="696" t="s">
        <v>20</v>
      </c>
      <c r="D460" s="696" t="s">
        <v>1075</v>
      </c>
      <c r="E460" s="699" t="s">
        <v>1053</v>
      </c>
      <c r="F460" s="696" t="s">
        <v>13</v>
      </c>
      <c r="G460" s="705"/>
      <c r="H460" s="705"/>
      <c r="I460" s="705"/>
      <c r="J460" s="705"/>
      <c r="K460" s="705"/>
      <c r="L460" s="705"/>
      <c r="M460" s="705"/>
      <c r="N460" s="705"/>
      <c r="O460" s="705"/>
      <c r="P460" s="705"/>
      <c r="Q460" s="700">
        <f>'3 Heat eta and phi'!N$24</f>
        <v>0.40255759881631803</v>
      </c>
      <c r="R460" s="700">
        <f>'3 Heat eta and phi'!O$24</f>
        <v>0.40261044176706828</v>
      </c>
      <c r="S460" s="700">
        <f>'3 Heat eta and phi'!P$24</f>
        <v>0.40308602832382168</v>
      </c>
      <c r="T460" s="700">
        <f>'3 Heat eta and phi'!Q$24</f>
        <v>0.4022933840625661</v>
      </c>
      <c r="U460" s="700">
        <f>'3 Heat eta and phi'!R$24</f>
        <v>0.40287465652082011</v>
      </c>
      <c r="V460" s="700">
        <f>'3 Heat eta and phi'!S$24</f>
        <v>0.40102515324455723</v>
      </c>
      <c r="W460" s="700">
        <f>'3 Heat eta and phi'!T$24</f>
        <v>0.40076093849080541</v>
      </c>
      <c r="X460" s="700">
        <f>'3 Heat eta and phi'!U$24</f>
        <v>0.4033502430775735</v>
      </c>
      <c r="Y460" s="700">
        <f>'3 Heat eta and phi'!V$24</f>
        <v>0.40234622701331646</v>
      </c>
      <c r="Z460" s="700">
        <f>'3 Heat eta and phi'!W$24</f>
        <v>0.40435425914183065</v>
      </c>
      <c r="AA460" s="700">
        <f>'3 Heat eta and phi'!X$24</f>
        <v>0.40271612766856901</v>
      </c>
      <c r="AB460" s="700">
        <f>'3 Heat eta and phi'!Y$24</f>
        <v>0.402134855210315</v>
      </c>
      <c r="AC460" s="700">
        <f>'3 Heat eta and phi'!Z$24</f>
        <v>0.40250475586556766</v>
      </c>
      <c r="AD460" s="700">
        <f>'3 Heat eta and phi'!AA$24</f>
        <v>0.40160642570281135</v>
      </c>
      <c r="AE460" s="705"/>
      <c r="AF460" s="705"/>
      <c r="AG460" s="705"/>
      <c r="AH460" s="705"/>
      <c r="AI460" s="705"/>
      <c r="AJ460" s="705"/>
      <c r="AK460" s="705"/>
      <c r="AL460" s="705"/>
      <c r="AM460" s="705"/>
      <c r="AN460" s="705"/>
      <c r="AO460" s="705"/>
      <c r="AP460" s="705"/>
      <c r="AQ460" s="705"/>
      <c r="AR460" s="705"/>
      <c r="AS460" s="705"/>
      <c r="AT460" s="705"/>
      <c r="AU460" s="705"/>
      <c r="AV460" s="705"/>
      <c r="AW460" s="705"/>
      <c r="AX460" s="705"/>
      <c r="AY460" s="705"/>
      <c r="AZ460" s="705"/>
      <c r="BA460" s="705"/>
      <c r="BB460" s="705"/>
      <c r="BC460" s="705"/>
      <c r="BD460" s="705"/>
      <c r="BE460" s="705"/>
      <c r="BF460" s="705"/>
      <c r="BG460" s="705"/>
      <c r="BH460" s="705"/>
    </row>
    <row r="461" spans="1:60" s="696" customFormat="1" ht="12.75" x14ac:dyDescent="0.2">
      <c r="A461" s="696" t="s">
        <v>6</v>
      </c>
      <c r="B461" s="696" t="s">
        <v>45</v>
      </c>
      <c r="C461" s="696" t="s">
        <v>20</v>
      </c>
      <c r="D461" s="696" t="s">
        <v>1074</v>
      </c>
      <c r="E461" s="699" t="s">
        <v>1047</v>
      </c>
      <c r="F461" s="696" t="s">
        <v>11</v>
      </c>
      <c r="G461" s="705"/>
      <c r="H461" s="705"/>
      <c r="I461" s="705"/>
      <c r="J461" s="705"/>
      <c r="K461" s="705"/>
      <c r="L461" s="705"/>
      <c r="M461" s="705"/>
      <c r="N461" s="705"/>
      <c r="O461" s="705"/>
      <c r="P461" s="705"/>
      <c r="Q461" s="696">
        <f t="shared" ref="Q461:AD461" si="73">0.5</f>
        <v>0.5</v>
      </c>
      <c r="R461" s="696">
        <f t="shared" si="73"/>
        <v>0.5</v>
      </c>
      <c r="S461" s="696">
        <f t="shared" si="73"/>
        <v>0.5</v>
      </c>
      <c r="T461" s="696">
        <f t="shared" si="73"/>
        <v>0.5</v>
      </c>
      <c r="U461" s="696">
        <f t="shared" si="73"/>
        <v>0.5</v>
      </c>
      <c r="V461" s="696">
        <f t="shared" si="73"/>
        <v>0.5</v>
      </c>
      <c r="W461" s="696">
        <f t="shared" si="73"/>
        <v>0.5</v>
      </c>
      <c r="X461" s="696">
        <f t="shared" si="73"/>
        <v>0.5</v>
      </c>
      <c r="Y461" s="696">
        <f t="shared" si="73"/>
        <v>0.5</v>
      </c>
      <c r="Z461" s="696">
        <f t="shared" si="73"/>
        <v>0.5</v>
      </c>
      <c r="AA461" s="696">
        <f t="shared" si="73"/>
        <v>0.5</v>
      </c>
      <c r="AB461" s="696">
        <f t="shared" si="73"/>
        <v>0.5</v>
      </c>
      <c r="AC461" s="696">
        <f t="shared" si="73"/>
        <v>0.5</v>
      </c>
      <c r="AD461" s="696">
        <f t="shared" si="73"/>
        <v>0.5</v>
      </c>
      <c r="AE461" s="705"/>
      <c r="AF461" s="705"/>
      <c r="AG461" s="705"/>
      <c r="AH461" s="705"/>
      <c r="AI461" s="705"/>
      <c r="AJ461" s="705"/>
      <c r="AK461" s="705"/>
      <c r="AL461" s="705"/>
      <c r="AM461" s="705"/>
      <c r="AN461" s="705"/>
      <c r="AO461" s="705"/>
      <c r="AP461" s="705"/>
      <c r="AQ461" s="705"/>
      <c r="AR461" s="705"/>
      <c r="AS461" s="705"/>
      <c r="AT461" s="705"/>
      <c r="AU461" s="705"/>
      <c r="AV461" s="705"/>
      <c r="AW461" s="705"/>
      <c r="AX461" s="705"/>
      <c r="AY461" s="705"/>
      <c r="AZ461" s="705"/>
      <c r="BA461" s="705"/>
      <c r="BB461" s="705"/>
      <c r="BC461" s="705"/>
      <c r="BD461" s="705"/>
      <c r="BE461" s="705"/>
      <c r="BF461" s="705"/>
      <c r="BG461" s="705"/>
      <c r="BH461" s="705"/>
    </row>
    <row r="462" spans="1:60" s="696" customFormat="1" ht="12.75" x14ac:dyDescent="0.2">
      <c r="A462" s="696" t="s">
        <v>6</v>
      </c>
      <c r="B462" s="696" t="s">
        <v>45</v>
      </c>
      <c r="C462" s="696" t="s">
        <v>20</v>
      </c>
      <c r="D462" s="696" t="s">
        <v>1074</v>
      </c>
      <c r="E462" s="699" t="s">
        <v>1047</v>
      </c>
      <c r="F462" s="696" t="s">
        <v>12</v>
      </c>
      <c r="G462" s="705"/>
      <c r="H462" s="705"/>
      <c r="I462" s="705"/>
      <c r="J462" s="705"/>
      <c r="K462" s="705"/>
      <c r="L462" s="705"/>
      <c r="M462" s="705"/>
      <c r="N462" s="705"/>
      <c r="O462" s="705"/>
      <c r="P462" s="705"/>
      <c r="Q462" s="700">
        <f>'3 Heat eta and phi'!N$21</f>
        <v>0.26376961637687713</v>
      </c>
      <c r="R462" s="700">
        <f>'3 Heat eta and phi'!O$21</f>
        <v>0.27384463233818968</v>
      </c>
      <c r="S462" s="700">
        <f>'3 Heat eta and phi'!P$21</f>
        <v>0.29274828522686275</v>
      </c>
      <c r="T462" s="700">
        <f>'3 Heat eta and phi'!Q$21</f>
        <v>0.26305771052289167</v>
      </c>
      <c r="U462" s="700">
        <f>'3 Heat eta and phi'!R$21</f>
        <v>0.27337536104858901</v>
      </c>
      <c r="V462" s="700">
        <f>'3 Heat eta and phi'!S$21</f>
        <v>0.26712694482050137</v>
      </c>
      <c r="W462" s="700">
        <f>'3 Heat eta and phi'!T$21</f>
        <v>0.26379674514077622</v>
      </c>
      <c r="X462" s="700">
        <f>'3 Heat eta and phi'!U$21</f>
        <v>0.27815907003644758</v>
      </c>
      <c r="Y462" s="700">
        <f>'3 Heat eta and phi'!V$21</f>
        <v>0.28285577134714029</v>
      </c>
      <c r="Z462" s="700">
        <f>'3 Heat eta and phi'!W$21</f>
        <v>0.27873423627915395</v>
      </c>
      <c r="AA462" s="700">
        <f>'3 Heat eta and phi'!X$21</f>
        <v>0.30307632471533119</v>
      </c>
      <c r="AB462" s="700">
        <f>'3 Heat eta and phi'!Y$21</f>
        <v>0.30222719842934154</v>
      </c>
      <c r="AC462" s="700">
        <f>'3 Heat eta and phi'!Z$21</f>
        <v>0.31428327370669973</v>
      </c>
      <c r="AD462" s="700">
        <f>'3 Heat eta and phi'!AA$21</f>
        <v>0.32638671499685012</v>
      </c>
      <c r="AE462" s="705"/>
      <c r="AF462" s="705"/>
      <c r="AG462" s="705"/>
      <c r="AH462" s="705"/>
      <c r="AI462" s="705"/>
      <c r="AJ462" s="705"/>
      <c r="AK462" s="705"/>
      <c r="AL462" s="705"/>
      <c r="AM462" s="705"/>
      <c r="AN462" s="705"/>
      <c r="AO462" s="705"/>
      <c r="AP462" s="705"/>
      <c r="AQ462" s="705"/>
      <c r="AR462" s="705"/>
      <c r="AS462" s="705"/>
      <c r="AT462" s="705"/>
      <c r="AU462" s="705"/>
      <c r="AV462" s="705"/>
      <c r="AW462" s="705"/>
      <c r="AX462" s="705"/>
      <c r="AY462" s="705"/>
      <c r="AZ462" s="705"/>
      <c r="BA462" s="705"/>
      <c r="BB462" s="705"/>
      <c r="BC462" s="705"/>
      <c r="BD462" s="705"/>
      <c r="BE462" s="705"/>
      <c r="BF462" s="705"/>
      <c r="BG462" s="705"/>
      <c r="BH462" s="705"/>
    </row>
    <row r="463" spans="1:60" s="696" customFormat="1" ht="12.75" x14ac:dyDescent="0.2">
      <c r="A463" s="696" t="s">
        <v>6</v>
      </c>
      <c r="B463" s="696" t="s">
        <v>45</v>
      </c>
      <c r="C463" s="696" t="s">
        <v>20</v>
      </c>
      <c r="D463" s="696" t="s">
        <v>1074</v>
      </c>
      <c r="E463" s="699" t="s">
        <v>1047</v>
      </c>
      <c r="F463" s="696" t="s">
        <v>13</v>
      </c>
      <c r="G463" s="705"/>
      <c r="H463" s="705"/>
      <c r="I463" s="705"/>
      <c r="J463" s="705"/>
      <c r="K463" s="705"/>
      <c r="L463" s="705"/>
      <c r="M463" s="705"/>
      <c r="N463" s="705"/>
      <c r="O463" s="705"/>
      <c r="P463" s="705"/>
      <c r="Q463" s="700">
        <f>'3 Heat eta and phi'!N$25</f>
        <v>0.67626846867483681</v>
      </c>
      <c r="R463" s="700">
        <f>'3 Heat eta and phi'!O$25</f>
        <v>0.6762971022792349</v>
      </c>
      <c r="S463" s="700">
        <f>'3 Heat eta and phi'!P$25</f>
        <v>0.67655480471881801</v>
      </c>
      <c r="T463" s="700">
        <f>'3 Heat eta and phi'!Q$25</f>
        <v>0.67612530065284626</v>
      </c>
      <c r="U463" s="700">
        <f>'3 Heat eta and phi'!R$25</f>
        <v>0.67644027030122555</v>
      </c>
      <c r="V463" s="700">
        <f>'3 Heat eta and phi'!S$25</f>
        <v>0.67543809414729128</v>
      </c>
      <c r="W463" s="700">
        <f>'3 Heat eta and phi'!T$25</f>
        <v>0.67529492612530073</v>
      </c>
      <c r="X463" s="700">
        <f>'3 Heat eta and phi'!U$25</f>
        <v>0.67669797274080867</v>
      </c>
      <c r="Y463" s="700">
        <f>'3 Heat eta and phi'!V$25</f>
        <v>0.67615393425724424</v>
      </c>
      <c r="Z463" s="700">
        <f>'3 Heat eta and phi'!W$25</f>
        <v>0.677242011224373</v>
      </c>
      <c r="AA463" s="700">
        <f>'3 Heat eta and phi'!X$25</f>
        <v>0.67635436948803118</v>
      </c>
      <c r="AB463" s="700">
        <f>'3 Heat eta and phi'!Y$25</f>
        <v>0.67603939983965189</v>
      </c>
      <c r="AC463" s="700">
        <f>'3 Heat eta and phi'!Z$25</f>
        <v>0.67623983507043872</v>
      </c>
      <c r="AD463" s="700">
        <f>'3 Heat eta and phi'!AA$25</f>
        <v>0.67575306379567057</v>
      </c>
      <c r="AE463" s="705"/>
      <c r="AF463" s="705"/>
      <c r="AG463" s="705"/>
      <c r="AH463" s="705"/>
      <c r="AI463" s="705"/>
      <c r="AJ463" s="705"/>
      <c r="AK463" s="705"/>
      <c r="AL463" s="705"/>
      <c r="AM463" s="705"/>
      <c r="AN463" s="705"/>
      <c r="AO463" s="705"/>
      <c r="AP463" s="705"/>
      <c r="AQ463" s="705"/>
      <c r="AR463" s="705"/>
      <c r="AS463" s="705"/>
      <c r="AT463" s="705"/>
      <c r="AU463" s="705"/>
      <c r="AV463" s="705"/>
      <c r="AW463" s="705"/>
      <c r="AX463" s="705"/>
      <c r="AY463" s="705"/>
      <c r="AZ463" s="705"/>
      <c r="BA463" s="705"/>
      <c r="BB463" s="705"/>
      <c r="BC463" s="705"/>
      <c r="BD463" s="705"/>
      <c r="BE463" s="705"/>
      <c r="BF463" s="705"/>
      <c r="BG463" s="705"/>
      <c r="BH463" s="705"/>
    </row>
    <row r="464" spans="1:60" s="697" customFormat="1" ht="12.75" x14ac:dyDescent="0.2">
      <c r="A464" s="697" t="s">
        <v>6</v>
      </c>
      <c r="B464" s="697" t="s">
        <v>45</v>
      </c>
      <c r="C464" s="697" t="s">
        <v>16</v>
      </c>
      <c r="F464" s="697" t="s">
        <v>9</v>
      </c>
      <c r="Q464" s="697">
        <v>391</v>
      </c>
      <c r="R464" s="697">
        <v>362</v>
      </c>
      <c r="S464" s="697">
        <v>418</v>
      </c>
      <c r="T464" s="697">
        <v>486</v>
      </c>
      <c r="U464" s="697">
        <v>420</v>
      </c>
      <c r="V464" s="697">
        <v>384</v>
      </c>
      <c r="W464" s="697">
        <v>325</v>
      </c>
      <c r="X464" s="697">
        <v>315</v>
      </c>
      <c r="Y464" s="697">
        <v>329</v>
      </c>
      <c r="Z464" s="697">
        <v>339</v>
      </c>
      <c r="AA464" s="697">
        <v>324</v>
      </c>
      <c r="AB464" s="697">
        <v>313</v>
      </c>
      <c r="AC464" s="697">
        <v>336</v>
      </c>
      <c r="AD464" s="697">
        <v>345</v>
      </c>
      <c r="AE464" s="697">
        <v>301</v>
      </c>
      <c r="AF464" s="697">
        <v>326</v>
      </c>
      <c r="AG464" s="697">
        <v>309</v>
      </c>
      <c r="AH464" s="697">
        <v>274</v>
      </c>
      <c r="AI464" s="697">
        <v>260</v>
      </c>
      <c r="AJ464" s="697">
        <v>245</v>
      </c>
      <c r="AK464" s="697">
        <v>264</v>
      </c>
      <c r="AL464" s="697">
        <v>282</v>
      </c>
      <c r="AM464" s="697">
        <v>324</v>
      </c>
      <c r="AN464" s="697">
        <v>308</v>
      </c>
      <c r="AO464" s="697">
        <v>307</v>
      </c>
      <c r="AP464" s="697">
        <v>286</v>
      </c>
      <c r="AQ464" s="697">
        <v>311</v>
      </c>
      <c r="AR464" s="697">
        <v>307</v>
      </c>
      <c r="AS464" s="697">
        <v>308</v>
      </c>
      <c r="AT464" s="697">
        <v>332</v>
      </c>
      <c r="AU464" s="697">
        <v>339</v>
      </c>
      <c r="AV464" s="697">
        <v>389</v>
      </c>
      <c r="AW464" s="697">
        <v>406</v>
      </c>
      <c r="AX464" s="697">
        <v>174</v>
      </c>
    </row>
    <row r="465" spans="1:60" s="697" customFormat="1" ht="12.75" x14ac:dyDescent="0.2">
      <c r="A465" s="697" t="s">
        <v>6</v>
      </c>
      <c r="B465" s="697" t="s">
        <v>45</v>
      </c>
      <c r="C465" s="697" t="s">
        <v>16</v>
      </c>
      <c r="F465" s="697" t="s">
        <v>10</v>
      </c>
      <c r="Q465" s="697">
        <v>3.1473119058543198E-3</v>
      </c>
      <c r="R465" s="697">
        <v>2.9221827575072602E-3</v>
      </c>
      <c r="S465" s="697">
        <v>3.35032541438235E-3</v>
      </c>
      <c r="T465" s="697">
        <v>3.70520024091425E-3</v>
      </c>
      <c r="U465" s="697">
        <v>3.3361664270451898E-3</v>
      </c>
      <c r="V465" s="697">
        <v>3.1086321209128401E-3</v>
      </c>
      <c r="W465" s="697">
        <v>2.6070076365269802E-3</v>
      </c>
      <c r="X465" s="697">
        <v>2.4614374794880199E-3</v>
      </c>
      <c r="Y465" s="697">
        <v>2.5721411315857401E-3</v>
      </c>
      <c r="Z465" s="697">
        <v>2.5286241748405601E-3</v>
      </c>
      <c r="AA465" s="697">
        <v>2.6091788334393598E-3</v>
      </c>
      <c r="AB465" s="697">
        <v>2.5744154103026001E-3</v>
      </c>
      <c r="AC465" s="697">
        <v>2.7841996668903999E-3</v>
      </c>
      <c r="AD465" s="697">
        <v>2.8839884306087302E-3</v>
      </c>
      <c r="AE465" s="697">
        <v>2.5200304747871401E-3</v>
      </c>
      <c r="AF465" s="697">
        <v>2.6149662701436599E-3</v>
      </c>
      <c r="AG465" s="697">
        <v>2.4195442800093998E-3</v>
      </c>
      <c r="AH465" s="697">
        <v>2.1226159304649599E-3</v>
      </c>
      <c r="AI465" s="697">
        <v>1.9887558802156998E-3</v>
      </c>
      <c r="AJ465" s="697">
        <v>1.91436161900297E-3</v>
      </c>
      <c r="AK465" s="697">
        <v>2.0732550103662799E-3</v>
      </c>
      <c r="AL465" s="697">
        <v>2.1207631739251398E-3</v>
      </c>
      <c r="AM465" s="697">
        <v>2.49087065154718E-3</v>
      </c>
      <c r="AN465" s="697">
        <v>2.3308612078099E-3</v>
      </c>
      <c r="AO465" s="697">
        <v>2.3274679120262598E-3</v>
      </c>
      <c r="AP465" s="697">
        <v>2.1765435575071702E-3</v>
      </c>
      <c r="AQ465" s="697">
        <v>2.2358015815959701E-3</v>
      </c>
      <c r="AR465" s="697">
        <v>2.2613268906387001E-3</v>
      </c>
      <c r="AS465" s="697">
        <v>2.26099850979644E-3</v>
      </c>
      <c r="AT465" s="697">
        <v>2.3937244044528998E-3</v>
      </c>
      <c r="AU465" s="697">
        <v>2.43171123608401E-3</v>
      </c>
      <c r="AV465" s="697">
        <v>2.76088206278345E-3</v>
      </c>
      <c r="AW465" s="697">
        <v>2.96677359717645E-3</v>
      </c>
      <c r="AX465" s="697">
        <v>1.2612808524518899E-3</v>
      </c>
    </row>
    <row r="466" spans="1:60" s="696" customFormat="1" ht="12.75" x14ac:dyDescent="0.2">
      <c r="A466" s="696" t="s">
        <v>6</v>
      </c>
      <c r="B466" s="696" t="s">
        <v>45</v>
      </c>
      <c r="C466" s="696" t="s">
        <v>16</v>
      </c>
      <c r="D466" s="696" t="str">
        <f>'2 MD eta and phi'!$A$13</f>
        <v>Industry static diesel engines</v>
      </c>
      <c r="E466" s="699" t="s">
        <v>1048</v>
      </c>
      <c r="F466" s="696" t="s">
        <v>11</v>
      </c>
      <c r="G466" s="705"/>
      <c r="H466" s="705"/>
      <c r="I466" s="705"/>
      <c r="J466" s="705"/>
      <c r="K466" s="705"/>
      <c r="L466" s="705"/>
      <c r="M466" s="705"/>
      <c r="N466" s="705"/>
      <c r="O466" s="705"/>
      <c r="P466" s="705"/>
      <c r="Q466" s="696">
        <f>1</f>
        <v>1</v>
      </c>
      <c r="R466" s="696">
        <f>1</f>
        <v>1</v>
      </c>
      <c r="S466" s="696">
        <f>1</f>
        <v>1</v>
      </c>
      <c r="T466" s="696">
        <f>1</f>
        <v>1</v>
      </c>
      <c r="U466" s="696">
        <f>1</f>
        <v>1</v>
      </c>
      <c r="V466" s="696">
        <f>1</f>
        <v>1</v>
      </c>
      <c r="W466" s="696">
        <f>1</f>
        <v>1</v>
      </c>
      <c r="X466" s="696">
        <f>1</f>
        <v>1</v>
      </c>
      <c r="Y466" s="696">
        <f>1</f>
        <v>1</v>
      </c>
      <c r="Z466" s="696">
        <f>1</f>
        <v>1</v>
      </c>
      <c r="AA466" s="696">
        <f>1</f>
        <v>1</v>
      </c>
      <c r="AB466" s="696">
        <f>1</f>
        <v>1</v>
      </c>
      <c r="AC466" s="696">
        <f>1</f>
        <v>1</v>
      </c>
      <c r="AD466" s="696">
        <f>1</f>
        <v>1</v>
      </c>
      <c r="AE466" s="696">
        <f>1</f>
        <v>1</v>
      </c>
      <c r="AF466" s="696">
        <f>1</f>
        <v>1</v>
      </c>
      <c r="AG466" s="696">
        <f>1</f>
        <v>1</v>
      </c>
      <c r="AH466" s="696">
        <f>1</f>
        <v>1</v>
      </c>
      <c r="AI466" s="696">
        <f>1</f>
        <v>1</v>
      </c>
      <c r="AJ466" s="696">
        <f>1</f>
        <v>1</v>
      </c>
      <c r="AK466" s="696">
        <f>1</f>
        <v>1</v>
      </c>
      <c r="AL466" s="696">
        <f>1</f>
        <v>1</v>
      </c>
      <c r="AM466" s="696">
        <f>1</f>
        <v>1</v>
      </c>
      <c r="AN466" s="696">
        <f>1</f>
        <v>1</v>
      </c>
      <c r="AO466" s="696">
        <f>1</f>
        <v>1</v>
      </c>
      <c r="AP466" s="696">
        <f>1</f>
        <v>1</v>
      </c>
      <c r="AQ466" s="696">
        <f>1</f>
        <v>1</v>
      </c>
      <c r="AR466" s="696">
        <f>1</f>
        <v>1</v>
      </c>
      <c r="AS466" s="696">
        <f>1</f>
        <v>1</v>
      </c>
      <c r="AT466" s="696">
        <f>1</f>
        <v>1</v>
      </c>
      <c r="AU466" s="696">
        <f>1</f>
        <v>1</v>
      </c>
      <c r="AV466" s="696">
        <f>1</f>
        <v>1</v>
      </c>
      <c r="AW466" s="696">
        <f>1</f>
        <v>1</v>
      </c>
      <c r="AX466" s="696">
        <f>1</f>
        <v>1</v>
      </c>
      <c r="AY466" s="705"/>
      <c r="AZ466" s="705"/>
      <c r="BA466" s="705"/>
      <c r="BB466" s="705"/>
      <c r="BC466" s="705"/>
      <c r="BD466" s="705"/>
      <c r="BE466" s="705"/>
      <c r="BF466" s="705"/>
      <c r="BG466" s="705"/>
      <c r="BH466" s="705"/>
    </row>
    <row r="467" spans="1:60" s="696" customFormat="1" ht="12.75" x14ac:dyDescent="0.2">
      <c r="A467" s="696" t="s">
        <v>6</v>
      </c>
      <c r="B467" s="696" t="s">
        <v>45</v>
      </c>
      <c r="C467" s="696" t="s">
        <v>16</v>
      </c>
      <c r="D467" s="696" t="str">
        <f>'2 MD eta and phi'!$A$13</f>
        <v>Industry static diesel engines</v>
      </c>
      <c r="E467" s="699" t="s">
        <v>1048</v>
      </c>
      <c r="F467" s="696" t="s">
        <v>12</v>
      </c>
      <c r="G467" s="705"/>
      <c r="H467" s="705"/>
      <c r="I467" s="705"/>
      <c r="J467" s="705"/>
      <c r="K467" s="705"/>
      <c r="L467" s="705"/>
      <c r="M467" s="705"/>
      <c r="N467" s="705"/>
      <c r="O467" s="705"/>
      <c r="P467" s="705"/>
      <c r="Q467" s="696">
        <f>'2 MD eta and phi'!P$13</f>
        <v>0.26</v>
      </c>
      <c r="R467" s="696">
        <f>'2 MD eta and phi'!Q$13</f>
        <v>0.26100000000000001</v>
      </c>
      <c r="S467" s="696">
        <f>'2 MD eta and phi'!R$13</f>
        <v>0.26200000000000001</v>
      </c>
      <c r="T467" s="696">
        <f>'2 MD eta and phi'!S$13</f>
        <v>0.26300000000000001</v>
      </c>
      <c r="U467" s="696">
        <f>'2 MD eta and phi'!T$13</f>
        <v>0.26400000000000001</v>
      </c>
      <c r="V467" s="696">
        <f>'2 MD eta and phi'!U$13</f>
        <v>0.26500000000000001</v>
      </c>
      <c r="W467" s="696">
        <f>'2 MD eta and phi'!V$13</f>
        <v>0.26600000000000001</v>
      </c>
      <c r="X467" s="696">
        <f>'2 MD eta and phi'!W$13</f>
        <v>0.26700000000000002</v>
      </c>
      <c r="Y467" s="696">
        <f>'2 MD eta and phi'!X$13</f>
        <v>0.26800000000000002</v>
      </c>
      <c r="Z467" s="696">
        <f>'2 MD eta and phi'!Y$13</f>
        <v>0.26900000000000002</v>
      </c>
      <c r="AA467" s="696">
        <f>'2 MD eta and phi'!Z$13</f>
        <v>0.27</v>
      </c>
      <c r="AB467" s="696">
        <f>'2 MD eta and phi'!AA$13</f>
        <v>0.27100000000000002</v>
      </c>
      <c r="AC467" s="696">
        <f>'2 MD eta and phi'!AB$13</f>
        <v>0.27200000000000002</v>
      </c>
      <c r="AD467" s="696">
        <f>'2 MD eta and phi'!AC$13</f>
        <v>0.27300000000000002</v>
      </c>
      <c r="AE467" s="696">
        <f>'2 MD eta and phi'!AD$13</f>
        <v>0.27400000000000002</v>
      </c>
      <c r="AF467" s="696">
        <f>'2 MD eta and phi'!AE$13</f>
        <v>0.27500000000000002</v>
      </c>
      <c r="AG467" s="696">
        <f>'2 MD eta and phi'!AF$13</f>
        <v>0.27600000000000002</v>
      </c>
      <c r="AH467" s="696">
        <f>'2 MD eta and phi'!AG$13</f>
        <v>0.27700000000000002</v>
      </c>
      <c r="AI467" s="696">
        <f>'2 MD eta and phi'!AH$13</f>
        <v>0.27800000000000002</v>
      </c>
      <c r="AJ467" s="696">
        <f>'2 MD eta and phi'!AI$13</f>
        <v>0.27900000000000003</v>
      </c>
      <c r="AK467" s="696">
        <f>'2 MD eta and phi'!AJ$13</f>
        <v>0.28000000000000003</v>
      </c>
      <c r="AL467" s="696">
        <f>'2 MD eta and phi'!AK$13</f>
        <v>0.28100000000000003</v>
      </c>
      <c r="AM467" s="696">
        <f>'2 MD eta and phi'!AL$13</f>
        <v>0.28199999999999997</v>
      </c>
      <c r="AN467" s="696">
        <f>'2 MD eta and phi'!AM$13</f>
        <v>0.28299999999999997</v>
      </c>
      <c r="AO467" s="696">
        <f>'2 MD eta and phi'!AN$13</f>
        <v>0.28399999999999997</v>
      </c>
      <c r="AP467" s="696">
        <f>'2 MD eta and phi'!AO$13</f>
        <v>0.28499999999999998</v>
      </c>
      <c r="AQ467" s="696">
        <f>'2 MD eta and phi'!AP$13</f>
        <v>0.28599999999999998</v>
      </c>
      <c r="AR467" s="696">
        <f>'2 MD eta and phi'!AQ$13</f>
        <v>0.28699999999999998</v>
      </c>
      <c r="AS467" s="696">
        <f>'2 MD eta and phi'!AR$13</f>
        <v>0.28799999999999998</v>
      </c>
      <c r="AT467" s="696">
        <f>'2 MD eta and phi'!AS$13</f>
        <v>0.28899999999999998</v>
      </c>
      <c r="AU467" s="696">
        <f>'2 MD eta and phi'!AT$13</f>
        <v>0.28999999999999998</v>
      </c>
      <c r="AV467" s="696">
        <f>'2 MD eta and phi'!AU$13</f>
        <v>0.29099999999999998</v>
      </c>
      <c r="AW467" s="696">
        <f>'2 MD eta and phi'!AV$13</f>
        <v>0.29199999999999998</v>
      </c>
      <c r="AX467" s="696">
        <f>'2 MD eta and phi'!AW$13</f>
        <v>0.29299999999999998</v>
      </c>
      <c r="AY467" s="705"/>
      <c r="AZ467" s="705"/>
      <c r="BA467" s="705"/>
      <c r="BB467" s="705"/>
      <c r="BC467" s="705"/>
      <c r="BD467" s="705"/>
      <c r="BE467" s="705"/>
      <c r="BF467" s="705"/>
      <c r="BG467" s="705"/>
      <c r="BH467" s="705"/>
    </row>
    <row r="468" spans="1:60" s="696" customFormat="1" ht="12.75" x14ac:dyDescent="0.2">
      <c r="A468" s="696" t="s">
        <v>6</v>
      </c>
      <c r="B468" s="696" t="s">
        <v>45</v>
      </c>
      <c r="C468" s="696" t="s">
        <v>16</v>
      </c>
      <c r="D468" s="696" t="str">
        <f>'2 MD eta and phi'!$A$13</f>
        <v>Industry static diesel engines</v>
      </c>
      <c r="E468" s="699" t="s">
        <v>1048</v>
      </c>
      <c r="F468" s="696" t="s">
        <v>13</v>
      </c>
      <c r="G468" s="705"/>
      <c r="H468" s="705"/>
      <c r="I468" s="705"/>
      <c r="J468" s="705"/>
      <c r="K468" s="705"/>
      <c r="L468" s="705"/>
      <c r="M468" s="705"/>
      <c r="N468" s="705"/>
      <c r="O468" s="705"/>
      <c r="P468" s="705"/>
      <c r="Q468" s="696">
        <f>1</f>
        <v>1</v>
      </c>
      <c r="R468" s="696">
        <f>1</f>
        <v>1</v>
      </c>
      <c r="S468" s="696">
        <f>1</f>
        <v>1</v>
      </c>
      <c r="T468" s="696">
        <f>1</f>
        <v>1</v>
      </c>
      <c r="U468" s="696">
        <f>1</f>
        <v>1</v>
      </c>
      <c r="V468" s="696">
        <f>1</f>
        <v>1</v>
      </c>
      <c r="W468" s="696">
        <f>1</f>
        <v>1</v>
      </c>
      <c r="X468" s="696">
        <f>1</f>
        <v>1</v>
      </c>
      <c r="Y468" s="696">
        <f>1</f>
        <v>1</v>
      </c>
      <c r="Z468" s="696">
        <f>1</f>
        <v>1</v>
      </c>
      <c r="AA468" s="696">
        <f>1</f>
        <v>1</v>
      </c>
      <c r="AB468" s="696">
        <f>1</f>
        <v>1</v>
      </c>
      <c r="AC468" s="696">
        <f>1</f>
        <v>1</v>
      </c>
      <c r="AD468" s="696">
        <f>1</f>
        <v>1</v>
      </c>
      <c r="AE468" s="696">
        <f>1</f>
        <v>1</v>
      </c>
      <c r="AF468" s="696">
        <f>1</f>
        <v>1</v>
      </c>
      <c r="AG468" s="696">
        <f>1</f>
        <v>1</v>
      </c>
      <c r="AH468" s="696">
        <f>1</f>
        <v>1</v>
      </c>
      <c r="AI468" s="696">
        <f>1</f>
        <v>1</v>
      </c>
      <c r="AJ468" s="696">
        <f>1</f>
        <v>1</v>
      </c>
      <c r="AK468" s="696">
        <f>1</f>
        <v>1</v>
      </c>
      <c r="AL468" s="696">
        <f>1</f>
        <v>1</v>
      </c>
      <c r="AM468" s="696">
        <f>1</f>
        <v>1</v>
      </c>
      <c r="AN468" s="696">
        <f>1</f>
        <v>1</v>
      </c>
      <c r="AO468" s="696">
        <f>1</f>
        <v>1</v>
      </c>
      <c r="AP468" s="696">
        <f>1</f>
        <v>1</v>
      </c>
      <c r="AQ468" s="696">
        <f>1</f>
        <v>1</v>
      </c>
      <c r="AR468" s="696">
        <f>1</f>
        <v>1</v>
      </c>
      <c r="AS468" s="696">
        <f>1</f>
        <v>1</v>
      </c>
      <c r="AT468" s="696">
        <f>1</f>
        <v>1</v>
      </c>
      <c r="AU468" s="696">
        <f>1</f>
        <v>1</v>
      </c>
      <c r="AV468" s="696">
        <f>1</f>
        <v>1</v>
      </c>
      <c r="AW468" s="696">
        <f>1</f>
        <v>1</v>
      </c>
      <c r="AX468" s="696">
        <f>1</f>
        <v>1</v>
      </c>
      <c r="AY468" s="705"/>
      <c r="AZ468" s="705"/>
      <c r="BA468" s="705"/>
      <c r="BB468" s="705"/>
      <c r="BC468" s="705"/>
      <c r="BD468" s="705"/>
      <c r="BE468" s="705"/>
      <c r="BF468" s="705"/>
      <c r="BG468" s="705"/>
      <c r="BH468" s="705"/>
    </row>
    <row r="469" spans="1:60" s="697" customFormat="1" ht="12.75" x14ac:dyDescent="0.2">
      <c r="A469" s="697" t="s">
        <v>6</v>
      </c>
      <c r="B469" s="697" t="s">
        <v>45</v>
      </c>
      <c r="C469" s="697" t="s">
        <v>15</v>
      </c>
      <c r="F469" s="697" t="s">
        <v>9</v>
      </c>
      <c r="Q469" s="697">
        <v>286</v>
      </c>
      <c r="R469" s="697">
        <v>225</v>
      </c>
      <c r="S469" s="697">
        <v>200</v>
      </c>
      <c r="T469" s="697">
        <v>130</v>
      </c>
      <c r="U469" s="697">
        <v>69</v>
      </c>
      <c r="V469" s="697">
        <v>40</v>
      </c>
      <c r="W469" s="697">
        <v>40</v>
      </c>
      <c r="X469" s="697">
        <v>54</v>
      </c>
      <c r="Y469" s="697">
        <v>59</v>
      </c>
      <c r="Z469" s="697">
        <v>64</v>
      </c>
      <c r="AA469" s="697">
        <v>58</v>
      </c>
      <c r="AB469" s="697">
        <v>31</v>
      </c>
      <c r="AC469" s="697">
        <v>32</v>
      </c>
      <c r="AD469" s="697">
        <v>34</v>
      </c>
      <c r="AE469" s="697">
        <v>32</v>
      </c>
      <c r="AF469" s="697">
        <v>29</v>
      </c>
      <c r="AG469" s="697">
        <v>27</v>
      </c>
      <c r="AH469" s="697">
        <v>27</v>
      </c>
      <c r="AI469" s="697">
        <v>25</v>
      </c>
      <c r="AJ469" s="697">
        <v>14</v>
      </c>
      <c r="AK469" s="697">
        <v>18</v>
      </c>
      <c r="AL469" s="697">
        <v>11</v>
      </c>
      <c r="AM469" s="697">
        <v>20</v>
      </c>
      <c r="AN469" s="697">
        <v>22</v>
      </c>
      <c r="AO469" s="697">
        <v>15</v>
      </c>
      <c r="AP469" s="697">
        <v>8</v>
      </c>
      <c r="AQ469" s="697">
        <v>5</v>
      </c>
      <c r="AR469" s="697">
        <v>2</v>
      </c>
      <c r="AS469" s="697">
        <v>3</v>
      </c>
      <c r="AT469" s="697">
        <v>3</v>
      </c>
      <c r="AU469" s="697">
        <v>1</v>
      </c>
    </row>
    <row r="470" spans="1:60" s="697" customFormat="1" ht="12.75" x14ac:dyDescent="0.2">
      <c r="A470" s="697" t="s">
        <v>6</v>
      </c>
      <c r="B470" s="697" t="s">
        <v>45</v>
      </c>
      <c r="C470" s="697" t="s">
        <v>15</v>
      </c>
      <c r="F470" s="697" t="s">
        <v>10</v>
      </c>
      <c r="Q470" s="697">
        <v>2.30212584417989E-3</v>
      </c>
      <c r="R470" s="697">
        <v>1.81627381336778E-3</v>
      </c>
      <c r="S470" s="697">
        <v>1.6030265140585399E-3</v>
      </c>
      <c r="T470" s="697">
        <v>9.9110294510052106E-4</v>
      </c>
      <c r="U470" s="697">
        <v>5.4808448444313795E-4</v>
      </c>
      <c r="V470" s="697">
        <v>3.2381584592842001E-4</v>
      </c>
      <c r="W470" s="697">
        <v>3.20862478341783E-4</v>
      </c>
      <c r="X470" s="697">
        <v>4.2196071076937498E-4</v>
      </c>
      <c r="Y470" s="697">
        <v>4.6126543089227502E-4</v>
      </c>
      <c r="Z470" s="697">
        <v>4.7738037519113902E-4</v>
      </c>
      <c r="AA470" s="697">
        <v>4.6707522327001002E-4</v>
      </c>
      <c r="AB470" s="697">
        <v>2.5497405022166303E-4</v>
      </c>
      <c r="AC470" s="697">
        <v>2.6516187303718099E-4</v>
      </c>
      <c r="AD470" s="697">
        <v>2.8421914968317899E-4</v>
      </c>
      <c r="AE470" s="697">
        <v>2.67910216588666E-4</v>
      </c>
      <c r="AF470" s="697">
        <v>2.3261969887781E-4</v>
      </c>
      <c r="AG470" s="697">
        <v>2.11416490486258E-4</v>
      </c>
      <c r="AH470" s="697">
        <v>2.09162883658956E-4</v>
      </c>
      <c r="AI470" s="697">
        <v>1.91226526943818E-4</v>
      </c>
      <c r="AJ470" s="697">
        <v>1.09392092514455E-4</v>
      </c>
      <c r="AK470" s="697">
        <v>1.41358296161337E-4</v>
      </c>
      <c r="AL470" s="698">
        <v>8.2724804656654502E-5</v>
      </c>
      <c r="AM470" s="697">
        <v>1.5375744762636899E-4</v>
      </c>
      <c r="AN470" s="697">
        <v>1.6649008627213599E-4</v>
      </c>
      <c r="AO470" s="697">
        <v>1.13719930555029E-4</v>
      </c>
      <c r="AP470" s="698">
        <v>6.08823372729279E-5</v>
      </c>
      <c r="AQ470" s="698">
        <v>3.5945363048166802E-5</v>
      </c>
      <c r="AR470" s="698">
        <v>1.47317712745192E-5</v>
      </c>
      <c r="AS470" s="698">
        <v>2.2022712757757499E-5</v>
      </c>
      <c r="AT470" s="698">
        <v>2.1630039799273199E-5</v>
      </c>
      <c r="AU470" s="698">
        <v>7.1731894869734903E-6</v>
      </c>
    </row>
    <row r="471" spans="1:60" s="696" customFormat="1" ht="12.75" x14ac:dyDescent="0.2">
      <c r="A471" s="696" t="s">
        <v>6</v>
      </c>
      <c r="B471" s="696" t="s">
        <v>45</v>
      </c>
      <c r="C471" s="696" t="s">
        <v>15</v>
      </c>
      <c r="D471" s="696" t="s">
        <v>1075</v>
      </c>
      <c r="E471" s="699" t="s">
        <v>1053</v>
      </c>
      <c r="F471" s="696" t="s">
        <v>11</v>
      </c>
      <c r="G471" s="705"/>
      <c r="H471" s="705"/>
      <c r="I471" s="705"/>
      <c r="J471" s="705"/>
      <c r="K471" s="705"/>
      <c r="L471" s="705"/>
      <c r="M471" s="705"/>
      <c r="N471" s="705"/>
      <c r="O471" s="705"/>
      <c r="P471" s="705"/>
      <c r="Q471" s="696">
        <f t="shared" ref="Q471:AU471" si="74">0.5</f>
        <v>0.5</v>
      </c>
      <c r="R471" s="696">
        <f t="shared" si="74"/>
        <v>0.5</v>
      </c>
      <c r="S471" s="696">
        <f t="shared" si="74"/>
        <v>0.5</v>
      </c>
      <c r="T471" s="696">
        <f t="shared" si="74"/>
        <v>0.5</v>
      </c>
      <c r="U471" s="696">
        <f t="shared" si="74"/>
        <v>0.5</v>
      </c>
      <c r="V471" s="696">
        <f t="shared" si="74"/>
        <v>0.5</v>
      </c>
      <c r="W471" s="696">
        <f t="shared" si="74"/>
        <v>0.5</v>
      </c>
      <c r="X471" s="696">
        <f t="shared" si="74"/>
        <v>0.5</v>
      </c>
      <c r="Y471" s="696">
        <f t="shared" si="74"/>
        <v>0.5</v>
      </c>
      <c r="Z471" s="696">
        <f t="shared" si="74"/>
        <v>0.5</v>
      </c>
      <c r="AA471" s="696">
        <f t="shared" si="74"/>
        <v>0.5</v>
      </c>
      <c r="AB471" s="696">
        <f t="shared" si="74"/>
        <v>0.5</v>
      </c>
      <c r="AC471" s="696">
        <f t="shared" si="74"/>
        <v>0.5</v>
      </c>
      <c r="AD471" s="696">
        <f t="shared" si="74"/>
        <v>0.5</v>
      </c>
      <c r="AE471" s="696">
        <f t="shared" si="74"/>
        <v>0.5</v>
      </c>
      <c r="AF471" s="696">
        <f t="shared" si="74"/>
        <v>0.5</v>
      </c>
      <c r="AG471" s="696">
        <f t="shared" si="74"/>
        <v>0.5</v>
      </c>
      <c r="AH471" s="696">
        <f t="shared" si="74"/>
        <v>0.5</v>
      </c>
      <c r="AI471" s="696">
        <f t="shared" si="74"/>
        <v>0.5</v>
      </c>
      <c r="AJ471" s="696">
        <f t="shared" si="74"/>
        <v>0.5</v>
      </c>
      <c r="AK471" s="696">
        <f t="shared" si="74"/>
        <v>0.5</v>
      </c>
      <c r="AL471" s="696">
        <f t="shared" si="74"/>
        <v>0.5</v>
      </c>
      <c r="AM471" s="696">
        <f t="shared" si="74"/>
        <v>0.5</v>
      </c>
      <c r="AN471" s="696">
        <f t="shared" si="74"/>
        <v>0.5</v>
      </c>
      <c r="AO471" s="696">
        <f t="shared" si="74"/>
        <v>0.5</v>
      </c>
      <c r="AP471" s="696">
        <f t="shared" si="74"/>
        <v>0.5</v>
      </c>
      <c r="AQ471" s="696">
        <f t="shared" si="74"/>
        <v>0.5</v>
      </c>
      <c r="AR471" s="696">
        <f t="shared" si="74"/>
        <v>0.5</v>
      </c>
      <c r="AS471" s="696">
        <f t="shared" si="74"/>
        <v>0.5</v>
      </c>
      <c r="AT471" s="696">
        <f t="shared" si="74"/>
        <v>0.5</v>
      </c>
      <c r="AU471" s="696">
        <f t="shared" si="74"/>
        <v>0.5</v>
      </c>
      <c r="AV471" s="705"/>
      <c r="AW471" s="705"/>
      <c r="AX471" s="705"/>
      <c r="AY471" s="705"/>
      <c r="AZ471" s="705"/>
      <c r="BA471" s="705"/>
      <c r="BB471" s="705"/>
      <c r="BC471" s="705"/>
      <c r="BD471" s="705"/>
      <c r="BE471" s="705"/>
      <c r="BF471" s="705"/>
      <c r="BG471" s="705"/>
      <c r="BH471" s="705"/>
    </row>
    <row r="472" spans="1:60" s="696" customFormat="1" ht="12.75" x14ac:dyDescent="0.2">
      <c r="A472" s="696" t="s">
        <v>6</v>
      </c>
      <c r="B472" s="696" t="s">
        <v>45</v>
      </c>
      <c r="C472" s="696" t="s">
        <v>15</v>
      </c>
      <c r="D472" s="696" t="s">
        <v>1075</v>
      </c>
      <c r="E472" s="699" t="s">
        <v>1053</v>
      </c>
      <c r="F472" s="696" t="s">
        <v>12</v>
      </c>
      <c r="G472" s="705"/>
      <c r="H472" s="705"/>
      <c r="I472" s="705"/>
      <c r="J472" s="705"/>
      <c r="K472" s="705"/>
      <c r="L472" s="705"/>
      <c r="M472" s="705"/>
      <c r="N472" s="705"/>
      <c r="O472" s="705"/>
      <c r="P472" s="705"/>
      <c r="Q472" s="700">
        <f>'3 Heat eta and phi'!N$20</f>
        <v>0.26376961637687713</v>
      </c>
      <c r="R472" s="700">
        <f>'3 Heat eta and phi'!O$20</f>
        <v>0.27384463233818968</v>
      </c>
      <c r="S472" s="700">
        <f>'3 Heat eta and phi'!P$20</f>
        <v>0.29274828522686275</v>
      </c>
      <c r="T472" s="700">
        <f>'3 Heat eta and phi'!Q$20</f>
        <v>0.26305771052289167</v>
      </c>
      <c r="U472" s="700">
        <f>'3 Heat eta and phi'!R$20</f>
        <v>0.27337536104858901</v>
      </c>
      <c r="V472" s="700">
        <f>'3 Heat eta and phi'!S$20</f>
        <v>0.26712694482050137</v>
      </c>
      <c r="W472" s="700">
        <f>'3 Heat eta and phi'!T$20</f>
        <v>0.26379674514077622</v>
      </c>
      <c r="X472" s="700">
        <f>'3 Heat eta and phi'!U$20</f>
        <v>0.27815907003644758</v>
      </c>
      <c r="Y472" s="700">
        <f>'3 Heat eta and phi'!V$20</f>
        <v>0.28285577134714029</v>
      </c>
      <c r="Z472" s="700">
        <f>'3 Heat eta and phi'!W$20</f>
        <v>0.27873423627915395</v>
      </c>
      <c r="AA472" s="700">
        <f>'3 Heat eta and phi'!X$20</f>
        <v>0.30307632471533119</v>
      </c>
      <c r="AB472" s="700">
        <f>'3 Heat eta and phi'!Y$20</f>
        <v>0.30222719842934154</v>
      </c>
      <c r="AC472" s="700">
        <f>'3 Heat eta and phi'!Z$20</f>
        <v>0.31428327370669973</v>
      </c>
      <c r="AD472" s="700">
        <f>'3 Heat eta and phi'!AA$20</f>
        <v>0.32638671499685012</v>
      </c>
      <c r="AE472" s="700">
        <f>'3 Heat eta and phi'!AB$20</f>
        <v>0.32866456515327247</v>
      </c>
      <c r="AF472" s="700">
        <f>'3 Heat eta and phi'!AC$20</f>
        <v>0.32726578478118595</v>
      </c>
      <c r="AG472" s="700">
        <f>'3 Heat eta and phi'!AD$20</f>
        <v>0.33804828140726689</v>
      </c>
      <c r="AH472" s="700">
        <f>'3 Heat eta and phi'!AE$20</f>
        <v>0.35308368348877672</v>
      </c>
      <c r="AI472" s="700">
        <f>'3 Heat eta and phi'!AF$20</f>
        <v>0.36127501605989543</v>
      </c>
      <c r="AJ472" s="700">
        <f>'3 Heat eta and phi'!AG$20</f>
        <v>0.336314328692911</v>
      </c>
      <c r="AK472" s="700">
        <f>'3 Heat eta and phi'!AH$20</f>
        <v>0.34392257025756506</v>
      </c>
      <c r="AL472" s="700">
        <f>'3 Heat eta and phi'!AI$20</f>
        <v>0.36114628596185655</v>
      </c>
      <c r="AM472" s="700">
        <f>'3 Heat eta and phi'!AJ$20</f>
        <v>0.37061538562698515</v>
      </c>
      <c r="AN472" s="700">
        <f>'3 Heat eta and phi'!AK$20</f>
        <v>0.37678757180985728</v>
      </c>
      <c r="AO472" s="700">
        <f>'3 Heat eta and phi'!AL$20</f>
        <v>0.38741092067264526</v>
      </c>
      <c r="AP472" s="700">
        <f>'3 Heat eta and phi'!AM$20</f>
        <v>0.383268005286727</v>
      </c>
      <c r="AQ472" s="700">
        <f>'3 Heat eta and phi'!AN$20</f>
        <v>0.39361997933234427</v>
      </c>
      <c r="AR472" s="700">
        <f>'3 Heat eta and phi'!AO$20</f>
        <v>0.40715832414469166</v>
      </c>
      <c r="AS472" s="700">
        <f>'3 Heat eta and phi'!AP$20</f>
        <v>0.41465054901440324</v>
      </c>
      <c r="AT472" s="700">
        <f>'3 Heat eta and phi'!AQ$20</f>
        <v>0.40584455533179142</v>
      </c>
      <c r="AU472" s="700">
        <f>'3 Heat eta and phi'!AR$20</f>
        <v>0.4151583306213521</v>
      </c>
      <c r="AV472" s="705"/>
      <c r="AW472" s="705"/>
      <c r="AX472" s="705"/>
      <c r="AY472" s="705"/>
      <c r="AZ472" s="705"/>
      <c r="BA472" s="705"/>
      <c r="BB472" s="705"/>
      <c r="BC472" s="705"/>
      <c r="BD472" s="705"/>
      <c r="BE472" s="705"/>
      <c r="BF472" s="705"/>
      <c r="BG472" s="705"/>
      <c r="BH472" s="705"/>
    </row>
    <row r="473" spans="1:60" s="696" customFormat="1" ht="12.75" x14ac:dyDescent="0.2">
      <c r="A473" s="696" t="s">
        <v>6</v>
      </c>
      <c r="B473" s="696" t="s">
        <v>45</v>
      </c>
      <c r="C473" s="696" t="s">
        <v>15</v>
      </c>
      <c r="D473" s="696" t="s">
        <v>1075</v>
      </c>
      <c r="E473" s="699" t="s">
        <v>1053</v>
      </c>
      <c r="F473" s="696" t="s">
        <v>13</v>
      </c>
      <c r="G473" s="705"/>
      <c r="H473" s="705"/>
      <c r="I473" s="705"/>
      <c r="J473" s="705"/>
      <c r="K473" s="705"/>
      <c r="L473" s="705"/>
      <c r="M473" s="705"/>
      <c r="N473" s="705"/>
      <c r="O473" s="705"/>
      <c r="P473" s="705"/>
      <c r="Q473" s="700">
        <f>'3 Heat eta and phi'!N$24</f>
        <v>0.40255759881631803</v>
      </c>
      <c r="R473" s="700">
        <f>'3 Heat eta and phi'!O$24</f>
        <v>0.40261044176706828</v>
      </c>
      <c r="S473" s="700">
        <f>'3 Heat eta and phi'!P$24</f>
        <v>0.40308602832382168</v>
      </c>
      <c r="T473" s="700">
        <f>'3 Heat eta and phi'!Q$24</f>
        <v>0.4022933840625661</v>
      </c>
      <c r="U473" s="700">
        <f>'3 Heat eta and phi'!R$24</f>
        <v>0.40287465652082011</v>
      </c>
      <c r="V473" s="700">
        <f>'3 Heat eta and phi'!S$24</f>
        <v>0.40102515324455723</v>
      </c>
      <c r="W473" s="700">
        <f>'3 Heat eta and phi'!T$24</f>
        <v>0.40076093849080541</v>
      </c>
      <c r="X473" s="700">
        <f>'3 Heat eta and phi'!U$24</f>
        <v>0.4033502430775735</v>
      </c>
      <c r="Y473" s="700">
        <f>'3 Heat eta and phi'!V$24</f>
        <v>0.40234622701331646</v>
      </c>
      <c r="Z473" s="700">
        <f>'3 Heat eta and phi'!W$24</f>
        <v>0.40435425914183065</v>
      </c>
      <c r="AA473" s="700">
        <f>'3 Heat eta and phi'!X$24</f>
        <v>0.40271612766856901</v>
      </c>
      <c r="AB473" s="700">
        <f>'3 Heat eta and phi'!Y$24</f>
        <v>0.402134855210315</v>
      </c>
      <c r="AC473" s="700">
        <f>'3 Heat eta and phi'!Z$24</f>
        <v>0.40250475586556766</v>
      </c>
      <c r="AD473" s="700">
        <f>'3 Heat eta and phi'!AA$24</f>
        <v>0.40160642570281135</v>
      </c>
      <c r="AE473" s="700">
        <f>'3 Heat eta and phi'!AB$24</f>
        <v>0.40202916930881427</v>
      </c>
      <c r="AF473" s="700">
        <f>'3 Heat eta and phi'!AC$24</f>
        <v>0.40409004438807872</v>
      </c>
      <c r="AG473" s="700">
        <f>'3 Heat eta and phi'!AD$24</f>
        <v>0.40414288733882908</v>
      </c>
      <c r="AH473" s="700">
        <f>'3 Heat eta and phi'!AE$24</f>
        <v>0.40340308602832387</v>
      </c>
      <c r="AI473" s="700">
        <f>'3 Heat eta and phi'!AF$24</f>
        <v>0.4022933840625661</v>
      </c>
      <c r="AJ473" s="700">
        <f>'3 Heat eta and phi'!AG$24</f>
        <v>0.39996829422954983</v>
      </c>
      <c r="AK473" s="700">
        <f>'3 Heat eta and phi'!AH$24</f>
        <v>0.40007398013105056</v>
      </c>
      <c r="AL473" s="700">
        <f>'3 Heat eta and phi'!AI$24</f>
        <v>0.40255759881631803</v>
      </c>
      <c r="AM473" s="700">
        <f>'3 Heat eta and phi'!AJ$24</f>
        <v>0.40165926865356172</v>
      </c>
      <c r="AN473" s="700">
        <f>'3 Heat eta and phi'!AK$24</f>
        <v>0.40292749947157058</v>
      </c>
      <c r="AO473" s="700">
        <f>'3 Heat eta and phi'!AL$24</f>
        <v>0.40113083914605796</v>
      </c>
      <c r="AP473" s="700">
        <f>'3 Heat eta and phi'!AM$24</f>
        <v>0.39965123652504764</v>
      </c>
      <c r="AQ473" s="700">
        <f>'3 Heat eta and phi'!AN$24</f>
        <v>0.40329740012682325</v>
      </c>
      <c r="AR473" s="700">
        <f>'3 Heat eta and phi'!AO$24</f>
        <v>0.40091946734305661</v>
      </c>
      <c r="AS473" s="700">
        <f>'3 Heat eta and phi'!AP$24</f>
        <v>0.40070809554005504</v>
      </c>
      <c r="AT473" s="700">
        <f>'3 Heat eta and phi'!AQ$24</f>
        <v>0.40012682308180103</v>
      </c>
      <c r="AU473" s="700">
        <f>'3 Heat eta and phi'!AR$24</f>
        <v>0.40097231029380687</v>
      </c>
      <c r="AV473" s="705"/>
      <c r="AW473" s="705"/>
      <c r="AX473" s="705"/>
      <c r="AY473" s="705"/>
      <c r="AZ473" s="705"/>
      <c r="BA473" s="705"/>
      <c r="BB473" s="705"/>
      <c r="BC473" s="705"/>
      <c r="BD473" s="705"/>
      <c r="BE473" s="705"/>
      <c r="BF473" s="705"/>
      <c r="BG473" s="705"/>
      <c r="BH473" s="705"/>
    </row>
    <row r="474" spans="1:60" s="696" customFormat="1" ht="12.75" x14ac:dyDescent="0.2">
      <c r="A474" s="696" t="s">
        <v>6</v>
      </c>
      <c r="B474" s="696" t="s">
        <v>45</v>
      </c>
      <c r="C474" s="696" t="s">
        <v>15</v>
      </c>
      <c r="D474" s="696" t="s">
        <v>1074</v>
      </c>
      <c r="E474" s="699" t="s">
        <v>1047</v>
      </c>
      <c r="F474" s="696" t="s">
        <v>11</v>
      </c>
      <c r="G474" s="705"/>
      <c r="H474" s="705"/>
      <c r="I474" s="705"/>
      <c r="J474" s="705"/>
      <c r="K474" s="705"/>
      <c r="L474" s="705"/>
      <c r="M474" s="705"/>
      <c r="N474" s="705"/>
      <c r="O474" s="705"/>
      <c r="P474" s="705"/>
      <c r="Q474" s="696">
        <f t="shared" ref="Q474:AU474" si="75">0.5</f>
        <v>0.5</v>
      </c>
      <c r="R474" s="696">
        <f t="shared" si="75"/>
        <v>0.5</v>
      </c>
      <c r="S474" s="696">
        <f t="shared" si="75"/>
        <v>0.5</v>
      </c>
      <c r="T474" s="696">
        <f t="shared" si="75"/>
        <v>0.5</v>
      </c>
      <c r="U474" s="696">
        <f t="shared" si="75"/>
        <v>0.5</v>
      </c>
      <c r="V474" s="696">
        <f t="shared" si="75"/>
        <v>0.5</v>
      </c>
      <c r="W474" s="696">
        <f t="shared" si="75"/>
        <v>0.5</v>
      </c>
      <c r="X474" s="696">
        <f t="shared" si="75"/>
        <v>0.5</v>
      </c>
      <c r="Y474" s="696">
        <f t="shared" si="75"/>
        <v>0.5</v>
      </c>
      <c r="Z474" s="696">
        <f t="shared" si="75"/>
        <v>0.5</v>
      </c>
      <c r="AA474" s="696">
        <f t="shared" si="75"/>
        <v>0.5</v>
      </c>
      <c r="AB474" s="696">
        <f t="shared" si="75"/>
        <v>0.5</v>
      </c>
      <c r="AC474" s="696">
        <f t="shared" si="75"/>
        <v>0.5</v>
      </c>
      <c r="AD474" s="696">
        <f t="shared" si="75"/>
        <v>0.5</v>
      </c>
      <c r="AE474" s="696">
        <f t="shared" si="75"/>
        <v>0.5</v>
      </c>
      <c r="AF474" s="696">
        <f t="shared" si="75"/>
        <v>0.5</v>
      </c>
      <c r="AG474" s="696">
        <f t="shared" si="75"/>
        <v>0.5</v>
      </c>
      <c r="AH474" s="696">
        <f t="shared" si="75"/>
        <v>0.5</v>
      </c>
      <c r="AI474" s="696">
        <f t="shared" si="75"/>
        <v>0.5</v>
      </c>
      <c r="AJ474" s="696">
        <f t="shared" si="75"/>
        <v>0.5</v>
      </c>
      <c r="AK474" s="696">
        <f t="shared" si="75"/>
        <v>0.5</v>
      </c>
      <c r="AL474" s="696">
        <f t="shared" si="75"/>
        <v>0.5</v>
      </c>
      <c r="AM474" s="696">
        <f t="shared" si="75"/>
        <v>0.5</v>
      </c>
      <c r="AN474" s="696">
        <f t="shared" si="75"/>
        <v>0.5</v>
      </c>
      <c r="AO474" s="696">
        <f t="shared" si="75"/>
        <v>0.5</v>
      </c>
      <c r="AP474" s="696">
        <f t="shared" si="75"/>
        <v>0.5</v>
      </c>
      <c r="AQ474" s="696">
        <f t="shared" si="75"/>
        <v>0.5</v>
      </c>
      <c r="AR474" s="696">
        <f t="shared" si="75"/>
        <v>0.5</v>
      </c>
      <c r="AS474" s="696">
        <f t="shared" si="75"/>
        <v>0.5</v>
      </c>
      <c r="AT474" s="696">
        <f t="shared" si="75"/>
        <v>0.5</v>
      </c>
      <c r="AU474" s="696">
        <f t="shared" si="75"/>
        <v>0.5</v>
      </c>
      <c r="AV474" s="705"/>
      <c r="AW474" s="705"/>
      <c r="AX474" s="705"/>
      <c r="AY474" s="705"/>
      <c r="AZ474" s="705"/>
      <c r="BA474" s="705"/>
      <c r="BB474" s="705"/>
      <c r="BC474" s="705"/>
      <c r="BD474" s="705"/>
      <c r="BE474" s="705"/>
      <c r="BF474" s="705"/>
      <c r="BG474" s="705"/>
      <c r="BH474" s="705"/>
    </row>
    <row r="475" spans="1:60" s="696" customFormat="1" ht="12.75" x14ac:dyDescent="0.2">
      <c r="A475" s="696" t="s">
        <v>6</v>
      </c>
      <c r="B475" s="696" t="s">
        <v>45</v>
      </c>
      <c r="C475" s="696" t="s">
        <v>15</v>
      </c>
      <c r="D475" s="696" t="s">
        <v>1074</v>
      </c>
      <c r="E475" s="699" t="s">
        <v>1047</v>
      </c>
      <c r="F475" s="696" t="s">
        <v>12</v>
      </c>
      <c r="G475" s="705"/>
      <c r="H475" s="705"/>
      <c r="I475" s="705"/>
      <c r="J475" s="705"/>
      <c r="K475" s="705"/>
      <c r="L475" s="705"/>
      <c r="M475" s="705"/>
      <c r="N475" s="705"/>
      <c r="O475" s="705"/>
      <c r="P475" s="705"/>
      <c r="Q475" s="700">
        <f>'3 Heat eta and phi'!N$21</f>
        <v>0.26376961637687713</v>
      </c>
      <c r="R475" s="700">
        <f>'3 Heat eta and phi'!O$21</f>
        <v>0.27384463233818968</v>
      </c>
      <c r="S475" s="700">
        <f>'3 Heat eta and phi'!P$21</f>
        <v>0.29274828522686275</v>
      </c>
      <c r="T475" s="700">
        <f>'3 Heat eta and phi'!Q$21</f>
        <v>0.26305771052289167</v>
      </c>
      <c r="U475" s="700">
        <f>'3 Heat eta and phi'!R$21</f>
        <v>0.27337536104858901</v>
      </c>
      <c r="V475" s="700">
        <f>'3 Heat eta and phi'!S$21</f>
        <v>0.26712694482050137</v>
      </c>
      <c r="W475" s="700">
        <f>'3 Heat eta and phi'!T$21</f>
        <v>0.26379674514077622</v>
      </c>
      <c r="X475" s="700">
        <f>'3 Heat eta and phi'!U$21</f>
        <v>0.27815907003644758</v>
      </c>
      <c r="Y475" s="700">
        <f>'3 Heat eta and phi'!V$21</f>
        <v>0.28285577134714029</v>
      </c>
      <c r="Z475" s="700">
        <f>'3 Heat eta and phi'!W$21</f>
        <v>0.27873423627915395</v>
      </c>
      <c r="AA475" s="700">
        <f>'3 Heat eta and phi'!X$21</f>
        <v>0.30307632471533119</v>
      </c>
      <c r="AB475" s="700">
        <f>'3 Heat eta and phi'!Y$21</f>
        <v>0.30222719842934154</v>
      </c>
      <c r="AC475" s="700">
        <f>'3 Heat eta and phi'!Z$21</f>
        <v>0.31428327370669973</v>
      </c>
      <c r="AD475" s="700">
        <f>'3 Heat eta and phi'!AA$21</f>
        <v>0.32638671499685012</v>
      </c>
      <c r="AE475" s="700">
        <f>'3 Heat eta and phi'!AB$21</f>
        <v>0.32866456515327247</v>
      </c>
      <c r="AF475" s="700">
        <f>'3 Heat eta and phi'!AC$21</f>
        <v>0.32726578478118595</v>
      </c>
      <c r="AG475" s="700">
        <f>'3 Heat eta and phi'!AD$21</f>
        <v>0.33804828140726689</v>
      </c>
      <c r="AH475" s="700">
        <f>'3 Heat eta and phi'!AE$21</f>
        <v>0.35308368348877672</v>
      </c>
      <c r="AI475" s="700">
        <f>'3 Heat eta and phi'!AF$21</f>
        <v>0.36127501605989543</v>
      </c>
      <c r="AJ475" s="700">
        <f>'3 Heat eta and phi'!AG$21</f>
        <v>0.336314328692911</v>
      </c>
      <c r="AK475" s="700">
        <f>'3 Heat eta and phi'!AH$21</f>
        <v>0.34392257025756506</v>
      </c>
      <c r="AL475" s="700">
        <f>'3 Heat eta and phi'!AI$21</f>
        <v>0.36114628596185655</v>
      </c>
      <c r="AM475" s="700">
        <f>'3 Heat eta and phi'!AJ$21</f>
        <v>0.37061538562698515</v>
      </c>
      <c r="AN475" s="700">
        <f>'3 Heat eta and phi'!AK$21</f>
        <v>0.37678757180985728</v>
      </c>
      <c r="AO475" s="700">
        <f>'3 Heat eta and phi'!AL$21</f>
        <v>0.38741092067264526</v>
      </c>
      <c r="AP475" s="700">
        <f>'3 Heat eta and phi'!AM$21</f>
        <v>0.383268005286727</v>
      </c>
      <c r="AQ475" s="700">
        <f>'3 Heat eta and phi'!AN$21</f>
        <v>0.39361997933234427</v>
      </c>
      <c r="AR475" s="700">
        <f>'3 Heat eta and phi'!AO$21</f>
        <v>0.40715832414469166</v>
      </c>
      <c r="AS475" s="700">
        <f>'3 Heat eta and phi'!AP$21</f>
        <v>0.41465054901440324</v>
      </c>
      <c r="AT475" s="700">
        <f>'3 Heat eta and phi'!AQ$21</f>
        <v>0.40584455533179142</v>
      </c>
      <c r="AU475" s="700">
        <f>'3 Heat eta and phi'!AR$21</f>
        <v>0.4151583306213521</v>
      </c>
      <c r="AV475" s="705"/>
      <c r="AW475" s="705"/>
      <c r="AX475" s="705"/>
      <c r="AY475" s="705"/>
      <c r="AZ475" s="705"/>
      <c r="BA475" s="705"/>
      <c r="BB475" s="705"/>
      <c r="BC475" s="705"/>
      <c r="BD475" s="705"/>
      <c r="BE475" s="705"/>
      <c r="BF475" s="705"/>
      <c r="BG475" s="705"/>
      <c r="BH475" s="705"/>
    </row>
    <row r="476" spans="1:60" s="696" customFormat="1" ht="12.75" x14ac:dyDescent="0.2">
      <c r="A476" s="696" t="s">
        <v>6</v>
      </c>
      <c r="B476" s="696" t="s">
        <v>45</v>
      </c>
      <c r="C476" s="696" t="s">
        <v>15</v>
      </c>
      <c r="D476" s="696" t="s">
        <v>1074</v>
      </c>
      <c r="E476" s="699" t="s">
        <v>1047</v>
      </c>
      <c r="F476" s="696" t="s">
        <v>13</v>
      </c>
      <c r="G476" s="705"/>
      <c r="H476" s="705"/>
      <c r="I476" s="705"/>
      <c r="J476" s="705"/>
      <c r="K476" s="705"/>
      <c r="L476" s="705"/>
      <c r="M476" s="705"/>
      <c r="N476" s="705"/>
      <c r="O476" s="705"/>
      <c r="P476" s="705"/>
      <c r="Q476" s="700">
        <f>'3 Heat eta and phi'!N$25</f>
        <v>0.67626846867483681</v>
      </c>
      <c r="R476" s="700">
        <f>'3 Heat eta and phi'!O$25</f>
        <v>0.6762971022792349</v>
      </c>
      <c r="S476" s="700">
        <f>'3 Heat eta and phi'!P$25</f>
        <v>0.67655480471881801</v>
      </c>
      <c r="T476" s="700">
        <f>'3 Heat eta and phi'!Q$25</f>
        <v>0.67612530065284626</v>
      </c>
      <c r="U476" s="700">
        <f>'3 Heat eta and phi'!R$25</f>
        <v>0.67644027030122555</v>
      </c>
      <c r="V476" s="700">
        <f>'3 Heat eta and phi'!S$25</f>
        <v>0.67543809414729128</v>
      </c>
      <c r="W476" s="700">
        <f>'3 Heat eta and phi'!T$25</f>
        <v>0.67529492612530073</v>
      </c>
      <c r="X476" s="700">
        <f>'3 Heat eta and phi'!U$25</f>
        <v>0.67669797274080867</v>
      </c>
      <c r="Y476" s="700">
        <f>'3 Heat eta and phi'!V$25</f>
        <v>0.67615393425724424</v>
      </c>
      <c r="Z476" s="700">
        <f>'3 Heat eta and phi'!W$25</f>
        <v>0.677242011224373</v>
      </c>
      <c r="AA476" s="700">
        <f>'3 Heat eta and phi'!X$25</f>
        <v>0.67635436948803118</v>
      </c>
      <c r="AB476" s="700">
        <f>'3 Heat eta and phi'!Y$25</f>
        <v>0.67603939983965189</v>
      </c>
      <c r="AC476" s="700">
        <f>'3 Heat eta and phi'!Z$25</f>
        <v>0.67623983507043872</v>
      </c>
      <c r="AD476" s="700">
        <f>'3 Heat eta and phi'!AA$25</f>
        <v>0.67575306379567057</v>
      </c>
      <c r="AE476" s="700">
        <f>'3 Heat eta and phi'!AB$25</f>
        <v>0.6759821326308556</v>
      </c>
      <c r="AF476" s="700">
        <f>'3 Heat eta and phi'!AC$25</f>
        <v>0.67709884320238234</v>
      </c>
      <c r="AG476" s="700">
        <f>'3 Heat eta and phi'!AD$25</f>
        <v>0.67712747680678054</v>
      </c>
      <c r="AH476" s="700">
        <f>'3 Heat eta and phi'!AE$25</f>
        <v>0.67672660634520676</v>
      </c>
      <c r="AI476" s="700">
        <f>'3 Heat eta and phi'!AF$25</f>
        <v>0.67612530065284626</v>
      </c>
      <c r="AJ476" s="700">
        <f>'3 Heat eta and phi'!AG$25</f>
        <v>0.67486542205932887</v>
      </c>
      <c r="AK476" s="700">
        <f>'3 Heat eta and phi'!AH$25</f>
        <v>0.67492268926812504</v>
      </c>
      <c r="AL476" s="700">
        <f>'3 Heat eta and phi'!AI$25</f>
        <v>0.67626846867483681</v>
      </c>
      <c r="AM476" s="700">
        <f>'3 Heat eta and phi'!AJ$25</f>
        <v>0.67578169740006877</v>
      </c>
      <c r="AN476" s="700">
        <f>'3 Heat eta and phi'!AK$25</f>
        <v>0.67646890390562375</v>
      </c>
      <c r="AO476" s="700">
        <f>'3 Heat eta and phi'!AL$25</f>
        <v>0.67549536135608745</v>
      </c>
      <c r="AP476" s="700">
        <f>'3 Heat eta and phi'!AM$25</f>
        <v>0.67469362043294012</v>
      </c>
      <c r="AQ476" s="700">
        <f>'3 Heat eta and phi'!AN$25</f>
        <v>0.67666933913641047</v>
      </c>
      <c r="AR476" s="700">
        <f>'3 Heat eta and phi'!AO$25</f>
        <v>0.6753808269384951</v>
      </c>
      <c r="AS476" s="700">
        <f>'3 Heat eta and phi'!AP$25</f>
        <v>0.67526629252090253</v>
      </c>
      <c r="AT476" s="700">
        <f>'3 Heat eta and phi'!AQ$25</f>
        <v>0.67495132287252324</v>
      </c>
      <c r="AU476" s="700">
        <f>'3 Heat eta and phi'!AR$25</f>
        <v>0.67540946054289319</v>
      </c>
      <c r="AV476" s="705"/>
      <c r="AW476" s="705"/>
      <c r="AX476" s="705"/>
      <c r="AY476" s="705"/>
      <c r="AZ476" s="705"/>
      <c r="BA476" s="705"/>
      <c r="BB476" s="705"/>
      <c r="BC476" s="705"/>
      <c r="BD476" s="705"/>
      <c r="BE476" s="705"/>
      <c r="BF476" s="705"/>
      <c r="BG476" s="705"/>
      <c r="BH476" s="705"/>
    </row>
    <row r="477" spans="1:60" s="697" customFormat="1" ht="12.75" x14ac:dyDescent="0.2">
      <c r="A477" s="697" t="s">
        <v>6</v>
      </c>
      <c r="B477" s="697" t="s">
        <v>45</v>
      </c>
      <c r="C477" s="697" t="s">
        <v>14</v>
      </c>
      <c r="F477" s="697" t="s">
        <v>9</v>
      </c>
      <c r="G477" s="697">
        <v>63</v>
      </c>
      <c r="H477" s="697">
        <v>83</v>
      </c>
      <c r="I477" s="697">
        <v>74</v>
      </c>
      <c r="J477" s="697">
        <v>77</v>
      </c>
      <c r="K477" s="697">
        <v>88</v>
      </c>
      <c r="L477" s="697">
        <v>96</v>
      </c>
      <c r="M477" s="697">
        <v>110</v>
      </c>
      <c r="N477" s="697">
        <v>115</v>
      </c>
      <c r="O477" s="697">
        <v>128</v>
      </c>
      <c r="P477" s="697">
        <v>135</v>
      </c>
      <c r="Q477" s="697">
        <v>140</v>
      </c>
      <c r="R477" s="697">
        <v>136</v>
      </c>
      <c r="S477" s="697">
        <v>141</v>
      </c>
      <c r="T477" s="697">
        <v>156</v>
      </c>
      <c r="U477" s="697">
        <v>148</v>
      </c>
      <c r="V477" s="697">
        <v>145</v>
      </c>
      <c r="W477" s="697">
        <v>149</v>
      </c>
      <c r="X477" s="697">
        <v>149</v>
      </c>
      <c r="Y477" s="697">
        <v>153</v>
      </c>
      <c r="Z477" s="697">
        <v>168</v>
      </c>
      <c r="AA477" s="697">
        <v>170</v>
      </c>
      <c r="AB477" s="697">
        <v>156</v>
      </c>
      <c r="AC477" s="697">
        <v>156</v>
      </c>
      <c r="AD477" s="697">
        <v>158</v>
      </c>
      <c r="AE477" s="697">
        <v>172</v>
      </c>
      <c r="AF477" s="697">
        <v>170</v>
      </c>
      <c r="AG477" s="697">
        <v>169</v>
      </c>
      <c r="AH477" s="697">
        <v>183</v>
      </c>
      <c r="AI477" s="697">
        <v>197</v>
      </c>
    </row>
    <row r="478" spans="1:60" s="697" customFormat="1" ht="12.75" x14ac:dyDescent="0.2">
      <c r="A478" s="697" t="s">
        <v>6</v>
      </c>
      <c r="B478" s="697" t="s">
        <v>45</v>
      </c>
      <c r="C478" s="697" t="s">
        <v>14</v>
      </c>
      <c r="F478" s="697" t="s">
        <v>10</v>
      </c>
      <c r="G478" s="697">
        <v>5.9974296729972904E-4</v>
      </c>
      <c r="H478" s="697">
        <v>8.0084136586872003E-4</v>
      </c>
      <c r="I478" s="697">
        <v>6.8945598196234103E-4</v>
      </c>
      <c r="J478" s="697">
        <v>6.9607665883203798E-4</v>
      </c>
      <c r="K478" s="697">
        <v>8.000800080008E-4</v>
      </c>
      <c r="L478" s="697">
        <v>8.4423807513718898E-4</v>
      </c>
      <c r="M478" s="697">
        <v>9.8811566342983897E-4</v>
      </c>
      <c r="N478" s="697">
        <v>1.0189886316311801E-3</v>
      </c>
      <c r="O478" s="697">
        <v>1.09184274052528E-3</v>
      </c>
      <c r="P478" s="697">
        <v>1.12039703551244E-3</v>
      </c>
      <c r="Q478" s="697">
        <v>1.12691474889925E-3</v>
      </c>
      <c r="R478" s="697">
        <v>1.09783661608008E-3</v>
      </c>
      <c r="S478" s="697">
        <v>1.13013369241127E-3</v>
      </c>
      <c r="T478" s="697">
        <v>1.1893235341206201E-3</v>
      </c>
      <c r="U478" s="697">
        <v>1.1756015028635399E-3</v>
      </c>
      <c r="V478" s="697">
        <v>1.17383244149052E-3</v>
      </c>
      <c r="W478" s="697">
        <v>1.19521273182314E-3</v>
      </c>
      <c r="X478" s="697">
        <v>1.16429899823402E-3</v>
      </c>
      <c r="Y478" s="697">
        <v>1.1961628970596301E-3</v>
      </c>
      <c r="Z478" s="697">
        <v>1.25312348487674E-3</v>
      </c>
      <c r="AA478" s="697">
        <v>1.36901358544658E-3</v>
      </c>
      <c r="AB478" s="697">
        <v>1.2830952204702999E-3</v>
      </c>
      <c r="AC478" s="697">
        <v>1.29266413105626E-3</v>
      </c>
      <c r="AD478" s="697">
        <v>1.3207831073512399E-3</v>
      </c>
      <c r="AE478" s="697">
        <v>1.44001741416408E-3</v>
      </c>
      <c r="AF478" s="697">
        <v>1.3636327175595799E-3</v>
      </c>
      <c r="AG478" s="697">
        <v>1.32331062563621E-3</v>
      </c>
      <c r="AH478" s="697">
        <v>1.4176595447995899E-3</v>
      </c>
      <c r="AI478" s="697">
        <v>1.50686503231728E-3</v>
      </c>
    </row>
    <row r="479" spans="1:60" s="696" customFormat="1" ht="12.75" x14ac:dyDescent="0.2">
      <c r="A479" s="696" t="s">
        <v>6</v>
      </c>
      <c r="B479" s="696" t="s">
        <v>45</v>
      </c>
      <c r="C479" s="696" t="s">
        <v>14</v>
      </c>
      <c r="D479" s="696" t="s">
        <v>73</v>
      </c>
      <c r="E479" s="699" t="s">
        <v>1050</v>
      </c>
      <c r="F479" s="696" t="s">
        <v>11</v>
      </c>
      <c r="G479" s="702">
        <f>'4 - Electr UW allocation ktoe'!G$39</f>
        <v>0.45</v>
      </c>
      <c r="H479" s="702">
        <f>'4 - Electr UW allocation ktoe'!H$39</f>
        <v>0.45</v>
      </c>
      <c r="I479" s="702">
        <f>'4 - Electr UW allocation ktoe'!I$39</f>
        <v>0.45</v>
      </c>
      <c r="J479" s="702">
        <f>'4 - Electr UW allocation ktoe'!J$39</f>
        <v>0.45</v>
      </c>
      <c r="K479" s="702">
        <f>'4 - Electr UW allocation ktoe'!K$39</f>
        <v>0.45</v>
      </c>
      <c r="L479" s="702">
        <f>'4 - Electr UW allocation ktoe'!L$39</f>
        <v>0.45</v>
      </c>
      <c r="M479" s="702">
        <f>'4 - Electr UW allocation ktoe'!M$39</f>
        <v>0.45</v>
      </c>
      <c r="N479" s="702">
        <f>'4 - Electr UW allocation ktoe'!N$39</f>
        <v>0.45</v>
      </c>
      <c r="O479" s="702">
        <f>'4 - Electr UW allocation ktoe'!O$39</f>
        <v>0.45</v>
      </c>
      <c r="P479" s="702">
        <f>'4 - Electr UW allocation ktoe'!P$39</f>
        <v>0.45</v>
      </c>
      <c r="Q479" s="702">
        <f>'4 - Electr UW allocation ktoe'!Q$39</f>
        <v>0.45</v>
      </c>
      <c r="R479" s="702">
        <f>'4 - Electr UW allocation ktoe'!R$39</f>
        <v>0.45</v>
      </c>
      <c r="S479" s="702">
        <f>'4 - Electr UW allocation ktoe'!S$39</f>
        <v>0.45</v>
      </c>
      <c r="T479" s="702">
        <f>'4 - Electr UW allocation ktoe'!T$39</f>
        <v>0.45</v>
      </c>
      <c r="U479" s="702">
        <f>'4 - Electr UW allocation ktoe'!U$39</f>
        <v>0.45</v>
      </c>
      <c r="V479" s="702">
        <f>'4 - Electr UW allocation ktoe'!V$39</f>
        <v>0.45</v>
      </c>
      <c r="W479" s="702">
        <f>'4 - Electr UW allocation ktoe'!W$39</f>
        <v>0.45</v>
      </c>
      <c r="X479" s="702">
        <f>'4 - Electr UW allocation ktoe'!X$39</f>
        <v>0.45</v>
      </c>
      <c r="Y479" s="702">
        <f>'4 - Electr UW allocation ktoe'!Y$39</f>
        <v>0.45</v>
      </c>
      <c r="Z479" s="702">
        <f>'4 - Electr UW allocation ktoe'!Z$39</f>
        <v>0.45</v>
      </c>
      <c r="AA479" s="702">
        <f>'4 - Electr UW allocation ktoe'!AA$39</f>
        <v>0.45</v>
      </c>
      <c r="AB479" s="702">
        <f>'4 - Electr UW allocation ktoe'!AB$39</f>
        <v>0.45</v>
      </c>
      <c r="AC479" s="702">
        <f>'4 - Electr UW allocation ktoe'!AC$39</f>
        <v>0.45</v>
      </c>
      <c r="AD479" s="702">
        <f>'4 - Electr UW allocation ktoe'!AD$39</f>
        <v>0.45</v>
      </c>
      <c r="AE479" s="702">
        <f>'4 - Electr UW allocation ktoe'!AE$39</f>
        <v>0.45</v>
      </c>
      <c r="AF479" s="702">
        <f>'4 - Electr UW allocation ktoe'!AF$39</f>
        <v>0.45</v>
      </c>
      <c r="AG479" s="702">
        <f>'4 - Electr UW allocation ktoe'!AG$39</f>
        <v>0.45</v>
      </c>
      <c r="AH479" s="702">
        <f>'4 - Electr UW allocation ktoe'!AH$39</f>
        <v>0.45</v>
      </c>
      <c r="AI479" s="702">
        <f>'4 - Electr UW allocation ktoe'!AI$39</f>
        <v>0.45</v>
      </c>
      <c r="AJ479" s="705"/>
      <c r="AK479" s="705"/>
      <c r="AL479" s="705"/>
      <c r="AM479" s="705"/>
      <c r="AN479" s="705"/>
      <c r="AO479" s="705"/>
      <c r="AP479" s="705"/>
      <c r="AQ479" s="705"/>
      <c r="AR479" s="705"/>
      <c r="AS479" s="705"/>
      <c r="AT479" s="705"/>
      <c r="AU479" s="705"/>
      <c r="AV479" s="705"/>
      <c r="AW479" s="705"/>
      <c r="AX479" s="705"/>
      <c r="AY479" s="705"/>
      <c r="AZ479" s="705"/>
      <c r="BA479" s="705"/>
      <c r="BB479" s="705"/>
      <c r="BC479" s="705"/>
      <c r="BD479" s="705"/>
      <c r="BE479" s="705"/>
      <c r="BF479" s="705"/>
      <c r="BG479" s="705"/>
      <c r="BH479" s="705"/>
    </row>
    <row r="480" spans="1:60" s="696" customFormat="1" ht="12.75" x14ac:dyDescent="0.2">
      <c r="A480" s="696" t="s">
        <v>6</v>
      </c>
      <c r="B480" s="696" t="s">
        <v>45</v>
      </c>
      <c r="C480" s="696" t="s">
        <v>14</v>
      </c>
      <c r="D480" s="696" t="s">
        <v>73</v>
      </c>
      <c r="E480" s="699" t="s">
        <v>1050</v>
      </c>
      <c r="F480" s="696" t="s">
        <v>12</v>
      </c>
      <c r="G480" s="696">
        <f>'4 - Electr UW allocation ktoe'!G$40</f>
        <v>0.7</v>
      </c>
      <c r="H480" s="696">
        <f>'4 - Electr UW allocation ktoe'!H$40</f>
        <v>0.70333299999999999</v>
      </c>
      <c r="I480" s="696">
        <f>'4 - Electr UW allocation ktoe'!I$40</f>
        <v>0.70666600000000002</v>
      </c>
      <c r="J480" s="696">
        <f>'4 - Electr UW allocation ktoe'!J$40</f>
        <v>0.70999900000000005</v>
      </c>
      <c r="K480" s="696">
        <f>'4 - Electr UW allocation ktoe'!K$40</f>
        <v>0.71333199999999997</v>
      </c>
      <c r="L480" s="696">
        <f>'4 - Electr UW allocation ktoe'!L$40</f>
        <v>0.716665</v>
      </c>
      <c r="M480" s="696">
        <f>'4 - Electr UW allocation ktoe'!M$40</f>
        <v>0.71999800000000003</v>
      </c>
      <c r="N480" s="696">
        <f>'4 - Electr UW allocation ktoe'!N$40</f>
        <v>0.72333099999999995</v>
      </c>
      <c r="O480" s="696">
        <f>'4 - Electr UW allocation ktoe'!O$40</f>
        <v>0.72666399999999998</v>
      </c>
      <c r="P480" s="696">
        <f>'4 - Electr UW allocation ktoe'!P$40</f>
        <v>0.72999700000000001</v>
      </c>
      <c r="Q480" s="696">
        <f>'4 - Electr UW allocation ktoe'!Q$40</f>
        <v>0.73333000000000004</v>
      </c>
      <c r="R480" s="696">
        <f>'4 - Electr UW allocation ktoe'!R$40</f>
        <v>0.73666299999999996</v>
      </c>
      <c r="S480" s="696">
        <f>'4 - Electr UW allocation ktoe'!S$40</f>
        <v>0.73999599999999999</v>
      </c>
      <c r="T480" s="696">
        <f>'4 - Electr UW allocation ktoe'!T$40</f>
        <v>0.74332900000000002</v>
      </c>
      <c r="U480" s="696">
        <f>'4 - Electr UW allocation ktoe'!U$40</f>
        <v>0.74666200000000005</v>
      </c>
      <c r="V480" s="696">
        <f>'4 - Electr UW allocation ktoe'!V$40</f>
        <v>0.74999499999999997</v>
      </c>
      <c r="W480" s="696">
        <f>'4 - Electr UW allocation ktoe'!W$40</f>
        <v>0.753328</v>
      </c>
      <c r="X480" s="696">
        <f>'4 - Electr UW allocation ktoe'!X$40</f>
        <v>0.75666100000000003</v>
      </c>
      <c r="Y480" s="696">
        <f>'4 - Electr UW allocation ktoe'!Y$40</f>
        <v>0.75999400000000095</v>
      </c>
      <c r="Z480" s="696">
        <f>'4 - Electr UW allocation ktoe'!Z$40</f>
        <v>0.76332700000000098</v>
      </c>
      <c r="AA480" s="696">
        <f>'4 - Electr UW allocation ktoe'!AA$40</f>
        <v>0.76666000000000101</v>
      </c>
      <c r="AB480" s="696">
        <f>'4 - Electr UW allocation ktoe'!AB$40</f>
        <v>0.76999300000000104</v>
      </c>
      <c r="AC480" s="696">
        <f>'4 - Electr UW allocation ktoe'!AC$40</f>
        <v>0.77332600000000096</v>
      </c>
      <c r="AD480" s="696">
        <f>'4 - Electr UW allocation ktoe'!AD$40</f>
        <v>0.77665900000000099</v>
      </c>
      <c r="AE480" s="696">
        <f>'4 - Electr UW allocation ktoe'!AE$40</f>
        <v>0.77999200000000102</v>
      </c>
      <c r="AF480" s="696">
        <f>'4 - Electr UW allocation ktoe'!AF$40</f>
        <v>0.78332500000000105</v>
      </c>
      <c r="AG480" s="696">
        <f>'4 - Electr UW allocation ktoe'!AG$40</f>
        <v>0.78665800000000097</v>
      </c>
      <c r="AH480" s="696">
        <f>'4 - Electr UW allocation ktoe'!AH$40</f>
        <v>0.789991000000001</v>
      </c>
      <c r="AI480" s="696">
        <f>'4 - Electr UW allocation ktoe'!AI$40</f>
        <v>0.79332400000000103</v>
      </c>
      <c r="AJ480" s="705"/>
      <c r="AK480" s="705"/>
      <c r="AL480" s="705"/>
      <c r="AM480" s="705"/>
      <c r="AN480" s="705"/>
      <c r="AO480" s="705"/>
      <c r="AP480" s="705"/>
      <c r="AQ480" s="705"/>
      <c r="AR480" s="705"/>
      <c r="AS480" s="705"/>
      <c r="AT480" s="705"/>
      <c r="AU480" s="705"/>
      <c r="AV480" s="705"/>
      <c r="AW480" s="705"/>
      <c r="AX480" s="705"/>
      <c r="AY480" s="705"/>
      <c r="AZ480" s="705"/>
      <c r="BA480" s="705"/>
      <c r="BB480" s="705"/>
      <c r="BC480" s="705"/>
      <c r="BD480" s="705"/>
      <c r="BE480" s="705"/>
      <c r="BF480" s="705"/>
      <c r="BG480" s="705"/>
      <c r="BH480" s="705"/>
    </row>
    <row r="481" spans="1:60" s="696" customFormat="1" ht="12.75" x14ac:dyDescent="0.2">
      <c r="A481" s="696" t="s">
        <v>6</v>
      </c>
      <c r="B481" s="696" t="s">
        <v>45</v>
      </c>
      <c r="C481" s="696" t="s">
        <v>14</v>
      </c>
      <c r="D481" s="696" t="s">
        <v>73</v>
      </c>
      <c r="E481" s="699" t="s">
        <v>1050</v>
      </c>
      <c r="F481" s="696" t="s">
        <v>13</v>
      </c>
      <c r="G481" s="696">
        <f>'4 - Electr UW allocation ktoe'!G$42</f>
        <v>1</v>
      </c>
      <c r="H481" s="696">
        <f>'4 - Electr UW allocation ktoe'!H$42</f>
        <v>1</v>
      </c>
      <c r="I481" s="696">
        <f>'4 - Electr UW allocation ktoe'!I$42</f>
        <v>1</v>
      </c>
      <c r="J481" s="696">
        <f>'4 - Electr UW allocation ktoe'!J$42</f>
        <v>1</v>
      </c>
      <c r="K481" s="696">
        <f>'4 - Electr UW allocation ktoe'!K$42</f>
        <v>1</v>
      </c>
      <c r="L481" s="696">
        <f>'4 - Electr UW allocation ktoe'!L$42</f>
        <v>1</v>
      </c>
      <c r="M481" s="696">
        <f>'4 - Electr UW allocation ktoe'!M$42</f>
        <v>1</v>
      </c>
      <c r="N481" s="696">
        <f>'4 - Electr UW allocation ktoe'!N$42</f>
        <v>1</v>
      </c>
      <c r="O481" s="696">
        <f>'4 - Electr UW allocation ktoe'!O$42</f>
        <v>1</v>
      </c>
      <c r="P481" s="696">
        <f>'4 - Electr UW allocation ktoe'!P$42</f>
        <v>1</v>
      </c>
      <c r="Q481" s="696">
        <f>'4 - Electr UW allocation ktoe'!Q$42</f>
        <v>1</v>
      </c>
      <c r="R481" s="696">
        <f>'4 - Electr UW allocation ktoe'!R$42</f>
        <v>1</v>
      </c>
      <c r="S481" s="696">
        <f>'4 - Electr UW allocation ktoe'!S$42</f>
        <v>1</v>
      </c>
      <c r="T481" s="696">
        <f>'4 - Electr UW allocation ktoe'!T$42</f>
        <v>1</v>
      </c>
      <c r="U481" s="696">
        <f>'4 - Electr UW allocation ktoe'!U$42</f>
        <v>1</v>
      </c>
      <c r="V481" s="696">
        <f>'4 - Electr UW allocation ktoe'!V$42</f>
        <v>1</v>
      </c>
      <c r="W481" s="696">
        <f>'4 - Electr UW allocation ktoe'!W$42</f>
        <v>1</v>
      </c>
      <c r="X481" s="696">
        <f>'4 - Electr UW allocation ktoe'!X$42</f>
        <v>1</v>
      </c>
      <c r="Y481" s="696">
        <f>'4 - Electr UW allocation ktoe'!Y$42</f>
        <v>1</v>
      </c>
      <c r="Z481" s="696">
        <f>'4 - Electr UW allocation ktoe'!Z$42</f>
        <v>1</v>
      </c>
      <c r="AA481" s="696">
        <f>'4 - Electr UW allocation ktoe'!AA$42</f>
        <v>1</v>
      </c>
      <c r="AB481" s="696">
        <f>'4 - Electr UW allocation ktoe'!AB$42</f>
        <v>1</v>
      </c>
      <c r="AC481" s="696">
        <f>'4 - Electr UW allocation ktoe'!AC$42</f>
        <v>1</v>
      </c>
      <c r="AD481" s="696">
        <f>'4 - Electr UW allocation ktoe'!AD$42</f>
        <v>1</v>
      </c>
      <c r="AE481" s="696">
        <f>'4 - Electr UW allocation ktoe'!AE$42</f>
        <v>1</v>
      </c>
      <c r="AF481" s="696">
        <f>'4 - Electr UW allocation ktoe'!AF$42</f>
        <v>1</v>
      </c>
      <c r="AG481" s="696">
        <f>'4 - Electr UW allocation ktoe'!AG$42</f>
        <v>1</v>
      </c>
      <c r="AH481" s="696">
        <f>'4 - Electr UW allocation ktoe'!AH$42</f>
        <v>1</v>
      </c>
      <c r="AI481" s="696">
        <f>'4 - Electr UW allocation ktoe'!AI$42</f>
        <v>1</v>
      </c>
      <c r="AJ481" s="705"/>
      <c r="AK481" s="705"/>
      <c r="AL481" s="705"/>
      <c r="AM481" s="705"/>
      <c r="AN481" s="705"/>
      <c r="AO481" s="705"/>
      <c r="AP481" s="705"/>
      <c r="AQ481" s="705"/>
      <c r="AR481" s="705"/>
      <c r="AS481" s="705"/>
      <c r="AT481" s="705"/>
      <c r="AU481" s="705"/>
      <c r="AV481" s="705"/>
      <c r="AW481" s="705"/>
      <c r="AX481" s="705"/>
      <c r="AY481" s="705"/>
      <c r="AZ481" s="705"/>
      <c r="BA481" s="705"/>
      <c r="BB481" s="705"/>
      <c r="BC481" s="705"/>
      <c r="BD481" s="705"/>
      <c r="BE481" s="705"/>
      <c r="BF481" s="705"/>
      <c r="BG481" s="705"/>
      <c r="BH481" s="705"/>
    </row>
    <row r="482" spans="1:60" s="696" customFormat="1" ht="12.75" x14ac:dyDescent="0.2">
      <c r="A482" s="696" t="s">
        <v>6</v>
      </c>
      <c r="B482" s="696" t="s">
        <v>45</v>
      </c>
      <c r="C482" s="696" t="s">
        <v>14</v>
      </c>
      <c r="D482" s="696" t="s">
        <v>834</v>
      </c>
      <c r="E482" s="699" t="s">
        <v>1051</v>
      </c>
      <c r="F482" s="696" t="s">
        <v>11</v>
      </c>
      <c r="G482" s="702">
        <f>'4 - Electr UW allocation ktoe'!G$44</f>
        <v>0.45</v>
      </c>
      <c r="H482" s="702">
        <f>'4 - Electr UW allocation ktoe'!H$44</f>
        <v>0.45</v>
      </c>
      <c r="I482" s="702">
        <f>'4 - Electr UW allocation ktoe'!I$44</f>
        <v>0.45</v>
      </c>
      <c r="J482" s="702">
        <f>'4 - Electr UW allocation ktoe'!J$44</f>
        <v>0.45</v>
      </c>
      <c r="K482" s="702">
        <f>'4 - Electr UW allocation ktoe'!K$44</f>
        <v>0.45</v>
      </c>
      <c r="L482" s="702">
        <f>'4 - Electr UW allocation ktoe'!L$44</f>
        <v>0.45</v>
      </c>
      <c r="M482" s="702">
        <f>'4 - Electr UW allocation ktoe'!M$44</f>
        <v>0.45</v>
      </c>
      <c r="N482" s="702">
        <f>'4 - Electr UW allocation ktoe'!N$44</f>
        <v>0.45</v>
      </c>
      <c r="O482" s="702">
        <f>'4 - Electr UW allocation ktoe'!O$44</f>
        <v>0.45</v>
      </c>
      <c r="P482" s="702">
        <f>'4 - Electr UW allocation ktoe'!P$44</f>
        <v>0.45</v>
      </c>
      <c r="Q482" s="702">
        <f>'4 - Electr UW allocation ktoe'!Q$44</f>
        <v>0.45</v>
      </c>
      <c r="R482" s="702">
        <f>'4 - Electr UW allocation ktoe'!R$44</f>
        <v>0.45</v>
      </c>
      <c r="S482" s="702">
        <f>'4 - Electr UW allocation ktoe'!S$44</f>
        <v>0.45</v>
      </c>
      <c r="T482" s="702">
        <f>'4 - Electr UW allocation ktoe'!T$44</f>
        <v>0.45</v>
      </c>
      <c r="U482" s="702">
        <f>'4 - Electr UW allocation ktoe'!U$44</f>
        <v>0.45</v>
      </c>
      <c r="V482" s="702">
        <f>'4 - Electr UW allocation ktoe'!V$44</f>
        <v>0.45</v>
      </c>
      <c r="W482" s="702">
        <f>'4 - Electr UW allocation ktoe'!W$44</f>
        <v>0.45</v>
      </c>
      <c r="X482" s="702">
        <f>'4 - Electr UW allocation ktoe'!X$44</f>
        <v>0.45</v>
      </c>
      <c r="Y482" s="702">
        <f>'4 - Electr UW allocation ktoe'!Y$44</f>
        <v>0.45</v>
      </c>
      <c r="Z482" s="702">
        <f>'4 - Electr UW allocation ktoe'!Z$44</f>
        <v>0.45</v>
      </c>
      <c r="AA482" s="702">
        <f>'4 - Electr UW allocation ktoe'!AA$44</f>
        <v>0.45</v>
      </c>
      <c r="AB482" s="702">
        <f>'4 - Electr UW allocation ktoe'!AB$44</f>
        <v>0.45</v>
      </c>
      <c r="AC482" s="702">
        <f>'4 - Electr UW allocation ktoe'!AC$44</f>
        <v>0.45</v>
      </c>
      <c r="AD482" s="702">
        <f>'4 - Electr UW allocation ktoe'!AD$44</f>
        <v>0.45</v>
      </c>
      <c r="AE482" s="702">
        <f>'4 - Electr UW allocation ktoe'!AE$44</f>
        <v>0.45</v>
      </c>
      <c r="AF482" s="702">
        <f>'4 - Electr UW allocation ktoe'!AF$44</f>
        <v>0.45</v>
      </c>
      <c r="AG482" s="702">
        <f>'4 - Electr UW allocation ktoe'!AG$44</f>
        <v>0.45</v>
      </c>
      <c r="AH482" s="702">
        <f>'4 - Electr UW allocation ktoe'!AH$44</f>
        <v>0.45</v>
      </c>
      <c r="AI482" s="702">
        <f>'4 - Electr UW allocation ktoe'!AI$44</f>
        <v>0.45</v>
      </c>
      <c r="AJ482" s="705"/>
      <c r="AK482" s="705"/>
      <c r="AL482" s="705"/>
      <c r="AM482" s="705"/>
      <c r="AN482" s="705"/>
      <c r="AO482" s="705"/>
      <c r="AP482" s="705"/>
      <c r="AQ482" s="705"/>
      <c r="AR482" s="705"/>
      <c r="AS482" s="705"/>
      <c r="AT482" s="705"/>
      <c r="AU482" s="705"/>
      <c r="AV482" s="705"/>
      <c r="AW482" s="705"/>
      <c r="AX482" s="705"/>
      <c r="AY482" s="705"/>
      <c r="AZ482" s="705"/>
      <c r="BA482" s="705"/>
      <c r="BB482" s="705"/>
      <c r="BC482" s="705"/>
      <c r="BD482" s="705"/>
      <c r="BE482" s="705"/>
      <c r="BF482" s="705"/>
      <c r="BG482" s="705"/>
      <c r="BH482" s="705"/>
    </row>
    <row r="483" spans="1:60" s="696" customFormat="1" ht="12.75" x14ac:dyDescent="0.2">
      <c r="A483" s="696" t="s">
        <v>6</v>
      </c>
      <c r="B483" s="696" t="s">
        <v>45</v>
      </c>
      <c r="C483" s="696" t="s">
        <v>14</v>
      </c>
      <c r="D483" s="696" t="s">
        <v>834</v>
      </c>
      <c r="E483" s="699" t="s">
        <v>1051</v>
      </c>
      <c r="F483" s="696" t="s">
        <v>12</v>
      </c>
      <c r="G483" s="700">
        <f>'3 Heat eta and phi'!D$43</f>
        <v>0.8</v>
      </c>
      <c r="H483" s="700">
        <f>'3 Heat eta and phi'!E$43</f>
        <v>0.80200000000000005</v>
      </c>
      <c r="I483" s="700">
        <f>'3 Heat eta and phi'!F$43</f>
        <v>0.80400000000000005</v>
      </c>
      <c r="J483" s="700">
        <f>'3 Heat eta and phi'!G$43</f>
        <v>0.80600000000000005</v>
      </c>
      <c r="K483" s="700">
        <f>'3 Heat eta and phi'!H$43</f>
        <v>0.80800000000000005</v>
      </c>
      <c r="L483" s="700">
        <f>'3 Heat eta and phi'!I$43</f>
        <v>0.81</v>
      </c>
      <c r="M483" s="700">
        <f>'3 Heat eta and phi'!J$43</f>
        <v>0.81200000000000006</v>
      </c>
      <c r="N483" s="700">
        <f>'3 Heat eta and phi'!K$43</f>
        <v>0.81399999999999995</v>
      </c>
      <c r="O483" s="700">
        <f>'3 Heat eta and phi'!L$43</f>
        <v>0.81599999999999995</v>
      </c>
      <c r="P483" s="700">
        <f>'3 Heat eta and phi'!M$43</f>
        <v>0.81799999999999995</v>
      </c>
      <c r="Q483" s="700">
        <f>'3 Heat eta and phi'!N$43</f>
        <v>0.82</v>
      </c>
      <c r="R483" s="700">
        <f>'3 Heat eta and phi'!O$43</f>
        <v>0.82199999999999995</v>
      </c>
      <c r="S483" s="700">
        <f>'3 Heat eta and phi'!P$43</f>
        <v>0.82399999999999995</v>
      </c>
      <c r="T483" s="700">
        <f>'3 Heat eta and phi'!Q$43</f>
        <v>0.82599999999999996</v>
      </c>
      <c r="U483" s="700">
        <f>'3 Heat eta and phi'!R$43</f>
        <v>0.82799999999999996</v>
      </c>
      <c r="V483" s="700">
        <f>'3 Heat eta and phi'!S$43</f>
        <v>0.83</v>
      </c>
      <c r="W483" s="700">
        <f>'3 Heat eta and phi'!T$43</f>
        <v>0.83199999999999996</v>
      </c>
      <c r="X483" s="700">
        <f>'3 Heat eta and phi'!U$43</f>
        <v>0.83399999999999996</v>
      </c>
      <c r="Y483" s="700">
        <f>'3 Heat eta and phi'!V$43</f>
        <v>0.83599999999999997</v>
      </c>
      <c r="Z483" s="700">
        <f>'3 Heat eta and phi'!W$43</f>
        <v>0.83799999999999997</v>
      </c>
      <c r="AA483" s="700">
        <f>'3 Heat eta and phi'!X$43</f>
        <v>0.84</v>
      </c>
      <c r="AB483" s="700">
        <f>'3 Heat eta and phi'!Y$43</f>
        <v>0.84199999999999997</v>
      </c>
      <c r="AC483" s="700">
        <f>'3 Heat eta and phi'!Z$43</f>
        <v>0.84399999999999997</v>
      </c>
      <c r="AD483" s="700">
        <f>'3 Heat eta and phi'!AA$43</f>
        <v>0.84599999999999997</v>
      </c>
      <c r="AE483" s="700">
        <f>'3 Heat eta and phi'!AB$43</f>
        <v>0.84799999999999998</v>
      </c>
      <c r="AF483" s="700">
        <f>'3 Heat eta and phi'!AC$43</f>
        <v>0.85</v>
      </c>
      <c r="AG483" s="700">
        <f>'3 Heat eta and phi'!AD$43</f>
        <v>0.85199999999999998</v>
      </c>
      <c r="AH483" s="700">
        <f>'3 Heat eta and phi'!AE$43</f>
        <v>0.85399999999999998</v>
      </c>
      <c r="AI483" s="700">
        <f>'3 Heat eta and phi'!AF$43</f>
        <v>0.85599999999999998</v>
      </c>
      <c r="AJ483" s="705"/>
      <c r="AK483" s="705"/>
      <c r="AL483" s="705"/>
      <c r="AM483" s="705"/>
      <c r="AN483" s="705"/>
      <c r="AO483" s="705"/>
      <c r="AP483" s="705"/>
      <c r="AQ483" s="705"/>
      <c r="AR483" s="705"/>
      <c r="AS483" s="705"/>
      <c r="AT483" s="705"/>
      <c r="AU483" s="705"/>
      <c r="AV483" s="705"/>
      <c r="AW483" s="705"/>
      <c r="AX483" s="705"/>
      <c r="AY483" s="705"/>
      <c r="AZ483" s="705"/>
      <c r="BA483" s="705"/>
      <c r="BB483" s="705"/>
      <c r="BC483" s="705"/>
      <c r="BD483" s="705"/>
      <c r="BE483" s="705"/>
      <c r="BF483" s="705"/>
      <c r="BG483" s="705"/>
      <c r="BH483" s="705"/>
    </row>
    <row r="484" spans="1:60" s="696" customFormat="1" ht="12.75" x14ac:dyDescent="0.2">
      <c r="A484" s="696" t="s">
        <v>6</v>
      </c>
      <c r="B484" s="696" t="s">
        <v>45</v>
      </c>
      <c r="C484" s="696" t="s">
        <v>14</v>
      </c>
      <c r="D484" s="696" t="s">
        <v>834</v>
      </c>
      <c r="E484" s="699" t="s">
        <v>1051</v>
      </c>
      <c r="F484" s="696" t="s">
        <v>13</v>
      </c>
      <c r="G484" s="700">
        <f>'3 Heat eta and phi'!D$46</f>
        <v>0.40171211160431208</v>
      </c>
      <c r="H484" s="700">
        <f>'3 Heat eta and phi'!E$46</f>
        <v>0.40134221094905953</v>
      </c>
      <c r="I484" s="700">
        <f>'3 Heat eta and phi'!F$46</f>
        <v>0.40445994504333127</v>
      </c>
      <c r="J484" s="700">
        <f>'3 Heat eta and phi'!G$46</f>
        <v>0.4048826886493343</v>
      </c>
      <c r="K484" s="700">
        <f>'3 Heat eta and phi'!H$46</f>
        <v>0.40282181357006985</v>
      </c>
      <c r="L484" s="700">
        <f>'3 Heat eta and phi'!I$46</f>
        <v>0.40393151553582751</v>
      </c>
      <c r="M484" s="700">
        <f>'3 Heat eta and phi'!J$46</f>
        <v>0.40287465652082011</v>
      </c>
      <c r="N484" s="700">
        <f>'3 Heat eta and phi'!K$46</f>
        <v>0.40208201225956464</v>
      </c>
      <c r="O484" s="700">
        <f>'3 Heat eta and phi'!L$46</f>
        <v>0.40271612766856901</v>
      </c>
      <c r="P484" s="700">
        <f>'3 Heat eta and phi'!M$46</f>
        <v>0.40308602832382168</v>
      </c>
      <c r="Q484" s="700">
        <f>'3 Heat eta and phi'!N$46</f>
        <v>0.40255759881631803</v>
      </c>
      <c r="R484" s="700">
        <f>'3 Heat eta and phi'!O$46</f>
        <v>0.40261044176706828</v>
      </c>
      <c r="S484" s="700">
        <f>'3 Heat eta and phi'!P$46</f>
        <v>0.40308602832382168</v>
      </c>
      <c r="T484" s="700">
        <f>'3 Heat eta and phi'!Q$46</f>
        <v>0.4022933840625661</v>
      </c>
      <c r="U484" s="700">
        <f>'3 Heat eta and phi'!R$46</f>
        <v>0.40287465652082011</v>
      </c>
      <c r="V484" s="700">
        <f>'3 Heat eta and phi'!S$46</f>
        <v>0.40102515324455723</v>
      </c>
      <c r="W484" s="700">
        <f>'3 Heat eta and phi'!T$46</f>
        <v>0.40076093849080541</v>
      </c>
      <c r="X484" s="700">
        <f>'3 Heat eta and phi'!U$46</f>
        <v>0.4033502430775735</v>
      </c>
      <c r="Y484" s="700">
        <f>'3 Heat eta and phi'!V$46</f>
        <v>0.40234622701331646</v>
      </c>
      <c r="Z484" s="700">
        <f>'3 Heat eta and phi'!W$46</f>
        <v>0.40435425914183065</v>
      </c>
      <c r="AA484" s="700">
        <f>'3 Heat eta and phi'!X$46</f>
        <v>0.40271612766856901</v>
      </c>
      <c r="AB484" s="700">
        <f>'3 Heat eta and phi'!Y$46</f>
        <v>0.402134855210315</v>
      </c>
      <c r="AC484" s="700">
        <f>'3 Heat eta and phi'!Z$46</f>
        <v>0.40250475586556766</v>
      </c>
      <c r="AD484" s="700">
        <f>'3 Heat eta and phi'!AA$46</f>
        <v>0.40160642570281135</v>
      </c>
      <c r="AE484" s="700">
        <f>'3 Heat eta and phi'!AB$46</f>
        <v>0.40202916930881427</v>
      </c>
      <c r="AF484" s="700">
        <f>'3 Heat eta and phi'!AC$46</f>
        <v>0.40409004438807872</v>
      </c>
      <c r="AG484" s="700">
        <f>'3 Heat eta and phi'!AD$46</f>
        <v>0.40414288733882908</v>
      </c>
      <c r="AH484" s="700">
        <f>'3 Heat eta and phi'!AE$46</f>
        <v>0.40340308602832387</v>
      </c>
      <c r="AI484" s="700">
        <f>'3 Heat eta and phi'!AF$46</f>
        <v>0.4022933840625661</v>
      </c>
      <c r="AJ484" s="705"/>
      <c r="AK484" s="705"/>
      <c r="AL484" s="705"/>
      <c r="AM484" s="705"/>
      <c r="AN484" s="705"/>
      <c r="AO484" s="705"/>
      <c r="AP484" s="705"/>
      <c r="AQ484" s="705"/>
      <c r="AR484" s="705"/>
      <c r="AS484" s="705"/>
      <c r="AT484" s="705"/>
      <c r="AU484" s="705"/>
      <c r="AV484" s="705"/>
      <c r="AW484" s="705"/>
      <c r="AX484" s="705"/>
      <c r="AY484" s="705"/>
      <c r="AZ484" s="705"/>
      <c r="BA484" s="705"/>
      <c r="BB484" s="705"/>
      <c r="BC484" s="705"/>
      <c r="BD484" s="705"/>
      <c r="BE484" s="705"/>
      <c r="BF484" s="705"/>
      <c r="BG484" s="705"/>
      <c r="BH484" s="705"/>
    </row>
    <row r="485" spans="1:60" s="696" customFormat="1" ht="12.75" x14ac:dyDescent="0.2">
      <c r="A485" s="696" t="s">
        <v>6</v>
      </c>
      <c r="B485" s="696" t="s">
        <v>45</v>
      </c>
      <c r="C485" s="696" t="s">
        <v>14</v>
      </c>
      <c r="D485" s="696" t="s">
        <v>1024</v>
      </c>
      <c r="E485" s="699" t="s">
        <v>1052</v>
      </c>
      <c r="F485" s="696" t="s">
        <v>11</v>
      </c>
      <c r="G485" s="702">
        <f>'4 - Electr UW allocation ktoe'!G$49</f>
        <v>0.1</v>
      </c>
      <c r="H485" s="702">
        <f>'4 - Electr UW allocation ktoe'!H$49</f>
        <v>0.1</v>
      </c>
      <c r="I485" s="702">
        <f>'4 - Electr UW allocation ktoe'!I$49</f>
        <v>0.1</v>
      </c>
      <c r="J485" s="702">
        <f>'4 - Electr UW allocation ktoe'!J$49</f>
        <v>0.1</v>
      </c>
      <c r="K485" s="702">
        <f>'4 - Electr UW allocation ktoe'!K$49</f>
        <v>0.1</v>
      </c>
      <c r="L485" s="702">
        <f>'4 - Electr UW allocation ktoe'!L$49</f>
        <v>0.1</v>
      </c>
      <c r="M485" s="702">
        <f>'4 - Electr UW allocation ktoe'!M$49</f>
        <v>0.1</v>
      </c>
      <c r="N485" s="702">
        <f>'4 - Electr UW allocation ktoe'!N$49</f>
        <v>0.1</v>
      </c>
      <c r="O485" s="702">
        <f>'4 - Electr UW allocation ktoe'!O$49</f>
        <v>0.1</v>
      </c>
      <c r="P485" s="702">
        <f>'4 - Electr UW allocation ktoe'!P$49</f>
        <v>0.1</v>
      </c>
      <c r="Q485" s="702">
        <f>'4 - Electr UW allocation ktoe'!Q$49</f>
        <v>0.1</v>
      </c>
      <c r="R485" s="702">
        <f>'4 - Electr UW allocation ktoe'!R$49</f>
        <v>0.1</v>
      </c>
      <c r="S485" s="702">
        <f>'4 - Electr UW allocation ktoe'!S$49</f>
        <v>0.1</v>
      </c>
      <c r="T485" s="702">
        <f>'4 - Electr UW allocation ktoe'!T$49</f>
        <v>0.1</v>
      </c>
      <c r="U485" s="702">
        <f>'4 - Electr UW allocation ktoe'!U$49</f>
        <v>0.1</v>
      </c>
      <c r="V485" s="702">
        <f>'4 - Electr UW allocation ktoe'!V$49</f>
        <v>0.1</v>
      </c>
      <c r="W485" s="702">
        <f>'4 - Electr UW allocation ktoe'!W$49</f>
        <v>0.1</v>
      </c>
      <c r="X485" s="702">
        <f>'4 - Electr UW allocation ktoe'!X$49</f>
        <v>0.1</v>
      </c>
      <c r="Y485" s="702">
        <f>'4 - Electr UW allocation ktoe'!Y$49</f>
        <v>0.1</v>
      </c>
      <c r="Z485" s="702">
        <f>'4 - Electr UW allocation ktoe'!Z$49</f>
        <v>0.1</v>
      </c>
      <c r="AA485" s="702">
        <f>'4 - Electr UW allocation ktoe'!AA$49</f>
        <v>0.1</v>
      </c>
      <c r="AB485" s="702">
        <f>'4 - Electr UW allocation ktoe'!AB$49</f>
        <v>0.1</v>
      </c>
      <c r="AC485" s="702">
        <f>'4 - Electr UW allocation ktoe'!AC$49</f>
        <v>0.1</v>
      </c>
      <c r="AD485" s="702">
        <f>'4 - Electr UW allocation ktoe'!AD$49</f>
        <v>0.1</v>
      </c>
      <c r="AE485" s="702">
        <f>'4 - Electr UW allocation ktoe'!AE$49</f>
        <v>0.1</v>
      </c>
      <c r="AF485" s="702">
        <f>'4 - Electr UW allocation ktoe'!AF$49</f>
        <v>0.1</v>
      </c>
      <c r="AG485" s="702">
        <f>'4 - Electr UW allocation ktoe'!AG$49</f>
        <v>0.1</v>
      </c>
      <c r="AH485" s="702">
        <f>'4 - Electr UW allocation ktoe'!AH$49</f>
        <v>0.1</v>
      </c>
      <c r="AI485" s="702">
        <f>'4 - Electr UW allocation ktoe'!AI$49</f>
        <v>0.1</v>
      </c>
      <c r="AJ485" s="705"/>
      <c r="AK485" s="705"/>
      <c r="AL485" s="705"/>
      <c r="AM485" s="705"/>
      <c r="AN485" s="705"/>
      <c r="AO485" s="705"/>
      <c r="AP485" s="705"/>
      <c r="AQ485" s="705"/>
      <c r="AR485" s="705"/>
      <c r="AS485" s="705"/>
      <c r="AT485" s="705"/>
      <c r="AU485" s="705"/>
      <c r="AV485" s="705"/>
      <c r="AW485" s="705"/>
      <c r="AX485" s="705"/>
      <c r="AY485" s="705"/>
      <c r="AZ485" s="705"/>
      <c r="BA485" s="705"/>
      <c r="BB485" s="705"/>
      <c r="BC485" s="705"/>
      <c r="BD485" s="705"/>
      <c r="BE485" s="705"/>
      <c r="BF485" s="705"/>
      <c r="BG485" s="705"/>
      <c r="BH485" s="705"/>
    </row>
    <row r="486" spans="1:60" s="696" customFormat="1" ht="12.75" x14ac:dyDescent="0.2">
      <c r="A486" s="696" t="s">
        <v>6</v>
      </c>
      <c r="B486" s="696" t="s">
        <v>45</v>
      </c>
      <c r="C486" s="696" t="s">
        <v>14</v>
      </c>
      <c r="D486" s="696" t="s">
        <v>1024</v>
      </c>
      <c r="E486" s="699" t="s">
        <v>1052</v>
      </c>
      <c r="F486" s="696" t="s">
        <v>12</v>
      </c>
      <c r="G486" s="696">
        <f>'4 - Electr UW allocation ktoe'!G$50</f>
        <v>0.2</v>
      </c>
      <c r="H486" s="696">
        <f>'4 - Electr UW allocation ktoe'!H$50</f>
        <v>0.2</v>
      </c>
      <c r="I486" s="696">
        <f>'4 - Electr UW allocation ktoe'!I$50</f>
        <v>0.2</v>
      </c>
      <c r="J486" s="696">
        <f>'4 - Electr UW allocation ktoe'!J$50</f>
        <v>0.2</v>
      </c>
      <c r="K486" s="696">
        <f>'4 - Electr UW allocation ktoe'!K$50</f>
        <v>0.2</v>
      </c>
      <c r="L486" s="696">
        <f>'4 - Electr UW allocation ktoe'!L$50</f>
        <v>0.2</v>
      </c>
      <c r="M486" s="696">
        <f>'4 - Electr UW allocation ktoe'!M$50</f>
        <v>0.2</v>
      </c>
      <c r="N486" s="696">
        <f>'4 - Electr UW allocation ktoe'!N$50</f>
        <v>0.2</v>
      </c>
      <c r="O486" s="696">
        <f>'4 - Electr UW allocation ktoe'!O$50</f>
        <v>0.2</v>
      </c>
      <c r="P486" s="696">
        <f>'4 - Electr UW allocation ktoe'!P$50</f>
        <v>0.2</v>
      </c>
      <c r="Q486" s="696">
        <f>'4 - Electr UW allocation ktoe'!Q$50</f>
        <v>0.2</v>
      </c>
      <c r="R486" s="696">
        <f>'4 - Electr UW allocation ktoe'!R$50</f>
        <v>0.2</v>
      </c>
      <c r="S486" s="696">
        <f>'4 - Electr UW allocation ktoe'!S$50</f>
        <v>0.2</v>
      </c>
      <c r="T486" s="696">
        <f>'4 - Electr UW allocation ktoe'!T$50</f>
        <v>0.2</v>
      </c>
      <c r="U486" s="696">
        <f>'4 - Electr UW allocation ktoe'!U$50</f>
        <v>0.2</v>
      </c>
      <c r="V486" s="696">
        <f>'4 - Electr UW allocation ktoe'!V$50</f>
        <v>0.2</v>
      </c>
      <c r="W486" s="696">
        <f>'4 - Electr UW allocation ktoe'!W$50</f>
        <v>0.2</v>
      </c>
      <c r="X486" s="696">
        <f>'4 - Electr UW allocation ktoe'!X$50</f>
        <v>0.2</v>
      </c>
      <c r="Y486" s="696">
        <f>'4 - Electr UW allocation ktoe'!Y$50</f>
        <v>0.2</v>
      </c>
      <c r="Z486" s="696">
        <f>'4 - Electr UW allocation ktoe'!Z$50</f>
        <v>0.2</v>
      </c>
      <c r="AA486" s="696">
        <f>'4 - Electr UW allocation ktoe'!AA$50</f>
        <v>0.2</v>
      </c>
      <c r="AB486" s="696">
        <f>'4 - Electr UW allocation ktoe'!AB$50</f>
        <v>0.2</v>
      </c>
      <c r="AC486" s="696">
        <f>'4 - Electr UW allocation ktoe'!AC$50</f>
        <v>0.2</v>
      </c>
      <c r="AD486" s="696">
        <f>'4 - Electr UW allocation ktoe'!AD$50</f>
        <v>0.2</v>
      </c>
      <c r="AE486" s="696">
        <f>'4 - Electr UW allocation ktoe'!AE$50</f>
        <v>0.2</v>
      </c>
      <c r="AF486" s="696">
        <f>'4 - Electr UW allocation ktoe'!AF$50</f>
        <v>0.2</v>
      </c>
      <c r="AG486" s="696">
        <f>'4 - Electr UW allocation ktoe'!AG$50</f>
        <v>0.2</v>
      </c>
      <c r="AH486" s="696">
        <f>'4 - Electr UW allocation ktoe'!AH$50</f>
        <v>0.2</v>
      </c>
      <c r="AI486" s="696">
        <f>'4 - Electr UW allocation ktoe'!AI$50</f>
        <v>0.2</v>
      </c>
      <c r="AJ486" s="705"/>
      <c r="AK486" s="705"/>
      <c r="AL486" s="705"/>
      <c r="AM486" s="705"/>
      <c r="AN486" s="705"/>
      <c r="AO486" s="705"/>
      <c r="AP486" s="705"/>
      <c r="AQ486" s="705"/>
      <c r="AR486" s="705"/>
      <c r="AS486" s="705"/>
      <c r="AT486" s="705"/>
      <c r="AU486" s="705"/>
      <c r="AV486" s="705"/>
      <c r="AW486" s="705"/>
      <c r="AX486" s="705"/>
      <c r="AY486" s="705"/>
      <c r="AZ486" s="705"/>
      <c r="BA486" s="705"/>
      <c r="BB486" s="705"/>
      <c r="BC486" s="705"/>
      <c r="BD486" s="705"/>
      <c r="BE486" s="705"/>
      <c r="BF486" s="705"/>
      <c r="BG486" s="705"/>
      <c r="BH486" s="705"/>
    </row>
    <row r="487" spans="1:60" s="696" customFormat="1" ht="12.75" x14ac:dyDescent="0.2">
      <c r="A487" s="696" t="s">
        <v>6</v>
      </c>
      <c r="B487" s="696" t="s">
        <v>45</v>
      </c>
      <c r="C487" s="696" t="s">
        <v>14</v>
      </c>
      <c r="D487" s="696" t="s">
        <v>1024</v>
      </c>
      <c r="E487" s="699" t="s">
        <v>1052</v>
      </c>
      <c r="F487" s="696" t="s">
        <v>13</v>
      </c>
      <c r="G487" s="696">
        <f>'4 - Electr UW allocation ktoe'!G$52</f>
        <v>0.10453879941434846</v>
      </c>
      <c r="H487" s="696">
        <f>'4 - Electr UW allocation ktoe'!H$52</f>
        <v>0.10650073206442166</v>
      </c>
      <c r="I487" s="696">
        <f>'4 - Electr UW allocation ktoe'!I$52</f>
        <v>0.10846266471449487</v>
      </c>
      <c r="J487" s="696">
        <f>'4 - Electr UW allocation ktoe'!J$52</f>
        <v>0.11042459736456807</v>
      </c>
      <c r="K487" s="696">
        <f>'4 - Electr UW allocation ktoe'!K$52</f>
        <v>0.11238653001464129</v>
      </c>
      <c r="L487" s="696">
        <f>'4 - Electr UW allocation ktoe'!L$52</f>
        <v>0.11434846266471449</v>
      </c>
      <c r="M487" s="696">
        <f>'4 - Electr UW allocation ktoe'!M$52</f>
        <v>0.11631039531478769</v>
      </c>
      <c r="N487" s="696">
        <f>'4 - Electr UW allocation ktoe'!N$52</f>
        <v>0.1182723279648609</v>
      </c>
      <c r="O487" s="696">
        <f>'4 - Electr UW allocation ktoe'!O$52</f>
        <v>0.12023426061493411</v>
      </c>
      <c r="P487" s="696">
        <f>'4 - Electr UW allocation ktoe'!P$52</f>
        <v>0.12219619326500732</v>
      </c>
      <c r="Q487" s="696">
        <f>'4 - Electr UW allocation ktoe'!Q$52</f>
        <v>0.12415812591508052</v>
      </c>
      <c r="R487" s="696">
        <f>'4 - Electr UW allocation ktoe'!R$52</f>
        <v>0.12612005856515374</v>
      </c>
      <c r="S487" s="696">
        <f>'4 - Electr UW allocation ktoe'!S$52</f>
        <v>0.12808199121522693</v>
      </c>
      <c r="T487" s="696">
        <f>'4 - Electr UW allocation ktoe'!T$52</f>
        <v>0.13004392386530014</v>
      </c>
      <c r="U487" s="696">
        <f>'4 - Electr UW allocation ktoe'!U$52</f>
        <v>0.13200585651537333</v>
      </c>
      <c r="V487" s="696">
        <f>'4 - Electr UW allocation ktoe'!V$52</f>
        <v>0.13396778916544655</v>
      </c>
      <c r="W487" s="696">
        <f>'4 - Electr UW allocation ktoe'!W$52</f>
        <v>0.13592972181551977</v>
      </c>
      <c r="X487" s="696">
        <f>'4 - Electr UW allocation ktoe'!X$52</f>
        <v>0.13789165446559296</v>
      </c>
      <c r="Y487" s="696">
        <f>'4 - Electr UW allocation ktoe'!Y$52</f>
        <v>0.13985358711566617</v>
      </c>
      <c r="Z487" s="696">
        <f>'4 - Electr UW allocation ktoe'!Z$52</f>
        <v>0.14181551976573939</v>
      </c>
      <c r="AA487" s="696">
        <f>'4 - Electr UW allocation ktoe'!AA$52</f>
        <v>0.14377745241581258</v>
      </c>
      <c r="AB487" s="696">
        <f>'4 - Electr UW allocation ktoe'!AB$52</f>
        <v>0.1457393850658858</v>
      </c>
      <c r="AC487" s="696">
        <f>'4 - Electr UW allocation ktoe'!AC$52</f>
        <v>0.14770131771595901</v>
      </c>
      <c r="AD487" s="696">
        <f>'4 - Electr UW allocation ktoe'!AD$52</f>
        <v>0.14966325036603223</v>
      </c>
      <c r="AE487" s="696">
        <f>'4 - Electr UW allocation ktoe'!AE$52</f>
        <v>0.15162518301610542</v>
      </c>
      <c r="AF487" s="696">
        <f>'4 - Electr UW allocation ktoe'!AF$52</f>
        <v>0.15358711566617861</v>
      </c>
      <c r="AG487" s="696">
        <f>'4 - Electr UW allocation ktoe'!AG$52</f>
        <v>0.1555490483162518</v>
      </c>
      <c r="AH487" s="696">
        <f>'4 - Electr UW allocation ktoe'!AH$52</f>
        <v>0.15751098096632501</v>
      </c>
      <c r="AI487" s="696">
        <f>'4 - Electr UW allocation ktoe'!AI$52</f>
        <v>0.15947291361639823</v>
      </c>
      <c r="AJ487" s="705"/>
      <c r="AK487" s="705"/>
      <c r="AL487" s="705"/>
      <c r="AM487" s="705"/>
      <c r="AN487" s="705"/>
      <c r="AO487" s="705"/>
      <c r="AP487" s="705"/>
      <c r="AQ487" s="705"/>
      <c r="AR487" s="705"/>
      <c r="AS487" s="705"/>
      <c r="AT487" s="705"/>
      <c r="AU487" s="705"/>
      <c r="AV487" s="705"/>
      <c r="AW487" s="705"/>
      <c r="AX487" s="705"/>
      <c r="AY487" s="705"/>
      <c r="AZ487" s="705"/>
      <c r="BA487" s="705"/>
      <c r="BB487" s="705"/>
      <c r="BC487" s="705"/>
      <c r="BD487" s="705"/>
      <c r="BE487" s="705"/>
      <c r="BF487" s="705"/>
      <c r="BG487" s="705"/>
      <c r="BH487" s="705"/>
    </row>
    <row r="488" spans="1:60" s="697" customFormat="1" ht="12.75" x14ac:dyDescent="0.2">
      <c r="A488" s="697" t="s">
        <v>6</v>
      </c>
      <c r="B488" s="697" t="s">
        <v>39</v>
      </c>
      <c r="C488" s="697" t="s">
        <v>17</v>
      </c>
      <c r="F488" s="697" t="s">
        <v>9</v>
      </c>
      <c r="G488" s="697">
        <v>1490</v>
      </c>
      <c r="H488" s="697">
        <v>1503</v>
      </c>
      <c r="I488" s="697">
        <v>1401</v>
      </c>
      <c r="J488" s="697">
        <v>1383</v>
      </c>
      <c r="K488" s="697">
        <v>1299</v>
      </c>
      <c r="L488" s="697">
        <v>1285</v>
      </c>
      <c r="M488" s="697">
        <v>1237</v>
      </c>
      <c r="N488" s="697">
        <v>1150</v>
      </c>
      <c r="O488" s="697">
        <v>1150</v>
      </c>
      <c r="P488" s="697">
        <v>1150</v>
      </c>
      <c r="Q488" s="697">
        <v>1233</v>
      </c>
      <c r="R488" s="697">
        <v>1087</v>
      </c>
      <c r="S488" s="697">
        <v>931</v>
      </c>
      <c r="T488" s="697">
        <v>768</v>
      </c>
      <c r="U488" s="697">
        <v>732</v>
      </c>
      <c r="V488" s="697">
        <v>537</v>
      </c>
      <c r="W488" s="697">
        <v>509</v>
      </c>
      <c r="X488" s="697">
        <v>551</v>
      </c>
    </row>
    <row r="489" spans="1:60" s="697" customFormat="1" ht="12.75" x14ac:dyDescent="0.2">
      <c r="A489" s="697" t="s">
        <v>6</v>
      </c>
      <c r="B489" s="697" t="s">
        <v>39</v>
      </c>
      <c r="C489" s="697" t="s">
        <v>17</v>
      </c>
      <c r="F489" s="697" t="s">
        <v>10</v>
      </c>
      <c r="G489" s="697">
        <v>1.41843971631206E-2</v>
      </c>
      <c r="H489" s="697">
        <v>1.4501982806032401E-2</v>
      </c>
      <c r="I489" s="697">
        <v>1.3053078793638401E-2</v>
      </c>
      <c r="J489" s="697">
        <v>1.25022599891521E-2</v>
      </c>
      <c r="K489" s="697">
        <v>1.18102719362845E-2</v>
      </c>
      <c r="L489" s="697">
        <v>1.13004784015759E-2</v>
      </c>
      <c r="M489" s="697">
        <v>1.11118097787519E-2</v>
      </c>
      <c r="N489" s="697">
        <v>1.01898863163118E-2</v>
      </c>
      <c r="O489" s="697">
        <v>9.8095246219068004E-3</v>
      </c>
      <c r="P489" s="697">
        <v>9.5441228951059394E-3</v>
      </c>
      <c r="Q489" s="697">
        <v>9.92489918137693E-3</v>
      </c>
      <c r="R489" s="697">
        <v>8.7746206005812101E-3</v>
      </c>
      <c r="S489" s="697">
        <v>7.4620884229425199E-3</v>
      </c>
      <c r="T489" s="697">
        <v>5.8551312449015404E-3</v>
      </c>
      <c r="U489" s="697">
        <v>5.8144614871359001E-3</v>
      </c>
      <c r="V489" s="697">
        <v>4.3472277315890397E-3</v>
      </c>
      <c r="W489" s="697">
        <v>4.0829750368991903E-3</v>
      </c>
      <c r="X489" s="697">
        <v>4.3055620672949203E-3</v>
      </c>
    </row>
    <row r="490" spans="1:60" s="696" customFormat="1" ht="12.75" x14ac:dyDescent="0.2">
      <c r="A490" s="696" t="s">
        <v>6</v>
      </c>
      <c r="B490" s="696" t="s">
        <v>39</v>
      </c>
      <c r="C490" s="696" t="s">
        <v>17</v>
      </c>
      <c r="D490" s="696" t="s">
        <v>1076</v>
      </c>
      <c r="E490" s="699" t="s">
        <v>1049</v>
      </c>
      <c r="F490" s="696" t="s">
        <v>11</v>
      </c>
      <c r="G490" s="696">
        <f>1</f>
        <v>1</v>
      </c>
      <c r="H490" s="696">
        <f>1</f>
        <v>1</v>
      </c>
      <c r="I490" s="696">
        <f>1</f>
        <v>1</v>
      </c>
      <c r="J490" s="696">
        <f>1</f>
        <v>1</v>
      </c>
      <c r="K490" s="696">
        <f>1</f>
        <v>1</v>
      </c>
      <c r="L490" s="696">
        <f>1</f>
        <v>1</v>
      </c>
      <c r="M490" s="696">
        <f>1</f>
        <v>1</v>
      </c>
      <c r="N490" s="696">
        <f>1</f>
        <v>1</v>
      </c>
      <c r="O490" s="696">
        <f>1</f>
        <v>1</v>
      </c>
      <c r="P490" s="696">
        <f>1</f>
        <v>1</v>
      </c>
      <c r="Q490" s="696">
        <f>1</f>
        <v>1</v>
      </c>
      <c r="R490" s="696">
        <f>1</f>
        <v>1</v>
      </c>
      <c r="S490" s="696">
        <f>1</f>
        <v>1</v>
      </c>
      <c r="T490" s="696">
        <f>1</f>
        <v>1</v>
      </c>
      <c r="U490" s="696">
        <f>1</f>
        <v>1</v>
      </c>
      <c r="V490" s="696">
        <f>1</f>
        <v>1</v>
      </c>
      <c r="W490" s="696">
        <f>1</f>
        <v>1</v>
      </c>
      <c r="X490" s="696">
        <f>1</f>
        <v>1</v>
      </c>
      <c r="Y490" s="705"/>
      <c r="Z490" s="705"/>
      <c r="AA490" s="705"/>
      <c r="AB490" s="705"/>
      <c r="AC490" s="705"/>
      <c r="AD490" s="705"/>
      <c r="AE490" s="705"/>
      <c r="AF490" s="705"/>
      <c r="AG490" s="705"/>
      <c r="AH490" s="705"/>
      <c r="AI490" s="705"/>
      <c r="AJ490" s="705"/>
      <c r="AK490" s="705"/>
      <c r="AL490" s="705"/>
      <c r="AM490" s="705"/>
      <c r="AN490" s="705"/>
      <c r="AO490" s="705"/>
      <c r="AP490" s="705"/>
      <c r="AQ490" s="705"/>
      <c r="AR490" s="705"/>
      <c r="AS490" s="705"/>
      <c r="AT490" s="705"/>
      <c r="AU490" s="705"/>
      <c r="AV490" s="705"/>
      <c r="AW490" s="705"/>
      <c r="AX490" s="705"/>
      <c r="AY490" s="705"/>
      <c r="AZ490" s="705"/>
      <c r="BA490" s="705"/>
      <c r="BB490" s="705"/>
      <c r="BC490" s="705"/>
      <c r="BD490" s="705"/>
      <c r="BE490" s="705"/>
      <c r="BF490" s="705"/>
      <c r="BG490" s="705"/>
      <c r="BH490" s="705"/>
    </row>
    <row r="491" spans="1:60" s="696" customFormat="1" ht="12.75" x14ac:dyDescent="0.2">
      <c r="A491" s="696" t="s">
        <v>6</v>
      </c>
      <c r="B491" s="696" t="s">
        <v>39</v>
      </c>
      <c r="C491" s="696" t="s">
        <v>17</v>
      </c>
      <c r="D491" s="696" t="s">
        <v>1076</v>
      </c>
      <c r="E491" s="699" t="s">
        <v>1049</v>
      </c>
      <c r="F491" s="696" t="s">
        <v>12</v>
      </c>
      <c r="G491" s="696">
        <f>'3 Heat eta and phi'!D$19</f>
        <v>0.50580000000000003</v>
      </c>
      <c r="H491" s="696">
        <f>'3 Heat eta and phi'!E$19</f>
        <v>0.51331800000000005</v>
      </c>
      <c r="I491" s="696">
        <f>'3 Heat eta and phi'!F$19</f>
        <v>0.52095200000000008</v>
      </c>
      <c r="J491" s="696">
        <f>'3 Heat eta and phi'!G$19</f>
        <v>0.52870200000000012</v>
      </c>
      <c r="K491" s="696">
        <f>'3 Heat eta and phi'!H$19</f>
        <v>0.53656800000000016</v>
      </c>
      <c r="L491" s="696">
        <f>'3 Heat eta and phi'!I$19</f>
        <v>0.54455000000000009</v>
      </c>
      <c r="M491" s="696">
        <f>'3 Heat eta and phi'!J$19</f>
        <v>0.55264800000000014</v>
      </c>
      <c r="N491" s="696">
        <f>'3 Heat eta and phi'!K$19</f>
        <v>0.56086200000000019</v>
      </c>
      <c r="O491" s="696">
        <f>'3 Heat eta and phi'!L$19</f>
        <v>0.56919200000000025</v>
      </c>
      <c r="P491" s="696">
        <f>'3 Heat eta and phi'!M$19</f>
        <v>0.57763800000000032</v>
      </c>
      <c r="Q491" s="696">
        <f>'3 Heat eta and phi'!N$19</f>
        <v>0.58620000000000028</v>
      </c>
      <c r="R491" s="696">
        <f>'3 Heat eta and phi'!O$19</f>
        <v>0.59487800000000024</v>
      </c>
      <c r="S491" s="696">
        <f>'3 Heat eta and phi'!P$19</f>
        <v>0.60367200000000021</v>
      </c>
      <c r="T491" s="696">
        <f>'3 Heat eta and phi'!Q$19</f>
        <v>0.61258200000000029</v>
      </c>
      <c r="U491" s="696">
        <f>'3 Heat eta and phi'!R$19</f>
        <v>0.62160800000000038</v>
      </c>
      <c r="V491" s="696">
        <f>'3 Heat eta and phi'!S$19</f>
        <v>0.63075000000000037</v>
      </c>
      <c r="W491" s="696">
        <f>'3 Heat eta and phi'!T$19</f>
        <v>0.64000800000000035</v>
      </c>
      <c r="X491" s="696">
        <f>'3 Heat eta and phi'!U$19</f>
        <v>0.64938200000000035</v>
      </c>
      <c r="Y491" s="705"/>
      <c r="Z491" s="705"/>
      <c r="AA491" s="705"/>
      <c r="AB491" s="705"/>
      <c r="AC491" s="705"/>
      <c r="AD491" s="705"/>
      <c r="AE491" s="705"/>
      <c r="AF491" s="705"/>
      <c r="AG491" s="705"/>
      <c r="AH491" s="705"/>
      <c r="AI491" s="705"/>
      <c r="AJ491" s="705"/>
      <c r="AK491" s="705"/>
      <c r="AL491" s="705"/>
      <c r="AM491" s="705"/>
      <c r="AN491" s="705"/>
      <c r="AO491" s="705"/>
      <c r="AP491" s="705"/>
      <c r="AQ491" s="705"/>
      <c r="AR491" s="705"/>
      <c r="AS491" s="705"/>
      <c r="AT491" s="705"/>
      <c r="AU491" s="705"/>
      <c r="AV491" s="705"/>
      <c r="AW491" s="705"/>
      <c r="AX491" s="705"/>
      <c r="AY491" s="705"/>
      <c r="AZ491" s="705"/>
      <c r="BA491" s="705"/>
      <c r="BB491" s="705"/>
      <c r="BC491" s="705"/>
      <c r="BD491" s="705"/>
      <c r="BE491" s="705"/>
      <c r="BF491" s="705"/>
      <c r="BG491" s="705"/>
      <c r="BH491" s="705"/>
    </row>
    <row r="492" spans="1:60" s="696" customFormat="1" ht="12.75" x14ac:dyDescent="0.2">
      <c r="A492" s="696" t="s">
        <v>6</v>
      </c>
      <c r="B492" s="696" t="s">
        <v>39</v>
      </c>
      <c r="C492" s="696" t="s">
        <v>17</v>
      </c>
      <c r="D492" s="696" t="s">
        <v>1076</v>
      </c>
      <c r="E492" s="699" t="s">
        <v>1049</v>
      </c>
      <c r="F492" s="696" t="s">
        <v>13</v>
      </c>
      <c r="G492" s="700">
        <f>'3 Heat eta and phi'!D$23</f>
        <v>0.24145785876993175</v>
      </c>
      <c r="H492" s="700">
        <f>'3 Heat eta and phi'!E$36</f>
        <v>0.24098887846710437</v>
      </c>
      <c r="I492" s="700">
        <f>'3 Heat eta and phi'!F$36</f>
        <v>0.24494171244807716</v>
      </c>
      <c r="J492" s="700">
        <f>'3 Heat eta and phi'!G$36</f>
        <v>0.24547768993702268</v>
      </c>
      <c r="K492" s="700">
        <f>'3 Heat eta and phi'!H$36</f>
        <v>0.2428647996784136</v>
      </c>
      <c r="L492" s="700">
        <f>'3 Heat eta and phi'!I$36</f>
        <v>0.2442717405868953</v>
      </c>
      <c r="M492" s="700">
        <f>'3 Heat eta and phi'!J$36</f>
        <v>0.24293179686453156</v>
      </c>
      <c r="N492" s="700">
        <f>'3 Heat eta and phi'!K$36</f>
        <v>0.24192683907275891</v>
      </c>
      <c r="O492" s="700">
        <f>'3 Heat eta and phi'!L$36</f>
        <v>0.24273080530617711</v>
      </c>
      <c r="P492" s="700">
        <f>'3 Heat eta and phi'!M$36</f>
        <v>0.24319978560900446</v>
      </c>
      <c r="Q492" s="700">
        <f>'3 Heat eta and phi'!N$36</f>
        <v>0.24252981374782254</v>
      </c>
      <c r="R492" s="700">
        <f>'3 Heat eta and phi'!O$36</f>
        <v>0.24259681093394073</v>
      </c>
      <c r="S492" s="700">
        <f>'3 Heat eta and phi'!P$36</f>
        <v>0.24319978560900446</v>
      </c>
      <c r="T492" s="700">
        <f>'3 Heat eta and phi'!Q$36</f>
        <v>0.24219482781723164</v>
      </c>
      <c r="U492" s="700">
        <f>'3 Heat eta and phi'!R$36</f>
        <v>0.24293179686453156</v>
      </c>
      <c r="V492" s="700">
        <f>'3 Heat eta and phi'!S$36</f>
        <v>0.24058689535039524</v>
      </c>
      <c r="W492" s="700">
        <f>'3 Heat eta and phi'!T$36</f>
        <v>0.24025190941980434</v>
      </c>
      <c r="X492" s="700">
        <f>'3 Heat eta and phi'!U$36</f>
        <v>0.24353477153959535</v>
      </c>
      <c r="Y492" s="705"/>
      <c r="Z492" s="705"/>
      <c r="AA492" s="705"/>
      <c r="AB492" s="705"/>
      <c r="AC492" s="705"/>
      <c r="AD492" s="705"/>
      <c r="AE492" s="705"/>
      <c r="AF492" s="705"/>
      <c r="AG492" s="705"/>
      <c r="AH492" s="705"/>
      <c r="AI492" s="705"/>
      <c r="AJ492" s="705"/>
      <c r="AK492" s="705"/>
      <c r="AL492" s="705"/>
      <c r="AM492" s="705"/>
      <c r="AN492" s="705"/>
      <c r="AO492" s="705"/>
      <c r="AP492" s="705"/>
      <c r="AQ492" s="705"/>
      <c r="AR492" s="705"/>
      <c r="AS492" s="705"/>
      <c r="AT492" s="705"/>
      <c r="AU492" s="705"/>
      <c r="AV492" s="705"/>
      <c r="AW492" s="705"/>
      <c r="AX492" s="705"/>
      <c r="AY492" s="705"/>
      <c r="AZ492" s="705"/>
      <c r="BA492" s="705"/>
      <c r="BB492" s="705"/>
      <c r="BC492" s="705"/>
      <c r="BD492" s="705"/>
      <c r="BE492" s="705"/>
      <c r="BF492" s="705"/>
      <c r="BG492" s="705"/>
      <c r="BH492" s="705"/>
    </row>
    <row r="493" spans="1:60" s="697" customFormat="1" ht="12.75" x14ac:dyDescent="0.2">
      <c r="A493" s="697" t="s">
        <v>6</v>
      </c>
      <c r="B493" s="697" t="s">
        <v>39</v>
      </c>
      <c r="C493" s="697" t="s">
        <v>21</v>
      </c>
      <c r="F493" s="697" t="s">
        <v>9</v>
      </c>
      <c r="Y493" s="697">
        <v>399</v>
      </c>
      <c r="Z493" s="697">
        <v>457</v>
      </c>
      <c r="AA493" s="697">
        <v>354</v>
      </c>
      <c r="AB493" s="697">
        <v>304</v>
      </c>
      <c r="AC493" s="697">
        <v>331</v>
      </c>
      <c r="AD493" s="697">
        <v>313</v>
      </c>
      <c r="AE493" s="697">
        <v>180</v>
      </c>
      <c r="AF493" s="697">
        <v>219</v>
      </c>
      <c r="AG493" s="697">
        <v>237</v>
      </c>
      <c r="AH493" s="697">
        <v>298</v>
      </c>
      <c r="AI493" s="697">
        <v>356</v>
      </c>
      <c r="AJ493" s="697">
        <v>309</v>
      </c>
      <c r="AK493" s="697">
        <v>293</v>
      </c>
      <c r="AL493" s="697">
        <v>357</v>
      </c>
      <c r="AM493" s="697">
        <v>399</v>
      </c>
      <c r="AN493" s="697">
        <v>530</v>
      </c>
      <c r="AO493" s="697">
        <v>436</v>
      </c>
      <c r="AP493" s="697">
        <v>341</v>
      </c>
      <c r="AQ493" s="697">
        <v>249</v>
      </c>
      <c r="AR493" s="697">
        <v>240</v>
      </c>
      <c r="AS493" s="697">
        <v>184</v>
      </c>
      <c r="AT493" s="697">
        <v>138</v>
      </c>
      <c r="AU493" s="697">
        <v>11</v>
      </c>
      <c r="AV493" s="697">
        <v>25</v>
      </c>
      <c r="AW493" s="697">
        <v>27</v>
      </c>
      <c r="AX493" s="697">
        <v>30</v>
      </c>
      <c r="AY493" s="697">
        <v>23</v>
      </c>
      <c r="AZ493" s="697">
        <v>16</v>
      </c>
      <c r="BA493" s="697">
        <v>15</v>
      </c>
      <c r="BB493" s="697">
        <v>21</v>
      </c>
      <c r="BC493" s="697">
        <v>24</v>
      </c>
      <c r="BD493" s="697">
        <v>30</v>
      </c>
      <c r="BE493" s="697">
        <v>27</v>
      </c>
      <c r="BF493" s="697">
        <v>27</v>
      </c>
      <c r="BG493" s="697">
        <v>27</v>
      </c>
      <c r="BH493" s="697">
        <v>27</v>
      </c>
    </row>
    <row r="494" spans="1:60" s="697" customFormat="1" ht="12.75" x14ac:dyDescent="0.2">
      <c r="A494" s="697" t="s">
        <v>6</v>
      </c>
      <c r="B494" s="697" t="s">
        <v>39</v>
      </c>
      <c r="C494" s="697" t="s">
        <v>21</v>
      </c>
      <c r="F494" s="697" t="s">
        <v>10</v>
      </c>
      <c r="Y494" s="697">
        <v>3.1194052021358901E-3</v>
      </c>
      <c r="Z494" s="697">
        <v>3.4087942415992199E-3</v>
      </c>
      <c r="AA494" s="697">
        <v>2.8507694661652301E-3</v>
      </c>
      <c r="AB494" s="697">
        <v>2.5003906860446901E-3</v>
      </c>
      <c r="AC494" s="697">
        <v>2.7427681242283399E-3</v>
      </c>
      <c r="AD494" s="697">
        <v>2.6164880544363302E-3</v>
      </c>
      <c r="AE494" s="697">
        <v>1.50699496831124E-3</v>
      </c>
      <c r="AF494" s="697">
        <v>1.75667979497381E-3</v>
      </c>
      <c r="AG494" s="697">
        <v>1.85576697204604E-3</v>
      </c>
      <c r="AH494" s="697">
        <v>2.3085384937173701E-3</v>
      </c>
      <c r="AI494" s="697">
        <v>2.7230657436799598E-3</v>
      </c>
      <c r="AJ494" s="697">
        <v>2.4144397562119099E-3</v>
      </c>
      <c r="AK494" s="697">
        <v>2.3009989319595402E-3</v>
      </c>
      <c r="AL494" s="697">
        <v>2.68479593294779E-3</v>
      </c>
      <c r="AM494" s="697">
        <v>3.06746108014607E-3</v>
      </c>
      <c r="AN494" s="697">
        <v>4.0108975329196297E-3</v>
      </c>
      <c r="AO494" s="697">
        <v>3.30545931479951E-3</v>
      </c>
      <c r="AP494" s="697">
        <v>2.5951096262585502E-3</v>
      </c>
      <c r="AQ494" s="697">
        <v>1.7900790797987099E-3</v>
      </c>
      <c r="AR494" s="697">
        <v>1.7678125529422999E-3</v>
      </c>
      <c r="AS494" s="697">
        <v>1.35072638247579E-3</v>
      </c>
      <c r="AT494" s="697">
        <v>9.9498183076656907E-4</v>
      </c>
      <c r="AU494" s="698">
        <v>7.8905084356708404E-5</v>
      </c>
      <c r="AV494" s="697">
        <v>1.7743457987040199E-4</v>
      </c>
      <c r="AW494" s="697">
        <v>1.9729775153636499E-4</v>
      </c>
      <c r="AX494" s="697">
        <v>2.1746221593998001E-4</v>
      </c>
      <c r="AY494" s="697">
        <v>1.65994269589128E-4</v>
      </c>
      <c r="AZ494" s="697">
        <v>1.16372099789076E-4</v>
      </c>
      <c r="BA494" s="697">
        <v>1.10915571067304E-4</v>
      </c>
      <c r="BB494" s="697">
        <v>1.5780456280621599E-4</v>
      </c>
      <c r="BC494" s="697">
        <v>1.8040500924575701E-4</v>
      </c>
      <c r="BD494" s="697">
        <v>2.42985809628718E-4</v>
      </c>
      <c r="BE494" s="697">
        <v>2.0797387231944801E-4</v>
      </c>
      <c r="BF494" s="697">
        <v>2.28250669957985E-4</v>
      </c>
      <c r="BG494" s="697">
        <v>2.21669417009433E-4</v>
      </c>
      <c r="BH494" s="697">
        <v>2.2021581149526501E-4</v>
      </c>
    </row>
    <row r="495" spans="1:60" s="696" customFormat="1" ht="12.75" x14ac:dyDescent="0.2">
      <c r="A495" s="696" t="s">
        <v>6</v>
      </c>
      <c r="B495" s="696" t="s">
        <v>39</v>
      </c>
      <c r="C495" s="696" t="s">
        <v>21</v>
      </c>
      <c r="D495" s="696" t="s">
        <v>1076</v>
      </c>
      <c r="E495" s="699" t="s">
        <v>1049</v>
      </c>
      <c r="F495" s="696" t="s">
        <v>11</v>
      </c>
      <c r="G495" s="705"/>
      <c r="H495" s="705"/>
      <c r="I495" s="705"/>
      <c r="J495" s="705"/>
      <c r="K495" s="705"/>
      <c r="L495" s="705"/>
      <c r="M495" s="705"/>
      <c r="N495" s="705"/>
      <c r="O495" s="705"/>
      <c r="P495" s="705"/>
      <c r="Q495" s="705"/>
      <c r="R495" s="705"/>
      <c r="S495" s="705"/>
      <c r="T495" s="705"/>
      <c r="U495" s="705"/>
      <c r="V495" s="705"/>
      <c r="W495" s="705"/>
      <c r="X495" s="705"/>
      <c r="Y495" s="696">
        <f>1</f>
        <v>1</v>
      </c>
      <c r="Z495" s="696">
        <f>1</f>
        <v>1</v>
      </c>
      <c r="AA495" s="696">
        <f>1</f>
        <v>1</v>
      </c>
      <c r="AB495" s="696">
        <f>1</f>
        <v>1</v>
      </c>
      <c r="AC495" s="696">
        <f>1</f>
        <v>1</v>
      </c>
      <c r="AD495" s="696">
        <f>1</f>
        <v>1</v>
      </c>
      <c r="AE495" s="696">
        <f>1</f>
        <v>1</v>
      </c>
      <c r="AF495" s="696">
        <f>1</f>
        <v>1</v>
      </c>
      <c r="AG495" s="696">
        <f>1</f>
        <v>1</v>
      </c>
      <c r="AH495" s="696">
        <f>1</f>
        <v>1</v>
      </c>
      <c r="AI495" s="696">
        <f>1</f>
        <v>1</v>
      </c>
      <c r="AJ495" s="696">
        <f>1</f>
        <v>1</v>
      </c>
      <c r="AK495" s="696">
        <f>1</f>
        <v>1</v>
      </c>
      <c r="AL495" s="696">
        <f>1</f>
        <v>1</v>
      </c>
      <c r="AM495" s="696">
        <f>1</f>
        <v>1</v>
      </c>
      <c r="AN495" s="696">
        <f>1</f>
        <v>1</v>
      </c>
      <c r="AO495" s="696">
        <f>1</f>
        <v>1</v>
      </c>
      <c r="AP495" s="696">
        <f>1</f>
        <v>1</v>
      </c>
      <c r="AQ495" s="696">
        <f>1</f>
        <v>1</v>
      </c>
      <c r="AR495" s="696">
        <f>1</f>
        <v>1</v>
      </c>
      <c r="AS495" s="696">
        <f>1</f>
        <v>1</v>
      </c>
      <c r="AT495" s="696">
        <f>1</f>
        <v>1</v>
      </c>
      <c r="AU495" s="696">
        <f>1</f>
        <v>1</v>
      </c>
      <c r="AV495" s="696">
        <f>1</f>
        <v>1</v>
      </c>
      <c r="AW495" s="696">
        <f>1</f>
        <v>1</v>
      </c>
      <c r="AX495" s="696">
        <f>1</f>
        <v>1</v>
      </c>
      <c r="AY495" s="696">
        <f>1</f>
        <v>1</v>
      </c>
      <c r="AZ495" s="696">
        <f>1</f>
        <v>1</v>
      </c>
      <c r="BA495" s="696">
        <f>1</f>
        <v>1</v>
      </c>
      <c r="BB495" s="696">
        <f>1</f>
        <v>1</v>
      </c>
      <c r="BC495" s="696">
        <f>1</f>
        <v>1</v>
      </c>
      <c r="BD495" s="696">
        <f>1</f>
        <v>1</v>
      </c>
      <c r="BE495" s="696">
        <f>1</f>
        <v>1</v>
      </c>
      <c r="BF495" s="696">
        <f>1</f>
        <v>1</v>
      </c>
      <c r="BG495" s="696">
        <f>1</f>
        <v>1</v>
      </c>
      <c r="BH495" s="696">
        <f>1</f>
        <v>1</v>
      </c>
    </row>
    <row r="496" spans="1:60" s="696" customFormat="1" ht="12.75" x14ac:dyDescent="0.2">
      <c r="A496" s="696" t="s">
        <v>6</v>
      </c>
      <c r="B496" s="696" t="s">
        <v>39</v>
      </c>
      <c r="C496" s="696" t="s">
        <v>21</v>
      </c>
      <c r="D496" s="696" t="s">
        <v>1076</v>
      </c>
      <c r="E496" s="699" t="s">
        <v>1049</v>
      </c>
      <c r="F496" s="696" t="s">
        <v>12</v>
      </c>
      <c r="G496" s="705"/>
      <c r="H496" s="705"/>
      <c r="I496" s="705"/>
      <c r="J496" s="705"/>
      <c r="K496" s="705"/>
      <c r="L496" s="705"/>
      <c r="M496" s="705"/>
      <c r="N496" s="705"/>
      <c r="O496" s="705"/>
      <c r="P496" s="705"/>
      <c r="Q496" s="705"/>
      <c r="R496" s="705"/>
      <c r="S496" s="705"/>
      <c r="T496" s="705"/>
      <c r="U496" s="705"/>
      <c r="V496" s="705"/>
      <c r="W496" s="705"/>
      <c r="X496" s="705"/>
      <c r="Y496" s="696">
        <f>'3 Heat eta and phi'!V$19</f>
        <v>0.65887200000000035</v>
      </c>
      <c r="Z496" s="696">
        <f>'3 Heat eta and phi'!W$19</f>
        <v>0.66847800000000035</v>
      </c>
      <c r="AA496" s="696">
        <f>'3 Heat eta and phi'!X$19</f>
        <v>0.67820000000000036</v>
      </c>
      <c r="AB496" s="696">
        <f>'3 Heat eta and phi'!Y$19</f>
        <v>0.68803800000000048</v>
      </c>
      <c r="AC496" s="696">
        <f>'3 Heat eta and phi'!Z$19</f>
        <v>0.6979920000000005</v>
      </c>
      <c r="AD496" s="696">
        <f>'3 Heat eta and phi'!AA$19</f>
        <v>0.70806200000000041</v>
      </c>
      <c r="AE496" s="696">
        <f>'3 Heat eta and phi'!AB$19</f>
        <v>0.71824800000000055</v>
      </c>
      <c r="AF496" s="696">
        <f>'3 Heat eta and phi'!AC$19</f>
        <v>0.73</v>
      </c>
      <c r="AG496" s="696">
        <f>'3 Heat eta and phi'!AD$19</f>
        <v>0.73499999999999999</v>
      </c>
      <c r="AH496" s="696">
        <f>'3 Heat eta and phi'!AE$19</f>
        <v>0.74299999999999999</v>
      </c>
      <c r="AI496" s="696">
        <f>'3 Heat eta and phi'!AF$19</f>
        <v>0.75</v>
      </c>
      <c r="AJ496" s="696">
        <f>'3 Heat eta and phi'!AG$19</f>
        <v>0.75700000000000001</v>
      </c>
      <c r="AK496" s="696">
        <f>'3 Heat eta and phi'!AH$19</f>
        <v>0.76300000000000001</v>
      </c>
      <c r="AL496" s="696">
        <f>'3 Heat eta and phi'!AI$19</f>
        <v>0.77</v>
      </c>
      <c r="AM496" s="696">
        <f>'3 Heat eta and phi'!AJ$19</f>
        <v>0.77600000000000002</v>
      </c>
      <c r="AN496" s="696">
        <f>'3 Heat eta and phi'!AK$19</f>
        <v>0.78200000000000003</v>
      </c>
      <c r="AO496" s="696">
        <f>'3 Heat eta and phi'!AL$19</f>
        <v>0.79</v>
      </c>
      <c r="AP496" s="696">
        <f>'3 Heat eta and phi'!AM$19</f>
        <v>0.79700000000000004</v>
      </c>
      <c r="AQ496" s="696">
        <f>'3 Heat eta and phi'!AN$19</f>
        <v>0.80400000000000005</v>
      </c>
      <c r="AR496" s="696">
        <f>'3 Heat eta and phi'!AO$19</f>
        <v>0.81</v>
      </c>
      <c r="AS496" s="696">
        <f>'3 Heat eta and phi'!AP$19</f>
        <v>0.81599999999999995</v>
      </c>
      <c r="AT496" s="696">
        <f>'3 Heat eta and phi'!AQ$19</f>
        <v>0.82099999999999995</v>
      </c>
      <c r="AU496" s="696">
        <f>'3 Heat eta and phi'!AR$19</f>
        <v>0.82599999999999996</v>
      </c>
      <c r="AV496" s="696">
        <f>'3 Heat eta and phi'!AS$19</f>
        <v>0.83199999999999996</v>
      </c>
      <c r="AW496" s="696">
        <f>'3 Heat eta and phi'!AT$19</f>
        <v>0.83699999999999997</v>
      </c>
      <c r="AX496" s="696">
        <f>'3 Heat eta and phi'!AU$19</f>
        <v>0.84099999999999997</v>
      </c>
      <c r="AY496" s="696">
        <f>'3 Heat eta and phi'!AV$19</f>
        <v>0.84499999999999997</v>
      </c>
      <c r="AZ496" s="696">
        <f>'3 Heat eta and phi'!AW$19</f>
        <v>0.84899999999999998</v>
      </c>
      <c r="BA496" s="696">
        <f>'3 Heat eta and phi'!AX$19</f>
        <v>0.85199999999999998</v>
      </c>
      <c r="BB496" s="696">
        <f>'3 Heat eta and phi'!AY$19</f>
        <v>0.85499999999999998</v>
      </c>
      <c r="BC496" s="696">
        <f>'3 Heat eta and phi'!AZ$19</f>
        <v>0.85799999999999998</v>
      </c>
      <c r="BD496" s="696">
        <f>'3 Heat eta and phi'!BA$19</f>
        <v>0.86</v>
      </c>
      <c r="BE496" s="696">
        <f>'3 Heat eta and phi'!BB$19</f>
        <v>0.86199999999999999</v>
      </c>
      <c r="BF496" s="696">
        <f>'3 Heat eta and phi'!BC$19</f>
        <v>0.86399999999999999</v>
      </c>
      <c r="BG496" s="696">
        <f>'3 Heat eta and phi'!BD$19</f>
        <v>0.86599999999999999</v>
      </c>
      <c r="BH496" s="696">
        <f>'3 Heat eta and phi'!BE$19</f>
        <v>0.86799999999999999</v>
      </c>
    </row>
    <row r="497" spans="1:60" s="696" customFormat="1" ht="12.75" x14ac:dyDescent="0.2">
      <c r="A497" s="696" t="s">
        <v>6</v>
      </c>
      <c r="B497" s="696" t="s">
        <v>39</v>
      </c>
      <c r="C497" s="696" t="s">
        <v>21</v>
      </c>
      <c r="D497" s="696" t="s">
        <v>1076</v>
      </c>
      <c r="E497" s="699" t="s">
        <v>1049</v>
      </c>
      <c r="F497" s="696" t="s">
        <v>13</v>
      </c>
      <c r="G497" s="705"/>
      <c r="H497" s="705"/>
      <c r="I497" s="705"/>
      <c r="J497" s="705"/>
      <c r="K497" s="705"/>
      <c r="L497" s="705"/>
      <c r="M497" s="705"/>
      <c r="N497" s="705"/>
      <c r="O497" s="705"/>
      <c r="P497" s="705"/>
      <c r="Q497" s="705"/>
      <c r="R497" s="705"/>
      <c r="S497" s="705"/>
      <c r="T497" s="705"/>
      <c r="U497" s="705"/>
      <c r="V497" s="705"/>
      <c r="W497" s="705"/>
      <c r="X497" s="705"/>
      <c r="Y497" s="700">
        <f>'3 Heat eta and phi'!V$36</f>
        <v>0.24226182500334983</v>
      </c>
      <c r="Z497" s="700">
        <f>'3 Heat eta and phi'!W$36</f>
        <v>0.24480771807584087</v>
      </c>
      <c r="AA497" s="700">
        <f>'3 Heat eta and phi'!X$36</f>
        <v>0.24273080530617705</v>
      </c>
      <c r="AB497" s="700">
        <f>'3 Heat eta and phi'!Y$36</f>
        <v>0.24199383625887719</v>
      </c>
      <c r="AC497" s="700">
        <f>'3 Heat eta and phi'!Z$36</f>
        <v>0.24246281656170443</v>
      </c>
      <c r="AD497" s="700">
        <f>'3 Heat eta and phi'!AA$36</f>
        <v>0.24132386439769538</v>
      </c>
      <c r="AE497" s="700">
        <f>'3 Heat eta and phi'!AB$36</f>
        <v>0.24185984188664078</v>
      </c>
      <c r="AF497" s="700">
        <f>'3 Heat eta and phi'!AC$36</f>
        <v>0.24447273214525</v>
      </c>
      <c r="AG497" s="700">
        <f>'3 Heat eta and phi'!AD$36</f>
        <v>0.24453972933136814</v>
      </c>
      <c r="AH497" s="700">
        <f>'3 Heat eta and phi'!AE$36</f>
        <v>0.24360176872571351</v>
      </c>
      <c r="AI497" s="700">
        <f>'3 Heat eta and phi'!AF$36</f>
        <v>0.24219482781723167</v>
      </c>
      <c r="AJ497" s="700">
        <f>'3 Heat eta and phi'!AG$36</f>
        <v>0.23924695162803156</v>
      </c>
      <c r="AK497" s="700">
        <f>'3 Heat eta and phi'!AH$36</f>
        <v>0.23938094600026794</v>
      </c>
      <c r="AL497" s="700">
        <f>'3 Heat eta and phi'!AI$36</f>
        <v>0.24252981374782256</v>
      </c>
      <c r="AM497" s="700">
        <f>'3 Heat eta and phi'!AJ$36</f>
        <v>0.24139086158381351</v>
      </c>
      <c r="AN497" s="700">
        <f>'3 Heat eta and phi'!AK$36</f>
        <v>0.24299879405064995</v>
      </c>
      <c r="AO497" s="700">
        <f>'3 Heat eta and phi'!AL$36</f>
        <v>0.24072088972263159</v>
      </c>
      <c r="AP497" s="700">
        <f>'3 Heat eta and phi'!AM$36</f>
        <v>0.23884496851132256</v>
      </c>
      <c r="AQ497" s="700">
        <f>'3 Heat eta and phi'!AN$36</f>
        <v>0.24346777435347719</v>
      </c>
      <c r="AR497" s="700">
        <f>'3 Heat eta and phi'!AO$36</f>
        <v>0.24045290097815897</v>
      </c>
      <c r="AS497" s="700">
        <f>'3 Heat eta and phi'!AP$36</f>
        <v>0.24018491223368621</v>
      </c>
      <c r="AT497" s="700">
        <f>'3 Heat eta and phi'!AQ$36</f>
        <v>0.23944794318638629</v>
      </c>
      <c r="AU497" s="700">
        <f>'3 Heat eta and phi'!AR$36</f>
        <v>0.2405198981642771</v>
      </c>
      <c r="AV497" s="700">
        <f>'3 Heat eta and phi'!AS$36</f>
        <v>0.24085488409486799</v>
      </c>
      <c r="AW497" s="700">
        <f>'3 Heat eta and phi'!AT$36</f>
        <v>0.23998392067533172</v>
      </c>
      <c r="AX497" s="700">
        <f>'3 Heat eta and phi'!AU$36</f>
        <v>0.23971593193085891</v>
      </c>
      <c r="AY497" s="700">
        <f>'3 Heat eta and phi'!AV$36</f>
        <v>0.24011791504756808</v>
      </c>
      <c r="AZ497" s="700">
        <f>'3 Heat eta and phi'!AW$36</f>
        <v>0.23978292911697718</v>
      </c>
      <c r="BA497" s="700">
        <f>'3 Heat eta and phi'!AX$36</f>
        <v>0.23951494037250431</v>
      </c>
      <c r="BB497" s="700">
        <f>'3 Heat eta and phi'!AY$36</f>
        <v>0.23958193755862245</v>
      </c>
      <c r="BC497" s="700">
        <f>'3 Heat eta and phi'!AZ$36</f>
        <v>0.24105587565322251</v>
      </c>
      <c r="BD497" s="700">
        <f>'3 Heat eta and phi'!BA$36</f>
        <v>0.24085488409486799</v>
      </c>
      <c r="BE497" s="700">
        <f>'3 Heat eta and phi'!BB$36</f>
        <v>0.24346777435347722</v>
      </c>
      <c r="BF497" s="700">
        <f>'3 Heat eta and phi'!BC$36</f>
        <v>0.24085488409486799</v>
      </c>
      <c r="BG497" s="700">
        <f>'3 Heat eta and phi'!BD$36</f>
        <v>0.2417258475144044</v>
      </c>
      <c r="BH497" s="700">
        <f>'3 Heat eta and phi'!BE$36</f>
        <v>0.24266380812005903</v>
      </c>
    </row>
    <row r="498" spans="1:60" s="697" customFormat="1" ht="12.75" x14ac:dyDescent="0.2">
      <c r="A498" s="697" t="s">
        <v>6</v>
      </c>
      <c r="B498" s="697" t="s">
        <v>39</v>
      </c>
      <c r="C498" s="697" t="s">
        <v>8</v>
      </c>
      <c r="F498" s="697" t="s">
        <v>9</v>
      </c>
      <c r="Q498" s="697">
        <v>89</v>
      </c>
      <c r="R498" s="697">
        <v>60</v>
      </c>
      <c r="S498" s="697">
        <v>50</v>
      </c>
      <c r="T498" s="697">
        <v>53</v>
      </c>
      <c r="U498" s="697">
        <v>46</v>
      </c>
      <c r="V498" s="697">
        <v>33</v>
      </c>
      <c r="W498" s="697">
        <v>26</v>
      </c>
      <c r="X498" s="697">
        <v>32</v>
      </c>
      <c r="Y498" s="697">
        <v>27</v>
      </c>
      <c r="Z498" s="697">
        <v>30</v>
      </c>
      <c r="AA498" s="697">
        <v>23</v>
      </c>
      <c r="AB498" s="697">
        <v>37</v>
      </c>
      <c r="AC498" s="697">
        <v>25</v>
      </c>
      <c r="AD498" s="697">
        <v>19</v>
      </c>
      <c r="AE498" s="697">
        <v>20</v>
      </c>
      <c r="AF498" s="697">
        <v>15</v>
      </c>
      <c r="AG498" s="697">
        <v>9</v>
      </c>
      <c r="AH498" s="697">
        <v>12</v>
      </c>
      <c r="AI498" s="697">
        <v>7</v>
      </c>
    </row>
    <row r="499" spans="1:60" s="697" customFormat="1" ht="12.75" x14ac:dyDescent="0.2">
      <c r="A499" s="697" t="s">
        <v>6</v>
      </c>
      <c r="B499" s="697" t="s">
        <v>39</v>
      </c>
      <c r="C499" s="697" t="s">
        <v>8</v>
      </c>
      <c r="F499" s="697" t="s">
        <v>10</v>
      </c>
      <c r="Q499" s="697">
        <v>7.1639580465737804E-4</v>
      </c>
      <c r="R499" s="697">
        <v>4.8433968356473999E-4</v>
      </c>
      <c r="S499" s="697">
        <v>4.00756628514636E-4</v>
      </c>
      <c r="T499" s="697">
        <v>4.0406504684867398E-4</v>
      </c>
      <c r="U499" s="697">
        <v>3.65389656295425E-4</v>
      </c>
      <c r="V499" s="697">
        <v>2.6714807289094701E-4</v>
      </c>
      <c r="W499" s="697">
        <v>2.0856061092215899E-4</v>
      </c>
      <c r="X499" s="697">
        <v>2.5005079156703699E-4</v>
      </c>
      <c r="Y499" s="697">
        <v>2.11087570069346E-4</v>
      </c>
      <c r="Z499" s="697">
        <v>2.2377205087084601E-4</v>
      </c>
      <c r="AA499" s="697">
        <v>1.8521948508983099E-4</v>
      </c>
      <c r="AB499" s="697">
        <v>3.0432386639359798E-4</v>
      </c>
      <c r="AC499" s="697">
        <v>2.07157713310297E-4</v>
      </c>
      <c r="AD499" s="697">
        <v>1.5882834835236501E-4</v>
      </c>
      <c r="AE499" s="697">
        <v>1.67443885367916E-4</v>
      </c>
      <c r="AF499" s="697">
        <v>1.2032053390231599E-4</v>
      </c>
      <c r="AG499" s="698">
        <v>7.0472163495419296E-5</v>
      </c>
      <c r="AH499" s="698">
        <v>9.2961281626202698E-5</v>
      </c>
      <c r="AI499" s="698">
        <v>5.3543427544268901E-5</v>
      </c>
    </row>
    <row r="500" spans="1:60" s="696" customFormat="1" ht="12.75" x14ac:dyDescent="0.2">
      <c r="A500" s="696" t="s">
        <v>6</v>
      </c>
      <c r="B500" s="696" t="s">
        <v>39</v>
      </c>
      <c r="C500" s="696" t="s">
        <v>8</v>
      </c>
      <c r="D500" s="696" t="s">
        <v>1076</v>
      </c>
      <c r="E500" s="699" t="s">
        <v>1049</v>
      </c>
      <c r="F500" s="696" t="s">
        <v>11</v>
      </c>
      <c r="G500" s="705"/>
      <c r="H500" s="705"/>
      <c r="I500" s="705"/>
      <c r="J500" s="705"/>
      <c r="K500" s="705"/>
      <c r="L500" s="705"/>
      <c r="M500" s="705"/>
      <c r="N500" s="705"/>
      <c r="O500" s="705"/>
      <c r="P500" s="705"/>
      <c r="Q500" s="696">
        <f>1</f>
        <v>1</v>
      </c>
      <c r="R500" s="696">
        <f>1</f>
        <v>1</v>
      </c>
      <c r="S500" s="696">
        <f>1</f>
        <v>1</v>
      </c>
      <c r="T500" s="696">
        <f>1</f>
        <v>1</v>
      </c>
      <c r="U500" s="696">
        <f>1</f>
        <v>1</v>
      </c>
      <c r="V500" s="696">
        <f>1</f>
        <v>1</v>
      </c>
      <c r="W500" s="696">
        <f>1</f>
        <v>1</v>
      </c>
      <c r="X500" s="696">
        <f>1</f>
        <v>1</v>
      </c>
      <c r="Y500" s="696">
        <f>1</f>
        <v>1</v>
      </c>
      <c r="Z500" s="696">
        <f>1</f>
        <v>1</v>
      </c>
      <c r="AA500" s="696">
        <f>1</f>
        <v>1</v>
      </c>
      <c r="AB500" s="696">
        <f>1</f>
        <v>1</v>
      </c>
      <c r="AC500" s="696">
        <f>1</f>
        <v>1</v>
      </c>
      <c r="AD500" s="696">
        <f>1</f>
        <v>1</v>
      </c>
      <c r="AE500" s="696">
        <f>1</f>
        <v>1</v>
      </c>
      <c r="AF500" s="696">
        <f>1</f>
        <v>1</v>
      </c>
      <c r="AG500" s="696">
        <f>1</f>
        <v>1</v>
      </c>
      <c r="AH500" s="696">
        <f>1</f>
        <v>1</v>
      </c>
      <c r="AI500" s="696">
        <f>1</f>
        <v>1</v>
      </c>
      <c r="AJ500" s="705"/>
      <c r="AK500" s="705"/>
      <c r="AL500" s="705"/>
      <c r="AM500" s="705"/>
      <c r="AN500" s="705"/>
      <c r="AO500" s="705"/>
      <c r="AP500" s="705"/>
      <c r="AQ500" s="705"/>
      <c r="AR500" s="705"/>
      <c r="AS500" s="705"/>
      <c r="AT500" s="705"/>
      <c r="AU500" s="705"/>
      <c r="AV500" s="705"/>
      <c r="AW500" s="705"/>
      <c r="AX500" s="705"/>
      <c r="AY500" s="705"/>
      <c r="AZ500" s="705"/>
      <c r="BA500" s="705"/>
      <c r="BB500" s="705"/>
      <c r="BC500" s="705"/>
      <c r="BD500" s="705"/>
      <c r="BE500" s="705"/>
      <c r="BF500" s="705"/>
      <c r="BG500" s="705"/>
      <c r="BH500" s="705"/>
    </row>
    <row r="501" spans="1:60" s="696" customFormat="1" ht="12.75" x14ac:dyDescent="0.2">
      <c r="A501" s="696" t="s">
        <v>6</v>
      </c>
      <c r="B501" s="696" t="s">
        <v>39</v>
      </c>
      <c r="C501" s="696" t="s">
        <v>8</v>
      </c>
      <c r="D501" s="696" t="s">
        <v>1076</v>
      </c>
      <c r="E501" s="699" t="s">
        <v>1049</v>
      </c>
      <c r="F501" s="696" t="s">
        <v>12</v>
      </c>
      <c r="G501" s="705"/>
      <c r="H501" s="705"/>
      <c r="I501" s="705"/>
      <c r="J501" s="705"/>
      <c r="K501" s="705"/>
      <c r="L501" s="705"/>
      <c r="M501" s="705"/>
      <c r="N501" s="705"/>
      <c r="O501" s="705"/>
      <c r="P501" s="705"/>
      <c r="Q501" s="696">
        <f>'3 Heat eta and phi'!N$19</f>
        <v>0.58620000000000028</v>
      </c>
      <c r="R501" s="696">
        <f>'3 Heat eta and phi'!O$19</f>
        <v>0.59487800000000024</v>
      </c>
      <c r="S501" s="696">
        <f>'3 Heat eta and phi'!P$19</f>
        <v>0.60367200000000021</v>
      </c>
      <c r="T501" s="696">
        <f>'3 Heat eta and phi'!Q$19</f>
        <v>0.61258200000000029</v>
      </c>
      <c r="U501" s="696">
        <f>'3 Heat eta and phi'!R$19</f>
        <v>0.62160800000000038</v>
      </c>
      <c r="V501" s="696">
        <f>'3 Heat eta and phi'!S$19</f>
        <v>0.63075000000000037</v>
      </c>
      <c r="W501" s="696">
        <f>'3 Heat eta and phi'!T$19</f>
        <v>0.64000800000000035</v>
      </c>
      <c r="X501" s="696">
        <f>'3 Heat eta and phi'!U$19</f>
        <v>0.64938200000000035</v>
      </c>
      <c r="Y501" s="696">
        <f>'3 Heat eta and phi'!V$19</f>
        <v>0.65887200000000035</v>
      </c>
      <c r="Z501" s="696">
        <f>'3 Heat eta and phi'!W$19</f>
        <v>0.66847800000000035</v>
      </c>
      <c r="AA501" s="696">
        <f>'3 Heat eta and phi'!X$19</f>
        <v>0.67820000000000036</v>
      </c>
      <c r="AB501" s="696">
        <f>'3 Heat eta and phi'!Y$19</f>
        <v>0.68803800000000048</v>
      </c>
      <c r="AC501" s="696">
        <f>'3 Heat eta and phi'!Z$19</f>
        <v>0.6979920000000005</v>
      </c>
      <c r="AD501" s="696">
        <f>'3 Heat eta and phi'!AA$19</f>
        <v>0.70806200000000041</v>
      </c>
      <c r="AE501" s="696">
        <f>'3 Heat eta and phi'!AB$19</f>
        <v>0.71824800000000055</v>
      </c>
      <c r="AF501" s="696">
        <f>'3 Heat eta and phi'!AC$19</f>
        <v>0.73</v>
      </c>
      <c r="AG501" s="696">
        <f>'3 Heat eta and phi'!AD$19</f>
        <v>0.73499999999999999</v>
      </c>
      <c r="AH501" s="696">
        <f>'3 Heat eta and phi'!AE$19</f>
        <v>0.74299999999999999</v>
      </c>
      <c r="AI501" s="696">
        <f>'3 Heat eta and phi'!AF$19</f>
        <v>0.75</v>
      </c>
      <c r="AJ501" s="705"/>
      <c r="AK501" s="705"/>
      <c r="AL501" s="705"/>
      <c r="AM501" s="705"/>
      <c r="AN501" s="705"/>
      <c r="AO501" s="705"/>
      <c r="AP501" s="705"/>
      <c r="AQ501" s="705"/>
      <c r="AR501" s="705"/>
      <c r="AS501" s="705"/>
      <c r="AT501" s="705"/>
      <c r="AU501" s="705"/>
      <c r="AV501" s="705"/>
      <c r="AW501" s="705"/>
      <c r="AX501" s="705"/>
      <c r="AY501" s="705"/>
      <c r="AZ501" s="705"/>
      <c r="BA501" s="705"/>
      <c r="BB501" s="705"/>
      <c r="BC501" s="705"/>
      <c r="BD501" s="705"/>
      <c r="BE501" s="705"/>
      <c r="BF501" s="705"/>
      <c r="BG501" s="705"/>
      <c r="BH501" s="705"/>
    </row>
    <row r="502" spans="1:60" s="696" customFormat="1" ht="12.75" x14ac:dyDescent="0.2">
      <c r="A502" s="696" t="s">
        <v>6</v>
      </c>
      <c r="B502" s="696" t="s">
        <v>39</v>
      </c>
      <c r="C502" s="696" t="s">
        <v>8</v>
      </c>
      <c r="D502" s="696" t="s">
        <v>1076</v>
      </c>
      <c r="E502" s="699" t="s">
        <v>1049</v>
      </c>
      <c r="F502" s="696" t="s">
        <v>13</v>
      </c>
      <c r="G502" s="705"/>
      <c r="H502" s="705"/>
      <c r="I502" s="705"/>
      <c r="J502" s="705"/>
      <c r="K502" s="705"/>
      <c r="L502" s="705"/>
      <c r="M502" s="705"/>
      <c r="N502" s="705"/>
      <c r="O502" s="705"/>
      <c r="P502" s="705"/>
      <c r="Q502" s="700">
        <f>'3 Heat eta and phi'!N$36</f>
        <v>0.24252981374782254</v>
      </c>
      <c r="R502" s="700">
        <f>'3 Heat eta and phi'!O$36</f>
        <v>0.24259681093394073</v>
      </c>
      <c r="S502" s="700">
        <f>'3 Heat eta and phi'!P$36</f>
        <v>0.24319978560900446</v>
      </c>
      <c r="T502" s="700">
        <f>'3 Heat eta and phi'!Q$36</f>
        <v>0.24219482781723164</v>
      </c>
      <c r="U502" s="700">
        <f>'3 Heat eta and phi'!R$36</f>
        <v>0.24293179686453156</v>
      </c>
      <c r="V502" s="700">
        <f>'3 Heat eta and phi'!S$36</f>
        <v>0.24058689535039524</v>
      </c>
      <c r="W502" s="700">
        <f>'3 Heat eta and phi'!T$36</f>
        <v>0.24025190941980434</v>
      </c>
      <c r="X502" s="700">
        <f>'3 Heat eta and phi'!U$36</f>
        <v>0.24353477153959535</v>
      </c>
      <c r="Y502" s="700">
        <f>'3 Heat eta and phi'!V$36</f>
        <v>0.24226182500334983</v>
      </c>
      <c r="Z502" s="700">
        <f>'3 Heat eta and phi'!W$36</f>
        <v>0.24480771807584087</v>
      </c>
      <c r="AA502" s="700">
        <f>'3 Heat eta and phi'!X$36</f>
        <v>0.24273080530617705</v>
      </c>
      <c r="AB502" s="700">
        <f>'3 Heat eta and phi'!Y$36</f>
        <v>0.24199383625887719</v>
      </c>
      <c r="AC502" s="700">
        <f>'3 Heat eta and phi'!Z$36</f>
        <v>0.24246281656170443</v>
      </c>
      <c r="AD502" s="700">
        <f>'3 Heat eta and phi'!AA$36</f>
        <v>0.24132386439769538</v>
      </c>
      <c r="AE502" s="700">
        <f>'3 Heat eta and phi'!AB$36</f>
        <v>0.24185984188664078</v>
      </c>
      <c r="AF502" s="700">
        <f>'3 Heat eta and phi'!AC$36</f>
        <v>0.24447273214525</v>
      </c>
      <c r="AG502" s="700">
        <f>'3 Heat eta and phi'!AD$36</f>
        <v>0.24453972933136814</v>
      </c>
      <c r="AH502" s="700">
        <f>'3 Heat eta and phi'!AE$36</f>
        <v>0.24360176872571351</v>
      </c>
      <c r="AI502" s="700">
        <f>'3 Heat eta and phi'!AF$36</f>
        <v>0.24219482781723167</v>
      </c>
      <c r="AJ502" s="705"/>
      <c r="AK502" s="705"/>
      <c r="AL502" s="705"/>
      <c r="AM502" s="705"/>
      <c r="AN502" s="705"/>
      <c r="AO502" s="705"/>
      <c r="AP502" s="705"/>
      <c r="AQ502" s="705"/>
      <c r="AR502" s="705"/>
      <c r="AS502" s="705"/>
      <c r="AT502" s="705"/>
      <c r="AU502" s="705"/>
      <c r="AV502" s="705"/>
      <c r="AW502" s="705"/>
      <c r="AX502" s="705"/>
      <c r="AY502" s="705"/>
      <c r="AZ502" s="705"/>
      <c r="BA502" s="705"/>
      <c r="BB502" s="705"/>
      <c r="BC502" s="705"/>
      <c r="BD502" s="705"/>
      <c r="BE502" s="705"/>
      <c r="BF502" s="705"/>
      <c r="BG502" s="705"/>
      <c r="BH502" s="705"/>
    </row>
    <row r="503" spans="1:60" s="697" customFormat="1" ht="12.75" x14ac:dyDescent="0.2">
      <c r="A503" s="697" t="s">
        <v>6</v>
      </c>
      <c r="B503" s="697" t="s">
        <v>39</v>
      </c>
      <c r="C503" s="697" t="s">
        <v>20</v>
      </c>
      <c r="F503" s="697" t="s">
        <v>9</v>
      </c>
      <c r="Q503" s="697">
        <v>70</v>
      </c>
      <c r="R503" s="697">
        <v>141</v>
      </c>
      <c r="S503" s="697">
        <v>299</v>
      </c>
      <c r="T503" s="697">
        <v>546</v>
      </c>
      <c r="U503" s="697">
        <v>742</v>
      </c>
      <c r="V503" s="697">
        <v>871</v>
      </c>
      <c r="W503" s="697">
        <v>964</v>
      </c>
      <c r="X503" s="697">
        <v>1018</v>
      </c>
      <c r="Y503" s="697">
        <v>1122</v>
      </c>
      <c r="Z503" s="697">
        <v>1175</v>
      </c>
      <c r="AA503" s="697">
        <v>1201</v>
      </c>
      <c r="AB503" s="697">
        <v>1099</v>
      </c>
      <c r="AC503" s="697">
        <v>1135</v>
      </c>
      <c r="AD503" s="697">
        <v>1174</v>
      </c>
      <c r="AE503" s="697">
        <v>1240</v>
      </c>
      <c r="AF503" s="697">
        <v>1377</v>
      </c>
      <c r="AG503" s="697">
        <v>1391</v>
      </c>
      <c r="AH503" s="697">
        <v>1545</v>
      </c>
      <c r="AI503" s="697">
        <v>1395</v>
      </c>
      <c r="AJ503" s="697">
        <v>1488</v>
      </c>
      <c r="AK503" s="697">
        <v>1483</v>
      </c>
      <c r="AL503" s="697">
        <v>1349</v>
      </c>
      <c r="AM503" s="697">
        <v>1542</v>
      </c>
      <c r="AN503" s="697">
        <v>1395</v>
      </c>
      <c r="AO503" s="697">
        <v>1589</v>
      </c>
      <c r="AP503" s="697">
        <v>1828</v>
      </c>
      <c r="AQ503" s="697">
        <v>2083</v>
      </c>
      <c r="AR503" s="697">
        <v>2044</v>
      </c>
      <c r="AS503" s="697">
        <v>2110</v>
      </c>
      <c r="AT503" s="697">
        <v>2159</v>
      </c>
      <c r="AU503" s="697">
        <v>2134</v>
      </c>
      <c r="AV503" s="697">
        <v>2297</v>
      </c>
      <c r="AW503" s="697">
        <v>2235</v>
      </c>
      <c r="AX503" s="697">
        <v>2228</v>
      </c>
      <c r="AY503" s="697">
        <v>2184</v>
      </c>
      <c r="AZ503" s="697">
        <v>1928</v>
      </c>
      <c r="BA503" s="697">
        <v>1835</v>
      </c>
      <c r="BB503" s="697">
        <v>1777</v>
      </c>
      <c r="BC503" s="697">
        <v>1625</v>
      </c>
      <c r="BD503" s="697">
        <v>1392</v>
      </c>
      <c r="BE503" s="697">
        <v>1542</v>
      </c>
      <c r="BF503" s="697">
        <v>1587</v>
      </c>
      <c r="BG503" s="697">
        <v>1560</v>
      </c>
      <c r="BH503" s="697">
        <v>1575</v>
      </c>
    </row>
    <row r="504" spans="1:60" s="697" customFormat="1" ht="12.75" x14ac:dyDescent="0.2">
      <c r="A504" s="697" t="s">
        <v>6</v>
      </c>
      <c r="B504" s="697" t="s">
        <v>39</v>
      </c>
      <c r="C504" s="697" t="s">
        <v>20</v>
      </c>
      <c r="F504" s="697" t="s">
        <v>10</v>
      </c>
      <c r="Q504" s="697">
        <v>5.6345737444962296E-4</v>
      </c>
      <c r="R504" s="697">
        <v>1.13819825637714E-3</v>
      </c>
      <c r="S504" s="697">
        <v>2.3965246385175198E-3</v>
      </c>
      <c r="T504" s="697">
        <v>4.1626323694221902E-3</v>
      </c>
      <c r="U504" s="697">
        <v>5.8938940211131696E-3</v>
      </c>
      <c r="V504" s="697">
        <v>7.0510900450913598E-3</v>
      </c>
      <c r="W504" s="697">
        <v>7.7327857280369604E-3</v>
      </c>
      <c r="X504" s="697">
        <v>7.9547408067263698E-3</v>
      </c>
      <c r="Y504" s="697">
        <v>8.7718612451039395E-3</v>
      </c>
      <c r="Z504" s="697">
        <v>8.7644053257748093E-3</v>
      </c>
      <c r="AA504" s="697">
        <v>9.6716783301255497E-3</v>
      </c>
      <c r="AB504" s="697">
        <v>9.0392413288260497E-3</v>
      </c>
      <c r="AC504" s="697">
        <v>9.4049601842875006E-3</v>
      </c>
      <c r="AD504" s="697">
        <v>9.8139200508250701E-3</v>
      </c>
      <c r="AE504" s="697">
        <v>1.0381520892810799E-2</v>
      </c>
      <c r="AF504" s="697">
        <v>1.10454250122326E-2</v>
      </c>
      <c r="AG504" s="697">
        <v>1.08918643802365E-2</v>
      </c>
      <c r="AH504" s="697">
        <v>1.19687650093736E-2</v>
      </c>
      <c r="AI504" s="697">
        <v>1.0670440203465E-2</v>
      </c>
      <c r="AJ504" s="697">
        <v>1.1626816690107801E-2</v>
      </c>
      <c r="AK504" s="697">
        <v>1.1646352955959E-2</v>
      </c>
      <c r="AL504" s="697">
        <v>1.01450692256206E-2</v>
      </c>
      <c r="AM504" s="697">
        <v>1.18546992119931E-2</v>
      </c>
      <c r="AN504" s="697">
        <v>1.05569850158922E-2</v>
      </c>
      <c r="AO504" s="697">
        <v>1.2046731310129399E-2</v>
      </c>
      <c r="AP504" s="697">
        <v>1.3911614066864E-2</v>
      </c>
      <c r="AQ504" s="697">
        <v>1.49748382458663E-2</v>
      </c>
      <c r="AR504" s="697">
        <v>1.5055870242558601E-2</v>
      </c>
      <c r="AS504" s="697">
        <v>1.54893079729561E-2</v>
      </c>
      <c r="AT504" s="697">
        <v>1.5566418642210301E-2</v>
      </c>
      <c r="AU504" s="697">
        <v>1.53075863652014E-2</v>
      </c>
      <c r="AV504" s="697">
        <v>1.6302689198492499E-2</v>
      </c>
      <c r="AW504" s="697">
        <v>1.6331869432732401E-2</v>
      </c>
      <c r="AX504" s="697">
        <v>1.6150193903809201E-2</v>
      </c>
      <c r="AY504" s="697">
        <v>1.5762238468811099E-2</v>
      </c>
      <c r="AZ504" s="697">
        <v>1.40228380245836E-2</v>
      </c>
      <c r="BA504" s="697">
        <v>1.3568671527233501E-2</v>
      </c>
      <c r="BB504" s="697">
        <v>1.33532718146022E-2</v>
      </c>
      <c r="BC504" s="697">
        <v>1.22149225010148E-2</v>
      </c>
      <c r="BD504" s="697">
        <v>1.1274541566772499E-2</v>
      </c>
      <c r="BE504" s="697">
        <v>1.1877618930243999E-2</v>
      </c>
      <c r="BF504" s="697">
        <v>1.34160671564193E-2</v>
      </c>
      <c r="BG504" s="697">
        <v>1.28075663161006E-2</v>
      </c>
      <c r="BH504" s="697">
        <v>1.28459223372238E-2</v>
      </c>
    </row>
    <row r="505" spans="1:60" s="696" customFormat="1" ht="12.75" x14ac:dyDescent="0.2">
      <c r="A505" s="696" t="s">
        <v>6</v>
      </c>
      <c r="B505" s="696" t="s">
        <v>39</v>
      </c>
      <c r="C505" s="696" t="s">
        <v>20</v>
      </c>
      <c r="D505" s="696" t="s">
        <v>1076</v>
      </c>
      <c r="E505" s="699" t="s">
        <v>1049</v>
      </c>
      <c r="F505" s="696" t="s">
        <v>11</v>
      </c>
      <c r="G505" s="705"/>
      <c r="H505" s="705"/>
      <c r="I505" s="705"/>
      <c r="J505" s="705"/>
      <c r="K505" s="705"/>
      <c r="L505" s="705"/>
      <c r="M505" s="705"/>
      <c r="N505" s="705"/>
      <c r="O505" s="705"/>
      <c r="P505" s="705"/>
      <c r="Q505" s="696">
        <f>1</f>
        <v>1</v>
      </c>
      <c r="R505" s="696">
        <f>1</f>
        <v>1</v>
      </c>
      <c r="S505" s="696">
        <f>1</f>
        <v>1</v>
      </c>
      <c r="T505" s="696">
        <f>1</f>
        <v>1</v>
      </c>
      <c r="U505" s="696">
        <f>1</f>
        <v>1</v>
      </c>
      <c r="V505" s="696">
        <f>1</f>
        <v>1</v>
      </c>
      <c r="W505" s="696">
        <f>1</f>
        <v>1</v>
      </c>
      <c r="X505" s="696">
        <f>1</f>
        <v>1</v>
      </c>
      <c r="Y505" s="696">
        <f>1</f>
        <v>1</v>
      </c>
      <c r="Z505" s="696">
        <f>1</f>
        <v>1</v>
      </c>
      <c r="AA505" s="696">
        <f>1</f>
        <v>1</v>
      </c>
      <c r="AB505" s="696">
        <f>1</f>
        <v>1</v>
      </c>
      <c r="AC505" s="696">
        <f>1</f>
        <v>1</v>
      </c>
      <c r="AD505" s="696">
        <f>1</f>
        <v>1</v>
      </c>
      <c r="AE505" s="696">
        <f>1</f>
        <v>1</v>
      </c>
      <c r="AF505" s="696">
        <f>1</f>
        <v>1</v>
      </c>
      <c r="AG505" s="696">
        <f>1</f>
        <v>1</v>
      </c>
      <c r="AH505" s="696">
        <f>1</f>
        <v>1</v>
      </c>
      <c r="AI505" s="696">
        <f>1</f>
        <v>1</v>
      </c>
      <c r="AJ505" s="696">
        <f>1</f>
        <v>1</v>
      </c>
      <c r="AK505" s="696">
        <f>1</f>
        <v>1</v>
      </c>
      <c r="AL505" s="696">
        <f>1</f>
        <v>1</v>
      </c>
      <c r="AM505" s="696">
        <f>1</f>
        <v>1</v>
      </c>
      <c r="AN505" s="696">
        <f>1</f>
        <v>1</v>
      </c>
      <c r="AO505" s="696">
        <f>1</f>
        <v>1</v>
      </c>
      <c r="AP505" s="696">
        <f>1</f>
        <v>1</v>
      </c>
      <c r="AQ505" s="696">
        <f>1</f>
        <v>1</v>
      </c>
      <c r="AR505" s="696">
        <f>1</f>
        <v>1</v>
      </c>
      <c r="AS505" s="696">
        <f>1</f>
        <v>1</v>
      </c>
      <c r="AT505" s="696">
        <f>1</f>
        <v>1</v>
      </c>
      <c r="AU505" s="696">
        <f>1</f>
        <v>1</v>
      </c>
      <c r="AV505" s="696">
        <f>1</f>
        <v>1</v>
      </c>
      <c r="AW505" s="696">
        <f>1</f>
        <v>1</v>
      </c>
      <c r="AX505" s="696">
        <f>1</f>
        <v>1</v>
      </c>
      <c r="AY505" s="696">
        <f>1</f>
        <v>1</v>
      </c>
      <c r="AZ505" s="696">
        <f>1</f>
        <v>1</v>
      </c>
      <c r="BA505" s="696">
        <f>1</f>
        <v>1</v>
      </c>
      <c r="BB505" s="696">
        <f>1</f>
        <v>1</v>
      </c>
      <c r="BC505" s="696">
        <f>1</f>
        <v>1</v>
      </c>
      <c r="BD505" s="696">
        <f>1</f>
        <v>1</v>
      </c>
      <c r="BE505" s="696">
        <f>1</f>
        <v>1</v>
      </c>
      <c r="BF505" s="696">
        <f>1</f>
        <v>1</v>
      </c>
      <c r="BG505" s="696">
        <f>1</f>
        <v>1</v>
      </c>
      <c r="BH505" s="696">
        <f>1</f>
        <v>1</v>
      </c>
    </row>
    <row r="506" spans="1:60" s="696" customFormat="1" ht="12.75" x14ac:dyDescent="0.2">
      <c r="A506" s="696" t="s">
        <v>6</v>
      </c>
      <c r="B506" s="696" t="s">
        <v>39</v>
      </c>
      <c r="C506" s="696" t="s">
        <v>20</v>
      </c>
      <c r="D506" s="696" t="s">
        <v>1076</v>
      </c>
      <c r="E506" s="699" t="s">
        <v>1049</v>
      </c>
      <c r="F506" s="696" t="s">
        <v>12</v>
      </c>
      <c r="G506" s="705"/>
      <c r="H506" s="705"/>
      <c r="I506" s="705"/>
      <c r="J506" s="705"/>
      <c r="K506" s="705"/>
      <c r="L506" s="705"/>
      <c r="M506" s="705"/>
      <c r="N506" s="705"/>
      <c r="O506" s="705"/>
      <c r="P506" s="705"/>
      <c r="Q506" s="696">
        <f>'3 Heat eta and phi'!N$19</f>
        <v>0.58620000000000028</v>
      </c>
      <c r="R506" s="696">
        <f>'3 Heat eta and phi'!O$19</f>
        <v>0.59487800000000024</v>
      </c>
      <c r="S506" s="696">
        <f>'3 Heat eta and phi'!P$19</f>
        <v>0.60367200000000021</v>
      </c>
      <c r="T506" s="696">
        <f>'3 Heat eta and phi'!Q$19</f>
        <v>0.61258200000000029</v>
      </c>
      <c r="U506" s="696">
        <f>'3 Heat eta and phi'!R$19</f>
        <v>0.62160800000000038</v>
      </c>
      <c r="V506" s="696">
        <f>'3 Heat eta and phi'!S$19</f>
        <v>0.63075000000000037</v>
      </c>
      <c r="W506" s="696">
        <f>'3 Heat eta and phi'!T$19</f>
        <v>0.64000800000000035</v>
      </c>
      <c r="X506" s="696">
        <f>'3 Heat eta and phi'!U$19</f>
        <v>0.64938200000000035</v>
      </c>
      <c r="Y506" s="696">
        <f>'3 Heat eta and phi'!V$19</f>
        <v>0.65887200000000035</v>
      </c>
      <c r="Z506" s="696">
        <f>'3 Heat eta and phi'!W$19</f>
        <v>0.66847800000000035</v>
      </c>
      <c r="AA506" s="696">
        <f>'3 Heat eta and phi'!X$19</f>
        <v>0.67820000000000036</v>
      </c>
      <c r="AB506" s="696">
        <f>'3 Heat eta and phi'!Y$19</f>
        <v>0.68803800000000048</v>
      </c>
      <c r="AC506" s="696">
        <f>'3 Heat eta and phi'!Z$19</f>
        <v>0.6979920000000005</v>
      </c>
      <c r="AD506" s="696">
        <f>'3 Heat eta and phi'!AA$19</f>
        <v>0.70806200000000041</v>
      </c>
      <c r="AE506" s="696">
        <f>'3 Heat eta and phi'!AB$19</f>
        <v>0.71824800000000055</v>
      </c>
      <c r="AF506" s="696">
        <f>'3 Heat eta and phi'!AC$19</f>
        <v>0.73</v>
      </c>
      <c r="AG506" s="696">
        <f>'3 Heat eta and phi'!AD$19</f>
        <v>0.73499999999999999</v>
      </c>
      <c r="AH506" s="696">
        <f>'3 Heat eta and phi'!AE$19</f>
        <v>0.74299999999999999</v>
      </c>
      <c r="AI506" s="696">
        <f>'3 Heat eta and phi'!AF$19</f>
        <v>0.75</v>
      </c>
      <c r="AJ506" s="696">
        <f>'3 Heat eta and phi'!AG$19</f>
        <v>0.75700000000000001</v>
      </c>
      <c r="AK506" s="696">
        <f>'3 Heat eta and phi'!AH$19</f>
        <v>0.76300000000000001</v>
      </c>
      <c r="AL506" s="696">
        <f>'3 Heat eta and phi'!AI$19</f>
        <v>0.77</v>
      </c>
      <c r="AM506" s="696">
        <f>'3 Heat eta and phi'!AJ$19</f>
        <v>0.77600000000000002</v>
      </c>
      <c r="AN506" s="696">
        <f>'3 Heat eta and phi'!AK$19</f>
        <v>0.78200000000000003</v>
      </c>
      <c r="AO506" s="696">
        <f>'3 Heat eta and phi'!AL$19</f>
        <v>0.79</v>
      </c>
      <c r="AP506" s="696">
        <f>'3 Heat eta and phi'!AM$19</f>
        <v>0.79700000000000004</v>
      </c>
      <c r="AQ506" s="696">
        <f>'3 Heat eta and phi'!AN$19</f>
        <v>0.80400000000000005</v>
      </c>
      <c r="AR506" s="696">
        <f>'3 Heat eta and phi'!AO$19</f>
        <v>0.81</v>
      </c>
      <c r="AS506" s="696">
        <f>'3 Heat eta and phi'!AP$19</f>
        <v>0.81599999999999995</v>
      </c>
      <c r="AT506" s="696">
        <f>'3 Heat eta and phi'!AQ$19</f>
        <v>0.82099999999999995</v>
      </c>
      <c r="AU506" s="696">
        <f>'3 Heat eta and phi'!AR$19</f>
        <v>0.82599999999999996</v>
      </c>
      <c r="AV506" s="696">
        <f>'3 Heat eta and phi'!AS$19</f>
        <v>0.83199999999999996</v>
      </c>
      <c r="AW506" s="696">
        <f>'3 Heat eta and phi'!AT$19</f>
        <v>0.83699999999999997</v>
      </c>
      <c r="AX506" s="696">
        <f>'3 Heat eta and phi'!AU$19</f>
        <v>0.84099999999999997</v>
      </c>
      <c r="AY506" s="696">
        <f>'3 Heat eta and phi'!AV$19</f>
        <v>0.84499999999999997</v>
      </c>
      <c r="AZ506" s="696">
        <f>'3 Heat eta and phi'!AW$19</f>
        <v>0.84899999999999998</v>
      </c>
      <c r="BA506" s="696">
        <f>'3 Heat eta and phi'!AX$19</f>
        <v>0.85199999999999998</v>
      </c>
      <c r="BB506" s="696">
        <f>'3 Heat eta and phi'!AY$19</f>
        <v>0.85499999999999998</v>
      </c>
      <c r="BC506" s="696">
        <f>'3 Heat eta and phi'!AZ$19</f>
        <v>0.85799999999999998</v>
      </c>
      <c r="BD506" s="696">
        <f>'3 Heat eta and phi'!BA$19</f>
        <v>0.86</v>
      </c>
      <c r="BE506" s="696">
        <f>'3 Heat eta and phi'!BB$19</f>
        <v>0.86199999999999999</v>
      </c>
      <c r="BF506" s="696">
        <f>'3 Heat eta and phi'!BC$19</f>
        <v>0.86399999999999999</v>
      </c>
      <c r="BG506" s="696">
        <f>'3 Heat eta and phi'!BD$19</f>
        <v>0.86599999999999999</v>
      </c>
      <c r="BH506" s="696">
        <f>'3 Heat eta and phi'!BE$19</f>
        <v>0.86799999999999999</v>
      </c>
    </row>
    <row r="507" spans="1:60" s="696" customFormat="1" ht="12.75" x14ac:dyDescent="0.2">
      <c r="A507" s="696" t="s">
        <v>6</v>
      </c>
      <c r="B507" s="696" t="s">
        <v>39</v>
      </c>
      <c r="C507" s="696" t="s">
        <v>20</v>
      </c>
      <c r="D507" s="696" t="s">
        <v>1076</v>
      </c>
      <c r="E507" s="699" t="s">
        <v>1049</v>
      </c>
      <c r="F507" s="696" t="s">
        <v>13</v>
      </c>
      <c r="G507" s="705"/>
      <c r="H507" s="705"/>
      <c r="I507" s="705"/>
      <c r="J507" s="705"/>
      <c r="K507" s="705"/>
      <c r="L507" s="705"/>
      <c r="M507" s="705"/>
      <c r="N507" s="705"/>
      <c r="O507" s="705"/>
      <c r="P507" s="705"/>
      <c r="Q507" s="700">
        <f>'3 Heat eta and phi'!N$36</f>
        <v>0.24252981374782254</v>
      </c>
      <c r="R507" s="700">
        <f>'3 Heat eta and phi'!O$36</f>
        <v>0.24259681093394073</v>
      </c>
      <c r="S507" s="700">
        <f>'3 Heat eta and phi'!P$36</f>
        <v>0.24319978560900446</v>
      </c>
      <c r="T507" s="700">
        <f>'3 Heat eta and phi'!Q$36</f>
        <v>0.24219482781723164</v>
      </c>
      <c r="U507" s="700">
        <f>'3 Heat eta and phi'!R$36</f>
        <v>0.24293179686453156</v>
      </c>
      <c r="V507" s="700">
        <f>'3 Heat eta and phi'!S$36</f>
        <v>0.24058689535039524</v>
      </c>
      <c r="W507" s="700">
        <f>'3 Heat eta and phi'!T$36</f>
        <v>0.24025190941980434</v>
      </c>
      <c r="X507" s="700">
        <f>'3 Heat eta and phi'!U$36</f>
        <v>0.24353477153959535</v>
      </c>
      <c r="Y507" s="700">
        <f>'3 Heat eta and phi'!V$36</f>
        <v>0.24226182500334983</v>
      </c>
      <c r="Z507" s="700">
        <f>'3 Heat eta and phi'!W$36</f>
        <v>0.24480771807584087</v>
      </c>
      <c r="AA507" s="700">
        <f>'3 Heat eta and phi'!X$36</f>
        <v>0.24273080530617705</v>
      </c>
      <c r="AB507" s="700">
        <f>'3 Heat eta and phi'!Y$36</f>
        <v>0.24199383625887719</v>
      </c>
      <c r="AC507" s="700">
        <f>'3 Heat eta and phi'!Z$36</f>
        <v>0.24246281656170443</v>
      </c>
      <c r="AD507" s="700">
        <f>'3 Heat eta and phi'!AA$36</f>
        <v>0.24132386439769538</v>
      </c>
      <c r="AE507" s="700">
        <f>'3 Heat eta and phi'!AB$36</f>
        <v>0.24185984188664078</v>
      </c>
      <c r="AF507" s="700">
        <f>'3 Heat eta and phi'!AC$36</f>
        <v>0.24447273214525</v>
      </c>
      <c r="AG507" s="700">
        <f>'3 Heat eta and phi'!AD$36</f>
        <v>0.24453972933136814</v>
      </c>
      <c r="AH507" s="700">
        <f>'3 Heat eta and phi'!AE$36</f>
        <v>0.24360176872571351</v>
      </c>
      <c r="AI507" s="700">
        <f>'3 Heat eta and phi'!AF$36</f>
        <v>0.24219482781723167</v>
      </c>
      <c r="AJ507" s="700">
        <f>'3 Heat eta and phi'!AG$36</f>
        <v>0.23924695162803156</v>
      </c>
      <c r="AK507" s="700">
        <f>'3 Heat eta and phi'!AH$36</f>
        <v>0.23938094600026794</v>
      </c>
      <c r="AL507" s="700">
        <f>'3 Heat eta and phi'!AI$36</f>
        <v>0.24252981374782256</v>
      </c>
      <c r="AM507" s="700">
        <f>'3 Heat eta and phi'!AJ$36</f>
        <v>0.24139086158381351</v>
      </c>
      <c r="AN507" s="700">
        <f>'3 Heat eta and phi'!AK$36</f>
        <v>0.24299879405064995</v>
      </c>
      <c r="AO507" s="700">
        <f>'3 Heat eta and phi'!AL$36</f>
        <v>0.24072088972263159</v>
      </c>
      <c r="AP507" s="700">
        <f>'3 Heat eta and phi'!AM$36</f>
        <v>0.23884496851132256</v>
      </c>
      <c r="AQ507" s="700">
        <f>'3 Heat eta and phi'!AN$36</f>
        <v>0.24346777435347719</v>
      </c>
      <c r="AR507" s="700">
        <f>'3 Heat eta and phi'!AO$36</f>
        <v>0.24045290097815897</v>
      </c>
      <c r="AS507" s="700">
        <f>'3 Heat eta and phi'!AP$36</f>
        <v>0.24018491223368621</v>
      </c>
      <c r="AT507" s="700">
        <f>'3 Heat eta and phi'!AQ$36</f>
        <v>0.23944794318638629</v>
      </c>
      <c r="AU507" s="700">
        <f>'3 Heat eta and phi'!AR$36</f>
        <v>0.2405198981642771</v>
      </c>
      <c r="AV507" s="700">
        <f>'3 Heat eta and phi'!AS$36</f>
        <v>0.24085488409486799</v>
      </c>
      <c r="AW507" s="700">
        <f>'3 Heat eta and phi'!AT$36</f>
        <v>0.23998392067533172</v>
      </c>
      <c r="AX507" s="700">
        <f>'3 Heat eta and phi'!AU$36</f>
        <v>0.23971593193085891</v>
      </c>
      <c r="AY507" s="700">
        <f>'3 Heat eta and phi'!AV$36</f>
        <v>0.24011791504756808</v>
      </c>
      <c r="AZ507" s="700">
        <f>'3 Heat eta and phi'!AW$36</f>
        <v>0.23978292911697718</v>
      </c>
      <c r="BA507" s="700">
        <f>'3 Heat eta and phi'!AX$36</f>
        <v>0.23951494037250431</v>
      </c>
      <c r="BB507" s="700">
        <f>'3 Heat eta and phi'!AY$36</f>
        <v>0.23958193755862245</v>
      </c>
      <c r="BC507" s="700">
        <f>'3 Heat eta and phi'!AZ$36</f>
        <v>0.24105587565322251</v>
      </c>
      <c r="BD507" s="700">
        <f>'3 Heat eta and phi'!BA$36</f>
        <v>0.24085488409486799</v>
      </c>
      <c r="BE507" s="700">
        <f>'3 Heat eta and phi'!BB$36</f>
        <v>0.24346777435347722</v>
      </c>
      <c r="BF507" s="700">
        <f>'3 Heat eta and phi'!BC$36</f>
        <v>0.24085488409486799</v>
      </c>
      <c r="BG507" s="700">
        <f>'3 Heat eta and phi'!BD$36</f>
        <v>0.2417258475144044</v>
      </c>
      <c r="BH507" s="700">
        <f>'3 Heat eta and phi'!BE$36</f>
        <v>0.24266380812005903</v>
      </c>
    </row>
    <row r="508" spans="1:60" s="697" customFormat="1" ht="12.75" x14ac:dyDescent="0.2">
      <c r="A508" s="697" t="s">
        <v>6</v>
      </c>
      <c r="B508" s="697" t="s">
        <v>39</v>
      </c>
      <c r="C508" s="697" t="s">
        <v>26</v>
      </c>
      <c r="F508" s="697" t="s">
        <v>9</v>
      </c>
      <c r="G508" s="697">
        <v>195</v>
      </c>
      <c r="H508" s="697">
        <v>195</v>
      </c>
      <c r="I508" s="697">
        <v>190</v>
      </c>
      <c r="J508" s="697">
        <v>186</v>
      </c>
      <c r="K508" s="697">
        <v>193</v>
      </c>
      <c r="L508" s="697">
        <v>200</v>
      </c>
      <c r="M508" s="697">
        <v>177</v>
      </c>
      <c r="N508" s="697">
        <v>168</v>
      </c>
      <c r="O508" s="697">
        <v>170</v>
      </c>
      <c r="P508" s="697">
        <v>166</v>
      </c>
      <c r="Q508" s="697">
        <v>120</v>
      </c>
      <c r="R508" s="697">
        <v>95</v>
      </c>
      <c r="S508" s="697">
        <v>100</v>
      </c>
      <c r="T508" s="697">
        <v>73</v>
      </c>
      <c r="U508" s="697">
        <v>52</v>
      </c>
      <c r="V508" s="697">
        <v>27</v>
      </c>
      <c r="W508" s="697">
        <v>11</v>
      </c>
      <c r="X508" s="697">
        <v>7</v>
      </c>
      <c r="Y508" s="697">
        <v>4</v>
      </c>
      <c r="Z508" s="697">
        <v>4</v>
      </c>
      <c r="AA508" s="697">
        <v>4</v>
      </c>
      <c r="AB508" s="697">
        <v>4</v>
      </c>
      <c r="AC508" s="697">
        <v>2</v>
      </c>
      <c r="AD508" s="697">
        <v>2</v>
      </c>
    </row>
    <row r="509" spans="1:60" s="697" customFormat="1" ht="12.75" x14ac:dyDescent="0.2">
      <c r="A509" s="697" t="s">
        <v>6</v>
      </c>
      <c r="B509" s="697" t="s">
        <v>39</v>
      </c>
      <c r="C509" s="697" t="s">
        <v>26</v>
      </c>
      <c r="F509" s="697" t="s">
        <v>10</v>
      </c>
      <c r="G509" s="697">
        <v>1.85634727973726E-3</v>
      </c>
      <c r="H509" s="697">
        <v>1.8814947752337401E-3</v>
      </c>
      <c r="I509" s="697">
        <v>1.7702248185519601E-3</v>
      </c>
      <c r="J509" s="697">
        <v>1.6814319291267399E-3</v>
      </c>
      <c r="K509" s="697">
        <v>1.7547209266381199E-3</v>
      </c>
      <c r="L509" s="697">
        <v>1.7588293232024799E-3</v>
      </c>
      <c r="M509" s="697">
        <v>1.5899679311552901E-3</v>
      </c>
      <c r="N509" s="697">
        <v>1.48860947925251E-3</v>
      </c>
      <c r="O509" s="697">
        <v>1.4501036397601399E-3</v>
      </c>
      <c r="P509" s="697">
        <v>1.3776733918152899E-3</v>
      </c>
      <c r="Q509" s="697">
        <v>9.6592692762792498E-4</v>
      </c>
      <c r="R509" s="697">
        <v>7.6687116564417201E-4</v>
      </c>
      <c r="S509" s="697">
        <v>8.0151325702927103E-4</v>
      </c>
      <c r="T509" s="697">
        <v>5.5654242301798505E-4</v>
      </c>
      <c r="U509" s="697">
        <v>4.13049176681785E-4</v>
      </c>
      <c r="V509" s="697">
        <v>2.1857569600168401E-4</v>
      </c>
      <c r="W509" s="698">
        <v>8.8237181543990306E-5</v>
      </c>
      <c r="X509" s="698">
        <v>5.46986106552894E-5</v>
      </c>
      <c r="Y509" s="698">
        <v>3.1272232602866101E-5</v>
      </c>
      <c r="Z509" s="698">
        <v>2.9836273449446199E-5</v>
      </c>
      <c r="AA509" s="698">
        <v>3.2212084363448901E-5</v>
      </c>
      <c r="AB509" s="698">
        <v>3.2899877447956502E-5</v>
      </c>
      <c r="AC509" s="698">
        <v>1.6572617064823798E-5</v>
      </c>
      <c r="AD509" s="698">
        <v>1.6718773510775198E-5</v>
      </c>
    </row>
    <row r="510" spans="1:60" s="696" customFormat="1" ht="12.75" x14ac:dyDescent="0.2">
      <c r="A510" s="696" t="s">
        <v>6</v>
      </c>
      <c r="B510" s="696" t="s">
        <v>39</v>
      </c>
      <c r="C510" s="696" t="s">
        <v>26</v>
      </c>
      <c r="D510" s="696" t="s">
        <v>1076</v>
      </c>
      <c r="E510" s="699" t="s">
        <v>1049</v>
      </c>
      <c r="F510" s="696" t="s">
        <v>11</v>
      </c>
      <c r="G510" s="696">
        <f>1</f>
        <v>1</v>
      </c>
      <c r="H510" s="696">
        <f>1</f>
        <v>1</v>
      </c>
      <c r="I510" s="696">
        <f>1</f>
        <v>1</v>
      </c>
      <c r="J510" s="696">
        <f>1</f>
        <v>1</v>
      </c>
      <c r="K510" s="696">
        <f>1</f>
        <v>1</v>
      </c>
      <c r="L510" s="696">
        <f>1</f>
        <v>1</v>
      </c>
      <c r="M510" s="696">
        <f>1</f>
        <v>1</v>
      </c>
      <c r="N510" s="696">
        <f>1</f>
        <v>1</v>
      </c>
      <c r="O510" s="696">
        <f>1</f>
        <v>1</v>
      </c>
      <c r="P510" s="696">
        <f>1</f>
        <v>1</v>
      </c>
      <c r="Q510" s="696">
        <f>1</f>
        <v>1</v>
      </c>
      <c r="R510" s="696">
        <f>1</f>
        <v>1</v>
      </c>
      <c r="S510" s="696">
        <f>1</f>
        <v>1</v>
      </c>
      <c r="T510" s="696">
        <f>1</f>
        <v>1</v>
      </c>
      <c r="U510" s="696">
        <f>1</f>
        <v>1</v>
      </c>
      <c r="V510" s="696">
        <f>1</f>
        <v>1</v>
      </c>
      <c r="W510" s="696">
        <f>1</f>
        <v>1</v>
      </c>
      <c r="X510" s="696">
        <f>1</f>
        <v>1</v>
      </c>
      <c r="Y510" s="696">
        <f>1</f>
        <v>1</v>
      </c>
      <c r="Z510" s="696">
        <f>1</f>
        <v>1</v>
      </c>
      <c r="AA510" s="696">
        <f>1</f>
        <v>1</v>
      </c>
      <c r="AB510" s="696">
        <f>1</f>
        <v>1</v>
      </c>
      <c r="AC510" s="696">
        <f>1</f>
        <v>1</v>
      </c>
      <c r="AD510" s="696">
        <f>1</f>
        <v>1</v>
      </c>
      <c r="AE510" s="705"/>
      <c r="AF510" s="705"/>
      <c r="AG510" s="705"/>
      <c r="AH510" s="705"/>
      <c r="AI510" s="705"/>
      <c r="AJ510" s="705"/>
      <c r="AK510" s="705"/>
      <c r="AL510" s="705"/>
      <c r="AM510" s="705"/>
      <c r="AN510" s="705"/>
      <c r="AO510" s="705"/>
      <c r="AP510" s="705"/>
      <c r="AQ510" s="705"/>
      <c r="AR510" s="705"/>
      <c r="AS510" s="705"/>
      <c r="AT510" s="705"/>
      <c r="AU510" s="705"/>
      <c r="AV510" s="705"/>
      <c r="AW510" s="705"/>
      <c r="AX510" s="705"/>
      <c r="AY510" s="705"/>
      <c r="AZ510" s="705"/>
      <c r="BA510" s="705"/>
      <c r="BB510" s="705"/>
      <c r="BC510" s="705"/>
      <c r="BD510" s="705"/>
      <c r="BE510" s="705"/>
      <c r="BF510" s="705"/>
      <c r="BG510" s="705"/>
      <c r="BH510" s="705"/>
    </row>
    <row r="511" spans="1:60" s="696" customFormat="1" ht="12.75" x14ac:dyDescent="0.2">
      <c r="A511" s="696" t="s">
        <v>6</v>
      </c>
      <c r="B511" s="696" t="s">
        <v>39</v>
      </c>
      <c r="C511" s="696" t="s">
        <v>26</v>
      </c>
      <c r="D511" s="696" t="s">
        <v>1076</v>
      </c>
      <c r="E511" s="699" t="s">
        <v>1049</v>
      </c>
      <c r="F511" s="696" t="s">
        <v>12</v>
      </c>
      <c r="G511" s="696">
        <f>'3 Heat eta and phi'!D$19</f>
        <v>0.50580000000000003</v>
      </c>
      <c r="H511" s="696">
        <f>'3 Heat eta and phi'!E$19</f>
        <v>0.51331800000000005</v>
      </c>
      <c r="I511" s="696">
        <f>'3 Heat eta and phi'!F$19</f>
        <v>0.52095200000000008</v>
      </c>
      <c r="J511" s="696">
        <f>'3 Heat eta and phi'!G$19</f>
        <v>0.52870200000000012</v>
      </c>
      <c r="K511" s="696">
        <f>'3 Heat eta and phi'!H$19</f>
        <v>0.53656800000000016</v>
      </c>
      <c r="L511" s="696">
        <f>'3 Heat eta and phi'!I$19</f>
        <v>0.54455000000000009</v>
      </c>
      <c r="M511" s="696">
        <f>'3 Heat eta and phi'!J$19</f>
        <v>0.55264800000000014</v>
      </c>
      <c r="N511" s="696">
        <f>'3 Heat eta and phi'!K$19</f>
        <v>0.56086200000000019</v>
      </c>
      <c r="O511" s="696">
        <f>'3 Heat eta and phi'!L$19</f>
        <v>0.56919200000000025</v>
      </c>
      <c r="P511" s="696">
        <f>'3 Heat eta and phi'!M$19</f>
        <v>0.57763800000000032</v>
      </c>
      <c r="Q511" s="696">
        <f>'3 Heat eta and phi'!N$19</f>
        <v>0.58620000000000028</v>
      </c>
      <c r="R511" s="696">
        <f>'3 Heat eta and phi'!O$19</f>
        <v>0.59487800000000024</v>
      </c>
      <c r="S511" s="696">
        <f>'3 Heat eta and phi'!P$19</f>
        <v>0.60367200000000021</v>
      </c>
      <c r="T511" s="696">
        <f>'3 Heat eta and phi'!Q$19</f>
        <v>0.61258200000000029</v>
      </c>
      <c r="U511" s="696">
        <f>'3 Heat eta and phi'!R$19</f>
        <v>0.62160800000000038</v>
      </c>
      <c r="V511" s="696">
        <f>'3 Heat eta and phi'!S$19</f>
        <v>0.63075000000000037</v>
      </c>
      <c r="W511" s="696">
        <f>'3 Heat eta and phi'!T$19</f>
        <v>0.64000800000000035</v>
      </c>
      <c r="X511" s="696">
        <f>'3 Heat eta and phi'!U$19</f>
        <v>0.64938200000000035</v>
      </c>
      <c r="Y511" s="696">
        <f>'3 Heat eta and phi'!V$19</f>
        <v>0.65887200000000035</v>
      </c>
      <c r="Z511" s="696">
        <f>'3 Heat eta and phi'!W$19</f>
        <v>0.66847800000000035</v>
      </c>
      <c r="AA511" s="696">
        <f>'3 Heat eta and phi'!X$19</f>
        <v>0.67820000000000036</v>
      </c>
      <c r="AB511" s="696">
        <f>'3 Heat eta and phi'!Y$19</f>
        <v>0.68803800000000048</v>
      </c>
      <c r="AC511" s="696">
        <f>'3 Heat eta and phi'!Z$19</f>
        <v>0.6979920000000005</v>
      </c>
      <c r="AD511" s="696">
        <f>'3 Heat eta and phi'!AA$19</f>
        <v>0.70806200000000041</v>
      </c>
      <c r="AE511" s="705"/>
      <c r="AF511" s="705"/>
      <c r="AG511" s="705"/>
      <c r="AH511" s="705"/>
      <c r="AI511" s="705"/>
      <c r="AJ511" s="705"/>
      <c r="AK511" s="705"/>
      <c r="AL511" s="705"/>
      <c r="AM511" s="705"/>
      <c r="AN511" s="705"/>
      <c r="AO511" s="705"/>
      <c r="AP511" s="705"/>
      <c r="AQ511" s="705"/>
      <c r="AR511" s="705"/>
      <c r="AS511" s="705"/>
      <c r="AT511" s="705"/>
      <c r="AU511" s="705"/>
      <c r="AV511" s="705"/>
      <c r="AW511" s="705"/>
      <c r="AX511" s="705"/>
      <c r="AY511" s="705"/>
      <c r="AZ511" s="705"/>
      <c r="BA511" s="705"/>
      <c r="BB511" s="705"/>
      <c r="BC511" s="705"/>
      <c r="BD511" s="705"/>
      <c r="BE511" s="705"/>
      <c r="BF511" s="705"/>
      <c r="BG511" s="705"/>
      <c r="BH511" s="705"/>
    </row>
    <row r="512" spans="1:60" s="696" customFormat="1" ht="12.75" x14ac:dyDescent="0.2">
      <c r="A512" s="696" t="s">
        <v>6</v>
      </c>
      <c r="B512" s="696" t="s">
        <v>39</v>
      </c>
      <c r="C512" s="696" t="s">
        <v>26</v>
      </c>
      <c r="D512" s="696" t="s">
        <v>1076</v>
      </c>
      <c r="E512" s="699" t="s">
        <v>1049</v>
      </c>
      <c r="F512" s="696" t="s">
        <v>13</v>
      </c>
      <c r="G512" s="700">
        <f>'3 Heat eta and phi'!D$23</f>
        <v>0.24145785876993175</v>
      </c>
      <c r="H512" s="700">
        <f>'3 Heat eta and phi'!E$36</f>
        <v>0.24098887846710437</v>
      </c>
      <c r="I512" s="700">
        <f>'3 Heat eta and phi'!F$36</f>
        <v>0.24494171244807716</v>
      </c>
      <c r="J512" s="700">
        <f>'3 Heat eta and phi'!G$36</f>
        <v>0.24547768993702268</v>
      </c>
      <c r="K512" s="700">
        <f>'3 Heat eta and phi'!H$36</f>
        <v>0.2428647996784136</v>
      </c>
      <c r="L512" s="700">
        <f>'3 Heat eta and phi'!I$36</f>
        <v>0.2442717405868953</v>
      </c>
      <c r="M512" s="700">
        <f>'3 Heat eta and phi'!J$36</f>
        <v>0.24293179686453156</v>
      </c>
      <c r="N512" s="700">
        <f>'3 Heat eta and phi'!K$36</f>
        <v>0.24192683907275891</v>
      </c>
      <c r="O512" s="700">
        <f>'3 Heat eta and phi'!L$36</f>
        <v>0.24273080530617711</v>
      </c>
      <c r="P512" s="700">
        <f>'3 Heat eta and phi'!M$36</f>
        <v>0.24319978560900446</v>
      </c>
      <c r="Q512" s="700">
        <f>'3 Heat eta and phi'!N$36</f>
        <v>0.24252981374782254</v>
      </c>
      <c r="R512" s="700">
        <f>'3 Heat eta and phi'!O$36</f>
        <v>0.24259681093394073</v>
      </c>
      <c r="S512" s="700">
        <f>'3 Heat eta and phi'!P$36</f>
        <v>0.24319978560900446</v>
      </c>
      <c r="T512" s="700">
        <f>'3 Heat eta and phi'!Q$36</f>
        <v>0.24219482781723164</v>
      </c>
      <c r="U512" s="700">
        <f>'3 Heat eta and phi'!R$36</f>
        <v>0.24293179686453156</v>
      </c>
      <c r="V512" s="700">
        <f>'3 Heat eta and phi'!S$36</f>
        <v>0.24058689535039524</v>
      </c>
      <c r="W512" s="700">
        <f>'3 Heat eta and phi'!T$36</f>
        <v>0.24025190941980434</v>
      </c>
      <c r="X512" s="700">
        <f>'3 Heat eta and phi'!U$36</f>
        <v>0.24353477153959535</v>
      </c>
      <c r="Y512" s="700">
        <f>'3 Heat eta and phi'!V$36</f>
        <v>0.24226182500334983</v>
      </c>
      <c r="Z512" s="700">
        <f>'3 Heat eta and phi'!W$36</f>
        <v>0.24480771807584087</v>
      </c>
      <c r="AA512" s="700">
        <f>'3 Heat eta and phi'!X$36</f>
        <v>0.24273080530617705</v>
      </c>
      <c r="AB512" s="700">
        <f>'3 Heat eta and phi'!Y$36</f>
        <v>0.24199383625887719</v>
      </c>
      <c r="AC512" s="700">
        <f>'3 Heat eta and phi'!Z$36</f>
        <v>0.24246281656170443</v>
      </c>
      <c r="AD512" s="700">
        <f>'3 Heat eta and phi'!AA$36</f>
        <v>0.24132386439769538</v>
      </c>
      <c r="AE512" s="705"/>
      <c r="AF512" s="705"/>
      <c r="AG512" s="705"/>
      <c r="AH512" s="705"/>
      <c r="AI512" s="705"/>
      <c r="AJ512" s="705"/>
      <c r="AK512" s="705"/>
      <c r="AL512" s="705"/>
      <c r="AM512" s="705"/>
      <c r="AN512" s="705"/>
      <c r="AO512" s="705"/>
      <c r="AP512" s="705"/>
      <c r="AQ512" s="705"/>
      <c r="AR512" s="705"/>
      <c r="AS512" s="705"/>
      <c r="AT512" s="705"/>
      <c r="AU512" s="705"/>
      <c r="AV512" s="705"/>
      <c r="AW512" s="705"/>
      <c r="AX512" s="705"/>
      <c r="AY512" s="705"/>
      <c r="AZ512" s="705"/>
      <c r="BA512" s="705"/>
      <c r="BB512" s="705"/>
      <c r="BC512" s="705"/>
      <c r="BD512" s="705"/>
      <c r="BE512" s="705"/>
      <c r="BF512" s="705"/>
      <c r="BG512" s="705"/>
      <c r="BH512" s="705"/>
    </row>
    <row r="513" spans="1:60" s="697" customFormat="1" ht="12.75" x14ac:dyDescent="0.2">
      <c r="A513" s="697" t="s">
        <v>6</v>
      </c>
      <c r="B513" s="697" t="s">
        <v>39</v>
      </c>
      <c r="C513" s="697" t="s">
        <v>16</v>
      </c>
      <c r="F513" s="697" t="s">
        <v>9</v>
      </c>
      <c r="Q513" s="697">
        <v>308</v>
      </c>
      <c r="R513" s="697">
        <v>355</v>
      </c>
      <c r="S513" s="697">
        <v>431</v>
      </c>
      <c r="T513" s="697">
        <v>444</v>
      </c>
      <c r="U513" s="697">
        <v>435</v>
      </c>
      <c r="V513" s="697">
        <v>449</v>
      </c>
      <c r="W513" s="697">
        <v>422</v>
      </c>
      <c r="X513" s="697">
        <v>403</v>
      </c>
      <c r="Y513" s="697">
        <v>396</v>
      </c>
      <c r="Z513" s="697">
        <v>432</v>
      </c>
      <c r="AA513" s="697">
        <v>352</v>
      </c>
      <c r="AB513" s="697">
        <v>338</v>
      </c>
      <c r="AC513" s="697">
        <v>318</v>
      </c>
      <c r="AD513" s="697">
        <v>235</v>
      </c>
      <c r="AE513" s="697">
        <v>219</v>
      </c>
      <c r="AF513" s="697">
        <v>229</v>
      </c>
      <c r="AG513" s="697">
        <v>239</v>
      </c>
      <c r="AH513" s="697">
        <v>215</v>
      </c>
      <c r="AI513" s="697">
        <v>193</v>
      </c>
      <c r="AJ513" s="697">
        <v>188</v>
      </c>
      <c r="AK513" s="697">
        <v>172</v>
      </c>
      <c r="AL513" s="697">
        <v>165</v>
      </c>
      <c r="AM513" s="697">
        <v>122</v>
      </c>
      <c r="AN513" s="697">
        <v>143</v>
      </c>
      <c r="AO513" s="697">
        <v>153</v>
      </c>
      <c r="AP513" s="697">
        <v>146</v>
      </c>
      <c r="AQ513" s="697">
        <v>168</v>
      </c>
      <c r="AR513" s="697">
        <v>158</v>
      </c>
      <c r="AS513" s="697">
        <v>154</v>
      </c>
      <c r="AT513" s="697">
        <v>131</v>
      </c>
      <c r="AU513" s="697">
        <v>141</v>
      </c>
      <c r="AV513" s="697">
        <v>203</v>
      </c>
      <c r="AW513" s="697">
        <v>183</v>
      </c>
      <c r="AX513" s="697">
        <v>157</v>
      </c>
      <c r="AY513" s="697">
        <v>266</v>
      </c>
      <c r="AZ513" s="697">
        <v>264</v>
      </c>
      <c r="BA513" s="697">
        <v>223</v>
      </c>
      <c r="BB513" s="697">
        <v>212</v>
      </c>
      <c r="BC513" s="697">
        <v>160</v>
      </c>
      <c r="BD513" s="697">
        <v>109</v>
      </c>
      <c r="BE513" s="697">
        <v>57</v>
      </c>
      <c r="BF513" s="697">
        <v>45</v>
      </c>
      <c r="BG513" s="697">
        <v>34</v>
      </c>
      <c r="BH513" s="697">
        <v>33</v>
      </c>
    </row>
    <row r="514" spans="1:60" s="697" customFormat="1" ht="12.75" x14ac:dyDescent="0.2">
      <c r="A514" s="697" t="s">
        <v>6</v>
      </c>
      <c r="B514" s="697" t="s">
        <v>39</v>
      </c>
      <c r="C514" s="697" t="s">
        <v>16</v>
      </c>
      <c r="F514" s="697" t="s">
        <v>10</v>
      </c>
      <c r="Q514" s="697">
        <v>2.47921244757834E-3</v>
      </c>
      <c r="R514" s="697">
        <v>2.8656764610913801E-3</v>
      </c>
      <c r="S514" s="697">
        <v>3.4545221377961601E-3</v>
      </c>
      <c r="T514" s="697">
        <v>3.3849977509587E-3</v>
      </c>
      <c r="U514" s="697">
        <v>3.4553152280110901E-3</v>
      </c>
      <c r="V514" s="697">
        <v>3.63483287054652E-3</v>
      </c>
      <c r="W514" s="697">
        <v>3.38509914650581E-3</v>
      </c>
      <c r="X514" s="697">
        <v>3.1490771562973701E-3</v>
      </c>
      <c r="Y514" s="697">
        <v>3.0959510276837398E-3</v>
      </c>
      <c r="Z514" s="697">
        <v>3.22231753254019E-3</v>
      </c>
      <c r="AA514" s="697">
        <v>2.83466342398351E-3</v>
      </c>
      <c r="AB514" s="697">
        <v>2.78003964435232E-3</v>
      </c>
      <c r="AC514" s="697">
        <v>2.6350461133069799E-3</v>
      </c>
      <c r="AD514" s="697">
        <v>1.9644558875160901E-3</v>
      </c>
      <c r="AE514" s="697">
        <v>1.8335105447786801E-3</v>
      </c>
      <c r="AF514" s="697">
        <v>1.83689348424202E-3</v>
      </c>
      <c r="AG514" s="697">
        <v>1.8714274528228E-3</v>
      </c>
      <c r="AH514" s="697">
        <v>1.6655562958027999E-3</v>
      </c>
      <c r="AI514" s="697">
        <v>1.47626878800627E-3</v>
      </c>
      <c r="AJ514" s="697">
        <v>1.4689795280512601E-3</v>
      </c>
      <c r="AK514" s="697">
        <v>1.3507570522083301E-3</v>
      </c>
      <c r="AL514" s="697">
        <v>1.24087206984982E-3</v>
      </c>
      <c r="AM514" s="697">
        <v>9.3792043052085298E-4</v>
      </c>
      <c r="AN514" s="697">
        <v>1.0821855607688799E-3</v>
      </c>
      <c r="AO514" s="697">
        <v>1.1599432916613E-3</v>
      </c>
      <c r="AP514" s="697">
        <v>1.1111026552309299E-3</v>
      </c>
      <c r="AQ514" s="697">
        <v>1.2077641984184E-3</v>
      </c>
      <c r="AR514" s="697">
        <v>1.1638099306870201E-3</v>
      </c>
      <c r="AS514" s="697">
        <v>1.13049925489822E-3</v>
      </c>
      <c r="AT514" s="697">
        <v>9.4451173790159799E-4</v>
      </c>
      <c r="AU514" s="697">
        <v>1.0114197176632599E-3</v>
      </c>
      <c r="AV514" s="697">
        <v>1.4407687885476599E-3</v>
      </c>
      <c r="AW514" s="697">
        <v>1.3372403159686999E-3</v>
      </c>
      <c r="AX514" s="697">
        <v>1.1380522634192301E-3</v>
      </c>
      <c r="AY514" s="697">
        <v>1.9197598135090501E-3</v>
      </c>
      <c r="AZ514" s="697">
        <v>1.92013964651975E-3</v>
      </c>
      <c r="BA514" s="697">
        <v>1.64894482320058E-3</v>
      </c>
      <c r="BB514" s="697">
        <v>1.5930746340437E-3</v>
      </c>
      <c r="BC514" s="697">
        <v>1.2027000616383801E-3</v>
      </c>
      <c r="BD514" s="697">
        <v>8.8284844165100796E-4</v>
      </c>
      <c r="BE514" s="697">
        <v>4.3905595267439E-4</v>
      </c>
      <c r="BF514" s="697">
        <v>3.8041778326330803E-4</v>
      </c>
      <c r="BG514" s="697">
        <v>2.7913926586373101E-4</v>
      </c>
      <c r="BH514" s="697">
        <v>2.6915265849421297E-4</v>
      </c>
    </row>
    <row r="515" spans="1:60" s="696" customFormat="1" ht="12.75" x14ac:dyDescent="0.2">
      <c r="A515" s="696" t="s">
        <v>6</v>
      </c>
      <c r="B515" s="696" t="s">
        <v>39</v>
      </c>
      <c r="C515" s="696" t="s">
        <v>16</v>
      </c>
      <c r="D515" s="696" t="str">
        <f>'2 MD eta and phi'!$A$13</f>
        <v>Industry static diesel engines</v>
      </c>
      <c r="E515" s="699" t="s">
        <v>1048</v>
      </c>
      <c r="F515" s="696" t="s">
        <v>11</v>
      </c>
      <c r="G515" s="705"/>
      <c r="H515" s="705"/>
      <c r="I515" s="705"/>
      <c r="J515" s="705"/>
      <c r="K515" s="705"/>
      <c r="L515" s="705"/>
      <c r="M515" s="705"/>
      <c r="N515" s="705"/>
      <c r="O515" s="705"/>
      <c r="P515" s="705"/>
      <c r="Q515" s="696">
        <f>1</f>
        <v>1</v>
      </c>
      <c r="R515" s="696">
        <f>1</f>
        <v>1</v>
      </c>
      <c r="S515" s="696">
        <f>1</f>
        <v>1</v>
      </c>
      <c r="T515" s="696">
        <f>1</f>
        <v>1</v>
      </c>
      <c r="U515" s="696">
        <f>1</f>
        <v>1</v>
      </c>
      <c r="V515" s="696">
        <f>1</f>
        <v>1</v>
      </c>
      <c r="W515" s="696">
        <f>1</f>
        <v>1</v>
      </c>
      <c r="X515" s="696">
        <f>1</f>
        <v>1</v>
      </c>
      <c r="Y515" s="696">
        <f>1</f>
        <v>1</v>
      </c>
      <c r="Z515" s="696">
        <f>1</f>
        <v>1</v>
      </c>
      <c r="AA515" s="696">
        <f>1</f>
        <v>1</v>
      </c>
      <c r="AB515" s="696">
        <f>1</f>
        <v>1</v>
      </c>
      <c r="AC515" s="696">
        <f>1</f>
        <v>1</v>
      </c>
      <c r="AD515" s="696">
        <f>1</f>
        <v>1</v>
      </c>
      <c r="AE515" s="696">
        <f>1</f>
        <v>1</v>
      </c>
      <c r="AF515" s="696">
        <f>1</f>
        <v>1</v>
      </c>
      <c r="AG515" s="696">
        <f>1</f>
        <v>1</v>
      </c>
      <c r="AH515" s="696">
        <f>1</f>
        <v>1</v>
      </c>
      <c r="AI515" s="696">
        <f>1</f>
        <v>1</v>
      </c>
      <c r="AJ515" s="696">
        <f>1</f>
        <v>1</v>
      </c>
      <c r="AK515" s="696">
        <f>1</f>
        <v>1</v>
      </c>
      <c r="AL515" s="696">
        <f>1</f>
        <v>1</v>
      </c>
      <c r="AM515" s="696">
        <f>1</f>
        <v>1</v>
      </c>
      <c r="AN515" s="696">
        <f>1</f>
        <v>1</v>
      </c>
      <c r="AO515" s="696">
        <f>1</f>
        <v>1</v>
      </c>
      <c r="AP515" s="696">
        <f>1</f>
        <v>1</v>
      </c>
      <c r="AQ515" s="696">
        <f>1</f>
        <v>1</v>
      </c>
      <c r="AR515" s="696">
        <f>1</f>
        <v>1</v>
      </c>
      <c r="AS515" s="696">
        <f>1</f>
        <v>1</v>
      </c>
      <c r="AT515" s="696">
        <f>1</f>
        <v>1</v>
      </c>
      <c r="AU515" s="696">
        <f>1</f>
        <v>1</v>
      </c>
      <c r="AV515" s="696">
        <f>1</f>
        <v>1</v>
      </c>
      <c r="AW515" s="696">
        <f>1</f>
        <v>1</v>
      </c>
      <c r="AX515" s="696">
        <f>1</f>
        <v>1</v>
      </c>
      <c r="AY515" s="696">
        <f>1</f>
        <v>1</v>
      </c>
      <c r="AZ515" s="696">
        <f>1</f>
        <v>1</v>
      </c>
      <c r="BA515" s="696">
        <f>1</f>
        <v>1</v>
      </c>
      <c r="BB515" s="696">
        <f>1</f>
        <v>1</v>
      </c>
      <c r="BC515" s="696">
        <f>1</f>
        <v>1</v>
      </c>
      <c r="BD515" s="696">
        <f>1</f>
        <v>1</v>
      </c>
      <c r="BE515" s="696">
        <f>1</f>
        <v>1</v>
      </c>
      <c r="BF515" s="696">
        <f>1</f>
        <v>1</v>
      </c>
      <c r="BG515" s="696">
        <f>1</f>
        <v>1</v>
      </c>
      <c r="BH515" s="696">
        <f>1</f>
        <v>1</v>
      </c>
    </row>
    <row r="516" spans="1:60" s="696" customFormat="1" ht="12.75" x14ac:dyDescent="0.2">
      <c r="A516" s="696" t="s">
        <v>6</v>
      </c>
      <c r="B516" s="696" t="s">
        <v>39</v>
      </c>
      <c r="C516" s="696" t="s">
        <v>16</v>
      </c>
      <c r="D516" s="696" t="str">
        <f>'2 MD eta and phi'!$A$13</f>
        <v>Industry static diesel engines</v>
      </c>
      <c r="E516" s="699" t="s">
        <v>1048</v>
      </c>
      <c r="F516" s="696" t="s">
        <v>12</v>
      </c>
      <c r="G516" s="705"/>
      <c r="H516" s="705"/>
      <c r="I516" s="705"/>
      <c r="J516" s="705"/>
      <c r="K516" s="705"/>
      <c r="L516" s="705"/>
      <c r="M516" s="705"/>
      <c r="N516" s="705"/>
      <c r="O516" s="705"/>
      <c r="P516" s="705"/>
      <c r="Q516" s="696">
        <f>'2 MD eta and phi'!P$13</f>
        <v>0.26</v>
      </c>
      <c r="R516" s="696">
        <f>'2 MD eta and phi'!Q$13</f>
        <v>0.26100000000000001</v>
      </c>
      <c r="S516" s="696">
        <f>'2 MD eta and phi'!R$13</f>
        <v>0.26200000000000001</v>
      </c>
      <c r="T516" s="696">
        <f>'2 MD eta and phi'!S$13</f>
        <v>0.26300000000000001</v>
      </c>
      <c r="U516" s="696">
        <f>'2 MD eta and phi'!T$13</f>
        <v>0.26400000000000001</v>
      </c>
      <c r="V516" s="696">
        <f>'2 MD eta and phi'!U$13</f>
        <v>0.26500000000000001</v>
      </c>
      <c r="W516" s="696">
        <f>'2 MD eta and phi'!V$13</f>
        <v>0.26600000000000001</v>
      </c>
      <c r="X516" s="696">
        <f>'2 MD eta and phi'!W$13</f>
        <v>0.26700000000000002</v>
      </c>
      <c r="Y516" s="696">
        <f>'2 MD eta and phi'!X$13</f>
        <v>0.26800000000000002</v>
      </c>
      <c r="Z516" s="696">
        <f>'2 MD eta and phi'!Y$13</f>
        <v>0.26900000000000002</v>
      </c>
      <c r="AA516" s="696">
        <f>'2 MD eta and phi'!Z$13</f>
        <v>0.27</v>
      </c>
      <c r="AB516" s="696">
        <f>'2 MD eta and phi'!AA$13</f>
        <v>0.27100000000000002</v>
      </c>
      <c r="AC516" s="696">
        <f>'2 MD eta and phi'!AB$13</f>
        <v>0.27200000000000002</v>
      </c>
      <c r="AD516" s="696">
        <f>'2 MD eta and phi'!AC$13</f>
        <v>0.27300000000000002</v>
      </c>
      <c r="AE516" s="696">
        <f>'2 MD eta and phi'!AD$13</f>
        <v>0.27400000000000002</v>
      </c>
      <c r="AF516" s="696">
        <f>'2 MD eta and phi'!AE$13</f>
        <v>0.27500000000000002</v>
      </c>
      <c r="AG516" s="696">
        <f>'2 MD eta and phi'!AF$13</f>
        <v>0.27600000000000002</v>
      </c>
      <c r="AH516" s="696">
        <f>'2 MD eta and phi'!AG$13</f>
        <v>0.27700000000000002</v>
      </c>
      <c r="AI516" s="696">
        <f>'2 MD eta and phi'!AH$13</f>
        <v>0.27800000000000002</v>
      </c>
      <c r="AJ516" s="696">
        <f>'2 MD eta and phi'!AI$13</f>
        <v>0.27900000000000003</v>
      </c>
      <c r="AK516" s="696">
        <f>'2 MD eta and phi'!AJ$13</f>
        <v>0.28000000000000003</v>
      </c>
      <c r="AL516" s="696">
        <f>'2 MD eta and phi'!AK$13</f>
        <v>0.28100000000000003</v>
      </c>
      <c r="AM516" s="696">
        <f>'2 MD eta and phi'!AL$13</f>
        <v>0.28199999999999997</v>
      </c>
      <c r="AN516" s="696">
        <f>'2 MD eta and phi'!AM$13</f>
        <v>0.28299999999999997</v>
      </c>
      <c r="AO516" s="696">
        <f>'2 MD eta and phi'!AN$13</f>
        <v>0.28399999999999997</v>
      </c>
      <c r="AP516" s="696">
        <f>'2 MD eta and phi'!AO$13</f>
        <v>0.28499999999999998</v>
      </c>
      <c r="AQ516" s="696">
        <f>'2 MD eta and phi'!AP$13</f>
        <v>0.28599999999999998</v>
      </c>
      <c r="AR516" s="696">
        <f>'2 MD eta and phi'!AQ$13</f>
        <v>0.28699999999999998</v>
      </c>
      <c r="AS516" s="696">
        <f>'2 MD eta and phi'!AR$13</f>
        <v>0.28799999999999998</v>
      </c>
      <c r="AT516" s="696">
        <f>'2 MD eta and phi'!AS$13</f>
        <v>0.28899999999999998</v>
      </c>
      <c r="AU516" s="696">
        <f>'2 MD eta and phi'!AT$13</f>
        <v>0.28999999999999998</v>
      </c>
      <c r="AV516" s="696">
        <f>'2 MD eta and phi'!AU$13</f>
        <v>0.29099999999999998</v>
      </c>
      <c r="AW516" s="696">
        <f>'2 MD eta and phi'!AV$13</f>
        <v>0.29199999999999998</v>
      </c>
      <c r="AX516" s="696">
        <f>'2 MD eta and phi'!AW$13</f>
        <v>0.29299999999999998</v>
      </c>
      <c r="AY516" s="696">
        <f>'2 MD eta and phi'!AX$13</f>
        <v>0.29399999999999998</v>
      </c>
      <c r="AZ516" s="696">
        <f>'2 MD eta and phi'!AY$13</f>
        <v>0.29499999999999998</v>
      </c>
      <c r="BA516" s="696">
        <f>'2 MD eta and phi'!AZ$13</f>
        <v>0.29599999999999999</v>
      </c>
      <c r="BB516" s="696">
        <f>'2 MD eta and phi'!BA$13</f>
        <v>0.29699999999999999</v>
      </c>
      <c r="BC516" s="696">
        <f>'2 MD eta and phi'!BB$13</f>
        <v>0.29799999999999999</v>
      </c>
      <c r="BD516" s="696">
        <f>'2 MD eta and phi'!BC$13</f>
        <v>0.29899999999999999</v>
      </c>
      <c r="BE516" s="696">
        <f>'2 MD eta and phi'!BD$13</f>
        <v>0.3</v>
      </c>
      <c r="BF516" s="696">
        <f>'2 MD eta and phi'!BE$13</f>
        <v>0.30099999999999999</v>
      </c>
      <c r="BG516" s="696">
        <f>'2 MD eta and phi'!BF$13</f>
        <v>0.30199999999999999</v>
      </c>
      <c r="BH516" s="696">
        <f>'2 MD eta and phi'!BG$13</f>
        <v>0.30299999999999999</v>
      </c>
    </row>
    <row r="517" spans="1:60" s="696" customFormat="1" ht="12.75" x14ac:dyDescent="0.2">
      <c r="A517" s="696" t="s">
        <v>6</v>
      </c>
      <c r="B517" s="696" t="s">
        <v>39</v>
      </c>
      <c r="C517" s="696" t="s">
        <v>16</v>
      </c>
      <c r="D517" s="696" t="str">
        <f>'2 MD eta and phi'!$A$13</f>
        <v>Industry static diesel engines</v>
      </c>
      <c r="E517" s="699" t="s">
        <v>1048</v>
      </c>
      <c r="F517" s="696" t="s">
        <v>13</v>
      </c>
      <c r="G517" s="705"/>
      <c r="H517" s="705"/>
      <c r="I517" s="705"/>
      <c r="J517" s="705"/>
      <c r="K517" s="705"/>
      <c r="L517" s="705"/>
      <c r="M517" s="705"/>
      <c r="N517" s="705"/>
      <c r="O517" s="705"/>
      <c r="P517" s="705"/>
      <c r="Q517" s="696">
        <f>1</f>
        <v>1</v>
      </c>
      <c r="R517" s="696">
        <f>1</f>
        <v>1</v>
      </c>
      <c r="S517" s="696">
        <f>1</f>
        <v>1</v>
      </c>
      <c r="T517" s="696">
        <f>1</f>
        <v>1</v>
      </c>
      <c r="U517" s="696">
        <f>1</f>
        <v>1</v>
      </c>
      <c r="V517" s="696">
        <f>1</f>
        <v>1</v>
      </c>
      <c r="W517" s="696">
        <f>1</f>
        <v>1</v>
      </c>
      <c r="X517" s="696">
        <f>1</f>
        <v>1</v>
      </c>
      <c r="Y517" s="696">
        <f>1</f>
        <v>1</v>
      </c>
      <c r="Z517" s="696">
        <f>1</f>
        <v>1</v>
      </c>
      <c r="AA517" s="696">
        <f>1</f>
        <v>1</v>
      </c>
      <c r="AB517" s="696">
        <f>1</f>
        <v>1</v>
      </c>
      <c r="AC517" s="696">
        <f>1</f>
        <v>1</v>
      </c>
      <c r="AD517" s="696">
        <f>1</f>
        <v>1</v>
      </c>
      <c r="AE517" s="696">
        <f>1</f>
        <v>1</v>
      </c>
      <c r="AF517" s="696">
        <f>1</f>
        <v>1</v>
      </c>
      <c r="AG517" s="696">
        <f>1</f>
        <v>1</v>
      </c>
      <c r="AH517" s="696">
        <f>1</f>
        <v>1</v>
      </c>
      <c r="AI517" s="696">
        <f>1</f>
        <v>1</v>
      </c>
      <c r="AJ517" s="696">
        <f>1</f>
        <v>1</v>
      </c>
      <c r="AK517" s="696">
        <f>1</f>
        <v>1</v>
      </c>
      <c r="AL517" s="696">
        <f>1</f>
        <v>1</v>
      </c>
      <c r="AM517" s="696">
        <f>1</f>
        <v>1</v>
      </c>
      <c r="AN517" s="696">
        <f>1</f>
        <v>1</v>
      </c>
      <c r="AO517" s="696">
        <f>1</f>
        <v>1</v>
      </c>
      <c r="AP517" s="696">
        <f>1</f>
        <v>1</v>
      </c>
      <c r="AQ517" s="696">
        <f>1</f>
        <v>1</v>
      </c>
      <c r="AR517" s="696">
        <f>1</f>
        <v>1</v>
      </c>
      <c r="AS517" s="696">
        <f>1</f>
        <v>1</v>
      </c>
      <c r="AT517" s="696">
        <f>1</f>
        <v>1</v>
      </c>
      <c r="AU517" s="696">
        <f>1</f>
        <v>1</v>
      </c>
      <c r="AV517" s="696">
        <f>1</f>
        <v>1</v>
      </c>
      <c r="AW517" s="696">
        <f>1</f>
        <v>1</v>
      </c>
      <c r="AX517" s="696">
        <f>1</f>
        <v>1</v>
      </c>
      <c r="AY517" s="696">
        <f>1</f>
        <v>1</v>
      </c>
      <c r="AZ517" s="696">
        <f>1</f>
        <v>1</v>
      </c>
      <c r="BA517" s="696">
        <f>1</f>
        <v>1</v>
      </c>
      <c r="BB517" s="696">
        <f>1</f>
        <v>1</v>
      </c>
      <c r="BC517" s="696">
        <f>1</f>
        <v>1</v>
      </c>
      <c r="BD517" s="696">
        <f>1</f>
        <v>1</v>
      </c>
      <c r="BE517" s="696">
        <f>1</f>
        <v>1</v>
      </c>
      <c r="BF517" s="696">
        <f>1</f>
        <v>1</v>
      </c>
      <c r="BG517" s="696">
        <f>1</f>
        <v>1</v>
      </c>
      <c r="BH517" s="696">
        <f>1</f>
        <v>1</v>
      </c>
    </row>
    <row r="518" spans="1:60" s="697" customFormat="1" ht="12.75" x14ac:dyDescent="0.2">
      <c r="A518" s="697" t="s">
        <v>6</v>
      </c>
      <c r="B518" s="697" t="s">
        <v>39</v>
      </c>
      <c r="C518" s="697" t="s">
        <v>15</v>
      </c>
      <c r="F518" s="697" t="s">
        <v>9</v>
      </c>
      <c r="Q518" s="697">
        <v>2013</v>
      </c>
      <c r="R518" s="697">
        <v>2091</v>
      </c>
      <c r="S518" s="697">
        <v>2100</v>
      </c>
      <c r="T518" s="697">
        <v>2195</v>
      </c>
      <c r="U518" s="697">
        <v>2052</v>
      </c>
      <c r="V518" s="697">
        <v>1782</v>
      </c>
      <c r="W518" s="697">
        <v>1730</v>
      </c>
      <c r="X518" s="697">
        <v>1752</v>
      </c>
      <c r="Y518" s="697">
        <v>1769</v>
      </c>
      <c r="Z518" s="697">
        <v>1728</v>
      </c>
      <c r="AA518" s="697">
        <v>1504</v>
      </c>
      <c r="AB518" s="697">
        <v>1197</v>
      </c>
      <c r="AC518" s="697">
        <v>1087</v>
      </c>
      <c r="AD518" s="697">
        <v>989</v>
      </c>
      <c r="AE518" s="697">
        <v>894</v>
      </c>
      <c r="AF518" s="697">
        <v>750</v>
      </c>
      <c r="AG518" s="697">
        <v>717</v>
      </c>
      <c r="AH518" s="697">
        <v>630</v>
      </c>
      <c r="AI518" s="697">
        <v>745</v>
      </c>
      <c r="AJ518" s="697">
        <v>589</v>
      </c>
      <c r="AK518" s="697">
        <v>693</v>
      </c>
      <c r="AL518" s="697">
        <v>686</v>
      </c>
      <c r="AM518" s="697">
        <v>656</v>
      </c>
      <c r="AN518" s="697">
        <v>676</v>
      </c>
      <c r="AO518" s="697">
        <v>578</v>
      </c>
      <c r="AP518" s="697">
        <v>457</v>
      </c>
      <c r="AQ518" s="697">
        <v>410</v>
      </c>
      <c r="AR518" s="697">
        <v>289</v>
      </c>
      <c r="AS518" s="697">
        <v>231</v>
      </c>
      <c r="AT518" s="697">
        <v>130</v>
      </c>
      <c r="AU518" s="697">
        <v>68</v>
      </c>
      <c r="AV518" s="697">
        <v>74</v>
      </c>
      <c r="AW518" s="697">
        <v>55</v>
      </c>
      <c r="AX518" s="697">
        <v>50</v>
      </c>
      <c r="AY518" s="697">
        <v>55</v>
      </c>
      <c r="AZ518" s="697">
        <v>42</v>
      </c>
      <c r="BA518" s="697">
        <v>40</v>
      </c>
      <c r="BB518" s="697">
        <v>53</v>
      </c>
      <c r="BC518" s="697">
        <v>65</v>
      </c>
      <c r="BD518" s="697">
        <v>77</v>
      </c>
      <c r="BE518" s="697">
        <v>90</v>
      </c>
      <c r="BF518" s="697">
        <v>86</v>
      </c>
      <c r="BG518" s="697">
        <v>83</v>
      </c>
      <c r="BH518" s="697">
        <v>92</v>
      </c>
    </row>
    <row r="519" spans="1:60" s="697" customFormat="1" ht="12.75" x14ac:dyDescent="0.2">
      <c r="A519" s="697" t="s">
        <v>6</v>
      </c>
      <c r="B519" s="697" t="s">
        <v>39</v>
      </c>
      <c r="C519" s="697" t="s">
        <v>15</v>
      </c>
      <c r="F519" s="697" t="s">
        <v>10</v>
      </c>
      <c r="Q519" s="697">
        <v>1.6203424210958401E-2</v>
      </c>
      <c r="R519" s="697">
        <v>1.68792379722312E-2</v>
      </c>
      <c r="S519" s="697">
        <v>1.68317783976147E-2</v>
      </c>
      <c r="T519" s="697">
        <v>1.6734392034581901E-2</v>
      </c>
      <c r="U519" s="697">
        <v>1.6299555972135098E-2</v>
      </c>
      <c r="V519" s="697">
        <v>1.4425995936111101E-2</v>
      </c>
      <c r="W519" s="697">
        <v>1.3877302188282099E-2</v>
      </c>
      <c r="X519" s="697">
        <v>1.36902808382953E-2</v>
      </c>
      <c r="Y519" s="697">
        <v>1.38301448686175E-2</v>
      </c>
      <c r="Z519" s="697">
        <v>1.2889270130160699E-2</v>
      </c>
      <c r="AA519" s="697">
        <v>1.2111743720656799E-2</v>
      </c>
      <c r="AB519" s="697">
        <v>9.8452883263009904E-3</v>
      </c>
      <c r="AC519" s="697">
        <v>9.0072173747317297E-3</v>
      </c>
      <c r="AD519" s="697">
        <v>8.2674335010783605E-3</v>
      </c>
      <c r="AE519" s="697">
        <v>7.4847416759458501E-3</v>
      </c>
      <c r="AF519" s="697">
        <v>6.0160266951157903E-3</v>
      </c>
      <c r="AG519" s="697">
        <v>5.6142823584684103E-3</v>
      </c>
      <c r="AH519" s="697">
        <v>4.8804672853756401E-3</v>
      </c>
      <c r="AI519" s="697">
        <v>5.6985505029257697E-3</v>
      </c>
      <c r="AJ519" s="697">
        <v>4.6022816065010201E-3</v>
      </c>
      <c r="AK519" s="697">
        <v>5.4422944022114702E-3</v>
      </c>
      <c r="AL519" s="697">
        <v>5.1590196358604502E-3</v>
      </c>
      <c r="AM519" s="697">
        <v>5.04324428214492E-3</v>
      </c>
      <c r="AN519" s="697">
        <v>5.11578628727108E-3</v>
      </c>
      <c r="AO519" s="697">
        <v>4.3820079907204504E-3</v>
      </c>
      <c r="AP519" s="697">
        <v>3.4779035167160099E-3</v>
      </c>
      <c r="AQ519" s="697">
        <v>2.94751976994968E-3</v>
      </c>
      <c r="AR519" s="697">
        <v>2.1287409491680198E-3</v>
      </c>
      <c r="AS519" s="697">
        <v>1.6957488823473299E-3</v>
      </c>
      <c r="AT519" s="697">
        <v>9.3730172463517302E-4</v>
      </c>
      <c r="AU519" s="697">
        <v>4.8777688511419698E-4</v>
      </c>
      <c r="AV519" s="697">
        <v>5.2520635641638898E-4</v>
      </c>
      <c r="AW519" s="697">
        <v>4.0190282720370602E-4</v>
      </c>
      <c r="AX519" s="697">
        <v>3.62437026566634E-4</v>
      </c>
      <c r="AY519" s="697">
        <v>3.96942818582698E-4</v>
      </c>
      <c r="AZ519" s="697">
        <v>3.0547676194632299E-4</v>
      </c>
      <c r="BA519" s="697">
        <v>2.9577485617947601E-4</v>
      </c>
      <c r="BB519" s="697">
        <v>3.9826865851092598E-4</v>
      </c>
      <c r="BC519" s="697">
        <v>4.8859690004059099E-4</v>
      </c>
      <c r="BD519" s="697">
        <v>6.2366357804704198E-4</v>
      </c>
      <c r="BE519" s="697">
        <v>6.9324624106482599E-4</v>
      </c>
      <c r="BF519" s="697">
        <v>7.2702065245876702E-4</v>
      </c>
      <c r="BG519" s="697">
        <v>6.81428207843813E-4</v>
      </c>
      <c r="BH519" s="697">
        <v>7.503649873172E-4</v>
      </c>
    </row>
    <row r="520" spans="1:60" s="696" customFormat="1" ht="12.75" x14ac:dyDescent="0.2">
      <c r="A520" s="696" t="s">
        <v>6</v>
      </c>
      <c r="B520" s="696" t="s">
        <v>39</v>
      </c>
      <c r="C520" s="696" t="s">
        <v>15</v>
      </c>
      <c r="D520" s="696" t="s">
        <v>1076</v>
      </c>
      <c r="E520" s="699" t="s">
        <v>1049</v>
      </c>
      <c r="F520" s="696" t="s">
        <v>11</v>
      </c>
      <c r="G520" s="705"/>
      <c r="H520" s="705"/>
      <c r="I520" s="705"/>
      <c r="J520" s="705"/>
      <c r="K520" s="705"/>
      <c r="L520" s="705"/>
      <c r="M520" s="705"/>
      <c r="N520" s="705"/>
      <c r="O520" s="705"/>
      <c r="P520" s="705"/>
      <c r="Q520" s="696">
        <f>1</f>
        <v>1</v>
      </c>
      <c r="R520" s="696">
        <f>1</f>
        <v>1</v>
      </c>
      <c r="S520" s="696">
        <f>1</f>
        <v>1</v>
      </c>
      <c r="T520" s="696">
        <f>1</f>
        <v>1</v>
      </c>
      <c r="U520" s="696">
        <f>1</f>
        <v>1</v>
      </c>
      <c r="V520" s="696">
        <f>1</f>
        <v>1</v>
      </c>
      <c r="W520" s="696">
        <f>1</f>
        <v>1</v>
      </c>
      <c r="X520" s="696">
        <f>1</f>
        <v>1</v>
      </c>
      <c r="Y520" s="696">
        <f>1</f>
        <v>1</v>
      </c>
      <c r="Z520" s="696">
        <f>1</f>
        <v>1</v>
      </c>
      <c r="AA520" s="696">
        <f>1</f>
        <v>1</v>
      </c>
      <c r="AB520" s="696">
        <f>1</f>
        <v>1</v>
      </c>
      <c r="AC520" s="696">
        <f>1</f>
        <v>1</v>
      </c>
      <c r="AD520" s="696">
        <f>1</f>
        <v>1</v>
      </c>
      <c r="AE520" s="696">
        <f>1</f>
        <v>1</v>
      </c>
      <c r="AF520" s="696">
        <f>1</f>
        <v>1</v>
      </c>
      <c r="AG520" s="696">
        <f>1</f>
        <v>1</v>
      </c>
      <c r="AH520" s="696">
        <f>1</f>
        <v>1</v>
      </c>
      <c r="AI520" s="696">
        <f>1</f>
        <v>1</v>
      </c>
      <c r="AJ520" s="696">
        <f>1</f>
        <v>1</v>
      </c>
      <c r="AK520" s="696">
        <f>1</f>
        <v>1</v>
      </c>
      <c r="AL520" s="696">
        <f>1</f>
        <v>1</v>
      </c>
      <c r="AM520" s="696">
        <f>1</f>
        <v>1</v>
      </c>
      <c r="AN520" s="696">
        <f>1</f>
        <v>1</v>
      </c>
      <c r="AO520" s="696">
        <f>1</f>
        <v>1</v>
      </c>
      <c r="AP520" s="696">
        <f>1</f>
        <v>1</v>
      </c>
      <c r="AQ520" s="696">
        <f>1</f>
        <v>1</v>
      </c>
      <c r="AR520" s="696">
        <f>1</f>
        <v>1</v>
      </c>
      <c r="AS520" s="696">
        <f>1</f>
        <v>1</v>
      </c>
      <c r="AT520" s="696">
        <f>1</f>
        <v>1</v>
      </c>
      <c r="AU520" s="696">
        <f>1</f>
        <v>1</v>
      </c>
      <c r="AV520" s="696">
        <f>1</f>
        <v>1</v>
      </c>
      <c r="AW520" s="696">
        <f>1</f>
        <v>1</v>
      </c>
      <c r="AX520" s="696">
        <f>1</f>
        <v>1</v>
      </c>
      <c r="AY520" s="696">
        <f>1</f>
        <v>1</v>
      </c>
      <c r="AZ520" s="696">
        <f>1</f>
        <v>1</v>
      </c>
      <c r="BA520" s="696">
        <f>1</f>
        <v>1</v>
      </c>
      <c r="BB520" s="696">
        <f>1</f>
        <v>1</v>
      </c>
      <c r="BC520" s="696">
        <f>1</f>
        <v>1</v>
      </c>
      <c r="BD520" s="696">
        <f>1</f>
        <v>1</v>
      </c>
      <c r="BE520" s="696">
        <f>1</f>
        <v>1</v>
      </c>
      <c r="BF520" s="696">
        <f>1</f>
        <v>1</v>
      </c>
      <c r="BG520" s="696">
        <f>1</f>
        <v>1</v>
      </c>
      <c r="BH520" s="696">
        <f>1</f>
        <v>1</v>
      </c>
    </row>
    <row r="521" spans="1:60" s="696" customFormat="1" ht="12.75" x14ac:dyDescent="0.2">
      <c r="A521" s="696" t="s">
        <v>6</v>
      </c>
      <c r="B521" s="696" t="s">
        <v>39</v>
      </c>
      <c r="C521" s="696" t="s">
        <v>15</v>
      </c>
      <c r="D521" s="696" t="s">
        <v>1076</v>
      </c>
      <c r="E521" s="699" t="s">
        <v>1049</v>
      </c>
      <c r="F521" s="696" t="s">
        <v>12</v>
      </c>
      <c r="G521" s="705"/>
      <c r="H521" s="705"/>
      <c r="I521" s="705"/>
      <c r="J521" s="705"/>
      <c r="K521" s="705"/>
      <c r="L521" s="705"/>
      <c r="M521" s="705"/>
      <c r="N521" s="705"/>
      <c r="O521" s="705"/>
      <c r="P521" s="705"/>
      <c r="Q521" s="696">
        <f>'3 Heat eta and phi'!N$19</f>
        <v>0.58620000000000028</v>
      </c>
      <c r="R521" s="696">
        <f>'3 Heat eta and phi'!O$19</f>
        <v>0.59487800000000024</v>
      </c>
      <c r="S521" s="696">
        <f>'3 Heat eta and phi'!P$19</f>
        <v>0.60367200000000021</v>
      </c>
      <c r="T521" s="696">
        <f>'3 Heat eta and phi'!Q$19</f>
        <v>0.61258200000000029</v>
      </c>
      <c r="U521" s="696">
        <f>'3 Heat eta and phi'!R$19</f>
        <v>0.62160800000000038</v>
      </c>
      <c r="V521" s="696">
        <f>'3 Heat eta and phi'!S$19</f>
        <v>0.63075000000000037</v>
      </c>
      <c r="W521" s="696">
        <f>'3 Heat eta and phi'!T$19</f>
        <v>0.64000800000000035</v>
      </c>
      <c r="X521" s="696">
        <f>'3 Heat eta and phi'!U$19</f>
        <v>0.64938200000000035</v>
      </c>
      <c r="Y521" s="696">
        <f>'3 Heat eta and phi'!V$19</f>
        <v>0.65887200000000035</v>
      </c>
      <c r="Z521" s="696">
        <f>'3 Heat eta and phi'!W$19</f>
        <v>0.66847800000000035</v>
      </c>
      <c r="AA521" s="696">
        <f>'3 Heat eta and phi'!X$19</f>
        <v>0.67820000000000036</v>
      </c>
      <c r="AB521" s="696">
        <f>'3 Heat eta and phi'!Y$19</f>
        <v>0.68803800000000048</v>
      </c>
      <c r="AC521" s="696">
        <f>'3 Heat eta and phi'!Z$19</f>
        <v>0.6979920000000005</v>
      </c>
      <c r="AD521" s="696">
        <f>'3 Heat eta and phi'!AA$19</f>
        <v>0.70806200000000041</v>
      </c>
      <c r="AE521" s="696">
        <f>'3 Heat eta and phi'!AB$19</f>
        <v>0.71824800000000055</v>
      </c>
      <c r="AF521" s="696">
        <f>'3 Heat eta and phi'!AC$19</f>
        <v>0.73</v>
      </c>
      <c r="AG521" s="696">
        <f>'3 Heat eta and phi'!AD$19</f>
        <v>0.73499999999999999</v>
      </c>
      <c r="AH521" s="696">
        <f>'3 Heat eta and phi'!AE$19</f>
        <v>0.74299999999999999</v>
      </c>
      <c r="AI521" s="696">
        <f>'3 Heat eta and phi'!AF$19</f>
        <v>0.75</v>
      </c>
      <c r="AJ521" s="696">
        <f>'3 Heat eta and phi'!AG$19</f>
        <v>0.75700000000000001</v>
      </c>
      <c r="AK521" s="696">
        <f>'3 Heat eta and phi'!AH$19</f>
        <v>0.76300000000000001</v>
      </c>
      <c r="AL521" s="696">
        <f>'3 Heat eta and phi'!AI$19</f>
        <v>0.77</v>
      </c>
      <c r="AM521" s="696">
        <f>'3 Heat eta and phi'!AJ$19</f>
        <v>0.77600000000000002</v>
      </c>
      <c r="AN521" s="696">
        <f>'3 Heat eta and phi'!AK$19</f>
        <v>0.78200000000000003</v>
      </c>
      <c r="AO521" s="696">
        <f>'3 Heat eta and phi'!AL$19</f>
        <v>0.79</v>
      </c>
      <c r="AP521" s="696">
        <f>'3 Heat eta and phi'!AM$19</f>
        <v>0.79700000000000004</v>
      </c>
      <c r="AQ521" s="696">
        <f>'3 Heat eta and phi'!AN$19</f>
        <v>0.80400000000000005</v>
      </c>
      <c r="AR521" s="696">
        <f>'3 Heat eta and phi'!AO$19</f>
        <v>0.81</v>
      </c>
      <c r="AS521" s="696">
        <f>'3 Heat eta and phi'!AP$19</f>
        <v>0.81599999999999995</v>
      </c>
      <c r="AT521" s="696">
        <f>'3 Heat eta and phi'!AQ$19</f>
        <v>0.82099999999999995</v>
      </c>
      <c r="AU521" s="696">
        <f>'3 Heat eta and phi'!AR$19</f>
        <v>0.82599999999999996</v>
      </c>
      <c r="AV521" s="696">
        <f>'3 Heat eta and phi'!AS$19</f>
        <v>0.83199999999999996</v>
      </c>
      <c r="AW521" s="696">
        <f>'3 Heat eta and phi'!AT$19</f>
        <v>0.83699999999999997</v>
      </c>
      <c r="AX521" s="696">
        <f>'3 Heat eta and phi'!AU$19</f>
        <v>0.84099999999999997</v>
      </c>
      <c r="AY521" s="696">
        <f>'3 Heat eta and phi'!AV$19</f>
        <v>0.84499999999999997</v>
      </c>
      <c r="AZ521" s="696">
        <f>'3 Heat eta and phi'!AW$19</f>
        <v>0.84899999999999998</v>
      </c>
      <c r="BA521" s="696">
        <f>'3 Heat eta and phi'!AX$19</f>
        <v>0.85199999999999998</v>
      </c>
      <c r="BB521" s="696">
        <f>'3 Heat eta and phi'!AY$19</f>
        <v>0.85499999999999998</v>
      </c>
      <c r="BC521" s="696">
        <f>'3 Heat eta and phi'!AZ$19</f>
        <v>0.85799999999999998</v>
      </c>
      <c r="BD521" s="696">
        <f>'3 Heat eta and phi'!BA$19</f>
        <v>0.86</v>
      </c>
      <c r="BE521" s="696">
        <f>'3 Heat eta and phi'!BB$19</f>
        <v>0.86199999999999999</v>
      </c>
      <c r="BF521" s="696">
        <f>'3 Heat eta and phi'!BC$19</f>
        <v>0.86399999999999999</v>
      </c>
      <c r="BG521" s="696">
        <f>'3 Heat eta and phi'!BD$19</f>
        <v>0.86599999999999999</v>
      </c>
      <c r="BH521" s="696">
        <f>'3 Heat eta and phi'!BE$19</f>
        <v>0.86799999999999999</v>
      </c>
    </row>
    <row r="522" spans="1:60" s="696" customFormat="1" ht="12.75" x14ac:dyDescent="0.2">
      <c r="A522" s="696" t="s">
        <v>6</v>
      </c>
      <c r="B522" s="696" t="s">
        <v>39</v>
      </c>
      <c r="C522" s="696" t="s">
        <v>15</v>
      </c>
      <c r="D522" s="696" t="s">
        <v>1076</v>
      </c>
      <c r="E522" s="699" t="s">
        <v>1049</v>
      </c>
      <c r="F522" s="696" t="s">
        <v>13</v>
      </c>
      <c r="G522" s="705"/>
      <c r="H522" s="705"/>
      <c r="I522" s="705"/>
      <c r="J522" s="705"/>
      <c r="K522" s="705"/>
      <c r="L522" s="705"/>
      <c r="M522" s="705"/>
      <c r="N522" s="705"/>
      <c r="O522" s="705"/>
      <c r="P522" s="705"/>
      <c r="Q522" s="700">
        <f>'3 Heat eta and phi'!N$36</f>
        <v>0.24252981374782254</v>
      </c>
      <c r="R522" s="700">
        <f>'3 Heat eta and phi'!O$36</f>
        <v>0.24259681093394073</v>
      </c>
      <c r="S522" s="700">
        <f>'3 Heat eta and phi'!P$36</f>
        <v>0.24319978560900446</v>
      </c>
      <c r="T522" s="700">
        <f>'3 Heat eta and phi'!Q$36</f>
        <v>0.24219482781723164</v>
      </c>
      <c r="U522" s="700">
        <f>'3 Heat eta and phi'!R$36</f>
        <v>0.24293179686453156</v>
      </c>
      <c r="V522" s="700">
        <f>'3 Heat eta and phi'!S$36</f>
        <v>0.24058689535039524</v>
      </c>
      <c r="W522" s="700">
        <f>'3 Heat eta and phi'!T$36</f>
        <v>0.24025190941980434</v>
      </c>
      <c r="X522" s="700">
        <f>'3 Heat eta and phi'!U$36</f>
        <v>0.24353477153959535</v>
      </c>
      <c r="Y522" s="700">
        <f>'3 Heat eta and phi'!V$36</f>
        <v>0.24226182500334983</v>
      </c>
      <c r="Z522" s="700">
        <f>'3 Heat eta and phi'!W$36</f>
        <v>0.24480771807584087</v>
      </c>
      <c r="AA522" s="700">
        <f>'3 Heat eta and phi'!X$36</f>
        <v>0.24273080530617705</v>
      </c>
      <c r="AB522" s="700">
        <f>'3 Heat eta and phi'!Y$36</f>
        <v>0.24199383625887719</v>
      </c>
      <c r="AC522" s="700">
        <f>'3 Heat eta and phi'!Z$36</f>
        <v>0.24246281656170443</v>
      </c>
      <c r="AD522" s="700">
        <f>'3 Heat eta and phi'!AA$36</f>
        <v>0.24132386439769538</v>
      </c>
      <c r="AE522" s="700">
        <f>'3 Heat eta and phi'!AB$36</f>
        <v>0.24185984188664078</v>
      </c>
      <c r="AF522" s="700">
        <f>'3 Heat eta and phi'!AC$36</f>
        <v>0.24447273214525</v>
      </c>
      <c r="AG522" s="700">
        <f>'3 Heat eta and phi'!AD$36</f>
        <v>0.24453972933136814</v>
      </c>
      <c r="AH522" s="700">
        <f>'3 Heat eta and phi'!AE$36</f>
        <v>0.24360176872571351</v>
      </c>
      <c r="AI522" s="700">
        <f>'3 Heat eta and phi'!AF$36</f>
        <v>0.24219482781723167</v>
      </c>
      <c r="AJ522" s="700">
        <f>'3 Heat eta and phi'!AG$36</f>
        <v>0.23924695162803156</v>
      </c>
      <c r="AK522" s="700">
        <f>'3 Heat eta and phi'!AH$36</f>
        <v>0.23938094600026794</v>
      </c>
      <c r="AL522" s="700">
        <f>'3 Heat eta and phi'!AI$36</f>
        <v>0.24252981374782256</v>
      </c>
      <c r="AM522" s="700">
        <f>'3 Heat eta and phi'!AJ$36</f>
        <v>0.24139086158381351</v>
      </c>
      <c r="AN522" s="700">
        <f>'3 Heat eta and phi'!AK$36</f>
        <v>0.24299879405064995</v>
      </c>
      <c r="AO522" s="700">
        <f>'3 Heat eta and phi'!AL$36</f>
        <v>0.24072088972263159</v>
      </c>
      <c r="AP522" s="700">
        <f>'3 Heat eta and phi'!AM$36</f>
        <v>0.23884496851132256</v>
      </c>
      <c r="AQ522" s="700">
        <f>'3 Heat eta and phi'!AN$36</f>
        <v>0.24346777435347719</v>
      </c>
      <c r="AR522" s="700">
        <f>'3 Heat eta and phi'!AO$36</f>
        <v>0.24045290097815897</v>
      </c>
      <c r="AS522" s="700">
        <f>'3 Heat eta and phi'!AP$36</f>
        <v>0.24018491223368621</v>
      </c>
      <c r="AT522" s="700">
        <f>'3 Heat eta and phi'!AQ$36</f>
        <v>0.23944794318638629</v>
      </c>
      <c r="AU522" s="700">
        <f>'3 Heat eta and phi'!AR$36</f>
        <v>0.2405198981642771</v>
      </c>
      <c r="AV522" s="700">
        <f>'3 Heat eta and phi'!AS$36</f>
        <v>0.24085488409486799</v>
      </c>
      <c r="AW522" s="700">
        <f>'3 Heat eta and phi'!AT$36</f>
        <v>0.23998392067533172</v>
      </c>
      <c r="AX522" s="700">
        <f>'3 Heat eta and phi'!AU$36</f>
        <v>0.23971593193085891</v>
      </c>
      <c r="AY522" s="700">
        <f>'3 Heat eta and phi'!AV$36</f>
        <v>0.24011791504756808</v>
      </c>
      <c r="AZ522" s="700">
        <f>'3 Heat eta and phi'!AW$36</f>
        <v>0.23978292911697718</v>
      </c>
      <c r="BA522" s="700">
        <f>'3 Heat eta and phi'!AX$36</f>
        <v>0.23951494037250431</v>
      </c>
      <c r="BB522" s="700">
        <f>'3 Heat eta and phi'!AY$36</f>
        <v>0.23958193755862245</v>
      </c>
      <c r="BC522" s="700">
        <f>'3 Heat eta and phi'!AZ$36</f>
        <v>0.24105587565322251</v>
      </c>
      <c r="BD522" s="700">
        <f>'3 Heat eta and phi'!BA$36</f>
        <v>0.24085488409486799</v>
      </c>
      <c r="BE522" s="700">
        <f>'3 Heat eta and phi'!BB$36</f>
        <v>0.24346777435347722</v>
      </c>
      <c r="BF522" s="700">
        <f>'3 Heat eta and phi'!BC$36</f>
        <v>0.24085488409486799</v>
      </c>
      <c r="BG522" s="700">
        <f>'3 Heat eta and phi'!BD$36</f>
        <v>0.2417258475144044</v>
      </c>
      <c r="BH522" s="700">
        <f>'3 Heat eta and phi'!BE$36</f>
        <v>0.24266380812005903</v>
      </c>
    </row>
    <row r="523" spans="1:60" s="697" customFormat="1" ht="12.75" x14ac:dyDescent="0.2">
      <c r="A523" s="697" t="s">
        <v>6</v>
      </c>
      <c r="B523" s="697" t="s">
        <v>39</v>
      </c>
      <c r="C523" s="697" t="s">
        <v>14</v>
      </c>
      <c r="F523" s="697" t="s">
        <v>9</v>
      </c>
      <c r="G523" s="697">
        <v>254</v>
      </c>
      <c r="H523" s="697">
        <v>273</v>
      </c>
      <c r="I523" s="697">
        <v>292</v>
      </c>
      <c r="J523" s="697">
        <v>320</v>
      </c>
      <c r="K523" s="697">
        <v>352</v>
      </c>
      <c r="L523" s="697">
        <v>367</v>
      </c>
      <c r="M523" s="697">
        <v>384</v>
      </c>
      <c r="N523" s="697">
        <v>394</v>
      </c>
      <c r="O523" s="697">
        <v>420</v>
      </c>
      <c r="P523" s="697">
        <v>450</v>
      </c>
      <c r="Q523" s="697">
        <v>469</v>
      </c>
      <c r="R523" s="697">
        <v>491</v>
      </c>
      <c r="S523" s="697">
        <v>506</v>
      </c>
      <c r="T523" s="697">
        <v>556</v>
      </c>
      <c r="U523" s="697">
        <v>570</v>
      </c>
      <c r="V523" s="697">
        <v>575</v>
      </c>
      <c r="W523" s="697">
        <v>624</v>
      </c>
      <c r="X523" s="697">
        <v>601</v>
      </c>
      <c r="Y523" s="697">
        <v>612</v>
      </c>
      <c r="Z523" s="697">
        <v>618</v>
      </c>
      <c r="AA523" s="697">
        <v>611</v>
      </c>
      <c r="AB523" s="697">
        <v>605</v>
      </c>
      <c r="AC523" s="697">
        <v>600</v>
      </c>
      <c r="AD523" s="697">
        <v>523</v>
      </c>
      <c r="AE523" s="697">
        <v>721</v>
      </c>
      <c r="AF523" s="697">
        <v>734</v>
      </c>
      <c r="AG523" s="697">
        <v>762</v>
      </c>
      <c r="AH523" s="697">
        <v>784</v>
      </c>
      <c r="AI523" s="697">
        <v>821</v>
      </c>
      <c r="AJ523" s="697">
        <v>840</v>
      </c>
      <c r="AK523" s="697">
        <v>941</v>
      </c>
      <c r="AL523" s="697">
        <v>932</v>
      </c>
      <c r="AM523" s="697">
        <v>921</v>
      </c>
      <c r="AN523" s="697">
        <v>969</v>
      </c>
      <c r="AO523" s="697">
        <v>887</v>
      </c>
      <c r="AP523" s="697">
        <v>890</v>
      </c>
      <c r="AQ523" s="697">
        <v>979</v>
      </c>
      <c r="AR523" s="697">
        <v>1004</v>
      </c>
      <c r="AS523" s="697">
        <v>1019</v>
      </c>
      <c r="AT523" s="697">
        <v>1077</v>
      </c>
      <c r="AU523" s="697">
        <v>1008</v>
      </c>
      <c r="AV523" s="697">
        <v>995</v>
      </c>
      <c r="AW523" s="697">
        <v>1046</v>
      </c>
      <c r="AX523" s="697">
        <v>985</v>
      </c>
      <c r="AY523" s="697">
        <v>1036</v>
      </c>
      <c r="AZ523" s="697">
        <v>1055</v>
      </c>
      <c r="BA523" s="697">
        <v>1042</v>
      </c>
      <c r="BB523" s="697">
        <v>1039</v>
      </c>
      <c r="BC523" s="697">
        <v>1054</v>
      </c>
      <c r="BD523" s="697">
        <v>924</v>
      </c>
      <c r="BE523" s="697">
        <v>991</v>
      </c>
      <c r="BF523" s="697">
        <v>973</v>
      </c>
      <c r="BG523" s="697">
        <v>957</v>
      </c>
      <c r="BH523" s="697">
        <v>951</v>
      </c>
    </row>
    <row r="524" spans="1:60" s="697" customFormat="1" ht="12.75" x14ac:dyDescent="0.2">
      <c r="A524" s="697" t="s">
        <v>6</v>
      </c>
      <c r="B524" s="697" t="s">
        <v>39</v>
      </c>
      <c r="C524" s="697" t="s">
        <v>14</v>
      </c>
      <c r="F524" s="697" t="s">
        <v>10</v>
      </c>
      <c r="G524" s="697">
        <v>2.4180113284782701E-3</v>
      </c>
      <c r="H524" s="697">
        <v>2.63409268532724E-3</v>
      </c>
      <c r="I524" s="697">
        <v>2.7205560369324799E-3</v>
      </c>
      <c r="J524" s="697">
        <v>2.8927861146266498E-3</v>
      </c>
      <c r="K524" s="697">
        <v>3.2003200320032E-3</v>
      </c>
      <c r="L524" s="697">
        <v>3.2274518080765398E-3</v>
      </c>
      <c r="M524" s="697">
        <v>3.4494219523368902E-3</v>
      </c>
      <c r="N524" s="697">
        <v>3.4911436596755199E-3</v>
      </c>
      <c r="O524" s="697">
        <v>3.5826089923485698E-3</v>
      </c>
      <c r="P524" s="697">
        <v>3.7346567850414501E-3</v>
      </c>
      <c r="Q524" s="697">
        <v>3.7751644088124701E-3</v>
      </c>
      <c r="R524" s="697">
        <v>3.9635130771714603E-3</v>
      </c>
      <c r="S524" s="697">
        <v>4.0556570805681102E-3</v>
      </c>
      <c r="T524" s="697">
        <v>4.2388710575068404E-3</v>
      </c>
      <c r="U524" s="697">
        <v>4.5276544367041901E-3</v>
      </c>
      <c r="V524" s="697">
        <v>4.6548527852210402E-3</v>
      </c>
      <c r="W524" s="697">
        <v>5.0054546621318098E-3</v>
      </c>
      <c r="X524" s="697">
        <v>4.6962664291184102E-3</v>
      </c>
      <c r="Y524" s="697">
        <v>4.78465158823851E-3</v>
      </c>
      <c r="Z524" s="697">
        <v>4.6097042479394303E-3</v>
      </c>
      <c r="AA524" s="697">
        <v>4.9203958865168297E-3</v>
      </c>
      <c r="AB524" s="697">
        <v>4.97610646400342E-3</v>
      </c>
      <c r="AC524" s="697">
        <v>4.9717851194471399E-3</v>
      </c>
      <c r="AD524" s="697">
        <v>4.3719592730677298E-3</v>
      </c>
      <c r="AE524" s="697">
        <v>6.0363520675133699E-3</v>
      </c>
      <c r="AF524" s="697">
        <v>5.8876847922866501E-3</v>
      </c>
      <c r="AG524" s="697">
        <v>5.9666431759455001E-3</v>
      </c>
      <c r="AH524" s="697">
        <v>6.0734703995785804E-3</v>
      </c>
      <c r="AI524" s="697">
        <v>6.2798791448349699E-3</v>
      </c>
      <c r="AJ524" s="697">
        <v>6.5635255508673203E-3</v>
      </c>
      <c r="AK524" s="697">
        <v>7.3898975937676699E-3</v>
      </c>
      <c r="AL524" s="697">
        <v>7.0090470854547197E-3</v>
      </c>
      <c r="AM524" s="697">
        <v>7.08053046319431E-3</v>
      </c>
      <c r="AN524" s="697">
        <v>7.3331315271681604E-3</v>
      </c>
      <c r="AO524" s="697">
        <v>6.7246385601540497E-3</v>
      </c>
      <c r="AP524" s="697">
        <v>6.7731600216132297E-3</v>
      </c>
      <c r="AQ524" s="697">
        <v>7.0381020848310598E-3</v>
      </c>
      <c r="AR524" s="697">
        <v>7.3953491798086296E-3</v>
      </c>
      <c r="AS524" s="697">
        <v>7.4803814333849602E-3</v>
      </c>
      <c r="AT524" s="697">
        <v>7.7651842879390897E-3</v>
      </c>
      <c r="AU524" s="697">
        <v>7.2305750028692798E-3</v>
      </c>
      <c r="AV524" s="697">
        <v>7.0618962788419901E-3</v>
      </c>
      <c r="AW524" s="697">
        <v>7.6434610410014E-3</v>
      </c>
      <c r="AX524" s="697">
        <v>7.1400094233626896E-3</v>
      </c>
      <c r="AY524" s="697">
        <v>7.4769592736668097E-3</v>
      </c>
      <c r="AZ524" s="697">
        <v>7.6732853298421702E-3</v>
      </c>
      <c r="BA524" s="697">
        <v>7.7049350034753498E-3</v>
      </c>
      <c r="BB524" s="697">
        <v>7.8075686074123097E-3</v>
      </c>
      <c r="BC524" s="697">
        <v>7.9227866560428201E-3</v>
      </c>
      <c r="BD524" s="697">
        <v>7.4839629365645102E-3</v>
      </c>
      <c r="BE524" s="697">
        <v>7.6334113877249204E-3</v>
      </c>
      <c r="BF524" s="697">
        <v>8.2254778470044199E-3</v>
      </c>
      <c r="BG524" s="697">
        <v>7.8569493362232509E-3</v>
      </c>
      <c r="BH524" s="697">
        <v>7.7564902493332403E-3</v>
      </c>
    </row>
    <row r="525" spans="1:60" s="696" customFormat="1" ht="12.75" x14ac:dyDescent="0.2">
      <c r="A525" s="696" t="s">
        <v>6</v>
      </c>
      <c r="B525" s="696" t="s">
        <v>39</v>
      </c>
      <c r="C525" s="696" t="s">
        <v>14</v>
      </c>
      <c r="D525" s="696" t="s">
        <v>73</v>
      </c>
      <c r="E525" s="699" t="s">
        <v>1050</v>
      </c>
      <c r="F525" s="696" t="s">
        <v>11</v>
      </c>
      <c r="G525" s="702">
        <f>'4 - Electr UW allocation ktoe'!G$39</f>
        <v>0.45</v>
      </c>
      <c r="H525" s="702">
        <f>'4 - Electr UW allocation ktoe'!H$39</f>
        <v>0.45</v>
      </c>
      <c r="I525" s="702">
        <f>'4 - Electr UW allocation ktoe'!I$39</f>
        <v>0.45</v>
      </c>
      <c r="J525" s="702">
        <f>'4 - Electr UW allocation ktoe'!J$39</f>
        <v>0.45</v>
      </c>
      <c r="K525" s="702">
        <f>'4 - Electr UW allocation ktoe'!K$39</f>
        <v>0.45</v>
      </c>
      <c r="L525" s="702">
        <f>'4 - Electr UW allocation ktoe'!L$39</f>
        <v>0.45</v>
      </c>
      <c r="M525" s="702">
        <f>'4 - Electr UW allocation ktoe'!M$39</f>
        <v>0.45</v>
      </c>
      <c r="N525" s="702">
        <f>'4 - Electr UW allocation ktoe'!N$39</f>
        <v>0.45</v>
      </c>
      <c r="O525" s="702">
        <f>'4 - Electr UW allocation ktoe'!O$39</f>
        <v>0.45</v>
      </c>
      <c r="P525" s="702">
        <f>'4 - Electr UW allocation ktoe'!P$39</f>
        <v>0.45</v>
      </c>
      <c r="Q525" s="702">
        <f>'4 - Electr UW allocation ktoe'!Q$39</f>
        <v>0.45</v>
      </c>
      <c r="R525" s="702">
        <f>'4 - Electr UW allocation ktoe'!R$39</f>
        <v>0.45</v>
      </c>
      <c r="S525" s="702">
        <f>'4 - Electr UW allocation ktoe'!S$39</f>
        <v>0.45</v>
      </c>
      <c r="T525" s="702">
        <f>'4 - Electr UW allocation ktoe'!T$39</f>
        <v>0.45</v>
      </c>
      <c r="U525" s="702">
        <f>'4 - Electr UW allocation ktoe'!U$39</f>
        <v>0.45</v>
      </c>
      <c r="V525" s="702">
        <f>'4 - Electr UW allocation ktoe'!V$39</f>
        <v>0.45</v>
      </c>
      <c r="W525" s="702">
        <f>'4 - Electr UW allocation ktoe'!W$39</f>
        <v>0.45</v>
      </c>
      <c r="X525" s="702">
        <f>'4 - Electr UW allocation ktoe'!X$39</f>
        <v>0.45</v>
      </c>
      <c r="Y525" s="702">
        <f>'4 - Electr UW allocation ktoe'!Y$39</f>
        <v>0.45</v>
      </c>
      <c r="Z525" s="702">
        <f>'4 - Electr UW allocation ktoe'!Z$39</f>
        <v>0.45</v>
      </c>
      <c r="AA525" s="702">
        <f>'4 - Electr UW allocation ktoe'!AA$39</f>
        <v>0.45</v>
      </c>
      <c r="AB525" s="702">
        <f>'4 - Electr UW allocation ktoe'!AB$39</f>
        <v>0.45</v>
      </c>
      <c r="AC525" s="702">
        <f>'4 - Electr UW allocation ktoe'!AC$39</f>
        <v>0.45</v>
      </c>
      <c r="AD525" s="702">
        <f>'4 - Electr UW allocation ktoe'!AD$39</f>
        <v>0.45</v>
      </c>
      <c r="AE525" s="702">
        <f>'4 - Electr UW allocation ktoe'!AE$39</f>
        <v>0.45</v>
      </c>
      <c r="AF525" s="702">
        <f>'4 - Electr UW allocation ktoe'!AF$39</f>
        <v>0.45</v>
      </c>
      <c r="AG525" s="702">
        <f>'4 - Electr UW allocation ktoe'!AG$39</f>
        <v>0.45</v>
      </c>
      <c r="AH525" s="702">
        <f>'4 - Electr UW allocation ktoe'!AH$39</f>
        <v>0.45</v>
      </c>
      <c r="AI525" s="702">
        <f>'4 - Electr UW allocation ktoe'!AI$39</f>
        <v>0.45</v>
      </c>
      <c r="AJ525" s="702">
        <f>'4 - Electr UW allocation ktoe'!AJ$39</f>
        <v>0.45</v>
      </c>
      <c r="AK525" s="702">
        <f>'4 - Electr UW allocation ktoe'!AK$39</f>
        <v>0.45</v>
      </c>
      <c r="AL525" s="702">
        <f>'4 - Electr UW allocation ktoe'!AL$39</f>
        <v>0.45</v>
      </c>
      <c r="AM525" s="702">
        <f>'4 - Electr UW allocation ktoe'!AM$39</f>
        <v>0.45</v>
      </c>
      <c r="AN525" s="702">
        <f>'4 - Electr UW allocation ktoe'!AN$39</f>
        <v>0.45</v>
      </c>
      <c r="AO525" s="702">
        <f>'4 - Electr UW allocation ktoe'!AO$39</f>
        <v>0.45</v>
      </c>
      <c r="AP525" s="702">
        <f>'4 - Electr UW allocation ktoe'!AP$39</f>
        <v>0.45</v>
      </c>
      <c r="AQ525" s="702">
        <f>'4 - Electr UW allocation ktoe'!AQ$39</f>
        <v>0.45</v>
      </c>
      <c r="AR525" s="702">
        <f>'4 - Electr UW allocation ktoe'!AR$39</f>
        <v>0.45</v>
      </c>
      <c r="AS525" s="702">
        <f>'4 - Electr UW allocation ktoe'!AS$39</f>
        <v>0.45</v>
      </c>
      <c r="AT525" s="702">
        <f>'4 - Electr UW allocation ktoe'!AT$39</f>
        <v>0.45</v>
      </c>
      <c r="AU525" s="702">
        <f>'4 - Electr UW allocation ktoe'!AU$39</f>
        <v>0.45</v>
      </c>
      <c r="AV525" s="702">
        <f>'4 - Electr UW allocation ktoe'!AV$39</f>
        <v>0.45</v>
      </c>
      <c r="AW525" s="702">
        <f>'4 - Electr UW allocation ktoe'!AW$39</f>
        <v>0.45</v>
      </c>
      <c r="AX525" s="702">
        <f>'4 - Electr UW allocation ktoe'!AX$39</f>
        <v>0.45</v>
      </c>
      <c r="AY525" s="702">
        <f>'4 - Electr UW allocation ktoe'!AY$39</f>
        <v>0.45</v>
      </c>
      <c r="AZ525" s="702">
        <f>'4 - Electr UW allocation ktoe'!AZ$39</f>
        <v>0.45</v>
      </c>
      <c r="BA525" s="702">
        <f>'4 - Electr UW allocation ktoe'!BA$39</f>
        <v>0.45</v>
      </c>
      <c r="BB525" s="702">
        <f>'4 - Electr UW allocation ktoe'!BB$39</f>
        <v>0.45</v>
      </c>
      <c r="BC525" s="702">
        <f>'4 - Electr UW allocation ktoe'!BC$39</f>
        <v>0.45</v>
      </c>
      <c r="BD525" s="702">
        <f>'4 - Electr UW allocation ktoe'!BD$39</f>
        <v>0.45</v>
      </c>
      <c r="BE525" s="702">
        <f>'4 - Electr UW allocation ktoe'!BE$39</f>
        <v>0.45</v>
      </c>
      <c r="BF525" s="702">
        <f>'4 - Electr UW allocation ktoe'!BF$39</f>
        <v>0.45</v>
      </c>
      <c r="BG525" s="702">
        <f>'4 - Electr UW allocation ktoe'!BG$39</f>
        <v>0.45</v>
      </c>
      <c r="BH525" s="702">
        <f>'4 - Electr UW allocation ktoe'!BH$39</f>
        <v>0.45</v>
      </c>
    </row>
    <row r="526" spans="1:60" s="696" customFormat="1" ht="12.75" x14ac:dyDescent="0.2">
      <c r="A526" s="696" t="s">
        <v>6</v>
      </c>
      <c r="B526" s="696" t="s">
        <v>39</v>
      </c>
      <c r="C526" s="696" t="s">
        <v>14</v>
      </c>
      <c r="D526" s="696" t="s">
        <v>73</v>
      </c>
      <c r="E526" s="699" t="s">
        <v>1050</v>
      </c>
      <c r="F526" s="696" t="s">
        <v>12</v>
      </c>
      <c r="G526" s="696">
        <f>'4 - Electr UW allocation ktoe'!G$40</f>
        <v>0.7</v>
      </c>
      <c r="H526" s="696">
        <f>'4 - Electr UW allocation ktoe'!H$40</f>
        <v>0.70333299999999999</v>
      </c>
      <c r="I526" s="696">
        <f>'4 - Electr UW allocation ktoe'!I$40</f>
        <v>0.70666600000000002</v>
      </c>
      <c r="J526" s="696">
        <f>'4 - Electr UW allocation ktoe'!J$40</f>
        <v>0.70999900000000005</v>
      </c>
      <c r="K526" s="696">
        <f>'4 - Electr UW allocation ktoe'!K$40</f>
        <v>0.71333199999999997</v>
      </c>
      <c r="L526" s="696">
        <f>'4 - Electr UW allocation ktoe'!L$40</f>
        <v>0.716665</v>
      </c>
      <c r="M526" s="696">
        <f>'4 - Electr UW allocation ktoe'!M$40</f>
        <v>0.71999800000000003</v>
      </c>
      <c r="N526" s="696">
        <f>'4 - Electr UW allocation ktoe'!N$40</f>
        <v>0.72333099999999995</v>
      </c>
      <c r="O526" s="696">
        <f>'4 - Electr UW allocation ktoe'!O$40</f>
        <v>0.72666399999999998</v>
      </c>
      <c r="P526" s="696">
        <f>'4 - Electr UW allocation ktoe'!P$40</f>
        <v>0.72999700000000001</v>
      </c>
      <c r="Q526" s="696">
        <f>'4 - Electr UW allocation ktoe'!Q$40</f>
        <v>0.73333000000000004</v>
      </c>
      <c r="R526" s="696">
        <f>'4 - Electr UW allocation ktoe'!R$40</f>
        <v>0.73666299999999996</v>
      </c>
      <c r="S526" s="696">
        <f>'4 - Electr UW allocation ktoe'!S$40</f>
        <v>0.73999599999999999</v>
      </c>
      <c r="T526" s="696">
        <f>'4 - Electr UW allocation ktoe'!T$40</f>
        <v>0.74332900000000002</v>
      </c>
      <c r="U526" s="696">
        <f>'4 - Electr UW allocation ktoe'!U$40</f>
        <v>0.74666200000000005</v>
      </c>
      <c r="V526" s="696">
        <f>'4 - Electr UW allocation ktoe'!V$40</f>
        <v>0.74999499999999997</v>
      </c>
      <c r="W526" s="696">
        <f>'4 - Electr UW allocation ktoe'!W$40</f>
        <v>0.753328</v>
      </c>
      <c r="X526" s="696">
        <f>'4 - Electr UW allocation ktoe'!X$40</f>
        <v>0.75666100000000003</v>
      </c>
      <c r="Y526" s="696">
        <f>'4 - Electr UW allocation ktoe'!Y$40</f>
        <v>0.75999400000000095</v>
      </c>
      <c r="Z526" s="696">
        <f>'4 - Electr UW allocation ktoe'!Z$40</f>
        <v>0.76332700000000098</v>
      </c>
      <c r="AA526" s="696">
        <f>'4 - Electr UW allocation ktoe'!AA$40</f>
        <v>0.76666000000000101</v>
      </c>
      <c r="AB526" s="696">
        <f>'4 - Electr UW allocation ktoe'!AB$40</f>
        <v>0.76999300000000104</v>
      </c>
      <c r="AC526" s="696">
        <f>'4 - Electr UW allocation ktoe'!AC$40</f>
        <v>0.77332600000000096</v>
      </c>
      <c r="AD526" s="696">
        <f>'4 - Electr UW allocation ktoe'!AD$40</f>
        <v>0.77665900000000099</v>
      </c>
      <c r="AE526" s="696">
        <f>'4 - Electr UW allocation ktoe'!AE$40</f>
        <v>0.77999200000000102</v>
      </c>
      <c r="AF526" s="696">
        <f>'4 - Electr UW allocation ktoe'!AF$40</f>
        <v>0.78332500000000105</v>
      </c>
      <c r="AG526" s="696">
        <f>'4 - Electr UW allocation ktoe'!AG$40</f>
        <v>0.78665800000000097</v>
      </c>
      <c r="AH526" s="696">
        <f>'4 - Electr UW allocation ktoe'!AH$40</f>
        <v>0.789991000000001</v>
      </c>
      <c r="AI526" s="696">
        <f>'4 - Electr UW allocation ktoe'!AI$40</f>
        <v>0.79332400000000103</v>
      </c>
      <c r="AJ526" s="696">
        <f>'4 - Electr UW allocation ktoe'!AJ$40</f>
        <v>0.79665700000000095</v>
      </c>
      <c r="AK526" s="696">
        <f>'4 - Electr UW allocation ktoe'!AK$40</f>
        <v>0.79999000000000098</v>
      </c>
      <c r="AL526" s="696">
        <f>'4 - Electr UW allocation ktoe'!AL$40</f>
        <v>0.80332300000000101</v>
      </c>
      <c r="AM526" s="696">
        <f>'4 - Electr UW allocation ktoe'!AM$40</f>
        <v>0.80665600000000104</v>
      </c>
      <c r="AN526" s="696">
        <f>'4 - Electr UW allocation ktoe'!AN$40</f>
        <v>0.80998900000000096</v>
      </c>
      <c r="AO526" s="696">
        <f>'4 - Electr UW allocation ktoe'!AO$40</f>
        <v>0.81332200000000099</v>
      </c>
      <c r="AP526" s="696">
        <f>'4 - Electr UW allocation ktoe'!AP$40</f>
        <v>0.81665500000000102</v>
      </c>
      <c r="AQ526" s="696">
        <f>'4 - Electr UW allocation ktoe'!AQ$40</f>
        <v>0.81998800000000105</v>
      </c>
      <c r="AR526" s="696">
        <f>'4 - Electr UW allocation ktoe'!AR$40</f>
        <v>0.82332100000000097</v>
      </c>
      <c r="AS526" s="696">
        <f>'4 - Electr UW allocation ktoe'!AS$40</f>
        <v>0.826654000000001</v>
      </c>
      <c r="AT526" s="696">
        <f>'4 - Electr UW allocation ktoe'!AT$40</f>
        <v>0.82998700000000103</v>
      </c>
      <c r="AU526" s="696">
        <f>'4 - Electr UW allocation ktoe'!AU$40</f>
        <v>0.83332000000000095</v>
      </c>
      <c r="AV526" s="696">
        <f>'4 - Electr UW allocation ktoe'!AV$40</f>
        <v>0.83665300000000098</v>
      </c>
      <c r="AW526" s="696">
        <f>'4 - Electr UW allocation ktoe'!AW$40</f>
        <v>0.83998600000000101</v>
      </c>
      <c r="AX526" s="696">
        <f>'4 - Electr UW allocation ktoe'!AX$40</f>
        <v>0.84331900000000104</v>
      </c>
      <c r="AY526" s="696">
        <f>'4 - Electr UW allocation ktoe'!AY$40</f>
        <v>0.84665200000000096</v>
      </c>
      <c r="AZ526" s="696">
        <f>'4 - Electr UW allocation ktoe'!AZ$40</f>
        <v>0.84998500000000099</v>
      </c>
      <c r="BA526" s="696">
        <f>'4 - Electr UW allocation ktoe'!BA$40</f>
        <v>0.85331800000000102</v>
      </c>
      <c r="BB526" s="696">
        <f>'4 - Electr UW allocation ktoe'!BB$40</f>
        <v>0.85665100000000105</v>
      </c>
      <c r="BC526" s="696">
        <f>'4 - Electr UW allocation ktoe'!BC$40</f>
        <v>0.85998400000000097</v>
      </c>
      <c r="BD526" s="696">
        <f>'4 - Electr UW allocation ktoe'!BD$40</f>
        <v>0.863317000000001</v>
      </c>
      <c r="BE526" s="696">
        <f>'4 - Electr UW allocation ktoe'!BE$40</f>
        <v>0.86665000000000203</v>
      </c>
      <c r="BF526" s="696">
        <f>'4 - Electr UW allocation ktoe'!BF$40</f>
        <v>0.86998300000000295</v>
      </c>
      <c r="BG526" s="696">
        <f>'4 - Electr UW allocation ktoe'!BG$40</f>
        <v>0.87331600000000398</v>
      </c>
      <c r="BH526" s="696">
        <f>'4 - Electr UW allocation ktoe'!BH$40</f>
        <v>0.87664900000000501</v>
      </c>
    </row>
    <row r="527" spans="1:60" s="696" customFormat="1" ht="12.75" x14ac:dyDescent="0.2">
      <c r="A527" s="696" t="s">
        <v>6</v>
      </c>
      <c r="B527" s="696" t="s">
        <v>39</v>
      </c>
      <c r="C527" s="696" t="s">
        <v>14</v>
      </c>
      <c r="D527" s="696" t="s">
        <v>73</v>
      </c>
      <c r="E527" s="699" t="s">
        <v>1050</v>
      </c>
      <c r="F527" s="696" t="s">
        <v>13</v>
      </c>
      <c r="G527" s="696">
        <f>'4 - Electr UW allocation ktoe'!G$42</f>
        <v>1</v>
      </c>
      <c r="H527" s="696">
        <f>'4 - Electr UW allocation ktoe'!H$42</f>
        <v>1</v>
      </c>
      <c r="I527" s="696">
        <f>'4 - Electr UW allocation ktoe'!I$42</f>
        <v>1</v>
      </c>
      <c r="J527" s="696">
        <f>'4 - Electr UW allocation ktoe'!J$42</f>
        <v>1</v>
      </c>
      <c r="K527" s="696">
        <f>'4 - Electr UW allocation ktoe'!K$42</f>
        <v>1</v>
      </c>
      <c r="L527" s="696">
        <f>'4 - Electr UW allocation ktoe'!L$42</f>
        <v>1</v>
      </c>
      <c r="M527" s="696">
        <f>'4 - Electr UW allocation ktoe'!M$42</f>
        <v>1</v>
      </c>
      <c r="N527" s="696">
        <f>'4 - Electr UW allocation ktoe'!N$42</f>
        <v>1</v>
      </c>
      <c r="O527" s="696">
        <f>'4 - Electr UW allocation ktoe'!O$42</f>
        <v>1</v>
      </c>
      <c r="P527" s="696">
        <f>'4 - Electr UW allocation ktoe'!P$42</f>
        <v>1</v>
      </c>
      <c r="Q527" s="696">
        <f>'4 - Electr UW allocation ktoe'!Q$42</f>
        <v>1</v>
      </c>
      <c r="R527" s="696">
        <f>'4 - Electr UW allocation ktoe'!R$42</f>
        <v>1</v>
      </c>
      <c r="S527" s="696">
        <f>'4 - Electr UW allocation ktoe'!S$42</f>
        <v>1</v>
      </c>
      <c r="T527" s="696">
        <f>'4 - Electr UW allocation ktoe'!T$42</f>
        <v>1</v>
      </c>
      <c r="U527" s="696">
        <f>'4 - Electr UW allocation ktoe'!U$42</f>
        <v>1</v>
      </c>
      <c r="V527" s="696">
        <f>'4 - Electr UW allocation ktoe'!V$42</f>
        <v>1</v>
      </c>
      <c r="W527" s="696">
        <f>'4 - Electr UW allocation ktoe'!W$42</f>
        <v>1</v>
      </c>
      <c r="X527" s="696">
        <f>'4 - Electr UW allocation ktoe'!X$42</f>
        <v>1</v>
      </c>
      <c r="Y527" s="696">
        <f>'4 - Electr UW allocation ktoe'!Y$42</f>
        <v>1</v>
      </c>
      <c r="Z527" s="696">
        <f>'4 - Electr UW allocation ktoe'!Z$42</f>
        <v>1</v>
      </c>
      <c r="AA527" s="696">
        <f>'4 - Electr UW allocation ktoe'!AA$42</f>
        <v>1</v>
      </c>
      <c r="AB527" s="696">
        <f>'4 - Electr UW allocation ktoe'!AB$42</f>
        <v>1</v>
      </c>
      <c r="AC527" s="696">
        <f>'4 - Electr UW allocation ktoe'!AC$42</f>
        <v>1</v>
      </c>
      <c r="AD527" s="696">
        <f>'4 - Electr UW allocation ktoe'!AD$42</f>
        <v>1</v>
      </c>
      <c r="AE527" s="696">
        <f>'4 - Electr UW allocation ktoe'!AE$42</f>
        <v>1</v>
      </c>
      <c r="AF527" s="696">
        <f>'4 - Electr UW allocation ktoe'!AF$42</f>
        <v>1</v>
      </c>
      <c r="AG527" s="696">
        <f>'4 - Electr UW allocation ktoe'!AG$42</f>
        <v>1</v>
      </c>
      <c r="AH527" s="696">
        <f>'4 - Electr UW allocation ktoe'!AH$42</f>
        <v>1</v>
      </c>
      <c r="AI527" s="696">
        <f>'4 - Electr UW allocation ktoe'!AI$42</f>
        <v>1</v>
      </c>
      <c r="AJ527" s="696">
        <f>'4 - Electr UW allocation ktoe'!AJ$42</f>
        <v>1</v>
      </c>
      <c r="AK527" s="696">
        <f>'4 - Electr UW allocation ktoe'!AK$42</f>
        <v>1</v>
      </c>
      <c r="AL527" s="696">
        <f>'4 - Electr UW allocation ktoe'!AL$42</f>
        <v>1</v>
      </c>
      <c r="AM527" s="696">
        <f>'4 - Electr UW allocation ktoe'!AM$42</f>
        <v>1</v>
      </c>
      <c r="AN527" s="696">
        <f>'4 - Electr UW allocation ktoe'!AN$42</f>
        <v>1</v>
      </c>
      <c r="AO527" s="696">
        <f>'4 - Electr UW allocation ktoe'!AO$42</f>
        <v>1</v>
      </c>
      <c r="AP527" s="696">
        <f>'4 - Electr UW allocation ktoe'!AP$42</f>
        <v>1</v>
      </c>
      <c r="AQ527" s="696">
        <f>'4 - Electr UW allocation ktoe'!AQ$42</f>
        <v>1</v>
      </c>
      <c r="AR527" s="696">
        <f>'4 - Electr UW allocation ktoe'!AR$42</f>
        <v>1</v>
      </c>
      <c r="AS527" s="696">
        <f>'4 - Electr UW allocation ktoe'!AS$42</f>
        <v>1</v>
      </c>
      <c r="AT527" s="696">
        <f>'4 - Electr UW allocation ktoe'!AT$42</f>
        <v>1</v>
      </c>
      <c r="AU527" s="696">
        <f>'4 - Electr UW allocation ktoe'!AU$42</f>
        <v>1</v>
      </c>
      <c r="AV527" s="696">
        <f>'4 - Electr UW allocation ktoe'!AV$42</f>
        <v>1</v>
      </c>
      <c r="AW527" s="696">
        <f>'4 - Electr UW allocation ktoe'!AW$42</f>
        <v>1</v>
      </c>
      <c r="AX527" s="696">
        <f>'4 - Electr UW allocation ktoe'!AX$42</f>
        <v>1</v>
      </c>
      <c r="AY527" s="696">
        <f>'4 - Electr UW allocation ktoe'!AY$42</f>
        <v>1</v>
      </c>
      <c r="AZ527" s="696">
        <f>'4 - Electr UW allocation ktoe'!AZ$42</f>
        <v>1</v>
      </c>
      <c r="BA527" s="696">
        <f>'4 - Electr UW allocation ktoe'!BA$42</f>
        <v>1</v>
      </c>
      <c r="BB527" s="696">
        <f>'4 - Electr UW allocation ktoe'!BB$42</f>
        <v>1</v>
      </c>
      <c r="BC527" s="696">
        <f>'4 - Electr UW allocation ktoe'!BC$42</f>
        <v>1</v>
      </c>
      <c r="BD527" s="696">
        <f>'4 - Electr UW allocation ktoe'!BD$42</f>
        <v>1</v>
      </c>
      <c r="BE527" s="696">
        <f>'4 - Electr UW allocation ktoe'!BE$42</f>
        <v>1</v>
      </c>
      <c r="BF527" s="696">
        <f>'4 - Electr UW allocation ktoe'!BF$42</f>
        <v>1</v>
      </c>
      <c r="BG527" s="696">
        <f>'4 - Electr UW allocation ktoe'!BG$42</f>
        <v>1</v>
      </c>
      <c r="BH527" s="696">
        <f>'4 - Electr UW allocation ktoe'!BH$42</f>
        <v>1</v>
      </c>
    </row>
    <row r="528" spans="1:60" s="696" customFormat="1" ht="12.75" x14ac:dyDescent="0.2">
      <c r="A528" s="696" t="s">
        <v>6</v>
      </c>
      <c r="B528" s="696" t="s">
        <v>39</v>
      </c>
      <c r="C528" s="696" t="s">
        <v>14</v>
      </c>
      <c r="D528" s="696" t="s">
        <v>834</v>
      </c>
      <c r="E528" s="699" t="s">
        <v>1051</v>
      </c>
      <c r="F528" s="696" t="s">
        <v>11</v>
      </c>
      <c r="G528" s="702">
        <f>'4 - Electr UW allocation ktoe'!G$44</f>
        <v>0.45</v>
      </c>
      <c r="H528" s="702">
        <f>'4 - Electr UW allocation ktoe'!H$44</f>
        <v>0.45</v>
      </c>
      <c r="I528" s="702">
        <f>'4 - Electr UW allocation ktoe'!I$44</f>
        <v>0.45</v>
      </c>
      <c r="J528" s="702">
        <f>'4 - Electr UW allocation ktoe'!J$44</f>
        <v>0.45</v>
      </c>
      <c r="K528" s="702">
        <f>'4 - Electr UW allocation ktoe'!K$44</f>
        <v>0.45</v>
      </c>
      <c r="L528" s="702">
        <f>'4 - Electr UW allocation ktoe'!L$44</f>
        <v>0.45</v>
      </c>
      <c r="M528" s="702">
        <f>'4 - Electr UW allocation ktoe'!M$44</f>
        <v>0.45</v>
      </c>
      <c r="N528" s="702">
        <f>'4 - Electr UW allocation ktoe'!N$44</f>
        <v>0.45</v>
      </c>
      <c r="O528" s="702">
        <f>'4 - Electr UW allocation ktoe'!O$44</f>
        <v>0.45</v>
      </c>
      <c r="P528" s="702">
        <f>'4 - Electr UW allocation ktoe'!P$44</f>
        <v>0.45</v>
      </c>
      <c r="Q528" s="702">
        <f>'4 - Electr UW allocation ktoe'!Q$44</f>
        <v>0.45</v>
      </c>
      <c r="R528" s="702">
        <f>'4 - Electr UW allocation ktoe'!R$44</f>
        <v>0.45</v>
      </c>
      <c r="S528" s="702">
        <f>'4 - Electr UW allocation ktoe'!S$44</f>
        <v>0.45</v>
      </c>
      <c r="T528" s="702">
        <f>'4 - Electr UW allocation ktoe'!T$44</f>
        <v>0.45</v>
      </c>
      <c r="U528" s="702">
        <f>'4 - Electr UW allocation ktoe'!U$44</f>
        <v>0.45</v>
      </c>
      <c r="V528" s="702">
        <f>'4 - Electr UW allocation ktoe'!V$44</f>
        <v>0.45</v>
      </c>
      <c r="W528" s="702">
        <f>'4 - Electr UW allocation ktoe'!W$44</f>
        <v>0.45</v>
      </c>
      <c r="X528" s="702">
        <f>'4 - Electr UW allocation ktoe'!X$44</f>
        <v>0.45</v>
      </c>
      <c r="Y528" s="702">
        <f>'4 - Electr UW allocation ktoe'!Y$44</f>
        <v>0.45</v>
      </c>
      <c r="Z528" s="702">
        <f>'4 - Electr UW allocation ktoe'!Z$44</f>
        <v>0.45</v>
      </c>
      <c r="AA528" s="702">
        <f>'4 - Electr UW allocation ktoe'!AA$44</f>
        <v>0.45</v>
      </c>
      <c r="AB528" s="702">
        <f>'4 - Electr UW allocation ktoe'!AB$44</f>
        <v>0.45</v>
      </c>
      <c r="AC528" s="702">
        <f>'4 - Electr UW allocation ktoe'!AC$44</f>
        <v>0.45</v>
      </c>
      <c r="AD528" s="702">
        <f>'4 - Electr UW allocation ktoe'!AD$44</f>
        <v>0.45</v>
      </c>
      <c r="AE528" s="702">
        <f>'4 - Electr UW allocation ktoe'!AE$44</f>
        <v>0.45</v>
      </c>
      <c r="AF528" s="702">
        <f>'4 - Electr UW allocation ktoe'!AF$44</f>
        <v>0.45</v>
      </c>
      <c r="AG528" s="702">
        <f>'4 - Electr UW allocation ktoe'!AG$44</f>
        <v>0.45</v>
      </c>
      <c r="AH528" s="702">
        <f>'4 - Electr UW allocation ktoe'!AH$44</f>
        <v>0.45</v>
      </c>
      <c r="AI528" s="702">
        <f>'4 - Electr UW allocation ktoe'!AI$44</f>
        <v>0.45</v>
      </c>
      <c r="AJ528" s="702">
        <f>'4 - Electr UW allocation ktoe'!AJ$44</f>
        <v>0.45</v>
      </c>
      <c r="AK528" s="702">
        <f>'4 - Electr UW allocation ktoe'!AK$44</f>
        <v>0.45</v>
      </c>
      <c r="AL528" s="702">
        <f>'4 - Electr UW allocation ktoe'!AL$44</f>
        <v>0.45</v>
      </c>
      <c r="AM528" s="702">
        <f>'4 - Electr UW allocation ktoe'!AM$44</f>
        <v>0.45</v>
      </c>
      <c r="AN528" s="702">
        <f>'4 - Electr UW allocation ktoe'!AN$44</f>
        <v>0.45</v>
      </c>
      <c r="AO528" s="702">
        <f>'4 - Electr UW allocation ktoe'!AO$44</f>
        <v>0.45</v>
      </c>
      <c r="AP528" s="702">
        <f>'4 - Electr UW allocation ktoe'!AP$44</f>
        <v>0.45</v>
      </c>
      <c r="AQ528" s="702">
        <f>'4 - Electr UW allocation ktoe'!AQ$44</f>
        <v>0.45</v>
      </c>
      <c r="AR528" s="702">
        <f>'4 - Electr UW allocation ktoe'!AR$44</f>
        <v>0.45</v>
      </c>
      <c r="AS528" s="702">
        <f>'4 - Electr UW allocation ktoe'!AS$44</f>
        <v>0.45</v>
      </c>
      <c r="AT528" s="702">
        <f>'4 - Electr UW allocation ktoe'!AT$44</f>
        <v>0.45</v>
      </c>
      <c r="AU528" s="702">
        <f>'4 - Electr UW allocation ktoe'!AU$44</f>
        <v>0.45</v>
      </c>
      <c r="AV528" s="702">
        <f>'4 - Electr UW allocation ktoe'!AV$44</f>
        <v>0.45</v>
      </c>
      <c r="AW528" s="702">
        <f>'4 - Electr UW allocation ktoe'!AW$44</f>
        <v>0.45</v>
      </c>
      <c r="AX528" s="702">
        <f>'4 - Electr UW allocation ktoe'!AX$44</f>
        <v>0.45</v>
      </c>
      <c r="AY528" s="702">
        <f>'4 - Electr UW allocation ktoe'!AY$44</f>
        <v>0.45</v>
      </c>
      <c r="AZ528" s="702">
        <f>'4 - Electr UW allocation ktoe'!AZ$44</f>
        <v>0.45</v>
      </c>
      <c r="BA528" s="702">
        <f>'4 - Electr UW allocation ktoe'!BA$44</f>
        <v>0.45</v>
      </c>
      <c r="BB528" s="702">
        <f>'4 - Electr UW allocation ktoe'!BB$44</f>
        <v>0.45</v>
      </c>
      <c r="BC528" s="702">
        <f>'4 - Electr UW allocation ktoe'!BC$44</f>
        <v>0.45</v>
      </c>
      <c r="BD528" s="702">
        <f>'4 - Electr UW allocation ktoe'!BD$44</f>
        <v>0.45</v>
      </c>
      <c r="BE528" s="702">
        <f>'4 - Electr UW allocation ktoe'!BE$44</f>
        <v>0.45</v>
      </c>
      <c r="BF528" s="702">
        <f>'4 - Electr UW allocation ktoe'!BF$44</f>
        <v>0.45</v>
      </c>
      <c r="BG528" s="702">
        <f>'4 - Electr UW allocation ktoe'!BG$44</f>
        <v>0.45</v>
      </c>
      <c r="BH528" s="702">
        <f>'4 - Electr UW allocation ktoe'!BH$44</f>
        <v>0.45</v>
      </c>
    </row>
    <row r="529" spans="1:60" s="696" customFormat="1" ht="12.75" x14ac:dyDescent="0.2">
      <c r="A529" s="696" t="s">
        <v>6</v>
      </c>
      <c r="B529" s="696" t="s">
        <v>39</v>
      </c>
      <c r="C529" s="696" t="s">
        <v>14</v>
      </c>
      <c r="D529" s="696" t="s">
        <v>834</v>
      </c>
      <c r="E529" s="699" t="s">
        <v>1051</v>
      </c>
      <c r="F529" s="696" t="s">
        <v>12</v>
      </c>
      <c r="G529" s="700">
        <f>'3 Heat eta and phi'!D$43</f>
        <v>0.8</v>
      </c>
      <c r="H529" s="700">
        <f>'3 Heat eta and phi'!E$43</f>
        <v>0.80200000000000005</v>
      </c>
      <c r="I529" s="700">
        <f>'3 Heat eta and phi'!F$43</f>
        <v>0.80400000000000005</v>
      </c>
      <c r="J529" s="700">
        <f>'3 Heat eta and phi'!G$43</f>
        <v>0.80600000000000005</v>
      </c>
      <c r="K529" s="700">
        <f>'3 Heat eta and phi'!H$43</f>
        <v>0.80800000000000005</v>
      </c>
      <c r="L529" s="700">
        <f>'3 Heat eta and phi'!I$43</f>
        <v>0.81</v>
      </c>
      <c r="M529" s="700">
        <f>'3 Heat eta and phi'!J$43</f>
        <v>0.81200000000000006</v>
      </c>
      <c r="N529" s="700">
        <f>'3 Heat eta and phi'!K$43</f>
        <v>0.81399999999999995</v>
      </c>
      <c r="O529" s="700">
        <f>'3 Heat eta and phi'!L$43</f>
        <v>0.81599999999999995</v>
      </c>
      <c r="P529" s="700">
        <f>'3 Heat eta and phi'!M$43</f>
        <v>0.81799999999999995</v>
      </c>
      <c r="Q529" s="700">
        <f>'3 Heat eta and phi'!N$43</f>
        <v>0.82</v>
      </c>
      <c r="R529" s="700">
        <f>'3 Heat eta and phi'!O$43</f>
        <v>0.82199999999999995</v>
      </c>
      <c r="S529" s="700">
        <f>'3 Heat eta and phi'!P$43</f>
        <v>0.82399999999999995</v>
      </c>
      <c r="T529" s="700">
        <f>'3 Heat eta and phi'!Q$43</f>
        <v>0.82599999999999996</v>
      </c>
      <c r="U529" s="700">
        <f>'3 Heat eta and phi'!R$43</f>
        <v>0.82799999999999996</v>
      </c>
      <c r="V529" s="700">
        <f>'3 Heat eta and phi'!S$43</f>
        <v>0.83</v>
      </c>
      <c r="W529" s="700">
        <f>'3 Heat eta and phi'!T$43</f>
        <v>0.83199999999999996</v>
      </c>
      <c r="X529" s="700">
        <f>'3 Heat eta and phi'!U$43</f>
        <v>0.83399999999999996</v>
      </c>
      <c r="Y529" s="700">
        <f>'3 Heat eta and phi'!V$43</f>
        <v>0.83599999999999997</v>
      </c>
      <c r="Z529" s="700">
        <f>'3 Heat eta and phi'!W$43</f>
        <v>0.83799999999999997</v>
      </c>
      <c r="AA529" s="700">
        <f>'3 Heat eta and phi'!X$43</f>
        <v>0.84</v>
      </c>
      <c r="AB529" s="700">
        <f>'3 Heat eta and phi'!Y$43</f>
        <v>0.84199999999999997</v>
      </c>
      <c r="AC529" s="700">
        <f>'3 Heat eta and phi'!Z$43</f>
        <v>0.84399999999999997</v>
      </c>
      <c r="AD529" s="700">
        <f>'3 Heat eta and phi'!AA$43</f>
        <v>0.84599999999999997</v>
      </c>
      <c r="AE529" s="700">
        <f>'3 Heat eta and phi'!AB$43</f>
        <v>0.84799999999999998</v>
      </c>
      <c r="AF529" s="700">
        <f>'3 Heat eta and phi'!AC$43</f>
        <v>0.85</v>
      </c>
      <c r="AG529" s="700">
        <f>'3 Heat eta and phi'!AD$43</f>
        <v>0.85199999999999998</v>
      </c>
      <c r="AH529" s="700">
        <f>'3 Heat eta and phi'!AE$43</f>
        <v>0.85399999999999998</v>
      </c>
      <c r="AI529" s="700">
        <f>'3 Heat eta and phi'!AF$43</f>
        <v>0.85599999999999998</v>
      </c>
      <c r="AJ529" s="700">
        <f>'3 Heat eta and phi'!AG$43</f>
        <v>0.85799999999999998</v>
      </c>
      <c r="AK529" s="700">
        <f>'3 Heat eta and phi'!AH$43</f>
        <v>0.86</v>
      </c>
      <c r="AL529" s="700">
        <f>'3 Heat eta and phi'!AI$43</f>
        <v>0.86199999999999999</v>
      </c>
      <c r="AM529" s="700">
        <f>'3 Heat eta and phi'!AJ$43</f>
        <v>0.86399999999999999</v>
      </c>
      <c r="AN529" s="700">
        <f>'3 Heat eta and phi'!AK$43</f>
        <v>0.86599999999999999</v>
      </c>
      <c r="AO529" s="700">
        <f>'3 Heat eta and phi'!AL$43</f>
        <v>0.86799999999999999</v>
      </c>
      <c r="AP529" s="700">
        <f>'3 Heat eta and phi'!AM$43</f>
        <v>0.87</v>
      </c>
      <c r="AQ529" s="700">
        <f>'3 Heat eta and phi'!AN$43</f>
        <v>0.872</v>
      </c>
      <c r="AR529" s="700">
        <f>'3 Heat eta and phi'!AO$43</f>
        <v>0.874</v>
      </c>
      <c r="AS529" s="700">
        <f>'3 Heat eta and phi'!AP$43</f>
        <v>0.876</v>
      </c>
      <c r="AT529" s="700">
        <f>'3 Heat eta and phi'!AQ$43</f>
        <v>0.878</v>
      </c>
      <c r="AU529" s="700">
        <f>'3 Heat eta and phi'!AR$43</f>
        <v>0.88</v>
      </c>
      <c r="AV529" s="700">
        <f>'3 Heat eta and phi'!AS$43</f>
        <v>0.88200000000000001</v>
      </c>
      <c r="AW529" s="700">
        <f>'3 Heat eta and phi'!AT$43</f>
        <v>0.88400000000000001</v>
      </c>
      <c r="AX529" s="700">
        <f>'3 Heat eta and phi'!AU$43</f>
        <v>0.88600000000000001</v>
      </c>
      <c r="AY529" s="700">
        <f>'3 Heat eta and phi'!AV$43</f>
        <v>0.88800000000000001</v>
      </c>
      <c r="AZ529" s="700">
        <f>'3 Heat eta and phi'!AW$43</f>
        <v>0.89</v>
      </c>
      <c r="BA529" s="700">
        <f>'3 Heat eta and phi'!AX$43</f>
        <v>0.89200000000000002</v>
      </c>
      <c r="BB529" s="700">
        <f>'3 Heat eta and phi'!AY$43</f>
        <v>0.89400000000000002</v>
      </c>
      <c r="BC529" s="700">
        <f>'3 Heat eta and phi'!AZ$43</f>
        <v>0.89600000000000002</v>
      </c>
      <c r="BD529" s="700">
        <f>'3 Heat eta and phi'!BA$43</f>
        <v>0.89800000000000002</v>
      </c>
      <c r="BE529" s="700">
        <f>'3 Heat eta and phi'!BB$43</f>
        <v>0.9</v>
      </c>
      <c r="BF529" s="700">
        <f>'3 Heat eta and phi'!BC$43</f>
        <v>0.90200000000000002</v>
      </c>
      <c r="BG529" s="700">
        <f>'3 Heat eta and phi'!BD$43</f>
        <v>0.90400000000000003</v>
      </c>
      <c r="BH529" s="700">
        <f>'3 Heat eta and phi'!BE$43</f>
        <v>0.90600000000000003</v>
      </c>
    </row>
    <row r="530" spans="1:60" s="696" customFormat="1" ht="12.75" x14ac:dyDescent="0.2">
      <c r="A530" s="696" t="s">
        <v>6</v>
      </c>
      <c r="B530" s="696" t="s">
        <v>39</v>
      </c>
      <c r="C530" s="696" t="s">
        <v>14</v>
      </c>
      <c r="D530" s="696" t="s">
        <v>834</v>
      </c>
      <c r="E530" s="699" t="s">
        <v>1051</v>
      </c>
      <c r="F530" s="696" t="s">
        <v>13</v>
      </c>
      <c r="G530" s="700">
        <f>'3 Heat eta and phi'!D$46</f>
        <v>0.40171211160431208</v>
      </c>
      <c r="H530" s="700">
        <f>'3 Heat eta and phi'!E$46</f>
        <v>0.40134221094905953</v>
      </c>
      <c r="I530" s="700">
        <f>'3 Heat eta and phi'!F$46</f>
        <v>0.40445994504333127</v>
      </c>
      <c r="J530" s="700">
        <f>'3 Heat eta and phi'!G$46</f>
        <v>0.4048826886493343</v>
      </c>
      <c r="K530" s="700">
        <f>'3 Heat eta and phi'!H$46</f>
        <v>0.40282181357006985</v>
      </c>
      <c r="L530" s="700">
        <f>'3 Heat eta and phi'!I$46</f>
        <v>0.40393151553582751</v>
      </c>
      <c r="M530" s="700">
        <f>'3 Heat eta and phi'!J$46</f>
        <v>0.40287465652082011</v>
      </c>
      <c r="N530" s="700">
        <f>'3 Heat eta and phi'!K$46</f>
        <v>0.40208201225956464</v>
      </c>
      <c r="O530" s="700">
        <f>'3 Heat eta and phi'!L$46</f>
        <v>0.40271612766856901</v>
      </c>
      <c r="P530" s="700">
        <f>'3 Heat eta and phi'!M$46</f>
        <v>0.40308602832382168</v>
      </c>
      <c r="Q530" s="700">
        <f>'3 Heat eta and phi'!N$46</f>
        <v>0.40255759881631803</v>
      </c>
      <c r="R530" s="700">
        <f>'3 Heat eta and phi'!O$46</f>
        <v>0.40261044176706828</v>
      </c>
      <c r="S530" s="700">
        <f>'3 Heat eta and phi'!P$46</f>
        <v>0.40308602832382168</v>
      </c>
      <c r="T530" s="700">
        <f>'3 Heat eta and phi'!Q$46</f>
        <v>0.4022933840625661</v>
      </c>
      <c r="U530" s="700">
        <f>'3 Heat eta and phi'!R$46</f>
        <v>0.40287465652082011</v>
      </c>
      <c r="V530" s="700">
        <f>'3 Heat eta and phi'!S$46</f>
        <v>0.40102515324455723</v>
      </c>
      <c r="W530" s="700">
        <f>'3 Heat eta and phi'!T$46</f>
        <v>0.40076093849080541</v>
      </c>
      <c r="X530" s="700">
        <f>'3 Heat eta and phi'!U$46</f>
        <v>0.4033502430775735</v>
      </c>
      <c r="Y530" s="700">
        <f>'3 Heat eta and phi'!V$46</f>
        <v>0.40234622701331646</v>
      </c>
      <c r="Z530" s="700">
        <f>'3 Heat eta and phi'!W$46</f>
        <v>0.40435425914183065</v>
      </c>
      <c r="AA530" s="700">
        <f>'3 Heat eta and phi'!X$46</f>
        <v>0.40271612766856901</v>
      </c>
      <c r="AB530" s="700">
        <f>'3 Heat eta and phi'!Y$46</f>
        <v>0.402134855210315</v>
      </c>
      <c r="AC530" s="700">
        <f>'3 Heat eta and phi'!Z$46</f>
        <v>0.40250475586556766</v>
      </c>
      <c r="AD530" s="700">
        <f>'3 Heat eta and phi'!AA$46</f>
        <v>0.40160642570281135</v>
      </c>
      <c r="AE530" s="700">
        <f>'3 Heat eta and phi'!AB$46</f>
        <v>0.40202916930881427</v>
      </c>
      <c r="AF530" s="700">
        <f>'3 Heat eta and phi'!AC$46</f>
        <v>0.40409004438807872</v>
      </c>
      <c r="AG530" s="700">
        <f>'3 Heat eta and phi'!AD$46</f>
        <v>0.40414288733882908</v>
      </c>
      <c r="AH530" s="700">
        <f>'3 Heat eta and phi'!AE$46</f>
        <v>0.40340308602832387</v>
      </c>
      <c r="AI530" s="700">
        <f>'3 Heat eta and phi'!AF$46</f>
        <v>0.4022933840625661</v>
      </c>
      <c r="AJ530" s="700">
        <f>'3 Heat eta and phi'!AG$46</f>
        <v>0.39996829422954983</v>
      </c>
      <c r="AK530" s="700">
        <f>'3 Heat eta and phi'!AH$46</f>
        <v>0.40007398013105056</v>
      </c>
      <c r="AL530" s="700">
        <f>'3 Heat eta and phi'!AI$46</f>
        <v>0.40255759881631803</v>
      </c>
      <c r="AM530" s="700">
        <f>'3 Heat eta and phi'!AJ$46</f>
        <v>0.40165926865356172</v>
      </c>
      <c r="AN530" s="700">
        <f>'3 Heat eta and phi'!AK$46</f>
        <v>0.40292749947157058</v>
      </c>
      <c r="AO530" s="700">
        <f>'3 Heat eta and phi'!AL$46</f>
        <v>0.40113083914605796</v>
      </c>
      <c r="AP530" s="700">
        <f>'3 Heat eta and phi'!AM$46</f>
        <v>0.39965123652504764</v>
      </c>
      <c r="AQ530" s="700">
        <f>'3 Heat eta and phi'!AN$46</f>
        <v>0.40329740012682325</v>
      </c>
      <c r="AR530" s="700">
        <f>'3 Heat eta and phi'!AO$46</f>
        <v>0.40091946734305661</v>
      </c>
      <c r="AS530" s="700">
        <f>'3 Heat eta and phi'!AP$46</f>
        <v>0.40070809554005504</v>
      </c>
      <c r="AT530" s="700">
        <f>'3 Heat eta and phi'!AQ$46</f>
        <v>0.40012682308180103</v>
      </c>
      <c r="AU530" s="700">
        <f>'3 Heat eta and phi'!AR$46</f>
        <v>0.40097231029380687</v>
      </c>
      <c r="AV530" s="700">
        <f>'3 Heat eta and phi'!AS$46</f>
        <v>0.40123652504755869</v>
      </c>
      <c r="AW530" s="700">
        <f>'3 Heat eta and phi'!AT$46</f>
        <v>0.40054956668780395</v>
      </c>
      <c r="AX530" s="700">
        <f>'3 Heat eta and phi'!AU$46</f>
        <v>0.40033819488480238</v>
      </c>
      <c r="AY530" s="700">
        <f>'3 Heat eta and phi'!AV$46</f>
        <v>0.40065525258930468</v>
      </c>
      <c r="AZ530" s="700">
        <f>'3 Heat eta and phi'!AW$46</f>
        <v>0.40039103783555285</v>
      </c>
      <c r="BA530" s="700">
        <f>'3 Heat eta and phi'!AX$46</f>
        <v>0.40017966603255128</v>
      </c>
      <c r="BB530" s="700">
        <f>'3 Heat eta and phi'!AY$46</f>
        <v>0.40023250898330165</v>
      </c>
      <c r="BC530" s="700">
        <f>'3 Heat eta and phi'!AZ$46</f>
        <v>0.40139505389980978</v>
      </c>
      <c r="BD530" s="700">
        <f>'3 Heat eta and phi'!BA$46</f>
        <v>0.40123652504755869</v>
      </c>
      <c r="BE530" s="700">
        <f>'3 Heat eta and phi'!BB$46</f>
        <v>0.40329740012682325</v>
      </c>
      <c r="BF530" s="700">
        <f>'3 Heat eta and phi'!BC$46</f>
        <v>0.40123652504755869</v>
      </c>
      <c r="BG530" s="700">
        <f>'3 Heat eta and phi'!BD$46</f>
        <v>0.40192348340731354</v>
      </c>
      <c r="BH530" s="700">
        <f>'3 Heat eta and phi'!BE$46</f>
        <v>0.40266328471781876</v>
      </c>
    </row>
    <row r="531" spans="1:60" s="696" customFormat="1" ht="12.75" x14ac:dyDescent="0.2">
      <c r="A531" s="696" t="s">
        <v>6</v>
      </c>
      <c r="B531" s="696" t="s">
        <v>39</v>
      </c>
      <c r="C531" s="696" t="s">
        <v>14</v>
      </c>
      <c r="D531" s="696" t="s">
        <v>1024</v>
      </c>
      <c r="E531" s="699" t="s">
        <v>1052</v>
      </c>
      <c r="F531" s="696" t="s">
        <v>11</v>
      </c>
      <c r="G531" s="702">
        <f>'4 - Electr UW allocation ktoe'!G$49</f>
        <v>0.1</v>
      </c>
      <c r="H531" s="702">
        <f>'4 - Electr UW allocation ktoe'!H$49</f>
        <v>0.1</v>
      </c>
      <c r="I531" s="702">
        <f>'4 - Electr UW allocation ktoe'!I$49</f>
        <v>0.1</v>
      </c>
      <c r="J531" s="702">
        <f>'4 - Electr UW allocation ktoe'!J$49</f>
        <v>0.1</v>
      </c>
      <c r="K531" s="702">
        <f>'4 - Electr UW allocation ktoe'!K$49</f>
        <v>0.1</v>
      </c>
      <c r="L531" s="702">
        <f>'4 - Electr UW allocation ktoe'!L$49</f>
        <v>0.1</v>
      </c>
      <c r="M531" s="702">
        <f>'4 - Electr UW allocation ktoe'!M$49</f>
        <v>0.1</v>
      </c>
      <c r="N531" s="702">
        <f>'4 - Electr UW allocation ktoe'!N$49</f>
        <v>0.1</v>
      </c>
      <c r="O531" s="702">
        <f>'4 - Electr UW allocation ktoe'!O$49</f>
        <v>0.1</v>
      </c>
      <c r="P531" s="702">
        <f>'4 - Electr UW allocation ktoe'!P$49</f>
        <v>0.1</v>
      </c>
      <c r="Q531" s="702">
        <f>'4 - Electr UW allocation ktoe'!Q$49</f>
        <v>0.1</v>
      </c>
      <c r="R531" s="702">
        <f>'4 - Electr UW allocation ktoe'!R$49</f>
        <v>0.1</v>
      </c>
      <c r="S531" s="702">
        <f>'4 - Electr UW allocation ktoe'!S$49</f>
        <v>0.1</v>
      </c>
      <c r="T531" s="702">
        <f>'4 - Electr UW allocation ktoe'!T$49</f>
        <v>0.1</v>
      </c>
      <c r="U531" s="702">
        <f>'4 - Electr UW allocation ktoe'!U$49</f>
        <v>0.1</v>
      </c>
      <c r="V531" s="702">
        <f>'4 - Electr UW allocation ktoe'!V$49</f>
        <v>0.1</v>
      </c>
      <c r="W531" s="702">
        <f>'4 - Electr UW allocation ktoe'!W$49</f>
        <v>0.1</v>
      </c>
      <c r="X531" s="702">
        <f>'4 - Electr UW allocation ktoe'!X$49</f>
        <v>0.1</v>
      </c>
      <c r="Y531" s="702">
        <f>'4 - Electr UW allocation ktoe'!Y$49</f>
        <v>0.1</v>
      </c>
      <c r="Z531" s="702">
        <f>'4 - Electr UW allocation ktoe'!Z$49</f>
        <v>0.1</v>
      </c>
      <c r="AA531" s="702">
        <f>'4 - Electr UW allocation ktoe'!AA$49</f>
        <v>0.1</v>
      </c>
      <c r="AB531" s="702">
        <f>'4 - Electr UW allocation ktoe'!AB$49</f>
        <v>0.1</v>
      </c>
      <c r="AC531" s="702">
        <f>'4 - Electr UW allocation ktoe'!AC$49</f>
        <v>0.1</v>
      </c>
      <c r="AD531" s="702">
        <f>'4 - Electr UW allocation ktoe'!AD$49</f>
        <v>0.1</v>
      </c>
      <c r="AE531" s="702">
        <f>'4 - Electr UW allocation ktoe'!AE$49</f>
        <v>0.1</v>
      </c>
      <c r="AF531" s="702">
        <f>'4 - Electr UW allocation ktoe'!AF$49</f>
        <v>0.1</v>
      </c>
      <c r="AG531" s="702">
        <f>'4 - Electr UW allocation ktoe'!AG$49</f>
        <v>0.1</v>
      </c>
      <c r="AH531" s="702">
        <f>'4 - Electr UW allocation ktoe'!AH$49</f>
        <v>0.1</v>
      </c>
      <c r="AI531" s="702">
        <f>'4 - Electr UW allocation ktoe'!AI$49</f>
        <v>0.1</v>
      </c>
      <c r="AJ531" s="702">
        <f>'4 - Electr UW allocation ktoe'!AJ$49</f>
        <v>0.1</v>
      </c>
      <c r="AK531" s="702">
        <f>'4 - Electr UW allocation ktoe'!AK$49</f>
        <v>0.1</v>
      </c>
      <c r="AL531" s="702">
        <f>'4 - Electr UW allocation ktoe'!AL$49</f>
        <v>0.1</v>
      </c>
      <c r="AM531" s="702">
        <f>'4 - Electr UW allocation ktoe'!AM$49</f>
        <v>0.1</v>
      </c>
      <c r="AN531" s="702">
        <f>'4 - Electr UW allocation ktoe'!AN$49</f>
        <v>0.1</v>
      </c>
      <c r="AO531" s="702">
        <f>'4 - Electr UW allocation ktoe'!AO$49</f>
        <v>0.1</v>
      </c>
      <c r="AP531" s="702">
        <f>'4 - Electr UW allocation ktoe'!AP$49</f>
        <v>0.1</v>
      </c>
      <c r="AQ531" s="702">
        <f>'4 - Electr UW allocation ktoe'!AQ$49</f>
        <v>0.1</v>
      </c>
      <c r="AR531" s="702">
        <f>'4 - Electr UW allocation ktoe'!AR$49</f>
        <v>0.1</v>
      </c>
      <c r="AS531" s="702">
        <f>'4 - Electr UW allocation ktoe'!AS$49</f>
        <v>0.1</v>
      </c>
      <c r="AT531" s="702">
        <f>'4 - Electr UW allocation ktoe'!AT$49</f>
        <v>0.1</v>
      </c>
      <c r="AU531" s="702">
        <f>'4 - Electr UW allocation ktoe'!AU$49</f>
        <v>0.1</v>
      </c>
      <c r="AV531" s="702">
        <f>'4 - Electr UW allocation ktoe'!AV$49</f>
        <v>0.1</v>
      </c>
      <c r="AW531" s="702">
        <f>'4 - Electr UW allocation ktoe'!AW$49</f>
        <v>0.1</v>
      </c>
      <c r="AX531" s="702">
        <f>'4 - Electr UW allocation ktoe'!AX$49</f>
        <v>0.1</v>
      </c>
      <c r="AY531" s="702">
        <f>'4 - Electr UW allocation ktoe'!AY$49</f>
        <v>0.1</v>
      </c>
      <c r="AZ531" s="702">
        <f>'4 - Electr UW allocation ktoe'!AZ$49</f>
        <v>0.1</v>
      </c>
      <c r="BA531" s="702">
        <f>'4 - Electr UW allocation ktoe'!BA$49</f>
        <v>0.1</v>
      </c>
      <c r="BB531" s="702">
        <f>'4 - Electr UW allocation ktoe'!BB$49</f>
        <v>0.1</v>
      </c>
      <c r="BC531" s="702">
        <f>'4 - Electr UW allocation ktoe'!BC$49</f>
        <v>0.1</v>
      </c>
      <c r="BD531" s="702">
        <f>'4 - Electr UW allocation ktoe'!BD$49</f>
        <v>0.1</v>
      </c>
      <c r="BE531" s="702">
        <f>'4 - Electr UW allocation ktoe'!BE$49</f>
        <v>0.1</v>
      </c>
      <c r="BF531" s="702">
        <f>'4 - Electr UW allocation ktoe'!BF$49</f>
        <v>0.1</v>
      </c>
      <c r="BG531" s="702">
        <f>'4 - Electr UW allocation ktoe'!BG$49</f>
        <v>0.1</v>
      </c>
      <c r="BH531" s="702">
        <f>'4 - Electr UW allocation ktoe'!BH$49</f>
        <v>0.1</v>
      </c>
    </row>
    <row r="532" spans="1:60" s="696" customFormat="1" ht="12.75" x14ac:dyDescent="0.2">
      <c r="A532" s="696" t="s">
        <v>6</v>
      </c>
      <c r="B532" s="696" t="s">
        <v>39</v>
      </c>
      <c r="C532" s="696" t="s">
        <v>14</v>
      </c>
      <c r="D532" s="696" t="s">
        <v>1024</v>
      </c>
      <c r="E532" s="699" t="s">
        <v>1052</v>
      </c>
      <c r="F532" s="696" t="s">
        <v>12</v>
      </c>
      <c r="G532" s="696">
        <f>'4 - Electr UW allocation ktoe'!G$50</f>
        <v>0.2</v>
      </c>
      <c r="H532" s="696">
        <f>'4 - Electr UW allocation ktoe'!H$50</f>
        <v>0.2</v>
      </c>
      <c r="I532" s="696">
        <f>'4 - Electr UW allocation ktoe'!I$50</f>
        <v>0.2</v>
      </c>
      <c r="J532" s="696">
        <f>'4 - Electr UW allocation ktoe'!J$50</f>
        <v>0.2</v>
      </c>
      <c r="K532" s="696">
        <f>'4 - Electr UW allocation ktoe'!K$50</f>
        <v>0.2</v>
      </c>
      <c r="L532" s="696">
        <f>'4 - Electr UW allocation ktoe'!L$50</f>
        <v>0.2</v>
      </c>
      <c r="M532" s="696">
        <f>'4 - Electr UW allocation ktoe'!M$50</f>
        <v>0.2</v>
      </c>
      <c r="N532" s="696">
        <f>'4 - Electr UW allocation ktoe'!N$50</f>
        <v>0.2</v>
      </c>
      <c r="O532" s="696">
        <f>'4 - Electr UW allocation ktoe'!O$50</f>
        <v>0.2</v>
      </c>
      <c r="P532" s="696">
        <f>'4 - Electr UW allocation ktoe'!P$50</f>
        <v>0.2</v>
      </c>
      <c r="Q532" s="696">
        <f>'4 - Electr UW allocation ktoe'!Q$50</f>
        <v>0.2</v>
      </c>
      <c r="R532" s="696">
        <f>'4 - Electr UW allocation ktoe'!R$50</f>
        <v>0.2</v>
      </c>
      <c r="S532" s="696">
        <f>'4 - Electr UW allocation ktoe'!S$50</f>
        <v>0.2</v>
      </c>
      <c r="T532" s="696">
        <f>'4 - Electr UW allocation ktoe'!T$50</f>
        <v>0.2</v>
      </c>
      <c r="U532" s="696">
        <f>'4 - Electr UW allocation ktoe'!U$50</f>
        <v>0.2</v>
      </c>
      <c r="V532" s="696">
        <f>'4 - Electr UW allocation ktoe'!V$50</f>
        <v>0.2</v>
      </c>
      <c r="W532" s="696">
        <f>'4 - Electr UW allocation ktoe'!W$50</f>
        <v>0.2</v>
      </c>
      <c r="X532" s="696">
        <f>'4 - Electr UW allocation ktoe'!X$50</f>
        <v>0.2</v>
      </c>
      <c r="Y532" s="696">
        <f>'4 - Electr UW allocation ktoe'!Y$50</f>
        <v>0.2</v>
      </c>
      <c r="Z532" s="696">
        <f>'4 - Electr UW allocation ktoe'!Z$50</f>
        <v>0.2</v>
      </c>
      <c r="AA532" s="696">
        <f>'4 - Electr UW allocation ktoe'!AA$50</f>
        <v>0.2</v>
      </c>
      <c r="AB532" s="696">
        <f>'4 - Electr UW allocation ktoe'!AB$50</f>
        <v>0.2</v>
      </c>
      <c r="AC532" s="696">
        <f>'4 - Electr UW allocation ktoe'!AC$50</f>
        <v>0.2</v>
      </c>
      <c r="AD532" s="696">
        <f>'4 - Electr UW allocation ktoe'!AD$50</f>
        <v>0.2</v>
      </c>
      <c r="AE532" s="696">
        <f>'4 - Electr UW allocation ktoe'!AE$50</f>
        <v>0.2</v>
      </c>
      <c r="AF532" s="696">
        <f>'4 - Electr UW allocation ktoe'!AF$50</f>
        <v>0.2</v>
      </c>
      <c r="AG532" s="696">
        <f>'4 - Electr UW allocation ktoe'!AG$50</f>
        <v>0.2</v>
      </c>
      <c r="AH532" s="696">
        <f>'4 - Electr UW allocation ktoe'!AH$50</f>
        <v>0.2</v>
      </c>
      <c r="AI532" s="696">
        <f>'4 - Electr UW allocation ktoe'!AI$50</f>
        <v>0.2</v>
      </c>
      <c r="AJ532" s="696">
        <f>'4 - Electr UW allocation ktoe'!AJ$50</f>
        <v>0.2</v>
      </c>
      <c r="AK532" s="696">
        <f>'4 - Electr UW allocation ktoe'!AK$50</f>
        <v>0.2</v>
      </c>
      <c r="AL532" s="696">
        <f>'4 - Electr UW allocation ktoe'!AL$50</f>
        <v>0.2</v>
      </c>
      <c r="AM532" s="696">
        <f>'4 - Electr UW allocation ktoe'!AM$50</f>
        <v>0.2</v>
      </c>
      <c r="AN532" s="696">
        <f>'4 - Electr UW allocation ktoe'!AN$50</f>
        <v>0.2</v>
      </c>
      <c r="AO532" s="696">
        <f>'4 - Electr UW allocation ktoe'!AO$50</f>
        <v>0.2</v>
      </c>
      <c r="AP532" s="696">
        <f>'4 - Electr UW allocation ktoe'!AP$50</f>
        <v>0.2</v>
      </c>
      <c r="AQ532" s="696">
        <f>'4 - Electr UW allocation ktoe'!AQ$50</f>
        <v>0.2</v>
      </c>
      <c r="AR532" s="696">
        <f>'4 - Electr UW allocation ktoe'!AR$50</f>
        <v>0.2</v>
      </c>
      <c r="AS532" s="696">
        <f>'4 - Electr UW allocation ktoe'!AS$50</f>
        <v>0.2</v>
      </c>
      <c r="AT532" s="696">
        <f>'4 - Electr UW allocation ktoe'!AT$50</f>
        <v>0.2</v>
      </c>
      <c r="AU532" s="696">
        <f>'4 - Electr UW allocation ktoe'!AU$50</f>
        <v>0.2</v>
      </c>
      <c r="AV532" s="696">
        <f>'4 - Electr UW allocation ktoe'!AV$50</f>
        <v>0.2</v>
      </c>
      <c r="AW532" s="696">
        <f>'4 - Electr UW allocation ktoe'!AW$50</f>
        <v>0.2</v>
      </c>
      <c r="AX532" s="696">
        <f>'4 - Electr UW allocation ktoe'!AX$50</f>
        <v>0.2</v>
      </c>
      <c r="AY532" s="696">
        <f>'4 - Electr UW allocation ktoe'!AY$50</f>
        <v>0.2</v>
      </c>
      <c r="AZ532" s="696">
        <f>'4 - Electr UW allocation ktoe'!AZ$50</f>
        <v>0.2</v>
      </c>
      <c r="BA532" s="696">
        <f>'4 - Electr UW allocation ktoe'!BA$50</f>
        <v>0.2</v>
      </c>
      <c r="BB532" s="696">
        <f>'4 - Electr UW allocation ktoe'!BB$50</f>
        <v>0.2</v>
      </c>
      <c r="BC532" s="696">
        <f>'4 - Electr UW allocation ktoe'!BC$50</f>
        <v>0.2</v>
      </c>
      <c r="BD532" s="696">
        <f>'4 - Electr UW allocation ktoe'!BD$50</f>
        <v>0.2</v>
      </c>
      <c r="BE532" s="696">
        <f>'4 - Electr UW allocation ktoe'!BE$50</f>
        <v>0.2</v>
      </c>
      <c r="BF532" s="696">
        <f>'4 - Electr UW allocation ktoe'!BF$50</f>
        <v>0.2</v>
      </c>
      <c r="BG532" s="696">
        <f>'4 - Electr UW allocation ktoe'!BG$50</f>
        <v>0.2</v>
      </c>
      <c r="BH532" s="696">
        <f>'4 - Electr UW allocation ktoe'!BH$50</f>
        <v>0.2</v>
      </c>
    </row>
    <row r="533" spans="1:60" s="696" customFormat="1" ht="12.75" x14ac:dyDescent="0.2">
      <c r="A533" s="696" t="s">
        <v>6</v>
      </c>
      <c r="B533" s="696" t="s">
        <v>39</v>
      </c>
      <c r="C533" s="696" t="s">
        <v>14</v>
      </c>
      <c r="D533" s="696" t="s">
        <v>1024</v>
      </c>
      <c r="E533" s="699" t="s">
        <v>1052</v>
      </c>
      <c r="F533" s="696" t="s">
        <v>13</v>
      </c>
      <c r="G533" s="696">
        <f>'4 - Electr UW allocation ktoe'!G$52</f>
        <v>0.10453879941434846</v>
      </c>
      <c r="H533" s="696">
        <f>'4 - Electr UW allocation ktoe'!H$52</f>
        <v>0.10650073206442166</v>
      </c>
      <c r="I533" s="696">
        <f>'4 - Electr UW allocation ktoe'!I$52</f>
        <v>0.10846266471449487</v>
      </c>
      <c r="J533" s="696">
        <f>'4 - Electr UW allocation ktoe'!J$52</f>
        <v>0.11042459736456807</v>
      </c>
      <c r="K533" s="696">
        <f>'4 - Electr UW allocation ktoe'!K$52</f>
        <v>0.11238653001464129</v>
      </c>
      <c r="L533" s="696">
        <f>'4 - Electr UW allocation ktoe'!L$52</f>
        <v>0.11434846266471449</v>
      </c>
      <c r="M533" s="696">
        <f>'4 - Electr UW allocation ktoe'!M$52</f>
        <v>0.11631039531478769</v>
      </c>
      <c r="N533" s="696">
        <f>'4 - Electr UW allocation ktoe'!N$52</f>
        <v>0.1182723279648609</v>
      </c>
      <c r="O533" s="696">
        <f>'4 - Electr UW allocation ktoe'!O$52</f>
        <v>0.12023426061493411</v>
      </c>
      <c r="P533" s="696">
        <f>'4 - Electr UW allocation ktoe'!P$52</f>
        <v>0.12219619326500732</v>
      </c>
      <c r="Q533" s="696">
        <f>'4 - Electr UW allocation ktoe'!Q$52</f>
        <v>0.12415812591508052</v>
      </c>
      <c r="R533" s="696">
        <f>'4 - Electr UW allocation ktoe'!R$52</f>
        <v>0.12612005856515374</v>
      </c>
      <c r="S533" s="696">
        <f>'4 - Electr UW allocation ktoe'!S$52</f>
        <v>0.12808199121522693</v>
      </c>
      <c r="T533" s="696">
        <f>'4 - Electr UW allocation ktoe'!T$52</f>
        <v>0.13004392386530014</v>
      </c>
      <c r="U533" s="696">
        <f>'4 - Electr UW allocation ktoe'!U$52</f>
        <v>0.13200585651537333</v>
      </c>
      <c r="V533" s="696">
        <f>'4 - Electr UW allocation ktoe'!V$52</f>
        <v>0.13396778916544655</v>
      </c>
      <c r="W533" s="696">
        <f>'4 - Electr UW allocation ktoe'!W$52</f>
        <v>0.13592972181551977</v>
      </c>
      <c r="X533" s="696">
        <f>'4 - Electr UW allocation ktoe'!X$52</f>
        <v>0.13789165446559296</v>
      </c>
      <c r="Y533" s="696">
        <f>'4 - Electr UW allocation ktoe'!Y$52</f>
        <v>0.13985358711566617</v>
      </c>
      <c r="Z533" s="696">
        <f>'4 - Electr UW allocation ktoe'!Z$52</f>
        <v>0.14181551976573939</v>
      </c>
      <c r="AA533" s="696">
        <f>'4 - Electr UW allocation ktoe'!AA$52</f>
        <v>0.14377745241581258</v>
      </c>
      <c r="AB533" s="696">
        <f>'4 - Electr UW allocation ktoe'!AB$52</f>
        <v>0.1457393850658858</v>
      </c>
      <c r="AC533" s="696">
        <f>'4 - Electr UW allocation ktoe'!AC$52</f>
        <v>0.14770131771595901</v>
      </c>
      <c r="AD533" s="696">
        <f>'4 - Electr UW allocation ktoe'!AD$52</f>
        <v>0.14966325036603223</v>
      </c>
      <c r="AE533" s="696">
        <f>'4 - Electr UW allocation ktoe'!AE$52</f>
        <v>0.15162518301610542</v>
      </c>
      <c r="AF533" s="696">
        <f>'4 - Electr UW allocation ktoe'!AF$52</f>
        <v>0.15358711566617861</v>
      </c>
      <c r="AG533" s="696">
        <f>'4 - Electr UW allocation ktoe'!AG$52</f>
        <v>0.1555490483162518</v>
      </c>
      <c r="AH533" s="696">
        <f>'4 - Electr UW allocation ktoe'!AH$52</f>
        <v>0.15751098096632501</v>
      </c>
      <c r="AI533" s="696">
        <f>'4 - Electr UW allocation ktoe'!AI$52</f>
        <v>0.15947291361639823</v>
      </c>
      <c r="AJ533" s="696">
        <f>'4 - Electr UW allocation ktoe'!AJ$52</f>
        <v>0.16143484626647142</v>
      </c>
      <c r="AK533" s="696">
        <f>'4 - Electr UW allocation ktoe'!AK$52</f>
        <v>0.16339677891654464</v>
      </c>
      <c r="AL533" s="696">
        <f>'4 - Electr UW allocation ktoe'!AL$52</f>
        <v>0.16535871156661788</v>
      </c>
      <c r="AM533" s="696">
        <f>'4 - Electr UW allocation ktoe'!AM$52</f>
        <v>0.16732064421669107</v>
      </c>
      <c r="AN533" s="696">
        <f>'4 - Electr UW allocation ktoe'!AN$52</f>
        <v>0.16928257686676429</v>
      </c>
      <c r="AO533" s="696">
        <f>'4 - Electr UW allocation ktoe'!AO$52</f>
        <v>0.17124450951683748</v>
      </c>
      <c r="AP533" s="696">
        <f>'4 - Electr UW allocation ktoe'!AP$52</f>
        <v>0.17320644216691067</v>
      </c>
      <c r="AQ533" s="696">
        <f>'4 - Electr UW allocation ktoe'!AQ$52</f>
        <v>0.17516837481698389</v>
      </c>
      <c r="AR533" s="696">
        <f>'4 - Electr UW allocation ktoe'!AR$52</f>
        <v>0.17713030746705707</v>
      </c>
      <c r="AS533" s="696">
        <f>'4 - Electr UW allocation ktoe'!AS$52</f>
        <v>0.17909224011713029</v>
      </c>
      <c r="AT533" s="696">
        <f>'4 - Electr UW allocation ktoe'!AT$52</f>
        <v>0.18105417276720348</v>
      </c>
      <c r="AU533" s="696">
        <f>'4 - Electr UW allocation ktoe'!AU$52</f>
        <v>0.18301610541727673</v>
      </c>
      <c r="AV533" s="696">
        <f>'4 - Electr UW allocation ktoe'!AV$52</f>
        <v>0.18497803806734991</v>
      </c>
      <c r="AW533" s="696">
        <f>'4 - Electr UW allocation ktoe'!AW$52</f>
        <v>0.18693997071742313</v>
      </c>
      <c r="AX533" s="696">
        <f>'4 - Electr UW allocation ktoe'!AX$52</f>
        <v>0.18890190336749635</v>
      </c>
      <c r="AY533" s="696">
        <f>'4 - Electr UW allocation ktoe'!AY$52</f>
        <v>0.19086383601756954</v>
      </c>
      <c r="AZ533" s="696">
        <f>'4 - Electr UW allocation ktoe'!AZ$52</f>
        <v>0.19282576866764276</v>
      </c>
      <c r="BA533" s="696">
        <f>'4 - Electr UW allocation ktoe'!BA$52</f>
        <v>0.194787701317716</v>
      </c>
      <c r="BB533" s="696">
        <f>'4 - Electr UW allocation ktoe'!BB$52</f>
        <v>0.19674963396778913</v>
      </c>
      <c r="BC533" s="696">
        <f>'4 - Electr UW allocation ktoe'!BC$52</f>
        <v>0.19871156661786232</v>
      </c>
      <c r="BD533" s="696">
        <f>'4 - Electr UW allocation ktoe'!BD$52</f>
        <v>0.20067349926793557</v>
      </c>
      <c r="BE533" s="696">
        <f>'4 - Electr UW allocation ktoe'!BE$52</f>
        <v>0.20263543191800878</v>
      </c>
      <c r="BF533" s="696">
        <f>'4 - Electr UW allocation ktoe'!BF$52</f>
        <v>0.20459736456808197</v>
      </c>
      <c r="BG533" s="696">
        <f>'4 - Electr UW allocation ktoe'!BG$52</f>
        <v>0.20655929721815519</v>
      </c>
      <c r="BH533" s="696">
        <f>'4 - Electr UW allocation ktoe'!BH$52</f>
        <v>0.20852122986822841</v>
      </c>
    </row>
    <row r="534" spans="1:60" s="697" customFormat="1" ht="12.75" x14ac:dyDescent="0.2">
      <c r="A534" s="697" t="s">
        <v>6</v>
      </c>
      <c r="B534" s="697" t="s">
        <v>39</v>
      </c>
      <c r="C534" s="697" t="s">
        <v>18</v>
      </c>
      <c r="F534" s="697" t="s">
        <v>9</v>
      </c>
      <c r="AW534" s="697">
        <v>6</v>
      </c>
      <c r="AX534" s="697">
        <v>5</v>
      </c>
      <c r="AY534" s="697">
        <v>2</v>
      </c>
      <c r="AZ534" s="697">
        <v>1</v>
      </c>
      <c r="BA534" s="697">
        <v>1</v>
      </c>
      <c r="BB534" s="697">
        <v>2</v>
      </c>
      <c r="BC534" s="697">
        <v>10</v>
      </c>
      <c r="BD534" s="697">
        <v>1</v>
      </c>
      <c r="BE534" s="697">
        <v>1</v>
      </c>
      <c r="BF534" s="697">
        <v>2</v>
      </c>
      <c r="BG534" s="697">
        <v>3</v>
      </c>
    </row>
    <row r="535" spans="1:60" s="697" customFormat="1" ht="12.75" x14ac:dyDescent="0.2">
      <c r="A535" s="697" t="s">
        <v>6</v>
      </c>
      <c r="B535" s="697" t="s">
        <v>39</v>
      </c>
      <c r="C535" s="697" t="s">
        <v>18</v>
      </c>
      <c r="F535" s="697" t="s">
        <v>10</v>
      </c>
      <c r="AW535" s="698">
        <v>4.3843944785858902E-5</v>
      </c>
      <c r="AX535" s="698">
        <v>3.6243702656663402E-5</v>
      </c>
      <c r="AY535" s="698">
        <v>1.44342843120981E-5</v>
      </c>
      <c r="AZ535" s="698">
        <v>7.2732562368172203E-6</v>
      </c>
      <c r="BA535" s="698">
        <v>7.3943714044868999E-6</v>
      </c>
      <c r="BB535" s="698">
        <v>1.50290059815444E-5</v>
      </c>
      <c r="BC535" s="698">
        <v>7.5168753852398605E-5</v>
      </c>
      <c r="BD535" s="698">
        <v>8.0995269876239201E-6</v>
      </c>
      <c r="BE535" s="698">
        <v>7.7027360118314004E-6</v>
      </c>
      <c r="BF535" s="698">
        <v>1.6907457033924801E-5</v>
      </c>
      <c r="BG535" s="698">
        <v>2.4629935223270399E-5</v>
      </c>
    </row>
    <row r="536" spans="1:60" s="696" customFormat="1" ht="12.75" x14ac:dyDescent="0.2">
      <c r="A536" s="696" t="s">
        <v>6</v>
      </c>
      <c r="B536" s="696" t="s">
        <v>39</v>
      </c>
      <c r="C536" s="696" t="s">
        <v>18</v>
      </c>
      <c r="D536" s="696" t="s">
        <v>1076</v>
      </c>
      <c r="E536" s="699" t="s">
        <v>1049</v>
      </c>
      <c r="F536" s="696" t="s">
        <v>11</v>
      </c>
      <c r="G536" s="705"/>
      <c r="H536" s="705"/>
      <c r="I536" s="705"/>
      <c r="J536" s="705"/>
      <c r="K536" s="705"/>
      <c r="L536" s="705"/>
      <c r="M536" s="705"/>
      <c r="N536" s="705"/>
      <c r="O536" s="705"/>
      <c r="P536" s="705"/>
      <c r="Q536" s="705"/>
      <c r="R536" s="705"/>
      <c r="S536" s="705"/>
      <c r="T536" s="705"/>
      <c r="U536" s="705"/>
      <c r="V536" s="705"/>
      <c r="W536" s="705"/>
      <c r="X536" s="705"/>
      <c r="Y536" s="705"/>
      <c r="Z536" s="705"/>
      <c r="AA536" s="705"/>
      <c r="AB536" s="705"/>
      <c r="AC536" s="705"/>
      <c r="AD536" s="705"/>
      <c r="AE536" s="705"/>
      <c r="AF536" s="705"/>
      <c r="AG536" s="705"/>
      <c r="AH536" s="705"/>
      <c r="AI536" s="705"/>
      <c r="AJ536" s="705"/>
      <c r="AK536" s="705"/>
      <c r="AL536" s="705"/>
      <c r="AM536" s="705"/>
      <c r="AN536" s="705"/>
      <c r="AO536" s="705"/>
      <c r="AP536" s="705"/>
      <c r="AQ536" s="705"/>
      <c r="AR536" s="705"/>
      <c r="AS536" s="705"/>
      <c r="AT536" s="705"/>
      <c r="AU536" s="705"/>
      <c r="AV536" s="705"/>
      <c r="AW536" s="696">
        <f>1</f>
        <v>1</v>
      </c>
      <c r="AX536" s="696">
        <f>1</f>
        <v>1</v>
      </c>
      <c r="AY536" s="696">
        <f>1</f>
        <v>1</v>
      </c>
      <c r="AZ536" s="696">
        <f>1</f>
        <v>1</v>
      </c>
      <c r="BA536" s="696">
        <f>1</f>
        <v>1</v>
      </c>
      <c r="BB536" s="696">
        <f>1</f>
        <v>1</v>
      </c>
      <c r="BC536" s="696">
        <f>1</f>
        <v>1</v>
      </c>
      <c r="BD536" s="696">
        <f>1</f>
        <v>1</v>
      </c>
      <c r="BE536" s="696">
        <f>1</f>
        <v>1</v>
      </c>
      <c r="BF536" s="696">
        <f>1</f>
        <v>1</v>
      </c>
      <c r="BG536" s="696">
        <f>1</f>
        <v>1</v>
      </c>
      <c r="BH536" s="705"/>
    </row>
    <row r="537" spans="1:60" s="696" customFormat="1" ht="12.75" x14ac:dyDescent="0.2">
      <c r="A537" s="696" t="s">
        <v>6</v>
      </c>
      <c r="B537" s="696" t="s">
        <v>39</v>
      </c>
      <c r="C537" s="696" t="s">
        <v>18</v>
      </c>
      <c r="D537" s="696" t="s">
        <v>1076</v>
      </c>
      <c r="E537" s="699" t="s">
        <v>1049</v>
      </c>
      <c r="F537" s="696" t="s">
        <v>12</v>
      </c>
      <c r="G537" s="705"/>
      <c r="H537" s="705"/>
      <c r="I537" s="705"/>
      <c r="J537" s="705"/>
      <c r="K537" s="705"/>
      <c r="L537" s="705"/>
      <c r="M537" s="705"/>
      <c r="N537" s="705"/>
      <c r="O537" s="705"/>
      <c r="P537" s="705"/>
      <c r="Q537" s="705"/>
      <c r="R537" s="705"/>
      <c r="S537" s="705"/>
      <c r="T537" s="705"/>
      <c r="U537" s="705"/>
      <c r="V537" s="705"/>
      <c r="W537" s="705"/>
      <c r="X537" s="705"/>
      <c r="Y537" s="705"/>
      <c r="Z537" s="705"/>
      <c r="AA537" s="705"/>
      <c r="AB537" s="705"/>
      <c r="AC537" s="705"/>
      <c r="AD537" s="705"/>
      <c r="AE537" s="705"/>
      <c r="AF537" s="705"/>
      <c r="AG537" s="705"/>
      <c r="AH537" s="705"/>
      <c r="AI537" s="705"/>
      <c r="AJ537" s="705"/>
      <c r="AK537" s="705"/>
      <c r="AL537" s="705"/>
      <c r="AM537" s="705"/>
      <c r="AN537" s="705"/>
      <c r="AO537" s="705"/>
      <c r="AP537" s="705"/>
      <c r="AQ537" s="705"/>
      <c r="AR537" s="705"/>
      <c r="AS537" s="705"/>
      <c r="AT537" s="705"/>
      <c r="AU537" s="705"/>
      <c r="AV537" s="705"/>
      <c r="AW537" s="701">
        <f>'3 Heat eta and phi'!AT$50</f>
        <v>1</v>
      </c>
      <c r="AX537" s="701">
        <f>'3 Heat eta and phi'!AU$50</f>
        <v>1</v>
      </c>
      <c r="AY537" s="701">
        <f>'3 Heat eta and phi'!AV$50</f>
        <v>1</v>
      </c>
      <c r="AZ537" s="701">
        <f>'3 Heat eta and phi'!AW$50</f>
        <v>1</v>
      </c>
      <c r="BA537" s="701">
        <f>'3 Heat eta and phi'!AX$50</f>
        <v>1</v>
      </c>
      <c r="BB537" s="701">
        <f>'3 Heat eta and phi'!AY$50</f>
        <v>1</v>
      </c>
      <c r="BC537" s="701">
        <f>'3 Heat eta and phi'!AZ$50</f>
        <v>1</v>
      </c>
      <c r="BD537" s="701">
        <f>'3 Heat eta and phi'!BA$50</f>
        <v>1</v>
      </c>
      <c r="BE537" s="701">
        <f>'3 Heat eta and phi'!BB$50</f>
        <v>1</v>
      </c>
      <c r="BF537" s="701">
        <f>'3 Heat eta and phi'!BC$50</f>
        <v>1</v>
      </c>
      <c r="BG537" s="701">
        <f>'3 Heat eta and phi'!BD$50</f>
        <v>1</v>
      </c>
      <c r="BH537" s="705"/>
    </row>
    <row r="538" spans="1:60" s="696" customFormat="1" ht="12.75" x14ac:dyDescent="0.2">
      <c r="A538" s="696" t="s">
        <v>6</v>
      </c>
      <c r="B538" s="696" t="s">
        <v>39</v>
      </c>
      <c r="C538" s="696" t="s">
        <v>18</v>
      </c>
      <c r="D538" s="696" t="s">
        <v>1076</v>
      </c>
      <c r="E538" s="699" t="s">
        <v>1049</v>
      </c>
      <c r="F538" s="696" t="s">
        <v>13</v>
      </c>
      <c r="G538" s="705"/>
      <c r="H538" s="705"/>
      <c r="I538" s="705"/>
      <c r="J538" s="705"/>
      <c r="K538" s="705"/>
      <c r="L538" s="705"/>
      <c r="M538" s="705"/>
      <c r="N538" s="705"/>
      <c r="O538" s="705"/>
      <c r="P538" s="705"/>
      <c r="Q538" s="705"/>
      <c r="R538" s="705"/>
      <c r="S538" s="705"/>
      <c r="T538" s="705"/>
      <c r="U538" s="705"/>
      <c r="V538" s="705"/>
      <c r="W538" s="705"/>
      <c r="X538" s="705"/>
      <c r="Y538" s="705"/>
      <c r="Z538" s="705"/>
      <c r="AA538" s="705"/>
      <c r="AB538" s="705"/>
      <c r="AC538" s="705"/>
      <c r="AD538" s="705"/>
      <c r="AE538" s="705"/>
      <c r="AF538" s="705"/>
      <c r="AG538" s="705"/>
      <c r="AH538" s="705"/>
      <c r="AI538" s="705"/>
      <c r="AJ538" s="705"/>
      <c r="AK538" s="705"/>
      <c r="AL538" s="705"/>
      <c r="AM538" s="705"/>
      <c r="AN538" s="705"/>
      <c r="AO538" s="705"/>
      <c r="AP538" s="705"/>
      <c r="AQ538" s="705"/>
      <c r="AR538" s="705"/>
      <c r="AS538" s="705"/>
      <c r="AT538" s="705"/>
      <c r="AU538" s="705"/>
      <c r="AV538" s="705"/>
      <c r="AW538" s="700">
        <f>'3 Heat eta and phi'!AT$36</f>
        <v>0.23998392067533172</v>
      </c>
      <c r="AX538" s="700">
        <f>'3 Heat eta and phi'!AU$36</f>
        <v>0.23971593193085891</v>
      </c>
      <c r="AY538" s="700">
        <f>'3 Heat eta and phi'!AV$36</f>
        <v>0.24011791504756808</v>
      </c>
      <c r="AZ538" s="700">
        <f>'3 Heat eta and phi'!AW$36</f>
        <v>0.23978292911697718</v>
      </c>
      <c r="BA538" s="700">
        <f>'3 Heat eta and phi'!AX$36</f>
        <v>0.23951494037250431</v>
      </c>
      <c r="BB538" s="700">
        <f>'3 Heat eta and phi'!AY$36</f>
        <v>0.23958193755862245</v>
      </c>
      <c r="BC538" s="700">
        <f>'3 Heat eta and phi'!AZ$36</f>
        <v>0.24105587565322251</v>
      </c>
      <c r="BD538" s="700">
        <f>'3 Heat eta and phi'!BA$36</f>
        <v>0.24085488409486799</v>
      </c>
      <c r="BE538" s="700">
        <f>'3 Heat eta and phi'!BB$36</f>
        <v>0.24346777435347722</v>
      </c>
      <c r="BF538" s="700">
        <f>'3 Heat eta and phi'!BC$36</f>
        <v>0.24085488409486799</v>
      </c>
      <c r="BG538" s="700">
        <f>'3 Heat eta and phi'!BD$36</f>
        <v>0.2417258475144044</v>
      </c>
      <c r="BH538" s="705"/>
    </row>
    <row r="539" spans="1:60" s="697" customFormat="1" ht="12.75" x14ac:dyDescent="0.2">
      <c r="A539" s="697" t="s">
        <v>6</v>
      </c>
      <c r="B539" s="697" t="s">
        <v>58</v>
      </c>
      <c r="C539" s="697" t="s">
        <v>17</v>
      </c>
      <c r="F539" s="697" t="s">
        <v>9</v>
      </c>
      <c r="G539" s="697">
        <v>1903</v>
      </c>
      <c r="H539" s="697">
        <v>1848</v>
      </c>
      <c r="I539" s="697">
        <v>1781</v>
      </c>
      <c r="J539" s="697">
        <v>1782</v>
      </c>
      <c r="K539" s="697">
        <v>1782</v>
      </c>
      <c r="L539" s="697">
        <v>1776</v>
      </c>
      <c r="M539" s="697">
        <v>1735</v>
      </c>
      <c r="N539" s="697">
        <v>1725</v>
      </c>
      <c r="O539" s="697">
        <v>1437</v>
      </c>
      <c r="P539" s="697">
        <v>862</v>
      </c>
      <c r="Q539" s="697">
        <v>891</v>
      </c>
      <c r="R539" s="697">
        <v>805</v>
      </c>
      <c r="S539" s="697">
        <v>894</v>
      </c>
      <c r="T539" s="697">
        <v>818</v>
      </c>
      <c r="U539" s="697">
        <v>695</v>
      </c>
      <c r="V539" s="697">
        <v>611</v>
      </c>
      <c r="W539" s="697">
        <v>534</v>
      </c>
      <c r="X539" s="697">
        <v>560</v>
      </c>
    </row>
    <row r="540" spans="1:60" s="697" customFormat="1" ht="12.75" x14ac:dyDescent="0.2">
      <c r="A540" s="697" t="s">
        <v>6</v>
      </c>
      <c r="B540" s="697" t="s">
        <v>58</v>
      </c>
      <c r="C540" s="697" t="s">
        <v>17</v>
      </c>
      <c r="F540" s="697" t="s">
        <v>10</v>
      </c>
      <c r="G540" s="697">
        <v>1.8116045504307701E-2</v>
      </c>
      <c r="H540" s="697">
        <v>1.7830781254522799E-2</v>
      </c>
      <c r="I540" s="697">
        <v>1.6593528430742299E-2</v>
      </c>
      <c r="J540" s="697">
        <v>1.6109202675827199E-2</v>
      </c>
      <c r="K540" s="697">
        <v>1.6201620162016199E-2</v>
      </c>
      <c r="L540" s="697">
        <v>1.5618404390038001E-2</v>
      </c>
      <c r="M540" s="697">
        <v>1.55852788731888E-2</v>
      </c>
      <c r="N540" s="697">
        <v>1.5284829474467699E-2</v>
      </c>
      <c r="O540" s="697">
        <v>1.2257640766678299E-2</v>
      </c>
      <c r="P540" s="697">
        <v>7.15394255267941E-3</v>
      </c>
      <c r="Q540" s="697">
        <v>7.1720074376373398E-3</v>
      </c>
      <c r="R540" s="697">
        <v>6.4982240878269301E-3</v>
      </c>
      <c r="S540" s="697">
        <v>7.1655285178416897E-3</v>
      </c>
      <c r="T540" s="697">
        <v>6.2363246853248096E-3</v>
      </c>
      <c r="U540" s="697">
        <v>5.5205611114200201E-3</v>
      </c>
      <c r="V540" s="697">
        <v>4.9462870465566203E-3</v>
      </c>
      <c r="W540" s="697">
        <v>4.2835140858627999E-3</v>
      </c>
      <c r="X540" s="697">
        <v>4.3758888524231499E-3</v>
      </c>
    </row>
    <row r="541" spans="1:60" s="696" customFormat="1" ht="12.75" x14ac:dyDescent="0.2">
      <c r="A541" s="696" t="s">
        <v>6</v>
      </c>
      <c r="B541" s="696" t="s">
        <v>58</v>
      </c>
      <c r="C541" s="696" t="s">
        <v>17</v>
      </c>
      <c r="D541" s="696" t="s">
        <v>1076</v>
      </c>
      <c r="E541" s="699" t="s">
        <v>1049</v>
      </c>
      <c r="F541" s="696" t="s">
        <v>11</v>
      </c>
      <c r="G541" s="696">
        <f>1</f>
        <v>1</v>
      </c>
      <c r="H541" s="696">
        <f>1</f>
        <v>1</v>
      </c>
      <c r="I541" s="696">
        <f>1</f>
        <v>1</v>
      </c>
      <c r="J541" s="696">
        <f>1</f>
        <v>1</v>
      </c>
      <c r="K541" s="696">
        <f>1</f>
        <v>1</v>
      </c>
      <c r="L541" s="696">
        <f>1</f>
        <v>1</v>
      </c>
      <c r="M541" s="696">
        <f>1</f>
        <v>1</v>
      </c>
      <c r="N541" s="696">
        <f>1</f>
        <v>1</v>
      </c>
      <c r="O541" s="696">
        <f>1</f>
        <v>1</v>
      </c>
      <c r="P541" s="696">
        <f>1</f>
        <v>1</v>
      </c>
      <c r="Q541" s="696">
        <f>1</f>
        <v>1</v>
      </c>
      <c r="R541" s="696">
        <f>1</f>
        <v>1</v>
      </c>
      <c r="S541" s="696">
        <f>1</f>
        <v>1</v>
      </c>
      <c r="T541" s="696">
        <f>1</f>
        <v>1</v>
      </c>
      <c r="U541" s="696">
        <f>1</f>
        <v>1</v>
      </c>
      <c r="V541" s="696">
        <f>1</f>
        <v>1</v>
      </c>
      <c r="W541" s="696">
        <f>1</f>
        <v>1</v>
      </c>
      <c r="X541" s="696">
        <f>1</f>
        <v>1</v>
      </c>
      <c r="Y541" s="705"/>
      <c r="Z541" s="705"/>
      <c r="AA541" s="705"/>
      <c r="AB541" s="705"/>
      <c r="AC541" s="705"/>
      <c r="AD541" s="705"/>
      <c r="AE541" s="705"/>
      <c r="AF541" s="705"/>
      <c r="AG541" s="705"/>
      <c r="AH541" s="705"/>
      <c r="AI541" s="705"/>
      <c r="AJ541" s="705"/>
      <c r="AK541" s="705"/>
      <c r="AL541" s="705"/>
      <c r="AM541" s="705"/>
      <c r="AN541" s="705"/>
      <c r="AO541" s="705"/>
      <c r="AP541" s="705"/>
      <c r="AQ541" s="705"/>
      <c r="AR541" s="705"/>
      <c r="AS541" s="705"/>
      <c r="AT541" s="705"/>
      <c r="AU541" s="705"/>
      <c r="AV541" s="705"/>
      <c r="AW541" s="705"/>
      <c r="AX541" s="705"/>
      <c r="AY541" s="705"/>
      <c r="AZ541" s="705"/>
      <c r="BA541" s="705"/>
      <c r="BB541" s="705"/>
      <c r="BC541" s="705"/>
      <c r="BD541" s="705"/>
      <c r="BE541" s="705"/>
      <c r="BF541" s="705"/>
      <c r="BG541" s="705"/>
      <c r="BH541" s="705"/>
    </row>
    <row r="542" spans="1:60" s="696" customFormat="1" ht="12.75" x14ac:dyDescent="0.2">
      <c r="A542" s="696" t="s">
        <v>6</v>
      </c>
      <c r="B542" s="696" t="s">
        <v>58</v>
      </c>
      <c r="C542" s="696" t="s">
        <v>17</v>
      </c>
      <c r="D542" s="696" t="s">
        <v>1076</v>
      </c>
      <c r="E542" s="699" t="s">
        <v>1049</v>
      </c>
      <c r="F542" s="696" t="s">
        <v>12</v>
      </c>
      <c r="G542" s="696">
        <f>'3 Heat eta and phi'!D$19</f>
        <v>0.50580000000000003</v>
      </c>
      <c r="H542" s="696">
        <f>'3 Heat eta and phi'!E$19</f>
        <v>0.51331800000000005</v>
      </c>
      <c r="I542" s="696">
        <f>'3 Heat eta and phi'!F$19</f>
        <v>0.52095200000000008</v>
      </c>
      <c r="J542" s="696">
        <f>'3 Heat eta and phi'!G$19</f>
        <v>0.52870200000000012</v>
      </c>
      <c r="K542" s="696">
        <f>'3 Heat eta and phi'!H$19</f>
        <v>0.53656800000000016</v>
      </c>
      <c r="L542" s="696">
        <f>'3 Heat eta and phi'!I$19</f>
        <v>0.54455000000000009</v>
      </c>
      <c r="M542" s="696">
        <f>'3 Heat eta and phi'!J$19</f>
        <v>0.55264800000000014</v>
      </c>
      <c r="N542" s="696">
        <f>'3 Heat eta and phi'!K$19</f>
        <v>0.56086200000000019</v>
      </c>
      <c r="O542" s="696">
        <f>'3 Heat eta and phi'!L$19</f>
        <v>0.56919200000000025</v>
      </c>
      <c r="P542" s="696">
        <f>'3 Heat eta and phi'!M$19</f>
        <v>0.57763800000000032</v>
      </c>
      <c r="Q542" s="696">
        <f>'3 Heat eta and phi'!N$19</f>
        <v>0.58620000000000028</v>
      </c>
      <c r="R542" s="696">
        <f>'3 Heat eta and phi'!O$19</f>
        <v>0.59487800000000024</v>
      </c>
      <c r="S542" s="696">
        <f>'3 Heat eta and phi'!P$19</f>
        <v>0.60367200000000021</v>
      </c>
      <c r="T542" s="696">
        <f>'3 Heat eta and phi'!Q$19</f>
        <v>0.61258200000000029</v>
      </c>
      <c r="U542" s="696">
        <f>'3 Heat eta and phi'!R$19</f>
        <v>0.62160800000000038</v>
      </c>
      <c r="V542" s="696">
        <f>'3 Heat eta and phi'!S$19</f>
        <v>0.63075000000000037</v>
      </c>
      <c r="W542" s="696">
        <f>'3 Heat eta and phi'!T$19</f>
        <v>0.64000800000000035</v>
      </c>
      <c r="X542" s="696">
        <f>'3 Heat eta and phi'!U$19</f>
        <v>0.64938200000000035</v>
      </c>
      <c r="Y542" s="705"/>
      <c r="Z542" s="705"/>
      <c r="AA542" s="705"/>
      <c r="AB542" s="705"/>
      <c r="AC542" s="705"/>
      <c r="AD542" s="705"/>
      <c r="AE542" s="705"/>
      <c r="AF542" s="705"/>
      <c r="AG542" s="705"/>
      <c r="AH542" s="705"/>
      <c r="AI542" s="705"/>
      <c r="AJ542" s="705"/>
      <c r="AK542" s="705"/>
      <c r="AL542" s="705"/>
      <c r="AM542" s="705"/>
      <c r="AN542" s="705"/>
      <c r="AO542" s="705"/>
      <c r="AP542" s="705"/>
      <c r="AQ542" s="705"/>
      <c r="AR542" s="705"/>
      <c r="AS542" s="705"/>
      <c r="AT542" s="705"/>
      <c r="AU542" s="705"/>
      <c r="AV542" s="705"/>
      <c r="AW542" s="705"/>
      <c r="AX542" s="705"/>
      <c r="AY542" s="705"/>
      <c r="AZ542" s="705"/>
      <c r="BA542" s="705"/>
      <c r="BB542" s="705"/>
      <c r="BC542" s="705"/>
      <c r="BD542" s="705"/>
      <c r="BE542" s="705"/>
      <c r="BF542" s="705"/>
      <c r="BG542" s="705"/>
      <c r="BH542" s="705"/>
    </row>
    <row r="543" spans="1:60" s="696" customFormat="1" ht="12.75" x14ac:dyDescent="0.2">
      <c r="A543" s="696" t="s">
        <v>6</v>
      </c>
      <c r="B543" s="696" t="s">
        <v>58</v>
      </c>
      <c r="C543" s="696" t="s">
        <v>17</v>
      </c>
      <c r="D543" s="696" t="s">
        <v>1076</v>
      </c>
      <c r="E543" s="699" t="s">
        <v>1049</v>
      </c>
      <c r="F543" s="696" t="s">
        <v>13</v>
      </c>
      <c r="G543" s="700">
        <f>'3 Heat eta and phi'!D$23</f>
        <v>0.24145785876993175</v>
      </c>
      <c r="H543" s="700">
        <f>'3 Heat eta and phi'!E$36</f>
        <v>0.24098887846710437</v>
      </c>
      <c r="I543" s="700">
        <f>'3 Heat eta and phi'!F$36</f>
        <v>0.24494171244807716</v>
      </c>
      <c r="J543" s="700">
        <f>'3 Heat eta and phi'!G$36</f>
        <v>0.24547768993702268</v>
      </c>
      <c r="K543" s="700">
        <f>'3 Heat eta and phi'!H$36</f>
        <v>0.2428647996784136</v>
      </c>
      <c r="L543" s="700">
        <f>'3 Heat eta and phi'!I$36</f>
        <v>0.2442717405868953</v>
      </c>
      <c r="M543" s="700">
        <f>'3 Heat eta and phi'!J$36</f>
        <v>0.24293179686453156</v>
      </c>
      <c r="N543" s="700">
        <f>'3 Heat eta and phi'!K$36</f>
        <v>0.24192683907275891</v>
      </c>
      <c r="O543" s="700">
        <f>'3 Heat eta and phi'!L$36</f>
        <v>0.24273080530617711</v>
      </c>
      <c r="P543" s="700">
        <f>'3 Heat eta and phi'!M$36</f>
        <v>0.24319978560900446</v>
      </c>
      <c r="Q543" s="700">
        <f>'3 Heat eta and phi'!N$36</f>
        <v>0.24252981374782254</v>
      </c>
      <c r="R543" s="700">
        <f>'3 Heat eta and phi'!O$36</f>
        <v>0.24259681093394073</v>
      </c>
      <c r="S543" s="700">
        <f>'3 Heat eta and phi'!P$36</f>
        <v>0.24319978560900446</v>
      </c>
      <c r="T543" s="700">
        <f>'3 Heat eta and phi'!Q$36</f>
        <v>0.24219482781723164</v>
      </c>
      <c r="U543" s="700">
        <f>'3 Heat eta and phi'!R$36</f>
        <v>0.24293179686453156</v>
      </c>
      <c r="V543" s="700">
        <f>'3 Heat eta and phi'!S$36</f>
        <v>0.24058689535039524</v>
      </c>
      <c r="W543" s="700">
        <f>'3 Heat eta and phi'!T$36</f>
        <v>0.24025190941980434</v>
      </c>
      <c r="X543" s="700">
        <f>'3 Heat eta and phi'!U$36</f>
        <v>0.24353477153959535</v>
      </c>
      <c r="Y543" s="705"/>
      <c r="Z543" s="705"/>
      <c r="AA543" s="705"/>
      <c r="AB543" s="705"/>
      <c r="AC543" s="705"/>
      <c r="AD543" s="705"/>
      <c r="AE543" s="705"/>
      <c r="AF543" s="705"/>
      <c r="AG543" s="705"/>
      <c r="AH543" s="705"/>
      <c r="AI543" s="705"/>
      <c r="AJ543" s="705"/>
      <c r="AK543" s="705"/>
      <c r="AL543" s="705"/>
      <c r="AM543" s="705"/>
      <c r="AN543" s="705"/>
      <c r="AO543" s="705"/>
      <c r="AP543" s="705"/>
      <c r="AQ543" s="705"/>
      <c r="AR543" s="705"/>
      <c r="AS543" s="705"/>
      <c r="AT543" s="705"/>
      <c r="AU543" s="705"/>
      <c r="AV543" s="705"/>
      <c r="AW543" s="705"/>
      <c r="AX543" s="705"/>
      <c r="AY543" s="705"/>
      <c r="AZ543" s="705"/>
      <c r="BA543" s="705"/>
      <c r="BB543" s="705"/>
      <c r="BC543" s="705"/>
      <c r="BD543" s="705"/>
      <c r="BE543" s="705"/>
      <c r="BF543" s="705"/>
      <c r="BG543" s="705"/>
      <c r="BH543" s="705"/>
    </row>
    <row r="544" spans="1:60" s="697" customFormat="1" ht="12.75" x14ac:dyDescent="0.2">
      <c r="A544" s="697" t="s">
        <v>6</v>
      </c>
      <c r="B544" s="697" t="s">
        <v>58</v>
      </c>
      <c r="C544" s="697" t="s">
        <v>21</v>
      </c>
      <c r="F544" s="697" t="s">
        <v>9</v>
      </c>
      <c r="Y544" s="697">
        <v>171</v>
      </c>
      <c r="Z544" s="697">
        <v>219</v>
      </c>
      <c r="AA544" s="697">
        <v>101</v>
      </c>
      <c r="AB544" s="697">
        <v>85</v>
      </c>
      <c r="AC544" s="697">
        <v>83</v>
      </c>
      <c r="AD544" s="697">
        <v>73</v>
      </c>
      <c r="AE544" s="697">
        <v>90</v>
      </c>
      <c r="AF544" s="697">
        <v>145</v>
      </c>
      <c r="AG544" s="697">
        <v>199</v>
      </c>
      <c r="AH544" s="697">
        <v>378</v>
      </c>
      <c r="AI544" s="697">
        <v>470</v>
      </c>
      <c r="AJ544" s="697">
        <v>441</v>
      </c>
      <c r="AK544" s="697">
        <v>398</v>
      </c>
      <c r="AL544" s="697">
        <v>472</v>
      </c>
      <c r="AM544" s="697">
        <v>580</v>
      </c>
      <c r="AN544" s="697">
        <v>465</v>
      </c>
      <c r="AO544" s="697">
        <v>346</v>
      </c>
      <c r="AP544" s="697">
        <v>238</v>
      </c>
      <c r="AQ544" s="697">
        <v>162</v>
      </c>
      <c r="AR544" s="697">
        <v>162</v>
      </c>
      <c r="AS544" s="697">
        <v>69</v>
      </c>
      <c r="AT544" s="697">
        <v>78</v>
      </c>
      <c r="AU544" s="697">
        <v>74</v>
      </c>
      <c r="AV544" s="697">
        <v>65</v>
      </c>
      <c r="AW544" s="697">
        <v>71</v>
      </c>
      <c r="AX544" s="697">
        <v>77</v>
      </c>
      <c r="AY544" s="697">
        <v>85</v>
      </c>
      <c r="AZ544" s="697">
        <v>86</v>
      </c>
      <c r="BA544" s="697">
        <v>85</v>
      </c>
      <c r="BB544" s="697">
        <v>89</v>
      </c>
      <c r="BC544" s="697">
        <v>91</v>
      </c>
      <c r="BD544" s="697">
        <v>77</v>
      </c>
      <c r="BE544" s="697">
        <v>77</v>
      </c>
      <c r="BF544" s="697">
        <v>74</v>
      </c>
      <c r="BG544" s="697">
        <v>84</v>
      </c>
      <c r="BH544" s="697">
        <v>74</v>
      </c>
    </row>
    <row r="545" spans="1:60" s="697" customFormat="1" ht="12.75" x14ac:dyDescent="0.2">
      <c r="A545" s="697" t="s">
        <v>6</v>
      </c>
      <c r="B545" s="697" t="s">
        <v>58</v>
      </c>
      <c r="C545" s="697" t="s">
        <v>21</v>
      </c>
      <c r="F545" s="697" t="s">
        <v>10</v>
      </c>
      <c r="Y545" s="697">
        <v>1.3368879437725301E-3</v>
      </c>
      <c r="Z545" s="697">
        <v>1.63353597135718E-3</v>
      </c>
      <c r="AA545" s="697">
        <v>8.13355130177086E-4</v>
      </c>
      <c r="AB545" s="697">
        <v>6.9912239576907598E-4</v>
      </c>
      <c r="AC545" s="697">
        <v>6.87763608190187E-4</v>
      </c>
      <c r="AD545" s="697">
        <v>6.1023523314329697E-4</v>
      </c>
      <c r="AE545" s="697">
        <v>7.5349748415562195E-4</v>
      </c>
      <c r="AF545" s="697">
        <v>1.1630984943890501E-3</v>
      </c>
      <c r="AG545" s="697">
        <v>1.5582178372875999E-3</v>
      </c>
      <c r="AH545" s="697">
        <v>2.92828037122538E-3</v>
      </c>
      <c r="AI545" s="697">
        <v>3.59505870654377E-3</v>
      </c>
      <c r="AJ545" s="697">
        <v>3.4458509142053402E-3</v>
      </c>
      <c r="AK545" s="697">
        <v>3.12558899290067E-3</v>
      </c>
      <c r="AL545" s="697">
        <v>3.54964616344917E-3</v>
      </c>
      <c r="AM545" s="697">
        <v>4.4589659811647099E-3</v>
      </c>
      <c r="AN545" s="697">
        <v>3.5189950052974101E-3</v>
      </c>
      <c r="AO545" s="697">
        <v>2.62313973146934E-3</v>
      </c>
      <c r="AP545" s="697">
        <v>1.81124953386961E-3</v>
      </c>
      <c r="AQ545" s="697">
        <v>1.1646297627606E-3</v>
      </c>
      <c r="AR545" s="697">
        <v>1.1932734732360501E-3</v>
      </c>
      <c r="AS545" s="697">
        <v>5.0652239342842203E-4</v>
      </c>
      <c r="AT545" s="697">
        <v>5.6238103478110403E-4</v>
      </c>
      <c r="AU545" s="697">
        <v>5.3081602203603796E-4</v>
      </c>
      <c r="AV545" s="698">
        <v>4.61329907663045E-4</v>
      </c>
      <c r="AW545" s="697">
        <v>5.1882001329932998E-4</v>
      </c>
      <c r="AX545" s="697">
        <v>5.5815302091261597E-4</v>
      </c>
      <c r="AY545" s="697">
        <v>6.1345708326416898E-4</v>
      </c>
      <c r="AZ545" s="697">
        <v>6.2550003636628105E-4</v>
      </c>
      <c r="BA545" s="697">
        <v>6.2852156938138703E-4</v>
      </c>
      <c r="BB545" s="697">
        <v>6.6879076617872501E-4</v>
      </c>
      <c r="BC545" s="698">
        <v>6.8403566005682803E-4</v>
      </c>
      <c r="BD545" s="697">
        <v>6.2366357804704198E-4</v>
      </c>
      <c r="BE545" s="697">
        <v>5.9311067291101802E-4</v>
      </c>
      <c r="BF545" s="697">
        <v>6.2557591025521795E-4</v>
      </c>
      <c r="BG545" s="698">
        <v>6.8963818625156995E-4</v>
      </c>
      <c r="BH545" s="697">
        <v>6.0355444632035704E-4</v>
      </c>
    </row>
    <row r="546" spans="1:60" s="696" customFormat="1" ht="12.75" x14ac:dyDescent="0.2">
      <c r="A546" s="696" t="s">
        <v>6</v>
      </c>
      <c r="B546" s="696" t="s">
        <v>58</v>
      </c>
      <c r="C546" s="696" t="s">
        <v>21</v>
      </c>
      <c r="D546" s="696" t="s">
        <v>1076</v>
      </c>
      <c r="E546" s="699" t="s">
        <v>1049</v>
      </c>
      <c r="F546" s="696" t="s">
        <v>11</v>
      </c>
      <c r="G546" s="705"/>
      <c r="H546" s="705"/>
      <c r="I546" s="705"/>
      <c r="J546" s="705"/>
      <c r="K546" s="705"/>
      <c r="L546" s="705"/>
      <c r="M546" s="705"/>
      <c r="N546" s="705"/>
      <c r="O546" s="705"/>
      <c r="P546" s="705"/>
      <c r="Q546" s="705"/>
      <c r="R546" s="705"/>
      <c r="S546" s="705"/>
      <c r="T546" s="705"/>
      <c r="U546" s="705"/>
      <c r="V546" s="705"/>
      <c r="W546" s="705"/>
      <c r="X546" s="705"/>
      <c r="Y546" s="696">
        <f>1</f>
        <v>1</v>
      </c>
      <c r="Z546" s="696">
        <f>1</f>
        <v>1</v>
      </c>
      <c r="AA546" s="696">
        <f>1</f>
        <v>1</v>
      </c>
      <c r="AB546" s="696">
        <f>1</f>
        <v>1</v>
      </c>
      <c r="AC546" s="696">
        <f>1</f>
        <v>1</v>
      </c>
      <c r="AD546" s="696">
        <f>1</f>
        <v>1</v>
      </c>
      <c r="AE546" s="696">
        <f>1</f>
        <v>1</v>
      </c>
      <c r="AF546" s="696">
        <f>1</f>
        <v>1</v>
      </c>
      <c r="AG546" s="696">
        <f>1</f>
        <v>1</v>
      </c>
      <c r="AH546" s="696">
        <f>1</f>
        <v>1</v>
      </c>
      <c r="AI546" s="696">
        <f>1</f>
        <v>1</v>
      </c>
      <c r="AJ546" s="696">
        <f>1</f>
        <v>1</v>
      </c>
      <c r="AK546" s="696">
        <f>1</f>
        <v>1</v>
      </c>
      <c r="AL546" s="696">
        <f>1</f>
        <v>1</v>
      </c>
      <c r="AM546" s="696">
        <f>1</f>
        <v>1</v>
      </c>
      <c r="AN546" s="696">
        <f>1</f>
        <v>1</v>
      </c>
      <c r="AO546" s="696">
        <f>1</f>
        <v>1</v>
      </c>
      <c r="AP546" s="696">
        <f>1</f>
        <v>1</v>
      </c>
      <c r="AQ546" s="696">
        <f>1</f>
        <v>1</v>
      </c>
      <c r="AR546" s="696">
        <f>1</f>
        <v>1</v>
      </c>
      <c r="AS546" s="696">
        <f>1</f>
        <v>1</v>
      </c>
      <c r="AT546" s="696">
        <f>1</f>
        <v>1</v>
      </c>
      <c r="AU546" s="696">
        <f>1</f>
        <v>1</v>
      </c>
      <c r="AV546" s="696">
        <f>1</f>
        <v>1</v>
      </c>
      <c r="AW546" s="696">
        <f>1</f>
        <v>1</v>
      </c>
      <c r="AX546" s="696">
        <f>1</f>
        <v>1</v>
      </c>
      <c r="AY546" s="696">
        <f>1</f>
        <v>1</v>
      </c>
      <c r="AZ546" s="696">
        <f>1</f>
        <v>1</v>
      </c>
      <c r="BA546" s="696">
        <f>1</f>
        <v>1</v>
      </c>
      <c r="BB546" s="696">
        <f>1</f>
        <v>1</v>
      </c>
      <c r="BC546" s="696">
        <f>1</f>
        <v>1</v>
      </c>
      <c r="BD546" s="696">
        <f>1</f>
        <v>1</v>
      </c>
      <c r="BE546" s="696">
        <f>1</f>
        <v>1</v>
      </c>
      <c r="BF546" s="696">
        <f>1</f>
        <v>1</v>
      </c>
      <c r="BG546" s="696">
        <f>1</f>
        <v>1</v>
      </c>
      <c r="BH546" s="696">
        <f>1</f>
        <v>1</v>
      </c>
    </row>
    <row r="547" spans="1:60" s="696" customFormat="1" ht="12.75" x14ac:dyDescent="0.2">
      <c r="A547" s="696" t="s">
        <v>6</v>
      </c>
      <c r="B547" s="696" t="s">
        <v>58</v>
      </c>
      <c r="C547" s="696" t="s">
        <v>21</v>
      </c>
      <c r="D547" s="696" t="s">
        <v>1076</v>
      </c>
      <c r="E547" s="699" t="s">
        <v>1049</v>
      </c>
      <c r="F547" s="696" t="s">
        <v>12</v>
      </c>
      <c r="G547" s="705"/>
      <c r="H547" s="705"/>
      <c r="I547" s="705"/>
      <c r="J547" s="705"/>
      <c r="K547" s="705"/>
      <c r="L547" s="705"/>
      <c r="M547" s="705"/>
      <c r="N547" s="705"/>
      <c r="O547" s="705"/>
      <c r="P547" s="705"/>
      <c r="Q547" s="705"/>
      <c r="R547" s="705"/>
      <c r="S547" s="705"/>
      <c r="T547" s="705"/>
      <c r="U547" s="705"/>
      <c r="V547" s="705"/>
      <c r="W547" s="705"/>
      <c r="X547" s="705"/>
      <c r="Y547" s="696">
        <f>'3 Heat eta and phi'!V$19</f>
        <v>0.65887200000000035</v>
      </c>
      <c r="Z547" s="696">
        <f>'3 Heat eta and phi'!W$19</f>
        <v>0.66847800000000035</v>
      </c>
      <c r="AA547" s="696">
        <f>'3 Heat eta and phi'!X$19</f>
        <v>0.67820000000000036</v>
      </c>
      <c r="AB547" s="696">
        <f>'3 Heat eta and phi'!Y$19</f>
        <v>0.68803800000000048</v>
      </c>
      <c r="AC547" s="696">
        <f>'3 Heat eta and phi'!Z$19</f>
        <v>0.6979920000000005</v>
      </c>
      <c r="AD547" s="696">
        <f>'3 Heat eta and phi'!AA$19</f>
        <v>0.70806200000000041</v>
      </c>
      <c r="AE547" s="696">
        <f>'3 Heat eta and phi'!AB$19</f>
        <v>0.71824800000000055</v>
      </c>
      <c r="AF547" s="696">
        <f>'3 Heat eta and phi'!AC$19</f>
        <v>0.73</v>
      </c>
      <c r="AG547" s="696">
        <f>'3 Heat eta and phi'!AD$19</f>
        <v>0.73499999999999999</v>
      </c>
      <c r="AH547" s="696">
        <f>'3 Heat eta and phi'!AE$19</f>
        <v>0.74299999999999999</v>
      </c>
      <c r="AI547" s="696">
        <f>'3 Heat eta and phi'!AF$19</f>
        <v>0.75</v>
      </c>
      <c r="AJ547" s="696">
        <f>'3 Heat eta and phi'!AG$19</f>
        <v>0.75700000000000001</v>
      </c>
      <c r="AK547" s="696">
        <f>'3 Heat eta and phi'!AH$19</f>
        <v>0.76300000000000001</v>
      </c>
      <c r="AL547" s="696">
        <f>'3 Heat eta and phi'!AI$19</f>
        <v>0.77</v>
      </c>
      <c r="AM547" s="696">
        <f>'3 Heat eta and phi'!AJ$19</f>
        <v>0.77600000000000002</v>
      </c>
      <c r="AN547" s="696">
        <f>'3 Heat eta and phi'!AK$19</f>
        <v>0.78200000000000003</v>
      </c>
      <c r="AO547" s="696">
        <f>'3 Heat eta and phi'!AL$19</f>
        <v>0.79</v>
      </c>
      <c r="AP547" s="696">
        <f>'3 Heat eta and phi'!AM$19</f>
        <v>0.79700000000000004</v>
      </c>
      <c r="AQ547" s="696">
        <f>'3 Heat eta and phi'!AN$19</f>
        <v>0.80400000000000005</v>
      </c>
      <c r="AR547" s="696">
        <f>'3 Heat eta and phi'!AO$19</f>
        <v>0.81</v>
      </c>
      <c r="AS547" s="696">
        <f>'3 Heat eta and phi'!AP$19</f>
        <v>0.81599999999999995</v>
      </c>
      <c r="AT547" s="696">
        <f>'3 Heat eta and phi'!AQ$19</f>
        <v>0.82099999999999995</v>
      </c>
      <c r="AU547" s="696">
        <f>'3 Heat eta and phi'!AR$19</f>
        <v>0.82599999999999996</v>
      </c>
      <c r="AV547" s="696">
        <f>'3 Heat eta and phi'!AS$19</f>
        <v>0.83199999999999996</v>
      </c>
      <c r="AW547" s="696">
        <f>'3 Heat eta and phi'!AT$19</f>
        <v>0.83699999999999997</v>
      </c>
      <c r="AX547" s="696">
        <f>'3 Heat eta and phi'!AU$19</f>
        <v>0.84099999999999997</v>
      </c>
      <c r="AY547" s="696">
        <f>'3 Heat eta and phi'!AV$19</f>
        <v>0.84499999999999997</v>
      </c>
      <c r="AZ547" s="696">
        <f>'3 Heat eta and phi'!AW$19</f>
        <v>0.84899999999999998</v>
      </c>
      <c r="BA547" s="696">
        <f>'3 Heat eta and phi'!AX$19</f>
        <v>0.85199999999999998</v>
      </c>
      <c r="BB547" s="696">
        <f>'3 Heat eta and phi'!AY$19</f>
        <v>0.85499999999999998</v>
      </c>
      <c r="BC547" s="696">
        <f>'3 Heat eta and phi'!AZ$19</f>
        <v>0.85799999999999998</v>
      </c>
      <c r="BD547" s="696">
        <f>'3 Heat eta and phi'!BA$19</f>
        <v>0.86</v>
      </c>
      <c r="BE547" s="696">
        <f>'3 Heat eta and phi'!BB$19</f>
        <v>0.86199999999999999</v>
      </c>
      <c r="BF547" s="696">
        <f>'3 Heat eta and phi'!BC$19</f>
        <v>0.86399999999999999</v>
      </c>
      <c r="BG547" s="696">
        <f>'3 Heat eta and phi'!BD$19</f>
        <v>0.86599999999999999</v>
      </c>
      <c r="BH547" s="696">
        <f>'3 Heat eta and phi'!BE$19</f>
        <v>0.86799999999999999</v>
      </c>
    </row>
    <row r="548" spans="1:60" s="696" customFormat="1" ht="12.75" x14ac:dyDescent="0.2">
      <c r="A548" s="696" t="s">
        <v>6</v>
      </c>
      <c r="B548" s="696" t="s">
        <v>58</v>
      </c>
      <c r="C548" s="696" t="s">
        <v>21</v>
      </c>
      <c r="D548" s="696" t="s">
        <v>1076</v>
      </c>
      <c r="E548" s="699" t="s">
        <v>1049</v>
      </c>
      <c r="F548" s="696" t="s">
        <v>13</v>
      </c>
      <c r="G548" s="705"/>
      <c r="H548" s="705"/>
      <c r="I548" s="705"/>
      <c r="J548" s="705"/>
      <c r="K548" s="705"/>
      <c r="L548" s="705"/>
      <c r="M548" s="705"/>
      <c r="N548" s="705"/>
      <c r="O548" s="705"/>
      <c r="P548" s="705"/>
      <c r="Q548" s="705"/>
      <c r="R548" s="705"/>
      <c r="S548" s="705"/>
      <c r="T548" s="705"/>
      <c r="U548" s="705"/>
      <c r="V548" s="705"/>
      <c r="W548" s="705"/>
      <c r="X548" s="705"/>
      <c r="Y548" s="700">
        <f>'3 Heat eta and phi'!V$36</f>
        <v>0.24226182500334983</v>
      </c>
      <c r="Z548" s="700">
        <f>'3 Heat eta and phi'!W$36</f>
        <v>0.24480771807584087</v>
      </c>
      <c r="AA548" s="700">
        <f>'3 Heat eta and phi'!X$36</f>
        <v>0.24273080530617705</v>
      </c>
      <c r="AB548" s="700">
        <f>'3 Heat eta and phi'!Y$36</f>
        <v>0.24199383625887719</v>
      </c>
      <c r="AC548" s="700">
        <f>'3 Heat eta and phi'!Z$36</f>
        <v>0.24246281656170443</v>
      </c>
      <c r="AD548" s="700">
        <f>'3 Heat eta and phi'!AA$36</f>
        <v>0.24132386439769538</v>
      </c>
      <c r="AE548" s="700">
        <f>'3 Heat eta and phi'!AB$36</f>
        <v>0.24185984188664078</v>
      </c>
      <c r="AF548" s="700">
        <f>'3 Heat eta and phi'!AC$36</f>
        <v>0.24447273214525</v>
      </c>
      <c r="AG548" s="700">
        <f>'3 Heat eta and phi'!AD$36</f>
        <v>0.24453972933136814</v>
      </c>
      <c r="AH548" s="700">
        <f>'3 Heat eta and phi'!AE$36</f>
        <v>0.24360176872571351</v>
      </c>
      <c r="AI548" s="700">
        <f>'3 Heat eta and phi'!AF$36</f>
        <v>0.24219482781723167</v>
      </c>
      <c r="AJ548" s="700">
        <f>'3 Heat eta and phi'!AG$36</f>
        <v>0.23924695162803156</v>
      </c>
      <c r="AK548" s="700">
        <f>'3 Heat eta and phi'!AH$36</f>
        <v>0.23938094600026794</v>
      </c>
      <c r="AL548" s="700">
        <f>'3 Heat eta and phi'!AI$36</f>
        <v>0.24252981374782256</v>
      </c>
      <c r="AM548" s="700">
        <f>'3 Heat eta and phi'!AJ$36</f>
        <v>0.24139086158381351</v>
      </c>
      <c r="AN548" s="700">
        <f>'3 Heat eta and phi'!AK$36</f>
        <v>0.24299879405064995</v>
      </c>
      <c r="AO548" s="700">
        <f>'3 Heat eta and phi'!AL$36</f>
        <v>0.24072088972263159</v>
      </c>
      <c r="AP548" s="700">
        <f>'3 Heat eta and phi'!AM$36</f>
        <v>0.23884496851132256</v>
      </c>
      <c r="AQ548" s="700">
        <f>'3 Heat eta and phi'!AN$36</f>
        <v>0.24346777435347719</v>
      </c>
      <c r="AR548" s="700">
        <f>'3 Heat eta and phi'!AO$36</f>
        <v>0.24045290097815897</v>
      </c>
      <c r="AS548" s="700">
        <f>'3 Heat eta and phi'!AP$36</f>
        <v>0.24018491223368621</v>
      </c>
      <c r="AT548" s="700">
        <f>'3 Heat eta and phi'!AQ$36</f>
        <v>0.23944794318638629</v>
      </c>
      <c r="AU548" s="700">
        <f>'3 Heat eta and phi'!AR$36</f>
        <v>0.2405198981642771</v>
      </c>
      <c r="AV548" s="700">
        <f>'3 Heat eta and phi'!AS$36</f>
        <v>0.24085488409486799</v>
      </c>
      <c r="AW548" s="700">
        <f>'3 Heat eta and phi'!AT$36</f>
        <v>0.23998392067533172</v>
      </c>
      <c r="AX548" s="700">
        <f>'3 Heat eta and phi'!AU$36</f>
        <v>0.23971593193085891</v>
      </c>
      <c r="AY548" s="700">
        <f>'3 Heat eta and phi'!AV$36</f>
        <v>0.24011791504756808</v>
      </c>
      <c r="AZ548" s="700">
        <f>'3 Heat eta and phi'!AW$36</f>
        <v>0.23978292911697718</v>
      </c>
      <c r="BA548" s="700">
        <f>'3 Heat eta and phi'!AX$36</f>
        <v>0.23951494037250431</v>
      </c>
      <c r="BB548" s="700">
        <f>'3 Heat eta and phi'!AY$36</f>
        <v>0.23958193755862245</v>
      </c>
      <c r="BC548" s="700">
        <f>'3 Heat eta and phi'!AZ$36</f>
        <v>0.24105587565322251</v>
      </c>
      <c r="BD548" s="700">
        <f>'3 Heat eta and phi'!BA$36</f>
        <v>0.24085488409486799</v>
      </c>
      <c r="BE548" s="700">
        <f>'3 Heat eta and phi'!BB$36</f>
        <v>0.24346777435347722</v>
      </c>
      <c r="BF548" s="700">
        <f>'3 Heat eta and phi'!BC$36</f>
        <v>0.24085488409486799</v>
      </c>
      <c r="BG548" s="700">
        <f>'3 Heat eta and phi'!BD$36</f>
        <v>0.2417258475144044</v>
      </c>
      <c r="BH548" s="700">
        <f>'3 Heat eta and phi'!BE$36</f>
        <v>0.24266380812005903</v>
      </c>
    </row>
    <row r="549" spans="1:60" s="697" customFormat="1" ht="12.75" x14ac:dyDescent="0.2">
      <c r="A549" s="697" t="s">
        <v>6</v>
      </c>
      <c r="B549" s="697" t="s">
        <v>58</v>
      </c>
      <c r="C549" s="697" t="s">
        <v>8</v>
      </c>
      <c r="F549" s="697" t="s">
        <v>9</v>
      </c>
      <c r="Q549" s="697">
        <v>37</v>
      </c>
      <c r="R549" s="697">
        <v>24</v>
      </c>
      <c r="S549" s="697">
        <v>21</v>
      </c>
      <c r="T549" s="697">
        <v>22</v>
      </c>
      <c r="U549" s="697">
        <v>19</v>
      </c>
      <c r="V549" s="697">
        <v>14</v>
      </c>
      <c r="W549" s="697">
        <v>10</v>
      </c>
      <c r="X549" s="697">
        <v>13</v>
      </c>
      <c r="Y549" s="697">
        <v>11</v>
      </c>
      <c r="Z549" s="697">
        <v>12</v>
      </c>
      <c r="AA549" s="697">
        <v>1</v>
      </c>
      <c r="AB549" s="697">
        <v>2</v>
      </c>
    </row>
    <row r="550" spans="1:60" s="697" customFormat="1" ht="12.75" x14ac:dyDescent="0.2">
      <c r="A550" s="697" t="s">
        <v>6</v>
      </c>
      <c r="B550" s="697" t="s">
        <v>58</v>
      </c>
      <c r="C550" s="697" t="s">
        <v>8</v>
      </c>
      <c r="F550" s="697" t="s">
        <v>10</v>
      </c>
      <c r="Q550" s="697">
        <v>2.9782746935194399E-4</v>
      </c>
      <c r="R550" s="697">
        <v>1.9373587342589601E-4</v>
      </c>
      <c r="S550" s="697">
        <v>1.6831778397614699E-4</v>
      </c>
      <c r="T550" s="697">
        <v>1.6772511378624201E-4</v>
      </c>
      <c r="U550" s="697">
        <v>1.50921814556806E-4</v>
      </c>
      <c r="V550" s="697">
        <v>1.1333554607494701E-4</v>
      </c>
      <c r="W550" s="697">
        <v>8.0215619585445697E-5</v>
      </c>
      <c r="X550" s="697">
        <v>1.01583134074109E-4</v>
      </c>
      <c r="Y550" s="697">
        <v>8.5998639657881796E-5</v>
      </c>
      <c r="Z550" s="697">
        <v>8.9508820348338506E-5</v>
      </c>
      <c r="AA550" s="697">
        <v>8.0530210908622404E-6</v>
      </c>
      <c r="AB550" s="697">
        <v>1.6449938723978302E-5</v>
      </c>
    </row>
    <row r="551" spans="1:60" s="696" customFormat="1" ht="12.75" x14ac:dyDescent="0.2">
      <c r="A551" s="696" t="s">
        <v>6</v>
      </c>
      <c r="B551" s="696" t="s">
        <v>58</v>
      </c>
      <c r="C551" s="696" t="s">
        <v>8</v>
      </c>
      <c r="D551" s="696" t="s">
        <v>1076</v>
      </c>
      <c r="E551" s="699" t="s">
        <v>1049</v>
      </c>
      <c r="F551" s="696" t="s">
        <v>11</v>
      </c>
      <c r="G551" s="705"/>
      <c r="H551" s="705"/>
      <c r="I551" s="705"/>
      <c r="J551" s="705"/>
      <c r="K551" s="705"/>
      <c r="L551" s="705"/>
      <c r="M551" s="705"/>
      <c r="N551" s="705"/>
      <c r="O551" s="705"/>
      <c r="P551" s="705"/>
      <c r="Q551" s="696">
        <f>1</f>
        <v>1</v>
      </c>
      <c r="R551" s="696">
        <f>1</f>
        <v>1</v>
      </c>
      <c r="S551" s="696">
        <f>1</f>
        <v>1</v>
      </c>
      <c r="T551" s="696">
        <f>1</f>
        <v>1</v>
      </c>
      <c r="U551" s="696">
        <f>1</f>
        <v>1</v>
      </c>
      <c r="V551" s="696">
        <f>1</f>
        <v>1</v>
      </c>
      <c r="W551" s="696">
        <f>1</f>
        <v>1</v>
      </c>
      <c r="X551" s="696">
        <f>1</f>
        <v>1</v>
      </c>
      <c r="Y551" s="696">
        <f>1</f>
        <v>1</v>
      </c>
      <c r="Z551" s="696">
        <f>1</f>
        <v>1</v>
      </c>
      <c r="AA551" s="696">
        <f>1</f>
        <v>1</v>
      </c>
      <c r="AB551" s="696">
        <f>1</f>
        <v>1</v>
      </c>
      <c r="AC551" s="705"/>
      <c r="AD551" s="705"/>
      <c r="AE551" s="705"/>
      <c r="AF551" s="705"/>
      <c r="AG551" s="705"/>
      <c r="AH551" s="705"/>
      <c r="AI551" s="705"/>
      <c r="AJ551" s="705"/>
      <c r="AK551" s="705"/>
      <c r="AL551" s="705"/>
      <c r="AM551" s="705"/>
      <c r="AN551" s="705"/>
      <c r="AO551" s="705"/>
      <c r="AP551" s="705"/>
      <c r="AQ551" s="705"/>
      <c r="AR551" s="705"/>
      <c r="AS551" s="705"/>
      <c r="AT551" s="705"/>
      <c r="AU551" s="705"/>
      <c r="AV551" s="705"/>
      <c r="AW551" s="705"/>
      <c r="AX551" s="705"/>
      <c r="AY551" s="705"/>
      <c r="AZ551" s="705"/>
      <c r="BA551" s="705"/>
      <c r="BB551" s="705"/>
      <c r="BC551" s="705"/>
      <c r="BD551" s="705"/>
      <c r="BE551" s="705"/>
      <c r="BF551" s="705"/>
      <c r="BG551" s="705"/>
      <c r="BH551" s="705"/>
    </row>
    <row r="552" spans="1:60" s="696" customFormat="1" ht="12.75" x14ac:dyDescent="0.2">
      <c r="A552" s="696" t="s">
        <v>6</v>
      </c>
      <c r="B552" s="696" t="s">
        <v>58</v>
      </c>
      <c r="C552" s="696" t="s">
        <v>8</v>
      </c>
      <c r="D552" s="696" t="s">
        <v>1076</v>
      </c>
      <c r="E552" s="699" t="s">
        <v>1049</v>
      </c>
      <c r="F552" s="696" t="s">
        <v>12</v>
      </c>
      <c r="G552" s="705"/>
      <c r="H552" s="705"/>
      <c r="I552" s="705"/>
      <c r="J552" s="705"/>
      <c r="K552" s="705"/>
      <c r="L552" s="705"/>
      <c r="M552" s="705"/>
      <c r="N552" s="705"/>
      <c r="O552" s="705"/>
      <c r="P552" s="705"/>
      <c r="Q552" s="696">
        <f>'3 Heat eta and phi'!N$19</f>
        <v>0.58620000000000028</v>
      </c>
      <c r="R552" s="696">
        <f>'3 Heat eta and phi'!O$19</f>
        <v>0.59487800000000024</v>
      </c>
      <c r="S552" s="696">
        <f>'3 Heat eta and phi'!P$19</f>
        <v>0.60367200000000021</v>
      </c>
      <c r="T552" s="696">
        <f>'3 Heat eta and phi'!Q$19</f>
        <v>0.61258200000000029</v>
      </c>
      <c r="U552" s="696">
        <f>'3 Heat eta and phi'!R$19</f>
        <v>0.62160800000000038</v>
      </c>
      <c r="V552" s="696">
        <f>'3 Heat eta and phi'!S$19</f>
        <v>0.63075000000000037</v>
      </c>
      <c r="W552" s="696">
        <f>'3 Heat eta and phi'!T$19</f>
        <v>0.64000800000000035</v>
      </c>
      <c r="X552" s="696">
        <f>'3 Heat eta and phi'!U$19</f>
        <v>0.64938200000000035</v>
      </c>
      <c r="Y552" s="696">
        <f>'3 Heat eta and phi'!V$19</f>
        <v>0.65887200000000035</v>
      </c>
      <c r="Z552" s="696">
        <f>'3 Heat eta and phi'!W$19</f>
        <v>0.66847800000000035</v>
      </c>
      <c r="AA552" s="696">
        <f>'3 Heat eta and phi'!X$19</f>
        <v>0.67820000000000036</v>
      </c>
      <c r="AB552" s="696">
        <f>'3 Heat eta and phi'!Y$19</f>
        <v>0.68803800000000048</v>
      </c>
      <c r="AC552" s="705"/>
      <c r="AD552" s="705"/>
      <c r="AE552" s="705"/>
      <c r="AF552" s="705"/>
      <c r="AG552" s="705"/>
      <c r="AH552" s="705"/>
      <c r="AI552" s="705"/>
      <c r="AJ552" s="705"/>
      <c r="AK552" s="705"/>
      <c r="AL552" s="705"/>
      <c r="AM552" s="705"/>
      <c r="AN552" s="705"/>
      <c r="AO552" s="705"/>
      <c r="AP552" s="705"/>
      <c r="AQ552" s="705"/>
      <c r="AR552" s="705"/>
      <c r="AS552" s="705"/>
      <c r="AT552" s="705"/>
      <c r="AU552" s="705"/>
      <c r="AV552" s="705"/>
      <c r="AW552" s="705"/>
      <c r="AX552" s="705"/>
      <c r="AY552" s="705"/>
      <c r="AZ552" s="705"/>
      <c r="BA552" s="705"/>
      <c r="BB552" s="705"/>
      <c r="BC552" s="705"/>
      <c r="BD552" s="705"/>
      <c r="BE552" s="705"/>
      <c r="BF552" s="705"/>
      <c r="BG552" s="705"/>
      <c r="BH552" s="705"/>
    </row>
    <row r="553" spans="1:60" s="696" customFormat="1" ht="12.75" x14ac:dyDescent="0.2">
      <c r="A553" s="696" t="s">
        <v>6</v>
      </c>
      <c r="B553" s="696" t="s">
        <v>58</v>
      </c>
      <c r="C553" s="696" t="s">
        <v>8</v>
      </c>
      <c r="D553" s="696" t="s">
        <v>1076</v>
      </c>
      <c r="E553" s="699" t="s">
        <v>1049</v>
      </c>
      <c r="F553" s="696" t="s">
        <v>13</v>
      </c>
      <c r="G553" s="705"/>
      <c r="H553" s="705"/>
      <c r="I553" s="705"/>
      <c r="J553" s="705"/>
      <c r="K553" s="705"/>
      <c r="L553" s="705"/>
      <c r="M553" s="705"/>
      <c r="N553" s="705"/>
      <c r="O553" s="705"/>
      <c r="P553" s="705"/>
      <c r="Q553" s="700">
        <f>'3 Heat eta and phi'!N$36</f>
        <v>0.24252981374782254</v>
      </c>
      <c r="R553" s="700">
        <f>'3 Heat eta and phi'!O$36</f>
        <v>0.24259681093394073</v>
      </c>
      <c r="S553" s="700">
        <f>'3 Heat eta and phi'!P$36</f>
        <v>0.24319978560900446</v>
      </c>
      <c r="T553" s="700">
        <f>'3 Heat eta and phi'!Q$36</f>
        <v>0.24219482781723164</v>
      </c>
      <c r="U553" s="700">
        <f>'3 Heat eta and phi'!R$36</f>
        <v>0.24293179686453156</v>
      </c>
      <c r="V553" s="700">
        <f>'3 Heat eta and phi'!S$36</f>
        <v>0.24058689535039524</v>
      </c>
      <c r="W553" s="700">
        <f>'3 Heat eta and phi'!T$36</f>
        <v>0.24025190941980434</v>
      </c>
      <c r="X553" s="700">
        <f>'3 Heat eta and phi'!U$36</f>
        <v>0.24353477153959535</v>
      </c>
      <c r="Y553" s="700">
        <f>'3 Heat eta and phi'!V$36</f>
        <v>0.24226182500334983</v>
      </c>
      <c r="Z553" s="700">
        <f>'3 Heat eta and phi'!W$36</f>
        <v>0.24480771807584087</v>
      </c>
      <c r="AA553" s="700">
        <f>'3 Heat eta and phi'!X$36</f>
        <v>0.24273080530617705</v>
      </c>
      <c r="AB553" s="700">
        <f>'3 Heat eta and phi'!Y$36</f>
        <v>0.24199383625887719</v>
      </c>
      <c r="AC553" s="705"/>
      <c r="AD553" s="705"/>
      <c r="AE553" s="705"/>
      <c r="AF553" s="705"/>
      <c r="AG553" s="705"/>
      <c r="AH553" s="705"/>
      <c r="AI553" s="705"/>
      <c r="AJ553" s="705"/>
      <c r="AK553" s="705"/>
      <c r="AL553" s="705"/>
      <c r="AM553" s="705"/>
      <c r="AN553" s="705"/>
      <c r="AO553" s="705"/>
      <c r="AP553" s="705"/>
      <c r="AQ553" s="705"/>
      <c r="AR553" s="705"/>
      <c r="AS553" s="705"/>
      <c r="AT553" s="705"/>
      <c r="AU553" s="705"/>
      <c r="AV553" s="705"/>
      <c r="AW553" s="705"/>
      <c r="AX553" s="705"/>
      <c r="AY553" s="705"/>
      <c r="AZ553" s="705"/>
      <c r="BA553" s="705"/>
      <c r="BB553" s="705"/>
      <c r="BC553" s="705"/>
      <c r="BD553" s="705"/>
      <c r="BE553" s="705"/>
      <c r="BF553" s="705"/>
      <c r="BG553" s="705"/>
      <c r="BH553" s="705"/>
    </row>
    <row r="554" spans="1:60" s="697" customFormat="1" ht="12.75" x14ac:dyDescent="0.2">
      <c r="A554" s="697" t="s">
        <v>6</v>
      </c>
      <c r="B554" s="697" t="s">
        <v>58</v>
      </c>
      <c r="C554" s="697" t="s">
        <v>20</v>
      </c>
      <c r="F554" s="697" t="s">
        <v>9</v>
      </c>
      <c r="Q554" s="697">
        <v>11</v>
      </c>
      <c r="R554" s="697">
        <v>231</v>
      </c>
      <c r="S554" s="697">
        <v>460</v>
      </c>
      <c r="T554" s="697">
        <v>576</v>
      </c>
      <c r="U554" s="697">
        <v>629</v>
      </c>
      <c r="V554" s="697">
        <v>612</v>
      </c>
      <c r="W554" s="697">
        <v>716</v>
      </c>
      <c r="X554" s="697">
        <v>750</v>
      </c>
      <c r="Y554" s="697">
        <v>739</v>
      </c>
      <c r="Z554" s="697">
        <v>706</v>
      </c>
      <c r="AA554" s="697">
        <v>721</v>
      </c>
      <c r="AB554" s="697">
        <v>642</v>
      </c>
      <c r="AC554" s="697">
        <v>630</v>
      </c>
      <c r="AD554" s="697">
        <v>653</v>
      </c>
      <c r="AE554" s="697">
        <v>719</v>
      </c>
      <c r="AF554" s="697">
        <v>780</v>
      </c>
      <c r="AG554" s="697">
        <v>748</v>
      </c>
      <c r="AH554" s="697">
        <v>773</v>
      </c>
      <c r="AI554" s="697">
        <v>681</v>
      </c>
      <c r="AJ554" s="697">
        <v>747</v>
      </c>
      <c r="AK554" s="697">
        <v>762</v>
      </c>
      <c r="AL554" s="697">
        <v>642</v>
      </c>
      <c r="AM554" s="697">
        <v>885</v>
      </c>
      <c r="AN554" s="697">
        <v>802</v>
      </c>
      <c r="AO554" s="697">
        <v>1005</v>
      </c>
      <c r="AP554" s="697">
        <v>1101</v>
      </c>
      <c r="AQ554" s="697">
        <v>1146</v>
      </c>
      <c r="AR554" s="697">
        <v>1065</v>
      </c>
      <c r="AS554" s="697">
        <v>1102</v>
      </c>
      <c r="AT554" s="697">
        <v>970</v>
      </c>
      <c r="AU554" s="697">
        <v>1244</v>
      </c>
      <c r="AV554" s="697">
        <v>1282</v>
      </c>
      <c r="AW554" s="697">
        <v>1195</v>
      </c>
      <c r="AX554" s="697">
        <v>1230</v>
      </c>
      <c r="AY554" s="697">
        <v>1074</v>
      </c>
      <c r="AZ554" s="697">
        <v>1368</v>
      </c>
      <c r="BA554" s="697">
        <v>1278</v>
      </c>
      <c r="BB554" s="697">
        <v>1200</v>
      </c>
      <c r="BC554" s="697">
        <v>731</v>
      </c>
      <c r="BD554" s="697">
        <v>594</v>
      </c>
      <c r="BE554" s="697">
        <v>630</v>
      </c>
      <c r="BF554" s="697">
        <v>577</v>
      </c>
      <c r="BG554" s="697">
        <v>548</v>
      </c>
      <c r="BH554" s="697">
        <v>581</v>
      </c>
    </row>
    <row r="555" spans="1:60" s="697" customFormat="1" ht="12.75" x14ac:dyDescent="0.2">
      <c r="A555" s="697" t="s">
        <v>6</v>
      </c>
      <c r="B555" s="697" t="s">
        <v>58</v>
      </c>
      <c r="C555" s="697" t="s">
        <v>20</v>
      </c>
      <c r="F555" s="697" t="s">
        <v>10</v>
      </c>
      <c r="Q555" s="697">
        <v>8.8543301699226497E-5</v>
      </c>
      <c r="R555" s="697">
        <v>1.86470778172425E-3</v>
      </c>
      <c r="S555" s="697">
        <v>3.6869609823346498E-3</v>
      </c>
      <c r="T555" s="697">
        <v>4.3913484336761503E-3</v>
      </c>
      <c r="U555" s="697">
        <v>4.9963063871700597E-3</v>
      </c>
      <c r="V555" s="697">
        <v>4.9543824427048296E-3</v>
      </c>
      <c r="W555" s="697">
        <v>5.7434383623179101E-3</v>
      </c>
      <c r="X555" s="697">
        <v>5.8605654273524302E-3</v>
      </c>
      <c r="Y555" s="697">
        <v>5.7775449733795097E-3</v>
      </c>
      <c r="Z555" s="697">
        <v>5.2661022638272499E-3</v>
      </c>
      <c r="AA555" s="697">
        <v>5.8062282065116698E-3</v>
      </c>
      <c r="AB555" s="697">
        <v>5.2804303303970197E-3</v>
      </c>
      <c r="AC555" s="697">
        <v>5.2203743754194896E-3</v>
      </c>
      <c r="AD555" s="697">
        <v>5.4586795512681198E-3</v>
      </c>
      <c r="AE555" s="697">
        <v>6.0196076789765804E-3</v>
      </c>
      <c r="AF555" s="697">
        <v>6.25666776292042E-3</v>
      </c>
      <c r="AG555" s="697">
        <v>5.8570198105081803E-3</v>
      </c>
      <c r="AH555" s="697">
        <v>5.9882558914212203E-3</v>
      </c>
      <c r="AI555" s="697">
        <v>5.2090105939495901E-3</v>
      </c>
      <c r="AJ555" s="697">
        <v>5.83684950773558E-3</v>
      </c>
      <c r="AK555" s="697">
        <v>5.9841678708299302E-3</v>
      </c>
      <c r="AL555" s="697">
        <v>4.8281204172338299E-3</v>
      </c>
      <c r="AM555" s="697">
        <v>6.8037670574668504E-3</v>
      </c>
      <c r="AN555" s="697">
        <v>6.0693204177387598E-3</v>
      </c>
      <c r="AO555" s="697">
        <v>7.6192353471869496E-3</v>
      </c>
      <c r="AP555" s="697">
        <v>8.3789316671866992E-3</v>
      </c>
      <c r="AQ555" s="697">
        <v>8.23867721063983E-3</v>
      </c>
      <c r="AR555" s="697">
        <v>7.8446682036814701E-3</v>
      </c>
      <c r="AS555" s="697">
        <v>8.0896764863495896E-3</v>
      </c>
      <c r="AT555" s="697">
        <v>6.9937128684316799E-3</v>
      </c>
      <c r="AU555" s="697">
        <v>8.9234477217950206E-3</v>
      </c>
      <c r="AV555" s="697">
        <v>9.0988452557542003E-3</v>
      </c>
      <c r="AW555" s="697">
        <v>8.7322523365168901E-3</v>
      </c>
      <c r="AX555" s="697">
        <v>8.9159508535392E-3</v>
      </c>
      <c r="AY555" s="697">
        <v>7.7512106755966799E-3</v>
      </c>
      <c r="AZ555" s="697">
        <v>9.9498145319659604E-3</v>
      </c>
      <c r="BA555" s="697">
        <v>9.45000665493426E-3</v>
      </c>
      <c r="BB555" s="697">
        <v>9.0174035889266299E-3</v>
      </c>
      <c r="BC555" s="697">
        <v>5.4948359066103397E-3</v>
      </c>
      <c r="BD555" s="697">
        <v>4.8111190306486104E-3</v>
      </c>
      <c r="BE555" s="697">
        <v>4.8527236874537803E-3</v>
      </c>
      <c r="BF555" s="697">
        <v>4.8778013542873097E-3</v>
      </c>
      <c r="BG555" s="697">
        <v>4.4990681674507201E-3</v>
      </c>
      <c r="BH555" s="697">
        <v>4.7387180177314503E-3</v>
      </c>
    </row>
    <row r="556" spans="1:60" s="696" customFormat="1" ht="12.75" x14ac:dyDescent="0.2">
      <c r="A556" s="696" t="s">
        <v>6</v>
      </c>
      <c r="B556" s="696" t="s">
        <v>58</v>
      </c>
      <c r="C556" s="696" t="s">
        <v>20</v>
      </c>
      <c r="D556" s="696" t="s">
        <v>1076</v>
      </c>
      <c r="E556" s="699" t="s">
        <v>1049</v>
      </c>
      <c r="F556" s="696" t="s">
        <v>11</v>
      </c>
      <c r="G556" s="705"/>
      <c r="H556" s="705"/>
      <c r="I556" s="705"/>
      <c r="J556" s="705"/>
      <c r="K556" s="705"/>
      <c r="L556" s="705"/>
      <c r="M556" s="705"/>
      <c r="N556" s="705"/>
      <c r="O556" s="705"/>
      <c r="P556" s="705"/>
      <c r="Q556" s="696">
        <f>1</f>
        <v>1</v>
      </c>
      <c r="R556" s="696">
        <f>1</f>
        <v>1</v>
      </c>
      <c r="S556" s="696">
        <f>1</f>
        <v>1</v>
      </c>
      <c r="T556" s="696">
        <f>1</f>
        <v>1</v>
      </c>
      <c r="U556" s="696">
        <f>1</f>
        <v>1</v>
      </c>
      <c r="V556" s="696">
        <f>1</f>
        <v>1</v>
      </c>
      <c r="W556" s="696">
        <f>1</f>
        <v>1</v>
      </c>
      <c r="X556" s="696">
        <f>1</f>
        <v>1</v>
      </c>
      <c r="Y556" s="696">
        <f>1</f>
        <v>1</v>
      </c>
      <c r="Z556" s="696">
        <f>1</f>
        <v>1</v>
      </c>
      <c r="AA556" s="696">
        <f>1</f>
        <v>1</v>
      </c>
      <c r="AB556" s="696">
        <f>1</f>
        <v>1</v>
      </c>
      <c r="AC556" s="696">
        <f>1</f>
        <v>1</v>
      </c>
      <c r="AD556" s="696">
        <f>1</f>
        <v>1</v>
      </c>
      <c r="AE556" s="696">
        <f>1</f>
        <v>1</v>
      </c>
      <c r="AF556" s="696">
        <f>1</f>
        <v>1</v>
      </c>
      <c r="AG556" s="696">
        <f>1</f>
        <v>1</v>
      </c>
      <c r="AH556" s="696">
        <f>1</f>
        <v>1</v>
      </c>
      <c r="AI556" s="696">
        <f>1</f>
        <v>1</v>
      </c>
      <c r="AJ556" s="696">
        <f>1</f>
        <v>1</v>
      </c>
      <c r="AK556" s="696">
        <f>1</f>
        <v>1</v>
      </c>
      <c r="AL556" s="696">
        <f>1</f>
        <v>1</v>
      </c>
      <c r="AM556" s="696">
        <f>1</f>
        <v>1</v>
      </c>
      <c r="AN556" s="696">
        <f>1</f>
        <v>1</v>
      </c>
      <c r="AO556" s="696">
        <f>1</f>
        <v>1</v>
      </c>
      <c r="AP556" s="696">
        <f>1</f>
        <v>1</v>
      </c>
      <c r="AQ556" s="696">
        <f>1</f>
        <v>1</v>
      </c>
      <c r="AR556" s="696">
        <f>1</f>
        <v>1</v>
      </c>
      <c r="AS556" s="696">
        <f>1</f>
        <v>1</v>
      </c>
      <c r="AT556" s="696">
        <f>1</f>
        <v>1</v>
      </c>
      <c r="AU556" s="696">
        <f>1</f>
        <v>1</v>
      </c>
      <c r="AV556" s="696">
        <f>1</f>
        <v>1</v>
      </c>
      <c r="AW556" s="696">
        <f>1</f>
        <v>1</v>
      </c>
      <c r="AX556" s="696">
        <f>1</f>
        <v>1</v>
      </c>
      <c r="AY556" s="696">
        <f>1</f>
        <v>1</v>
      </c>
      <c r="AZ556" s="696">
        <f>1</f>
        <v>1</v>
      </c>
      <c r="BA556" s="696">
        <f>1</f>
        <v>1</v>
      </c>
      <c r="BB556" s="696">
        <f>1</f>
        <v>1</v>
      </c>
      <c r="BC556" s="696">
        <f>1</f>
        <v>1</v>
      </c>
      <c r="BD556" s="696">
        <f>1</f>
        <v>1</v>
      </c>
      <c r="BE556" s="696">
        <f>1</f>
        <v>1</v>
      </c>
      <c r="BF556" s="696">
        <f>1</f>
        <v>1</v>
      </c>
      <c r="BG556" s="696">
        <f>1</f>
        <v>1</v>
      </c>
      <c r="BH556" s="696">
        <f>1</f>
        <v>1</v>
      </c>
    </row>
    <row r="557" spans="1:60" s="696" customFormat="1" ht="12.75" x14ac:dyDescent="0.2">
      <c r="A557" s="696" t="s">
        <v>6</v>
      </c>
      <c r="B557" s="696" t="s">
        <v>58</v>
      </c>
      <c r="C557" s="696" t="s">
        <v>20</v>
      </c>
      <c r="D557" s="696" t="s">
        <v>1076</v>
      </c>
      <c r="E557" s="699" t="s">
        <v>1049</v>
      </c>
      <c r="F557" s="696" t="s">
        <v>12</v>
      </c>
      <c r="G557" s="705"/>
      <c r="H557" s="705"/>
      <c r="I557" s="705"/>
      <c r="J557" s="705"/>
      <c r="K557" s="705"/>
      <c r="L557" s="705"/>
      <c r="M557" s="705"/>
      <c r="N557" s="705"/>
      <c r="O557" s="705"/>
      <c r="P557" s="705"/>
      <c r="Q557" s="696">
        <f>'3 Heat eta and phi'!N$19</f>
        <v>0.58620000000000028</v>
      </c>
      <c r="R557" s="696">
        <f>'3 Heat eta and phi'!O$19</f>
        <v>0.59487800000000024</v>
      </c>
      <c r="S557" s="696">
        <f>'3 Heat eta and phi'!P$19</f>
        <v>0.60367200000000021</v>
      </c>
      <c r="T557" s="696">
        <f>'3 Heat eta and phi'!Q$19</f>
        <v>0.61258200000000029</v>
      </c>
      <c r="U557" s="696">
        <f>'3 Heat eta and phi'!R$19</f>
        <v>0.62160800000000038</v>
      </c>
      <c r="V557" s="696">
        <f>'3 Heat eta and phi'!S$19</f>
        <v>0.63075000000000037</v>
      </c>
      <c r="W557" s="696">
        <f>'3 Heat eta and phi'!T$19</f>
        <v>0.64000800000000035</v>
      </c>
      <c r="X557" s="696">
        <f>'3 Heat eta and phi'!U$19</f>
        <v>0.64938200000000035</v>
      </c>
      <c r="Y557" s="696">
        <f>'3 Heat eta and phi'!V$19</f>
        <v>0.65887200000000035</v>
      </c>
      <c r="Z557" s="696">
        <f>'3 Heat eta and phi'!W$19</f>
        <v>0.66847800000000035</v>
      </c>
      <c r="AA557" s="696">
        <f>'3 Heat eta and phi'!X$19</f>
        <v>0.67820000000000036</v>
      </c>
      <c r="AB557" s="696">
        <f>'3 Heat eta and phi'!Y$19</f>
        <v>0.68803800000000048</v>
      </c>
      <c r="AC557" s="696">
        <f>'3 Heat eta and phi'!Z$19</f>
        <v>0.6979920000000005</v>
      </c>
      <c r="AD557" s="696">
        <f>'3 Heat eta and phi'!AA$19</f>
        <v>0.70806200000000041</v>
      </c>
      <c r="AE557" s="696">
        <f>'3 Heat eta and phi'!AB$19</f>
        <v>0.71824800000000055</v>
      </c>
      <c r="AF557" s="696">
        <f>'3 Heat eta and phi'!AC$19</f>
        <v>0.73</v>
      </c>
      <c r="AG557" s="696">
        <f>'3 Heat eta and phi'!AD$19</f>
        <v>0.73499999999999999</v>
      </c>
      <c r="AH557" s="696">
        <f>'3 Heat eta and phi'!AE$19</f>
        <v>0.74299999999999999</v>
      </c>
      <c r="AI557" s="696">
        <f>'3 Heat eta and phi'!AF$19</f>
        <v>0.75</v>
      </c>
      <c r="AJ557" s="696">
        <f>'3 Heat eta and phi'!AG$19</f>
        <v>0.75700000000000001</v>
      </c>
      <c r="AK557" s="696">
        <f>'3 Heat eta and phi'!AH$19</f>
        <v>0.76300000000000001</v>
      </c>
      <c r="AL557" s="696">
        <f>'3 Heat eta and phi'!AI$19</f>
        <v>0.77</v>
      </c>
      <c r="AM557" s="696">
        <f>'3 Heat eta and phi'!AJ$19</f>
        <v>0.77600000000000002</v>
      </c>
      <c r="AN557" s="696">
        <f>'3 Heat eta and phi'!AK$19</f>
        <v>0.78200000000000003</v>
      </c>
      <c r="AO557" s="696">
        <f>'3 Heat eta and phi'!AL$19</f>
        <v>0.79</v>
      </c>
      <c r="AP557" s="696">
        <f>'3 Heat eta and phi'!AM$19</f>
        <v>0.79700000000000004</v>
      </c>
      <c r="AQ557" s="696">
        <f>'3 Heat eta and phi'!AN$19</f>
        <v>0.80400000000000005</v>
      </c>
      <c r="AR557" s="696">
        <f>'3 Heat eta and phi'!AO$19</f>
        <v>0.81</v>
      </c>
      <c r="AS557" s="696">
        <f>'3 Heat eta and phi'!AP$19</f>
        <v>0.81599999999999995</v>
      </c>
      <c r="AT557" s="696">
        <f>'3 Heat eta and phi'!AQ$19</f>
        <v>0.82099999999999995</v>
      </c>
      <c r="AU557" s="696">
        <f>'3 Heat eta and phi'!AR$19</f>
        <v>0.82599999999999996</v>
      </c>
      <c r="AV557" s="696">
        <f>'3 Heat eta and phi'!AS$19</f>
        <v>0.83199999999999996</v>
      </c>
      <c r="AW557" s="696">
        <f>'3 Heat eta and phi'!AT$19</f>
        <v>0.83699999999999997</v>
      </c>
      <c r="AX557" s="696">
        <f>'3 Heat eta and phi'!AU$19</f>
        <v>0.84099999999999997</v>
      </c>
      <c r="AY557" s="696">
        <f>'3 Heat eta and phi'!AV$19</f>
        <v>0.84499999999999997</v>
      </c>
      <c r="AZ557" s="696">
        <f>'3 Heat eta and phi'!AW$19</f>
        <v>0.84899999999999998</v>
      </c>
      <c r="BA557" s="696">
        <f>'3 Heat eta and phi'!AX$19</f>
        <v>0.85199999999999998</v>
      </c>
      <c r="BB557" s="696">
        <f>'3 Heat eta and phi'!AY$19</f>
        <v>0.85499999999999998</v>
      </c>
      <c r="BC557" s="696">
        <f>'3 Heat eta and phi'!AZ$19</f>
        <v>0.85799999999999998</v>
      </c>
      <c r="BD557" s="696">
        <f>'3 Heat eta and phi'!BA$19</f>
        <v>0.86</v>
      </c>
      <c r="BE557" s="696">
        <f>'3 Heat eta and phi'!BB$19</f>
        <v>0.86199999999999999</v>
      </c>
      <c r="BF557" s="696">
        <f>'3 Heat eta and phi'!BC$19</f>
        <v>0.86399999999999999</v>
      </c>
      <c r="BG557" s="696">
        <f>'3 Heat eta and phi'!BD$19</f>
        <v>0.86599999999999999</v>
      </c>
      <c r="BH557" s="696">
        <f>'3 Heat eta and phi'!BE$19</f>
        <v>0.86799999999999999</v>
      </c>
    </row>
    <row r="558" spans="1:60" s="696" customFormat="1" ht="12.75" x14ac:dyDescent="0.2">
      <c r="A558" s="696" t="s">
        <v>6</v>
      </c>
      <c r="B558" s="696" t="s">
        <v>58</v>
      </c>
      <c r="C558" s="696" t="s">
        <v>20</v>
      </c>
      <c r="D558" s="696" t="s">
        <v>1076</v>
      </c>
      <c r="E558" s="699" t="s">
        <v>1049</v>
      </c>
      <c r="F558" s="696" t="s">
        <v>13</v>
      </c>
      <c r="G558" s="705"/>
      <c r="H558" s="705"/>
      <c r="I558" s="705"/>
      <c r="J558" s="705"/>
      <c r="K558" s="705"/>
      <c r="L558" s="705"/>
      <c r="M558" s="705"/>
      <c r="N558" s="705"/>
      <c r="O558" s="705"/>
      <c r="P558" s="705"/>
      <c r="Q558" s="700">
        <f>'3 Heat eta and phi'!N$36</f>
        <v>0.24252981374782254</v>
      </c>
      <c r="R558" s="700">
        <f>'3 Heat eta and phi'!O$36</f>
        <v>0.24259681093394073</v>
      </c>
      <c r="S558" s="700">
        <f>'3 Heat eta and phi'!P$36</f>
        <v>0.24319978560900446</v>
      </c>
      <c r="T558" s="700">
        <f>'3 Heat eta and phi'!Q$36</f>
        <v>0.24219482781723164</v>
      </c>
      <c r="U558" s="700">
        <f>'3 Heat eta and phi'!R$36</f>
        <v>0.24293179686453156</v>
      </c>
      <c r="V558" s="700">
        <f>'3 Heat eta and phi'!S$36</f>
        <v>0.24058689535039524</v>
      </c>
      <c r="W558" s="700">
        <f>'3 Heat eta and phi'!T$36</f>
        <v>0.24025190941980434</v>
      </c>
      <c r="X558" s="700">
        <f>'3 Heat eta and phi'!U$36</f>
        <v>0.24353477153959535</v>
      </c>
      <c r="Y558" s="700">
        <f>'3 Heat eta and phi'!V$36</f>
        <v>0.24226182500334983</v>
      </c>
      <c r="Z558" s="700">
        <f>'3 Heat eta and phi'!W$36</f>
        <v>0.24480771807584087</v>
      </c>
      <c r="AA558" s="700">
        <f>'3 Heat eta and phi'!X$36</f>
        <v>0.24273080530617705</v>
      </c>
      <c r="AB558" s="700">
        <f>'3 Heat eta and phi'!Y$36</f>
        <v>0.24199383625887719</v>
      </c>
      <c r="AC558" s="700">
        <f>'3 Heat eta and phi'!Z$36</f>
        <v>0.24246281656170443</v>
      </c>
      <c r="AD558" s="700">
        <f>'3 Heat eta and phi'!AA$36</f>
        <v>0.24132386439769538</v>
      </c>
      <c r="AE558" s="700">
        <f>'3 Heat eta and phi'!AB$36</f>
        <v>0.24185984188664078</v>
      </c>
      <c r="AF558" s="700">
        <f>'3 Heat eta and phi'!AC$36</f>
        <v>0.24447273214525</v>
      </c>
      <c r="AG558" s="700">
        <f>'3 Heat eta and phi'!AD$36</f>
        <v>0.24453972933136814</v>
      </c>
      <c r="AH558" s="700">
        <f>'3 Heat eta and phi'!AE$36</f>
        <v>0.24360176872571351</v>
      </c>
      <c r="AI558" s="700">
        <f>'3 Heat eta and phi'!AF$36</f>
        <v>0.24219482781723167</v>
      </c>
      <c r="AJ558" s="700">
        <f>'3 Heat eta and phi'!AG$36</f>
        <v>0.23924695162803156</v>
      </c>
      <c r="AK558" s="700">
        <f>'3 Heat eta and phi'!AH$36</f>
        <v>0.23938094600026794</v>
      </c>
      <c r="AL558" s="700">
        <f>'3 Heat eta and phi'!AI$36</f>
        <v>0.24252981374782256</v>
      </c>
      <c r="AM558" s="700">
        <f>'3 Heat eta and phi'!AJ$36</f>
        <v>0.24139086158381351</v>
      </c>
      <c r="AN558" s="700">
        <f>'3 Heat eta and phi'!AK$36</f>
        <v>0.24299879405064995</v>
      </c>
      <c r="AO558" s="700">
        <f>'3 Heat eta and phi'!AL$36</f>
        <v>0.24072088972263159</v>
      </c>
      <c r="AP558" s="700">
        <f>'3 Heat eta and phi'!AM$36</f>
        <v>0.23884496851132256</v>
      </c>
      <c r="AQ558" s="700">
        <f>'3 Heat eta and phi'!AN$36</f>
        <v>0.24346777435347719</v>
      </c>
      <c r="AR558" s="700">
        <f>'3 Heat eta and phi'!AO$36</f>
        <v>0.24045290097815897</v>
      </c>
      <c r="AS558" s="700">
        <f>'3 Heat eta and phi'!AP$36</f>
        <v>0.24018491223368621</v>
      </c>
      <c r="AT558" s="700">
        <f>'3 Heat eta and phi'!AQ$36</f>
        <v>0.23944794318638629</v>
      </c>
      <c r="AU558" s="700">
        <f>'3 Heat eta and phi'!AR$36</f>
        <v>0.2405198981642771</v>
      </c>
      <c r="AV558" s="700">
        <f>'3 Heat eta and phi'!AS$36</f>
        <v>0.24085488409486799</v>
      </c>
      <c r="AW558" s="700">
        <f>'3 Heat eta and phi'!AT$36</f>
        <v>0.23998392067533172</v>
      </c>
      <c r="AX558" s="700">
        <f>'3 Heat eta and phi'!AU$36</f>
        <v>0.23971593193085891</v>
      </c>
      <c r="AY558" s="700">
        <f>'3 Heat eta and phi'!AV$36</f>
        <v>0.24011791504756808</v>
      </c>
      <c r="AZ558" s="700">
        <f>'3 Heat eta and phi'!AW$36</f>
        <v>0.23978292911697718</v>
      </c>
      <c r="BA558" s="700">
        <f>'3 Heat eta and phi'!AX$36</f>
        <v>0.23951494037250431</v>
      </c>
      <c r="BB558" s="700">
        <f>'3 Heat eta and phi'!AY$36</f>
        <v>0.23958193755862245</v>
      </c>
      <c r="BC558" s="700">
        <f>'3 Heat eta and phi'!AZ$36</f>
        <v>0.24105587565322251</v>
      </c>
      <c r="BD558" s="700">
        <f>'3 Heat eta and phi'!BA$36</f>
        <v>0.24085488409486799</v>
      </c>
      <c r="BE558" s="700">
        <f>'3 Heat eta and phi'!BB$36</f>
        <v>0.24346777435347722</v>
      </c>
      <c r="BF558" s="700">
        <f>'3 Heat eta and phi'!BC$36</f>
        <v>0.24085488409486799</v>
      </c>
      <c r="BG558" s="700">
        <f>'3 Heat eta and phi'!BD$36</f>
        <v>0.2417258475144044</v>
      </c>
      <c r="BH558" s="700">
        <f>'3 Heat eta and phi'!BE$36</f>
        <v>0.24266380812005903</v>
      </c>
    </row>
    <row r="559" spans="1:60" s="697" customFormat="1" ht="12.75" x14ac:dyDescent="0.2">
      <c r="A559" s="697" t="s">
        <v>6</v>
      </c>
      <c r="B559" s="697" t="s">
        <v>58</v>
      </c>
      <c r="C559" s="697" t="s">
        <v>26</v>
      </c>
      <c r="F559" s="697" t="s">
        <v>9</v>
      </c>
      <c r="G559" s="697">
        <v>34</v>
      </c>
      <c r="H559" s="697">
        <v>34</v>
      </c>
      <c r="I559" s="697">
        <v>34</v>
      </c>
      <c r="J559" s="697">
        <v>34</v>
      </c>
      <c r="K559" s="697">
        <v>36</v>
      </c>
      <c r="L559" s="697">
        <v>36</v>
      </c>
      <c r="M559" s="697">
        <v>34</v>
      </c>
      <c r="N559" s="697">
        <v>34</v>
      </c>
      <c r="O559" s="697">
        <v>39</v>
      </c>
      <c r="P559" s="697">
        <v>39</v>
      </c>
      <c r="Q559" s="697">
        <v>36</v>
      </c>
      <c r="R559" s="697">
        <v>24</v>
      </c>
      <c r="S559" s="697">
        <v>27</v>
      </c>
      <c r="T559" s="697">
        <v>32</v>
      </c>
      <c r="U559" s="697">
        <v>27</v>
      </c>
      <c r="V559" s="697">
        <v>11</v>
      </c>
      <c r="W559" s="697">
        <v>2</v>
      </c>
    </row>
    <row r="560" spans="1:60" s="697" customFormat="1" ht="12.75" x14ac:dyDescent="0.2">
      <c r="A560" s="697" t="s">
        <v>6</v>
      </c>
      <c r="B560" s="697" t="s">
        <v>58</v>
      </c>
      <c r="C560" s="697" t="s">
        <v>26</v>
      </c>
      <c r="F560" s="697" t="s">
        <v>10</v>
      </c>
      <c r="G560" s="697">
        <v>3.2367080774905999E-4</v>
      </c>
      <c r="H560" s="697">
        <v>3.2805549927152397E-4</v>
      </c>
      <c r="I560" s="697">
        <v>3.16777072793508E-4</v>
      </c>
      <c r="J560" s="697">
        <v>3.0735852467908201E-4</v>
      </c>
      <c r="K560" s="697">
        <v>3.2730545781850903E-4</v>
      </c>
      <c r="L560" s="697">
        <v>3.16589278176446E-4</v>
      </c>
      <c r="M560" s="697">
        <v>3.0541756869649598E-4</v>
      </c>
      <c r="N560" s="697">
        <v>3.0126620413443598E-4</v>
      </c>
      <c r="O560" s="697">
        <v>3.32670835003796E-4</v>
      </c>
      <c r="P560" s="697">
        <v>3.2367025470359298E-4</v>
      </c>
      <c r="Q560" s="697">
        <v>2.89778078288377E-4</v>
      </c>
      <c r="R560" s="697">
        <v>1.9373587342589601E-4</v>
      </c>
      <c r="S560" s="697">
        <v>2.1640857939790299E-4</v>
      </c>
      <c r="T560" s="697">
        <v>2.43963801870897E-4</v>
      </c>
      <c r="U560" s="697">
        <v>2.14467841738619E-4</v>
      </c>
      <c r="V560" s="697">
        <v>8.9049357630315601E-5</v>
      </c>
      <c r="W560" s="697">
        <v>1.6043123917089099E-5</v>
      </c>
      <c r="AK560" s="698"/>
      <c r="AL560" s="698"/>
      <c r="AM560" s="698"/>
      <c r="AN560" s="698"/>
      <c r="AO560" s="698"/>
      <c r="AP560" s="698"/>
      <c r="AQ560" s="698"/>
      <c r="AR560" s="698"/>
      <c r="AS560" s="698"/>
      <c r="AT560" s="698"/>
      <c r="AU560" s="698"/>
      <c r="AV560" s="698"/>
      <c r="AW560" s="698"/>
      <c r="AX560" s="698"/>
      <c r="AY560" s="698"/>
      <c r="AZ560" s="698"/>
      <c r="BA560" s="698"/>
      <c r="BB560" s="698"/>
      <c r="BC560" s="698"/>
      <c r="BD560" s="698"/>
      <c r="BE560" s="698"/>
      <c r="BF560" s="698"/>
      <c r="BG560" s="698"/>
      <c r="BH560" s="698"/>
    </row>
    <row r="561" spans="1:60" s="696" customFormat="1" ht="12.75" x14ac:dyDescent="0.2">
      <c r="A561" s="696" t="s">
        <v>6</v>
      </c>
      <c r="B561" s="696" t="s">
        <v>58</v>
      </c>
      <c r="C561" s="696" t="s">
        <v>26</v>
      </c>
      <c r="D561" s="696" t="s">
        <v>1076</v>
      </c>
      <c r="E561" s="699" t="s">
        <v>1049</v>
      </c>
      <c r="F561" s="696" t="s">
        <v>11</v>
      </c>
      <c r="G561" s="696">
        <f>1</f>
        <v>1</v>
      </c>
      <c r="H561" s="696">
        <f>1</f>
        <v>1</v>
      </c>
      <c r="I561" s="696">
        <f>1</f>
        <v>1</v>
      </c>
      <c r="J561" s="696">
        <f>1</f>
        <v>1</v>
      </c>
      <c r="K561" s="696">
        <f>1</f>
        <v>1</v>
      </c>
      <c r="L561" s="696">
        <f>1</f>
        <v>1</v>
      </c>
      <c r="M561" s="696">
        <f>1</f>
        <v>1</v>
      </c>
      <c r="N561" s="696">
        <f>1</f>
        <v>1</v>
      </c>
      <c r="O561" s="696">
        <f>1</f>
        <v>1</v>
      </c>
      <c r="P561" s="696">
        <f>1</f>
        <v>1</v>
      </c>
      <c r="Q561" s="696">
        <f>1</f>
        <v>1</v>
      </c>
      <c r="R561" s="696">
        <f>1</f>
        <v>1</v>
      </c>
      <c r="S561" s="696">
        <f>1</f>
        <v>1</v>
      </c>
      <c r="T561" s="696">
        <f>1</f>
        <v>1</v>
      </c>
      <c r="U561" s="696">
        <f>1</f>
        <v>1</v>
      </c>
      <c r="V561" s="696">
        <f>1</f>
        <v>1</v>
      </c>
      <c r="W561" s="696">
        <f>1</f>
        <v>1</v>
      </c>
      <c r="X561" s="705"/>
      <c r="Y561" s="705"/>
      <c r="Z561" s="705"/>
      <c r="AA561" s="705"/>
      <c r="AB561" s="705"/>
      <c r="AC561" s="705"/>
      <c r="AD561" s="705"/>
      <c r="AE561" s="705"/>
      <c r="AF561" s="705"/>
      <c r="AG561" s="705"/>
      <c r="AH561" s="705"/>
      <c r="AI561" s="705"/>
      <c r="AJ561" s="705"/>
      <c r="AK561" s="705"/>
      <c r="AL561" s="705"/>
      <c r="AM561" s="705"/>
      <c r="AN561" s="705"/>
      <c r="AO561" s="705"/>
      <c r="AP561" s="705"/>
      <c r="AQ561" s="705"/>
      <c r="AR561" s="705"/>
      <c r="AS561" s="705"/>
      <c r="AT561" s="705"/>
      <c r="AU561" s="705"/>
      <c r="AV561" s="705"/>
      <c r="AW561" s="705"/>
      <c r="AX561" s="705"/>
      <c r="AY561" s="705"/>
      <c r="AZ561" s="705"/>
      <c r="BA561" s="705"/>
      <c r="BB561" s="705"/>
      <c r="BC561" s="705"/>
      <c r="BD561" s="705"/>
      <c r="BE561" s="705"/>
      <c r="BF561" s="705"/>
      <c r="BG561" s="705"/>
      <c r="BH561" s="705"/>
    </row>
    <row r="562" spans="1:60" s="696" customFormat="1" ht="12.75" x14ac:dyDescent="0.2">
      <c r="A562" s="696" t="s">
        <v>6</v>
      </c>
      <c r="B562" s="696" t="s">
        <v>58</v>
      </c>
      <c r="C562" s="696" t="s">
        <v>26</v>
      </c>
      <c r="D562" s="696" t="s">
        <v>1076</v>
      </c>
      <c r="E562" s="699" t="s">
        <v>1049</v>
      </c>
      <c r="F562" s="696" t="s">
        <v>12</v>
      </c>
      <c r="G562" s="696">
        <f>'3 Heat eta and phi'!D$19</f>
        <v>0.50580000000000003</v>
      </c>
      <c r="H562" s="696">
        <f>'3 Heat eta and phi'!E$19</f>
        <v>0.51331800000000005</v>
      </c>
      <c r="I562" s="696">
        <f>'3 Heat eta and phi'!F$19</f>
        <v>0.52095200000000008</v>
      </c>
      <c r="J562" s="696">
        <f>'3 Heat eta and phi'!G$19</f>
        <v>0.52870200000000012</v>
      </c>
      <c r="K562" s="696">
        <f>'3 Heat eta and phi'!H$19</f>
        <v>0.53656800000000016</v>
      </c>
      <c r="L562" s="696">
        <f>'3 Heat eta and phi'!I$19</f>
        <v>0.54455000000000009</v>
      </c>
      <c r="M562" s="696">
        <f>'3 Heat eta and phi'!J$19</f>
        <v>0.55264800000000014</v>
      </c>
      <c r="N562" s="696">
        <f>'3 Heat eta and phi'!K$19</f>
        <v>0.56086200000000019</v>
      </c>
      <c r="O562" s="696">
        <f>'3 Heat eta and phi'!L$19</f>
        <v>0.56919200000000025</v>
      </c>
      <c r="P562" s="696">
        <f>'3 Heat eta and phi'!M$19</f>
        <v>0.57763800000000032</v>
      </c>
      <c r="Q562" s="696">
        <f>'3 Heat eta and phi'!N$19</f>
        <v>0.58620000000000028</v>
      </c>
      <c r="R562" s="696">
        <f>'3 Heat eta and phi'!O$19</f>
        <v>0.59487800000000024</v>
      </c>
      <c r="S562" s="696">
        <f>'3 Heat eta and phi'!P$19</f>
        <v>0.60367200000000021</v>
      </c>
      <c r="T562" s="696">
        <f>'3 Heat eta and phi'!Q$19</f>
        <v>0.61258200000000029</v>
      </c>
      <c r="U562" s="696">
        <f>'3 Heat eta and phi'!R$19</f>
        <v>0.62160800000000038</v>
      </c>
      <c r="V562" s="696">
        <f>'3 Heat eta and phi'!S$19</f>
        <v>0.63075000000000037</v>
      </c>
      <c r="W562" s="696">
        <f>'3 Heat eta and phi'!T$19</f>
        <v>0.64000800000000035</v>
      </c>
      <c r="X562" s="705"/>
      <c r="Y562" s="705"/>
      <c r="Z562" s="705"/>
      <c r="AA562" s="705"/>
      <c r="AB562" s="705"/>
      <c r="AC562" s="705"/>
      <c r="AD562" s="705"/>
      <c r="AE562" s="705"/>
      <c r="AF562" s="705"/>
      <c r="AG562" s="705"/>
      <c r="AH562" s="705"/>
      <c r="AI562" s="705"/>
      <c r="AJ562" s="705"/>
      <c r="AK562" s="705"/>
      <c r="AL562" s="705"/>
      <c r="AM562" s="705"/>
      <c r="AN562" s="705"/>
      <c r="AO562" s="705"/>
      <c r="AP562" s="705"/>
      <c r="AQ562" s="705"/>
      <c r="AR562" s="705"/>
      <c r="AS562" s="705"/>
      <c r="AT562" s="705"/>
      <c r="AU562" s="705"/>
      <c r="AV562" s="705"/>
      <c r="AW562" s="705"/>
      <c r="AX562" s="705"/>
      <c r="AY562" s="705"/>
      <c r="AZ562" s="705"/>
      <c r="BA562" s="705"/>
      <c r="BB562" s="705"/>
      <c r="BC562" s="705"/>
      <c r="BD562" s="705"/>
      <c r="BE562" s="705"/>
      <c r="BF562" s="705"/>
      <c r="BG562" s="705"/>
      <c r="BH562" s="705"/>
    </row>
    <row r="563" spans="1:60" s="696" customFormat="1" ht="12.75" x14ac:dyDescent="0.2">
      <c r="A563" s="696" t="s">
        <v>6</v>
      </c>
      <c r="B563" s="696" t="s">
        <v>58</v>
      </c>
      <c r="C563" s="696" t="s">
        <v>26</v>
      </c>
      <c r="D563" s="696" t="s">
        <v>1076</v>
      </c>
      <c r="E563" s="699" t="s">
        <v>1049</v>
      </c>
      <c r="F563" s="696" t="s">
        <v>13</v>
      </c>
      <c r="G563" s="700">
        <f>'3 Heat eta and phi'!D$23</f>
        <v>0.24145785876993175</v>
      </c>
      <c r="H563" s="700">
        <f>'3 Heat eta and phi'!E$36</f>
        <v>0.24098887846710437</v>
      </c>
      <c r="I563" s="700">
        <f>'3 Heat eta and phi'!F$36</f>
        <v>0.24494171244807716</v>
      </c>
      <c r="J563" s="700">
        <f>'3 Heat eta and phi'!G$36</f>
        <v>0.24547768993702268</v>
      </c>
      <c r="K563" s="700">
        <f>'3 Heat eta and phi'!H$36</f>
        <v>0.2428647996784136</v>
      </c>
      <c r="L563" s="700">
        <f>'3 Heat eta and phi'!I$36</f>
        <v>0.2442717405868953</v>
      </c>
      <c r="M563" s="700">
        <f>'3 Heat eta and phi'!J$36</f>
        <v>0.24293179686453156</v>
      </c>
      <c r="N563" s="700">
        <f>'3 Heat eta and phi'!K$36</f>
        <v>0.24192683907275891</v>
      </c>
      <c r="O563" s="700">
        <f>'3 Heat eta and phi'!L$36</f>
        <v>0.24273080530617711</v>
      </c>
      <c r="P563" s="700">
        <f>'3 Heat eta and phi'!M$36</f>
        <v>0.24319978560900446</v>
      </c>
      <c r="Q563" s="700">
        <f>'3 Heat eta and phi'!N$36</f>
        <v>0.24252981374782254</v>
      </c>
      <c r="R563" s="700">
        <f>'3 Heat eta and phi'!O$36</f>
        <v>0.24259681093394073</v>
      </c>
      <c r="S563" s="700">
        <f>'3 Heat eta and phi'!P$36</f>
        <v>0.24319978560900446</v>
      </c>
      <c r="T563" s="700">
        <f>'3 Heat eta and phi'!Q$36</f>
        <v>0.24219482781723164</v>
      </c>
      <c r="U563" s="700">
        <f>'3 Heat eta and phi'!R$36</f>
        <v>0.24293179686453156</v>
      </c>
      <c r="V563" s="700">
        <f>'3 Heat eta and phi'!S$36</f>
        <v>0.24058689535039524</v>
      </c>
      <c r="W563" s="700">
        <f>'3 Heat eta and phi'!T$36</f>
        <v>0.24025190941980434</v>
      </c>
      <c r="X563" s="705"/>
      <c r="Y563" s="705"/>
      <c r="Z563" s="705"/>
      <c r="AA563" s="705"/>
      <c r="AB563" s="705"/>
      <c r="AC563" s="705"/>
      <c r="AD563" s="705"/>
      <c r="AE563" s="705"/>
      <c r="AF563" s="705"/>
      <c r="AG563" s="705"/>
      <c r="AH563" s="705"/>
      <c r="AI563" s="705"/>
      <c r="AJ563" s="705"/>
      <c r="AK563" s="705"/>
      <c r="AL563" s="705"/>
      <c r="AM563" s="705"/>
      <c r="AN563" s="705"/>
      <c r="AO563" s="705"/>
      <c r="AP563" s="705"/>
      <c r="AQ563" s="705"/>
      <c r="AR563" s="705"/>
      <c r="AS563" s="705"/>
      <c r="AT563" s="705"/>
      <c r="AU563" s="705"/>
      <c r="AV563" s="705"/>
      <c r="AW563" s="705"/>
      <c r="AX563" s="705"/>
      <c r="AY563" s="705"/>
      <c r="AZ563" s="705"/>
      <c r="BA563" s="705"/>
      <c r="BB563" s="705"/>
      <c r="BC563" s="705"/>
      <c r="BD563" s="705"/>
      <c r="BE563" s="705"/>
      <c r="BF563" s="705"/>
      <c r="BG563" s="705"/>
      <c r="BH563" s="705"/>
    </row>
    <row r="564" spans="1:60" s="697" customFormat="1" ht="12.75" x14ac:dyDescent="0.2">
      <c r="A564" s="697" t="s">
        <v>6</v>
      </c>
      <c r="B564" s="697" t="s">
        <v>58</v>
      </c>
      <c r="C564" s="697" t="s">
        <v>16</v>
      </c>
      <c r="F564" s="697" t="s">
        <v>9</v>
      </c>
      <c r="Q564" s="697">
        <v>89</v>
      </c>
      <c r="R564" s="697">
        <v>100</v>
      </c>
      <c r="S564" s="697">
        <v>112</v>
      </c>
      <c r="T564" s="697">
        <v>126</v>
      </c>
      <c r="U564" s="697">
        <v>115</v>
      </c>
      <c r="V564" s="697">
        <v>114</v>
      </c>
      <c r="W564" s="697">
        <v>107</v>
      </c>
      <c r="X564" s="697">
        <v>122</v>
      </c>
      <c r="Y564" s="697">
        <v>110</v>
      </c>
      <c r="Z564" s="697">
        <v>100</v>
      </c>
      <c r="AA564" s="697">
        <v>77</v>
      </c>
      <c r="AB564" s="697">
        <v>63</v>
      </c>
      <c r="AC564" s="697">
        <v>53</v>
      </c>
      <c r="AD564" s="697">
        <v>1</v>
      </c>
      <c r="AF564" s="697">
        <v>4</v>
      </c>
      <c r="AG564" s="697">
        <v>3</v>
      </c>
      <c r="AH564" s="697">
        <v>3</v>
      </c>
      <c r="AI564" s="697">
        <v>3</v>
      </c>
      <c r="AJ564" s="697">
        <v>6</v>
      </c>
      <c r="AK564" s="697">
        <v>25</v>
      </c>
      <c r="AL564" s="697">
        <v>35</v>
      </c>
      <c r="AM564" s="697">
        <v>35</v>
      </c>
      <c r="AN564" s="697">
        <v>39</v>
      </c>
      <c r="AO564" s="697">
        <v>37</v>
      </c>
      <c r="AP564" s="697">
        <v>35</v>
      </c>
      <c r="AQ564" s="697">
        <v>37</v>
      </c>
      <c r="AR564" s="697">
        <v>34</v>
      </c>
      <c r="AS564" s="697">
        <v>35</v>
      </c>
      <c r="AT564" s="697">
        <v>24</v>
      </c>
      <c r="AU564" s="697">
        <v>21</v>
      </c>
      <c r="AV564" s="697">
        <v>38</v>
      </c>
      <c r="AW564" s="697">
        <v>36</v>
      </c>
      <c r="AX564" s="697">
        <v>21</v>
      </c>
      <c r="AY564" s="697">
        <v>27</v>
      </c>
      <c r="AZ564" s="697">
        <v>55</v>
      </c>
      <c r="BA564" s="697">
        <v>23</v>
      </c>
      <c r="BB564" s="697">
        <v>31</v>
      </c>
      <c r="BC564" s="697">
        <v>34</v>
      </c>
      <c r="BD564" s="697">
        <v>32</v>
      </c>
      <c r="BE564" s="697">
        <v>31</v>
      </c>
      <c r="BF564" s="697">
        <v>28</v>
      </c>
      <c r="BG564" s="697">
        <v>26</v>
      </c>
      <c r="BH564" s="697">
        <v>27</v>
      </c>
    </row>
    <row r="565" spans="1:60" s="697" customFormat="1" ht="12.75" x14ac:dyDescent="0.2">
      <c r="A565" s="697" t="s">
        <v>6</v>
      </c>
      <c r="B565" s="697" t="s">
        <v>58</v>
      </c>
      <c r="C565" s="697" t="s">
        <v>16</v>
      </c>
      <c r="F565" s="697" t="s">
        <v>10</v>
      </c>
      <c r="Q565" s="697">
        <v>7.1639580465737804E-4</v>
      </c>
      <c r="R565" s="697">
        <v>8.0723280594123298E-4</v>
      </c>
      <c r="S565" s="697">
        <v>8.9769484787278401E-4</v>
      </c>
      <c r="T565" s="697">
        <v>9.6060746986665897E-4</v>
      </c>
      <c r="U565" s="697">
        <v>9.1347414073856398E-4</v>
      </c>
      <c r="V565" s="697">
        <v>9.22875160895998E-4</v>
      </c>
      <c r="W565" s="697">
        <v>8.5830712956426903E-4</v>
      </c>
      <c r="X565" s="697">
        <v>9.5331864284932898E-4</v>
      </c>
      <c r="Y565" s="697">
        <v>8.5998639657881805E-4</v>
      </c>
      <c r="Z565" s="697">
        <v>7.4590683623615396E-4</v>
      </c>
      <c r="AA565" s="697">
        <v>6.2008262399639198E-4</v>
      </c>
      <c r="AB565" s="697">
        <v>5.1817306980531498E-4</v>
      </c>
      <c r="AC565" s="697">
        <v>4.3917435221783001E-4</v>
      </c>
      <c r="AD565" s="697">
        <v>8.3593867553876195E-6</v>
      </c>
      <c r="AF565" s="697">
        <v>3.2085475707284201E-5</v>
      </c>
      <c r="AG565" s="697">
        <v>2.3490721165139799E-5</v>
      </c>
      <c r="AH565" s="697">
        <v>2.3240320406550702E-5</v>
      </c>
      <c r="AI565" s="697">
        <v>2.2947183233258101E-5</v>
      </c>
      <c r="AJ565" s="697">
        <v>4.6882325363338E-5</v>
      </c>
      <c r="AK565" s="697">
        <v>1.96330966890746E-4</v>
      </c>
      <c r="AL565" s="697">
        <v>2.6321528754390098E-4</v>
      </c>
      <c r="AM565" s="697">
        <v>2.6907553334614602E-4</v>
      </c>
      <c r="AN565" s="697">
        <v>2.95141516573331E-4</v>
      </c>
      <c r="AO565" s="697">
        <v>2.8050916203573798E-4</v>
      </c>
      <c r="AP565" s="697">
        <v>2.6636022556906E-4</v>
      </c>
      <c r="AQ565" s="697">
        <v>2.6599568655643398E-4</v>
      </c>
      <c r="AR565" s="697">
        <v>2.5044011166682601E-4</v>
      </c>
      <c r="AS565" s="697">
        <v>2.5693164884050401E-4</v>
      </c>
      <c r="AT565" s="697">
        <v>1.73040318394186E-4</v>
      </c>
      <c r="AU565" s="697">
        <v>1.5063697922644299E-4</v>
      </c>
      <c r="AV565" s="697">
        <v>2.6970056140301099E-4</v>
      </c>
      <c r="AW565" s="697">
        <v>2.6306366871515298E-4</v>
      </c>
      <c r="AX565" s="697">
        <v>1.52223551157986E-4</v>
      </c>
      <c r="AY565" s="697">
        <v>1.9486283821332399E-4</v>
      </c>
      <c r="AZ565" s="697">
        <v>4.00029093024947E-4</v>
      </c>
      <c r="BA565" s="697">
        <v>1.7007054230319901E-4</v>
      </c>
      <c r="BB565" s="697">
        <v>2.32949592713938E-4</v>
      </c>
      <c r="BC565" s="697">
        <v>2.5557376309815502E-4</v>
      </c>
      <c r="BD565" s="697">
        <v>2.5918486360396599E-4</v>
      </c>
      <c r="BE565" s="697">
        <v>2.3878481636677301E-4</v>
      </c>
      <c r="BF565" s="697">
        <v>2.3670439847494701E-4</v>
      </c>
      <c r="BG565" s="697">
        <v>2.1345943860167599E-4</v>
      </c>
      <c r="BH565" s="697">
        <v>2.2021581149526501E-4</v>
      </c>
    </row>
    <row r="566" spans="1:60" s="696" customFormat="1" ht="12.75" x14ac:dyDescent="0.2">
      <c r="A566" s="696" t="s">
        <v>6</v>
      </c>
      <c r="B566" s="696" t="s">
        <v>58</v>
      </c>
      <c r="C566" s="696" t="s">
        <v>16</v>
      </c>
      <c r="D566" s="696" t="str">
        <f>'2 MD eta and phi'!$A$13</f>
        <v>Industry static diesel engines</v>
      </c>
      <c r="E566" s="699" t="s">
        <v>1048</v>
      </c>
      <c r="F566" s="696" t="s">
        <v>11</v>
      </c>
      <c r="G566" s="705"/>
      <c r="H566" s="705"/>
      <c r="I566" s="705"/>
      <c r="J566" s="705"/>
      <c r="K566" s="705"/>
      <c r="L566" s="705"/>
      <c r="M566" s="705"/>
      <c r="N566" s="705"/>
      <c r="O566" s="705"/>
      <c r="P566" s="705"/>
      <c r="Q566" s="696">
        <f>1</f>
        <v>1</v>
      </c>
      <c r="R566" s="696">
        <f>1</f>
        <v>1</v>
      </c>
      <c r="S566" s="696">
        <f>1</f>
        <v>1</v>
      </c>
      <c r="T566" s="696">
        <f>1</f>
        <v>1</v>
      </c>
      <c r="U566" s="696">
        <f>1</f>
        <v>1</v>
      </c>
      <c r="V566" s="696">
        <f>1</f>
        <v>1</v>
      </c>
      <c r="W566" s="696">
        <f>1</f>
        <v>1</v>
      </c>
      <c r="X566" s="696">
        <f>1</f>
        <v>1</v>
      </c>
      <c r="Y566" s="696">
        <f>1</f>
        <v>1</v>
      </c>
      <c r="Z566" s="696">
        <f>1</f>
        <v>1</v>
      </c>
      <c r="AA566" s="696">
        <f>1</f>
        <v>1</v>
      </c>
      <c r="AB566" s="696">
        <f>1</f>
        <v>1</v>
      </c>
      <c r="AC566" s="696">
        <f>1</f>
        <v>1</v>
      </c>
      <c r="AD566" s="696">
        <f>1</f>
        <v>1</v>
      </c>
      <c r="AE566" s="705"/>
      <c r="AF566" s="696">
        <f>1</f>
        <v>1</v>
      </c>
      <c r="AG566" s="696">
        <f>1</f>
        <v>1</v>
      </c>
      <c r="AH566" s="696">
        <f>1</f>
        <v>1</v>
      </c>
      <c r="AI566" s="696">
        <f>1</f>
        <v>1</v>
      </c>
      <c r="AJ566" s="696">
        <f>1</f>
        <v>1</v>
      </c>
      <c r="AK566" s="696">
        <f>1</f>
        <v>1</v>
      </c>
      <c r="AL566" s="696">
        <f>1</f>
        <v>1</v>
      </c>
      <c r="AM566" s="696">
        <f>1</f>
        <v>1</v>
      </c>
      <c r="AN566" s="696">
        <f>1</f>
        <v>1</v>
      </c>
      <c r="AO566" s="696">
        <f>1</f>
        <v>1</v>
      </c>
      <c r="AP566" s="696">
        <f>1</f>
        <v>1</v>
      </c>
      <c r="AQ566" s="696">
        <f>1</f>
        <v>1</v>
      </c>
      <c r="AR566" s="696">
        <f>1</f>
        <v>1</v>
      </c>
      <c r="AS566" s="696">
        <f>1</f>
        <v>1</v>
      </c>
      <c r="AT566" s="696">
        <f>1</f>
        <v>1</v>
      </c>
      <c r="AU566" s="696">
        <f>1</f>
        <v>1</v>
      </c>
      <c r="AV566" s="696">
        <f>1</f>
        <v>1</v>
      </c>
      <c r="AW566" s="696">
        <f>1</f>
        <v>1</v>
      </c>
      <c r="AX566" s="696">
        <f>1</f>
        <v>1</v>
      </c>
      <c r="AY566" s="696">
        <f>1</f>
        <v>1</v>
      </c>
      <c r="AZ566" s="696">
        <f>1</f>
        <v>1</v>
      </c>
      <c r="BA566" s="696">
        <f>1</f>
        <v>1</v>
      </c>
      <c r="BB566" s="696">
        <f>1</f>
        <v>1</v>
      </c>
      <c r="BC566" s="696">
        <f>1</f>
        <v>1</v>
      </c>
      <c r="BD566" s="696">
        <f>1</f>
        <v>1</v>
      </c>
      <c r="BE566" s="696">
        <f>1</f>
        <v>1</v>
      </c>
      <c r="BF566" s="696">
        <f>1</f>
        <v>1</v>
      </c>
      <c r="BG566" s="696">
        <f>1</f>
        <v>1</v>
      </c>
      <c r="BH566" s="696">
        <f>1</f>
        <v>1</v>
      </c>
    </row>
    <row r="567" spans="1:60" s="696" customFormat="1" ht="12.75" x14ac:dyDescent="0.2">
      <c r="A567" s="696" t="s">
        <v>6</v>
      </c>
      <c r="B567" s="696" t="s">
        <v>58</v>
      </c>
      <c r="C567" s="696" t="s">
        <v>16</v>
      </c>
      <c r="D567" s="696" t="str">
        <f>'2 MD eta and phi'!$A$13</f>
        <v>Industry static diesel engines</v>
      </c>
      <c r="E567" s="699" t="s">
        <v>1048</v>
      </c>
      <c r="F567" s="696" t="s">
        <v>12</v>
      </c>
      <c r="G567" s="705"/>
      <c r="H567" s="705"/>
      <c r="I567" s="705"/>
      <c r="J567" s="705"/>
      <c r="K567" s="705"/>
      <c r="L567" s="705"/>
      <c r="M567" s="705"/>
      <c r="N567" s="705"/>
      <c r="O567" s="705"/>
      <c r="P567" s="705"/>
      <c r="Q567" s="696">
        <f>'2 MD eta and phi'!P$13</f>
        <v>0.26</v>
      </c>
      <c r="R567" s="696">
        <f>'2 MD eta and phi'!Q$13</f>
        <v>0.26100000000000001</v>
      </c>
      <c r="S567" s="696">
        <f>'2 MD eta and phi'!R$13</f>
        <v>0.26200000000000001</v>
      </c>
      <c r="T567" s="696">
        <f>'2 MD eta and phi'!S$13</f>
        <v>0.26300000000000001</v>
      </c>
      <c r="U567" s="696">
        <f>'2 MD eta and phi'!T$13</f>
        <v>0.26400000000000001</v>
      </c>
      <c r="V567" s="696">
        <f>'2 MD eta and phi'!U$13</f>
        <v>0.26500000000000001</v>
      </c>
      <c r="W567" s="696">
        <f>'2 MD eta and phi'!V$13</f>
        <v>0.26600000000000001</v>
      </c>
      <c r="X567" s="696">
        <f>'2 MD eta and phi'!W$13</f>
        <v>0.26700000000000002</v>
      </c>
      <c r="Y567" s="696">
        <f>'2 MD eta and phi'!X$13</f>
        <v>0.26800000000000002</v>
      </c>
      <c r="Z567" s="696">
        <f>'2 MD eta and phi'!Y$13</f>
        <v>0.26900000000000002</v>
      </c>
      <c r="AA567" s="696">
        <f>'2 MD eta and phi'!Z$13</f>
        <v>0.27</v>
      </c>
      <c r="AB567" s="696">
        <f>'2 MD eta and phi'!AA$13</f>
        <v>0.27100000000000002</v>
      </c>
      <c r="AC567" s="696">
        <f>'2 MD eta and phi'!AB$13</f>
        <v>0.27200000000000002</v>
      </c>
      <c r="AD567" s="696">
        <f>'2 MD eta and phi'!AC$13</f>
        <v>0.27300000000000002</v>
      </c>
      <c r="AE567" s="705"/>
      <c r="AF567" s="696">
        <f>'2 MD eta and phi'!AE$13</f>
        <v>0.27500000000000002</v>
      </c>
      <c r="AG567" s="696">
        <f>'2 MD eta and phi'!AF$13</f>
        <v>0.27600000000000002</v>
      </c>
      <c r="AH567" s="696">
        <f>'2 MD eta and phi'!AG$13</f>
        <v>0.27700000000000002</v>
      </c>
      <c r="AI567" s="696">
        <f>'2 MD eta and phi'!AH$13</f>
        <v>0.27800000000000002</v>
      </c>
      <c r="AJ567" s="696">
        <f>'2 MD eta and phi'!AI$13</f>
        <v>0.27900000000000003</v>
      </c>
      <c r="AK567" s="696">
        <f>'2 MD eta and phi'!AJ$13</f>
        <v>0.28000000000000003</v>
      </c>
      <c r="AL567" s="696">
        <f>'2 MD eta and phi'!AK$13</f>
        <v>0.28100000000000003</v>
      </c>
      <c r="AM567" s="696">
        <f>'2 MD eta and phi'!AL$13</f>
        <v>0.28199999999999997</v>
      </c>
      <c r="AN567" s="696">
        <f>'2 MD eta and phi'!AM$13</f>
        <v>0.28299999999999997</v>
      </c>
      <c r="AO567" s="696">
        <f>'2 MD eta and phi'!AN$13</f>
        <v>0.28399999999999997</v>
      </c>
      <c r="AP567" s="696">
        <f>'2 MD eta and phi'!AO$13</f>
        <v>0.28499999999999998</v>
      </c>
      <c r="AQ567" s="696">
        <f>'2 MD eta and phi'!AP$13</f>
        <v>0.28599999999999998</v>
      </c>
      <c r="AR567" s="696">
        <f>'2 MD eta and phi'!AQ$13</f>
        <v>0.28699999999999998</v>
      </c>
      <c r="AS567" s="696">
        <f>'2 MD eta and phi'!AR$13</f>
        <v>0.28799999999999998</v>
      </c>
      <c r="AT567" s="696">
        <f>'2 MD eta and phi'!AS$13</f>
        <v>0.28899999999999998</v>
      </c>
      <c r="AU567" s="696">
        <f>'2 MD eta and phi'!AT$13</f>
        <v>0.28999999999999998</v>
      </c>
      <c r="AV567" s="696">
        <f>'2 MD eta and phi'!AU$13</f>
        <v>0.29099999999999998</v>
      </c>
      <c r="AW567" s="696">
        <f>'2 MD eta and phi'!AV$13</f>
        <v>0.29199999999999998</v>
      </c>
      <c r="AX567" s="696">
        <f>'2 MD eta and phi'!AW$13</f>
        <v>0.29299999999999998</v>
      </c>
      <c r="AY567" s="696">
        <f>'2 MD eta and phi'!AX$13</f>
        <v>0.29399999999999998</v>
      </c>
      <c r="AZ567" s="696">
        <f>'2 MD eta and phi'!AY$13</f>
        <v>0.29499999999999998</v>
      </c>
      <c r="BA567" s="696">
        <f>'2 MD eta and phi'!AZ$13</f>
        <v>0.29599999999999999</v>
      </c>
      <c r="BB567" s="696">
        <f>'2 MD eta and phi'!BA$13</f>
        <v>0.29699999999999999</v>
      </c>
      <c r="BC567" s="696">
        <f>'2 MD eta and phi'!BB$13</f>
        <v>0.29799999999999999</v>
      </c>
      <c r="BD567" s="696">
        <f>'2 MD eta and phi'!BC$13</f>
        <v>0.29899999999999999</v>
      </c>
      <c r="BE567" s="696">
        <f>'2 MD eta and phi'!BD$13</f>
        <v>0.3</v>
      </c>
      <c r="BF567" s="696">
        <f>'2 MD eta and phi'!BE$13</f>
        <v>0.30099999999999999</v>
      </c>
      <c r="BG567" s="696">
        <f>'2 MD eta and phi'!BF$13</f>
        <v>0.30199999999999999</v>
      </c>
      <c r="BH567" s="696">
        <f>'2 MD eta and phi'!BG$13</f>
        <v>0.30299999999999999</v>
      </c>
    </row>
    <row r="568" spans="1:60" s="696" customFormat="1" ht="12.75" x14ac:dyDescent="0.2">
      <c r="A568" s="696" t="s">
        <v>6</v>
      </c>
      <c r="B568" s="696" t="s">
        <v>58</v>
      </c>
      <c r="C568" s="696" t="s">
        <v>16</v>
      </c>
      <c r="D568" s="696" t="str">
        <f>'2 MD eta and phi'!$A$13</f>
        <v>Industry static diesel engines</v>
      </c>
      <c r="E568" s="699" t="s">
        <v>1048</v>
      </c>
      <c r="F568" s="696" t="s">
        <v>13</v>
      </c>
      <c r="G568" s="705"/>
      <c r="H568" s="705"/>
      <c r="I568" s="705"/>
      <c r="J568" s="705"/>
      <c r="K568" s="705"/>
      <c r="L568" s="705"/>
      <c r="M568" s="705"/>
      <c r="N568" s="705"/>
      <c r="O568" s="705"/>
      <c r="P568" s="705"/>
      <c r="Q568" s="696">
        <f>1</f>
        <v>1</v>
      </c>
      <c r="R568" s="696">
        <f>1</f>
        <v>1</v>
      </c>
      <c r="S568" s="696">
        <f>1</f>
        <v>1</v>
      </c>
      <c r="T568" s="696">
        <f>1</f>
        <v>1</v>
      </c>
      <c r="U568" s="696">
        <f>1</f>
        <v>1</v>
      </c>
      <c r="V568" s="696">
        <f>1</f>
        <v>1</v>
      </c>
      <c r="W568" s="696">
        <f>1</f>
        <v>1</v>
      </c>
      <c r="X568" s="696">
        <f>1</f>
        <v>1</v>
      </c>
      <c r="Y568" s="696">
        <f>1</f>
        <v>1</v>
      </c>
      <c r="Z568" s="696">
        <f>1</f>
        <v>1</v>
      </c>
      <c r="AA568" s="696">
        <f>1</f>
        <v>1</v>
      </c>
      <c r="AB568" s="696">
        <f>1</f>
        <v>1</v>
      </c>
      <c r="AC568" s="696">
        <f>1</f>
        <v>1</v>
      </c>
      <c r="AD568" s="696">
        <f>1</f>
        <v>1</v>
      </c>
      <c r="AE568" s="705"/>
      <c r="AF568" s="696">
        <f>1</f>
        <v>1</v>
      </c>
      <c r="AG568" s="696">
        <f>1</f>
        <v>1</v>
      </c>
      <c r="AH568" s="696">
        <f>1</f>
        <v>1</v>
      </c>
      <c r="AI568" s="696">
        <f>1</f>
        <v>1</v>
      </c>
      <c r="AJ568" s="696">
        <f>1</f>
        <v>1</v>
      </c>
      <c r="AK568" s="696">
        <f>1</f>
        <v>1</v>
      </c>
      <c r="AL568" s="696">
        <f>1</f>
        <v>1</v>
      </c>
      <c r="AM568" s="696">
        <f>1</f>
        <v>1</v>
      </c>
      <c r="AN568" s="696">
        <f>1</f>
        <v>1</v>
      </c>
      <c r="AO568" s="696">
        <f>1</f>
        <v>1</v>
      </c>
      <c r="AP568" s="696">
        <f>1</f>
        <v>1</v>
      </c>
      <c r="AQ568" s="696">
        <f>1</f>
        <v>1</v>
      </c>
      <c r="AR568" s="696">
        <f>1</f>
        <v>1</v>
      </c>
      <c r="AS568" s="696">
        <f>1</f>
        <v>1</v>
      </c>
      <c r="AT568" s="696">
        <f>1</f>
        <v>1</v>
      </c>
      <c r="AU568" s="696">
        <f>1</f>
        <v>1</v>
      </c>
      <c r="AV568" s="696">
        <f>1</f>
        <v>1</v>
      </c>
      <c r="AW568" s="696">
        <f>1</f>
        <v>1</v>
      </c>
      <c r="AX568" s="696">
        <f>1</f>
        <v>1</v>
      </c>
      <c r="AY568" s="696">
        <f>1</f>
        <v>1</v>
      </c>
      <c r="AZ568" s="696">
        <f>1</f>
        <v>1</v>
      </c>
      <c r="BA568" s="696">
        <f>1</f>
        <v>1</v>
      </c>
      <c r="BB568" s="696">
        <f>1</f>
        <v>1</v>
      </c>
      <c r="BC568" s="696">
        <f>1</f>
        <v>1</v>
      </c>
      <c r="BD568" s="696">
        <f>1</f>
        <v>1</v>
      </c>
      <c r="BE568" s="696">
        <f>1</f>
        <v>1</v>
      </c>
      <c r="BF568" s="696">
        <f>1</f>
        <v>1</v>
      </c>
      <c r="BG568" s="696">
        <f>1</f>
        <v>1</v>
      </c>
      <c r="BH568" s="696">
        <f>1</f>
        <v>1</v>
      </c>
    </row>
    <row r="569" spans="1:60" s="697" customFormat="1" ht="12.75" x14ac:dyDescent="0.2">
      <c r="A569" s="697" t="s">
        <v>6</v>
      </c>
      <c r="B569" s="697" t="s">
        <v>58</v>
      </c>
      <c r="C569" s="697" t="s">
        <v>15</v>
      </c>
      <c r="F569" s="697" t="s">
        <v>9</v>
      </c>
      <c r="Q569" s="697">
        <v>1382</v>
      </c>
      <c r="R569" s="697">
        <v>1481</v>
      </c>
      <c r="S569" s="697">
        <v>1457</v>
      </c>
      <c r="T569" s="697">
        <v>1402</v>
      </c>
      <c r="U569" s="697">
        <v>1262</v>
      </c>
      <c r="V569" s="697">
        <v>1077</v>
      </c>
      <c r="W569" s="697">
        <v>1123</v>
      </c>
      <c r="X569" s="697">
        <v>1084</v>
      </c>
      <c r="Y569" s="697">
        <v>1153</v>
      </c>
      <c r="Z569" s="697">
        <v>1096</v>
      </c>
      <c r="AA569" s="697">
        <v>845</v>
      </c>
      <c r="AB569" s="697">
        <v>678</v>
      </c>
      <c r="AC569" s="697">
        <v>573</v>
      </c>
      <c r="AD569" s="697">
        <v>502</v>
      </c>
      <c r="AE569" s="697">
        <v>454</v>
      </c>
      <c r="AF569" s="697">
        <v>285</v>
      </c>
      <c r="AG569" s="697">
        <v>349</v>
      </c>
      <c r="AH569" s="697">
        <v>227</v>
      </c>
      <c r="AI569" s="697">
        <v>283</v>
      </c>
      <c r="AJ569" s="697">
        <v>197</v>
      </c>
      <c r="AK569" s="697">
        <v>185</v>
      </c>
      <c r="AL569" s="697">
        <v>226</v>
      </c>
      <c r="AM569" s="697">
        <v>199</v>
      </c>
      <c r="AN569" s="697">
        <v>237</v>
      </c>
      <c r="AO569" s="697">
        <v>214</v>
      </c>
      <c r="AP569" s="697">
        <v>168</v>
      </c>
      <c r="AQ569" s="697">
        <v>123</v>
      </c>
      <c r="AR569" s="697">
        <v>83</v>
      </c>
      <c r="AS569" s="697">
        <v>77</v>
      </c>
      <c r="AT569" s="697">
        <v>35</v>
      </c>
      <c r="AU569" s="697">
        <v>18</v>
      </c>
      <c r="AV569" s="697">
        <v>66</v>
      </c>
      <c r="AW569" s="697">
        <v>37</v>
      </c>
      <c r="AX569" s="697">
        <v>31</v>
      </c>
      <c r="AY569" s="697">
        <v>27</v>
      </c>
      <c r="AZ569" s="697">
        <v>31</v>
      </c>
      <c r="BA569" s="697">
        <v>32</v>
      </c>
      <c r="BB569" s="697">
        <v>31</v>
      </c>
    </row>
    <row r="570" spans="1:60" s="697" customFormat="1" ht="12.75" x14ac:dyDescent="0.2">
      <c r="A570" s="697" t="s">
        <v>6</v>
      </c>
      <c r="B570" s="697" t="s">
        <v>58</v>
      </c>
      <c r="C570" s="697" t="s">
        <v>15</v>
      </c>
      <c r="F570" s="697" t="s">
        <v>10</v>
      </c>
      <c r="Q570" s="697">
        <v>1.1124258449848301E-2</v>
      </c>
      <c r="R570" s="697">
        <v>1.19551178559897E-2</v>
      </c>
      <c r="S570" s="697">
        <v>1.16780481549165E-2</v>
      </c>
      <c r="T570" s="697">
        <v>1.06886640694687E-2</v>
      </c>
      <c r="U570" s="697">
        <v>1.0024385787931E-2</v>
      </c>
      <c r="V570" s="697">
        <v>8.7187416516227197E-3</v>
      </c>
      <c r="W570" s="697">
        <v>9.0082140794455496E-3</v>
      </c>
      <c r="X570" s="697">
        <v>8.4704705643333794E-3</v>
      </c>
      <c r="Y570" s="697">
        <v>9.0142210477761504E-3</v>
      </c>
      <c r="Z570" s="697">
        <v>8.1751389251482499E-3</v>
      </c>
      <c r="AA570" s="697">
        <v>6.80480282177859E-3</v>
      </c>
      <c r="AB570" s="697">
        <v>5.57652922742863E-3</v>
      </c>
      <c r="AC570" s="697">
        <v>4.7480547890720202E-3</v>
      </c>
      <c r="AD570" s="697">
        <v>4.1964121512045897E-3</v>
      </c>
      <c r="AE570" s="697">
        <v>3.8009761978516901E-3</v>
      </c>
      <c r="AF570" s="697">
        <v>2.2860901441439999E-3</v>
      </c>
      <c r="AG570" s="697">
        <v>2.73275389554459E-3</v>
      </c>
      <c r="AH570" s="697">
        <v>1.758517577429E-3</v>
      </c>
      <c r="AI570" s="697">
        <v>2.16468428500402E-3</v>
      </c>
      <c r="AJ570" s="697">
        <v>1.53930301609627E-3</v>
      </c>
      <c r="AK570" s="697">
        <v>1.45284915499152E-3</v>
      </c>
      <c r="AL570" s="697">
        <v>1.6996187138549001E-3</v>
      </c>
      <c r="AM570" s="697">
        <v>1.5298866038823799E-3</v>
      </c>
      <c r="AN570" s="697">
        <v>1.7935522930225499E-3</v>
      </c>
      <c r="AO570" s="697">
        <v>1.6224043425850799E-3</v>
      </c>
      <c r="AP570" s="697">
        <v>1.2785290827314901E-3</v>
      </c>
      <c r="AQ570" s="697">
        <v>8.8425593098490302E-4</v>
      </c>
      <c r="AR570" s="697">
        <v>6.1136850789254599E-4</v>
      </c>
      <c r="AS570" s="697">
        <v>5.6524962744910904E-4</v>
      </c>
      <c r="AT570" s="697">
        <v>2.5235046432485399E-4</v>
      </c>
      <c r="AU570" s="697">
        <v>1.2911741076552301E-4</v>
      </c>
      <c r="AV570" s="697">
        <v>4.6842729085786101E-4</v>
      </c>
      <c r="AW570" s="697">
        <v>2.7037099284612999E-4</v>
      </c>
      <c r="AX570" s="697">
        <v>2.2471095647131299E-4</v>
      </c>
      <c r="AY570" s="697">
        <v>1.9486283821332399E-4</v>
      </c>
      <c r="AZ570" s="697">
        <v>2.25470943341334E-4</v>
      </c>
      <c r="BA570" s="697">
        <v>2.3661988494358101E-4</v>
      </c>
      <c r="BB570" s="697">
        <v>2.32949592713938E-4</v>
      </c>
    </row>
    <row r="571" spans="1:60" s="696" customFormat="1" ht="12.75" x14ac:dyDescent="0.2">
      <c r="A571" s="696" t="s">
        <v>6</v>
      </c>
      <c r="B571" s="696" t="s">
        <v>58</v>
      </c>
      <c r="C571" s="696" t="s">
        <v>15</v>
      </c>
      <c r="D571" s="696" t="s">
        <v>1076</v>
      </c>
      <c r="E571" s="699" t="s">
        <v>1049</v>
      </c>
      <c r="F571" s="696" t="s">
        <v>11</v>
      </c>
      <c r="G571" s="705"/>
      <c r="H571" s="705"/>
      <c r="I571" s="705"/>
      <c r="J571" s="705"/>
      <c r="K571" s="705"/>
      <c r="L571" s="705"/>
      <c r="M571" s="705"/>
      <c r="N571" s="705"/>
      <c r="O571" s="705"/>
      <c r="P571" s="705"/>
      <c r="Q571" s="696">
        <f>1</f>
        <v>1</v>
      </c>
      <c r="R571" s="696">
        <f>1</f>
        <v>1</v>
      </c>
      <c r="S571" s="696">
        <f>1</f>
        <v>1</v>
      </c>
      <c r="T571" s="696">
        <f>1</f>
        <v>1</v>
      </c>
      <c r="U571" s="696">
        <f>1</f>
        <v>1</v>
      </c>
      <c r="V571" s="696">
        <f>1</f>
        <v>1</v>
      </c>
      <c r="W571" s="696">
        <f>1</f>
        <v>1</v>
      </c>
      <c r="X571" s="696">
        <f>1</f>
        <v>1</v>
      </c>
      <c r="Y571" s="696">
        <f>1</f>
        <v>1</v>
      </c>
      <c r="Z571" s="696">
        <f>1</f>
        <v>1</v>
      </c>
      <c r="AA571" s="696">
        <f>1</f>
        <v>1</v>
      </c>
      <c r="AB571" s="696">
        <f>1</f>
        <v>1</v>
      </c>
      <c r="AC571" s="696">
        <f>1</f>
        <v>1</v>
      </c>
      <c r="AD571" s="696">
        <f>1</f>
        <v>1</v>
      </c>
      <c r="AE571" s="696">
        <f>1</f>
        <v>1</v>
      </c>
      <c r="AF571" s="696">
        <f>1</f>
        <v>1</v>
      </c>
      <c r="AG571" s="696">
        <f>1</f>
        <v>1</v>
      </c>
      <c r="AH571" s="696">
        <f>1</f>
        <v>1</v>
      </c>
      <c r="AI571" s="696">
        <f>1</f>
        <v>1</v>
      </c>
      <c r="AJ571" s="696">
        <f>1</f>
        <v>1</v>
      </c>
      <c r="AK571" s="696">
        <f>1</f>
        <v>1</v>
      </c>
      <c r="AL571" s="696">
        <f>1</f>
        <v>1</v>
      </c>
      <c r="AM571" s="696">
        <f>1</f>
        <v>1</v>
      </c>
      <c r="AN571" s="696">
        <f>1</f>
        <v>1</v>
      </c>
      <c r="AO571" s="696">
        <f>1</f>
        <v>1</v>
      </c>
      <c r="AP571" s="696">
        <f>1</f>
        <v>1</v>
      </c>
      <c r="AQ571" s="696">
        <f>1</f>
        <v>1</v>
      </c>
      <c r="AR571" s="696">
        <f>1</f>
        <v>1</v>
      </c>
      <c r="AS571" s="696">
        <f>1</f>
        <v>1</v>
      </c>
      <c r="AT571" s="696">
        <f>1</f>
        <v>1</v>
      </c>
      <c r="AU571" s="696">
        <f>1</f>
        <v>1</v>
      </c>
      <c r="AV571" s="696">
        <f>1</f>
        <v>1</v>
      </c>
      <c r="AW571" s="696">
        <f>1</f>
        <v>1</v>
      </c>
      <c r="AX571" s="696">
        <f>1</f>
        <v>1</v>
      </c>
      <c r="AY571" s="696">
        <f>1</f>
        <v>1</v>
      </c>
      <c r="AZ571" s="696">
        <f>1</f>
        <v>1</v>
      </c>
      <c r="BA571" s="696">
        <f>1</f>
        <v>1</v>
      </c>
      <c r="BB571" s="696">
        <f>1</f>
        <v>1</v>
      </c>
      <c r="BC571" s="705"/>
      <c r="BD571" s="705"/>
      <c r="BE571" s="705"/>
      <c r="BF571" s="705"/>
      <c r="BG571" s="705"/>
      <c r="BH571" s="705"/>
    </row>
    <row r="572" spans="1:60" s="696" customFormat="1" ht="12.75" x14ac:dyDescent="0.2">
      <c r="A572" s="696" t="s">
        <v>6</v>
      </c>
      <c r="B572" s="696" t="s">
        <v>58</v>
      </c>
      <c r="C572" s="696" t="s">
        <v>15</v>
      </c>
      <c r="D572" s="696" t="s">
        <v>1076</v>
      </c>
      <c r="E572" s="699" t="s">
        <v>1049</v>
      </c>
      <c r="F572" s="696" t="s">
        <v>12</v>
      </c>
      <c r="G572" s="705"/>
      <c r="H572" s="705"/>
      <c r="I572" s="705"/>
      <c r="J572" s="705"/>
      <c r="K572" s="705"/>
      <c r="L572" s="705"/>
      <c r="M572" s="705"/>
      <c r="N572" s="705"/>
      <c r="O572" s="705"/>
      <c r="P572" s="705"/>
      <c r="Q572" s="696">
        <f>'3 Heat eta and phi'!N$19</f>
        <v>0.58620000000000028</v>
      </c>
      <c r="R572" s="696">
        <f>'3 Heat eta and phi'!O$19</f>
        <v>0.59487800000000024</v>
      </c>
      <c r="S572" s="696">
        <f>'3 Heat eta and phi'!P$19</f>
        <v>0.60367200000000021</v>
      </c>
      <c r="T572" s="696">
        <f>'3 Heat eta and phi'!Q$19</f>
        <v>0.61258200000000029</v>
      </c>
      <c r="U572" s="696">
        <f>'3 Heat eta and phi'!R$19</f>
        <v>0.62160800000000038</v>
      </c>
      <c r="V572" s="696">
        <f>'3 Heat eta and phi'!S$19</f>
        <v>0.63075000000000037</v>
      </c>
      <c r="W572" s="696">
        <f>'3 Heat eta and phi'!T$19</f>
        <v>0.64000800000000035</v>
      </c>
      <c r="X572" s="696">
        <f>'3 Heat eta and phi'!U$19</f>
        <v>0.64938200000000035</v>
      </c>
      <c r="Y572" s="696">
        <f>'3 Heat eta and phi'!V$19</f>
        <v>0.65887200000000035</v>
      </c>
      <c r="Z572" s="696">
        <f>'3 Heat eta and phi'!W$19</f>
        <v>0.66847800000000035</v>
      </c>
      <c r="AA572" s="696">
        <f>'3 Heat eta and phi'!X$19</f>
        <v>0.67820000000000036</v>
      </c>
      <c r="AB572" s="696">
        <f>'3 Heat eta and phi'!Y$19</f>
        <v>0.68803800000000048</v>
      </c>
      <c r="AC572" s="696">
        <f>'3 Heat eta and phi'!Z$19</f>
        <v>0.6979920000000005</v>
      </c>
      <c r="AD572" s="696">
        <f>'3 Heat eta and phi'!AA$19</f>
        <v>0.70806200000000041</v>
      </c>
      <c r="AE572" s="696">
        <f>'3 Heat eta and phi'!AB$19</f>
        <v>0.71824800000000055</v>
      </c>
      <c r="AF572" s="696">
        <f>'3 Heat eta and phi'!AC$19</f>
        <v>0.73</v>
      </c>
      <c r="AG572" s="696">
        <f>'3 Heat eta and phi'!AD$19</f>
        <v>0.73499999999999999</v>
      </c>
      <c r="AH572" s="696">
        <f>'3 Heat eta and phi'!AE$19</f>
        <v>0.74299999999999999</v>
      </c>
      <c r="AI572" s="696">
        <f>'3 Heat eta and phi'!AF$19</f>
        <v>0.75</v>
      </c>
      <c r="AJ572" s="696">
        <f>'3 Heat eta and phi'!AG$19</f>
        <v>0.75700000000000001</v>
      </c>
      <c r="AK572" s="696">
        <f>'3 Heat eta and phi'!AH$19</f>
        <v>0.76300000000000001</v>
      </c>
      <c r="AL572" s="696">
        <f>'3 Heat eta and phi'!AI$19</f>
        <v>0.77</v>
      </c>
      <c r="AM572" s="696">
        <f>'3 Heat eta and phi'!AJ$19</f>
        <v>0.77600000000000002</v>
      </c>
      <c r="AN572" s="696">
        <f>'3 Heat eta and phi'!AK$19</f>
        <v>0.78200000000000003</v>
      </c>
      <c r="AO572" s="696">
        <f>'3 Heat eta and phi'!AL$19</f>
        <v>0.79</v>
      </c>
      <c r="AP572" s="696">
        <f>'3 Heat eta and phi'!AM$19</f>
        <v>0.79700000000000004</v>
      </c>
      <c r="AQ572" s="696">
        <f>'3 Heat eta and phi'!AN$19</f>
        <v>0.80400000000000005</v>
      </c>
      <c r="AR572" s="696">
        <f>'3 Heat eta and phi'!AO$19</f>
        <v>0.81</v>
      </c>
      <c r="AS572" s="696">
        <f>'3 Heat eta and phi'!AP$19</f>
        <v>0.81599999999999995</v>
      </c>
      <c r="AT572" s="696">
        <f>'3 Heat eta and phi'!AQ$19</f>
        <v>0.82099999999999995</v>
      </c>
      <c r="AU572" s="696">
        <f>'3 Heat eta and phi'!AR$19</f>
        <v>0.82599999999999996</v>
      </c>
      <c r="AV572" s="696">
        <f>'3 Heat eta and phi'!AS$19</f>
        <v>0.83199999999999996</v>
      </c>
      <c r="AW572" s="696">
        <f>'3 Heat eta and phi'!AT$19</f>
        <v>0.83699999999999997</v>
      </c>
      <c r="AX572" s="696">
        <f>'3 Heat eta and phi'!AU$19</f>
        <v>0.84099999999999997</v>
      </c>
      <c r="AY572" s="696">
        <f>'3 Heat eta and phi'!AV$19</f>
        <v>0.84499999999999997</v>
      </c>
      <c r="AZ572" s="696">
        <f>'3 Heat eta and phi'!AW$19</f>
        <v>0.84899999999999998</v>
      </c>
      <c r="BA572" s="696">
        <f>'3 Heat eta and phi'!AX$19</f>
        <v>0.85199999999999998</v>
      </c>
      <c r="BB572" s="696">
        <f>'3 Heat eta and phi'!AY$19</f>
        <v>0.85499999999999998</v>
      </c>
      <c r="BC572" s="705"/>
      <c r="BD572" s="705"/>
      <c r="BE572" s="705"/>
      <c r="BF572" s="705"/>
      <c r="BG572" s="705"/>
      <c r="BH572" s="705"/>
    </row>
    <row r="573" spans="1:60" s="696" customFormat="1" ht="12.75" x14ac:dyDescent="0.2">
      <c r="A573" s="696" t="s">
        <v>6</v>
      </c>
      <c r="B573" s="696" t="s">
        <v>58</v>
      </c>
      <c r="C573" s="696" t="s">
        <v>15</v>
      </c>
      <c r="D573" s="696" t="s">
        <v>1076</v>
      </c>
      <c r="E573" s="699" t="s">
        <v>1049</v>
      </c>
      <c r="F573" s="696" t="s">
        <v>13</v>
      </c>
      <c r="G573" s="705"/>
      <c r="H573" s="705"/>
      <c r="I573" s="705"/>
      <c r="J573" s="705"/>
      <c r="K573" s="705"/>
      <c r="L573" s="705"/>
      <c r="M573" s="705"/>
      <c r="N573" s="705"/>
      <c r="O573" s="705"/>
      <c r="P573" s="705"/>
      <c r="Q573" s="700">
        <f>'3 Heat eta and phi'!N$36</f>
        <v>0.24252981374782254</v>
      </c>
      <c r="R573" s="700">
        <f>'3 Heat eta and phi'!O$36</f>
        <v>0.24259681093394073</v>
      </c>
      <c r="S573" s="700">
        <f>'3 Heat eta and phi'!P$36</f>
        <v>0.24319978560900446</v>
      </c>
      <c r="T573" s="700">
        <f>'3 Heat eta and phi'!Q$36</f>
        <v>0.24219482781723164</v>
      </c>
      <c r="U573" s="700">
        <f>'3 Heat eta and phi'!R$36</f>
        <v>0.24293179686453156</v>
      </c>
      <c r="V573" s="700">
        <f>'3 Heat eta and phi'!S$36</f>
        <v>0.24058689535039524</v>
      </c>
      <c r="W573" s="700">
        <f>'3 Heat eta and phi'!T$36</f>
        <v>0.24025190941980434</v>
      </c>
      <c r="X573" s="700">
        <f>'3 Heat eta and phi'!U$36</f>
        <v>0.24353477153959535</v>
      </c>
      <c r="Y573" s="700">
        <f>'3 Heat eta and phi'!V$36</f>
        <v>0.24226182500334983</v>
      </c>
      <c r="Z573" s="700">
        <f>'3 Heat eta and phi'!W$36</f>
        <v>0.24480771807584087</v>
      </c>
      <c r="AA573" s="700">
        <f>'3 Heat eta and phi'!X$36</f>
        <v>0.24273080530617705</v>
      </c>
      <c r="AB573" s="700">
        <f>'3 Heat eta and phi'!Y$36</f>
        <v>0.24199383625887719</v>
      </c>
      <c r="AC573" s="700">
        <f>'3 Heat eta and phi'!Z$36</f>
        <v>0.24246281656170443</v>
      </c>
      <c r="AD573" s="700">
        <f>'3 Heat eta and phi'!AA$36</f>
        <v>0.24132386439769538</v>
      </c>
      <c r="AE573" s="700">
        <f>'3 Heat eta and phi'!AB$36</f>
        <v>0.24185984188664078</v>
      </c>
      <c r="AF573" s="700">
        <f>'3 Heat eta and phi'!AC$36</f>
        <v>0.24447273214525</v>
      </c>
      <c r="AG573" s="700">
        <f>'3 Heat eta and phi'!AD$36</f>
        <v>0.24453972933136814</v>
      </c>
      <c r="AH573" s="700">
        <f>'3 Heat eta and phi'!AE$36</f>
        <v>0.24360176872571351</v>
      </c>
      <c r="AI573" s="700">
        <f>'3 Heat eta and phi'!AF$36</f>
        <v>0.24219482781723167</v>
      </c>
      <c r="AJ573" s="700">
        <f>'3 Heat eta and phi'!AG$36</f>
        <v>0.23924695162803156</v>
      </c>
      <c r="AK573" s="700">
        <f>'3 Heat eta and phi'!AH$36</f>
        <v>0.23938094600026794</v>
      </c>
      <c r="AL573" s="700">
        <f>'3 Heat eta and phi'!AI$36</f>
        <v>0.24252981374782256</v>
      </c>
      <c r="AM573" s="700">
        <f>'3 Heat eta and phi'!AJ$36</f>
        <v>0.24139086158381351</v>
      </c>
      <c r="AN573" s="700">
        <f>'3 Heat eta and phi'!AK$36</f>
        <v>0.24299879405064995</v>
      </c>
      <c r="AO573" s="700">
        <f>'3 Heat eta and phi'!AL$36</f>
        <v>0.24072088972263159</v>
      </c>
      <c r="AP573" s="700">
        <f>'3 Heat eta and phi'!AM$36</f>
        <v>0.23884496851132256</v>
      </c>
      <c r="AQ573" s="700">
        <f>'3 Heat eta and phi'!AN$36</f>
        <v>0.24346777435347719</v>
      </c>
      <c r="AR573" s="700">
        <f>'3 Heat eta and phi'!AO$36</f>
        <v>0.24045290097815897</v>
      </c>
      <c r="AS573" s="700">
        <f>'3 Heat eta and phi'!AP$36</f>
        <v>0.24018491223368621</v>
      </c>
      <c r="AT573" s="700">
        <f>'3 Heat eta and phi'!AQ$36</f>
        <v>0.23944794318638629</v>
      </c>
      <c r="AU573" s="700">
        <f>'3 Heat eta and phi'!AR$36</f>
        <v>0.2405198981642771</v>
      </c>
      <c r="AV573" s="700">
        <f>'3 Heat eta and phi'!AS$36</f>
        <v>0.24085488409486799</v>
      </c>
      <c r="AW573" s="700">
        <f>'3 Heat eta and phi'!AT$36</f>
        <v>0.23998392067533172</v>
      </c>
      <c r="AX573" s="700">
        <f>'3 Heat eta and phi'!AU$36</f>
        <v>0.23971593193085891</v>
      </c>
      <c r="AY573" s="700">
        <f>'3 Heat eta and phi'!AV$36</f>
        <v>0.24011791504756808</v>
      </c>
      <c r="AZ573" s="700">
        <f>'3 Heat eta and phi'!AW$36</f>
        <v>0.23978292911697718</v>
      </c>
      <c r="BA573" s="700">
        <f>'3 Heat eta and phi'!AX$36</f>
        <v>0.23951494037250431</v>
      </c>
      <c r="BB573" s="700">
        <f>'3 Heat eta and phi'!AY$36</f>
        <v>0.23958193755862245</v>
      </c>
      <c r="BC573" s="705"/>
      <c r="BD573" s="705"/>
      <c r="BE573" s="705"/>
      <c r="BF573" s="705"/>
      <c r="BG573" s="705"/>
      <c r="BH573" s="705"/>
    </row>
    <row r="574" spans="1:60" s="697" customFormat="1" ht="12.75" x14ac:dyDescent="0.2">
      <c r="A574" s="697" t="s">
        <v>6</v>
      </c>
      <c r="B574" s="697" t="s">
        <v>58</v>
      </c>
      <c r="C574" s="697" t="s">
        <v>14</v>
      </c>
      <c r="F574" s="697" t="s">
        <v>9</v>
      </c>
      <c r="G574" s="697">
        <v>427</v>
      </c>
      <c r="H574" s="697">
        <v>274</v>
      </c>
      <c r="I574" s="697">
        <v>367</v>
      </c>
      <c r="J574" s="697">
        <v>385</v>
      </c>
      <c r="K574" s="697">
        <v>412</v>
      </c>
      <c r="L574" s="697">
        <v>500</v>
      </c>
      <c r="M574" s="697">
        <v>509</v>
      </c>
      <c r="N574" s="697">
        <v>509</v>
      </c>
      <c r="O574" s="697">
        <v>539</v>
      </c>
      <c r="P574" s="697">
        <v>569</v>
      </c>
      <c r="Q574" s="697">
        <v>577</v>
      </c>
      <c r="R574" s="697">
        <v>476</v>
      </c>
      <c r="S574" s="697">
        <v>470</v>
      </c>
      <c r="T574" s="697">
        <v>496</v>
      </c>
      <c r="U574" s="697">
        <v>481</v>
      </c>
      <c r="V574" s="697">
        <v>453</v>
      </c>
      <c r="W574" s="697">
        <v>478</v>
      </c>
      <c r="X574" s="697">
        <v>482</v>
      </c>
      <c r="Y574" s="697">
        <v>501</v>
      </c>
      <c r="Z574" s="697">
        <v>516</v>
      </c>
      <c r="AA574" s="697">
        <v>493</v>
      </c>
      <c r="AB574" s="697">
        <v>439</v>
      </c>
      <c r="AC574" s="697">
        <v>427</v>
      </c>
      <c r="AD574" s="697">
        <v>431</v>
      </c>
      <c r="AE574" s="697">
        <v>456</v>
      </c>
      <c r="AF574" s="697">
        <v>484</v>
      </c>
      <c r="AG574" s="697">
        <v>521</v>
      </c>
      <c r="AH574" s="697">
        <v>564</v>
      </c>
      <c r="AI574" s="697">
        <v>598</v>
      </c>
      <c r="AJ574" s="697">
        <v>614</v>
      </c>
      <c r="AK574" s="697">
        <v>686</v>
      </c>
      <c r="AL574" s="697">
        <v>689</v>
      </c>
      <c r="AM574" s="697">
        <v>644</v>
      </c>
      <c r="AN574" s="697">
        <v>752</v>
      </c>
      <c r="AO574" s="697">
        <v>759</v>
      </c>
      <c r="AP574" s="697">
        <v>819</v>
      </c>
      <c r="AQ574" s="697">
        <v>825</v>
      </c>
      <c r="AR574" s="697">
        <v>932</v>
      </c>
      <c r="AS574" s="697">
        <v>919</v>
      </c>
      <c r="AT574" s="697">
        <v>945</v>
      </c>
      <c r="AU574" s="697">
        <v>982</v>
      </c>
      <c r="AV574" s="697">
        <v>990</v>
      </c>
      <c r="AW574" s="697">
        <v>1031</v>
      </c>
      <c r="AX574" s="697">
        <v>1079</v>
      </c>
      <c r="AY574" s="697">
        <v>1133</v>
      </c>
      <c r="AZ574" s="697">
        <v>1137</v>
      </c>
      <c r="BA574" s="697">
        <v>1110</v>
      </c>
      <c r="BB574" s="697">
        <v>1096</v>
      </c>
      <c r="BC574" s="697">
        <v>1106</v>
      </c>
      <c r="BD574" s="697">
        <v>952</v>
      </c>
      <c r="BE574" s="697">
        <v>942</v>
      </c>
      <c r="BF574" s="697">
        <v>938</v>
      </c>
      <c r="BG574" s="697">
        <v>934</v>
      </c>
      <c r="BH574" s="697">
        <v>948</v>
      </c>
    </row>
    <row r="575" spans="1:60" s="697" customFormat="1" ht="12.75" x14ac:dyDescent="0.2">
      <c r="A575" s="697" t="s">
        <v>6</v>
      </c>
      <c r="B575" s="697" t="s">
        <v>58</v>
      </c>
      <c r="C575" s="697" t="s">
        <v>14</v>
      </c>
      <c r="F575" s="697" t="s">
        <v>10</v>
      </c>
      <c r="G575" s="697">
        <v>4.0649245561426104E-3</v>
      </c>
      <c r="H575" s="697">
        <v>2.64374137648228E-3</v>
      </c>
      <c r="I575" s="697">
        <v>3.4193289916240399E-3</v>
      </c>
      <c r="J575" s="697">
        <v>3.4803832941601898E-3</v>
      </c>
      <c r="K575" s="697">
        <v>3.7458291283673801E-3</v>
      </c>
      <c r="L575" s="697">
        <v>4.3970733080061896E-3</v>
      </c>
      <c r="M575" s="697">
        <v>4.5722806607798898E-3</v>
      </c>
      <c r="N575" s="697">
        <v>4.5101322913067001E-3</v>
      </c>
      <c r="O575" s="697">
        <v>4.5976815401806703E-3</v>
      </c>
      <c r="P575" s="697">
        <v>4.7222660237524203E-3</v>
      </c>
      <c r="Q575" s="697">
        <v>4.6444986436776099E-3</v>
      </c>
      <c r="R575" s="697">
        <v>3.8424281562802701E-3</v>
      </c>
      <c r="S575" s="697">
        <v>3.7671123080375798E-3</v>
      </c>
      <c r="T575" s="697">
        <v>3.7814389289989102E-3</v>
      </c>
      <c r="U575" s="697">
        <v>3.8207048843065098E-3</v>
      </c>
      <c r="V575" s="697">
        <v>3.66721445513936E-3</v>
      </c>
      <c r="W575" s="697">
        <v>3.8343066161843002E-3</v>
      </c>
      <c r="X575" s="697">
        <v>3.7663900479785002E-3</v>
      </c>
      <c r="Y575" s="697">
        <v>3.9168471335089801E-3</v>
      </c>
      <c r="Z575" s="697">
        <v>3.8488792749785598E-3</v>
      </c>
      <c r="AA575" s="697">
        <v>3.97013939779508E-3</v>
      </c>
      <c r="AB575" s="697">
        <v>3.6107615499132301E-3</v>
      </c>
      <c r="AC575" s="697">
        <v>3.53825374333988E-3</v>
      </c>
      <c r="AD575" s="698">
        <v>3.6028956915720701E-3</v>
      </c>
      <c r="AE575" s="698">
        <v>3.81772058638849E-3</v>
      </c>
      <c r="AF575" s="698">
        <v>3.8823425605813899E-3</v>
      </c>
      <c r="AG575" s="698">
        <v>4.0795552423459397E-3</v>
      </c>
      <c r="AH575" s="698">
        <v>4.36918023643153E-3</v>
      </c>
      <c r="AI575" s="698">
        <v>4.5741385244961203E-3</v>
      </c>
      <c r="AJ575" s="697">
        <v>4.7976246288482603E-3</v>
      </c>
      <c r="AK575" s="697">
        <v>5.3873217314820603E-3</v>
      </c>
      <c r="AL575" s="697">
        <v>5.1815809462213598E-3</v>
      </c>
      <c r="AM575" s="697">
        <v>4.9509898135691004E-3</v>
      </c>
      <c r="AN575" s="697">
        <v>5.6909338580293598E-3</v>
      </c>
      <c r="AO575" s="697">
        <v>5.7542284860844697E-3</v>
      </c>
      <c r="AP575" s="697">
        <v>6.2328292783159897E-3</v>
      </c>
      <c r="AQ575" s="697">
        <v>5.93098490294752E-3</v>
      </c>
      <c r="AR575" s="697">
        <v>6.8650054139259399E-3</v>
      </c>
      <c r="AS575" s="697">
        <v>6.7462910081263804E-3</v>
      </c>
      <c r="AT575" s="697">
        <v>6.8134625367710696E-3</v>
      </c>
      <c r="AU575" s="697">
        <v>7.0440720762079698E-3</v>
      </c>
      <c r="AV575" s="697">
        <v>7.0264093628679102E-3</v>
      </c>
      <c r="AW575" s="697">
        <v>7.5338511790367501E-3</v>
      </c>
      <c r="AX575" s="697">
        <v>7.8213910333079593E-3</v>
      </c>
      <c r="AY575" s="697">
        <v>8.1770220628035704E-3</v>
      </c>
      <c r="AZ575" s="697">
        <v>8.2696923412611794E-3</v>
      </c>
      <c r="BA575" s="697">
        <v>8.2077522589804608E-3</v>
      </c>
      <c r="BB575" s="697">
        <v>8.2358952778863199E-3</v>
      </c>
      <c r="BC575" s="697">
        <v>8.3136641760752899E-3</v>
      </c>
      <c r="BD575" s="697">
        <v>7.7107496922179698E-3</v>
      </c>
      <c r="BE575" s="697">
        <v>7.2559773231451801E-3</v>
      </c>
      <c r="BF575" s="697">
        <v>7.9295973489107406E-3</v>
      </c>
      <c r="BG575" s="697">
        <v>7.6681198328448401E-3</v>
      </c>
      <c r="BH575" s="697">
        <v>7.7320218258337603E-3</v>
      </c>
    </row>
    <row r="576" spans="1:60" s="696" customFormat="1" ht="12.75" x14ac:dyDescent="0.2">
      <c r="A576" s="696" t="s">
        <v>6</v>
      </c>
      <c r="B576" s="696" t="s">
        <v>58</v>
      </c>
      <c r="C576" s="696" t="s">
        <v>14</v>
      </c>
      <c r="D576" s="696" t="s">
        <v>73</v>
      </c>
      <c r="E576" s="699" t="s">
        <v>1050</v>
      </c>
      <c r="F576" s="696" t="s">
        <v>11</v>
      </c>
      <c r="G576" s="702">
        <f>'4 - Electr UW allocation ktoe'!G$39</f>
        <v>0.45</v>
      </c>
      <c r="H576" s="702">
        <f>'4 - Electr UW allocation ktoe'!H$39</f>
        <v>0.45</v>
      </c>
      <c r="I576" s="702">
        <f>'4 - Electr UW allocation ktoe'!I$39</f>
        <v>0.45</v>
      </c>
      <c r="J576" s="702">
        <f>'4 - Electr UW allocation ktoe'!J$39</f>
        <v>0.45</v>
      </c>
      <c r="K576" s="702">
        <f>'4 - Electr UW allocation ktoe'!K$39</f>
        <v>0.45</v>
      </c>
      <c r="L576" s="702">
        <f>'4 - Electr UW allocation ktoe'!L$39</f>
        <v>0.45</v>
      </c>
      <c r="M576" s="702">
        <f>'4 - Electr UW allocation ktoe'!M$39</f>
        <v>0.45</v>
      </c>
      <c r="N576" s="702">
        <f>'4 - Electr UW allocation ktoe'!N$39</f>
        <v>0.45</v>
      </c>
      <c r="O576" s="702">
        <f>'4 - Electr UW allocation ktoe'!O$39</f>
        <v>0.45</v>
      </c>
      <c r="P576" s="702">
        <f>'4 - Electr UW allocation ktoe'!P$39</f>
        <v>0.45</v>
      </c>
      <c r="Q576" s="702">
        <f>'4 - Electr UW allocation ktoe'!Q$39</f>
        <v>0.45</v>
      </c>
      <c r="R576" s="702">
        <f>'4 - Electr UW allocation ktoe'!R$39</f>
        <v>0.45</v>
      </c>
      <c r="S576" s="702">
        <f>'4 - Electr UW allocation ktoe'!S$39</f>
        <v>0.45</v>
      </c>
      <c r="T576" s="702">
        <f>'4 - Electr UW allocation ktoe'!T$39</f>
        <v>0.45</v>
      </c>
      <c r="U576" s="702">
        <f>'4 - Electr UW allocation ktoe'!U$39</f>
        <v>0.45</v>
      </c>
      <c r="V576" s="702">
        <f>'4 - Electr UW allocation ktoe'!V$39</f>
        <v>0.45</v>
      </c>
      <c r="W576" s="702">
        <f>'4 - Electr UW allocation ktoe'!W$39</f>
        <v>0.45</v>
      </c>
      <c r="X576" s="702">
        <f>'4 - Electr UW allocation ktoe'!X$39</f>
        <v>0.45</v>
      </c>
      <c r="Y576" s="702">
        <f>'4 - Electr UW allocation ktoe'!Y$39</f>
        <v>0.45</v>
      </c>
      <c r="Z576" s="702">
        <f>'4 - Electr UW allocation ktoe'!Z$39</f>
        <v>0.45</v>
      </c>
      <c r="AA576" s="702">
        <f>'4 - Electr UW allocation ktoe'!AA$39</f>
        <v>0.45</v>
      </c>
      <c r="AB576" s="702">
        <f>'4 - Electr UW allocation ktoe'!AB$39</f>
        <v>0.45</v>
      </c>
      <c r="AC576" s="702">
        <f>'4 - Electr UW allocation ktoe'!AC$39</f>
        <v>0.45</v>
      </c>
      <c r="AD576" s="702">
        <f>'4 - Electr UW allocation ktoe'!AD$39</f>
        <v>0.45</v>
      </c>
      <c r="AE576" s="702">
        <f>'4 - Electr UW allocation ktoe'!AE$39</f>
        <v>0.45</v>
      </c>
      <c r="AF576" s="702">
        <f>'4 - Electr UW allocation ktoe'!AF$39</f>
        <v>0.45</v>
      </c>
      <c r="AG576" s="702">
        <f>'4 - Electr UW allocation ktoe'!AG$39</f>
        <v>0.45</v>
      </c>
      <c r="AH576" s="702">
        <f>'4 - Electr UW allocation ktoe'!AH$39</f>
        <v>0.45</v>
      </c>
      <c r="AI576" s="702">
        <f>'4 - Electr UW allocation ktoe'!AI$39</f>
        <v>0.45</v>
      </c>
      <c r="AJ576" s="702">
        <f>'4 - Electr UW allocation ktoe'!AJ$39</f>
        <v>0.45</v>
      </c>
      <c r="AK576" s="702">
        <f>'4 - Electr UW allocation ktoe'!AK$39</f>
        <v>0.45</v>
      </c>
      <c r="AL576" s="702">
        <f>'4 - Electr UW allocation ktoe'!AL$39</f>
        <v>0.45</v>
      </c>
      <c r="AM576" s="702">
        <f>'4 - Electr UW allocation ktoe'!AM$39</f>
        <v>0.45</v>
      </c>
      <c r="AN576" s="702">
        <f>'4 - Electr UW allocation ktoe'!AN$39</f>
        <v>0.45</v>
      </c>
      <c r="AO576" s="702">
        <f>'4 - Electr UW allocation ktoe'!AO$39</f>
        <v>0.45</v>
      </c>
      <c r="AP576" s="702">
        <f>'4 - Electr UW allocation ktoe'!AP$39</f>
        <v>0.45</v>
      </c>
      <c r="AQ576" s="702">
        <f>'4 - Electr UW allocation ktoe'!AQ$39</f>
        <v>0.45</v>
      </c>
      <c r="AR576" s="702">
        <f>'4 - Electr UW allocation ktoe'!AR$39</f>
        <v>0.45</v>
      </c>
      <c r="AS576" s="702">
        <f>'4 - Electr UW allocation ktoe'!AS$39</f>
        <v>0.45</v>
      </c>
      <c r="AT576" s="702">
        <f>'4 - Electr UW allocation ktoe'!AT$39</f>
        <v>0.45</v>
      </c>
      <c r="AU576" s="702">
        <f>'4 - Electr UW allocation ktoe'!AU$39</f>
        <v>0.45</v>
      </c>
      <c r="AV576" s="702">
        <f>'4 - Electr UW allocation ktoe'!AV$39</f>
        <v>0.45</v>
      </c>
      <c r="AW576" s="702">
        <f>'4 - Electr UW allocation ktoe'!AW$39</f>
        <v>0.45</v>
      </c>
      <c r="AX576" s="702">
        <f>'4 - Electr UW allocation ktoe'!AX$39</f>
        <v>0.45</v>
      </c>
      <c r="AY576" s="702">
        <f>'4 - Electr UW allocation ktoe'!AY$39</f>
        <v>0.45</v>
      </c>
      <c r="AZ576" s="702">
        <f>'4 - Electr UW allocation ktoe'!AZ$39</f>
        <v>0.45</v>
      </c>
      <c r="BA576" s="702">
        <f>'4 - Electr UW allocation ktoe'!BA$39</f>
        <v>0.45</v>
      </c>
      <c r="BB576" s="702">
        <f>'4 - Electr UW allocation ktoe'!BB$39</f>
        <v>0.45</v>
      </c>
      <c r="BC576" s="702">
        <f>'4 - Electr UW allocation ktoe'!BC$39</f>
        <v>0.45</v>
      </c>
      <c r="BD576" s="702">
        <f>'4 - Electr UW allocation ktoe'!BD$39</f>
        <v>0.45</v>
      </c>
      <c r="BE576" s="702">
        <f>'4 - Electr UW allocation ktoe'!BE$39</f>
        <v>0.45</v>
      </c>
      <c r="BF576" s="702">
        <f>'4 - Electr UW allocation ktoe'!BF$39</f>
        <v>0.45</v>
      </c>
      <c r="BG576" s="702">
        <f>'4 - Electr UW allocation ktoe'!BG$39</f>
        <v>0.45</v>
      </c>
      <c r="BH576" s="702">
        <f>'4 - Electr UW allocation ktoe'!BH$39</f>
        <v>0.45</v>
      </c>
    </row>
    <row r="577" spans="1:60" s="696" customFormat="1" ht="12.75" x14ac:dyDescent="0.2">
      <c r="A577" s="696" t="s">
        <v>6</v>
      </c>
      <c r="B577" s="696" t="s">
        <v>58</v>
      </c>
      <c r="C577" s="696" t="s">
        <v>14</v>
      </c>
      <c r="D577" s="696" t="s">
        <v>73</v>
      </c>
      <c r="E577" s="699" t="s">
        <v>1050</v>
      </c>
      <c r="F577" s="696" t="s">
        <v>12</v>
      </c>
      <c r="G577" s="696">
        <f>'4 - Electr UW allocation ktoe'!G$40</f>
        <v>0.7</v>
      </c>
      <c r="H577" s="696">
        <f>'4 - Electr UW allocation ktoe'!H$40</f>
        <v>0.70333299999999999</v>
      </c>
      <c r="I577" s="696">
        <f>'4 - Electr UW allocation ktoe'!I$40</f>
        <v>0.70666600000000002</v>
      </c>
      <c r="J577" s="696">
        <f>'4 - Electr UW allocation ktoe'!J$40</f>
        <v>0.70999900000000005</v>
      </c>
      <c r="K577" s="696">
        <f>'4 - Electr UW allocation ktoe'!K$40</f>
        <v>0.71333199999999997</v>
      </c>
      <c r="L577" s="696">
        <f>'4 - Electr UW allocation ktoe'!L$40</f>
        <v>0.716665</v>
      </c>
      <c r="M577" s="696">
        <f>'4 - Electr UW allocation ktoe'!M$40</f>
        <v>0.71999800000000003</v>
      </c>
      <c r="N577" s="696">
        <f>'4 - Electr UW allocation ktoe'!N$40</f>
        <v>0.72333099999999995</v>
      </c>
      <c r="O577" s="696">
        <f>'4 - Electr UW allocation ktoe'!O$40</f>
        <v>0.72666399999999998</v>
      </c>
      <c r="P577" s="696">
        <f>'4 - Electr UW allocation ktoe'!P$40</f>
        <v>0.72999700000000001</v>
      </c>
      <c r="Q577" s="696">
        <f>'4 - Electr UW allocation ktoe'!Q$40</f>
        <v>0.73333000000000004</v>
      </c>
      <c r="R577" s="696">
        <f>'4 - Electr UW allocation ktoe'!R$40</f>
        <v>0.73666299999999996</v>
      </c>
      <c r="S577" s="696">
        <f>'4 - Electr UW allocation ktoe'!S$40</f>
        <v>0.73999599999999999</v>
      </c>
      <c r="T577" s="696">
        <f>'4 - Electr UW allocation ktoe'!T$40</f>
        <v>0.74332900000000002</v>
      </c>
      <c r="U577" s="696">
        <f>'4 - Electr UW allocation ktoe'!U$40</f>
        <v>0.74666200000000005</v>
      </c>
      <c r="V577" s="696">
        <f>'4 - Electr UW allocation ktoe'!V$40</f>
        <v>0.74999499999999997</v>
      </c>
      <c r="W577" s="696">
        <f>'4 - Electr UW allocation ktoe'!W$40</f>
        <v>0.753328</v>
      </c>
      <c r="X577" s="696">
        <f>'4 - Electr UW allocation ktoe'!X$40</f>
        <v>0.75666100000000003</v>
      </c>
      <c r="Y577" s="696">
        <f>'4 - Electr UW allocation ktoe'!Y$40</f>
        <v>0.75999400000000095</v>
      </c>
      <c r="Z577" s="696">
        <f>'4 - Electr UW allocation ktoe'!Z$40</f>
        <v>0.76332700000000098</v>
      </c>
      <c r="AA577" s="696">
        <f>'4 - Electr UW allocation ktoe'!AA$40</f>
        <v>0.76666000000000101</v>
      </c>
      <c r="AB577" s="696">
        <f>'4 - Electr UW allocation ktoe'!AB$40</f>
        <v>0.76999300000000104</v>
      </c>
      <c r="AC577" s="696">
        <f>'4 - Electr UW allocation ktoe'!AC$40</f>
        <v>0.77332600000000096</v>
      </c>
      <c r="AD577" s="696">
        <f>'4 - Electr UW allocation ktoe'!AD$40</f>
        <v>0.77665900000000099</v>
      </c>
      <c r="AE577" s="696">
        <f>'4 - Electr UW allocation ktoe'!AE$40</f>
        <v>0.77999200000000102</v>
      </c>
      <c r="AF577" s="696">
        <f>'4 - Electr UW allocation ktoe'!AF$40</f>
        <v>0.78332500000000105</v>
      </c>
      <c r="AG577" s="696">
        <f>'4 - Electr UW allocation ktoe'!AG$40</f>
        <v>0.78665800000000097</v>
      </c>
      <c r="AH577" s="696">
        <f>'4 - Electr UW allocation ktoe'!AH$40</f>
        <v>0.789991000000001</v>
      </c>
      <c r="AI577" s="696">
        <f>'4 - Electr UW allocation ktoe'!AI$40</f>
        <v>0.79332400000000103</v>
      </c>
      <c r="AJ577" s="696">
        <f>'4 - Electr UW allocation ktoe'!AJ$40</f>
        <v>0.79665700000000095</v>
      </c>
      <c r="AK577" s="696">
        <f>'4 - Electr UW allocation ktoe'!AK$40</f>
        <v>0.79999000000000098</v>
      </c>
      <c r="AL577" s="696">
        <f>'4 - Electr UW allocation ktoe'!AL$40</f>
        <v>0.80332300000000101</v>
      </c>
      <c r="AM577" s="696">
        <f>'4 - Electr UW allocation ktoe'!AM$40</f>
        <v>0.80665600000000104</v>
      </c>
      <c r="AN577" s="696">
        <f>'4 - Electr UW allocation ktoe'!AN$40</f>
        <v>0.80998900000000096</v>
      </c>
      <c r="AO577" s="696">
        <f>'4 - Electr UW allocation ktoe'!AO$40</f>
        <v>0.81332200000000099</v>
      </c>
      <c r="AP577" s="696">
        <f>'4 - Electr UW allocation ktoe'!AP$40</f>
        <v>0.81665500000000102</v>
      </c>
      <c r="AQ577" s="696">
        <f>'4 - Electr UW allocation ktoe'!AQ$40</f>
        <v>0.81998800000000105</v>
      </c>
      <c r="AR577" s="696">
        <f>'4 - Electr UW allocation ktoe'!AR$40</f>
        <v>0.82332100000000097</v>
      </c>
      <c r="AS577" s="696">
        <f>'4 - Electr UW allocation ktoe'!AS$40</f>
        <v>0.826654000000001</v>
      </c>
      <c r="AT577" s="696">
        <f>'4 - Electr UW allocation ktoe'!AT$40</f>
        <v>0.82998700000000103</v>
      </c>
      <c r="AU577" s="696">
        <f>'4 - Electr UW allocation ktoe'!AU$40</f>
        <v>0.83332000000000095</v>
      </c>
      <c r="AV577" s="696">
        <f>'4 - Electr UW allocation ktoe'!AV$40</f>
        <v>0.83665300000000098</v>
      </c>
      <c r="AW577" s="696">
        <f>'4 - Electr UW allocation ktoe'!AW$40</f>
        <v>0.83998600000000101</v>
      </c>
      <c r="AX577" s="696">
        <f>'4 - Electr UW allocation ktoe'!AX$40</f>
        <v>0.84331900000000104</v>
      </c>
      <c r="AY577" s="696">
        <f>'4 - Electr UW allocation ktoe'!AY$40</f>
        <v>0.84665200000000096</v>
      </c>
      <c r="AZ577" s="696">
        <f>'4 - Electr UW allocation ktoe'!AZ$40</f>
        <v>0.84998500000000099</v>
      </c>
      <c r="BA577" s="696">
        <f>'4 - Electr UW allocation ktoe'!BA$40</f>
        <v>0.85331800000000102</v>
      </c>
      <c r="BB577" s="696">
        <f>'4 - Electr UW allocation ktoe'!BB$40</f>
        <v>0.85665100000000105</v>
      </c>
      <c r="BC577" s="696">
        <f>'4 - Electr UW allocation ktoe'!BC$40</f>
        <v>0.85998400000000097</v>
      </c>
      <c r="BD577" s="696">
        <f>'4 - Electr UW allocation ktoe'!BD$40</f>
        <v>0.863317000000001</v>
      </c>
      <c r="BE577" s="696">
        <f>'4 - Electr UW allocation ktoe'!BE$40</f>
        <v>0.86665000000000203</v>
      </c>
      <c r="BF577" s="696">
        <f>'4 - Electr UW allocation ktoe'!BF$40</f>
        <v>0.86998300000000295</v>
      </c>
      <c r="BG577" s="696">
        <f>'4 - Electr UW allocation ktoe'!BG$40</f>
        <v>0.87331600000000398</v>
      </c>
      <c r="BH577" s="696">
        <f>'4 - Electr UW allocation ktoe'!BH$40</f>
        <v>0.87664900000000501</v>
      </c>
    </row>
    <row r="578" spans="1:60" s="696" customFormat="1" ht="12.75" x14ac:dyDescent="0.2">
      <c r="A578" s="696" t="s">
        <v>6</v>
      </c>
      <c r="B578" s="696" t="s">
        <v>58</v>
      </c>
      <c r="C578" s="696" t="s">
        <v>14</v>
      </c>
      <c r="D578" s="696" t="s">
        <v>73</v>
      </c>
      <c r="E578" s="699" t="s">
        <v>1050</v>
      </c>
      <c r="F578" s="696" t="s">
        <v>13</v>
      </c>
      <c r="G578" s="696">
        <f>'4 - Electr UW allocation ktoe'!G$42</f>
        <v>1</v>
      </c>
      <c r="H578" s="696">
        <f>'4 - Electr UW allocation ktoe'!H$42</f>
        <v>1</v>
      </c>
      <c r="I578" s="696">
        <f>'4 - Electr UW allocation ktoe'!I$42</f>
        <v>1</v>
      </c>
      <c r="J578" s="696">
        <f>'4 - Electr UW allocation ktoe'!J$42</f>
        <v>1</v>
      </c>
      <c r="K578" s="696">
        <f>'4 - Electr UW allocation ktoe'!K$42</f>
        <v>1</v>
      </c>
      <c r="L578" s="696">
        <f>'4 - Electr UW allocation ktoe'!L$42</f>
        <v>1</v>
      </c>
      <c r="M578" s="696">
        <f>'4 - Electr UW allocation ktoe'!M$42</f>
        <v>1</v>
      </c>
      <c r="N578" s="696">
        <f>'4 - Electr UW allocation ktoe'!N$42</f>
        <v>1</v>
      </c>
      <c r="O578" s="696">
        <f>'4 - Electr UW allocation ktoe'!O$42</f>
        <v>1</v>
      </c>
      <c r="P578" s="696">
        <f>'4 - Electr UW allocation ktoe'!P$42</f>
        <v>1</v>
      </c>
      <c r="Q578" s="696">
        <f>'4 - Electr UW allocation ktoe'!Q$42</f>
        <v>1</v>
      </c>
      <c r="R578" s="696">
        <f>'4 - Electr UW allocation ktoe'!R$42</f>
        <v>1</v>
      </c>
      <c r="S578" s="696">
        <f>'4 - Electr UW allocation ktoe'!S$42</f>
        <v>1</v>
      </c>
      <c r="T578" s="696">
        <f>'4 - Electr UW allocation ktoe'!T$42</f>
        <v>1</v>
      </c>
      <c r="U578" s="696">
        <f>'4 - Electr UW allocation ktoe'!U$42</f>
        <v>1</v>
      </c>
      <c r="V578" s="696">
        <f>'4 - Electr UW allocation ktoe'!V$42</f>
        <v>1</v>
      </c>
      <c r="W578" s="696">
        <f>'4 - Electr UW allocation ktoe'!W$42</f>
        <v>1</v>
      </c>
      <c r="X578" s="696">
        <f>'4 - Electr UW allocation ktoe'!X$42</f>
        <v>1</v>
      </c>
      <c r="Y578" s="696">
        <f>'4 - Electr UW allocation ktoe'!Y$42</f>
        <v>1</v>
      </c>
      <c r="Z578" s="696">
        <f>'4 - Electr UW allocation ktoe'!Z$42</f>
        <v>1</v>
      </c>
      <c r="AA578" s="696">
        <f>'4 - Electr UW allocation ktoe'!AA$42</f>
        <v>1</v>
      </c>
      <c r="AB578" s="696">
        <f>'4 - Electr UW allocation ktoe'!AB$42</f>
        <v>1</v>
      </c>
      <c r="AC578" s="696">
        <f>'4 - Electr UW allocation ktoe'!AC$42</f>
        <v>1</v>
      </c>
      <c r="AD578" s="696">
        <f>'4 - Electr UW allocation ktoe'!AD$42</f>
        <v>1</v>
      </c>
      <c r="AE578" s="696">
        <f>'4 - Electr UW allocation ktoe'!AE$42</f>
        <v>1</v>
      </c>
      <c r="AF578" s="696">
        <f>'4 - Electr UW allocation ktoe'!AF$42</f>
        <v>1</v>
      </c>
      <c r="AG578" s="696">
        <f>'4 - Electr UW allocation ktoe'!AG$42</f>
        <v>1</v>
      </c>
      <c r="AH578" s="696">
        <f>'4 - Electr UW allocation ktoe'!AH$42</f>
        <v>1</v>
      </c>
      <c r="AI578" s="696">
        <f>'4 - Electr UW allocation ktoe'!AI$42</f>
        <v>1</v>
      </c>
      <c r="AJ578" s="696">
        <f>'4 - Electr UW allocation ktoe'!AJ$42</f>
        <v>1</v>
      </c>
      <c r="AK578" s="696">
        <f>'4 - Electr UW allocation ktoe'!AK$42</f>
        <v>1</v>
      </c>
      <c r="AL578" s="696">
        <f>'4 - Electr UW allocation ktoe'!AL$42</f>
        <v>1</v>
      </c>
      <c r="AM578" s="696">
        <f>'4 - Electr UW allocation ktoe'!AM$42</f>
        <v>1</v>
      </c>
      <c r="AN578" s="696">
        <f>'4 - Electr UW allocation ktoe'!AN$42</f>
        <v>1</v>
      </c>
      <c r="AO578" s="696">
        <f>'4 - Electr UW allocation ktoe'!AO$42</f>
        <v>1</v>
      </c>
      <c r="AP578" s="696">
        <f>'4 - Electr UW allocation ktoe'!AP$42</f>
        <v>1</v>
      </c>
      <c r="AQ578" s="696">
        <f>'4 - Electr UW allocation ktoe'!AQ$42</f>
        <v>1</v>
      </c>
      <c r="AR578" s="696">
        <f>'4 - Electr UW allocation ktoe'!AR$42</f>
        <v>1</v>
      </c>
      <c r="AS578" s="696">
        <f>'4 - Electr UW allocation ktoe'!AS$42</f>
        <v>1</v>
      </c>
      <c r="AT578" s="696">
        <f>'4 - Electr UW allocation ktoe'!AT$42</f>
        <v>1</v>
      </c>
      <c r="AU578" s="696">
        <f>'4 - Electr UW allocation ktoe'!AU$42</f>
        <v>1</v>
      </c>
      <c r="AV578" s="696">
        <f>'4 - Electr UW allocation ktoe'!AV$42</f>
        <v>1</v>
      </c>
      <c r="AW578" s="696">
        <f>'4 - Electr UW allocation ktoe'!AW$42</f>
        <v>1</v>
      </c>
      <c r="AX578" s="696">
        <f>'4 - Electr UW allocation ktoe'!AX$42</f>
        <v>1</v>
      </c>
      <c r="AY578" s="696">
        <f>'4 - Electr UW allocation ktoe'!AY$42</f>
        <v>1</v>
      </c>
      <c r="AZ578" s="696">
        <f>'4 - Electr UW allocation ktoe'!AZ$42</f>
        <v>1</v>
      </c>
      <c r="BA578" s="696">
        <f>'4 - Electr UW allocation ktoe'!BA$42</f>
        <v>1</v>
      </c>
      <c r="BB578" s="696">
        <f>'4 - Electr UW allocation ktoe'!BB$42</f>
        <v>1</v>
      </c>
      <c r="BC578" s="696">
        <f>'4 - Electr UW allocation ktoe'!BC$42</f>
        <v>1</v>
      </c>
      <c r="BD578" s="696">
        <f>'4 - Electr UW allocation ktoe'!BD$42</f>
        <v>1</v>
      </c>
      <c r="BE578" s="696">
        <f>'4 - Electr UW allocation ktoe'!BE$42</f>
        <v>1</v>
      </c>
      <c r="BF578" s="696">
        <f>'4 - Electr UW allocation ktoe'!BF$42</f>
        <v>1</v>
      </c>
      <c r="BG578" s="696">
        <f>'4 - Electr UW allocation ktoe'!BG$42</f>
        <v>1</v>
      </c>
      <c r="BH578" s="696">
        <f>'4 - Electr UW allocation ktoe'!BH$42</f>
        <v>1</v>
      </c>
    </row>
    <row r="579" spans="1:60" s="696" customFormat="1" ht="12.75" x14ac:dyDescent="0.2">
      <c r="A579" s="696" t="s">
        <v>6</v>
      </c>
      <c r="B579" s="696" t="s">
        <v>58</v>
      </c>
      <c r="C579" s="696" t="s">
        <v>14</v>
      </c>
      <c r="D579" s="696" t="s">
        <v>834</v>
      </c>
      <c r="E579" s="699" t="s">
        <v>1051</v>
      </c>
      <c r="F579" s="696" t="s">
        <v>11</v>
      </c>
      <c r="G579" s="702">
        <f>'4 - Electr UW allocation ktoe'!G$44</f>
        <v>0.45</v>
      </c>
      <c r="H579" s="702">
        <f>'4 - Electr UW allocation ktoe'!H$44</f>
        <v>0.45</v>
      </c>
      <c r="I579" s="702">
        <f>'4 - Electr UW allocation ktoe'!I$44</f>
        <v>0.45</v>
      </c>
      <c r="J579" s="702">
        <f>'4 - Electr UW allocation ktoe'!J$44</f>
        <v>0.45</v>
      </c>
      <c r="K579" s="702">
        <f>'4 - Electr UW allocation ktoe'!K$44</f>
        <v>0.45</v>
      </c>
      <c r="L579" s="702">
        <f>'4 - Electr UW allocation ktoe'!L$44</f>
        <v>0.45</v>
      </c>
      <c r="M579" s="702">
        <f>'4 - Electr UW allocation ktoe'!M$44</f>
        <v>0.45</v>
      </c>
      <c r="N579" s="702">
        <f>'4 - Electr UW allocation ktoe'!N$44</f>
        <v>0.45</v>
      </c>
      <c r="O579" s="702">
        <f>'4 - Electr UW allocation ktoe'!O$44</f>
        <v>0.45</v>
      </c>
      <c r="P579" s="702">
        <f>'4 - Electr UW allocation ktoe'!P$44</f>
        <v>0.45</v>
      </c>
      <c r="Q579" s="702">
        <f>'4 - Electr UW allocation ktoe'!Q$44</f>
        <v>0.45</v>
      </c>
      <c r="R579" s="702">
        <f>'4 - Electr UW allocation ktoe'!R$44</f>
        <v>0.45</v>
      </c>
      <c r="S579" s="702">
        <f>'4 - Electr UW allocation ktoe'!S$44</f>
        <v>0.45</v>
      </c>
      <c r="T579" s="702">
        <f>'4 - Electr UW allocation ktoe'!T$44</f>
        <v>0.45</v>
      </c>
      <c r="U579" s="702">
        <f>'4 - Electr UW allocation ktoe'!U$44</f>
        <v>0.45</v>
      </c>
      <c r="V579" s="702">
        <f>'4 - Electr UW allocation ktoe'!V$44</f>
        <v>0.45</v>
      </c>
      <c r="W579" s="702">
        <f>'4 - Electr UW allocation ktoe'!W$44</f>
        <v>0.45</v>
      </c>
      <c r="X579" s="702">
        <f>'4 - Electr UW allocation ktoe'!X$44</f>
        <v>0.45</v>
      </c>
      <c r="Y579" s="702">
        <f>'4 - Electr UW allocation ktoe'!Y$44</f>
        <v>0.45</v>
      </c>
      <c r="Z579" s="702">
        <f>'4 - Electr UW allocation ktoe'!Z$44</f>
        <v>0.45</v>
      </c>
      <c r="AA579" s="702">
        <f>'4 - Electr UW allocation ktoe'!AA$44</f>
        <v>0.45</v>
      </c>
      <c r="AB579" s="702">
        <f>'4 - Electr UW allocation ktoe'!AB$44</f>
        <v>0.45</v>
      </c>
      <c r="AC579" s="702">
        <f>'4 - Electr UW allocation ktoe'!AC$44</f>
        <v>0.45</v>
      </c>
      <c r="AD579" s="702">
        <f>'4 - Electr UW allocation ktoe'!AD$44</f>
        <v>0.45</v>
      </c>
      <c r="AE579" s="702">
        <f>'4 - Electr UW allocation ktoe'!AE$44</f>
        <v>0.45</v>
      </c>
      <c r="AF579" s="702">
        <f>'4 - Electr UW allocation ktoe'!AF$44</f>
        <v>0.45</v>
      </c>
      <c r="AG579" s="702">
        <f>'4 - Electr UW allocation ktoe'!AG$44</f>
        <v>0.45</v>
      </c>
      <c r="AH579" s="702">
        <f>'4 - Electr UW allocation ktoe'!AH$44</f>
        <v>0.45</v>
      </c>
      <c r="AI579" s="702">
        <f>'4 - Electr UW allocation ktoe'!AI$44</f>
        <v>0.45</v>
      </c>
      <c r="AJ579" s="702">
        <f>'4 - Electr UW allocation ktoe'!AJ$44</f>
        <v>0.45</v>
      </c>
      <c r="AK579" s="702">
        <f>'4 - Electr UW allocation ktoe'!AK$44</f>
        <v>0.45</v>
      </c>
      <c r="AL579" s="702">
        <f>'4 - Electr UW allocation ktoe'!AL$44</f>
        <v>0.45</v>
      </c>
      <c r="AM579" s="702">
        <f>'4 - Electr UW allocation ktoe'!AM$44</f>
        <v>0.45</v>
      </c>
      <c r="AN579" s="702">
        <f>'4 - Electr UW allocation ktoe'!AN$44</f>
        <v>0.45</v>
      </c>
      <c r="AO579" s="702">
        <f>'4 - Electr UW allocation ktoe'!AO$44</f>
        <v>0.45</v>
      </c>
      <c r="AP579" s="702">
        <f>'4 - Electr UW allocation ktoe'!AP$44</f>
        <v>0.45</v>
      </c>
      <c r="AQ579" s="702">
        <f>'4 - Electr UW allocation ktoe'!AQ$44</f>
        <v>0.45</v>
      </c>
      <c r="AR579" s="702">
        <f>'4 - Electr UW allocation ktoe'!AR$44</f>
        <v>0.45</v>
      </c>
      <c r="AS579" s="702">
        <f>'4 - Electr UW allocation ktoe'!AS$44</f>
        <v>0.45</v>
      </c>
      <c r="AT579" s="702">
        <f>'4 - Electr UW allocation ktoe'!AT$44</f>
        <v>0.45</v>
      </c>
      <c r="AU579" s="702">
        <f>'4 - Electr UW allocation ktoe'!AU$44</f>
        <v>0.45</v>
      </c>
      <c r="AV579" s="702">
        <f>'4 - Electr UW allocation ktoe'!AV$44</f>
        <v>0.45</v>
      </c>
      <c r="AW579" s="702">
        <f>'4 - Electr UW allocation ktoe'!AW$44</f>
        <v>0.45</v>
      </c>
      <c r="AX579" s="702">
        <f>'4 - Electr UW allocation ktoe'!AX$44</f>
        <v>0.45</v>
      </c>
      <c r="AY579" s="702">
        <f>'4 - Electr UW allocation ktoe'!AY$44</f>
        <v>0.45</v>
      </c>
      <c r="AZ579" s="702">
        <f>'4 - Electr UW allocation ktoe'!AZ$44</f>
        <v>0.45</v>
      </c>
      <c r="BA579" s="702">
        <f>'4 - Electr UW allocation ktoe'!BA$44</f>
        <v>0.45</v>
      </c>
      <c r="BB579" s="702">
        <f>'4 - Electr UW allocation ktoe'!BB$44</f>
        <v>0.45</v>
      </c>
      <c r="BC579" s="702">
        <f>'4 - Electr UW allocation ktoe'!BC$44</f>
        <v>0.45</v>
      </c>
      <c r="BD579" s="702">
        <f>'4 - Electr UW allocation ktoe'!BD$44</f>
        <v>0.45</v>
      </c>
      <c r="BE579" s="702">
        <f>'4 - Electr UW allocation ktoe'!BE$44</f>
        <v>0.45</v>
      </c>
      <c r="BF579" s="702">
        <f>'4 - Electr UW allocation ktoe'!BF$44</f>
        <v>0.45</v>
      </c>
      <c r="BG579" s="702">
        <f>'4 - Electr UW allocation ktoe'!BG$44</f>
        <v>0.45</v>
      </c>
      <c r="BH579" s="702">
        <f>'4 - Electr UW allocation ktoe'!BH$44</f>
        <v>0.45</v>
      </c>
    </row>
    <row r="580" spans="1:60" s="696" customFormat="1" ht="12.75" x14ac:dyDescent="0.2">
      <c r="A580" s="696" t="s">
        <v>6</v>
      </c>
      <c r="B580" s="696" t="s">
        <v>58</v>
      </c>
      <c r="C580" s="696" t="s">
        <v>14</v>
      </c>
      <c r="D580" s="696" t="s">
        <v>834</v>
      </c>
      <c r="E580" s="699" t="s">
        <v>1051</v>
      </c>
      <c r="F580" s="696" t="s">
        <v>12</v>
      </c>
      <c r="G580" s="700">
        <f>'3 Heat eta and phi'!D$43</f>
        <v>0.8</v>
      </c>
      <c r="H580" s="700">
        <f>'3 Heat eta and phi'!E$43</f>
        <v>0.80200000000000005</v>
      </c>
      <c r="I580" s="700">
        <f>'3 Heat eta and phi'!F$43</f>
        <v>0.80400000000000005</v>
      </c>
      <c r="J580" s="700">
        <f>'3 Heat eta and phi'!G$43</f>
        <v>0.80600000000000005</v>
      </c>
      <c r="K580" s="700">
        <f>'3 Heat eta and phi'!H$43</f>
        <v>0.80800000000000005</v>
      </c>
      <c r="L580" s="700">
        <f>'3 Heat eta and phi'!I$43</f>
        <v>0.81</v>
      </c>
      <c r="M580" s="700">
        <f>'3 Heat eta and phi'!J$43</f>
        <v>0.81200000000000006</v>
      </c>
      <c r="N580" s="700">
        <f>'3 Heat eta and phi'!K$43</f>
        <v>0.81399999999999995</v>
      </c>
      <c r="O580" s="700">
        <f>'3 Heat eta and phi'!L$43</f>
        <v>0.81599999999999995</v>
      </c>
      <c r="P580" s="700">
        <f>'3 Heat eta and phi'!M$43</f>
        <v>0.81799999999999995</v>
      </c>
      <c r="Q580" s="700">
        <f>'3 Heat eta and phi'!N$43</f>
        <v>0.82</v>
      </c>
      <c r="R580" s="700">
        <f>'3 Heat eta and phi'!O$43</f>
        <v>0.82199999999999995</v>
      </c>
      <c r="S580" s="700">
        <f>'3 Heat eta and phi'!P$43</f>
        <v>0.82399999999999995</v>
      </c>
      <c r="T580" s="700">
        <f>'3 Heat eta and phi'!Q$43</f>
        <v>0.82599999999999996</v>
      </c>
      <c r="U580" s="700">
        <f>'3 Heat eta and phi'!R$43</f>
        <v>0.82799999999999996</v>
      </c>
      <c r="V580" s="700">
        <f>'3 Heat eta and phi'!S$43</f>
        <v>0.83</v>
      </c>
      <c r="W580" s="700">
        <f>'3 Heat eta and phi'!T$43</f>
        <v>0.83199999999999996</v>
      </c>
      <c r="X580" s="700">
        <f>'3 Heat eta and phi'!U$43</f>
        <v>0.83399999999999996</v>
      </c>
      <c r="Y580" s="700">
        <f>'3 Heat eta and phi'!V$43</f>
        <v>0.83599999999999997</v>
      </c>
      <c r="Z580" s="700">
        <f>'3 Heat eta and phi'!W$43</f>
        <v>0.83799999999999997</v>
      </c>
      <c r="AA580" s="700">
        <f>'3 Heat eta and phi'!X$43</f>
        <v>0.84</v>
      </c>
      <c r="AB580" s="700">
        <f>'3 Heat eta and phi'!Y$43</f>
        <v>0.84199999999999997</v>
      </c>
      <c r="AC580" s="700">
        <f>'3 Heat eta and phi'!Z$43</f>
        <v>0.84399999999999997</v>
      </c>
      <c r="AD580" s="700">
        <f>'3 Heat eta and phi'!AA$43</f>
        <v>0.84599999999999997</v>
      </c>
      <c r="AE580" s="700">
        <f>'3 Heat eta and phi'!AB$43</f>
        <v>0.84799999999999998</v>
      </c>
      <c r="AF580" s="700">
        <f>'3 Heat eta and phi'!AC$43</f>
        <v>0.85</v>
      </c>
      <c r="AG580" s="700">
        <f>'3 Heat eta and phi'!AD$43</f>
        <v>0.85199999999999998</v>
      </c>
      <c r="AH580" s="700">
        <f>'3 Heat eta and phi'!AE$43</f>
        <v>0.85399999999999998</v>
      </c>
      <c r="AI580" s="700">
        <f>'3 Heat eta and phi'!AF$43</f>
        <v>0.85599999999999998</v>
      </c>
      <c r="AJ580" s="700">
        <f>'3 Heat eta and phi'!AG$43</f>
        <v>0.85799999999999998</v>
      </c>
      <c r="AK580" s="700">
        <f>'3 Heat eta and phi'!AH$43</f>
        <v>0.86</v>
      </c>
      <c r="AL580" s="700">
        <f>'3 Heat eta and phi'!AI$43</f>
        <v>0.86199999999999999</v>
      </c>
      <c r="AM580" s="700">
        <f>'3 Heat eta and phi'!AJ$43</f>
        <v>0.86399999999999999</v>
      </c>
      <c r="AN580" s="700">
        <f>'3 Heat eta and phi'!AK$43</f>
        <v>0.86599999999999999</v>
      </c>
      <c r="AO580" s="700">
        <f>'3 Heat eta and phi'!AL$43</f>
        <v>0.86799999999999999</v>
      </c>
      <c r="AP580" s="700">
        <f>'3 Heat eta and phi'!AM$43</f>
        <v>0.87</v>
      </c>
      <c r="AQ580" s="700">
        <f>'3 Heat eta and phi'!AN$43</f>
        <v>0.872</v>
      </c>
      <c r="AR580" s="700">
        <f>'3 Heat eta and phi'!AO$43</f>
        <v>0.874</v>
      </c>
      <c r="AS580" s="700">
        <f>'3 Heat eta and phi'!AP$43</f>
        <v>0.876</v>
      </c>
      <c r="AT580" s="700">
        <f>'3 Heat eta and phi'!AQ$43</f>
        <v>0.878</v>
      </c>
      <c r="AU580" s="700">
        <f>'3 Heat eta and phi'!AR$43</f>
        <v>0.88</v>
      </c>
      <c r="AV580" s="700">
        <f>'3 Heat eta and phi'!AS$43</f>
        <v>0.88200000000000001</v>
      </c>
      <c r="AW580" s="700">
        <f>'3 Heat eta and phi'!AT$43</f>
        <v>0.88400000000000001</v>
      </c>
      <c r="AX580" s="700">
        <f>'3 Heat eta and phi'!AU$43</f>
        <v>0.88600000000000001</v>
      </c>
      <c r="AY580" s="700">
        <f>'3 Heat eta and phi'!AV$43</f>
        <v>0.88800000000000001</v>
      </c>
      <c r="AZ580" s="700">
        <f>'3 Heat eta and phi'!AW$43</f>
        <v>0.89</v>
      </c>
      <c r="BA580" s="700">
        <f>'3 Heat eta and phi'!AX$43</f>
        <v>0.89200000000000002</v>
      </c>
      <c r="BB580" s="700">
        <f>'3 Heat eta and phi'!AY$43</f>
        <v>0.89400000000000002</v>
      </c>
      <c r="BC580" s="700">
        <f>'3 Heat eta and phi'!AZ$43</f>
        <v>0.89600000000000002</v>
      </c>
      <c r="BD580" s="700">
        <f>'3 Heat eta and phi'!BA$43</f>
        <v>0.89800000000000002</v>
      </c>
      <c r="BE580" s="700">
        <f>'3 Heat eta and phi'!BB$43</f>
        <v>0.9</v>
      </c>
      <c r="BF580" s="700">
        <f>'3 Heat eta and phi'!BC$43</f>
        <v>0.90200000000000002</v>
      </c>
      <c r="BG580" s="700">
        <f>'3 Heat eta and phi'!BD$43</f>
        <v>0.90400000000000003</v>
      </c>
      <c r="BH580" s="700">
        <f>'3 Heat eta and phi'!BE$43</f>
        <v>0.90600000000000003</v>
      </c>
    </row>
    <row r="581" spans="1:60" s="696" customFormat="1" ht="12.75" x14ac:dyDescent="0.2">
      <c r="A581" s="696" t="s">
        <v>6</v>
      </c>
      <c r="B581" s="696" t="s">
        <v>58</v>
      </c>
      <c r="C581" s="696" t="s">
        <v>14</v>
      </c>
      <c r="D581" s="696" t="s">
        <v>834</v>
      </c>
      <c r="E581" s="699" t="s">
        <v>1051</v>
      </c>
      <c r="F581" s="696" t="s">
        <v>13</v>
      </c>
      <c r="G581" s="700">
        <f>'3 Heat eta and phi'!D$46</f>
        <v>0.40171211160431208</v>
      </c>
      <c r="H581" s="700">
        <f>'3 Heat eta and phi'!E$46</f>
        <v>0.40134221094905953</v>
      </c>
      <c r="I581" s="700">
        <f>'3 Heat eta and phi'!F$46</f>
        <v>0.40445994504333127</v>
      </c>
      <c r="J581" s="700">
        <f>'3 Heat eta and phi'!G$46</f>
        <v>0.4048826886493343</v>
      </c>
      <c r="K581" s="700">
        <f>'3 Heat eta and phi'!H$46</f>
        <v>0.40282181357006985</v>
      </c>
      <c r="L581" s="700">
        <f>'3 Heat eta and phi'!I$46</f>
        <v>0.40393151553582751</v>
      </c>
      <c r="M581" s="700">
        <f>'3 Heat eta and phi'!J$46</f>
        <v>0.40287465652082011</v>
      </c>
      <c r="N581" s="700">
        <f>'3 Heat eta and phi'!K$46</f>
        <v>0.40208201225956464</v>
      </c>
      <c r="O581" s="700">
        <f>'3 Heat eta and phi'!L$46</f>
        <v>0.40271612766856901</v>
      </c>
      <c r="P581" s="700">
        <f>'3 Heat eta and phi'!M$46</f>
        <v>0.40308602832382168</v>
      </c>
      <c r="Q581" s="700">
        <f>'3 Heat eta and phi'!N$46</f>
        <v>0.40255759881631803</v>
      </c>
      <c r="R581" s="700">
        <f>'3 Heat eta and phi'!O$46</f>
        <v>0.40261044176706828</v>
      </c>
      <c r="S581" s="700">
        <f>'3 Heat eta and phi'!P$46</f>
        <v>0.40308602832382168</v>
      </c>
      <c r="T581" s="700">
        <f>'3 Heat eta and phi'!Q$46</f>
        <v>0.4022933840625661</v>
      </c>
      <c r="U581" s="700">
        <f>'3 Heat eta and phi'!R$46</f>
        <v>0.40287465652082011</v>
      </c>
      <c r="V581" s="700">
        <f>'3 Heat eta and phi'!S$46</f>
        <v>0.40102515324455723</v>
      </c>
      <c r="W581" s="700">
        <f>'3 Heat eta and phi'!T$46</f>
        <v>0.40076093849080541</v>
      </c>
      <c r="X581" s="700">
        <f>'3 Heat eta and phi'!U$46</f>
        <v>0.4033502430775735</v>
      </c>
      <c r="Y581" s="700">
        <f>'3 Heat eta and phi'!V$46</f>
        <v>0.40234622701331646</v>
      </c>
      <c r="Z581" s="700">
        <f>'3 Heat eta and phi'!W$46</f>
        <v>0.40435425914183065</v>
      </c>
      <c r="AA581" s="700">
        <f>'3 Heat eta and phi'!X$46</f>
        <v>0.40271612766856901</v>
      </c>
      <c r="AB581" s="700">
        <f>'3 Heat eta and phi'!Y$46</f>
        <v>0.402134855210315</v>
      </c>
      <c r="AC581" s="700">
        <f>'3 Heat eta and phi'!Z$46</f>
        <v>0.40250475586556766</v>
      </c>
      <c r="AD581" s="700">
        <f>'3 Heat eta and phi'!AA$46</f>
        <v>0.40160642570281135</v>
      </c>
      <c r="AE581" s="700">
        <f>'3 Heat eta and phi'!AB$46</f>
        <v>0.40202916930881427</v>
      </c>
      <c r="AF581" s="700">
        <f>'3 Heat eta and phi'!AC$46</f>
        <v>0.40409004438807872</v>
      </c>
      <c r="AG581" s="700">
        <f>'3 Heat eta and phi'!AD$46</f>
        <v>0.40414288733882908</v>
      </c>
      <c r="AH581" s="700">
        <f>'3 Heat eta and phi'!AE$46</f>
        <v>0.40340308602832387</v>
      </c>
      <c r="AI581" s="700">
        <f>'3 Heat eta and phi'!AF$46</f>
        <v>0.4022933840625661</v>
      </c>
      <c r="AJ581" s="700">
        <f>'3 Heat eta and phi'!AG$46</f>
        <v>0.39996829422954983</v>
      </c>
      <c r="AK581" s="700">
        <f>'3 Heat eta and phi'!AH$46</f>
        <v>0.40007398013105056</v>
      </c>
      <c r="AL581" s="700">
        <f>'3 Heat eta and phi'!AI$46</f>
        <v>0.40255759881631803</v>
      </c>
      <c r="AM581" s="700">
        <f>'3 Heat eta and phi'!AJ$46</f>
        <v>0.40165926865356172</v>
      </c>
      <c r="AN581" s="700">
        <f>'3 Heat eta and phi'!AK$46</f>
        <v>0.40292749947157058</v>
      </c>
      <c r="AO581" s="700">
        <f>'3 Heat eta and phi'!AL$46</f>
        <v>0.40113083914605796</v>
      </c>
      <c r="AP581" s="700">
        <f>'3 Heat eta and phi'!AM$46</f>
        <v>0.39965123652504764</v>
      </c>
      <c r="AQ581" s="700">
        <f>'3 Heat eta and phi'!AN$46</f>
        <v>0.40329740012682325</v>
      </c>
      <c r="AR581" s="700">
        <f>'3 Heat eta and phi'!AO$46</f>
        <v>0.40091946734305661</v>
      </c>
      <c r="AS581" s="700">
        <f>'3 Heat eta and phi'!AP$46</f>
        <v>0.40070809554005504</v>
      </c>
      <c r="AT581" s="700">
        <f>'3 Heat eta and phi'!AQ$46</f>
        <v>0.40012682308180103</v>
      </c>
      <c r="AU581" s="700">
        <f>'3 Heat eta and phi'!AR$46</f>
        <v>0.40097231029380687</v>
      </c>
      <c r="AV581" s="700">
        <f>'3 Heat eta and phi'!AS$46</f>
        <v>0.40123652504755869</v>
      </c>
      <c r="AW581" s="700">
        <f>'3 Heat eta and phi'!AT$46</f>
        <v>0.40054956668780395</v>
      </c>
      <c r="AX581" s="700">
        <f>'3 Heat eta and phi'!AU$46</f>
        <v>0.40033819488480238</v>
      </c>
      <c r="AY581" s="700">
        <f>'3 Heat eta and phi'!AV$46</f>
        <v>0.40065525258930468</v>
      </c>
      <c r="AZ581" s="700">
        <f>'3 Heat eta and phi'!AW$46</f>
        <v>0.40039103783555285</v>
      </c>
      <c r="BA581" s="700">
        <f>'3 Heat eta and phi'!AX$46</f>
        <v>0.40017966603255128</v>
      </c>
      <c r="BB581" s="700">
        <f>'3 Heat eta and phi'!AY$46</f>
        <v>0.40023250898330165</v>
      </c>
      <c r="BC581" s="700">
        <f>'3 Heat eta and phi'!AZ$46</f>
        <v>0.40139505389980978</v>
      </c>
      <c r="BD581" s="700">
        <f>'3 Heat eta and phi'!BA$46</f>
        <v>0.40123652504755869</v>
      </c>
      <c r="BE581" s="700">
        <f>'3 Heat eta and phi'!BB$46</f>
        <v>0.40329740012682325</v>
      </c>
      <c r="BF581" s="700">
        <f>'3 Heat eta and phi'!BC$46</f>
        <v>0.40123652504755869</v>
      </c>
      <c r="BG581" s="700">
        <f>'3 Heat eta and phi'!BD$46</f>
        <v>0.40192348340731354</v>
      </c>
      <c r="BH581" s="700">
        <f>'3 Heat eta and phi'!BE$46</f>
        <v>0.40266328471781876</v>
      </c>
    </row>
    <row r="582" spans="1:60" s="696" customFormat="1" ht="12.75" x14ac:dyDescent="0.2">
      <c r="A582" s="696" t="s">
        <v>6</v>
      </c>
      <c r="B582" s="696" t="s">
        <v>58</v>
      </c>
      <c r="C582" s="696" t="s">
        <v>14</v>
      </c>
      <c r="D582" s="696" t="s">
        <v>1024</v>
      </c>
      <c r="E582" s="699" t="s">
        <v>1052</v>
      </c>
      <c r="F582" s="696" t="s">
        <v>11</v>
      </c>
      <c r="G582" s="702">
        <f>'4 - Electr UW allocation ktoe'!G$49</f>
        <v>0.1</v>
      </c>
      <c r="H582" s="702">
        <f>'4 - Electr UW allocation ktoe'!H$49</f>
        <v>0.1</v>
      </c>
      <c r="I582" s="702">
        <f>'4 - Electr UW allocation ktoe'!I$49</f>
        <v>0.1</v>
      </c>
      <c r="J582" s="702">
        <f>'4 - Electr UW allocation ktoe'!J$49</f>
        <v>0.1</v>
      </c>
      <c r="K582" s="702">
        <f>'4 - Electr UW allocation ktoe'!K$49</f>
        <v>0.1</v>
      </c>
      <c r="L582" s="702">
        <f>'4 - Electr UW allocation ktoe'!L$49</f>
        <v>0.1</v>
      </c>
      <c r="M582" s="702">
        <f>'4 - Electr UW allocation ktoe'!M$49</f>
        <v>0.1</v>
      </c>
      <c r="N582" s="702">
        <f>'4 - Electr UW allocation ktoe'!N$49</f>
        <v>0.1</v>
      </c>
      <c r="O582" s="702">
        <f>'4 - Electr UW allocation ktoe'!O$49</f>
        <v>0.1</v>
      </c>
      <c r="P582" s="702">
        <f>'4 - Electr UW allocation ktoe'!P$49</f>
        <v>0.1</v>
      </c>
      <c r="Q582" s="702">
        <f>'4 - Electr UW allocation ktoe'!Q$49</f>
        <v>0.1</v>
      </c>
      <c r="R582" s="702">
        <f>'4 - Electr UW allocation ktoe'!R$49</f>
        <v>0.1</v>
      </c>
      <c r="S582" s="702">
        <f>'4 - Electr UW allocation ktoe'!S$49</f>
        <v>0.1</v>
      </c>
      <c r="T582" s="702">
        <f>'4 - Electr UW allocation ktoe'!T$49</f>
        <v>0.1</v>
      </c>
      <c r="U582" s="702">
        <f>'4 - Electr UW allocation ktoe'!U$49</f>
        <v>0.1</v>
      </c>
      <c r="V582" s="702">
        <f>'4 - Electr UW allocation ktoe'!V$49</f>
        <v>0.1</v>
      </c>
      <c r="W582" s="702">
        <f>'4 - Electr UW allocation ktoe'!W$49</f>
        <v>0.1</v>
      </c>
      <c r="X582" s="702">
        <f>'4 - Electr UW allocation ktoe'!X$49</f>
        <v>0.1</v>
      </c>
      <c r="Y582" s="702">
        <f>'4 - Electr UW allocation ktoe'!Y$49</f>
        <v>0.1</v>
      </c>
      <c r="Z582" s="702">
        <f>'4 - Electr UW allocation ktoe'!Z$49</f>
        <v>0.1</v>
      </c>
      <c r="AA582" s="702">
        <f>'4 - Electr UW allocation ktoe'!AA$49</f>
        <v>0.1</v>
      </c>
      <c r="AB582" s="702">
        <f>'4 - Electr UW allocation ktoe'!AB$49</f>
        <v>0.1</v>
      </c>
      <c r="AC582" s="702">
        <f>'4 - Electr UW allocation ktoe'!AC$49</f>
        <v>0.1</v>
      </c>
      <c r="AD582" s="702">
        <f>'4 - Electr UW allocation ktoe'!AD$49</f>
        <v>0.1</v>
      </c>
      <c r="AE582" s="702">
        <f>'4 - Electr UW allocation ktoe'!AE$49</f>
        <v>0.1</v>
      </c>
      <c r="AF582" s="702">
        <f>'4 - Electr UW allocation ktoe'!AF$49</f>
        <v>0.1</v>
      </c>
      <c r="AG582" s="702">
        <f>'4 - Electr UW allocation ktoe'!AG$49</f>
        <v>0.1</v>
      </c>
      <c r="AH582" s="702">
        <f>'4 - Electr UW allocation ktoe'!AH$49</f>
        <v>0.1</v>
      </c>
      <c r="AI582" s="702">
        <f>'4 - Electr UW allocation ktoe'!AI$49</f>
        <v>0.1</v>
      </c>
      <c r="AJ582" s="702">
        <f>'4 - Electr UW allocation ktoe'!AJ$49</f>
        <v>0.1</v>
      </c>
      <c r="AK582" s="702">
        <f>'4 - Electr UW allocation ktoe'!AK$49</f>
        <v>0.1</v>
      </c>
      <c r="AL582" s="702">
        <f>'4 - Electr UW allocation ktoe'!AL$49</f>
        <v>0.1</v>
      </c>
      <c r="AM582" s="702">
        <f>'4 - Electr UW allocation ktoe'!AM$49</f>
        <v>0.1</v>
      </c>
      <c r="AN582" s="702">
        <f>'4 - Electr UW allocation ktoe'!AN$49</f>
        <v>0.1</v>
      </c>
      <c r="AO582" s="702">
        <f>'4 - Electr UW allocation ktoe'!AO$49</f>
        <v>0.1</v>
      </c>
      <c r="AP582" s="702">
        <f>'4 - Electr UW allocation ktoe'!AP$49</f>
        <v>0.1</v>
      </c>
      <c r="AQ582" s="702">
        <f>'4 - Electr UW allocation ktoe'!AQ$49</f>
        <v>0.1</v>
      </c>
      <c r="AR582" s="702">
        <f>'4 - Electr UW allocation ktoe'!AR$49</f>
        <v>0.1</v>
      </c>
      <c r="AS582" s="702">
        <f>'4 - Electr UW allocation ktoe'!AS$49</f>
        <v>0.1</v>
      </c>
      <c r="AT582" s="702">
        <f>'4 - Electr UW allocation ktoe'!AT$49</f>
        <v>0.1</v>
      </c>
      <c r="AU582" s="702">
        <f>'4 - Electr UW allocation ktoe'!AU$49</f>
        <v>0.1</v>
      </c>
      <c r="AV582" s="702">
        <f>'4 - Electr UW allocation ktoe'!AV$49</f>
        <v>0.1</v>
      </c>
      <c r="AW582" s="702">
        <f>'4 - Electr UW allocation ktoe'!AW$49</f>
        <v>0.1</v>
      </c>
      <c r="AX582" s="702">
        <f>'4 - Electr UW allocation ktoe'!AX$49</f>
        <v>0.1</v>
      </c>
      <c r="AY582" s="702">
        <f>'4 - Electr UW allocation ktoe'!AY$49</f>
        <v>0.1</v>
      </c>
      <c r="AZ582" s="702">
        <f>'4 - Electr UW allocation ktoe'!AZ$49</f>
        <v>0.1</v>
      </c>
      <c r="BA582" s="702">
        <f>'4 - Electr UW allocation ktoe'!BA$49</f>
        <v>0.1</v>
      </c>
      <c r="BB582" s="702">
        <f>'4 - Electr UW allocation ktoe'!BB$49</f>
        <v>0.1</v>
      </c>
      <c r="BC582" s="702">
        <f>'4 - Electr UW allocation ktoe'!BC$49</f>
        <v>0.1</v>
      </c>
      <c r="BD582" s="702">
        <f>'4 - Electr UW allocation ktoe'!BD$49</f>
        <v>0.1</v>
      </c>
      <c r="BE582" s="702">
        <f>'4 - Electr UW allocation ktoe'!BE$49</f>
        <v>0.1</v>
      </c>
      <c r="BF582" s="702">
        <f>'4 - Electr UW allocation ktoe'!BF$49</f>
        <v>0.1</v>
      </c>
      <c r="BG582" s="702">
        <f>'4 - Electr UW allocation ktoe'!BG$49</f>
        <v>0.1</v>
      </c>
      <c r="BH582" s="702">
        <f>'4 - Electr UW allocation ktoe'!BH$49</f>
        <v>0.1</v>
      </c>
    </row>
    <row r="583" spans="1:60" s="696" customFormat="1" ht="12.75" x14ac:dyDescent="0.2">
      <c r="A583" s="696" t="s">
        <v>6</v>
      </c>
      <c r="B583" s="696" t="s">
        <v>58</v>
      </c>
      <c r="C583" s="696" t="s">
        <v>14</v>
      </c>
      <c r="D583" s="696" t="s">
        <v>1024</v>
      </c>
      <c r="E583" s="699" t="s">
        <v>1052</v>
      </c>
      <c r="F583" s="696" t="s">
        <v>12</v>
      </c>
      <c r="G583" s="696">
        <f>'4 - Electr UW allocation ktoe'!G$50</f>
        <v>0.2</v>
      </c>
      <c r="H583" s="696">
        <f>'4 - Electr UW allocation ktoe'!H$50</f>
        <v>0.2</v>
      </c>
      <c r="I583" s="696">
        <f>'4 - Electr UW allocation ktoe'!I$50</f>
        <v>0.2</v>
      </c>
      <c r="J583" s="696">
        <f>'4 - Electr UW allocation ktoe'!J$50</f>
        <v>0.2</v>
      </c>
      <c r="K583" s="696">
        <f>'4 - Electr UW allocation ktoe'!K$50</f>
        <v>0.2</v>
      </c>
      <c r="L583" s="696">
        <f>'4 - Electr UW allocation ktoe'!L$50</f>
        <v>0.2</v>
      </c>
      <c r="M583" s="696">
        <f>'4 - Electr UW allocation ktoe'!M$50</f>
        <v>0.2</v>
      </c>
      <c r="N583" s="696">
        <f>'4 - Electr UW allocation ktoe'!N$50</f>
        <v>0.2</v>
      </c>
      <c r="O583" s="696">
        <f>'4 - Electr UW allocation ktoe'!O$50</f>
        <v>0.2</v>
      </c>
      <c r="P583" s="696">
        <f>'4 - Electr UW allocation ktoe'!P$50</f>
        <v>0.2</v>
      </c>
      <c r="Q583" s="696">
        <f>'4 - Electr UW allocation ktoe'!Q$50</f>
        <v>0.2</v>
      </c>
      <c r="R583" s="696">
        <f>'4 - Electr UW allocation ktoe'!R$50</f>
        <v>0.2</v>
      </c>
      <c r="S583" s="696">
        <f>'4 - Electr UW allocation ktoe'!S$50</f>
        <v>0.2</v>
      </c>
      <c r="T583" s="696">
        <f>'4 - Electr UW allocation ktoe'!T$50</f>
        <v>0.2</v>
      </c>
      <c r="U583" s="696">
        <f>'4 - Electr UW allocation ktoe'!U$50</f>
        <v>0.2</v>
      </c>
      <c r="V583" s="696">
        <f>'4 - Electr UW allocation ktoe'!V$50</f>
        <v>0.2</v>
      </c>
      <c r="W583" s="696">
        <f>'4 - Electr UW allocation ktoe'!W$50</f>
        <v>0.2</v>
      </c>
      <c r="X583" s="696">
        <f>'4 - Electr UW allocation ktoe'!X$50</f>
        <v>0.2</v>
      </c>
      <c r="Y583" s="696">
        <f>'4 - Electr UW allocation ktoe'!Y$50</f>
        <v>0.2</v>
      </c>
      <c r="Z583" s="696">
        <f>'4 - Electr UW allocation ktoe'!Z$50</f>
        <v>0.2</v>
      </c>
      <c r="AA583" s="696">
        <f>'4 - Electr UW allocation ktoe'!AA$50</f>
        <v>0.2</v>
      </c>
      <c r="AB583" s="696">
        <f>'4 - Electr UW allocation ktoe'!AB$50</f>
        <v>0.2</v>
      </c>
      <c r="AC583" s="696">
        <f>'4 - Electr UW allocation ktoe'!AC$50</f>
        <v>0.2</v>
      </c>
      <c r="AD583" s="696">
        <f>'4 - Electr UW allocation ktoe'!AD$50</f>
        <v>0.2</v>
      </c>
      <c r="AE583" s="696">
        <f>'4 - Electr UW allocation ktoe'!AE$50</f>
        <v>0.2</v>
      </c>
      <c r="AF583" s="696">
        <f>'4 - Electr UW allocation ktoe'!AF$50</f>
        <v>0.2</v>
      </c>
      <c r="AG583" s="696">
        <f>'4 - Electr UW allocation ktoe'!AG$50</f>
        <v>0.2</v>
      </c>
      <c r="AH583" s="696">
        <f>'4 - Electr UW allocation ktoe'!AH$50</f>
        <v>0.2</v>
      </c>
      <c r="AI583" s="696">
        <f>'4 - Electr UW allocation ktoe'!AI$50</f>
        <v>0.2</v>
      </c>
      <c r="AJ583" s="696">
        <f>'4 - Electr UW allocation ktoe'!AJ$50</f>
        <v>0.2</v>
      </c>
      <c r="AK583" s="696">
        <f>'4 - Electr UW allocation ktoe'!AK$50</f>
        <v>0.2</v>
      </c>
      <c r="AL583" s="696">
        <f>'4 - Electr UW allocation ktoe'!AL$50</f>
        <v>0.2</v>
      </c>
      <c r="AM583" s="696">
        <f>'4 - Electr UW allocation ktoe'!AM$50</f>
        <v>0.2</v>
      </c>
      <c r="AN583" s="696">
        <f>'4 - Electr UW allocation ktoe'!AN$50</f>
        <v>0.2</v>
      </c>
      <c r="AO583" s="696">
        <f>'4 - Electr UW allocation ktoe'!AO$50</f>
        <v>0.2</v>
      </c>
      <c r="AP583" s="696">
        <f>'4 - Electr UW allocation ktoe'!AP$50</f>
        <v>0.2</v>
      </c>
      <c r="AQ583" s="696">
        <f>'4 - Electr UW allocation ktoe'!AQ$50</f>
        <v>0.2</v>
      </c>
      <c r="AR583" s="696">
        <f>'4 - Electr UW allocation ktoe'!AR$50</f>
        <v>0.2</v>
      </c>
      <c r="AS583" s="696">
        <f>'4 - Electr UW allocation ktoe'!AS$50</f>
        <v>0.2</v>
      </c>
      <c r="AT583" s="696">
        <f>'4 - Electr UW allocation ktoe'!AT$50</f>
        <v>0.2</v>
      </c>
      <c r="AU583" s="696">
        <f>'4 - Electr UW allocation ktoe'!AU$50</f>
        <v>0.2</v>
      </c>
      <c r="AV583" s="696">
        <f>'4 - Electr UW allocation ktoe'!AV$50</f>
        <v>0.2</v>
      </c>
      <c r="AW583" s="696">
        <f>'4 - Electr UW allocation ktoe'!AW$50</f>
        <v>0.2</v>
      </c>
      <c r="AX583" s="696">
        <f>'4 - Electr UW allocation ktoe'!AX$50</f>
        <v>0.2</v>
      </c>
      <c r="AY583" s="696">
        <f>'4 - Electr UW allocation ktoe'!AY$50</f>
        <v>0.2</v>
      </c>
      <c r="AZ583" s="696">
        <f>'4 - Electr UW allocation ktoe'!AZ$50</f>
        <v>0.2</v>
      </c>
      <c r="BA583" s="696">
        <f>'4 - Electr UW allocation ktoe'!BA$50</f>
        <v>0.2</v>
      </c>
      <c r="BB583" s="696">
        <f>'4 - Electr UW allocation ktoe'!BB$50</f>
        <v>0.2</v>
      </c>
      <c r="BC583" s="696">
        <f>'4 - Electr UW allocation ktoe'!BC$50</f>
        <v>0.2</v>
      </c>
      <c r="BD583" s="696">
        <f>'4 - Electr UW allocation ktoe'!BD$50</f>
        <v>0.2</v>
      </c>
      <c r="BE583" s="696">
        <f>'4 - Electr UW allocation ktoe'!BE$50</f>
        <v>0.2</v>
      </c>
      <c r="BF583" s="696">
        <f>'4 - Electr UW allocation ktoe'!BF$50</f>
        <v>0.2</v>
      </c>
      <c r="BG583" s="696">
        <f>'4 - Electr UW allocation ktoe'!BG$50</f>
        <v>0.2</v>
      </c>
      <c r="BH583" s="696">
        <f>'4 - Electr UW allocation ktoe'!BH$50</f>
        <v>0.2</v>
      </c>
    </row>
    <row r="584" spans="1:60" s="696" customFormat="1" ht="12.75" x14ac:dyDescent="0.2">
      <c r="A584" s="696" t="s">
        <v>6</v>
      </c>
      <c r="B584" s="696" t="s">
        <v>58</v>
      </c>
      <c r="C584" s="696" t="s">
        <v>14</v>
      </c>
      <c r="D584" s="696" t="s">
        <v>1024</v>
      </c>
      <c r="E584" s="699" t="s">
        <v>1052</v>
      </c>
      <c r="F584" s="696" t="s">
        <v>13</v>
      </c>
      <c r="G584" s="696">
        <f>'4 - Electr UW allocation ktoe'!G$52</f>
        <v>0.10453879941434846</v>
      </c>
      <c r="H584" s="696">
        <f>'4 - Electr UW allocation ktoe'!H$52</f>
        <v>0.10650073206442166</v>
      </c>
      <c r="I584" s="696">
        <f>'4 - Electr UW allocation ktoe'!I$52</f>
        <v>0.10846266471449487</v>
      </c>
      <c r="J584" s="696">
        <f>'4 - Electr UW allocation ktoe'!J$52</f>
        <v>0.11042459736456807</v>
      </c>
      <c r="K584" s="696">
        <f>'4 - Electr UW allocation ktoe'!K$52</f>
        <v>0.11238653001464129</v>
      </c>
      <c r="L584" s="696">
        <f>'4 - Electr UW allocation ktoe'!L$52</f>
        <v>0.11434846266471449</v>
      </c>
      <c r="M584" s="696">
        <f>'4 - Electr UW allocation ktoe'!M$52</f>
        <v>0.11631039531478769</v>
      </c>
      <c r="N584" s="696">
        <f>'4 - Electr UW allocation ktoe'!N$52</f>
        <v>0.1182723279648609</v>
      </c>
      <c r="O584" s="696">
        <f>'4 - Electr UW allocation ktoe'!O$52</f>
        <v>0.12023426061493411</v>
      </c>
      <c r="P584" s="696">
        <f>'4 - Electr UW allocation ktoe'!P$52</f>
        <v>0.12219619326500732</v>
      </c>
      <c r="Q584" s="696">
        <f>'4 - Electr UW allocation ktoe'!Q$52</f>
        <v>0.12415812591508052</v>
      </c>
      <c r="R584" s="696">
        <f>'4 - Electr UW allocation ktoe'!R$52</f>
        <v>0.12612005856515374</v>
      </c>
      <c r="S584" s="696">
        <f>'4 - Electr UW allocation ktoe'!S$52</f>
        <v>0.12808199121522693</v>
      </c>
      <c r="T584" s="696">
        <f>'4 - Electr UW allocation ktoe'!T$52</f>
        <v>0.13004392386530014</v>
      </c>
      <c r="U584" s="696">
        <f>'4 - Electr UW allocation ktoe'!U$52</f>
        <v>0.13200585651537333</v>
      </c>
      <c r="V584" s="696">
        <f>'4 - Electr UW allocation ktoe'!V$52</f>
        <v>0.13396778916544655</v>
      </c>
      <c r="W584" s="696">
        <f>'4 - Electr UW allocation ktoe'!W$52</f>
        <v>0.13592972181551977</v>
      </c>
      <c r="X584" s="696">
        <f>'4 - Electr UW allocation ktoe'!X$52</f>
        <v>0.13789165446559296</v>
      </c>
      <c r="Y584" s="696">
        <f>'4 - Electr UW allocation ktoe'!Y$52</f>
        <v>0.13985358711566617</v>
      </c>
      <c r="Z584" s="696">
        <f>'4 - Electr UW allocation ktoe'!Z$52</f>
        <v>0.14181551976573939</v>
      </c>
      <c r="AA584" s="696">
        <f>'4 - Electr UW allocation ktoe'!AA$52</f>
        <v>0.14377745241581258</v>
      </c>
      <c r="AB584" s="696">
        <f>'4 - Electr UW allocation ktoe'!AB$52</f>
        <v>0.1457393850658858</v>
      </c>
      <c r="AC584" s="696">
        <f>'4 - Electr UW allocation ktoe'!AC$52</f>
        <v>0.14770131771595901</v>
      </c>
      <c r="AD584" s="696">
        <f>'4 - Electr UW allocation ktoe'!AD$52</f>
        <v>0.14966325036603223</v>
      </c>
      <c r="AE584" s="696">
        <f>'4 - Electr UW allocation ktoe'!AE$52</f>
        <v>0.15162518301610542</v>
      </c>
      <c r="AF584" s="696">
        <f>'4 - Electr UW allocation ktoe'!AF$52</f>
        <v>0.15358711566617861</v>
      </c>
      <c r="AG584" s="696">
        <f>'4 - Electr UW allocation ktoe'!AG$52</f>
        <v>0.1555490483162518</v>
      </c>
      <c r="AH584" s="696">
        <f>'4 - Electr UW allocation ktoe'!AH$52</f>
        <v>0.15751098096632501</v>
      </c>
      <c r="AI584" s="696">
        <f>'4 - Electr UW allocation ktoe'!AI$52</f>
        <v>0.15947291361639823</v>
      </c>
      <c r="AJ584" s="696">
        <f>'4 - Electr UW allocation ktoe'!AJ$52</f>
        <v>0.16143484626647142</v>
      </c>
      <c r="AK584" s="696">
        <f>'4 - Electr UW allocation ktoe'!AK$52</f>
        <v>0.16339677891654464</v>
      </c>
      <c r="AL584" s="696">
        <f>'4 - Electr UW allocation ktoe'!AL$52</f>
        <v>0.16535871156661788</v>
      </c>
      <c r="AM584" s="696">
        <f>'4 - Electr UW allocation ktoe'!AM$52</f>
        <v>0.16732064421669107</v>
      </c>
      <c r="AN584" s="696">
        <f>'4 - Electr UW allocation ktoe'!AN$52</f>
        <v>0.16928257686676429</v>
      </c>
      <c r="AO584" s="696">
        <f>'4 - Electr UW allocation ktoe'!AO$52</f>
        <v>0.17124450951683748</v>
      </c>
      <c r="AP584" s="696">
        <f>'4 - Electr UW allocation ktoe'!AP$52</f>
        <v>0.17320644216691067</v>
      </c>
      <c r="AQ584" s="696">
        <f>'4 - Electr UW allocation ktoe'!AQ$52</f>
        <v>0.17516837481698389</v>
      </c>
      <c r="AR584" s="696">
        <f>'4 - Electr UW allocation ktoe'!AR$52</f>
        <v>0.17713030746705707</v>
      </c>
      <c r="AS584" s="696">
        <f>'4 - Electr UW allocation ktoe'!AS$52</f>
        <v>0.17909224011713029</v>
      </c>
      <c r="AT584" s="696">
        <f>'4 - Electr UW allocation ktoe'!AT$52</f>
        <v>0.18105417276720348</v>
      </c>
      <c r="AU584" s="696">
        <f>'4 - Electr UW allocation ktoe'!AU$52</f>
        <v>0.18301610541727673</v>
      </c>
      <c r="AV584" s="696">
        <f>'4 - Electr UW allocation ktoe'!AV$52</f>
        <v>0.18497803806734991</v>
      </c>
      <c r="AW584" s="696">
        <f>'4 - Electr UW allocation ktoe'!AW$52</f>
        <v>0.18693997071742313</v>
      </c>
      <c r="AX584" s="696">
        <f>'4 - Electr UW allocation ktoe'!AX$52</f>
        <v>0.18890190336749635</v>
      </c>
      <c r="AY584" s="696">
        <f>'4 - Electr UW allocation ktoe'!AY$52</f>
        <v>0.19086383601756954</v>
      </c>
      <c r="AZ584" s="696">
        <f>'4 - Electr UW allocation ktoe'!AZ$52</f>
        <v>0.19282576866764276</v>
      </c>
      <c r="BA584" s="696">
        <f>'4 - Electr UW allocation ktoe'!BA$52</f>
        <v>0.194787701317716</v>
      </c>
      <c r="BB584" s="696">
        <f>'4 - Electr UW allocation ktoe'!BB$52</f>
        <v>0.19674963396778913</v>
      </c>
      <c r="BC584" s="696">
        <f>'4 - Electr UW allocation ktoe'!BC$52</f>
        <v>0.19871156661786232</v>
      </c>
      <c r="BD584" s="696">
        <f>'4 - Electr UW allocation ktoe'!BD$52</f>
        <v>0.20067349926793557</v>
      </c>
      <c r="BE584" s="696">
        <f>'4 - Electr UW allocation ktoe'!BE$52</f>
        <v>0.20263543191800878</v>
      </c>
      <c r="BF584" s="696">
        <f>'4 - Electr UW allocation ktoe'!BF$52</f>
        <v>0.20459736456808197</v>
      </c>
      <c r="BG584" s="696">
        <f>'4 - Electr UW allocation ktoe'!BG$52</f>
        <v>0.20655929721815519</v>
      </c>
      <c r="BH584" s="696">
        <f>'4 - Electr UW allocation ktoe'!BH$52</f>
        <v>0.20852122986822841</v>
      </c>
    </row>
    <row r="585" spans="1:60" s="697" customFormat="1" ht="12.75" x14ac:dyDescent="0.2">
      <c r="A585" s="697" t="s">
        <v>6</v>
      </c>
      <c r="B585" s="697" t="s">
        <v>58</v>
      </c>
      <c r="C585" s="697" t="s">
        <v>18</v>
      </c>
      <c r="F585" s="697" t="s">
        <v>9</v>
      </c>
      <c r="AY585" s="697">
        <v>27</v>
      </c>
      <c r="AZ585" s="697">
        <v>30</v>
      </c>
      <c r="BA585" s="697">
        <v>22</v>
      </c>
      <c r="BB585" s="697">
        <v>1</v>
      </c>
      <c r="BC585" s="697">
        <v>1</v>
      </c>
      <c r="BE585" s="697">
        <v>1</v>
      </c>
      <c r="BF585" s="697">
        <v>1</v>
      </c>
      <c r="BG585" s="697">
        <v>1</v>
      </c>
    </row>
    <row r="586" spans="1:60" s="697" customFormat="1" ht="12.75" x14ac:dyDescent="0.2">
      <c r="A586" s="697" t="s">
        <v>6</v>
      </c>
      <c r="B586" s="697" t="s">
        <v>58</v>
      </c>
      <c r="C586" s="697" t="s">
        <v>18</v>
      </c>
      <c r="F586" s="697" t="s">
        <v>10</v>
      </c>
      <c r="AK586" s="698"/>
      <c r="AL586" s="698"/>
      <c r="AY586" s="697">
        <v>1.9486283821332399E-4</v>
      </c>
      <c r="AZ586" s="697">
        <v>2.18197687104517E-4</v>
      </c>
      <c r="BA586" s="697">
        <v>1.6267617089871201E-4</v>
      </c>
      <c r="BB586" s="697">
        <v>7.5145029907721898E-6</v>
      </c>
      <c r="BC586" s="697">
        <v>7.5168753852398602E-6</v>
      </c>
      <c r="BE586" s="697">
        <v>7.7027360118314004E-6</v>
      </c>
      <c r="BF586" s="697">
        <v>8.4537285169624104E-6</v>
      </c>
      <c r="BG586" s="697">
        <v>8.2099784077567895E-6</v>
      </c>
    </row>
    <row r="587" spans="1:60" s="696" customFormat="1" ht="12.75" x14ac:dyDescent="0.2">
      <c r="A587" s="696" t="s">
        <v>6</v>
      </c>
      <c r="B587" s="696" t="s">
        <v>58</v>
      </c>
      <c r="C587" s="696" t="s">
        <v>18</v>
      </c>
      <c r="D587" s="696" t="s">
        <v>1076</v>
      </c>
      <c r="E587" s="699" t="s">
        <v>1049</v>
      </c>
      <c r="F587" s="696" t="s">
        <v>11</v>
      </c>
      <c r="G587" s="705"/>
      <c r="H587" s="705"/>
      <c r="I587" s="705"/>
      <c r="J587" s="705"/>
      <c r="K587" s="705"/>
      <c r="L587" s="705"/>
      <c r="M587" s="705"/>
      <c r="N587" s="705"/>
      <c r="O587" s="705"/>
      <c r="P587" s="705"/>
      <c r="Q587" s="705"/>
      <c r="R587" s="705"/>
      <c r="S587" s="705"/>
      <c r="T587" s="705"/>
      <c r="U587" s="705"/>
      <c r="V587" s="705"/>
      <c r="W587" s="705"/>
      <c r="X587" s="705"/>
      <c r="Y587" s="705"/>
      <c r="Z587" s="705"/>
      <c r="AA587" s="705"/>
      <c r="AB587" s="705"/>
      <c r="AC587" s="705"/>
      <c r="AD587" s="705"/>
      <c r="AE587" s="705"/>
      <c r="AF587" s="705"/>
      <c r="AG587" s="705"/>
      <c r="AH587" s="705"/>
      <c r="AI587" s="705"/>
      <c r="AJ587" s="705"/>
      <c r="AK587" s="705"/>
      <c r="AL587" s="705"/>
      <c r="AM587" s="705"/>
      <c r="AN587" s="705"/>
      <c r="AO587" s="705"/>
      <c r="AP587" s="705"/>
      <c r="AQ587" s="705"/>
      <c r="AR587" s="705"/>
      <c r="AS587" s="705"/>
      <c r="AT587" s="705"/>
      <c r="AU587" s="705"/>
      <c r="AV587" s="705"/>
      <c r="AW587" s="705"/>
      <c r="AX587" s="705"/>
      <c r="AY587" s="696">
        <f>1</f>
        <v>1</v>
      </c>
      <c r="AZ587" s="696">
        <f>1</f>
        <v>1</v>
      </c>
      <c r="BA587" s="696">
        <f>1</f>
        <v>1</v>
      </c>
      <c r="BB587" s="696">
        <f>1</f>
        <v>1</v>
      </c>
      <c r="BC587" s="696">
        <f>1</f>
        <v>1</v>
      </c>
      <c r="BD587" s="705"/>
      <c r="BE587" s="696">
        <f>1</f>
        <v>1</v>
      </c>
      <c r="BF587" s="696">
        <f>1</f>
        <v>1</v>
      </c>
      <c r="BG587" s="696">
        <f>1</f>
        <v>1</v>
      </c>
      <c r="BH587" s="705"/>
    </row>
    <row r="588" spans="1:60" s="696" customFormat="1" ht="12.75" x14ac:dyDescent="0.2">
      <c r="A588" s="696" t="s">
        <v>6</v>
      </c>
      <c r="B588" s="696" t="s">
        <v>58</v>
      </c>
      <c r="C588" s="696" t="s">
        <v>18</v>
      </c>
      <c r="D588" s="696" t="s">
        <v>1076</v>
      </c>
      <c r="E588" s="699" t="s">
        <v>1049</v>
      </c>
      <c r="F588" s="696" t="s">
        <v>12</v>
      </c>
      <c r="G588" s="705"/>
      <c r="H588" s="705"/>
      <c r="I588" s="705"/>
      <c r="J588" s="705"/>
      <c r="K588" s="705"/>
      <c r="L588" s="705"/>
      <c r="M588" s="705"/>
      <c r="N588" s="705"/>
      <c r="O588" s="705"/>
      <c r="P588" s="705"/>
      <c r="Q588" s="705"/>
      <c r="R588" s="705"/>
      <c r="S588" s="705"/>
      <c r="T588" s="705"/>
      <c r="U588" s="705"/>
      <c r="V588" s="705"/>
      <c r="W588" s="705"/>
      <c r="X588" s="705"/>
      <c r="Y588" s="705"/>
      <c r="Z588" s="705"/>
      <c r="AA588" s="705"/>
      <c r="AB588" s="705"/>
      <c r="AC588" s="705"/>
      <c r="AD588" s="705"/>
      <c r="AE588" s="705"/>
      <c r="AF588" s="705"/>
      <c r="AG588" s="705"/>
      <c r="AH588" s="705"/>
      <c r="AI588" s="705"/>
      <c r="AJ588" s="705"/>
      <c r="AK588" s="705"/>
      <c r="AL588" s="705"/>
      <c r="AM588" s="705"/>
      <c r="AN588" s="705"/>
      <c r="AO588" s="705"/>
      <c r="AP588" s="705"/>
      <c r="AQ588" s="705"/>
      <c r="AR588" s="705"/>
      <c r="AS588" s="705"/>
      <c r="AT588" s="705"/>
      <c r="AU588" s="705"/>
      <c r="AV588" s="705"/>
      <c r="AW588" s="705"/>
      <c r="AX588" s="705"/>
      <c r="AY588" s="700">
        <f>'3 Heat eta and phi'!AV$50</f>
        <v>1</v>
      </c>
      <c r="AZ588" s="700">
        <f>'3 Heat eta and phi'!AW$50</f>
        <v>1</v>
      </c>
      <c r="BA588" s="700">
        <f>'3 Heat eta and phi'!AX$50</f>
        <v>1</v>
      </c>
      <c r="BB588" s="700">
        <f>'3 Heat eta and phi'!AY$50</f>
        <v>1</v>
      </c>
      <c r="BC588" s="700">
        <f>'3 Heat eta and phi'!AZ$50</f>
        <v>1</v>
      </c>
      <c r="BD588" s="705"/>
      <c r="BE588" s="700">
        <f>'3 Heat eta and phi'!BB$50</f>
        <v>1</v>
      </c>
      <c r="BF588" s="700">
        <f>'3 Heat eta and phi'!BC$50</f>
        <v>1</v>
      </c>
      <c r="BG588" s="700">
        <f>'3 Heat eta and phi'!BD$50</f>
        <v>1</v>
      </c>
      <c r="BH588" s="705"/>
    </row>
    <row r="589" spans="1:60" s="696" customFormat="1" ht="12.75" x14ac:dyDescent="0.2">
      <c r="A589" s="696" t="s">
        <v>6</v>
      </c>
      <c r="B589" s="696" t="s">
        <v>58</v>
      </c>
      <c r="C589" s="696" t="s">
        <v>18</v>
      </c>
      <c r="D589" s="696" t="s">
        <v>1076</v>
      </c>
      <c r="E589" s="699" t="s">
        <v>1049</v>
      </c>
      <c r="F589" s="696" t="s">
        <v>13</v>
      </c>
      <c r="G589" s="705"/>
      <c r="H589" s="705"/>
      <c r="I589" s="705"/>
      <c r="J589" s="705"/>
      <c r="K589" s="705"/>
      <c r="L589" s="705"/>
      <c r="M589" s="705"/>
      <c r="N589" s="705"/>
      <c r="O589" s="705"/>
      <c r="P589" s="705"/>
      <c r="Q589" s="705"/>
      <c r="R589" s="705"/>
      <c r="S589" s="705"/>
      <c r="T589" s="705"/>
      <c r="U589" s="705"/>
      <c r="V589" s="705"/>
      <c r="W589" s="705"/>
      <c r="X589" s="705"/>
      <c r="Y589" s="705"/>
      <c r="Z589" s="705"/>
      <c r="AA589" s="705"/>
      <c r="AB589" s="705"/>
      <c r="AC589" s="705"/>
      <c r="AD589" s="705"/>
      <c r="AE589" s="705"/>
      <c r="AF589" s="705"/>
      <c r="AG589" s="705"/>
      <c r="AH589" s="705"/>
      <c r="AI589" s="705"/>
      <c r="AJ589" s="705"/>
      <c r="AK589" s="705"/>
      <c r="AL589" s="705"/>
      <c r="AM589" s="705"/>
      <c r="AN589" s="705"/>
      <c r="AO589" s="705"/>
      <c r="AP589" s="705"/>
      <c r="AQ589" s="705"/>
      <c r="AR589" s="705"/>
      <c r="AS589" s="705"/>
      <c r="AT589" s="705"/>
      <c r="AU589" s="705"/>
      <c r="AV589" s="705"/>
      <c r="AW589" s="705"/>
      <c r="AX589" s="705"/>
      <c r="AY589" s="700">
        <f>'3 Heat eta and phi'!AV$36</f>
        <v>0.24011791504756808</v>
      </c>
      <c r="AZ589" s="700">
        <f>'3 Heat eta and phi'!AW$36</f>
        <v>0.23978292911697718</v>
      </c>
      <c r="BA589" s="700">
        <f>'3 Heat eta and phi'!AX$36</f>
        <v>0.23951494037250431</v>
      </c>
      <c r="BB589" s="700">
        <f>'3 Heat eta and phi'!AY$36</f>
        <v>0.23958193755862245</v>
      </c>
      <c r="BC589" s="700">
        <f>'3 Heat eta and phi'!AZ$36</f>
        <v>0.24105587565322251</v>
      </c>
      <c r="BD589" s="705"/>
      <c r="BE589" s="700">
        <f>'3 Heat eta and phi'!BB$36</f>
        <v>0.24346777435347722</v>
      </c>
      <c r="BF589" s="700">
        <f>'3 Heat eta and phi'!BC$36</f>
        <v>0.24085488409486799</v>
      </c>
      <c r="BG589" s="700">
        <f>'3 Heat eta and phi'!BD$36</f>
        <v>0.2417258475144044</v>
      </c>
      <c r="BH589" s="705"/>
    </row>
    <row r="590" spans="1:60" s="697" customFormat="1" ht="12.75" x14ac:dyDescent="0.2">
      <c r="A590" s="697" t="s">
        <v>6</v>
      </c>
      <c r="B590" s="697" t="s">
        <v>67</v>
      </c>
      <c r="C590" s="697" t="s">
        <v>20</v>
      </c>
      <c r="F590" s="697" t="s">
        <v>9</v>
      </c>
      <c r="AE590" s="697">
        <v>77</v>
      </c>
      <c r="AF590" s="697">
        <v>75</v>
      </c>
      <c r="AG590" s="697">
        <v>86</v>
      </c>
      <c r="AH590" s="697">
        <v>95</v>
      </c>
      <c r="AI590" s="697">
        <v>98</v>
      </c>
      <c r="AJ590" s="697">
        <v>98</v>
      </c>
      <c r="AK590" s="697">
        <v>102</v>
      </c>
      <c r="AL590" s="697">
        <v>104</v>
      </c>
    </row>
    <row r="591" spans="1:60" s="697" customFormat="1" ht="12.75" x14ac:dyDescent="0.2">
      <c r="A591" s="697" t="s">
        <v>6</v>
      </c>
      <c r="B591" s="697" t="s">
        <v>67</v>
      </c>
      <c r="C591" s="697" t="s">
        <v>20</v>
      </c>
      <c r="F591" s="697" t="s">
        <v>10</v>
      </c>
      <c r="AE591" s="697">
        <v>6.4465895866647703E-4</v>
      </c>
      <c r="AF591" s="697">
        <v>6.0160266951157901E-4</v>
      </c>
      <c r="AG591" s="697">
        <v>6.73400673400673E-4</v>
      </c>
      <c r="AH591" s="697">
        <v>7.35943479540771E-4</v>
      </c>
      <c r="AI591" s="697">
        <v>7.4960798561976496E-4</v>
      </c>
      <c r="AJ591" s="697">
        <v>7.6574464760118801E-4</v>
      </c>
      <c r="AK591" s="697">
        <v>8.0103034491424299E-4</v>
      </c>
      <c r="AL591" s="697">
        <v>7.8212542584473301E-4</v>
      </c>
      <c r="AU591" s="698"/>
    </row>
    <row r="592" spans="1:60" s="696" customFormat="1" ht="12.75" x14ac:dyDescent="0.2">
      <c r="A592" s="696" t="s">
        <v>6</v>
      </c>
      <c r="B592" s="696" t="s">
        <v>67</v>
      </c>
      <c r="C592" s="696" t="s">
        <v>20</v>
      </c>
      <c r="D592" s="696" t="s">
        <v>1076</v>
      </c>
      <c r="E592" s="699" t="s">
        <v>1049</v>
      </c>
      <c r="F592" s="696" t="s">
        <v>11</v>
      </c>
      <c r="G592" s="705"/>
      <c r="H592" s="705"/>
      <c r="I592" s="705"/>
      <c r="J592" s="705"/>
      <c r="K592" s="705"/>
      <c r="L592" s="705"/>
      <c r="M592" s="705"/>
      <c r="N592" s="705"/>
      <c r="O592" s="705"/>
      <c r="P592" s="705"/>
      <c r="Q592" s="705"/>
      <c r="R592" s="705"/>
      <c r="S592" s="705"/>
      <c r="T592" s="705"/>
      <c r="U592" s="705"/>
      <c r="V592" s="705"/>
      <c r="W592" s="705"/>
      <c r="X592" s="705"/>
      <c r="Y592" s="705"/>
      <c r="Z592" s="705"/>
      <c r="AA592" s="705"/>
      <c r="AB592" s="705"/>
      <c r="AC592" s="705"/>
      <c r="AD592" s="705"/>
      <c r="AE592" s="696">
        <f>1</f>
        <v>1</v>
      </c>
      <c r="AF592" s="696">
        <f>1</f>
        <v>1</v>
      </c>
      <c r="AG592" s="696">
        <f>1</f>
        <v>1</v>
      </c>
      <c r="AH592" s="696">
        <f>1</f>
        <v>1</v>
      </c>
      <c r="AI592" s="696">
        <f>1</f>
        <v>1</v>
      </c>
      <c r="AJ592" s="696">
        <f>1</f>
        <v>1</v>
      </c>
      <c r="AK592" s="696">
        <f>1</f>
        <v>1</v>
      </c>
      <c r="AL592" s="696">
        <f>1</f>
        <v>1</v>
      </c>
      <c r="AM592" s="705"/>
      <c r="AN592" s="705"/>
      <c r="AO592" s="705"/>
      <c r="AP592" s="705"/>
      <c r="AQ592" s="705"/>
      <c r="AR592" s="705"/>
      <c r="AS592" s="705"/>
      <c r="AT592" s="705"/>
      <c r="AU592" s="705"/>
      <c r="AV592" s="705"/>
      <c r="AW592" s="705"/>
      <c r="AX592" s="705"/>
      <c r="AY592" s="705"/>
      <c r="AZ592" s="705"/>
      <c r="BA592" s="705"/>
      <c r="BB592" s="705"/>
      <c r="BC592" s="705"/>
      <c r="BD592" s="705"/>
      <c r="BE592" s="705"/>
      <c r="BF592" s="705"/>
      <c r="BG592" s="705"/>
      <c r="BH592" s="705"/>
    </row>
    <row r="593" spans="1:60" s="696" customFormat="1" ht="12.75" x14ac:dyDescent="0.2">
      <c r="A593" s="696" t="s">
        <v>6</v>
      </c>
      <c r="B593" s="696" t="s">
        <v>67</v>
      </c>
      <c r="C593" s="696" t="s">
        <v>20</v>
      </c>
      <c r="D593" s="696" t="s">
        <v>1076</v>
      </c>
      <c r="E593" s="699" t="s">
        <v>1049</v>
      </c>
      <c r="F593" s="696" t="s">
        <v>12</v>
      </c>
      <c r="G593" s="705"/>
      <c r="H593" s="705"/>
      <c r="I593" s="705"/>
      <c r="J593" s="705"/>
      <c r="K593" s="705"/>
      <c r="L593" s="705"/>
      <c r="M593" s="705"/>
      <c r="N593" s="705"/>
      <c r="O593" s="705"/>
      <c r="P593" s="705"/>
      <c r="Q593" s="705"/>
      <c r="R593" s="705"/>
      <c r="S593" s="705"/>
      <c r="T593" s="705"/>
      <c r="U593" s="705"/>
      <c r="V593" s="705"/>
      <c r="W593" s="705"/>
      <c r="X593" s="705"/>
      <c r="Y593" s="705"/>
      <c r="Z593" s="705"/>
      <c r="AA593" s="705"/>
      <c r="AB593" s="705"/>
      <c r="AC593" s="705"/>
      <c r="AD593" s="705"/>
      <c r="AE593" s="696">
        <f>'3 Heat eta and phi'!AB$19</f>
        <v>0.71824800000000055</v>
      </c>
      <c r="AF593" s="696">
        <f>'3 Heat eta and phi'!AC$19</f>
        <v>0.73</v>
      </c>
      <c r="AG593" s="696">
        <f>'3 Heat eta and phi'!AD$19</f>
        <v>0.73499999999999999</v>
      </c>
      <c r="AH593" s="696">
        <f>'3 Heat eta and phi'!AE$19</f>
        <v>0.74299999999999999</v>
      </c>
      <c r="AI593" s="696">
        <f>'3 Heat eta and phi'!AF$19</f>
        <v>0.75</v>
      </c>
      <c r="AJ593" s="696">
        <f>'3 Heat eta and phi'!AG$19</f>
        <v>0.75700000000000001</v>
      </c>
      <c r="AK593" s="696">
        <f>'3 Heat eta and phi'!AH$19</f>
        <v>0.76300000000000001</v>
      </c>
      <c r="AL593" s="696">
        <f>'3 Heat eta and phi'!AI$19</f>
        <v>0.77</v>
      </c>
      <c r="AM593" s="705"/>
      <c r="AN593" s="705"/>
      <c r="AO593" s="705"/>
      <c r="AP593" s="705"/>
      <c r="AQ593" s="705"/>
      <c r="AR593" s="705"/>
      <c r="AS593" s="705"/>
      <c r="AT593" s="705"/>
      <c r="AU593" s="705"/>
      <c r="AV593" s="705"/>
      <c r="AW593" s="705"/>
      <c r="AX593" s="705"/>
      <c r="AY593" s="705"/>
      <c r="AZ593" s="705"/>
      <c r="BA593" s="705"/>
      <c r="BB593" s="705"/>
      <c r="BC593" s="705"/>
      <c r="BD593" s="705"/>
      <c r="BE593" s="705"/>
      <c r="BF593" s="705"/>
      <c r="BG593" s="705"/>
      <c r="BH593" s="705"/>
    </row>
    <row r="594" spans="1:60" s="696" customFormat="1" ht="12.75" x14ac:dyDescent="0.2">
      <c r="A594" s="696" t="s">
        <v>6</v>
      </c>
      <c r="B594" s="696" t="s">
        <v>67</v>
      </c>
      <c r="C594" s="696" t="s">
        <v>20</v>
      </c>
      <c r="D594" s="696" t="s">
        <v>1076</v>
      </c>
      <c r="E594" s="699" t="s">
        <v>1049</v>
      </c>
      <c r="F594" s="696" t="s">
        <v>13</v>
      </c>
      <c r="G594" s="705"/>
      <c r="H594" s="705"/>
      <c r="I594" s="705"/>
      <c r="J594" s="705"/>
      <c r="K594" s="705"/>
      <c r="L594" s="705"/>
      <c r="M594" s="705"/>
      <c r="N594" s="705"/>
      <c r="O594" s="705"/>
      <c r="P594" s="705"/>
      <c r="Q594" s="705"/>
      <c r="R594" s="705"/>
      <c r="S594" s="705"/>
      <c r="T594" s="705"/>
      <c r="U594" s="705"/>
      <c r="V594" s="705"/>
      <c r="W594" s="705"/>
      <c r="X594" s="705"/>
      <c r="Y594" s="705"/>
      <c r="Z594" s="705"/>
      <c r="AA594" s="705"/>
      <c r="AB594" s="705"/>
      <c r="AC594" s="705"/>
      <c r="AD594" s="705"/>
      <c r="AE594" s="700">
        <f>'3 Heat eta and phi'!AB$36</f>
        <v>0.24185984188664078</v>
      </c>
      <c r="AF594" s="700">
        <f>'3 Heat eta and phi'!AC$36</f>
        <v>0.24447273214525</v>
      </c>
      <c r="AG594" s="700">
        <f>'3 Heat eta and phi'!AD$36</f>
        <v>0.24453972933136814</v>
      </c>
      <c r="AH594" s="700">
        <f>'3 Heat eta and phi'!AE$36</f>
        <v>0.24360176872571351</v>
      </c>
      <c r="AI594" s="700">
        <f>'3 Heat eta and phi'!AF$36</f>
        <v>0.24219482781723167</v>
      </c>
      <c r="AJ594" s="700">
        <f>'3 Heat eta and phi'!AG$36</f>
        <v>0.23924695162803156</v>
      </c>
      <c r="AK594" s="700">
        <f>'3 Heat eta and phi'!AH$36</f>
        <v>0.23938094600026794</v>
      </c>
      <c r="AL594" s="700">
        <f>'3 Heat eta and phi'!AI$36</f>
        <v>0.24252981374782256</v>
      </c>
      <c r="AM594" s="705"/>
      <c r="AN594" s="705"/>
      <c r="AO594" s="705"/>
      <c r="AP594" s="705"/>
      <c r="AQ594" s="705"/>
      <c r="AR594" s="705"/>
      <c r="AS594" s="705"/>
      <c r="AT594" s="705"/>
      <c r="AU594" s="705"/>
      <c r="AV594" s="705"/>
      <c r="AW594" s="705"/>
      <c r="AX594" s="705"/>
      <c r="AY594" s="705"/>
      <c r="AZ594" s="705"/>
      <c r="BA594" s="705"/>
      <c r="BB594" s="705"/>
      <c r="BC594" s="705"/>
      <c r="BD594" s="705"/>
      <c r="BE594" s="705"/>
      <c r="BF594" s="705"/>
      <c r="BG594" s="705"/>
      <c r="BH594" s="705"/>
    </row>
    <row r="595" spans="1:60" s="697" customFormat="1" ht="12.75" x14ac:dyDescent="0.2">
      <c r="A595" s="697" t="s">
        <v>6</v>
      </c>
      <c r="B595" s="697" t="s">
        <v>67</v>
      </c>
      <c r="C595" s="697" t="s">
        <v>16</v>
      </c>
      <c r="F595" s="697" t="s">
        <v>9</v>
      </c>
      <c r="Q595" s="697">
        <v>44</v>
      </c>
      <c r="R595" s="697">
        <v>44</v>
      </c>
      <c r="S595" s="697">
        <v>50</v>
      </c>
      <c r="T595" s="697">
        <v>62</v>
      </c>
      <c r="U595" s="697">
        <v>55</v>
      </c>
      <c r="V595" s="697">
        <v>60</v>
      </c>
      <c r="W595" s="697">
        <v>60</v>
      </c>
      <c r="X595" s="697">
        <v>63</v>
      </c>
      <c r="Y595" s="697">
        <v>63</v>
      </c>
      <c r="Z595" s="697">
        <v>61</v>
      </c>
      <c r="AA595" s="697">
        <v>50</v>
      </c>
      <c r="AB595" s="697">
        <v>41</v>
      </c>
      <c r="AC595" s="697">
        <v>39</v>
      </c>
      <c r="AD595" s="697">
        <v>31</v>
      </c>
      <c r="AE595" s="697">
        <v>27</v>
      </c>
      <c r="AF595" s="697">
        <v>25</v>
      </c>
      <c r="AG595" s="697">
        <v>22</v>
      </c>
      <c r="AH595" s="697">
        <v>18</v>
      </c>
      <c r="AI595" s="697">
        <v>18</v>
      </c>
      <c r="AJ595" s="697">
        <v>17</v>
      </c>
      <c r="AK595" s="697">
        <v>17</v>
      </c>
      <c r="AL595" s="697">
        <v>16</v>
      </c>
      <c r="AM595" s="697">
        <v>16</v>
      </c>
      <c r="AN595" s="697">
        <v>19</v>
      </c>
      <c r="AO595" s="697">
        <v>14</v>
      </c>
      <c r="AP595" s="697">
        <v>15</v>
      </c>
      <c r="AQ595" s="697">
        <v>20</v>
      </c>
      <c r="AR595" s="697">
        <v>17</v>
      </c>
      <c r="AS595" s="697">
        <v>18</v>
      </c>
      <c r="AT595" s="697">
        <v>16</v>
      </c>
      <c r="AU595" s="697">
        <v>15</v>
      </c>
      <c r="AV595" s="697">
        <v>18</v>
      </c>
      <c r="AW595" s="697">
        <v>16</v>
      </c>
      <c r="AX595" s="697">
        <v>12</v>
      </c>
    </row>
    <row r="596" spans="1:60" s="697" customFormat="1" ht="12.75" x14ac:dyDescent="0.2">
      <c r="A596" s="697" t="s">
        <v>6</v>
      </c>
      <c r="B596" s="697" t="s">
        <v>67</v>
      </c>
      <c r="C596" s="697" t="s">
        <v>16</v>
      </c>
      <c r="F596" s="697" t="s">
        <v>10</v>
      </c>
      <c r="Q596" s="697">
        <v>3.5417320679690599E-4</v>
      </c>
      <c r="R596" s="697">
        <v>3.5518243461414302E-4</v>
      </c>
      <c r="S596" s="697">
        <v>4.00756628514636E-4</v>
      </c>
      <c r="T596" s="697">
        <v>4.7267986612486399E-4</v>
      </c>
      <c r="U596" s="697">
        <v>4.36878936874965E-4</v>
      </c>
      <c r="V596" s="697">
        <v>4.8572376889263101E-4</v>
      </c>
      <c r="W596" s="697">
        <v>4.8129371751267399E-4</v>
      </c>
      <c r="X596" s="697">
        <v>4.9228749589760401E-4</v>
      </c>
      <c r="Y596" s="697">
        <v>4.9253766349514102E-4</v>
      </c>
      <c r="Z596" s="697">
        <v>4.5500317010405399E-4</v>
      </c>
      <c r="AA596" s="697">
        <v>4.0265105454311202E-4</v>
      </c>
      <c r="AB596" s="697">
        <v>3.3722374384155399E-4</v>
      </c>
      <c r="AC596" s="697">
        <v>3.2316603276406398E-4</v>
      </c>
      <c r="AD596" s="697">
        <v>2.5914098941701603E-4</v>
      </c>
      <c r="AE596" s="697">
        <v>2.26049245246687E-4</v>
      </c>
      <c r="AF596" s="697">
        <v>2.0053422317052599E-4</v>
      </c>
      <c r="AG596" s="697">
        <v>1.7226528854435801E-4</v>
      </c>
      <c r="AH596" s="697">
        <v>1.39441922439304E-4</v>
      </c>
      <c r="AI596" s="697">
        <v>1.3768309939954899E-4</v>
      </c>
      <c r="AJ596" s="697">
        <v>1.3283325519612401E-4</v>
      </c>
      <c r="AK596" s="697">
        <v>1.3350505748570699E-4</v>
      </c>
      <c r="AL596" s="697">
        <v>1.2032698859149699E-4</v>
      </c>
      <c r="AM596" s="697">
        <v>1.23005958101096E-4</v>
      </c>
      <c r="AN596" s="697">
        <v>1.43786892689572E-4</v>
      </c>
      <c r="AO596" s="697">
        <v>1.0613860185136E-4</v>
      </c>
      <c r="AP596" s="697">
        <v>1.1415438238673999E-4</v>
      </c>
      <c r="AQ596" s="697">
        <v>1.4378145219266699E-4</v>
      </c>
      <c r="AR596" s="697">
        <v>1.25220055833413E-4</v>
      </c>
      <c r="AS596" s="697">
        <v>1.3213627654654501E-4</v>
      </c>
      <c r="AT596" s="697">
        <v>1.15360212262791E-4</v>
      </c>
      <c r="AU596" s="697">
        <v>1.07597842304602E-4</v>
      </c>
      <c r="AV596" s="697">
        <v>1.27752897506689E-4</v>
      </c>
      <c r="AW596" s="697">
        <v>1.16917186095624E-4</v>
      </c>
      <c r="AX596" s="697">
        <v>8.6984886375992196E-5</v>
      </c>
    </row>
    <row r="597" spans="1:60" s="696" customFormat="1" ht="12.75" x14ac:dyDescent="0.2">
      <c r="A597" s="696" t="s">
        <v>6</v>
      </c>
      <c r="B597" s="696" t="s">
        <v>67</v>
      </c>
      <c r="C597" s="696" t="s">
        <v>16</v>
      </c>
      <c r="D597" s="696" t="str">
        <f>'2 MD eta and phi'!$A$13</f>
        <v>Industry static diesel engines</v>
      </c>
      <c r="E597" s="699" t="s">
        <v>1048</v>
      </c>
      <c r="F597" s="696" t="s">
        <v>11</v>
      </c>
      <c r="G597" s="705"/>
      <c r="H597" s="705"/>
      <c r="I597" s="705"/>
      <c r="J597" s="705"/>
      <c r="K597" s="705"/>
      <c r="L597" s="705"/>
      <c r="M597" s="705"/>
      <c r="N597" s="705"/>
      <c r="O597" s="705"/>
      <c r="P597" s="705"/>
      <c r="Q597" s="696">
        <f>1</f>
        <v>1</v>
      </c>
      <c r="R597" s="696">
        <f>1</f>
        <v>1</v>
      </c>
      <c r="S597" s="696">
        <f>1</f>
        <v>1</v>
      </c>
      <c r="T597" s="696">
        <f>1</f>
        <v>1</v>
      </c>
      <c r="U597" s="696">
        <f>1</f>
        <v>1</v>
      </c>
      <c r="V597" s="696">
        <f>1</f>
        <v>1</v>
      </c>
      <c r="W597" s="696">
        <f>1</f>
        <v>1</v>
      </c>
      <c r="X597" s="696">
        <f>1</f>
        <v>1</v>
      </c>
      <c r="Y597" s="696">
        <f>1</f>
        <v>1</v>
      </c>
      <c r="Z597" s="696">
        <f>1</f>
        <v>1</v>
      </c>
      <c r="AA597" s="696">
        <f>1</f>
        <v>1</v>
      </c>
      <c r="AB597" s="696">
        <f>1</f>
        <v>1</v>
      </c>
      <c r="AC597" s="696">
        <f>1</f>
        <v>1</v>
      </c>
      <c r="AD597" s="696">
        <f>1</f>
        <v>1</v>
      </c>
      <c r="AE597" s="696">
        <f>1</f>
        <v>1</v>
      </c>
      <c r="AF597" s="696">
        <f>1</f>
        <v>1</v>
      </c>
      <c r="AG597" s="696">
        <f>1</f>
        <v>1</v>
      </c>
      <c r="AH597" s="696">
        <f>1</f>
        <v>1</v>
      </c>
      <c r="AI597" s="696">
        <f>1</f>
        <v>1</v>
      </c>
      <c r="AJ597" s="696">
        <f>1</f>
        <v>1</v>
      </c>
      <c r="AK597" s="696">
        <f>1</f>
        <v>1</v>
      </c>
      <c r="AL597" s="696">
        <f>1</f>
        <v>1</v>
      </c>
      <c r="AM597" s="696">
        <f>1</f>
        <v>1</v>
      </c>
      <c r="AN597" s="696">
        <f>1</f>
        <v>1</v>
      </c>
      <c r="AO597" s="696">
        <f>1</f>
        <v>1</v>
      </c>
      <c r="AP597" s="696">
        <f>1</f>
        <v>1</v>
      </c>
      <c r="AQ597" s="696">
        <f>1</f>
        <v>1</v>
      </c>
      <c r="AR597" s="696">
        <f>1</f>
        <v>1</v>
      </c>
      <c r="AS597" s="696">
        <f>1</f>
        <v>1</v>
      </c>
      <c r="AT597" s="696">
        <f>1</f>
        <v>1</v>
      </c>
      <c r="AU597" s="696">
        <f>1</f>
        <v>1</v>
      </c>
      <c r="AV597" s="696">
        <f>1</f>
        <v>1</v>
      </c>
      <c r="AW597" s="696">
        <f>1</f>
        <v>1</v>
      </c>
      <c r="AX597" s="696">
        <f>1</f>
        <v>1</v>
      </c>
      <c r="AY597" s="705"/>
      <c r="AZ597" s="705"/>
      <c r="BA597" s="705"/>
      <c r="BB597" s="705"/>
      <c r="BC597" s="705"/>
      <c r="BD597" s="705"/>
      <c r="BE597" s="705"/>
      <c r="BF597" s="705"/>
      <c r="BG597" s="705"/>
      <c r="BH597" s="705"/>
    </row>
    <row r="598" spans="1:60" s="696" customFormat="1" ht="12.75" x14ac:dyDescent="0.2">
      <c r="A598" s="696" t="s">
        <v>6</v>
      </c>
      <c r="B598" s="696" t="s">
        <v>67</v>
      </c>
      <c r="C598" s="696" t="s">
        <v>16</v>
      </c>
      <c r="D598" s="696" t="str">
        <f>'2 MD eta and phi'!$A$13</f>
        <v>Industry static diesel engines</v>
      </c>
      <c r="E598" s="699" t="s">
        <v>1048</v>
      </c>
      <c r="F598" s="696" t="s">
        <v>12</v>
      </c>
      <c r="G598" s="705"/>
      <c r="H598" s="705"/>
      <c r="I598" s="705"/>
      <c r="J598" s="705"/>
      <c r="K598" s="705"/>
      <c r="L598" s="705"/>
      <c r="M598" s="705"/>
      <c r="N598" s="705"/>
      <c r="O598" s="705"/>
      <c r="P598" s="705"/>
      <c r="Q598" s="696">
        <f>'2 MD eta and phi'!P$13</f>
        <v>0.26</v>
      </c>
      <c r="R598" s="696">
        <f>'2 MD eta and phi'!Q$13</f>
        <v>0.26100000000000001</v>
      </c>
      <c r="S598" s="696">
        <f>'2 MD eta and phi'!R$13</f>
        <v>0.26200000000000001</v>
      </c>
      <c r="T598" s="696">
        <f>'2 MD eta and phi'!S$13</f>
        <v>0.26300000000000001</v>
      </c>
      <c r="U598" s="696">
        <f>'2 MD eta and phi'!T$13</f>
        <v>0.26400000000000001</v>
      </c>
      <c r="V598" s="696">
        <f>'2 MD eta and phi'!U$13</f>
        <v>0.26500000000000001</v>
      </c>
      <c r="W598" s="696">
        <f>'2 MD eta and phi'!V$13</f>
        <v>0.26600000000000001</v>
      </c>
      <c r="X598" s="696">
        <f>'2 MD eta and phi'!W$13</f>
        <v>0.26700000000000002</v>
      </c>
      <c r="Y598" s="696">
        <f>'2 MD eta and phi'!X$13</f>
        <v>0.26800000000000002</v>
      </c>
      <c r="Z598" s="696">
        <f>'2 MD eta and phi'!Y$13</f>
        <v>0.26900000000000002</v>
      </c>
      <c r="AA598" s="696">
        <f>'2 MD eta and phi'!Z$13</f>
        <v>0.27</v>
      </c>
      <c r="AB598" s="696">
        <f>'2 MD eta and phi'!AA$13</f>
        <v>0.27100000000000002</v>
      </c>
      <c r="AC598" s="696">
        <f>'2 MD eta and phi'!AB$13</f>
        <v>0.27200000000000002</v>
      </c>
      <c r="AD598" s="696">
        <f>'2 MD eta and phi'!AC$13</f>
        <v>0.27300000000000002</v>
      </c>
      <c r="AE598" s="696">
        <f>'2 MD eta and phi'!AD$13</f>
        <v>0.27400000000000002</v>
      </c>
      <c r="AF598" s="696">
        <f>'2 MD eta and phi'!AE$13</f>
        <v>0.27500000000000002</v>
      </c>
      <c r="AG598" s="696">
        <f>'2 MD eta and phi'!AF$13</f>
        <v>0.27600000000000002</v>
      </c>
      <c r="AH598" s="696">
        <f>'2 MD eta and phi'!AG$13</f>
        <v>0.27700000000000002</v>
      </c>
      <c r="AI598" s="696">
        <f>'2 MD eta and phi'!AH$13</f>
        <v>0.27800000000000002</v>
      </c>
      <c r="AJ598" s="696">
        <f>'2 MD eta and phi'!AI$13</f>
        <v>0.27900000000000003</v>
      </c>
      <c r="AK598" s="696">
        <f>'2 MD eta and phi'!AJ$13</f>
        <v>0.28000000000000003</v>
      </c>
      <c r="AL598" s="696">
        <f>'2 MD eta and phi'!AK$13</f>
        <v>0.28100000000000003</v>
      </c>
      <c r="AM598" s="696">
        <f>'2 MD eta and phi'!AL$13</f>
        <v>0.28199999999999997</v>
      </c>
      <c r="AN598" s="696">
        <f>'2 MD eta and phi'!AM$13</f>
        <v>0.28299999999999997</v>
      </c>
      <c r="AO598" s="696">
        <f>'2 MD eta and phi'!AN$13</f>
        <v>0.28399999999999997</v>
      </c>
      <c r="AP598" s="696">
        <f>'2 MD eta and phi'!AO$13</f>
        <v>0.28499999999999998</v>
      </c>
      <c r="AQ598" s="696">
        <f>'2 MD eta and phi'!AP$13</f>
        <v>0.28599999999999998</v>
      </c>
      <c r="AR598" s="696">
        <f>'2 MD eta and phi'!AQ$13</f>
        <v>0.28699999999999998</v>
      </c>
      <c r="AS598" s="696">
        <f>'2 MD eta and phi'!AR$13</f>
        <v>0.28799999999999998</v>
      </c>
      <c r="AT598" s="696">
        <f>'2 MD eta and phi'!AS$13</f>
        <v>0.28899999999999998</v>
      </c>
      <c r="AU598" s="696">
        <f>'2 MD eta and phi'!AT$13</f>
        <v>0.28999999999999998</v>
      </c>
      <c r="AV598" s="696">
        <f>'2 MD eta and phi'!AU$13</f>
        <v>0.29099999999999998</v>
      </c>
      <c r="AW598" s="696">
        <f>'2 MD eta and phi'!AV$13</f>
        <v>0.29199999999999998</v>
      </c>
      <c r="AX598" s="696">
        <f>'2 MD eta and phi'!AW$13</f>
        <v>0.29299999999999998</v>
      </c>
      <c r="AY598" s="705"/>
      <c r="AZ598" s="705"/>
      <c r="BA598" s="705"/>
      <c r="BB598" s="705"/>
      <c r="BC598" s="705"/>
      <c r="BD598" s="705"/>
      <c r="BE598" s="705"/>
      <c r="BF598" s="705"/>
      <c r="BG598" s="705"/>
      <c r="BH598" s="705"/>
    </row>
    <row r="599" spans="1:60" s="696" customFormat="1" ht="12.75" x14ac:dyDescent="0.2">
      <c r="A599" s="696" t="s">
        <v>6</v>
      </c>
      <c r="B599" s="696" t="s">
        <v>67</v>
      </c>
      <c r="C599" s="696" t="s">
        <v>16</v>
      </c>
      <c r="D599" s="696" t="str">
        <f>'2 MD eta and phi'!$A$13</f>
        <v>Industry static diesel engines</v>
      </c>
      <c r="E599" s="699" t="s">
        <v>1048</v>
      </c>
      <c r="F599" s="696" t="s">
        <v>13</v>
      </c>
      <c r="G599" s="705"/>
      <c r="H599" s="705"/>
      <c r="I599" s="705"/>
      <c r="J599" s="705"/>
      <c r="K599" s="705"/>
      <c r="L599" s="705"/>
      <c r="M599" s="705"/>
      <c r="N599" s="705"/>
      <c r="O599" s="705"/>
      <c r="P599" s="705"/>
      <c r="Q599" s="696">
        <f>1</f>
        <v>1</v>
      </c>
      <c r="R599" s="696">
        <f>1</f>
        <v>1</v>
      </c>
      <c r="S599" s="696">
        <f>1</f>
        <v>1</v>
      </c>
      <c r="T599" s="696">
        <f>1</f>
        <v>1</v>
      </c>
      <c r="U599" s="696">
        <f>1</f>
        <v>1</v>
      </c>
      <c r="V599" s="696">
        <f>1</f>
        <v>1</v>
      </c>
      <c r="W599" s="696">
        <f>1</f>
        <v>1</v>
      </c>
      <c r="X599" s="696">
        <f>1</f>
        <v>1</v>
      </c>
      <c r="Y599" s="696">
        <f>1</f>
        <v>1</v>
      </c>
      <c r="Z599" s="696">
        <f>1</f>
        <v>1</v>
      </c>
      <c r="AA599" s="696">
        <f>1</f>
        <v>1</v>
      </c>
      <c r="AB599" s="696">
        <f>1</f>
        <v>1</v>
      </c>
      <c r="AC599" s="696">
        <f>1</f>
        <v>1</v>
      </c>
      <c r="AD599" s="696">
        <f>1</f>
        <v>1</v>
      </c>
      <c r="AE599" s="696">
        <f>1</f>
        <v>1</v>
      </c>
      <c r="AF599" s="696">
        <f>1</f>
        <v>1</v>
      </c>
      <c r="AG599" s="696">
        <f>1</f>
        <v>1</v>
      </c>
      <c r="AH599" s="696">
        <f>1</f>
        <v>1</v>
      </c>
      <c r="AI599" s="696">
        <f>1</f>
        <v>1</v>
      </c>
      <c r="AJ599" s="696">
        <f>1</f>
        <v>1</v>
      </c>
      <c r="AK599" s="696">
        <f>1</f>
        <v>1</v>
      </c>
      <c r="AL599" s="696">
        <f>1</f>
        <v>1</v>
      </c>
      <c r="AM599" s="696">
        <f>1</f>
        <v>1</v>
      </c>
      <c r="AN599" s="696">
        <f>1</f>
        <v>1</v>
      </c>
      <c r="AO599" s="696">
        <f>1</f>
        <v>1</v>
      </c>
      <c r="AP599" s="696">
        <f>1</f>
        <v>1</v>
      </c>
      <c r="AQ599" s="696">
        <f>1</f>
        <v>1</v>
      </c>
      <c r="AR599" s="696">
        <f>1</f>
        <v>1</v>
      </c>
      <c r="AS599" s="696">
        <f>1</f>
        <v>1</v>
      </c>
      <c r="AT599" s="696">
        <f>1</f>
        <v>1</v>
      </c>
      <c r="AU599" s="696">
        <f>1</f>
        <v>1</v>
      </c>
      <c r="AV599" s="696">
        <f>1</f>
        <v>1</v>
      </c>
      <c r="AW599" s="696">
        <f>1</f>
        <v>1</v>
      </c>
      <c r="AX599" s="696">
        <f>1</f>
        <v>1</v>
      </c>
      <c r="AY599" s="705"/>
      <c r="AZ599" s="705"/>
      <c r="BA599" s="705"/>
      <c r="BB599" s="705"/>
      <c r="BC599" s="705"/>
      <c r="BD599" s="705"/>
      <c r="BE599" s="705"/>
      <c r="BF599" s="705"/>
      <c r="BG599" s="705"/>
      <c r="BH599" s="705"/>
    </row>
    <row r="600" spans="1:60" s="697" customFormat="1" ht="12.75" x14ac:dyDescent="0.2">
      <c r="A600" s="697" t="s">
        <v>6</v>
      </c>
      <c r="B600" s="697" t="s">
        <v>67</v>
      </c>
      <c r="C600" s="697" t="s">
        <v>15</v>
      </c>
      <c r="F600" s="697" t="s">
        <v>9</v>
      </c>
      <c r="Q600" s="697">
        <v>152</v>
      </c>
      <c r="R600" s="697">
        <v>105</v>
      </c>
      <c r="S600" s="697">
        <v>64</v>
      </c>
      <c r="T600" s="697">
        <v>59</v>
      </c>
      <c r="U600" s="697">
        <v>49</v>
      </c>
      <c r="V600" s="697">
        <v>51</v>
      </c>
      <c r="W600" s="697">
        <v>56</v>
      </c>
      <c r="X600" s="697">
        <v>63</v>
      </c>
      <c r="Y600" s="697">
        <v>61</v>
      </c>
      <c r="Z600" s="697">
        <v>57</v>
      </c>
      <c r="AA600" s="697">
        <v>44</v>
      </c>
      <c r="AB600" s="697">
        <v>38</v>
      </c>
      <c r="AC600" s="697">
        <v>32</v>
      </c>
      <c r="AD600" s="697">
        <v>29</v>
      </c>
      <c r="AE600" s="697">
        <v>26</v>
      </c>
      <c r="AF600" s="697">
        <v>23</v>
      </c>
      <c r="AG600" s="697">
        <v>15</v>
      </c>
      <c r="AH600" s="697">
        <v>13</v>
      </c>
      <c r="AI600" s="697">
        <v>15</v>
      </c>
      <c r="AJ600" s="697">
        <v>13</v>
      </c>
      <c r="AK600" s="697">
        <v>9</v>
      </c>
      <c r="AL600" s="697">
        <v>6</v>
      </c>
      <c r="AM600" s="697">
        <v>5</v>
      </c>
      <c r="AN600" s="697">
        <v>32</v>
      </c>
      <c r="AO600" s="697">
        <v>4</v>
      </c>
      <c r="AP600" s="697">
        <v>5</v>
      </c>
      <c r="AQ600" s="697">
        <v>4</v>
      </c>
      <c r="AR600" s="697">
        <v>7</v>
      </c>
      <c r="AS600" s="697">
        <v>7</v>
      </c>
      <c r="AT600" s="697">
        <v>11</v>
      </c>
      <c r="AU600" s="697">
        <v>8</v>
      </c>
      <c r="AV600" s="697">
        <v>11</v>
      </c>
      <c r="AW600" s="697">
        <v>11</v>
      </c>
      <c r="AX600" s="697">
        <v>5</v>
      </c>
      <c r="AY600" s="697">
        <v>5</v>
      </c>
    </row>
    <row r="601" spans="1:60" s="697" customFormat="1" ht="12.75" x14ac:dyDescent="0.2">
      <c r="A601" s="697" t="s">
        <v>6</v>
      </c>
      <c r="B601" s="697" t="s">
        <v>67</v>
      </c>
      <c r="C601" s="697" t="s">
        <v>15</v>
      </c>
      <c r="F601" s="697" t="s">
        <v>10</v>
      </c>
      <c r="Q601" s="697">
        <v>1.22350744166204E-3</v>
      </c>
      <c r="R601" s="697">
        <v>8.4759444623829503E-4</v>
      </c>
      <c r="S601" s="697">
        <v>5.1296848449873403E-4</v>
      </c>
      <c r="T601" s="697">
        <v>4.4980825969946701E-4</v>
      </c>
      <c r="U601" s="697">
        <v>3.89219416488605E-4</v>
      </c>
      <c r="V601" s="697">
        <v>4.12865203558736E-4</v>
      </c>
      <c r="W601" s="697">
        <v>4.4920746967849599E-4</v>
      </c>
      <c r="X601" s="697">
        <v>4.9228749589760401E-4</v>
      </c>
      <c r="Y601" s="697">
        <v>4.7690154719370799E-4</v>
      </c>
      <c r="Z601" s="697">
        <v>4.2516689665460803E-4</v>
      </c>
      <c r="AA601" s="697">
        <v>3.54332927997938E-4</v>
      </c>
      <c r="AB601" s="697">
        <v>3.1254883575558697E-4</v>
      </c>
      <c r="AC601" s="697">
        <v>2.6516187303718099E-4</v>
      </c>
      <c r="AD601" s="697">
        <v>2.42422215906241E-4</v>
      </c>
      <c r="AE601" s="697">
        <v>2.17677050978291E-4</v>
      </c>
      <c r="AF601" s="697">
        <v>1.8449148531688399E-4</v>
      </c>
      <c r="AG601" s="697">
        <v>1.17453605825699E-4</v>
      </c>
      <c r="AH601" s="697">
        <v>1.00708055095053E-4</v>
      </c>
      <c r="AI601" s="697">
        <v>1.14735916166291E-4</v>
      </c>
      <c r="AJ601" s="697">
        <v>1.0157837162056599E-4</v>
      </c>
      <c r="AK601" s="697">
        <v>7.0679148080668501E-5</v>
      </c>
      <c r="AL601" s="697">
        <v>4.5122620721811501E-5</v>
      </c>
      <c r="AM601" s="697">
        <v>3.8439361906592398E-5</v>
      </c>
      <c r="AN601" s="697">
        <v>2.4216739821401501E-4</v>
      </c>
      <c r="AO601" s="697">
        <v>3.0325314814674399E-5</v>
      </c>
      <c r="AP601" s="697">
        <v>3.8051460795579901E-5</v>
      </c>
      <c r="AQ601" s="697">
        <v>2.8756290438533399E-5</v>
      </c>
      <c r="AR601" s="697">
        <v>5.1561199460817197E-5</v>
      </c>
      <c r="AS601" s="697">
        <v>5.1386329768100799E-5</v>
      </c>
      <c r="AT601" s="697">
        <v>7.9310145930668494E-5</v>
      </c>
      <c r="AU601" s="697">
        <v>5.7385515895787902E-5</v>
      </c>
      <c r="AV601" s="697">
        <v>7.8071215142976803E-5</v>
      </c>
      <c r="AW601" s="697">
        <v>8.0380565440741294E-5</v>
      </c>
      <c r="AX601" s="697">
        <v>3.6243702656663402E-5</v>
      </c>
      <c r="AY601" s="697">
        <v>3.6085710780245199E-5</v>
      </c>
    </row>
    <row r="602" spans="1:60" s="696" customFormat="1" ht="12.75" x14ac:dyDescent="0.2">
      <c r="A602" s="696" t="s">
        <v>6</v>
      </c>
      <c r="B602" s="696" t="s">
        <v>67</v>
      </c>
      <c r="C602" s="696" t="s">
        <v>15</v>
      </c>
      <c r="D602" s="696" t="s">
        <v>1076</v>
      </c>
      <c r="E602" s="699" t="s">
        <v>1049</v>
      </c>
      <c r="F602" s="696" t="s">
        <v>11</v>
      </c>
      <c r="G602" s="705"/>
      <c r="H602" s="705"/>
      <c r="I602" s="705"/>
      <c r="J602" s="705"/>
      <c r="K602" s="705"/>
      <c r="L602" s="705"/>
      <c r="M602" s="705"/>
      <c r="N602" s="705"/>
      <c r="O602" s="705"/>
      <c r="P602" s="705"/>
      <c r="Q602" s="696">
        <f>1</f>
        <v>1</v>
      </c>
      <c r="R602" s="696">
        <f>1</f>
        <v>1</v>
      </c>
      <c r="S602" s="696">
        <f>1</f>
        <v>1</v>
      </c>
      <c r="T602" s="696">
        <f>1</f>
        <v>1</v>
      </c>
      <c r="U602" s="696">
        <f>1</f>
        <v>1</v>
      </c>
      <c r="V602" s="696">
        <f>1</f>
        <v>1</v>
      </c>
      <c r="W602" s="696">
        <f>1</f>
        <v>1</v>
      </c>
      <c r="X602" s="696">
        <f>1</f>
        <v>1</v>
      </c>
      <c r="Y602" s="696">
        <f>1</f>
        <v>1</v>
      </c>
      <c r="Z602" s="696">
        <f>1</f>
        <v>1</v>
      </c>
      <c r="AA602" s="696">
        <f>1</f>
        <v>1</v>
      </c>
      <c r="AB602" s="696">
        <f>1</f>
        <v>1</v>
      </c>
      <c r="AC602" s="696">
        <f>1</f>
        <v>1</v>
      </c>
      <c r="AD602" s="696">
        <f>1</f>
        <v>1</v>
      </c>
      <c r="AE602" s="696">
        <f>1</f>
        <v>1</v>
      </c>
      <c r="AF602" s="696">
        <f>1</f>
        <v>1</v>
      </c>
      <c r="AG602" s="696">
        <f>1</f>
        <v>1</v>
      </c>
      <c r="AH602" s="696">
        <f>1</f>
        <v>1</v>
      </c>
      <c r="AI602" s="696">
        <f>1</f>
        <v>1</v>
      </c>
      <c r="AJ602" s="696">
        <f>1</f>
        <v>1</v>
      </c>
      <c r="AK602" s="696">
        <f>1</f>
        <v>1</v>
      </c>
      <c r="AL602" s="696">
        <f>1</f>
        <v>1</v>
      </c>
      <c r="AM602" s="696">
        <f>1</f>
        <v>1</v>
      </c>
      <c r="AN602" s="696">
        <f>1</f>
        <v>1</v>
      </c>
      <c r="AO602" s="696">
        <f>1</f>
        <v>1</v>
      </c>
      <c r="AP602" s="696">
        <f>1</f>
        <v>1</v>
      </c>
      <c r="AQ602" s="696">
        <f>1</f>
        <v>1</v>
      </c>
      <c r="AR602" s="696">
        <f>1</f>
        <v>1</v>
      </c>
      <c r="AS602" s="696">
        <f>1</f>
        <v>1</v>
      </c>
      <c r="AT602" s="696">
        <f>1</f>
        <v>1</v>
      </c>
      <c r="AU602" s="696">
        <f>1</f>
        <v>1</v>
      </c>
      <c r="AV602" s="696">
        <f>1</f>
        <v>1</v>
      </c>
      <c r="AW602" s="696">
        <f>1</f>
        <v>1</v>
      </c>
      <c r="AX602" s="696">
        <f>1</f>
        <v>1</v>
      </c>
      <c r="AY602" s="696">
        <f>1</f>
        <v>1</v>
      </c>
      <c r="AZ602" s="705"/>
      <c r="BA602" s="705"/>
      <c r="BB602" s="705"/>
      <c r="BC602" s="705"/>
      <c r="BD602" s="705"/>
      <c r="BE602" s="705"/>
      <c r="BF602" s="705"/>
      <c r="BG602" s="705"/>
      <c r="BH602" s="705"/>
    </row>
    <row r="603" spans="1:60" s="696" customFormat="1" ht="12.75" x14ac:dyDescent="0.2">
      <c r="A603" s="696" t="s">
        <v>6</v>
      </c>
      <c r="B603" s="696" t="s">
        <v>67</v>
      </c>
      <c r="C603" s="696" t="s">
        <v>15</v>
      </c>
      <c r="D603" s="696" t="s">
        <v>1076</v>
      </c>
      <c r="E603" s="699" t="s">
        <v>1049</v>
      </c>
      <c r="F603" s="696" t="s">
        <v>12</v>
      </c>
      <c r="G603" s="705"/>
      <c r="H603" s="705"/>
      <c r="I603" s="705"/>
      <c r="J603" s="705"/>
      <c r="K603" s="705"/>
      <c r="L603" s="705"/>
      <c r="M603" s="705"/>
      <c r="N603" s="705"/>
      <c r="O603" s="705"/>
      <c r="P603" s="705"/>
      <c r="Q603" s="696">
        <f>'3 Heat eta and phi'!N$19</f>
        <v>0.58620000000000028</v>
      </c>
      <c r="R603" s="696">
        <f>'3 Heat eta and phi'!O$19</f>
        <v>0.59487800000000024</v>
      </c>
      <c r="S603" s="696">
        <f>'3 Heat eta and phi'!P$19</f>
        <v>0.60367200000000021</v>
      </c>
      <c r="T603" s="696">
        <f>'3 Heat eta and phi'!Q$19</f>
        <v>0.61258200000000029</v>
      </c>
      <c r="U603" s="696">
        <f>'3 Heat eta and phi'!R$19</f>
        <v>0.62160800000000038</v>
      </c>
      <c r="V603" s="696">
        <f>'3 Heat eta and phi'!S$19</f>
        <v>0.63075000000000037</v>
      </c>
      <c r="W603" s="696">
        <f>'3 Heat eta and phi'!T$19</f>
        <v>0.64000800000000035</v>
      </c>
      <c r="X603" s="696">
        <f>'3 Heat eta and phi'!U$19</f>
        <v>0.64938200000000035</v>
      </c>
      <c r="Y603" s="696">
        <f>'3 Heat eta and phi'!V$19</f>
        <v>0.65887200000000035</v>
      </c>
      <c r="Z603" s="696">
        <f>'3 Heat eta and phi'!W$19</f>
        <v>0.66847800000000035</v>
      </c>
      <c r="AA603" s="696">
        <f>'3 Heat eta and phi'!X$19</f>
        <v>0.67820000000000036</v>
      </c>
      <c r="AB603" s="696">
        <f>'3 Heat eta and phi'!Y$19</f>
        <v>0.68803800000000048</v>
      </c>
      <c r="AC603" s="696">
        <f>'3 Heat eta and phi'!Z$19</f>
        <v>0.6979920000000005</v>
      </c>
      <c r="AD603" s="696">
        <f>'3 Heat eta and phi'!AA$19</f>
        <v>0.70806200000000041</v>
      </c>
      <c r="AE603" s="696">
        <f>'3 Heat eta and phi'!AB$19</f>
        <v>0.71824800000000055</v>
      </c>
      <c r="AF603" s="696">
        <f>'3 Heat eta and phi'!AC$19</f>
        <v>0.73</v>
      </c>
      <c r="AG603" s="696">
        <f>'3 Heat eta and phi'!AD$19</f>
        <v>0.73499999999999999</v>
      </c>
      <c r="AH603" s="696">
        <f>'3 Heat eta and phi'!AE$19</f>
        <v>0.74299999999999999</v>
      </c>
      <c r="AI603" s="696">
        <f>'3 Heat eta and phi'!AF$19</f>
        <v>0.75</v>
      </c>
      <c r="AJ603" s="696">
        <f>'3 Heat eta and phi'!AG$19</f>
        <v>0.75700000000000001</v>
      </c>
      <c r="AK603" s="696">
        <f>'3 Heat eta and phi'!AH$19</f>
        <v>0.76300000000000001</v>
      </c>
      <c r="AL603" s="696">
        <f>'3 Heat eta and phi'!AI$19</f>
        <v>0.77</v>
      </c>
      <c r="AM603" s="696">
        <f>'3 Heat eta and phi'!AJ$19</f>
        <v>0.77600000000000002</v>
      </c>
      <c r="AN603" s="696">
        <f>'3 Heat eta and phi'!AK$19</f>
        <v>0.78200000000000003</v>
      </c>
      <c r="AO603" s="696">
        <f>'3 Heat eta and phi'!AL$19</f>
        <v>0.79</v>
      </c>
      <c r="AP603" s="696">
        <f>'3 Heat eta and phi'!AM$19</f>
        <v>0.79700000000000004</v>
      </c>
      <c r="AQ603" s="696">
        <f>'3 Heat eta and phi'!AN$19</f>
        <v>0.80400000000000005</v>
      </c>
      <c r="AR603" s="696">
        <f>'3 Heat eta and phi'!AO$19</f>
        <v>0.81</v>
      </c>
      <c r="AS603" s="696">
        <f>'3 Heat eta and phi'!AP$19</f>
        <v>0.81599999999999995</v>
      </c>
      <c r="AT603" s="696">
        <f>'3 Heat eta and phi'!AQ$19</f>
        <v>0.82099999999999995</v>
      </c>
      <c r="AU603" s="696">
        <f>'3 Heat eta and phi'!AR$19</f>
        <v>0.82599999999999996</v>
      </c>
      <c r="AV603" s="696">
        <f>'3 Heat eta and phi'!AS$19</f>
        <v>0.83199999999999996</v>
      </c>
      <c r="AW603" s="696">
        <f>'3 Heat eta and phi'!AT$19</f>
        <v>0.83699999999999997</v>
      </c>
      <c r="AX603" s="696">
        <f>'3 Heat eta and phi'!AU$19</f>
        <v>0.84099999999999997</v>
      </c>
      <c r="AY603" s="696">
        <f>'3 Heat eta and phi'!AV$19</f>
        <v>0.84499999999999997</v>
      </c>
      <c r="AZ603" s="705"/>
      <c r="BA603" s="705"/>
      <c r="BB603" s="705"/>
      <c r="BC603" s="705"/>
      <c r="BD603" s="705"/>
      <c r="BE603" s="705"/>
      <c r="BF603" s="705"/>
      <c r="BG603" s="705"/>
      <c r="BH603" s="705"/>
    </row>
    <row r="604" spans="1:60" s="696" customFormat="1" ht="12.75" x14ac:dyDescent="0.2">
      <c r="A604" s="696" t="s">
        <v>6</v>
      </c>
      <c r="B604" s="696" t="s">
        <v>67</v>
      </c>
      <c r="C604" s="696" t="s">
        <v>15</v>
      </c>
      <c r="D604" s="696" t="s">
        <v>1076</v>
      </c>
      <c r="E604" s="699" t="s">
        <v>1049</v>
      </c>
      <c r="F604" s="696" t="s">
        <v>13</v>
      </c>
      <c r="G604" s="705"/>
      <c r="H604" s="705"/>
      <c r="I604" s="705"/>
      <c r="J604" s="705"/>
      <c r="K604" s="705"/>
      <c r="L604" s="705"/>
      <c r="M604" s="705"/>
      <c r="N604" s="705"/>
      <c r="O604" s="705"/>
      <c r="P604" s="705"/>
      <c r="Q604" s="700">
        <f>'3 Heat eta and phi'!N$36</f>
        <v>0.24252981374782254</v>
      </c>
      <c r="R604" s="700">
        <f>'3 Heat eta and phi'!O$36</f>
        <v>0.24259681093394073</v>
      </c>
      <c r="S604" s="700">
        <f>'3 Heat eta and phi'!P$36</f>
        <v>0.24319978560900446</v>
      </c>
      <c r="T604" s="700">
        <f>'3 Heat eta and phi'!Q$36</f>
        <v>0.24219482781723164</v>
      </c>
      <c r="U604" s="700">
        <f>'3 Heat eta and phi'!R$36</f>
        <v>0.24293179686453156</v>
      </c>
      <c r="V604" s="700">
        <f>'3 Heat eta and phi'!S$36</f>
        <v>0.24058689535039524</v>
      </c>
      <c r="W604" s="700">
        <f>'3 Heat eta and phi'!T$36</f>
        <v>0.24025190941980434</v>
      </c>
      <c r="X604" s="700">
        <f>'3 Heat eta and phi'!U$36</f>
        <v>0.24353477153959535</v>
      </c>
      <c r="Y604" s="700">
        <f>'3 Heat eta and phi'!V$36</f>
        <v>0.24226182500334983</v>
      </c>
      <c r="Z604" s="700">
        <f>'3 Heat eta and phi'!W$36</f>
        <v>0.24480771807584087</v>
      </c>
      <c r="AA604" s="700">
        <f>'3 Heat eta and phi'!X$36</f>
        <v>0.24273080530617705</v>
      </c>
      <c r="AB604" s="700">
        <f>'3 Heat eta and phi'!Y$36</f>
        <v>0.24199383625887719</v>
      </c>
      <c r="AC604" s="700">
        <f>'3 Heat eta and phi'!Z$36</f>
        <v>0.24246281656170443</v>
      </c>
      <c r="AD604" s="700">
        <f>'3 Heat eta and phi'!AA$36</f>
        <v>0.24132386439769538</v>
      </c>
      <c r="AE604" s="700">
        <f>'3 Heat eta and phi'!AB$36</f>
        <v>0.24185984188664078</v>
      </c>
      <c r="AF604" s="700">
        <f>'3 Heat eta and phi'!AC$36</f>
        <v>0.24447273214525</v>
      </c>
      <c r="AG604" s="700">
        <f>'3 Heat eta and phi'!AD$36</f>
        <v>0.24453972933136814</v>
      </c>
      <c r="AH604" s="700">
        <f>'3 Heat eta and phi'!AE$36</f>
        <v>0.24360176872571351</v>
      </c>
      <c r="AI604" s="700">
        <f>'3 Heat eta and phi'!AF$36</f>
        <v>0.24219482781723167</v>
      </c>
      <c r="AJ604" s="700">
        <f>'3 Heat eta and phi'!AG$36</f>
        <v>0.23924695162803156</v>
      </c>
      <c r="AK604" s="700">
        <f>'3 Heat eta and phi'!AH$36</f>
        <v>0.23938094600026794</v>
      </c>
      <c r="AL604" s="700">
        <f>'3 Heat eta and phi'!AI$36</f>
        <v>0.24252981374782256</v>
      </c>
      <c r="AM604" s="700">
        <f>'3 Heat eta and phi'!AJ$36</f>
        <v>0.24139086158381351</v>
      </c>
      <c r="AN604" s="700">
        <f>'3 Heat eta and phi'!AK$36</f>
        <v>0.24299879405064995</v>
      </c>
      <c r="AO604" s="700">
        <f>'3 Heat eta and phi'!AL$36</f>
        <v>0.24072088972263159</v>
      </c>
      <c r="AP604" s="700">
        <f>'3 Heat eta and phi'!AM$36</f>
        <v>0.23884496851132256</v>
      </c>
      <c r="AQ604" s="700">
        <f>'3 Heat eta and phi'!AN$36</f>
        <v>0.24346777435347719</v>
      </c>
      <c r="AR604" s="700">
        <f>'3 Heat eta and phi'!AO$36</f>
        <v>0.24045290097815897</v>
      </c>
      <c r="AS604" s="700">
        <f>'3 Heat eta and phi'!AP$36</f>
        <v>0.24018491223368621</v>
      </c>
      <c r="AT604" s="700">
        <f>'3 Heat eta and phi'!AQ$36</f>
        <v>0.23944794318638629</v>
      </c>
      <c r="AU604" s="700">
        <f>'3 Heat eta and phi'!AR$36</f>
        <v>0.2405198981642771</v>
      </c>
      <c r="AV604" s="700">
        <f>'3 Heat eta and phi'!AS$36</f>
        <v>0.24085488409486799</v>
      </c>
      <c r="AW604" s="700">
        <f>'3 Heat eta and phi'!AT$36</f>
        <v>0.23998392067533172</v>
      </c>
      <c r="AX604" s="700">
        <f>'3 Heat eta and phi'!AU$36</f>
        <v>0.23971593193085891</v>
      </c>
      <c r="AY604" s="700">
        <f>'3 Heat eta and phi'!AV$36</f>
        <v>0.24011791504756808</v>
      </c>
      <c r="AZ604" s="705"/>
      <c r="BA604" s="705"/>
      <c r="BB604" s="705"/>
      <c r="BC604" s="705"/>
      <c r="BD604" s="705"/>
      <c r="BE604" s="705"/>
      <c r="BF604" s="705"/>
      <c r="BG604" s="705"/>
      <c r="BH604" s="705"/>
    </row>
    <row r="605" spans="1:60" s="697" customFormat="1" ht="12.75" x14ac:dyDescent="0.2">
      <c r="A605" s="697" t="s">
        <v>6</v>
      </c>
      <c r="B605" s="697" t="s">
        <v>67</v>
      </c>
      <c r="C605" s="697" t="s">
        <v>14</v>
      </c>
      <c r="F605" s="697" t="s">
        <v>9</v>
      </c>
      <c r="R605" s="697">
        <v>60</v>
      </c>
      <c r="S605" s="697">
        <v>69</v>
      </c>
      <c r="T605" s="697">
        <v>77</v>
      </c>
      <c r="U605" s="697">
        <v>69</v>
      </c>
      <c r="V605" s="697">
        <v>74</v>
      </c>
      <c r="W605" s="697">
        <v>79</v>
      </c>
      <c r="X605" s="697">
        <v>82</v>
      </c>
      <c r="Y605" s="697">
        <v>84</v>
      </c>
      <c r="Z605" s="697">
        <v>86</v>
      </c>
      <c r="AA605" s="697">
        <v>79</v>
      </c>
      <c r="AB605" s="697">
        <v>77</v>
      </c>
      <c r="AC605" s="697">
        <v>78</v>
      </c>
      <c r="AD605" s="697">
        <v>79</v>
      </c>
    </row>
    <row r="606" spans="1:60" s="697" customFormat="1" ht="12.75" x14ac:dyDescent="0.2">
      <c r="A606" s="697" t="s">
        <v>6</v>
      </c>
      <c r="B606" s="697" t="s">
        <v>67</v>
      </c>
      <c r="C606" s="697" t="s">
        <v>14</v>
      </c>
      <c r="F606" s="697" t="s">
        <v>10</v>
      </c>
      <c r="R606" s="697">
        <v>4.8433968356473999E-4</v>
      </c>
      <c r="S606" s="697">
        <v>5.5304414735019697E-4</v>
      </c>
      <c r="T606" s="697">
        <v>5.8703789825184703E-4</v>
      </c>
      <c r="U606" s="697">
        <v>5.4808448444313795E-4</v>
      </c>
      <c r="V606" s="697">
        <v>5.9905931496757805E-4</v>
      </c>
      <c r="W606" s="697">
        <v>6.3370339472502101E-4</v>
      </c>
      <c r="X606" s="697">
        <v>6.4075515339053195E-4</v>
      </c>
      <c r="Y606" s="697">
        <v>6.5671688466018799E-4</v>
      </c>
      <c r="Z606" s="697">
        <v>6.4147987916309305E-4</v>
      </c>
      <c r="AA606" s="697">
        <v>6.36188666178117E-4</v>
      </c>
      <c r="AB606" s="697">
        <v>6.3332264087316299E-4</v>
      </c>
      <c r="AC606" s="697">
        <v>6.4633206552812796E-4</v>
      </c>
      <c r="AD606" s="697">
        <v>6.6039155367562203E-4</v>
      </c>
    </row>
    <row r="607" spans="1:60" s="696" customFormat="1" ht="12.75" x14ac:dyDescent="0.2">
      <c r="A607" s="696" t="s">
        <v>6</v>
      </c>
      <c r="B607" s="696" t="s">
        <v>67</v>
      </c>
      <c r="C607" s="696" t="s">
        <v>14</v>
      </c>
      <c r="D607" s="696" t="s">
        <v>73</v>
      </c>
      <c r="E607" s="699" t="s">
        <v>1050</v>
      </c>
      <c r="F607" s="696" t="s">
        <v>11</v>
      </c>
      <c r="G607" s="705"/>
      <c r="H607" s="705"/>
      <c r="I607" s="705"/>
      <c r="J607" s="705"/>
      <c r="K607" s="705"/>
      <c r="L607" s="705"/>
      <c r="M607" s="705"/>
      <c r="N607" s="705"/>
      <c r="O607" s="705"/>
      <c r="P607" s="705"/>
      <c r="Q607" s="705"/>
      <c r="R607" s="702">
        <f>'4 - Electr UW allocation ktoe'!R$39</f>
        <v>0.45</v>
      </c>
      <c r="S607" s="702">
        <f>'4 - Electr UW allocation ktoe'!S$39</f>
        <v>0.45</v>
      </c>
      <c r="T607" s="702">
        <f>'4 - Electr UW allocation ktoe'!T$39</f>
        <v>0.45</v>
      </c>
      <c r="U607" s="702">
        <f>'4 - Electr UW allocation ktoe'!U$39</f>
        <v>0.45</v>
      </c>
      <c r="V607" s="702">
        <f>'4 - Electr UW allocation ktoe'!V$39</f>
        <v>0.45</v>
      </c>
      <c r="W607" s="702">
        <f>'4 - Electr UW allocation ktoe'!W$39</f>
        <v>0.45</v>
      </c>
      <c r="X607" s="702">
        <f>'4 - Electr UW allocation ktoe'!X$39</f>
        <v>0.45</v>
      </c>
      <c r="Y607" s="702">
        <f>'4 - Electr UW allocation ktoe'!Y$39</f>
        <v>0.45</v>
      </c>
      <c r="Z607" s="702">
        <f>'4 - Electr UW allocation ktoe'!Z$39</f>
        <v>0.45</v>
      </c>
      <c r="AA607" s="702">
        <f>'4 - Electr UW allocation ktoe'!AA$39</f>
        <v>0.45</v>
      </c>
      <c r="AB607" s="702">
        <f>'4 - Electr UW allocation ktoe'!AB$39</f>
        <v>0.45</v>
      </c>
      <c r="AC607" s="702">
        <f>'4 - Electr UW allocation ktoe'!AC$39</f>
        <v>0.45</v>
      </c>
      <c r="AD607" s="702">
        <f>'4 - Electr UW allocation ktoe'!AD$39</f>
        <v>0.45</v>
      </c>
      <c r="AE607" s="705"/>
      <c r="AF607" s="705"/>
      <c r="AG607" s="705"/>
      <c r="AH607" s="705"/>
      <c r="AI607" s="705"/>
      <c r="AJ607" s="705"/>
      <c r="AK607" s="705"/>
      <c r="AL607" s="705"/>
      <c r="AM607" s="705"/>
      <c r="AN607" s="705"/>
      <c r="AO607" s="705"/>
      <c r="AP607" s="705"/>
      <c r="AQ607" s="705"/>
      <c r="AR607" s="705"/>
      <c r="AS607" s="705"/>
      <c r="AT607" s="705"/>
      <c r="AU607" s="705"/>
      <c r="AV607" s="705"/>
      <c r="AW607" s="705"/>
      <c r="AX607" s="705"/>
      <c r="AY607" s="705"/>
      <c r="AZ607" s="705"/>
      <c r="BA607" s="705"/>
      <c r="BB607" s="705"/>
      <c r="BC607" s="705"/>
      <c r="BD607" s="705"/>
      <c r="BE607" s="705"/>
      <c r="BF607" s="705"/>
      <c r="BG607" s="705"/>
      <c r="BH607" s="705"/>
    </row>
    <row r="608" spans="1:60" s="696" customFormat="1" ht="12.75" x14ac:dyDescent="0.2">
      <c r="A608" s="696" t="s">
        <v>6</v>
      </c>
      <c r="B608" s="696" t="s">
        <v>67</v>
      </c>
      <c r="C608" s="696" t="s">
        <v>14</v>
      </c>
      <c r="D608" s="696" t="s">
        <v>73</v>
      </c>
      <c r="E608" s="699" t="s">
        <v>1050</v>
      </c>
      <c r="F608" s="696" t="s">
        <v>12</v>
      </c>
      <c r="G608" s="705"/>
      <c r="H608" s="705"/>
      <c r="I608" s="705"/>
      <c r="J608" s="705"/>
      <c r="K608" s="705"/>
      <c r="L608" s="705"/>
      <c r="M608" s="705"/>
      <c r="N608" s="705"/>
      <c r="O608" s="705"/>
      <c r="P608" s="705"/>
      <c r="Q608" s="705"/>
      <c r="R608" s="696">
        <f>'4 - Electr UW allocation ktoe'!R$40</f>
        <v>0.73666299999999996</v>
      </c>
      <c r="S608" s="696">
        <f>'4 - Electr UW allocation ktoe'!S$40</f>
        <v>0.73999599999999999</v>
      </c>
      <c r="T608" s="696">
        <f>'4 - Electr UW allocation ktoe'!T$40</f>
        <v>0.74332900000000002</v>
      </c>
      <c r="U608" s="696">
        <f>'4 - Electr UW allocation ktoe'!U$40</f>
        <v>0.74666200000000005</v>
      </c>
      <c r="V608" s="696">
        <f>'4 - Electr UW allocation ktoe'!V$40</f>
        <v>0.74999499999999997</v>
      </c>
      <c r="W608" s="696">
        <f>'4 - Electr UW allocation ktoe'!W$40</f>
        <v>0.753328</v>
      </c>
      <c r="X608" s="696">
        <f>'4 - Electr UW allocation ktoe'!X$40</f>
        <v>0.75666100000000003</v>
      </c>
      <c r="Y608" s="696">
        <f>'4 - Electr UW allocation ktoe'!Y$40</f>
        <v>0.75999400000000095</v>
      </c>
      <c r="Z608" s="696">
        <f>'4 - Electr UW allocation ktoe'!Z$40</f>
        <v>0.76332700000000098</v>
      </c>
      <c r="AA608" s="696">
        <f>'4 - Electr UW allocation ktoe'!AA$40</f>
        <v>0.76666000000000101</v>
      </c>
      <c r="AB608" s="696">
        <f>'4 - Electr UW allocation ktoe'!AB$40</f>
        <v>0.76999300000000104</v>
      </c>
      <c r="AC608" s="696">
        <f>'4 - Electr UW allocation ktoe'!AC$40</f>
        <v>0.77332600000000096</v>
      </c>
      <c r="AD608" s="696">
        <f>'4 - Electr UW allocation ktoe'!AD$40</f>
        <v>0.77665900000000099</v>
      </c>
      <c r="AE608" s="705"/>
      <c r="AF608" s="705"/>
      <c r="AG608" s="705"/>
      <c r="AH608" s="705"/>
      <c r="AI608" s="705"/>
      <c r="AJ608" s="705"/>
      <c r="AK608" s="705"/>
      <c r="AL608" s="705"/>
      <c r="AM608" s="705"/>
      <c r="AN608" s="705"/>
      <c r="AO608" s="705"/>
      <c r="AP608" s="705"/>
      <c r="AQ608" s="705"/>
      <c r="AR608" s="705"/>
      <c r="AS608" s="705"/>
      <c r="AT608" s="705"/>
      <c r="AU608" s="705"/>
      <c r="AV608" s="705"/>
      <c r="AW608" s="705"/>
      <c r="AX608" s="705"/>
      <c r="AY608" s="705"/>
      <c r="AZ608" s="705"/>
      <c r="BA608" s="705"/>
      <c r="BB608" s="705"/>
      <c r="BC608" s="705"/>
      <c r="BD608" s="705"/>
      <c r="BE608" s="705"/>
      <c r="BF608" s="705"/>
      <c r="BG608" s="705"/>
      <c r="BH608" s="705"/>
    </row>
    <row r="609" spans="1:60" s="696" customFormat="1" ht="12.75" x14ac:dyDescent="0.2">
      <c r="A609" s="696" t="s">
        <v>6</v>
      </c>
      <c r="B609" s="696" t="s">
        <v>67</v>
      </c>
      <c r="C609" s="696" t="s">
        <v>14</v>
      </c>
      <c r="D609" s="696" t="s">
        <v>73</v>
      </c>
      <c r="E609" s="699" t="s">
        <v>1050</v>
      </c>
      <c r="F609" s="696" t="s">
        <v>13</v>
      </c>
      <c r="G609" s="705"/>
      <c r="H609" s="705"/>
      <c r="I609" s="705"/>
      <c r="J609" s="705"/>
      <c r="K609" s="705"/>
      <c r="L609" s="705"/>
      <c r="M609" s="705"/>
      <c r="N609" s="705"/>
      <c r="O609" s="705"/>
      <c r="P609" s="705"/>
      <c r="Q609" s="705"/>
      <c r="R609" s="696">
        <f>'4 - Electr UW allocation ktoe'!R$42</f>
        <v>1</v>
      </c>
      <c r="S609" s="696">
        <f>'4 - Electr UW allocation ktoe'!S$42</f>
        <v>1</v>
      </c>
      <c r="T609" s="696">
        <f>'4 - Electr UW allocation ktoe'!T$42</f>
        <v>1</v>
      </c>
      <c r="U609" s="696">
        <f>'4 - Electr UW allocation ktoe'!U$42</f>
        <v>1</v>
      </c>
      <c r="V609" s="696">
        <f>'4 - Electr UW allocation ktoe'!V$42</f>
        <v>1</v>
      </c>
      <c r="W609" s="696">
        <f>'4 - Electr UW allocation ktoe'!W$42</f>
        <v>1</v>
      </c>
      <c r="X609" s="696">
        <f>'4 - Electr UW allocation ktoe'!X$42</f>
        <v>1</v>
      </c>
      <c r="Y609" s="696">
        <f>'4 - Electr UW allocation ktoe'!Y$42</f>
        <v>1</v>
      </c>
      <c r="Z609" s="696">
        <f>'4 - Electr UW allocation ktoe'!Z$42</f>
        <v>1</v>
      </c>
      <c r="AA609" s="696">
        <f>'4 - Electr UW allocation ktoe'!AA$42</f>
        <v>1</v>
      </c>
      <c r="AB609" s="696">
        <f>'4 - Electr UW allocation ktoe'!AB$42</f>
        <v>1</v>
      </c>
      <c r="AC609" s="696">
        <f>'4 - Electr UW allocation ktoe'!AC$42</f>
        <v>1</v>
      </c>
      <c r="AD609" s="696">
        <f>'4 - Electr UW allocation ktoe'!AD$42</f>
        <v>1</v>
      </c>
      <c r="AE609" s="705"/>
      <c r="AF609" s="705"/>
      <c r="AG609" s="705"/>
      <c r="AH609" s="705"/>
      <c r="AI609" s="705"/>
      <c r="AJ609" s="705"/>
      <c r="AK609" s="705"/>
      <c r="AL609" s="705"/>
      <c r="AM609" s="705"/>
      <c r="AN609" s="705"/>
      <c r="AO609" s="705"/>
      <c r="AP609" s="705"/>
      <c r="AQ609" s="705"/>
      <c r="AR609" s="705"/>
      <c r="AS609" s="705"/>
      <c r="AT609" s="705"/>
      <c r="AU609" s="705"/>
      <c r="AV609" s="705"/>
      <c r="AW609" s="705"/>
      <c r="AX609" s="705"/>
      <c r="AY609" s="705"/>
      <c r="AZ609" s="705"/>
      <c r="BA609" s="705"/>
      <c r="BB609" s="705"/>
      <c r="BC609" s="705"/>
      <c r="BD609" s="705"/>
      <c r="BE609" s="705"/>
      <c r="BF609" s="705"/>
      <c r="BG609" s="705"/>
      <c r="BH609" s="705"/>
    </row>
    <row r="610" spans="1:60" s="696" customFormat="1" ht="12.75" x14ac:dyDescent="0.2">
      <c r="A610" s="696" t="s">
        <v>6</v>
      </c>
      <c r="B610" s="696" t="s">
        <v>67</v>
      </c>
      <c r="C610" s="696" t="s">
        <v>14</v>
      </c>
      <c r="D610" s="696" t="s">
        <v>834</v>
      </c>
      <c r="E610" s="699" t="s">
        <v>1051</v>
      </c>
      <c r="F610" s="696" t="s">
        <v>11</v>
      </c>
      <c r="G610" s="705"/>
      <c r="H610" s="705"/>
      <c r="I610" s="705"/>
      <c r="J610" s="705"/>
      <c r="K610" s="705"/>
      <c r="L610" s="705"/>
      <c r="M610" s="705"/>
      <c r="N610" s="705"/>
      <c r="O610" s="705"/>
      <c r="P610" s="705"/>
      <c r="Q610" s="705"/>
      <c r="R610" s="702">
        <f>'4 - Electr UW allocation ktoe'!R$44</f>
        <v>0.45</v>
      </c>
      <c r="S610" s="702">
        <f>'4 - Electr UW allocation ktoe'!S$44</f>
        <v>0.45</v>
      </c>
      <c r="T610" s="702">
        <f>'4 - Electr UW allocation ktoe'!T$44</f>
        <v>0.45</v>
      </c>
      <c r="U610" s="702">
        <f>'4 - Electr UW allocation ktoe'!U$44</f>
        <v>0.45</v>
      </c>
      <c r="V610" s="702">
        <f>'4 - Electr UW allocation ktoe'!V$44</f>
        <v>0.45</v>
      </c>
      <c r="W610" s="702">
        <f>'4 - Electr UW allocation ktoe'!W$44</f>
        <v>0.45</v>
      </c>
      <c r="X610" s="702">
        <f>'4 - Electr UW allocation ktoe'!X$44</f>
        <v>0.45</v>
      </c>
      <c r="Y610" s="702">
        <f>'4 - Electr UW allocation ktoe'!Y$44</f>
        <v>0.45</v>
      </c>
      <c r="Z610" s="702">
        <f>'4 - Electr UW allocation ktoe'!Z$44</f>
        <v>0.45</v>
      </c>
      <c r="AA610" s="702">
        <f>'4 - Electr UW allocation ktoe'!AA$44</f>
        <v>0.45</v>
      </c>
      <c r="AB610" s="702">
        <f>'4 - Electr UW allocation ktoe'!AB$44</f>
        <v>0.45</v>
      </c>
      <c r="AC610" s="702">
        <f>'4 - Electr UW allocation ktoe'!AC$44</f>
        <v>0.45</v>
      </c>
      <c r="AD610" s="702">
        <f>'4 - Electr UW allocation ktoe'!AD$44</f>
        <v>0.45</v>
      </c>
      <c r="AE610" s="705"/>
      <c r="AF610" s="705"/>
      <c r="AG610" s="705"/>
      <c r="AH610" s="705"/>
      <c r="AI610" s="705"/>
      <c r="AJ610" s="705"/>
      <c r="AK610" s="705"/>
      <c r="AL610" s="705"/>
      <c r="AM610" s="705"/>
      <c r="AN610" s="705"/>
      <c r="AO610" s="705"/>
      <c r="AP610" s="705"/>
      <c r="AQ610" s="705"/>
      <c r="AR610" s="705"/>
      <c r="AS610" s="705"/>
      <c r="AT610" s="705"/>
      <c r="AU610" s="705"/>
      <c r="AV610" s="705"/>
      <c r="AW610" s="705"/>
      <c r="AX610" s="705"/>
      <c r="AY610" s="705"/>
      <c r="AZ610" s="705"/>
      <c r="BA610" s="705"/>
      <c r="BB610" s="705"/>
      <c r="BC610" s="705"/>
      <c r="BD610" s="705"/>
      <c r="BE610" s="705"/>
      <c r="BF610" s="705"/>
      <c r="BG610" s="705"/>
      <c r="BH610" s="705"/>
    </row>
    <row r="611" spans="1:60" s="696" customFormat="1" ht="12.75" x14ac:dyDescent="0.2">
      <c r="A611" s="696" t="s">
        <v>6</v>
      </c>
      <c r="B611" s="696" t="s">
        <v>67</v>
      </c>
      <c r="C611" s="696" t="s">
        <v>14</v>
      </c>
      <c r="D611" s="696" t="s">
        <v>834</v>
      </c>
      <c r="E611" s="699" t="s">
        <v>1051</v>
      </c>
      <c r="F611" s="696" t="s">
        <v>12</v>
      </c>
      <c r="G611" s="705"/>
      <c r="H611" s="705"/>
      <c r="I611" s="705"/>
      <c r="J611" s="705"/>
      <c r="K611" s="705"/>
      <c r="L611" s="705"/>
      <c r="M611" s="705"/>
      <c r="N611" s="705"/>
      <c r="O611" s="705"/>
      <c r="P611" s="705"/>
      <c r="Q611" s="705"/>
      <c r="R611" s="700">
        <f>'3 Heat eta and phi'!O$43</f>
        <v>0.82199999999999995</v>
      </c>
      <c r="S611" s="700">
        <f>'3 Heat eta and phi'!P$43</f>
        <v>0.82399999999999995</v>
      </c>
      <c r="T611" s="700">
        <f>'3 Heat eta and phi'!Q$43</f>
        <v>0.82599999999999996</v>
      </c>
      <c r="U611" s="700">
        <f>'3 Heat eta and phi'!R$43</f>
        <v>0.82799999999999996</v>
      </c>
      <c r="V611" s="700">
        <f>'3 Heat eta and phi'!S$43</f>
        <v>0.83</v>
      </c>
      <c r="W611" s="700">
        <f>'3 Heat eta and phi'!T$43</f>
        <v>0.83199999999999996</v>
      </c>
      <c r="X611" s="700">
        <f>'3 Heat eta and phi'!U$43</f>
        <v>0.83399999999999996</v>
      </c>
      <c r="Y611" s="700">
        <f>'3 Heat eta and phi'!V$43</f>
        <v>0.83599999999999997</v>
      </c>
      <c r="Z611" s="700">
        <f>'3 Heat eta and phi'!W$43</f>
        <v>0.83799999999999997</v>
      </c>
      <c r="AA611" s="700">
        <f>'3 Heat eta and phi'!X$43</f>
        <v>0.84</v>
      </c>
      <c r="AB611" s="700">
        <f>'3 Heat eta and phi'!Y$43</f>
        <v>0.84199999999999997</v>
      </c>
      <c r="AC611" s="700">
        <f>'3 Heat eta and phi'!Z$43</f>
        <v>0.84399999999999997</v>
      </c>
      <c r="AD611" s="700">
        <f>'3 Heat eta and phi'!AA$43</f>
        <v>0.84599999999999997</v>
      </c>
      <c r="AE611" s="705"/>
      <c r="AF611" s="705"/>
      <c r="AG611" s="705"/>
      <c r="AH611" s="705"/>
      <c r="AI611" s="705"/>
      <c r="AJ611" s="705"/>
      <c r="AK611" s="705"/>
      <c r="AL611" s="705"/>
      <c r="AM611" s="705"/>
      <c r="AN611" s="705"/>
      <c r="AO611" s="705"/>
      <c r="AP611" s="705"/>
      <c r="AQ611" s="705"/>
      <c r="AR611" s="705"/>
      <c r="AS611" s="705"/>
      <c r="AT611" s="705"/>
      <c r="AU611" s="705"/>
      <c r="AV611" s="705"/>
      <c r="AW611" s="705"/>
      <c r="AX611" s="705"/>
      <c r="AY611" s="705"/>
      <c r="AZ611" s="705"/>
      <c r="BA611" s="705"/>
      <c r="BB611" s="705"/>
      <c r="BC611" s="705"/>
      <c r="BD611" s="705"/>
      <c r="BE611" s="705"/>
      <c r="BF611" s="705"/>
      <c r="BG611" s="705"/>
      <c r="BH611" s="705"/>
    </row>
    <row r="612" spans="1:60" s="696" customFormat="1" ht="12.75" x14ac:dyDescent="0.2">
      <c r="A612" s="696" t="s">
        <v>6</v>
      </c>
      <c r="B612" s="696" t="s">
        <v>67</v>
      </c>
      <c r="C612" s="696" t="s">
        <v>14</v>
      </c>
      <c r="D612" s="696" t="s">
        <v>834</v>
      </c>
      <c r="E612" s="699" t="s">
        <v>1051</v>
      </c>
      <c r="F612" s="696" t="s">
        <v>13</v>
      </c>
      <c r="G612" s="705"/>
      <c r="H612" s="705"/>
      <c r="I612" s="705"/>
      <c r="J612" s="705"/>
      <c r="K612" s="705"/>
      <c r="L612" s="705"/>
      <c r="M612" s="705"/>
      <c r="N612" s="705"/>
      <c r="O612" s="705"/>
      <c r="P612" s="705"/>
      <c r="Q612" s="705"/>
      <c r="R612" s="700">
        <f>'3 Heat eta and phi'!O$46</f>
        <v>0.40261044176706828</v>
      </c>
      <c r="S612" s="700">
        <f>'3 Heat eta and phi'!P$46</f>
        <v>0.40308602832382168</v>
      </c>
      <c r="T612" s="700">
        <f>'3 Heat eta and phi'!Q$46</f>
        <v>0.4022933840625661</v>
      </c>
      <c r="U612" s="700">
        <f>'3 Heat eta and phi'!R$46</f>
        <v>0.40287465652082011</v>
      </c>
      <c r="V612" s="700">
        <f>'3 Heat eta and phi'!S$46</f>
        <v>0.40102515324455723</v>
      </c>
      <c r="W612" s="700">
        <f>'3 Heat eta and phi'!T$46</f>
        <v>0.40076093849080541</v>
      </c>
      <c r="X612" s="700">
        <f>'3 Heat eta and phi'!U$46</f>
        <v>0.4033502430775735</v>
      </c>
      <c r="Y612" s="700">
        <f>'3 Heat eta and phi'!V$46</f>
        <v>0.40234622701331646</v>
      </c>
      <c r="Z612" s="700">
        <f>'3 Heat eta and phi'!W$46</f>
        <v>0.40435425914183065</v>
      </c>
      <c r="AA612" s="700">
        <f>'3 Heat eta and phi'!X$46</f>
        <v>0.40271612766856901</v>
      </c>
      <c r="AB612" s="700">
        <f>'3 Heat eta and phi'!Y$46</f>
        <v>0.402134855210315</v>
      </c>
      <c r="AC612" s="700">
        <f>'3 Heat eta and phi'!Z$46</f>
        <v>0.40250475586556766</v>
      </c>
      <c r="AD612" s="700">
        <f>'3 Heat eta and phi'!AA$46</f>
        <v>0.40160642570281135</v>
      </c>
      <c r="AE612" s="705"/>
      <c r="AF612" s="705"/>
      <c r="AG612" s="705"/>
      <c r="AH612" s="705"/>
      <c r="AI612" s="705"/>
      <c r="AJ612" s="705"/>
      <c r="AK612" s="705"/>
      <c r="AL612" s="705"/>
      <c r="AM612" s="705"/>
      <c r="AN612" s="705"/>
      <c r="AO612" s="705"/>
      <c r="AP612" s="705"/>
      <c r="AQ612" s="705"/>
      <c r="AR612" s="705"/>
      <c r="AS612" s="705"/>
      <c r="AT612" s="705"/>
      <c r="AU612" s="705"/>
      <c r="AV612" s="705"/>
      <c r="AW612" s="705"/>
      <c r="AX612" s="705"/>
      <c r="AY612" s="705"/>
      <c r="AZ612" s="705"/>
      <c r="BA612" s="705"/>
      <c r="BB612" s="705"/>
      <c r="BC612" s="705"/>
      <c r="BD612" s="705"/>
      <c r="BE612" s="705"/>
      <c r="BF612" s="705"/>
      <c r="BG612" s="705"/>
      <c r="BH612" s="705"/>
    </row>
    <row r="613" spans="1:60" s="696" customFormat="1" ht="12.75" x14ac:dyDescent="0.2">
      <c r="A613" s="696" t="s">
        <v>6</v>
      </c>
      <c r="B613" s="696" t="s">
        <v>67</v>
      </c>
      <c r="C613" s="696" t="s">
        <v>14</v>
      </c>
      <c r="D613" s="696" t="s">
        <v>1024</v>
      </c>
      <c r="E613" s="699" t="s">
        <v>1052</v>
      </c>
      <c r="F613" s="696" t="s">
        <v>11</v>
      </c>
      <c r="G613" s="705"/>
      <c r="H613" s="705"/>
      <c r="I613" s="705"/>
      <c r="J613" s="705"/>
      <c r="K613" s="705"/>
      <c r="L613" s="705"/>
      <c r="M613" s="705"/>
      <c r="N613" s="705"/>
      <c r="O613" s="705"/>
      <c r="P613" s="705"/>
      <c r="Q613" s="705"/>
      <c r="R613" s="702">
        <f>'4 - Electr UW allocation ktoe'!R$49</f>
        <v>0.1</v>
      </c>
      <c r="S613" s="702">
        <f>'4 - Electr UW allocation ktoe'!S$49</f>
        <v>0.1</v>
      </c>
      <c r="T613" s="702">
        <f>'4 - Electr UW allocation ktoe'!T$49</f>
        <v>0.1</v>
      </c>
      <c r="U613" s="702">
        <f>'4 - Electr UW allocation ktoe'!U$49</f>
        <v>0.1</v>
      </c>
      <c r="V613" s="702">
        <f>'4 - Electr UW allocation ktoe'!V$49</f>
        <v>0.1</v>
      </c>
      <c r="W613" s="702">
        <f>'4 - Electr UW allocation ktoe'!W$49</f>
        <v>0.1</v>
      </c>
      <c r="X613" s="702">
        <f>'4 - Electr UW allocation ktoe'!X$49</f>
        <v>0.1</v>
      </c>
      <c r="Y613" s="702">
        <f>'4 - Electr UW allocation ktoe'!Y$49</f>
        <v>0.1</v>
      </c>
      <c r="Z613" s="702">
        <f>'4 - Electr UW allocation ktoe'!Z$49</f>
        <v>0.1</v>
      </c>
      <c r="AA613" s="702">
        <f>'4 - Electr UW allocation ktoe'!AA$49</f>
        <v>0.1</v>
      </c>
      <c r="AB613" s="702">
        <f>'4 - Electr UW allocation ktoe'!AB$49</f>
        <v>0.1</v>
      </c>
      <c r="AC613" s="702">
        <f>'4 - Electr UW allocation ktoe'!AC$49</f>
        <v>0.1</v>
      </c>
      <c r="AD613" s="702">
        <f>'4 - Electr UW allocation ktoe'!AD$49</f>
        <v>0.1</v>
      </c>
      <c r="AE613" s="705"/>
      <c r="AF613" s="705"/>
      <c r="AG613" s="705"/>
      <c r="AH613" s="705"/>
      <c r="AI613" s="705"/>
      <c r="AJ613" s="705"/>
      <c r="AK613" s="705"/>
      <c r="AL613" s="705"/>
      <c r="AM613" s="705"/>
      <c r="AN613" s="705"/>
      <c r="AO613" s="705"/>
      <c r="AP613" s="705"/>
      <c r="AQ613" s="705"/>
      <c r="AR613" s="705"/>
      <c r="AS613" s="705"/>
      <c r="AT613" s="705"/>
      <c r="AU613" s="705"/>
      <c r="AV613" s="705"/>
      <c r="AW613" s="705"/>
      <c r="AX613" s="705"/>
      <c r="AY613" s="705"/>
      <c r="AZ613" s="705"/>
      <c r="BA613" s="705"/>
      <c r="BB613" s="705"/>
      <c r="BC613" s="705"/>
      <c r="BD613" s="705"/>
      <c r="BE613" s="705"/>
      <c r="BF613" s="705"/>
      <c r="BG613" s="705"/>
      <c r="BH613" s="705"/>
    </row>
    <row r="614" spans="1:60" s="696" customFormat="1" ht="12.75" x14ac:dyDescent="0.2">
      <c r="A614" s="696" t="s">
        <v>6</v>
      </c>
      <c r="B614" s="696" t="s">
        <v>67</v>
      </c>
      <c r="C614" s="696" t="s">
        <v>14</v>
      </c>
      <c r="D614" s="696" t="s">
        <v>1024</v>
      </c>
      <c r="E614" s="699" t="s">
        <v>1052</v>
      </c>
      <c r="F614" s="696" t="s">
        <v>12</v>
      </c>
      <c r="G614" s="705"/>
      <c r="H614" s="705"/>
      <c r="I614" s="705"/>
      <c r="J614" s="705"/>
      <c r="K614" s="705"/>
      <c r="L614" s="705"/>
      <c r="M614" s="705"/>
      <c r="N614" s="705"/>
      <c r="O614" s="705"/>
      <c r="P614" s="705"/>
      <c r="Q614" s="705"/>
      <c r="R614" s="696">
        <f>'4 - Electr UW allocation ktoe'!R$50</f>
        <v>0.2</v>
      </c>
      <c r="S614" s="696">
        <f>'4 - Electr UW allocation ktoe'!S$50</f>
        <v>0.2</v>
      </c>
      <c r="T614" s="696">
        <f>'4 - Electr UW allocation ktoe'!T$50</f>
        <v>0.2</v>
      </c>
      <c r="U614" s="696">
        <f>'4 - Electr UW allocation ktoe'!U$50</f>
        <v>0.2</v>
      </c>
      <c r="V614" s="696">
        <f>'4 - Electr UW allocation ktoe'!V$50</f>
        <v>0.2</v>
      </c>
      <c r="W614" s="696">
        <f>'4 - Electr UW allocation ktoe'!W$50</f>
        <v>0.2</v>
      </c>
      <c r="X614" s="696">
        <f>'4 - Electr UW allocation ktoe'!X$50</f>
        <v>0.2</v>
      </c>
      <c r="Y614" s="696">
        <f>'4 - Electr UW allocation ktoe'!Y$50</f>
        <v>0.2</v>
      </c>
      <c r="Z614" s="696">
        <f>'4 - Electr UW allocation ktoe'!Z$50</f>
        <v>0.2</v>
      </c>
      <c r="AA614" s="696">
        <f>'4 - Electr UW allocation ktoe'!AA$50</f>
        <v>0.2</v>
      </c>
      <c r="AB614" s="696">
        <f>'4 - Electr UW allocation ktoe'!AB$50</f>
        <v>0.2</v>
      </c>
      <c r="AC614" s="696">
        <f>'4 - Electr UW allocation ktoe'!AC$50</f>
        <v>0.2</v>
      </c>
      <c r="AD614" s="696">
        <f>'4 - Electr UW allocation ktoe'!AD$50</f>
        <v>0.2</v>
      </c>
      <c r="AE614" s="705"/>
      <c r="AF614" s="705"/>
      <c r="AG614" s="705"/>
      <c r="AH614" s="705"/>
      <c r="AI614" s="705"/>
      <c r="AJ614" s="705"/>
      <c r="AK614" s="705"/>
      <c r="AL614" s="705"/>
      <c r="AM614" s="705"/>
      <c r="AN614" s="705"/>
      <c r="AO614" s="705"/>
      <c r="AP614" s="705"/>
      <c r="AQ614" s="705"/>
      <c r="AR614" s="705"/>
      <c r="AS614" s="705"/>
      <c r="AT614" s="705"/>
      <c r="AU614" s="705"/>
      <c r="AV614" s="705"/>
      <c r="AW614" s="705"/>
      <c r="AX614" s="705"/>
      <c r="AY614" s="705"/>
      <c r="AZ614" s="705"/>
      <c r="BA614" s="705"/>
      <c r="BB614" s="705"/>
      <c r="BC614" s="705"/>
      <c r="BD614" s="705"/>
      <c r="BE614" s="705"/>
      <c r="BF614" s="705"/>
      <c r="BG614" s="705"/>
      <c r="BH614" s="705"/>
    </row>
    <row r="615" spans="1:60" s="696" customFormat="1" ht="12.75" x14ac:dyDescent="0.2">
      <c r="A615" s="696" t="s">
        <v>6</v>
      </c>
      <c r="B615" s="696" t="s">
        <v>67</v>
      </c>
      <c r="C615" s="696" t="s">
        <v>14</v>
      </c>
      <c r="D615" s="696" t="s">
        <v>1024</v>
      </c>
      <c r="E615" s="699" t="s">
        <v>1052</v>
      </c>
      <c r="F615" s="696" t="s">
        <v>13</v>
      </c>
      <c r="G615" s="705"/>
      <c r="H615" s="705"/>
      <c r="I615" s="705"/>
      <c r="J615" s="705"/>
      <c r="K615" s="705"/>
      <c r="L615" s="705"/>
      <c r="M615" s="705"/>
      <c r="N615" s="705"/>
      <c r="O615" s="705"/>
      <c r="P615" s="705"/>
      <c r="Q615" s="705"/>
      <c r="R615" s="696">
        <f>'4 - Electr UW allocation ktoe'!R$52</f>
        <v>0.12612005856515374</v>
      </c>
      <c r="S615" s="696">
        <f>'4 - Electr UW allocation ktoe'!S$52</f>
        <v>0.12808199121522693</v>
      </c>
      <c r="T615" s="696">
        <f>'4 - Electr UW allocation ktoe'!T$52</f>
        <v>0.13004392386530014</v>
      </c>
      <c r="U615" s="696">
        <f>'4 - Electr UW allocation ktoe'!U$52</f>
        <v>0.13200585651537333</v>
      </c>
      <c r="V615" s="696">
        <f>'4 - Electr UW allocation ktoe'!V$52</f>
        <v>0.13396778916544655</v>
      </c>
      <c r="W615" s="696">
        <f>'4 - Electr UW allocation ktoe'!W$52</f>
        <v>0.13592972181551977</v>
      </c>
      <c r="X615" s="696">
        <f>'4 - Electr UW allocation ktoe'!X$52</f>
        <v>0.13789165446559296</v>
      </c>
      <c r="Y615" s="696">
        <f>'4 - Electr UW allocation ktoe'!Y$52</f>
        <v>0.13985358711566617</v>
      </c>
      <c r="Z615" s="696">
        <f>'4 - Electr UW allocation ktoe'!Z$52</f>
        <v>0.14181551976573939</v>
      </c>
      <c r="AA615" s="696">
        <f>'4 - Electr UW allocation ktoe'!AA$52</f>
        <v>0.14377745241581258</v>
      </c>
      <c r="AB615" s="696">
        <f>'4 - Electr UW allocation ktoe'!AB$52</f>
        <v>0.1457393850658858</v>
      </c>
      <c r="AC615" s="696">
        <f>'4 - Electr UW allocation ktoe'!AC$52</f>
        <v>0.14770131771595901</v>
      </c>
      <c r="AD615" s="696">
        <f>'4 - Electr UW allocation ktoe'!AD$52</f>
        <v>0.14966325036603223</v>
      </c>
      <c r="AE615" s="705"/>
      <c r="AF615" s="705"/>
      <c r="AG615" s="705"/>
      <c r="AH615" s="705"/>
      <c r="AI615" s="705"/>
      <c r="AJ615" s="705"/>
      <c r="AK615" s="705"/>
      <c r="AL615" s="705"/>
      <c r="AM615" s="705"/>
      <c r="AN615" s="705"/>
      <c r="AO615" s="705"/>
      <c r="AP615" s="705"/>
      <c r="AQ615" s="705"/>
      <c r="AR615" s="705"/>
      <c r="AS615" s="705"/>
      <c r="AT615" s="705"/>
      <c r="AU615" s="705"/>
      <c r="AV615" s="705"/>
      <c r="AW615" s="705"/>
      <c r="AX615" s="705"/>
      <c r="AY615" s="705"/>
      <c r="AZ615" s="705"/>
      <c r="BA615" s="705"/>
      <c r="BB615" s="705"/>
      <c r="BC615" s="705"/>
      <c r="BD615" s="705"/>
      <c r="BE615" s="705"/>
      <c r="BF615" s="705"/>
      <c r="BG615" s="705"/>
      <c r="BH615" s="705"/>
    </row>
    <row r="616" spans="1:60" s="697" customFormat="1" ht="12.75" x14ac:dyDescent="0.2">
      <c r="A616" s="697" t="s">
        <v>6</v>
      </c>
      <c r="B616" s="697" t="s">
        <v>33</v>
      </c>
      <c r="C616" s="697" t="s">
        <v>21</v>
      </c>
      <c r="F616" s="697" t="s">
        <v>9</v>
      </c>
      <c r="BC616" s="697">
        <v>26</v>
      </c>
      <c r="BD616" s="697">
        <v>2</v>
      </c>
      <c r="BE616" s="697">
        <v>3</v>
      </c>
      <c r="BF616" s="697">
        <v>4</v>
      </c>
      <c r="BG616" s="697">
        <v>4</v>
      </c>
      <c r="BH616" s="697">
        <v>4</v>
      </c>
    </row>
    <row r="617" spans="1:60" s="697" customFormat="1" ht="12.75" x14ac:dyDescent="0.2">
      <c r="A617" s="697" t="s">
        <v>6</v>
      </c>
      <c r="B617" s="697" t="s">
        <v>33</v>
      </c>
      <c r="C617" s="697" t="s">
        <v>21</v>
      </c>
      <c r="F617" s="697" t="s">
        <v>10</v>
      </c>
      <c r="BC617" s="697">
        <v>1.9543876001623599E-4</v>
      </c>
      <c r="BD617" s="698">
        <v>1.61990539752478E-5</v>
      </c>
      <c r="BE617" s="698">
        <v>2.3108208035494199E-5</v>
      </c>
      <c r="BF617" s="698">
        <v>3.3814914067849601E-5</v>
      </c>
      <c r="BG617" s="698">
        <v>3.2839913631027199E-5</v>
      </c>
      <c r="BH617" s="698">
        <v>3.2624564665965202E-5</v>
      </c>
    </row>
    <row r="618" spans="1:60" s="696" customFormat="1" ht="12.75" x14ac:dyDescent="0.2">
      <c r="A618" s="696" t="s">
        <v>6</v>
      </c>
      <c r="B618" s="696" t="s">
        <v>33</v>
      </c>
      <c r="C618" s="696" t="s">
        <v>21</v>
      </c>
      <c r="D618" s="696" t="s">
        <v>1076</v>
      </c>
      <c r="E618" s="699" t="s">
        <v>1049</v>
      </c>
      <c r="F618" s="696" t="s">
        <v>11</v>
      </c>
      <c r="G618" s="705"/>
      <c r="H618" s="705"/>
      <c r="I618" s="705"/>
      <c r="J618" s="705"/>
      <c r="K618" s="705"/>
      <c r="L618" s="705"/>
      <c r="M618" s="705"/>
      <c r="N618" s="705"/>
      <c r="O618" s="705"/>
      <c r="P618" s="705"/>
      <c r="Q618" s="705"/>
      <c r="R618" s="705"/>
      <c r="S618" s="705"/>
      <c r="T618" s="705"/>
      <c r="U618" s="705"/>
      <c r="V618" s="705"/>
      <c r="W618" s="705"/>
      <c r="X618" s="705"/>
      <c r="Y618" s="705"/>
      <c r="Z618" s="705"/>
      <c r="AA618" s="705"/>
      <c r="AB618" s="705"/>
      <c r="AC618" s="705"/>
      <c r="AD618" s="705"/>
      <c r="AE618" s="705"/>
      <c r="AF618" s="705"/>
      <c r="AG618" s="705"/>
      <c r="AH618" s="705"/>
      <c r="AI618" s="705"/>
      <c r="AJ618" s="705"/>
      <c r="AK618" s="705"/>
      <c r="AL618" s="705"/>
      <c r="AM618" s="705"/>
      <c r="AN618" s="705"/>
      <c r="AO618" s="705"/>
      <c r="AP618" s="705"/>
      <c r="AQ618" s="705"/>
      <c r="AR618" s="705"/>
      <c r="AS618" s="705"/>
      <c r="AT618" s="705"/>
      <c r="AU618" s="705"/>
      <c r="AV618" s="705"/>
      <c r="AW618" s="705"/>
      <c r="AX618" s="705"/>
      <c r="AY618" s="705"/>
      <c r="AZ618" s="705"/>
      <c r="BA618" s="705"/>
      <c r="BB618" s="705"/>
      <c r="BC618" s="696">
        <f>1</f>
        <v>1</v>
      </c>
      <c r="BD618" s="696">
        <f>1</f>
        <v>1</v>
      </c>
      <c r="BE618" s="696">
        <f>1</f>
        <v>1</v>
      </c>
      <c r="BF618" s="696">
        <f>1</f>
        <v>1</v>
      </c>
      <c r="BG618" s="696">
        <f>1</f>
        <v>1</v>
      </c>
      <c r="BH618" s="696">
        <f>1</f>
        <v>1</v>
      </c>
    </row>
    <row r="619" spans="1:60" s="696" customFormat="1" ht="12.75" x14ac:dyDescent="0.2">
      <c r="A619" s="696" t="s">
        <v>6</v>
      </c>
      <c r="B619" s="696" t="s">
        <v>33</v>
      </c>
      <c r="C619" s="696" t="s">
        <v>21</v>
      </c>
      <c r="D619" s="696" t="s">
        <v>1076</v>
      </c>
      <c r="E619" s="699" t="s">
        <v>1049</v>
      </c>
      <c r="F619" s="696" t="s">
        <v>12</v>
      </c>
      <c r="G619" s="705"/>
      <c r="H619" s="705"/>
      <c r="I619" s="705"/>
      <c r="J619" s="705"/>
      <c r="K619" s="705"/>
      <c r="L619" s="705"/>
      <c r="M619" s="705"/>
      <c r="N619" s="705"/>
      <c r="O619" s="705"/>
      <c r="P619" s="705"/>
      <c r="Q619" s="705"/>
      <c r="R619" s="705"/>
      <c r="S619" s="705"/>
      <c r="T619" s="705"/>
      <c r="U619" s="705"/>
      <c r="V619" s="705"/>
      <c r="W619" s="705"/>
      <c r="X619" s="705"/>
      <c r="Y619" s="705"/>
      <c r="Z619" s="705"/>
      <c r="AA619" s="705"/>
      <c r="AB619" s="705"/>
      <c r="AC619" s="705"/>
      <c r="AD619" s="705"/>
      <c r="AE619" s="705"/>
      <c r="AF619" s="705"/>
      <c r="AG619" s="705"/>
      <c r="AH619" s="705"/>
      <c r="AI619" s="705"/>
      <c r="AJ619" s="705"/>
      <c r="AK619" s="705"/>
      <c r="AL619" s="705"/>
      <c r="AM619" s="705"/>
      <c r="AN619" s="705"/>
      <c r="AO619" s="705"/>
      <c r="AP619" s="705"/>
      <c r="AQ619" s="705"/>
      <c r="AR619" s="705"/>
      <c r="AS619" s="705"/>
      <c r="AT619" s="705"/>
      <c r="AU619" s="705"/>
      <c r="AV619" s="705"/>
      <c r="AW619" s="705"/>
      <c r="AX619" s="705"/>
      <c r="AY619" s="705"/>
      <c r="AZ619" s="705"/>
      <c r="BA619" s="705"/>
      <c r="BB619" s="705"/>
      <c r="BC619" s="696">
        <f>'3 Heat eta and phi'!AZ$19</f>
        <v>0.85799999999999998</v>
      </c>
      <c r="BD619" s="696">
        <f>'3 Heat eta and phi'!BA$19</f>
        <v>0.86</v>
      </c>
      <c r="BE619" s="696">
        <f>'3 Heat eta and phi'!BB$19</f>
        <v>0.86199999999999999</v>
      </c>
      <c r="BF619" s="696">
        <f>'3 Heat eta and phi'!BC$19</f>
        <v>0.86399999999999999</v>
      </c>
      <c r="BG619" s="696">
        <f>'3 Heat eta and phi'!BD$19</f>
        <v>0.86599999999999999</v>
      </c>
      <c r="BH619" s="696">
        <f>'3 Heat eta and phi'!BE$19</f>
        <v>0.86799999999999999</v>
      </c>
    </row>
    <row r="620" spans="1:60" s="696" customFormat="1" ht="12.75" x14ac:dyDescent="0.2">
      <c r="A620" s="696" t="s">
        <v>6</v>
      </c>
      <c r="B620" s="696" t="s">
        <v>33</v>
      </c>
      <c r="C620" s="696" t="s">
        <v>21</v>
      </c>
      <c r="D620" s="696" t="s">
        <v>1076</v>
      </c>
      <c r="E620" s="699" t="s">
        <v>1049</v>
      </c>
      <c r="F620" s="696" t="s">
        <v>13</v>
      </c>
      <c r="G620" s="705"/>
      <c r="H620" s="705"/>
      <c r="I620" s="705"/>
      <c r="J620" s="705"/>
      <c r="K620" s="705"/>
      <c r="L620" s="705"/>
      <c r="M620" s="705"/>
      <c r="N620" s="705"/>
      <c r="O620" s="705"/>
      <c r="P620" s="705"/>
      <c r="Q620" s="705"/>
      <c r="R620" s="705"/>
      <c r="S620" s="705"/>
      <c r="T620" s="705"/>
      <c r="U620" s="705"/>
      <c r="V620" s="705"/>
      <c r="W620" s="705"/>
      <c r="X620" s="705"/>
      <c r="Y620" s="705"/>
      <c r="Z620" s="705"/>
      <c r="AA620" s="705"/>
      <c r="AB620" s="705"/>
      <c r="AC620" s="705"/>
      <c r="AD620" s="705"/>
      <c r="AE620" s="705"/>
      <c r="AF620" s="705"/>
      <c r="AG620" s="705"/>
      <c r="AH620" s="705"/>
      <c r="AI620" s="705"/>
      <c r="AJ620" s="705"/>
      <c r="AK620" s="705"/>
      <c r="AL620" s="705"/>
      <c r="AM620" s="705"/>
      <c r="AN620" s="705"/>
      <c r="AO620" s="705"/>
      <c r="AP620" s="705"/>
      <c r="AQ620" s="705"/>
      <c r="AR620" s="705"/>
      <c r="AS620" s="705"/>
      <c r="AT620" s="705"/>
      <c r="AU620" s="705"/>
      <c r="AV620" s="705"/>
      <c r="AW620" s="705"/>
      <c r="AX620" s="705"/>
      <c r="AY620" s="705"/>
      <c r="AZ620" s="705"/>
      <c r="BA620" s="705"/>
      <c r="BB620" s="705"/>
      <c r="BC620" s="700">
        <f>'3 Heat eta and phi'!AZ$36</f>
        <v>0.24105587565322251</v>
      </c>
      <c r="BD620" s="700">
        <f>'3 Heat eta and phi'!BA$36</f>
        <v>0.24085488409486799</v>
      </c>
      <c r="BE620" s="700">
        <f>'3 Heat eta and phi'!BB$36</f>
        <v>0.24346777435347722</v>
      </c>
      <c r="BF620" s="700">
        <f>'3 Heat eta and phi'!BC$36</f>
        <v>0.24085488409486799</v>
      </c>
      <c r="BG620" s="700">
        <f>'3 Heat eta and phi'!BD$36</f>
        <v>0.2417258475144044</v>
      </c>
      <c r="BH620" s="700">
        <f>'3 Heat eta and phi'!BE$36</f>
        <v>0.24266380812005903</v>
      </c>
    </row>
    <row r="621" spans="1:60" s="697" customFormat="1" ht="12.75" x14ac:dyDescent="0.2">
      <c r="A621" s="697" t="s">
        <v>6</v>
      </c>
      <c r="B621" s="697" t="s">
        <v>33</v>
      </c>
      <c r="C621" s="697" t="s">
        <v>20</v>
      </c>
      <c r="F621" s="697" t="s">
        <v>9</v>
      </c>
      <c r="AG621" s="697">
        <v>54</v>
      </c>
      <c r="AH621" s="697">
        <v>57</v>
      </c>
      <c r="AI621" s="697">
        <v>59</v>
      </c>
      <c r="AJ621" s="697">
        <v>57</v>
      </c>
      <c r="AK621" s="697">
        <v>57</v>
      </c>
      <c r="AL621" s="697">
        <v>68</v>
      </c>
      <c r="AM621" s="697">
        <v>93</v>
      </c>
      <c r="AN621" s="697">
        <v>111</v>
      </c>
      <c r="AO621" s="697">
        <v>130</v>
      </c>
      <c r="AP621" s="697">
        <v>133</v>
      </c>
      <c r="AQ621" s="697">
        <v>138</v>
      </c>
      <c r="AR621" s="697">
        <v>133</v>
      </c>
      <c r="AS621" s="697">
        <v>170</v>
      </c>
      <c r="AT621" s="697">
        <v>165</v>
      </c>
      <c r="AU621" s="697">
        <v>230</v>
      </c>
      <c r="AV621" s="697">
        <v>252</v>
      </c>
      <c r="AW621" s="697">
        <v>256</v>
      </c>
      <c r="AX621" s="697">
        <v>233</v>
      </c>
      <c r="AY621" s="697">
        <v>227</v>
      </c>
      <c r="AZ621" s="697">
        <v>207</v>
      </c>
      <c r="BA621" s="697">
        <v>198</v>
      </c>
      <c r="BB621" s="697">
        <v>184</v>
      </c>
      <c r="BC621" s="697">
        <v>382</v>
      </c>
      <c r="BD621" s="697">
        <v>289</v>
      </c>
      <c r="BE621" s="697">
        <v>332</v>
      </c>
      <c r="BF621" s="697">
        <v>330</v>
      </c>
      <c r="BG621" s="697">
        <v>325</v>
      </c>
      <c r="BH621" s="697">
        <v>339</v>
      </c>
    </row>
    <row r="622" spans="1:60" s="697" customFormat="1" ht="12.75" x14ac:dyDescent="0.2">
      <c r="A622" s="697" t="s">
        <v>6</v>
      </c>
      <c r="B622" s="697" t="s">
        <v>33</v>
      </c>
      <c r="C622" s="697" t="s">
        <v>20</v>
      </c>
      <c r="F622" s="697" t="s">
        <v>10</v>
      </c>
      <c r="AG622" s="697">
        <v>4.2283298097251599E-4</v>
      </c>
      <c r="AH622" s="697">
        <v>4.4156608772446301E-4</v>
      </c>
      <c r="AI622" s="697">
        <v>4.5129460358741001E-4</v>
      </c>
      <c r="AJ622" s="697">
        <v>4.4538209095171098E-4</v>
      </c>
      <c r="AK622" s="697">
        <v>4.4763460451089997E-4</v>
      </c>
      <c r="AL622" s="697">
        <v>5.1138970151386404E-4</v>
      </c>
      <c r="AM622" s="697">
        <v>7.1497213146261805E-4</v>
      </c>
      <c r="AN622" s="697">
        <v>8.4001816255486605E-4</v>
      </c>
      <c r="AO622" s="697">
        <v>9.8557273147691906E-4</v>
      </c>
      <c r="AP622" s="697">
        <v>1.0121688571624299E-3</v>
      </c>
      <c r="AQ622" s="697">
        <v>9.9209202012940289E-4</v>
      </c>
      <c r="AR622" s="697">
        <v>9.7966278975552602E-4</v>
      </c>
      <c r="AS622" s="697">
        <v>1.2479537229395899E-3</v>
      </c>
      <c r="AT622" s="697">
        <v>1.1896521889600299E-3</v>
      </c>
      <c r="AU622" s="697">
        <v>1.6498335820039E-3</v>
      </c>
      <c r="AV622" s="697">
        <v>1.78854056509365E-3</v>
      </c>
      <c r="AW622" s="697">
        <v>1.87067497752998E-3</v>
      </c>
      <c r="AX622" s="697">
        <v>1.68895654380051E-3</v>
      </c>
      <c r="AY622" s="697">
        <v>1.6382912694231299E-3</v>
      </c>
      <c r="AZ622" s="697">
        <v>1.50556404102117E-3</v>
      </c>
      <c r="BA622" s="697">
        <v>1.4640855380884099E-3</v>
      </c>
      <c r="BB622" s="697">
        <v>1.38266855030208E-3</v>
      </c>
      <c r="BC622" s="697">
        <v>2.8714463971616301E-3</v>
      </c>
      <c r="BD622" s="697">
        <v>2.34076329942331E-3</v>
      </c>
      <c r="BE622" s="697">
        <v>2.55730835592803E-3</v>
      </c>
      <c r="BF622" s="697">
        <v>2.78973041059759E-3</v>
      </c>
      <c r="BG622" s="697">
        <v>2.6682429825209599E-3</v>
      </c>
      <c r="BH622" s="697">
        <v>2.76493185544055E-3</v>
      </c>
    </row>
    <row r="623" spans="1:60" s="696" customFormat="1" ht="12.75" x14ac:dyDescent="0.2">
      <c r="A623" s="696" t="s">
        <v>6</v>
      </c>
      <c r="B623" s="696" t="s">
        <v>33</v>
      </c>
      <c r="C623" s="696" t="s">
        <v>20</v>
      </c>
      <c r="D623" s="696" t="s">
        <v>1076</v>
      </c>
      <c r="E623" s="699" t="s">
        <v>1049</v>
      </c>
      <c r="F623" s="696" t="s">
        <v>11</v>
      </c>
      <c r="G623" s="705"/>
      <c r="H623" s="705"/>
      <c r="I623" s="705"/>
      <c r="J623" s="705"/>
      <c r="K623" s="705"/>
      <c r="L623" s="705"/>
      <c r="M623" s="705"/>
      <c r="N623" s="705"/>
      <c r="O623" s="705"/>
      <c r="P623" s="705"/>
      <c r="Q623" s="705"/>
      <c r="R623" s="705"/>
      <c r="S623" s="705"/>
      <c r="T623" s="705"/>
      <c r="U623" s="705"/>
      <c r="V623" s="705"/>
      <c r="W623" s="705"/>
      <c r="X623" s="705"/>
      <c r="Y623" s="705"/>
      <c r="Z623" s="705"/>
      <c r="AA623" s="705"/>
      <c r="AB623" s="705"/>
      <c r="AC623" s="705"/>
      <c r="AD623" s="705"/>
      <c r="AE623" s="705"/>
      <c r="AF623" s="705"/>
      <c r="AG623" s="696">
        <f>1</f>
        <v>1</v>
      </c>
      <c r="AH623" s="696">
        <f>1</f>
        <v>1</v>
      </c>
      <c r="AI623" s="696">
        <f>1</f>
        <v>1</v>
      </c>
      <c r="AJ623" s="696">
        <f>1</f>
        <v>1</v>
      </c>
      <c r="AK623" s="696">
        <f>1</f>
        <v>1</v>
      </c>
      <c r="AL623" s="696">
        <f>1</f>
        <v>1</v>
      </c>
      <c r="AM623" s="696">
        <f>1</f>
        <v>1</v>
      </c>
      <c r="AN623" s="696">
        <f>1</f>
        <v>1</v>
      </c>
      <c r="AO623" s="696">
        <f>1</f>
        <v>1</v>
      </c>
      <c r="AP623" s="696">
        <f>1</f>
        <v>1</v>
      </c>
      <c r="AQ623" s="696">
        <f>1</f>
        <v>1</v>
      </c>
      <c r="AR623" s="696">
        <f>1</f>
        <v>1</v>
      </c>
      <c r="AS623" s="696">
        <f>1</f>
        <v>1</v>
      </c>
      <c r="AT623" s="696">
        <f>1</f>
        <v>1</v>
      </c>
      <c r="AU623" s="696">
        <f>1</f>
        <v>1</v>
      </c>
      <c r="AV623" s="696">
        <f>1</f>
        <v>1</v>
      </c>
      <c r="AW623" s="696">
        <f>1</f>
        <v>1</v>
      </c>
      <c r="AX623" s="696">
        <f>1</f>
        <v>1</v>
      </c>
      <c r="AY623" s="696">
        <f>1</f>
        <v>1</v>
      </c>
      <c r="AZ623" s="696">
        <f>1</f>
        <v>1</v>
      </c>
      <c r="BA623" s="696">
        <f>1</f>
        <v>1</v>
      </c>
      <c r="BB623" s="696">
        <f>1</f>
        <v>1</v>
      </c>
      <c r="BC623" s="696">
        <f>1</f>
        <v>1</v>
      </c>
      <c r="BD623" s="696">
        <f>1</f>
        <v>1</v>
      </c>
      <c r="BE623" s="696">
        <f>1</f>
        <v>1</v>
      </c>
      <c r="BF623" s="696">
        <f>1</f>
        <v>1</v>
      </c>
      <c r="BG623" s="696">
        <f>1</f>
        <v>1</v>
      </c>
      <c r="BH623" s="696">
        <f>1</f>
        <v>1</v>
      </c>
    </row>
    <row r="624" spans="1:60" s="696" customFormat="1" ht="12.75" x14ac:dyDescent="0.2">
      <c r="A624" s="696" t="s">
        <v>6</v>
      </c>
      <c r="B624" s="696" t="s">
        <v>33</v>
      </c>
      <c r="C624" s="696" t="s">
        <v>20</v>
      </c>
      <c r="D624" s="696" t="s">
        <v>1076</v>
      </c>
      <c r="E624" s="699" t="s">
        <v>1049</v>
      </c>
      <c r="F624" s="696" t="s">
        <v>12</v>
      </c>
      <c r="G624" s="705"/>
      <c r="H624" s="705"/>
      <c r="I624" s="705"/>
      <c r="J624" s="705"/>
      <c r="K624" s="705"/>
      <c r="L624" s="705"/>
      <c r="M624" s="705"/>
      <c r="N624" s="705"/>
      <c r="O624" s="705"/>
      <c r="P624" s="705"/>
      <c r="Q624" s="705"/>
      <c r="R624" s="705"/>
      <c r="S624" s="705"/>
      <c r="T624" s="705"/>
      <c r="U624" s="705"/>
      <c r="V624" s="705"/>
      <c r="W624" s="705"/>
      <c r="X624" s="705"/>
      <c r="Y624" s="705"/>
      <c r="Z624" s="705"/>
      <c r="AA624" s="705"/>
      <c r="AB624" s="705"/>
      <c r="AC624" s="705"/>
      <c r="AD624" s="705"/>
      <c r="AE624" s="705"/>
      <c r="AF624" s="705"/>
      <c r="AG624" s="696">
        <f>'3 Heat eta and phi'!AD$19</f>
        <v>0.73499999999999999</v>
      </c>
      <c r="AH624" s="696">
        <f>'3 Heat eta and phi'!AE$19</f>
        <v>0.74299999999999999</v>
      </c>
      <c r="AI624" s="696">
        <f>'3 Heat eta and phi'!AF$19</f>
        <v>0.75</v>
      </c>
      <c r="AJ624" s="696">
        <f>'3 Heat eta and phi'!AG$19</f>
        <v>0.75700000000000001</v>
      </c>
      <c r="AK624" s="696">
        <f>'3 Heat eta and phi'!AH$19</f>
        <v>0.76300000000000001</v>
      </c>
      <c r="AL624" s="696">
        <f>'3 Heat eta and phi'!AI$19</f>
        <v>0.77</v>
      </c>
      <c r="AM624" s="696">
        <f>'3 Heat eta and phi'!AJ$19</f>
        <v>0.77600000000000002</v>
      </c>
      <c r="AN624" s="696">
        <f>'3 Heat eta and phi'!AK$19</f>
        <v>0.78200000000000003</v>
      </c>
      <c r="AO624" s="696">
        <f>'3 Heat eta and phi'!AL$19</f>
        <v>0.79</v>
      </c>
      <c r="AP624" s="696">
        <f>'3 Heat eta and phi'!AM$19</f>
        <v>0.79700000000000004</v>
      </c>
      <c r="AQ624" s="696">
        <f>'3 Heat eta and phi'!AN$19</f>
        <v>0.80400000000000005</v>
      </c>
      <c r="AR624" s="696">
        <f>'3 Heat eta and phi'!AO$19</f>
        <v>0.81</v>
      </c>
      <c r="AS624" s="696">
        <f>'3 Heat eta and phi'!AP$19</f>
        <v>0.81599999999999995</v>
      </c>
      <c r="AT624" s="696">
        <f>'3 Heat eta and phi'!AQ$19</f>
        <v>0.82099999999999995</v>
      </c>
      <c r="AU624" s="696">
        <f>'3 Heat eta and phi'!AR$19</f>
        <v>0.82599999999999996</v>
      </c>
      <c r="AV624" s="696">
        <f>'3 Heat eta and phi'!AS$19</f>
        <v>0.83199999999999996</v>
      </c>
      <c r="AW624" s="696">
        <f>'3 Heat eta and phi'!AT$19</f>
        <v>0.83699999999999997</v>
      </c>
      <c r="AX624" s="696">
        <f>'3 Heat eta and phi'!AU$19</f>
        <v>0.84099999999999997</v>
      </c>
      <c r="AY624" s="696">
        <f>'3 Heat eta and phi'!AV$19</f>
        <v>0.84499999999999997</v>
      </c>
      <c r="AZ624" s="696">
        <f>'3 Heat eta and phi'!AW$19</f>
        <v>0.84899999999999998</v>
      </c>
      <c r="BA624" s="696">
        <f>'3 Heat eta and phi'!AX$19</f>
        <v>0.85199999999999998</v>
      </c>
      <c r="BB624" s="696">
        <f>'3 Heat eta and phi'!AY$19</f>
        <v>0.85499999999999998</v>
      </c>
      <c r="BC624" s="696">
        <f>'3 Heat eta and phi'!AZ$19</f>
        <v>0.85799999999999998</v>
      </c>
      <c r="BD624" s="696">
        <f>'3 Heat eta and phi'!BA$19</f>
        <v>0.86</v>
      </c>
      <c r="BE624" s="696">
        <f>'3 Heat eta and phi'!BB$19</f>
        <v>0.86199999999999999</v>
      </c>
      <c r="BF624" s="696">
        <f>'3 Heat eta and phi'!BC$19</f>
        <v>0.86399999999999999</v>
      </c>
      <c r="BG624" s="696">
        <f>'3 Heat eta and phi'!BD$19</f>
        <v>0.86599999999999999</v>
      </c>
      <c r="BH624" s="696">
        <f>'3 Heat eta and phi'!BE$19</f>
        <v>0.86799999999999999</v>
      </c>
    </row>
    <row r="625" spans="1:60" s="696" customFormat="1" ht="12.75" x14ac:dyDescent="0.2">
      <c r="A625" s="696" t="s">
        <v>6</v>
      </c>
      <c r="B625" s="696" t="s">
        <v>33</v>
      </c>
      <c r="C625" s="696" t="s">
        <v>20</v>
      </c>
      <c r="D625" s="696" t="s">
        <v>1076</v>
      </c>
      <c r="E625" s="699" t="s">
        <v>1049</v>
      </c>
      <c r="F625" s="696" t="s">
        <v>13</v>
      </c>
      <c r="G625" s="705"/>
      <c r="H625" s="705"/>
      <c r="I625" s="705"/>
      <c r="J625" s="705"/>
      <c r="K625" s="705"/>
      <c r="L625" s="705"/>
      <c r="M625" s="705"/>
      <c r="N625" s="705"/>
      <c r="O625" s="705"/>
      <c r="P625" s="705"/>
      <c r="Q625" s="705"/>
      <c r="R625" s="705"/>
      <c r="S625" s="705"/>
      <c r="T625" s="705"/>
      <c r="U625" s="705"/>
      <c r="V625" s="705"/>
      <c r="W625" s="705"/>
      <c r="X625" s="705"/>
      <c r="Y625" s="705"/>
      <c r="Z625" s="705"/>
      <c r="AA625" s="705"/>
      <c r="AB625" s="705"/>
      <c r="AC625" s="705"/>
      <c r="AD625" s="705"/>
      <c r="AE625" s="705"/>
      <c r="AF625" s="705"/>
      <c r="AG625" s="700">
        <f>'3 Heat eta and phi'!AD$36</f>
        <v>0.24453972933136814</v>
      </c>
      <c r="AH625" s="700">
        <f>'3 Heat eta and phi'!AE$36</f>
        <v>0.24360176872571351</v>
      </c>
      <c r="AI625" s="700">
        <f>'3 Heat eta and phi'!AF$36</f>
        <v>0.24219482781723167</v>
      </c>
      <c r="AJ625" s="700">
        <f>'3 Heat eta and phi'!AG$36</f>
        <v>0.23924695162803156</v>
      </c>
      <c r="AK625" s="700">
        <f>'3 Heat eta and phi'!AH$36</f>
        <v>0.23938094600026794</v>
      </c>
      <c r="AL625" s="700">
        <f>'3 Heat eta and phi'!AI$36</f>
        <v>0.24252981374782256</v>
      </c>
      <c r="AM625" s="700">
        <f>'3 Heat eta and phi'!AJ$36</f>
        <v>0.24139086158381351</v>
      </c>
      <c r="AN625" s="700">
        <f>'3 Heat eta and phi'!AK$36</f>
        <v>0.24299879405064995</v>
      </c>
      <c r="AO625" s="700">
        <f>'3 Heat eta and phi'!AL$36</f>
        <v>0.24072088972263159</v>
      </c>
      <c r="AP625" s="700">
        <f>'3 Heat eta and phi'!AM$36</f>
        <v>0.23884496851132256</v>
      </c>
      <c r="AQ625" s="700">
        <f>'3 Heat eta and phi'!AN$36</f>
        <v>0.24346777435347719</v>
      </c>
      <c r="AR625" s="700">
        <f>'3 Heat eta and phi'!AO$36</f>
        <v>0.24045290097815897</v>
      </c>
      <c r="AS625" s="700">
        <f>'3 Heat eta and phi'!AP$36</f>
        <v>0.24018491223368621</v>
      </c>
      <c r="AT625" s="700">
        <f>'3 Heat eta and phi'!AQ$36</f>
        <v>0.23944794318638629</v>
      </c>
      <c r="AU625" s="700">
        <f>'3 Heat eta and phi'!AR$36</f>
        <v>0.2405198981642771</v>
      </c>
      <c r="AV625" s="700">
        <f>'3 Heat eta and phi'!AS$36</f>
        <v>0.24085488409486799</v>
      </c>
      <c r="AW625" s="700">
        <f>'3 Heat eta and phi'!AT$36</f>
        <v>0.23998392067533172</v>
      </c>
      <c r="AX625" s="700">
        <f>'3 Heat eta and phi'!AU$36</f>
        <v>0.23971593193085891</v>
      </c>
      <c r="AY625" s="700">
        <f>'3 Heat eta and phi'!AV$36</f>
        <v>0.24011791504756808</v>
      </c>
      <c r="AZ625" s="700">
        <f>'3 Heat eta and phi'!AW$36</f>
        <v>0.23978292911697718</v>
      </c>
      <c r="BA625" s="700">
        <f>'3 Heat eta and phi'!AX$36</f>
        <v>0.23951494037250431</v>
      </c>
      <c r="BB625" s="700">
        <f>'3 Heat eta and phi'!AY$36</f>
        <v>0.23958193755862245</v>
      </c>
      <c r="BC625" s="700">
        <f>'3 Heat eta and phi'!AZ$36</f>
        <v>0.24105587565322251</v>
      </c>
      <c r="BD625" s="700">
        <f>'3 Heat eta and phi'!BA$36</f>
        <v>0.24085488409486799</v>
      </c>
      <c r="BE625" s="700">
        <f>'3 Heat eta and phi'!BB$36</f>
        <v>0.24346777435347722</v>
      </c>
      <c r="BF625" s="700">
        <f>'3 Heat eta and phi'!BC$36</f>
        <v>0.24085488409486799</v>
      </c>
      <c r="BG625" s="700">
        <f>'3 Heat eta and phi'!BD$36</f>
        <v>0.2417258475144044</v>
      </c>
      <c r="BH625" s="700">
        <f>'3 Heat eta and phi'!BE$36</f>
        <v>0.24266380812005903</v>
      </c>
    </row>
    <row r="626" spans="1:60" s="697" customFormat="1" ht="12.75" x14ac:dyDescent="0.2">
      <c r="A626" s="697" t="s">
        <v>6</v>
      </c>
      <c r="B626" s="697" t="s">
        <v>33</v>
      </c>
      <c r="C626" s="697" t="s">
        <v>16</v>
      </c>
      <c r="F626" s="697" t="s">
        <v>9</v>
      </c>
      <c r="Q626" s="697">
        <v>976</v>
      </c>
      <c r="R626" s="697">
        <v>1007</v>
      </c>
      <c r="S626" s="697">
        <v>1100</v>
      </c>
      <c r="T626" s="697">
        <v>1172</v>
      </c>
      <c r="U626" s="697">
        <v>842</v>
      </c>
      <c r="V626" s="697">
        <v>852</v>
      </c>
      <c r="W626" s="697">
        <v>901</v>
      </c>
      <c r="X626" s="697">
        <v>890</v>
      </c>
      <c r="Y626" s="697">
        <v>904</v>
      </c>
      <c r="Z626" s="697">
        <v>952</v>
      </c>
      <c r="AA626" s="697">
        <v>828</v>
      </c>
      <c r="AB626" s="697">
        <v>766</v>
      </c>
      <c r="AC626" s="697">
        <v>750</v>
      </c>
      <c r="AD626" s="697">
        <v>701</v>
      </c>
      <c r="AE626" s="697">
        <v>685</v>
      </c>
      <c r="AF626" s="697">
        <v>714</v>
      </c>
      <c r="AG626" s="697">
        <v>696</v>
      </c>
      <c r="AH626" s="697">
        <v>715</v>
      </c>
      <c r="AI626" s="697">
        <v>744</v>
      </c>
      <c r="AJ626" s="697">
        <v>719</v>
      </c>
      <c r="AK626" s="697">
        <v>652</v>
      </c>
      <c r="AL626" s="697">
        <v>661</v>
      </c>
      <c r="AM626" s="697">
        <v>659</v>
      </c>
      <c r="AN626" s="697">
        <v>613</v>
      </c>
      <c r="AO626" s="697">
        <v>606</v>
      </c>
      <c r="AP626" s="697">
        <v>558</v>
      </c>
      <c r="AQ626" s="697">
        <v>557</v>
      </c>
      <c r="AR626" s="697">
        <v>518</v>
      </c>
      <c r="AS626" s="697">
        <v>504</v>
      </c>
      <c r="AT626" s="697">
        <v>474</v>
      </c>
      <c r="AU626" s="697">
        <v>434</v>
      </c>
      <c r="AV626" s="697">
        <v>477</v>
      </c>
      <c r="AW626" s="697">
        <v>443</v>
      </c>
      <c r="AX626" s="697">
        <v>298</v>
      </c>
      <c r="AY626" s="697">
        <v>146</v>
      </c>
      <c r="AZ626" s="697">
        <v>162</v>
      </c>
      <c r="BA626" s="697">
        <v>143</v>
      </c>
      <c r="BB626" s="697">
        <v>137</v>
      </c>
      <c r="BC626" s="697">
        <v>131</v>
      </c>
      <c r="BD626" s="697">
        <v>113</v>
      </c>
      <c r="BE626" s="697">
        <v>117</v>
      </c>
      <c r="BF626" s="697">
        <v>130</v>
      </c>
      <c r="BG626" s="697">
        <v>142</v>
      </c>
      <c r="BH626" s="697">
        <v>141</v>
      </c>
    </row>
    <row r="627" spans="1:60" s="697" customFormat="1" ht="12.75" x14ac:dyDescent="0.2">
      <c r="A627" s="697" t="s">
        <v>6</v>
      </c>
      <c r="B627" s="697" t="s">
        <v>33</v>
      </c>
      <c r="C627" s="697" t="s">
        <v>16</v>
      </c>
      <c r="F627" s="697" t="s">
        <v>10</v>
      </c>
      <c r="Q627" s="697">
        <v>7.8562056780404604E-3</v>
      </c>
      <c r="R627" s="697">
        <v>8.1288343558282208E-3</v>
      </c>
      <c r="S627" s="697">
        <v>8.8166458273219797E-3</v>
      </c>
      <c r="T627" s="697">
        <v>8.9351742435216201E-3</v>
      </c>
      <c r="U627" s="697">
        <v>6.6882193608858304E-3</v>
      </c>
      <c r="V627" s="697">
        <v>6.8972775182753604E-3</v>
      </c>
      <c r="W627" s="697">
        <v>7.2274273246486602E-3</v>
      </c>
      <c r="X627" s="697">
        <v>6.9545376404582197E-3</v>
      </c>
      <c r="Y627" s="697">
        <v>7.06752456824774E-3</v>
      </c>
      <c r="Z627" s="697">
        <v>7.1010330809681901E-3</v>
      </c>
      <c r="AA627" s="697">
        <v>6.6679014632339299E-3</v>
      </c>
      <c r="AB627" s="697">
        <v>6.30032653128367E-3</v>
      </c>
      <c r="AC627" s="697">
        <v>6.2147313993089204E-3</v>
      </c>
      <c r="AD627" s="697">
        <v>5.8599301155267203E-3</v>
      </c>
      <c r="AE627" s="697">
        <v>5.7349530738511302E-3</v>
      </c>
      <c r="AF627" s="697">
        <v>5.7272574137502297E-3</v>
      </c>
      <c r="AG627" s="697">
        <v>5.4498473103124301E-3</v>
      </c>
      <c r="AH627" s="697">
        <v>5.5389430302279098E-3</v>
      </c>
      <c r="AI627" s="697">
        <v>5.6909014418480104E-3</v>
      </c>
      <c r="AJ627" s="697">
        <v>5.6180653227066698E-3</v>
      </c>
      <c r="AK627" s="697">
        <v>5.1203116165106496E-3</v>
      </c>
      <c r="AL627" s="697">
        <v>4.9710087161862404E-3</v>
      </c>
      <c r="AM627" s="697">
        <v>5.0663078992888699E-3</v>
      </c>
      <c r="AN627" s="697">
        <v>4.6390192220372301E-3</v>
      </c>
      <c r="AO627" s="697">
        <v>4.5942851944231703E-3</v>
      </c>
      <c r="AP627" s="697">
        <v>4.2465430247867197E-3</v>
      </c>
      <c r="AQ627" s="697">
        <v>4.0043134435657803E-3</v>
      </c>
      <c r="AR627" s="697">
        <v>3.8155287601004699E-3</v>
      </c>
      <c r="AS627" s="697">
        <v>3.69981574330326E-3</v>
      </c>
      <c r="AT627" s="697">
        <v>3.4175462882851701E-3</v>
      </c>
      <c r="AU627" s="697">
        <v>3.11316423734649E-3</v>
      </c>
      <c r="AV627" s="697">
        <v>3.3854517839272701E-3</v>
      </c>
      <c r="AW627" s="697">
        <v>3.2371445900225798E-3</v>
      </c>
      <c r="AX627" s="697">
        <v>2.1601246783371402E-3</v>
      </c>
      <c r="AY627" s="697">
        <v>1.0537027547831599E-3</v>
      </c>
      <c r="AZ627" s="697">
        <v>1.1782675103643901E-3</v>
      </c>
      <c r="BA627" s="697">
        <v>1.05739511084163E-3</v>
      </c>
      <c r="BB627" s="697">
        <v>1.02948690973579E-3</v>
      </c>
      <c r="BC627" s="697">
        <v>9.8471067546642191E-4</v>
      </c>
      <c r="BD627" s="697">
        <v>9.1524654960150297E-4</v>
      </c>
      <c r="BE627" s="697">
        <v>9.0122011338427397E-4</v>
      </c>
      <c r="BF627" s="697">
        <v>1.0989847072051099E-3</v>
      </c>
      <c r="BG627" s="697">
        <v>1.1658169339014599E-3</v>
      </c>
      <c r="BH627" s="697">
        <v>1.15001590447527E-3</v>
      </c>
    </row>
    <row r="628" spans="1:60" s="696" customFormat="1" ht="12.75" x14ac:dyDescent="0.2">
      <c r="A628" s="696" t="s">
        <v>6</v>
      </c>
      <c r="B628" s="696" t="s">
        <v>33</v>
      </c>
      <c r="C628" s="696" t="s">
        <v>16</v>
      </c>
      <c r="D628" s="696" t="str">
        <f>'2 MD eta and phi'!$A$13</f>
        <v>Industry static diesel engines</v>
      </c>
      <c r="E628" s="699" t="s">
        <v>1048</v>
      </c>
      <c r="F628" s="696" t="s">
        <v>11</v>
      </c>
      <c r="G628" s="705"/>
      <c r="H628" s="705"/>
      <c r="I628" s="705"/>
      <c r="J628" s="705"/>
      <c r="K628" s="705"/>
      <c r="L628" s="705"/>
      <c r="M628" s="705"/>
      <c r="N628" s="705"/>
      <c r="O628" s="705"/>
      <c r="P628" s="705"/>
      <c r="Q628" s="696">
        <f>1</f>
        <v>1</v>
      </c>
      <c r="R628" s="696">
        <f>1</f>
        <v>1</v>
      </c>
      <c r="S628" s="696">
        <f>1</f>
        <v>1</v>
      </c>
      <c r="T628" s="696">
        <f>1</f>
        <v>1</v>
      </c>
      <c r="U628" s="696">
        <f>1</f>
        <v>1</v>
      </c>
      <c r="V628" s="696">
        <f>1</f>
        <v>1</v>
      </c>
      <c r="W628" s="696">
        <f>1</f>
        <v>1</v>
      </c>
      <c r="X628" s="696">
        <f>1</f>
        <v>1</v>
      </c>
      <c r="Y628" s="696">
        <f>1</f>
        <v>1</v>
      </c>
      <c r="Z628" s="696">
        <f>1</f>
        <v>1</v>
      </c>
      <c r="AA628" s="696">
        <f>1</f>
        <v>1</v>
      </c>
      <c r="AB628" s="696">
        <f>1</f>
        <v>1</v>
      </c>
      <c r="AC628" s="696">
        <f>1</f>
        <v>1</v>
      </c>
      <c r="AD628" s="696">
        <f>1</f>
        <v>1</v>
      </c>
      <c r="AE628" s="696">
        <f>1</f>
        <v>1</v>
      </c>
      <c r="AF628" s="696">
        <f>1</f>
        <v>1</v>
      </c>
      <c r="AG628" s="696">
        <f>1</f>
        <v>1</v>
      </c>
      <c r="AH628" s="696">
        <f>1</f>
        <v>1</v>
      </c>
      <c r="AI628" s="696">
        <f>1</f>
        <v>1</v>
      </c>
      <c r="AJ628" s="696">
        <f>1</f>
        <v>1</v>
      </c>
      <c r="AK628" s="696">
        <f>1</f>
        <v>1</v>
      </c>
      <c r="AL628" s="696">
        <f>1</f>
        <v>1</v>
      </c>
      <c r="AM628" s="696">
        <f>1</f>
        <v>1</v>
      </c>
      <c r="AN628" s="696">
        <f>1</f>
        <v>1</v>
      </c>
      <c r="AO628" s="696">
        <f>1</f>
        <v>1</v>
      </c>
      <c r="AP628" s="696">
        <f>1</f>
        <v>1</v>
      </c>
      <c r="AQ628" s="696">
        <f>1</f>
        <v>1</v>
      </c>
      <c r="AR628" s="696">
        <f>1</f>
        <v>1</v>
      </c>
      <c r="AS628" s="696">
        <f>1</f>
        <v>1</v>
      </c>
      <c r="AT628" s="696">
        <f>1</f>
        <v>1</v>
      </c>
      <c r="AU628" s="696">
        <f>1</f>
        <v>1</v>
      </c>
      <c r="AV628" s="696">
        <f>1</f>
        <v>1</v>
      </c>
      <c r="AW628" s="696">
        <f>1</f>
        <v>1</v>
      </c>
      <c r="AX628" s="696">
        <f>1</f>
        <v>1</v>
      </c>
      <c r="AY628" s="696">
        <f>1</f>
        <v>1</v>
      </c>
      <c r="AZ628" s="696">
        <f>1</f>
        <v>1</v>
      </c>
      <c r="BA628" s="696">
        <f>1</f>
        <v>1</v>
      </c>
      <c r="BB628" s="696">
        <f>1</f>
        <v>1</v>
      </c>
      <c r="BC628" s="696">
        <f>1</f>
        <v>1</v>
      </c>
      <c r="BD628" s="696">
        <f>1</f>
        <v>1</v>
      </c>
      <c r="BE628" s="696">
        <f>1</f>
        <v>1</v>
      </c>
      <c r="BF628" s="696">
        <f>1</f>
        <v>1</v>
      </c>
      <c r="BG628" s="696">
        <f>1</f>
        <v>1</v>
      </c>
      <c r="BH628" s="696">
        <f>1</f>
        <v>1</v>
      </c>
    </row>
    <row r="629" spans="1:60" s="696" customFormat="1" ht="12.75" x14ac:dyDescent="0.2">
      <c r="A629" s="696" t="s">
        <v>6</v>
      </c>
      <c r="B629" s="696" t="s">
        <v>33</v>
      </c>
      <c r="C629" s="696" t="s">
        <v>16</v>
      </c>
      <c r="D629" s="696" t="str">
        <f>'2 MD eta and phi'!$A$13</f>
        <v>Industry static diesel engines</v>
      </c>
      <c r="E629" s="699" t="s">
        <v>1048</v>
      </c>
      <c r="F629" s="696" t="s">
        <v>12</v>
      </c>
      <c r="G629" s="705"/>
      <c r="H629" s="705"/>
      <c r="I629" s="705"/>
      <c r="J629" s="705"/>
      <c r="K629" s="705"/>
      <c r="L629" s="705"/>
      <c r="M629" s="705"/>
      <c r="N629" s="705"/>
      <c r="O629" s="705"/>
      <c r="P629" s="705"/>
      <c r="Q629" s="696">
        <f>'2 MD eta and phi'!P$13</f>
        <v>0.26</v>
      </c>
      <c r="R629" s="696">
        <f>'2 MD eta and phi'!Q$13</f>
        <v>0.26100000000000001</v>
      </c>
      <c r="S629" s="696">
        <f>'2 MD eta and phi'!R$13</f>
        <v>0.26200000000000001</v>
      </c>
      <c r="T629" s="696">
        <f>'2 MD eta and phi'!S$13</f>
        <v>0.26300000000000001</v>
      </c>
      <c r="U629" s="696">
        <f>'2 MD eta and phi'!T$13</f>
        <v>0.26400000000000001</v>
      </c>
      <c r="V629" s="696">
        <f>'2 MD eta and phi'!U$13</f>
        <v>0.26500000000000001</v>
      </c>
      <c r="W629" s="696">
        <f>'2 MD eta and phi'!V$13</f>
        <v>0.26600000000000001</v>
      </c>
      <c r="X629" s="696">
        <f>'2 MD eta and phi'!W$13</f>
        <v>0.26700000000000002</v>
      </c>
      <c r="Y629" s="696">
        <f>'2 MD eta and phi'!X$13</f>
        <v>0.26800000000000002</v>
      </c>
      <c r="Z629" s="696">
        <f>'2 MD eta and phi'!Y$13</f>
        <v>0.26900000000000002</v>
      </c>
      <c r="AA629" s="696">
        <f>'2 MD eta and phi'!Z$13</f>
        <v>0.27</v>
      </c>
      <c r="AB629" s="696">
        <f>'2 MD eta and phi'!AA$13</f>
        <v>0.27100000000000002</v>
      </c>
      <c r="AC629" s="696">
        <f>'2 MD eta and phi'!AB$13</f>
        <v>0.27200000000000002</v>
      </c>
      <c r="AD629" s="696">
        <f>'2 MD eta and phi'!AC$13</f>
        <v>0.27300000000000002</v>
      </c>
      <c r="AE629" s="696">
        <f>'2 MD eta and phi'!AD$13</f>
        <v>0.27400000000000002</v>
      </c>
      <c r="AF629" s="696">
        <f>'2 MD eta and phi'!AE$13</f>
        <v>0.27500000000000002</v>
      </c>
      <c r="AG629" s="696">
        <f>'2 MD eta and phi'!AF$13</f>
        <v>0.27600000000000002</v>
      </c>
      <c r="AH629" s="696">
        <f>'2 MD eta and phi'!AG$13</f>
        <v>0.27700000000000002</v>
      </c>
      <c r="AI629" s="696">
        <f>'2 MD eta and phi'!AH$13</f>
        <v>0.27800000000000002</v>
      </c>
      <c r="AJ629" s="696">
        <f>'2 MD eta and phi'!AI$13</f>
        <v>0.27900000000000003</v>
      </c>
      <c r="AK629" s="696">
        <f>'2 MD eta and phi'!AJ$13</f>
        <v>0.28000000000000003</v>
      </c>
      <c r="AL629" s="696">
        <f>'2 MD eta and phi'!AK$13</f>
        <v>0.28100000000000003</v>
      </c>
      <c r="AM629" s="696">
        <f>'2 MD eta and phi'!AL$13</f>
        <v>0.28199999999999997</v>
      </c>
      <c r="AN629" s="696">
        <f>'2 MD eta and phi'!AM$13</f>
        <v>0.28299999999999997</v>
      </c>
      <c r="AO629" s="696">
        <f>'2 MD eta and phi'!AN$13</f>
        <v>0.28399999999999997</v>
      </c>
      <c r="AP629" s="696">
        <f>'2 MD eta and phi'!AO$13</f>
        <v>0.28499999999999998</v>
      </c>
      <c r="AQ629" s="696">
        <f>'2 MD eta and phi'!AP$13</f>
        <v>0.28599999999999998</v>
      </c>
      <c r="AR629" s="696">
        <f>'2 MD eta and phi'!AQ$13</f>
        <v>0.28699999999999998</v>
      </c>
      <c r="AS629" s="696">
        <f>'2 MD eta and phi'!AR$13</f>
        <v>0.28799999999999998</v>
      </c>
      <c r="AT629" s="696">
        <f>'2 MD eta and phi'!AS$13</f>
        <v>0.28899999999999998</v>
      </c>
      <c r="AU629" s="696">
        <f>'2 MD eta and phi'!AT$13</f>
        <v>0.28999999999999998</v>
      </c>
      <c r="AV629" s="696">
        <f>'2 MD eta and phi'!AU$13</f>
        <v>0.29099999999999998</v>
      </c>
      <c r="AW629" s="696">
        <f>'2 MD eta and phi'!AV$13</f>
        <v>0.29199999999999998</v>
      </c>
      <c r="AX629" s="696">
        <f>'2 MD eta and phi'!AW$13</f>
        <v>0.29299999999999998</v>
      </c>
      <c r="AY629" s="696">
        <f>'2 MD eta and phi'!AX$13</f>
        <v>0.29399999999999998</v>
      </c>
      <c r="AZ629" s="696">
        <f>'2 MD eta and phi'!AY$13</f>
        <v>0.29499999999999998</v>
      </c>
      <c r="BA629" s="696">
        <f>'2 MD eta and phi'!AZ$13</f>
        <v>0.29599999999999999</v>
      </c>
      <c r="BB629" s="696">
        <f>'2 MD eta and phi'!BA$13</f>
        <v>0.29699999999999999</v>
      </c>
      <c r="BC629" s="696">
        <f>'2 MD eta and phi'!BB$13</f>
        <v>0.29799999999999999</v>
      </c>
      <c r="BD629" s="696">
        <f>'2 MD eta and phi'!BC$13</f>
        <v>0.29899999999999999</v>
      </c>
      <c r="BE629" s="696">
        <f>'2 MD eta and phi'!BD$13</f>
        <v>0.3</v>
      </c>
      <c r="BF629" s="696">
        <f>'2 MD eta and phi'!BE$13</f>
        <v>0.30099999999999999</v>
      </c>
      <c r="BG629" s="696">
        <f>'2 MD eta and phi'!BF$13</f>
        <v>0.30199999999999999</v>
      </c>
      <c r="BH629" s="696">
        <f>'2 MD eta and phi'!BG$13</f>
        <v>0.30299999999999999</v>
      </c>
    </row>
    <row r="630" spans="1:60" s="696" customFormat="1" ht="12.75" x14ac:dyDescent="0.2">
      <c r="A630" s="696" t="s">
        <v>6</v>
      </c>
      <c r="B630" s="696" t="s">
        <v>33</v>
      </c>
      <c r="C630" s="696" t="s">
        <v>16</v>
      </c>
      <c r="D630" s="696" t="str">
        <f>'2 MD eta and phi'!$A$13</f>
        <v>Industry static diesel engines</v>
      </c>
      <c r="E630" s="699" t="s">
        <v>1048</v>
      </c>
      <c r="F630" s="696" t="s">
        <v>13</v>
      </c>
      <c r="G630" s="705"/>
      <c r="H630" s="705"/>
      <c r="I630" s="705"/>
      <c r="J630" s="705"/>
      <c r="K630" s="705"/>
      <c r="L630" s="705"/>
      <c r="M630" s="705"/>
      <c r="N630" s="705"/>
      <c r="O630" s="705"/>
      <c r="P630" s="705"/>
      <c r="Q630" s="696">
        <f>1</f>
        <v>1</v>
      </c>
      <c r="R630" s="696">
        <f>1</f>
        <v>1</v>
      </c>
      <c r="S630" s="696">
        <f>1</f>
        <v>1</v>
      </c>
      <c r="T630" s="696">
        <f>1</f>
        <v>1</v>
      </c>
      <c r="U630" s="696">
        <f>1</f>
        <v>1</v>
      </c>
      <c r="V630" s="696">
        <f>1</f>
        <v>1</v>
      </c>
      <c r="W630" s="696">
        <f>1</f>
        <v>1</v>
      </c>
      <c r="X630" s="696">
        <f>1</f>
        <v>1</v>
      </c>
      <c r="Y630" s="696">
        <f>1</f>
        <v>1</v>
      </c>
      <c r="Z630" s="696">
        <f>1</f>
        <v>1</v>
      </c>
      <c r="AA630" s="696">
        <f>1</f>
        <v>1</v>
      </c>
      <c r="AB630" s="696">
        <f>1</f>
        <v>1</v>
      </c>
      <c r="AC630" s="696">
        <f>1</f>
        <v>1</v>
      </c>
      <c r="AD630" s="696">
        <f>1</f>
        <v>1</v>
      </c>
      <c r="AE630" s="696">
        <f>1</f>
        <v>1</v>
      </c>
      <c r="AF630" s="696">
        <f>1</f>
        <v>1</v>
      </c>
      <c r="AG630" s="696">
        <f>1</f>
        <v>1</v>
      </c>
      <c r="AH630" s="696">
        <f>1</f>
        <v>1</v>
      </c>
      <c r="AI630" s="696">
        <f>1</f>
        <v>1</v>
      </c>
      <c r="AJ630" s="696">
        <f>1</f>
        <v>1</v>
      </c>
      <c r="AK630" s="696">
        <f>1</f>
        <v>1</v>
      </c>
      <c r="AL630" s="696">
        <f>1</f>
        <v>1</v>
      </c>
      <c r="AM630" s="696">
        <f>1</f>
        <v>1</v>
      </c>
      <c r="AN630" s="696">
        <f>1</f>
        <v>1</v>
      </c>
      <c r="AO630" s="696">
        <f>1</f>
        <v>1</v>
      </c>
      <c r="AP630" s="696">
        <f>1</f>
        <v>1</v>
      </c>
      <c r="AQ630" s="696">
        <f>1</f>
        <v>1</v>
      </c>
      <c r="AR630" s="696">
        <f>1</f>
        <v>1</v>
      </c>
      <c r="AS630" s="696">
        <f>1</f>
        <v>1</v>
      </c>
      <c r="AT630" s="696">
        <f>1</f>
        <v>1</v>
      </c>
      <c r="AU630" s="696">
        <f>1</f>
        <v>1</v>
      </c>
      <c r="AV630" s="696">
        <f>1</f>
        <v>1</v>
      </c>
      <c r="AW630" s="696">
        <f>1</f>
        <v>1</v>
      </c>
      <c r="AX630" s="696">
        <f>1</f>
        <v>1</v>
      </c>
      <c r="AY630" s="696">
        <f>1</f>
        <v>1</v>
      </c>
      <c r="AZ630" s="696">
        <f>1</f>
        <v>1</v>
      </c>
      <c r="BA630" s="696">
        <f>1</f>
        <v>1</v>
      </c>
      <c r="BB630" s="696">
        <f>1</f>
        <v>1</v>
      </c>
      <c r="BC630" s="696">
        <f>1</f>
        <v>1</v>
      </c>
      <c r="BD630" s="696">
        <f>1</f>
        <v>1</v>
      </c>
      <c r="BE630" s="696">
        <f>1</f>
        <v>1</v>
      </c>
      <c r="BF630" s="696">
        <f>1</f>
        <v>1</v>
      </c>
      <c r="BG630" s="696">
        <f>1</f>
        <v>1</v>
      </c>
      <c r="BH630" s="696">
        <f>1</f>
        <v>1</v>
      </c>
    </row>
    <row r="631" spans="1:60" s="697" customFormat="1" ht="12.75" x14ac:dyDescent="0.2">
      <c r="A631" s="697" t="s">
        <v>6</v>
      </c>
      <c r="B631" s="697" t="s">
        <v>33</v>
      </c>
      <c r="C631" s="697" t="s">
        <v>15</v>
      </c>
      <c r="F631" s="697" t="s">
        <v>9</v>
      </c>
      <c r="Q631" s="697">
        <v>133</v>
      </c>
      <c r="R631" s="697">
        <v>102</v>
      </c>
      <c r="S631" s="697">
        <v>115</v>
      </c>
      <c r="T631" s="697">
        <v>101</v>
      </c>
      <c r="U631" s="697">
        <v>75</v>
      </c>
      <c r="V631" s="697">
        <v>47</v>
      </c>
      <c r="W631" s="697">
        <v>44</v>
      </c>
      <c r="X631" s="697">
        <v>47</v>
      </c>
      <c r="Y631" s="697">
        <v>74</v>
      </c>
      <c r="Z631" s="697">
        <v>102</v>
      </c>
      <c r="AA631" s="697">
        <v>87</v>
      </c>
      <c r="AB631" s="697">
        <v>77</v>
      </c>
      <c r="AC631" s="697">
        <v>83</v>
      </c>
      <c r="AD631" s="697">
        <v>77</v>
      </c>
      <c r="AE631" s="697">
        <v>89</v>
      </c>
      <c r="AF631" s="697">
        <v>74</v>
      </c>
      <c r="AG631" s="697">
        <v>92</v>
      </c>
      <c r="AH631" s="697">
        <v>77</v>
      </c>
      <c r="AI631" s="697">
        <v>94</v>
      </c>
      <c r="AJ631" s="697">
        <v>81</v>
      </c>
      <c r="AK631" s="697">
        <v>75</v>
      </c>
      <c r="AL631" s="697">
        <v>58</v>
      </c>
      <c r="AM631" s="697">
        <v>29</v>
      </c>
      <c r="AN631" s="697">
        <v>35</v>
      </c>
      <c r="AO631" s="697">
        <v>34</v>
      </c>
      <c r="AP631" s="697">
        <v>29</v>
      </c>
      <c r="AQ631" s="697">
        <v>18</v>
      </c>
      <c r="AR631" s="697">
        <v>15</v>
      </c>
      <c r="AS631" s="697">
        <v>11</v>
      </c>
      <c r="AT631" s="697">
        <v>4</v>
      </c>
      <c r="AU631" s="697">
        <v>2</v>
      </c>
      <c r="AV631" s="697">
        <v>2</v>
      </c>
      <c r="AW631" s="697">
        <v>2</v>
      </c>
      <c r="AX631" s="697">
        <v>3</v>
      </c>
      <c r="AZ631" s="697">
        <v>15</v>
      </c>
      <c r="BA631" s="697">
        <v>18</v>
      </c>
      <c r="BB631" s="697">
        <v>20</v>
      </c>
      <c r="BC631" s="697">
        <v>20</v>
      </c>
      <c r="BD631" s="697">
        <v>19</v>
      </c>
      <c r="BE631" s="697">
        <v>26</v>
      </c>
      <c r="BF631" s="697">
        <v>16</v>
      </c>
      <c r="BG631" s="697">
        <v>3</v>
      </c>
      <c r="BH631" s="697">
        <v>5</v>
      </c>
    </row>
    <row r="632" spans="1:60" s="697" customFormat="1" ht="12.75" x14ac:dyDescent="0.2">
      <c r="A632" s="697" t="s">
        <v>6</v>
      </c>
      <c r="B632" s="697" t="s">
        <v>33</v>
      </c>
      <c r="C632" s="697" t="s">
        <v>15</v>
      </c>
      <c r="F632" s="697" t="s">
        <v>10</v>
      </c>
      <c r="Q632" s="697">
        <v>1.07056901145428E-3</v>
      </c>
      <c r="R632" s="697">
        <v>8.23377462060058E-4</v>
      </c>
      <c r="S632" s="697">
        <v>9.2174024558366202E-4</v>
      </c>
      <c r="T632" s="697">
        <v>7.7001074965502004E-4</v>
      </c>
      <c r="U632" s="697">
        <v>5.9574400482949796E-4</v>
      </c>
      <c r="V632" s="697">
        <v>3.8048361896589398E-4</v>
      </c>
      <c r="W632" s="697">
        <v>3.5294872617596101E-4</v>
      </c>
      <c r="X632" s="697">
        <v>3.67262100114086E-4</v>
      </c>
      <c r="Y632" s="697">
        <v>5.7853630315302302E-4</v>
      </c>
      <c r="Z632" s="697">
        <v>7.6082497296087702E-4</v>
      </c>
      <c r="AA632" s="697">
        <v>7.00612834905015E-4</v>
      </c>
      <c r="AB632" s="697">
        <v>6.3332264087316299E-4</v>
      </c>
      <c r="AC632" s="697">
        <v>6.87763608190187E-4</v>
      </c>
      <c r="AD632" s="697">
        <v>6.4367278016484698E-4</v>
      </c>
      <c r="AE632" s="697">
        <v>7.4512528988722698E-4</v>
      </c>
      <c r="AF632" s="697">
        <v>5.9358130058475797E-4</v>
      </c>
      <c r="AG632" s="697">
        <v>7.2038211573095302E-4</v>
      </c>
      <c r="AH632" s="697">
        <v>5.96501557101467E-4</v>
      </c>
      <c r="AI632" s="697">
        <v>7.1901174130875405E-4</v>
      </c>
      <c r="AJ632" s="697">
        <v>6.3291139240506298E-4</v>
      </c>
      <c r="AK632" s="697">
        <v>5.8899290067223698E-4</v>
      </c>
      <c r="AL632" s="697">
        <v>4.36185333644178E-4</v>
      </c>
      <c r="AM632" s="697">
        <v>2.2294829905823599E-4</v>
      </c>
      <c r="AN632" s="697">
        <v>2.6487059179657898E-4</v>
      </c>
      <c r="AO632" s="697">
        <v>2.5776517592473298E-4</v>
      </c>
      <c r="AP632" s="697">
        <v>2.2069847261436401E-4</v>
      </c>
      <c r="AQ632" s="697">
        <v>1.2940330697340001E-4</v>
      </c>
      <c r="AR632" s="697">
        <v>1.10488284558894E-4</v>
      </c>
      <c r="AS632" s="698">
        <v>8.07499467784442E-5</v>
      </c>
      <c r="AT632" s="698">
        <v>2.88400530656976E-5</v>
      </c>
      <c r="AU632" s="698">
        <v>1.4346378973946999E-5</v>
      </c>
      <c r="AV632" s="698">
        <v>1.41947663896321E-5</v>
      </c>
      <c r="AW632" s="698">
        <v>1.4614648261953E-5</v>
      </c>
      <c r="AX632" s="698">
        <v>2.1746221593998001E-5</v>
      </c>
      <c r="AZ632" s="697">
        <v>1.09098843552258E-4</v>
      </c>
      <c r="BA632" s="697">
        <v>1.33098685280764E-4</v>
      </c>
      <c r="BB632" s="697">
        <v>1.5029005981544399E-4</v>
      </c>
      <c r="BC632" s="697">
        <v>1.5033750770479699E-4</v>
      </c>
      <c r="BD632" s="697">
        <v>1.53891012764855E-4</v>
      </c>
      <c r="BE632" s="697">
        <v>2.0027113630761601E-4</v>
      </c>
      <c r="BF632" s="697">
        <v>1.35259656271399E-4</v>
      </c>
      <c r="BG632" s="698">
        <v>2.4629935223270399E-5</v>
      </c>
      <c r="BH632" s="698">
        <v>4.0780705832456501E-5</v>
      </c>
    </row>
    <row r="633" spans="1:60" s="696" customFormat="1" ht="12.75" x14ac:dyDescent="0.2">
      <c r="A633" s="696" t="s">
        <v>6</v>
      </c>
      <c r="B633" s="696" t="s">
        <v>33</v>
      </c>
      <c r="C633" s="696" t="s">
        <v>15</v>
      </c>
      <c r="D633" s="696" t="s">
        <v>1076</v>
      </c>
      <c r="E633" s="699" t="s">
        <v>1049</v>
      </c>
      <c r="F633" s="696" t="s">
        <v>11</v>
      </c>
      <c r="G633" s="705"/>
      <c r="H633" s="705"/>
      <c r="I633" s="705"/>
      <c r="J633" s="705"/>
      <c r="K633" s="705"/>
      <c r="L633" s="705"/>
      <c r="M633" s="705"/>
      <c r="N633" s="705"/>
      <c r="O633" s="705"/>
      <c r="P633" s="705"/>
      <c r="Q633" s="696">
        <f>1</f>
        <v>1</v>
      </c>
      <c r="R633" s="696">
        <f>1</f>
        <v>1</v>
      </c>
      <c r="S633" s="696">
        <f>1</f>
        <v>1</v>
      </c>
      <c r="T633" s="696">
        <f>1</f>
        <v>1</v>
      </c>
      <c r="U633" s="696">
        <f>1</f>
        <v>1</v>
      </c>
      <c r="V633" s="696">
        <f>1</f>
        <v>1</v>
      </c>
      <c r="W633" s="696">
        <f>1</f>
        <v>1</v>
      </c>
      <c r="X633" s="696">
        <f>1</f>
        <v>1</v>
      </c>
      <c r="Y633" s="696">
        <f>1</f>
        <v>1</v>
      </c>
      <c r="Z633" s="696">
        <f>1</f>
        <v>1</v>
      </c>
      <c r="AA633" s="696">
        <f>1</f>
        <v>1</v>
      </c>
      <c r="AB633" s="696">
        <f>1</f>
        <v>1</v>
      </c>
      <c r="AC633" s="696">
        <f>1</f>
        <v>1</v>
      </c>
      <c r="AD633" s="696">
        <f>1</f>
        <v>1</v>
      </c>
      <c r="AE633" s="696">
        <f>1</f>
        <v>1</v>
      </c>
      <c r="AF633" s="696">
        <f>1</f>
        <v>1</v>
      </c>
      <c r="AG633" s="696">
        <f>1</f>
        <v>1</v>
      </c>
      <c r="AH633" s="696">
        <f>1</f>
        <v>1</v>
      </c>
      <c r="AI633" s="696">
        <f>1</f>
        <v>1</v>
      </c>
      <c r="AJ633" s="696">
        <f>1</f>
        <v>1</v>
      </c>
      <c r="AK633" s="696">
        <f>1</f>
        <v>1</v>
      </c>
      <c r="AL633" s="696">
        <f>1</f>
        <v>1</v>
      </c>
      <c r="AM633" s="696">
        <f>1</f>
        <v>1</v>
      </c>
      <c r="AN633" s="696">
        <f>1</f>
        <v>1</v>
      </c>
      <c r="AO633" s="696">
        <f>1</f>
        <v>1</v>
      </c>
      <c r="AP633" s="696">
        <f>1</f>
        <v>1</v>
      </c>
      <c r="AQ633" s="696">
        <f>1</f>
        <v>1</v>
      </c>
      <c r="AR633" s="696">
        <f>1</f>
        <v>1</v>
      </c>
      <c r="AS633" s="696">
        <f>1</f>
        <v>1</v>
      </c>
      <c r="AT633" s="696">
        <f>1</f>
        <v>1</v>
      </c>
      <c r="AU633" s="696">
        <f>1</f>
        <v>1</v>
      </c>
      <c r="AV633" s="696">
        <f>1</f>
        <v>1</v>
      </c>
      <c r="AW633" s="696">
        <f>1</f>
        <v>1</v>
      </c>
      <c r="AX633" s="696">
        <f>1</f>
        <v>1</v>
      </c>
      <c r="AY633" s="705"/>
      <c r="AZ633" s="696">
        <f>1</f>
        <v>1</v>
      </c>
      <c r="BA633" s="696">
        <f>1</f>
        <v>1</v>
      </c>
      <c r="BB633" s="696">
        <f>1</f>
        <v>1</v>
      </c>
      <c r="BC633" s="696">
        <f>1</f>
        <v>1</v>
      </c>
      <c r="BD633" s="696">
        <f>1</f>
        <v>1</v>
      </c>
      <c r="BE633" s="696">
        <f>1</f>
        <v>1</v>
      </c>
      <c r="BF633" s="696">
        <f>1</f>
        <v>1</v>
      </c>
      <c r="BG633" s="696">
        <f>1</f>
        <v>1</v>
      </c>
      <c r="BH633" s="696">
        <f>1</f>
        <v>1</v>
      </c>
    </row>
    <row r="634" spans="1:60" s="696" customFormat="1" ht="12.75" x14ac:dyDescent="0.2">
      <c r="A634" s="696" t="s">
        <v>6</v>
      </c>
      <c r="B634" s="696" t="s">
        <v>33</v>
      </c>
      <c r="C634" s="696" t="s">
        <v>15</v>
      </c>
      <c r="D634" s="696" t="s">
        <v>1076</v>
      </c>
      <c r="E634" s="699" t="s">
        <v>1049</v>
      </c>
      <c r="F634" s="696" t="s">
        <v>12</v>
      </c>
      <c r="G634" s="705"/>
      <c r="H634" s="705"/>
      <c r="I634" s="705"/>
      <c r="J634" s="705"/>
      <c r="K634" s="705"/>
      <c r="L634" s="705"/>
      <c r="M634" s="705"/>
      <c r="N634" s="705"/>
      <c r="O634" s="705"/>
      <c r="P634" s="705"/>
      <c r="Q634" s="696">
        <f>'3 Heat eta and phi'!N$19</f>
        <v>0.58620000000000028</v>
      </c>
      <c r="R634" s="696">
        <f>'3 Heat eta and phi'!O$19</f>
        <v>0.59487800000000024</v>
      </c>
      <c r="S634" s="696">
        <f>'3 Heat eta and phi'!P$19</f>
        <v>0.60367200000000021</v>
      </c>
      <c r="T634" s="696">
        <f>'3 Heat eta and phi'!Q$19</f>
        <v>0.61258200000000029</v>
      </c>
      <c r="U634" s="696">
        <f>'3 Heat eta and phi'!R$19</f>
        <v>0.62160800000000038</v>
      </c>
      <c r="V634" s="696">
        <f>'3 Heat eta and phi'!S$19</f>
        <v>0.63075000000000037</v>
      </c>
      <c r="W634" s="696">
        <f>'3 Heat eta and phi'!T$19</f>
        <v>0.64000800000000035</v>
      </c>
      <c r="X634" s="696">
        <f>'3 Heat eta and phi'!U$19</f>
        <v>0.64938200000000035</v>
      </c>
      <c r="Y634" s="696">
        <f>'3 Heat eta and phi'!V$19</f>
        <v>0.65887200000000035</v>
      </c>
      <c r="Z634" s="696">
        <f>'3 Heat eta and phi'!W$19</f>
        <v>0.66847800000000035</v>
      </c>
      <c r="AA634" s="696">
        <f>'3 Heat eta and phi'!X$19</f>
        <v>0.67820000000000036</v>
      </c>
      <c r="AB634" s="696">
        <f>'3 Heat eta and phi'!Y$19</f>
        <v>0.68803800000000048</v>
      </c>
      <c r="AC634" s="696">
        <f>'3 Heat eta and phi'!Z$19</f>
        <v>0.6979920000000005</v>
      </c>
      <c r="AD634" s="696">
        <f>'3 Heat eta and phi'!AA$19</f>
        <v>0.70806200000000041</v>
      </c>
      <c r="AE634" s="696">
        <f>'3 Heat eta and phi'!AB$19</f>
        <v>0.71824800000000055</v>
      </c>
      <c r="AF634" s="696">
        <f>'3 Heat eta and phi'!AC$19</f>
        <v>0.73</v>
      </c>
      <c r="AG634" s="696">
        <f>'3 Heat eta and phi'!AD$19</f>
        <v>0.73499999999999999</v>
      </c>
      <c r="AH634" s="696">
        <f>'3 Heat eta and phi'!AE$19</f>
        <v>0.74299999999999999</v>
      </c>
      <c r="AI634" s="696">
        <f>'3 Heat eta and phi'!AF$19</f>
        <v>0.75</v>
      </c>
      <c r="AJ634" s="696">
        <f>'3 Heat eta and phi'!AG$19</f>
        <v>0.75700000000000001</v>
      </c>
      <c r="AK634" s="696">
        <f>'3 Heat eta and phi'!AH$19</f>
        <v>0.76300000000000001</v>
      </c>
      <c r="AL634" s="696">
        <f>'3 Heat eta and phi'!AI$19</f>
        <v>0.77</v>
      </c>
      <c r="AM634" s="696">
        <f>'3 Heat eta and phi'!AJ$19</f>
        <v>0.77600000000000002</v>
      </c>
      <c r="AN634" s="696">
        <f>'3 Heat eta and phi'!AK$19</f>
        <v>0.78200000000000003</v>
      </c>
      <c r="AO634" s="696">
        <f>'3 Heat eta and phi'!AL$19</f>
        <v>0.79</v>
      </c>
      <c r="AP634" s="696">
        <f>'3 Heat eta and phi'!AM$19</f>
        <v>0.79700000000000004</v>
      </c>
      <c r="AQ634" s="696">
        <f>'3 Heat eta and phi'!AN$19</f>
        <v>0.80400000000000005</v>
      </c>
      <c r="AR634" s="696">
        <f>'3 Heat eta and phi'!AO$19</f>
        <v>0.81</v>
      </c>
      <c r="AS634" s="696">
        <f>'3 Heat eta and phi'!AP$19</f>
        <v>0.81599999999999995</v>
      </c>
      <c r="AT634" s="696">
        <f>'3 Heat eta and phi'!AQ$19</f>
        <v>0.82099999999999995</v>
      </c>
      <c r="AU634" s="696">
        <f>'3 Heat eta and phi'!AR$19</f>
        <v>0.82599999999999996</v>
      </c>
      <c r="AV634" s="696">
        <f>'3 Heat eta and phi'!AS$19</f>
        <v>0.83199999999999996</v>
      </c>
      <c r="AW634" s="696">
        <f>'3 Heat eta and phi'!AT$19</f>
        <v>0.83699999999999997</v>
      </c>
      <c r="AX634" s="696">
        <f>'3 Heat eta and phi'!AU$19</f>
        <v>0.84099999999999997</v>
      </c>
      <c r="AY634" s="705"/>
      <c r="AZ634" s="696">
        <f>'3 Heat eta and phi'!AW$19</f>
        <v>0.84899999999999998</v>
      </c>
      <c r="BA634" s="696">
        <f>'3 Heat eta and phi'!AX$19</f>
        <v>0.85199999999999998</v>
      </c>
      <c r="BB634" s="696">
        <f>'3 Heat eta and phi'!AY$19</f>
        <v>0.85499999999999998</v>
      </c>
      <c r="BC634" s="696">
        <f>'3 Heat eta and phi'!AZ$19</f>
        <v>0.85799999999999998</v>
      </c>
      <c r="BD634" s="696">
        <f>'3 Heat eta and phi'!BA$19</f>
        <v>0.86</v>
      </c>
      <c r="BE634" s="696">
        <f>'3 Heat eta and phi'!BB$19</f>
        <v>0.86199999999999999</v>
      </c>
      <c r="BF634" s="696">
        <f>'3 Heat eta and phi'!BC$19</f>
        <v>0.86399999999999999</v>
      </c>
      <c r="BG634" s="696">
        <f>'3 Heat eta and phi'!BD$19</f>
        <v>0.86599999999999999</v>
      </c>
      <c r="BH634" s="696">
        <f>'3 Heat eta and phi'!BE$19</f>
        <v>0.86799999999999999</v>
      </c>
    </row>
    <row r="635" spans="1:60" s="696" customFormat="1" ht="12.75" x14ac:dyDescent="0.2">
      <c r="A635" s="696" t="s">
        <v>6</v>
      </c>
      <c r="B635" s="696" t="s">
        <v>33</v>
      </c>
      <c r="C635" s="696" t="s">
        <v>15</v>
      </c>
      <c r="D635" s="696" t="s">
        <v>1076</v>
      </c>
      <c r="E635" s="699" t="s">
        <v>1049</v>
      </c>
      <c r="F635" s="696" t="s">
        <v>13</v>
      </c>
      <c r="G635" s="705"/>
      <c r="H635" s="705"/>
      <c r="I635" s="705"/>
      <c r="J635" s="705"/>
      <c r="K635" s="705"/>
      <c r="L635" s="705"/>
      <c r="M635" s="705"/>
      <c r="N635" s="705"/>
      <c r="O635" s="705"/>
      <c r="P635" s="705"/>
      <c r="Q635" s="700">
        <f>'3 Heat eta and phi'!N$36</f>
        <v>0.24252981374782254</v>
      </c>
      <c r="R635" s="700">
        <f>'3 Heat eta and phi'!O$36</f>
        <v>0.24259681093394073</v>
      </c>
      <c r="S635" s="700">
        <f>'3 Heat eta and phi'!P$36</f>
        <v>0.24319978560900446</v>
      </c>
      <c r="T635" s="700">
        <f>'3 Heat eta and phi'!Q$36</f>
        <v>0.24219482781723164</v>
      </c>
      <c r="U635" s="700">
        <f>'3 Heat eta and phi'!R$36</f>
        <v>0.24293179686453156</v>
      </c>
      <c r="V635" s="700">
        <f>'3 Heat eta and phi'!S$36</f>
        <v>0.24058689535039524</v>
      </c>
      <c r="W635" s="700">
        <f>'3 Heat eta and phi'!T$36</f>
        <v>0.24025190941980434</v>
      </c>
      <c r="X635" s="700">
        <f>'3 Heat eta and phi'!U$36</f>
        <v>0.24353477153959535</v>
      </c>
      <c r="Y635" s="700">
        <f>'3 Heat eta and phi'!V$36</f>
        <v>0.24226182500334983</v>
      </c>
      <c r="Z635" s="700">
        <f>'3 Heat eta and phi'!W$36</f>
        <v>0.24480771807584087</v>
      </c>
      <c r="AA635" s="700">
        <f>'3 Heat eta and phi'!X$36</f>
        <v>0.24273080530617705</v>
      </c>
      <c r="AB635" s="700">
        <f>'3 Heat eta and phi'!Y$36</f>
        <v>0.24199383625887719</v>
      </c>
      <c r="AC635" s="700">
        <f>'3 Heat eta and phi'!Z$36</f>
        <v>0.24246281656170443</v>
      </c>
      <c r="AD635" s="700">
        <f>'3 Heat eta and phi'!AA$36</f>
        <v>0.24132386439769538</v>
      </c>
      <c r="AE635" s="700">
        <f>'3 Heat eta and phi'!AB$36</f>
        <v>0.24185984188664078</v>
      </c>
      <c r="AF635" s="700">
        <f>'3 Heat eta and phi'!AC$36</f>
        <v>0.24447273214525</v>
      </c>
      <c r="AG635" s="700">
        <f>'3 Heat eta and phi'!AD$36</f>
        <v>0.24453972933136814</v>
      </c>
      <c r="AH635" s="700">
        <f>'3 Heat eta and phi'!AE$36</f>
        <v>0.24360176872571351</v>
      </c>
      <c r="AI635" s="700">
        <f>'3 Heat eta and phi'!AF$36</f>
        <v>0.24219482781723167</v>
      </c>
      <c r="AJ635" s="700">
        <f>'3 Heat eta and phi'!AG$36</f>
        <v>0.23924695162803156</v>
      </c>
      <c r="AK635" s="700">
        <f>'3 Heat eta and phi'!AH$36</f>
        <v>0.23938094600026794</v>
      </c>
      <c r="AL635" s="700">
        <f>'3 Heat eta and phi'!AI$36</f>
        <v>0.24252981374782256</v>
      </c>
      <c r="AM635" s="700">
        <f>'3 Heat eta and phi'!AJ$36</f>
        <v>0.24139086158381351</v>
      </c>
      <c r="AN635" s="700">
        <f>'3 Heat eta and phi'!AK$36</f>
        <v>0.24299879405064995</v>
      </c>
      <c r="AO635" s="700">
        <f>'3 Heat eta and phi'!AL$36</f>
        <v>0.24072088972263159</v>
      </c>
      <c r="AP635" s="700">
        <f>'3 Heat eta and phi'!AM$36</f>
        <v>0.23884496851132256</v>
      </c>
      <c r="AQ635" s="700">
        <f>'3 Heat eta and phi'!AN$36</f>
        <v>0.24346777435347719</v>
      </c>
      <c r="AR635" s="700">
        <f>'3 Heat eta and phi'!AO$36</f>
        <v>0.24045290097815897</v>
      </c>
      <c r="AS635" s="700">
        <f>'3 Heat eta and phi'!AP$36</f>
        <v>0.24018491223368621</v>
      </c>
      <c r="AT635" s="700">
        <f>'3 Heat eta and phi'!AQ$36</f>
        <v>0.23944794318638629</v>
      </c>
      <c r="AU635" s="700">
        <f>'3 Heat eta and phi'!AR$36</f>
        <v>0.2405198981642771</v>
      </c>
      <c r="AV635" s="700">
        <f>'3 Heat eta and phi'!AS$36</f>
        <v>0.24085488409486799</v>
      </c>
      <c r="AW635" s="700">
        <f>'3 Heat eta and phi'!AT$36</f>
        <v>0.23998392067533172</v>
      </c>
      <c r="AX635" s="700">
        <f>'3 Heat eta and phi'!AU$36</f>
        <v>0.23971593193085891</v>
      </c>
      <c r="AY635" s="705"/>
      <c r="AZ635" s="700">
        <f>'3 Heat eta and phi'!AW$36</f>
        <v>0.23978292911697718</v>
      </c>
      <c r="BA635" s="700">
        <f>'3 Heat eta and phi'!AX$36</f>
        <v>0.23951494037250431</v>
      </c>
      <c r="BB635" s="700">
        <f>'3 Heat eta and phi'!AY$36</f>
        <v>0.23958193755862245</v>
      </c>
      <c r="BC635" s="700">
        <f>'3 Heat eta and phi'!AZ$36</f>
        <v>0.24105587565322251</v>
      </c>
      <c r="BD635" s="700">
        <f>'3 Heat eta and phi'!BA$36</f>
        <v>0.24085488409486799</v>
      </c>
      <c r="BE635" s="700">
        <f>'3 Heat eta and phi'!BB$36</f>
        <v>0.24346777435347722</v>
      </c>
      <c r="BF635" s="700">
        <f>'3 Heat eta and phi'!BC$36</f>
        <v>0.24085488409486799</v>
      </c>
      <c r="BG635" s="700">
        <f>'3 Heat eta and phi'!BD$36</f>
        <v>0.2417258475144044</v>
      </c>
      <c r="BH635" s="700">
        <f>'3 Heat eta and phi'!BE$36</f>
        <v>0.24266380812005903</v>
      </c>
    </row>
    <row r="636" spans="1:60" s="697" customFormat="1" ht="12.75" x14ac:dyDescent="0.2">
      <c r="A636" s="697" t="s">
        <v>6</v>
      </c>
      <c r="B636" s="697" t="s">
        <v>33</v>
      </c>
      <c r="C636" s="697" t="s">
        <v>14</v>
      </c>
      <c r="F636" s="697" t="s">
        <v>9</v>
      </c>
      <c r="R636" s="697">
        <v>55</v>
      </c>
      <c r="S636" s="697">
        <v>48</v>
      </c>
      <c r="T636" s="697">
        <v>65</v>
      </c>
      <c r="U636" s="697">
        <v>62</v>
      </c>
      <c r="V636" s="697">
        <v>69</v>
      </c>
      <c r="W636" s="697">
        <v>70</v>
      </c>
      <c r="X636" s="697">
        <v>69</v>
      </c>
      <c r="Y636" s="697">
        <v>75</v>
      </c>
      <c r="Z636" s="697">
        <v>82</v>
      </c>
      <c r="AA636" s="697">
        <v>73</v>
      </c>
      <c r="AB636" s="697">
        <v>70</v>
      </c>
      <c r="AC636" s="697">
        <v>70</v>
      </c>
      <c r="AD636" s="697">
        <v>74</v>
      </c>
      <c r="AE636" s="697">
        <v>75</v>
      </c>
      <c r="AF636" s="697">
        <v>82</v>
      </c>
      <c r="AG636" s="697">
        <v>83</v>
      </c>
      <c r="AH636" s="697">
        <v>86</v>
      </c>
      <c r="AI636" s="697">
        <v>92</v>
      </c>
      <c r="AJ636" s="697">
        <v>101</v>
      </c>
      <c r="AK636" s="697">
        <v>110</v>
      </c>
      <c r="AL636" s="697">
        <v>126</v>
      </c>
      <c r="AM636" s="697">
        <v>150</v>
      </c>
      <c r="AN636" s="697">
        <v>141</v>
      </c>
      <c r="AO636" s="697">
        <v>134</v>
      </c>
      <c r="AP636" s="697">
        <v>155</v>
      </c>
      <c r="AQ636" s="697">
        <v>156</v>
      </c>
      <c r="AR636" s="697">
        <v>133</v>
      </c>
      <c r="AS636" s="697">
        <v>132</v>
      </c>
      <c r="AT636" s="697">
        <v>131</v>
      </c>
      <c r="AU636" s="697">
        <v>136</v>
      </c>
      <c r="AV636" s="697">
        <v>146</v>
      </c>
      <c r="AW636" s="697">
        <v>146</v>
      </c>
      <c r="AX636" s="697">
        <v>146</v>
      </c>
      <c r="AY636" s="697">
        <v>155</v>
      </c>
      <c r="AZ636" s="697">
        <v>166</v>
      </c>
      <c r="BA636" s="697">
        <v>158</v>
      </c>
      <c r="BB636" s="697">
        <v>155</v>
      </c>
      <c r="BC636" s="697">
        <v>156</v>
      </c>
      <c r="BD636" s="697">
        <v>136</v>
      </c>
      <c r="BE636" s="697">
        <v>139</v>
      </c>
      <c r="BF636" s="697">
        <v>132</v>
      </c>
      <c r="BG636" s="697">
        <v>128</v>
      </c>
      <c r="BH636" s="697">
        <v>126</v>
      </c>
    </row>
    <row r="637" spans="1:60" s="697" customFormat="1" ht="12.75" x14ac:dyDescent="0.2">
      <c r="A637" s="697" t="s">
        <v>6</v>
      </c>
      <c r="B637" s="697" t="s">
        <v>33</v>
      </c>
      <c r="C637" s="697" t="s">
        <v>14</v>
      </c>
      <c r="F637" s="697" t="s">
        <v>10</v>
      </c>
      <c r="R637" s="697">
        <v>4.43978043267678E-4</v>
      </c>
      <c r="S637" s="697">
        <v>3.8472636337404998E-4</v>
      </c>
      <c r="T637" s="697">
        <v>4.9555147255025999E-4</v>
      </c>
      <c r="U637" s="697">
        <v>4.9248171065905202E-4</v>
      </c>
      <c r="V637" s="697">
        <v>5.58582334226525E-4</v>
      </c>
      <c r="W637" s="697">
        <v>5.6150933709812E-4</v>
      </c>
      <c r="X637" s="697">
        <v>5.3917201931642398E-4</v>
      </c>
      <c r="Y637" s="697">
        <v>5.8635436130373897E-4</v>
      </c>
      <c r="Z637" s="697">
        <v>6.1164360571364595E-4</v>
      </c>
      <c r="AA637" s="697">
        <v>5.8787053963294303E-4</v>
      </c>
      <c r="AB637" s="697">
        <v>5.7574785533923904E-4</v>
      </c>
      <c r="AC637" s="697">
        <v>5.8004159726883302E-4</v>
      </c>
      <c r="AD637" s="697">
        <v>6.1859461989868401E-4</v>
      </c>
      <c r="AE637" s="697">
        <v>6.2791457012968503E-4</v>
      </c>
      <c r="AF637" s="697">
        <v>6.5775225199932597E-4</v>
      </c>
      <c r="AG637" s="697">
        <v>6.4990995223553397E-4</v>
      </c>
      <c r="AH637" s="697">
        <v>6.6622251832111905E-4</v>
      </c>
      <c r="AI637" s="697">
        <v>7.0371361915324898E-4</v>
      </c>
      <c r="AJ637" s="697">
        <v>7.8918581028285695E-4</v>
      </c>
      <c r="AK637" s="697">
        <v>8.63856254319281E-4</v>
      </c>
      <c r="AL637" s="697">
        <v>9.4757503515804204E-4</v>
      </c>
      <c r="AM637" s="697">
        <v>1.15318085719777E-3</v>
      </c>
      <c r="AN637" s="697">
        <v>1.0670500983805101E-3</v>
      </c>
      <c r="AO637" s="697">
        <v>1.01589804629159E-3</v>
      </c>
      <c r="AP637" s="697">
        <v>1.1795952846629799E-3</v>
      </c>
      <c r="AQ637" s="697">
        <v>1.1214953271028001E-3</v>
      </c>
      <c r="AR637" s="697">
        <v>9.7966278975552602E-4</v>
      </c>
      <c r="AS637" s="697">
        <v>9.6899936134133002E-4</v>
      </c>
      <c r="AT637" s="697">
        <v>9.4451173790159799E-4</v>
      </c>
      <c r="AU637" s="697">
        <v>9.7555377022839397E-4</v>
      </c>
      <c r="AV637" s="697">
        <v>1.0362179464431501E-3</v>
      </c>
      <c r="AW637" s="697">
        <v>1.06686932312257E-3</v>
      </c>
      <c r="AX637" s="697">
        <v>1.05831611757457E-3</v>
      </c>
      <c r="AY637" s="697">
        <v>1.1186570341875999E-3</v>
      </c>
      <c r="AZ637" s="697">
        <v>1.20736053531166E-3</v>
      </c>
      <c r="BA637" s="697">
        <v>1.16831068190893E-3</v>
      </c>
      <c r="BB637" s="697">
        <v>1.16474796356969E-3</v>
      </c>
      <c r="BC637" s="697">
        <v>1.1726325600974201E-3</v>
      </c>
      <c r="BD637" s="697">
        <v>1.10153567031685E-3</v>
      </c>
      <c r="BE637" s="697">
        <v>1.0706803056445601E-3</v>
      </c>
      <c r="BF637" s="697">
        <v>1.11589216423904E-3</v>
      </c>
      <c r="BG637" s="697">
        <v>1.0508772361928699E-3</v>
      </c>
      <c r="BH637" s="697">
        <v>1.0276737869778999E-3</v>
      </c>
    </row>
    <row r="638" spans="1:60" s="696" customFormat="1" ht="12.75" x14ac:dyDescent="0.2">
      <c r="A638" s="696" t="s">
        <v>6</v>
      </c>
      <c r="B638" s="696" t="s">
        <v>33</v>
      </c>
      <c r="C638" s="696" t="s">
        <v>14</v>
      </c>
      <c r="D638" s="696" t="s">
        <v>73</v>
      </c>
      <c r="E638" s="699" t="s">
        <v>1050</v>
      </c>
      <c r="F638" s="696" t="s">
        <v>11</v>
      </c>
      <c r="G638" s="705"/>
      <c r="H638" s="705"/>
      <c r="I638" s="705"/>
      <c r="J638" s="705"/>
      <c r="K638" s="705"/>
      <c r="L638" s="705"/>
      <c r="M638" s="705"/>
      <c r="N638" s="705"/>
      <c r="O638" s="705"/>
      <c r="P638" s="705"/>
      <c r="Q638" s="705"/>
      <c r="R638" s="702">
        <f>'4 - Electr UW allocation ktoe'!R$39</f>
        <v>0.45</v>
      </c>
      <c r="S638" s="702">
        <f>'4 - Electr UW allocation ktoe'!S$39</f>
        <v>0.45</v>
      </c>
      <c r="T638" s="702">
        <f>'4 - Electr UW allocation ktoe'!T$39</f>
        <v>0.45</v>
      </c>
      <c r="U638" s="702">
        <f>'4 - Electr UW allocation ktoe'!U$39</f>
        <v>0.45</v>
      </c>
      <c r="V638" s="702">
        <f>'4 - Electr UW allocation ktoe'!V$39</f>
        <v>0.45</v>
      </c>
      <c r="W638" s="702">
        <f>'4 - Electr UW allocation ktoe'!W$39</f>
        <v>0.45</v>
      </c>
      <c r="X638" s="702">
        <f>'4 - Electr UW allocation ktoe'!X$39</f>
        <v>0.45</v>
      </c>
      <c r="Y638" s="702">
        <f>'4 - Electr UW allocation ktoe'!Y$39</f>
        <v>0.45</v>
      </c>
      <c r="Z638" s="702">
        <f>'4 - Electr UW allocation ktoe'!Z$39</f>
        <v>0.45</v>
      </c>
      <c r="AA638" s="702">
        <f>'4 - Electr UW allocation ktoe'!AA$39</f>
        <v>0.45</v>
      </c>
      <c r="AB638" s="702">
        <f>'4 - Electr UW allocation ktoe'!AB$39</f>
        <v>0.45</v>
      </c>
      <c r="AC638" s="702">
        <f>'4 - Electr UW allocation ktoe'!AC$39</f>
        <v>0.45</v>
      </c>
      <c r="AD638" s="702">
        <f>'4 - Electr UW allocation ktoe'!AD$39</f>
        <v>0.45</v>
      </c>
      <c r="AE638" s="702">
        <f>'4 - Electr UW allocation ktoe'!AE$39</f>
        <v>0.45</v>
      </c>
      <c r="AF638" s="702">
        <f>'4 - Electr UW allocation ktoe'!AF$39</f>
        <v>0.45</v>
      </c>
      <c r="AG638" s="702">
        <f>'4 - Electr UW allocation ktoe'!AG$39</f>
        <v>0.45</v>
      </c>
      <c r="AH638" s="702">
        <f>'4 - Electr UW allocation ktoe'!AH$39</f>
        <v>0.45</v>
      </c>
      <c r="AI638" s="702">
        <f>'4 - Electr UW allocation ktoe'!AI$39</f>
        <v>0.45</v>
      </c>
      <c r="AJ638" s="702">
        <f>'4 - Electr UW allocation ktoe'!AJ$39</f>
        <v>0.45</v>
      </c>
      <c r="AK638" s="702">
        <f>'4 - Electr UW allocation ktoe'!AK$39</f>
        <v>0.45</v>
      </c>
      <c r="AL638" s="702">
        <f>'4 - Electr UW allocation ktoe'!AL$39</f>
        <v>0.45</v>
      </c>
      <c r="AM638" s="702">
        <f>'4 - Electr UW allocation ktoe'!AM$39</f>
        <v>0.45</v>
      </c>
      <c r="AN638" s="702">
        <f>'4 - Electr UW allocation ktoe'!AN$39</f>
        <v>0.45</v>
      </c>
      <c r="AO638" s="702">
        <f>'4 - Electr UW allocation ktoe'!AO$39</f>
        <v>0.45</v>
      </c>
      <c r="AP638" s="702">
        <f>'4 - Electr UW allocation ktoe'!AP$39</f>
        <v>0.45</v>
      </c>
      <c r="AQ638" s="702">
        <f>'4 - Electr UW allocation ktoe'!AQ$39</f>
        <v>0.45</v>
      </c>
      <c r="AR638" s="702">
        <f>'4 - Electr UW allocation ktoe'!AR$39</f>
        <v>0.45</v>
      </c>
      <c r="AS638" s="702">
        <f>'4 - Electr UW allocation ktoe'!AS$39</f>
        <v>0.45</v>
      </c>
      <c r="AT638" s="702">
        <f>'4 - Electr UW allocation ktoe'!AT$39</f>
        <v>0.45</v>
      </c>
      <c r="AU638" s="702">
        <f>'4 - Electr UW allocation ktoe'!AU$39</f>
        <v>0.45</v>
      </c>
      <c r="AV638" s="702">
        <f>'4 - Electr UW allocation ktoe'!AV$39</f>
        <v>0.45</v>
      </c>
      <c r="AW638" s="702">
        <f>'4 - Electr UW allocation ktoe'!AW$39</f>
        <v>0.45</v>
      </c>
      <c r="AX638" s="702">
        <f>'4 - Electr UW allocation ktoe'!AX$39</f>
        <v>0.45</v>
      </c>
      <c r="AY638" s="702">
        <f>'4 - Electr UW allocation ktoe'!AY$39</f>
        <v>0.45</v>
      </c>
      <c r="AZ638" s="702">
        <f>'4 - Electr UW allocation ktoe'!AZ$39</f>
        <v>0.45</v>
      </c>
      <c r="BA638" s="702">
        <f>'4 - Electr UW allocation ktoe'!BA$39</f>
        <v>0.45</v>
      </c>
      <c r="BB638" s="702">
        <f>'4 - Electr UW allocation ktoe'!BB$39</f>
        <v>0.45</v>
      </c>
      <c r="BC638" s="702">
        <f>'4 - Electr UW allocation ktoe'!BC$39</f>
        <v>0.45</v>
      </c>
      <c r="BD638" s="702">
        <f>'4 - Electr UW allocation ktoe'!BD$39</f>
        <v>0.45</v>
      </c>
      <c r="BE638" s="702">
        <f>'4 - Electr UW allocation ktoe'!BE$39</f>
        <v>0.45</v>
      </c>
      <c r="BF638" s="702">
        <f>'4 - Electr UW allocation ktoe'!BF$39</f>
        <v>0.45</v>
      </c>
      <c r="BG638" s="702">
        <f>'4 - Electr UW allocation ktoe'!BG$39</f>
        <v>0.45</v>
      </c>
      <c r="BH638" s="702">
        <f>'4 - Electr UW allocation ktoe'!BH$39</f>
        <v>0.45</v>
      </c>
    </row>
    <row r="639" spans="1:60" s="696" customFormat="1" ht="12.75" x14ac:dyDescent="0.2">
      <c r="A639" s="696" t="s">
        <v>6</v>
      </c>
      <c r="B639" s="696" t="s">
        <v>33</v>
      </c>
      <c r="C639" s="696" t="s">
        <v>14</v>
      </c>
      <c r="D639" s="696" t="s">
        <v>73</v>
      </c>
      <c r="E639" s="699" t="s">
        <v>1050</v>
      </c>
      <c r="F639" s="696" t="s">
        <v>12</v>
      </c>
      <c r="G639" s="705"/>
      <c r="H639" s="705"/>
      <c r="I639" s="705"/>
      <c r="J639" s="705"/>
      <c r="K639" s="705"/>
      <c r="L639" s="705"/>
      <c r="M639" s="705"/>
      <c r="N639" s="705"/>
      <c r="O639" s="705"/>
      <c r="P639" s="705"/>
      <c r="Q639" s="705"/>
      <c r="R639" s="696">
        <f>'4 - Electr UW allocation ktoe'!R$40</f>
        <v>0.73666299999999996</v>
      </c>
      <c r="S639" s="696">
        <f>'4 - Electr UW allocation ktoe'!S$40</f>
        <v>0.73999599999999999</v>
      </c>
      <c r="T639" s="696">
        <f>'4 - Electr UW allocation ktoe'!T$40</f>
        <v>0.74332900000000002</v>
      </c>
      <c r="U639" s="696">
        <f>'4 - Electr UW allocation ktoe'!U$40</f>
        <v>0.74666200000000005</v>
      </c>
      <c r="V639" s="696">
        <f>'4 - Electr UW allocation ktoe'!V$40</f>
        <v>0.74999499999999997</v>
      </c>
      <c r="W639" s="696">
        <f>'4 - Electr UW allocation ktoe'!W$40</f>
        <v>0.753328</v>
      </c>
      <c r="X639" s="696">
        <f>'4 - Electr UW allocation ktoe'!X$40</f>
        <v>0.75666100000000003</v>
      </c>
      <c r="Y639" s="696">
        <f>'4 - Electr UW allocation ktoe'!Y$40</f>
        <v>0.75999400000000095</v>
      </c>
      <c r="Z639" s="696">
        <f>'4 - Electr UW allocation ktoe'!Z$40</f>
        <v>0.76332700000000098</v>
      </c>
      <c r="AA639" s="696">
        <f>'4 - Electr UW allocation ktoe'!AA$40</f>
        <v>0.76666000000000101</v>
      </c>
      <c r="AB639" s="696">
        <f>'4 - Electr UW allocation ktoe'!AB$40</f>
        <v>0.76999300000000104</v>
      </c>
      <c r="AC639" s="696">
        <f>'4 - Electr UW allocation ktoe'!AC$40</f>
        <v>0.77332600000000096</v>
      </c>
      <c r="AD639" s="696">
        <f>'4 - Electr UW allocation ktoe'!AD$40</f>
        <v>0.77665900000000099</v>
      </c>
      <c r="AE639" s="696">
        <f>'4 - Electr UW allocation ktoe'!AE$40</f>
        <v>0.77999200000000102</v>
      </c>
      <c r="AF639" s="696">
        <f>'4 - Electr UW allocation ktoe'!AF$40</f>
        <v>0.78332500000000105</v>
      </c>
      <c r="AG639" s="696">
        <f>'4 - Electr UW allocation ktoe'!AG$40</f>
        <v>0.78665800000000097</v>
      </c>
      <c r="AH639" s="696">
        <f>'4 - Electr UW allocation ktoe'!AH$40</f>
        <v>0.789991000000001</v>
      </c>
      <c r="AI639" s="696">
        <f>'4 - Electr UW allocation ktoe'!AI$40</f>
        <v>0.79332400000000103</v>
      </c>
      <c r="AJ639" s="696">
        <f>'4 - Electr UW allocation ktoe'!AJ$40</f>
        <v>0.79665700000000095</v>
      </c>
      <c r="AK639" s="696">
        <f>'4 - Electr UW allocation ktoe'!AK$40</f>
        <v>0.79999000000000098</v>
      </c>
      <c r="AL639" s="696">
        <f>'4 - Electr UW allocation ktoe'!AL$40</f>
        <v>0.80332300000000101</v>
      </c>
      <c r="AM639" s="696">
        <f>'4 - Electr UW allocation ktoe'!AM$40</f>
        <v>0.80665600000000104</v>
      </c>
      <c r="AN639" s="696">
        <f>'4 - Electr UW allocation ktoe'!AN$40</f>
        <v>0.80998900000000096</v>
      </c>
      <c r="AO639" s="696">
        <f>'4 - Electr UW allocation ktoe'!AO$40</f>
        <v>0.81332200000000099</v>
      </c>
      <c r="AP639" s="696">
        <f>'4 - Electr UW allocation ktoe'!AP$40</f>
        <v>0.81665500000000102</v>
      </c>
      <c r="AQ639" s="696">
        <f>'4 - Electr UW allocation ktoe'!AQ$40</f>
        <v>0.81998800000000105</v>
      </c>
      <c r="AR639" s="696">
        <f>'4 - Electr UW allocation ktoe'!AR$40</f>
        <v>0.82332100000000097</v>
      </c>
      <c r="AS639" s="696">
        <f>'4 - Electr UW allocation ktoe'!AS$40</f>
        <v>0.826654000000001</v>
      </c>
      <c r="AT639" s="696">
        <f>'4 - Electr UW allocation ktoe'!AT$40</f>
        <v>0.82998700000000103</v>
      </c>
      <c r="AU639" s="696">
        <f>'4 - Electr UW allocation ktoe'!AU$40</f>
        <v>0.83332000000000095</v>
      </c>
      <c r="AV639" s="696">
        <f>'4 - Electr UW allocation ktoe'!AV$40</f>
        <v>0.83665300000000098</v>
      </c>
      <c r="AW639" s="696">
        <f>'4 - Electr UW allocation ktoe'!AW$40</f>
        <v>0.83998600000000101</v>
      </c>
      <c r="AX639" s="696">
        <f>'4 - Electr UW allocation ktoe'!AX$40</f>
        <v>0.84331900000000104</v>
      </c>
      <c r="AY639" s="696">
        <f>'4 - Electr UW allocation ktoe'!AY$40</f>
        <v>0.84665200000000096</v>
      </c>
      <c r="AZ639" s="696">
        <f>'4 - Electr UW allocation ktoe'!AZ$40</f>
        <v>0.84998500000000099</v>
      </c>
      <c r="BA639" s="696">
        <f>'4 - Electr UW allocation ktoe'!BA$40</f>
        <v>0.85331800000000102</v>
      </c>
      <c r="BB639" s="696">
        <f>'4 - Electr UW allocation ktoe'!BB$40</f>
        <v>0.85665100000000105</v>
      </c>
      <c r="BC639" s="696">
        <f>'4 - Electr UW allocation ktoe'!BC$40</f>
        <v>0.85998400000000097</v>
      </c>
      <c r="BD639" s="696">
        <f>'4 - Electr UW allocation ktoe'!BD$40</f>
        <v>0.863317000000001</v>
      </c>
      <c r="BE639" s="696">
        <f>'4 - Electr UW allocation ktoe'!BE$40</f>
        <v>0.86665000000000203</v>
      </c>
      <c r="BF639" s="696">
        <f>'4 - Electr UW allocation ktoe'!BF$40</f>
        <v>0.86998300000000295</v>
      </c>
      <c r="BG639" s="696">
        <f>'4 - Electr UW allocation ktoe'!BG$40</f>
        <v>0.87331600000000398</v>
      </c>
      <c r="BH639" s="696">
        <f>'4 - Electr UW allocation ktoe'!BH$40</f>
        <v>0.87664900000000501</v>
      </c>
    </row>
    <row r="640" spans="1:60" s="696" customFormat="1" ht="12.75" x14ac:dyDescent="0.2">
      <c r="A640" s="696" t="s">
        <v>6</v>
      </c>
      <c r="B640" s="696" t="s">
        <v>33</v>
      </c>
      <c r="C640" s="696" t="s">
        <v>14</v>
      </c>
      <c r="D640" s="696" t="s">
        <v>73</v>
      </c>
      <c r="E640" s="699" t="s">
        <v>1050</v>
      </c>
      <c r="F640" s="696" t="s">
        <v>13</v>
      </c>
      <c r="G640" s="705"/>
      <c r="H640" s="705"/>
      <c r="I640" s="705"/>
      <c r="J640" s="705"/>
      <c r="K640" s="705"/>
      <c r="L640" s="705"/>
      <c r="M640" s="705"/>
      <c r="N640" s="705"/>
      <c r="O640" s="705"/>
      <c r="P640" s="705"/>
      <c r="Q640" s="705"/>
      <c r="R640" s="696">
        <f>'4 - Electr UW allocation ktoe'!R$42</f>
        <v>1</v>
      </c>
      <c r="S640" s="696">
        <f>'4 - Electr UW allocation ktoe'!S$42</f>
        <v>1</v>
      </c>
      <c r="T640" s="696">
        <f>'4 - Electr UW allocation ktoe'!T$42</f>
        <v>1</v>
      </c>
      <c r="U640" s="696">
        <f>'4 - Electr UW allocation ktoe'!U$42</f>
        <v>1</v>
      </c>
      <c r="V640" s="696">
        <f>'4 - Electr UW allocation ktoe'!V$42</f>
        <v>1</v>
      </c>
      <c r="W640" s="696">
        <f>'4 - Electr UW allocation ktoe'!W$42</f>
        <v>1</v>
      </c>
      <c r="X640" s="696">
        <f>'4 - Electr UW allocation ktoe'!X$42</f>
        <v>1</v>
      </c>
      <c r="Y640" s="696">
        <f>'4 - Electr UW allocation ktoe'!Y$42</f>
        <v>1</v>
      </c>
      <c r="Z640" s="696">
        <f>'4 - Electr UW allocation ktoe'!Z$42</f>
        <v>1</v>
      </c>
      <c r="AA640" s="696">
        <f>'4 - Electr UW allocation ktoe'!AA$42</f>
        <v>1</v>
      </c>
      <c r="AB640" s="696">
        <f>'4 - Electr UW allocation ktoe'!AB$42</f>
        <v>1</v>
      </c>
      <c r="AC640" s="696">
        <f>'4 - Electr UW allocation ktoe'!AC$42</f>
        <v>1</v>
      </c>
      <c r="AD640" s="696">
        <f>'4 - Electr UW allocation ktoe'!AD$42</f>
        <v>1</v>
      </c>
      <c r="AE640" s="696">
        <f>'4 - Electr UW allocation ktoe'!AE$42</f>
        <v>1</v>
      </c>
      <c r="AF640" s="696">
        <f>'4 - Electr UW allocation ktoe'!AF$42</f>
        <v>1</v>
      </c>
      <c r="AG640" s="696">
        <f>'4 - Electr UW allocation ktoe'!AG$42</f>
        <v>1</v>
      </c>
      <c r="AH640" s="696">
        <f>'4 - Electr UW allocation ktoe'!AH$42</f>
        <v>1</v>
      </c>
      <c r="AI640" s="696">
        <f>'4 - Electr UW allocation ktoe'!AI$42</f>
        <v>1</v>
      </c>
      <c r="AJ640" s="696">
        <f>'4 - Electr UW allocation ktoe'!AJ$42</f>
        <v>1</v>
      </c>
      <c r="AK640" s="696">
        <f>'4 - Electr UW allocation ktoe'!AK$42</f>
        <v>1</v>
      </c>
      <c r="AL640" s="696">
        <f>'4 - Electr UW allocation ktoe'!AL$42</f>
        <v>1</v>
      </c>
      <c r="AM640" s="696">
        <f>'4 - Electr UW allocation ktoe'!AM$42</f>
        <v>1</v>
      </c>
      <c r="AN640" s="696">
        <f>'4 - Electr UW allocation ktoe'!AN$42</f>
        <v>1</v>
      </c>
      <c r="AO640" s="696">
        <f>'4 - Electr UW allocation ktoe'!AO$42</f>
        <v>1</v>
      </c>
      <c r="AP640" s="696">
        <f>'4 - Electr UW allocation ktoe'!AP$42</f>
        <v>1</v>
      </c>
      <c r="AQ640" s="696">
        <f>'4 - Electr UW allocation ktoe'!AQ$42</f>
        <v>1</v>
      </c>
      <c r="AR640" s="696">
        <f>'4 - Electr UW allocation ktoe'!AR$42</f>
        <v>1</v>
      </c>
      <c r="AS640" s="696">
        <f>'4 - Electr UW allocation ktoe'!AS$42</f>
        <v>1</v>
      </c>
      <c r="AT640" s="696">
        <f>'4 - Electr UW allocation ktoe'!AT$42</f>
        <v>1</v>
      </c>
      <c r="AU640" s="696">
        <f>'4 - Electr UW allocation ktoe'!AU$42</f>
        <v>1</v>
      </c>
      <c r="AV640" s="696">
        <f>'4 - Electr UW allocation ktoe'!AV$42</f>
        <v>1</v>
      </c>
      <c r="AW640" s="696">
        <f>'4 - Electr UW allocation ktoe'!AW$42</f>
        <v>1</v>
      </c>
      <c r="AX640" s="696">
        <f>'4 - Electr UW allocation ktoe'!AX$42</f>
        <v>1</v>
      </c>
      <c r="AY640" s="696">
        <f>'4 - Electr UW allocation ktoe'!AY$42</f>
        <v>1</v>
      </c>
      <c r="AZ640" s="696">
        <f>'4 - Electr UW allocation ktoe'!AZ$42</f>
        <v>1</v>
      </c>
      <c r="BA640" s="696">
        <f>'4 - Electr UW allocation ktoe'!BA$42</f>
        <v>1</v>
      </c>
      <c r="BB640" s="696">
        <f>'4 - Electr UW allocation ktoe'!BB$42</f>
        <v>1</v>
      </c>
      <c r="BC640" s="696">
        <f>'4 - Electr UW allocation ktoe'!BC$42</f>
        <v>1</v>
      </c>
      <c r="BD640" s="696">
        <f>'4 - Electr UW allocation ktoe'!BD$42</f>
        <v>1</v>
      </c>
      <c r="BE640" s="696">
        <f>'4 - Electr UW allocation ktoe'!BE$42</f>
        <v>1</v>
      </c>
      <c r="BF640" s="696">
        <f>'4 - Electr UW allocation ktoe'!BF$42</f>
        <v>1</v>
      </c>
      <c r="BG640" s="696">
        <f>'4 - Electr UW allocation ktoe'!BG$42</f>
        <v>1</v>
      </c>
      <c r="BH640" s="696">
        <f>'4 - Electr UW allocation ktoe'!BH$42</f>
        <v>1</v>
      </c>
    </row>
    <row r="641" spans="1:60" s="696" customFormat="1" ht="12.75" x14ac:dyDescent="0.2">
      <c r="A641" s="696" t="s">
        <v>6</v>
      </c>
      <c r="B641" s="696" t="s">
        <v>33</v>
      </c>
      <c r="C641" s="696" t="s">
        <v>14</v>
      </c>
      <c r="D641" s="696" t="s">
        <v>834</v>
      </c>
      <c r="E641" s="699" t="s">
        <v>1051</v>
      </c>
      <c r="F641" s="696" t="s">
        <v>11</v>
      </c>
      <c r="G641" s="705"/>
      <c r="H641" s="705"/>
      <c r="I641" s="705"/>
      <c r="J641" s="705"/>
      <c r="K641" s="705"/>
      <c r="L641" s="705"/>
      <c r="M641" s="705"/>
      <c r="N641" s="705"/>
      <c r="O641" s="705"/>
      <c r="P641" s="705"/>
      <c r="Q641" s="705"/>
      <c r="R641" s="702">
        <f>'4 - Electr UW allocation ktoe'!R$44</f>
        <v>0.45</v>
      </c>
      <c r="S641" s="702">
        <f>'4 - Electr UW allocation ktoe'!S$44</f>
        <v>0.45</v>
      </c>
      <c r="T641" s="702">
        <f>'4 - Electr UW allocation ktoe'!T$44</f>
        <v>0.45</v>
      </c>
      <c r="U641" s="702">
        <f>'4 - Electr UW allocation ktoe'!U$44</f>
        <v>0.45</v>
      </c>
      <c r="V641" s="702">
        <f>'4 - Electr UW allocation ktoe'!V$44</f>
        <v>0.45</v>
      </c>
      <c r="W641" s="702">
        <f>'4 - Electr UW allocation ktoe'!W$44</f>
        <v>0.45</v>
      </c>
      <c r="X641" s="702">
        <f>'4 - Electr UW allocation ktoe'!X$44</f>
        <v>0.45</v>
      </c>
      <c r="Y641" s="702">
        <f>'4 - Electr UW allocation ktoe'!Y$44</f>
        <v>0.45</v>
      </c>
      <c r="Z641" s="702">
        <f>'4 - Electr UW allocation ktoe'!Z$44</f>
        <v>0.45</v>
      </c>
      <c r="AA641" s="702">
        <f>'4 - Electr UW allocation ktoe'!AA$44</f>
        <v>0.45</v>
      </c>
      <c r="AB641" s="702">
        <f>'4 - Electr UW allocation ktoe'!AB$44</f>
        <v>0.45</v>
      </c>
      <c r="AC641" s="702">
        <f>'4 - Electr UW allocation ktoe'!AC$44</f>
        <v>0.45</v>
      </c>
      <c r="AD641" s="702">
        <f>'4 - Electr UW allocation ktoe'!AD$44</f>
        <v>0.45</v>
      </c>
      <c r="AE641" s="702">
        <f>'4 - Electr UW allocation ktoe'!AE$44</f>
        <v>0.45</v>
      </c>
      <c r="AF641" s="702">
        <f>'4 - Electr UW allocation ktoe'!AF$44</f>
        <v>0.45</v>
      </c>
      <c r="AG641" s="702">
        <f>'4 - Electr UW allocation ktoe'!AG$44</f>
        <v>0.45</v>
      </c>
      <c r="AH641" s="702">
        <f>'4 - Electr UW allocation ktoe'!AH$44</f>
        <v>0.45</v>
      </c>
      <c r="AI641" s="702">
        <f>'4 - Electr UW allocation ktoe'!AI$44</f>
        <v>0.45</v>
      </c>
      <c r="AJ641" s="702">
        <f>'4 - Electr UW allocation ktoe'!AJ$44</f>
        <v>0.45</v>
      </c>
      <c r="AK641" s="702">
        <f>'4 - Electr UW allocation ktoe'!AK$44</f>
        <v>0.45</v>
      </c>
      <c r="AL641" s="702">
        <f>'4 - Electr UW allocation ktoe'!AL$44</f>
        <v>0.45</v>
      </c>
      <c r="AM641" s="702">
        <f>'4 - Electr UW allocation ktoe'!AM$44</f>
        <v>0.45</v>
      </c>
      <c r="AN641" s="702">
        <f>'4 - Electr UW allocation ktoe'!AN$44</f>
        <v>0.45</v>
      </c>
      <c r="AO641" s="702">
        <f>'4 - Electr UW allocation ktoe'!AO$44</f>
        <v>0.45</v>
      </c>
      <c r="AP641" s="702">
        <f>'4 - Electr UW allocation ktoe'!AP$44</f>
        <v>0.45</v>
      </c>
      <c r="AQ641" s="702">
        <f>'4 - Electr UW allocation ktoe'!AQ$44</f>
        <v>0.45</v>
      </c>
      <c r="AR641" s="702">
        <f>'4 - Electr UW allocation ktoe'!AR$44</f>
        <v>0.45</v>
      </c>
      <c r="AS641" s="702">
        <f>'4 - Electr UW allocation ktoe'!AS$44</f>
        <v>0.45</v>
      </c>
      <c r="AT641" s="702">
        <f>'4 - Electr UW allocation ktoe'!AT$44</f>
        <v>0.45</v>
      </c>
      <c r="AU641" s="702">
        <f>'4 - Electr UW allocation ktoe'!AU$44</f>
        <v>0.45</v>
      </c>
      <c r="AV641" s="702">
        <f>'4 - Electr UW allocation ktoe'!AV$44</f>
        <v>0.45</v>
      </c>
      <c r="AW641" s="702">
        <f>'4 - Electr UW allocation ktoe'!AW$44</f>
        <v>0.45</v>
      </c>
      <c r="AX641" s="702">
        <f>'4 - Electr UW allocation ktoe'!AX$44</f>
        <v>0.45</v>
      </c>
      <c r="AY641" s="702">
        <f>'4 - Electr UW allocation ktoe'!AY$44</f>
        <v>0.45</v>
      </c>
      <c r="AZ641" s="702">
        <f>'4 - Electr UW allocation ktoe'!AZ$44</f>
        <v>0.45</v>
      </c>
      <c r="BA641" s="702">
        <f>'4 - Electr UW allocation ktoe'!BA$44</f>
        <v>0.45</v>
      </c>
      <c r="BB641" s="702">
        <f>'4 - Electr UW allocation ktoe'!BB$44</f>
        <v>0.45</v>
      </c>
      <c r="BC641" s="702">
        <f>'4 - Electr UW allocation ktoe'!BC$44</f>
        <v>0.45</v>
      </c>
      <c r="BD641" s="702">
        <f>'4 - Electr UW allocation ktoe'!BD$44</f>
        <v>0.45</v>
      </c>
      <c r="BE641" s="702">
        <f>'4 - Electr UW allocation ktoe'!BE$44</f>
        <v>0.45</v>
      </c>
      <c r="BF641" s="702">
        <f>'4 - Electr UW allocation ktoe'!BF$44</f>
        <v>0.45</v>
      </c>
      <c r="BG641" s="702">
        <f>'4 - Electr UW allocation ktoe'!BG$44</f>
        <v>0.45</v>
      </c>
      <c r="BH641" s="702">
        <f>'4 - Electr UW allocation ktoe'!BH$44</f>
        <v>0.45</v>
      </c>
    </row>
    <row r="642" spans="1:60" s="696" customFormat="1" ht="12.75" x14ac:dyDescent="0.2">
      <c r="A642" s="696" t="s">
        <v>6</v>
      </c>
      <c r="B642" s="696" t="s">
        <v>33</v>
      </c>
      <c r="C642" s="696" t="s">
        <v>14</v>
      </c>
      <c r="D642" s="696" t="s">
        <v>834</v>
      </c>
      <c r="E642" s="699" t="s">
        <v>1051</v>
      </c>
      <c r="F642" s="696" t="s">
        <v>12</v>
      </c>
      <c r="G642" s="705"/>
      <c r="H642" s="705"/>
      <c r="I642" s="705"/>
      <c r="J642" s="705"/>
      <c r="K642" s="705"/>
      <c r="L642" s="705"/>
      <c r="M642" s="705"/>
      <c r="N642" s="705"/>
      <c r="O642" s="705"/>
      <c r="P642" s="705"/>
      <c r="Q642" s="705"/>
      <c r="R642" s="700">
        <f>'3 Heat eta and phi'!O$43</f>
        <v>0.82199999999999995</v>
      </c>
      <c r="S642" s="700">
        <f>'3 Heat eta and phi'!P$43</f>
        <v>0.82399999999999995</v>
      </c>
      <c r="T642" s="700">
        <f>'3 Heat eta and phi'!Q$43</f>
        <v>0.82599999999999996</v>
      </c>
      <c r="U642" s="700">
        <f>'3 Heat eta and phi'!R$43</f>
        <v>0.82799999999999996</v>
      </c>
      <c r="V642" s="700">
        <f>'3 Heat eta and phi'!S$43</f>
        <v>0.83</v>
      </c>
      <c r="W642" s="700">
        <f>'3 Heat eta and phi'!T$43</f>
        <v>0.83199999999999996</v>
      </c>
      <c r="X642" s="700">
        <f>'3 Heat eta and phi'!U$43</f>
        <v>0.83399999999999996</v>
      </c>
      <c r="Y642" s="700">
        <f>'3 Heat eta and phi'!V$43</f>
        <v>0.83599999999999997</v>
      </c>
      <c r="Z642" s="700">
        <f>'3 Heat eta and phi'!W$43</f>
        <v>0.83799999999999997</v>
      </c>
      <c r="AA642" s="700">
        <f>'3 Heat eta and phi'!X$43</f>
        <v>0.84</v>
      </c>
      <c r="AB642" s="700">
        <f>'3 Heat eta and phi'!Y$43</f>
        <v>0.84199999999999997</v>
      </c>
      <c r="AC642" s="700">
        <f>'3 Heat eta and phi'!Z$43</f>
        <v>0.84399999999999997</v>
      </c>
      <c r="AD642" s="700">
        <f>'3 Heat eta and phi'!AA$43</f>
        <v>0.84599999999999997</v>
      </c>
      <c r="AE642" s="700">
        <f>'3 Heat eta and phi'!AB$43</f>
        <v>0.84799999999999998</v>
      </c>
      <c r="AF642" s="700">
        <f>'3 Heat eta and phi'!AC$43</f>
        <v>0.85</v>
      </c>
      <c r="AG642" s="700">
        <f>'3 Heat eta and phi'!AD$43</f>
        <v>0.85199999999999998</v>
      </c>
      <c r="AH642" s="700">
        <f>'3 Heat eta and phi'!AE$43</f>
        <v>0.85399999999999998</v>
      </c>
      <c r="AI642" s="700">
        <f>'3 Heat eta and phi'!AF$43</f>
        <v>0.85599999999999998</v>
      </c>
      <c r="AJ642" s="700">
        <f>'3 Heat eta and phi'!AG$43</f>
        <v>0.85799999999999998</v>
      </c>
      <c r="AK642" s="700">
        <f>'3 Heat eta and phi'!AH$43</f>
        <v>0.86</v>
      </c>
      <c r="AL642" s="700">
        <f>'3 Heat eta and phi'!AI$43</f>
        <v>0.86199999999999999</v>
      </c>
      <c r="AM642" s="700">
        <f>'3 Heat eta and phi'!AJ$43</f>
        <v>0.86399999999999999</v>
      </c>
      <c r="AN642" s="700">
        <f>'3 Heat eta and phi'!AK$43</f>
        <v>0.86599999999999999</v>
      </c>
      <c r="AO642" s="700">
        <f>'3 Heat eta and phi'!AL$43</f>
        <v>0.86799999999999999</v>
      </c>
      <c r="AP642" s="700">
        <f>'3 Heat eta and phi'!AM$43</f>
        <v>0.87</v>
      </c>
      <c r="AQ642" s="700">
        <f>'3 Heat eta and phi'!AN$43</f>
        <v>0.872</v>
      </c>
      <c r="AR642" s="700">
        <f>'3 Heat eta and phi'!AO$43</f>
        <v>0.874</v>
      </c>
      <c r="AS642" s="700">
        <f>'3 Heat eta and phi'!AP$43</f>
        <v>0.876</v>
      </c>
      <c r="AT642" s="700">
        <f>'3 Heat eta and phi'!AQ$43</f>
        <v>0.878</v>
      </c>
      <c r="AU642" s="700">
        <f>'3 Heat eta and phi'!AR$43</f>
        <v>0.88</v>
      </c>
      <c r="AV642" s="700">
        <f>'3 Heat eta and phi'!AS$43</f>
        <v>0.88200000000000001</v>
      </c>
      <c r="AW642" s="700">
        <f>'3 Heat eta and phi'!AT$43</f>
        <v>0.88400000000000001</v>
      </c>
      <c r="AX642" s="700">
        <f>'3 Heat eta and phi'!AU$43</f>
        <v>0.88600000000000001</v>
      </c>
      <c r="AY642" s="700">
        <f>'3 Heat eta and phi'!AV$43</f>
        <v>0.88800000000000001</v>
      </c>
      <c r="AZ642" s="700">
        <f>'3 Heat eta and phi'!AW$43</f>
        <v>0.89</v>
      </c>
      <c r="BA642" s="700">
        <f>'3 Heat eta and phi'!AX$43</f>
        <v>0.89200000000000002</v>
      </c>
      <c r="BB642" s="700">
        <f>'3 Heat eta and phi'!AY$43</f>
        <v>0.89400000000000002</v>
      </c>
      <c r="BC642" s="700">
        <f>'3 Heat eta and phi'!AZ$43</f>
        <v>0.89600000000000002</v>
      </c>
      <c r="BD642" s="700">
        <f>'3 Heat eta and phi'!BA$43</f>
        <v>0.89800000000000002</v>
      </c>
      <c r="BE642" s="700">
        <f>'3 Heat eta and phi'!BB$43</f>
        <v>0.9</v>
      </c>
      <c r="BF642" s="700">
        <f>'3 Heat eta and phi'!BC$43</f>
        <v>0.90200000000000002</v>
      </c>
      <c r="BG642" s="700">
        <f>'3 Heat eta and phi'!BD$43</f>
        <v>0.90400000000000003</v>
      </c>
      <c r="BH642" s="700">
        <f>'3 Heat eta and phi'!BE$43</f>
        <v>0.90600000000000003</v>
      </c>
    </row>
    <row r="643" spans="1:60" s="696" customFormat="1" ht="12.75" x14ac:dyDescent="0.2">
      <c r="A643" s="696" t="s">
        <v>6</v>
      </c>
      <c r="B643" s="696" t="s">
        <v>33</v>
      </c>
      <c r="C643" s="696" t="s">
        <v>14</v>
      </c>
      <c r="D643" s="696" t="s">
        <v>834</v>
      </c>
      <c r="E643" s="699" t="s">
        <v>1051</v>
      </c>
      <c r="F643" s="696" t="s">
        <v>13</v>
      </c>
      <c r="G643" s="705"/>
      <c r="H643" s="705"/>
      <c r="I643" s="705"/>
      <c r="J643" s="705"/>
      <c r="K643" s="705"/>
      <c r="L643" s="705"/>
      <c r="M643" s="705"/>
      <c r="N643" s="705"/>
      <c r="O643" s="705"/>
      <c r="P643" s="705"/>
      <c r="Q643" s="705"/>
      <c r="R643" s="700">
        <f>'3 Heat eta and phi'!O$46</f>
        <v>0.40261044176706828</v>
      </c>
      <c r="S643" s="700">
        <f>'3 Heat eta and phi'!P$46</f>
        <v>0.40308602832382168</v>
      </c>
      <c r="T643" s="700">
        <f>'3 Heat eta and phi'!Q$46</f>
        <v>0.4022933840625661</v>
      </c>
      <c r="U643" s="700">
        <f>'3 Heat eta and phi'!R$46</f>
        <v>0.40287465652082011</v>
      </c>
      <c r="V643" s="700">
        <f>'3 Heat eta and phi'!S$46</f>
        <v>0.40102515324455723</v>
      </c>
      <c r="W643" s="700">
        <f>'3 Heat eta and phi'!T$46</f>
        <v>0.40076093849080541</v>
      </c>
      <c r="X643" s="700">
        <f>'3 Heat eta and phi'!U$46</f>
        <v>0.4033502430775735</v>
      </c>
      <c r="Y643" s="700">
        <f>'3 Heat eta and phi'!V$46</f>
        <v>0.40234622701331646</v>
      </c>
      <c r="Z643" s="700">
        <f>'3 Heat eta and phi'!W$46</f>
        <v>0.40435425914183065</v>
      </c>
      <c r="AA643" s="700">
        <f>'3 Heat eta and phi'!X$46</f>
        <v>0.40271612766856901</v>
      </c>
      <c r="AB643" s="700">
        <f>'3 Heat eta and phi'!Y$46</f>
        <v>0.402134855210315</v>
      </c>
      <c r="AC643" s="700">
        <f>'3 Heat eta and phi'!Z$46</f>
        <v>0.40250475586556766</v>
      </c>
      <c r="AD643" s="700">
        <f>'3 Heat eta and phi'!AA$46</f>
        <v>0.40160642570281135</v>
      </c>
      <c r="AE643" s="700">
        <f>'3 Heat eta and phi'!AB$46</f>
        <v>0.40202916930881427</v>
      </c>
      <c r="AF643" s="700">
        <f>'3 Heat eta and phi'!AC$46</f>
        <v>0.40409004438807872</v>
      </c>
      <c r="AG643" s="700">
        <f>'3 Heat eta and phi'!AD$46</f>
        <v>0.40414288733882908</v>
      </c>
      <c r="AH643" s="700">
        <f>'3 Heat eta and phi'!AE$46</f>
        <v>0.40340308602832387</v>
      </c>
      <c r="AI643" s="700">
        <f>'3 Heat eta and phi'!AF$46</f>
        <v>0.4022933840625661</v>
      </c>
      <c r="AJ643" s="700">
        <f>'3 Heat eta and phi'!AG$46</f>
        <v>0.39996829422954983</v>
      </c>
      <c r="AK643" s="700">
        <f>'3 Heat eta and phi'!AH$46</f>
        <v>0.40007398013105056</v>
      </c>
      <c r="AL643" s="700">
        <f>'3 Heat eta and phi'!AI$46</f>
        <v>0.40255759881631803</v>
      </c>
      <c r="AM643" s="700">
        <f>'3 Heat eta and phi'!AJ$46</f>
        <v>0.40165926865356172</v>
      </c>
      <c r="AN643" s="700">
        <f>'3 Heat eta and phi'!AK$46</f>
        <v>0.40292749947157058</v>
      </c>
      <c r="AO643" s="700">
        <f>'3 Heat eta and phi'!AL$46</f>
        <v>0.40113083914605796</v>
      </c>
      <c r="AP643" s="700">
        <f>'3 Heat eta and phi'!AM$46</f>
        <v>0.39965123652504764</v>
      </c>
      <c r="AQ643" s="700">
        <f>'3 Heat eta and phi'!AN$46</f>
        <v>0.40329740012682325</v>
      </c>
      <c r="AR643" s="700">
        <f>'3 Heat eta and phi'!AO$46</f>
        <v>0.40091946734305661</v>
      </c>
      <c r="AS643" s="700">
        <f>'3 Heat eta and phi'!AP$46</f>
        <v>0.40070809554005504</v>
      </c>
      <c r="AT643" s="700">
        <f>'3 Heat eta and phi'!AQ$46</f>
        <v>0.40012682308180103</v>
      </c>
      <c r="AU643" s="700">
        <f>'3 Heat eta and phi'!AR$46</f>
        <v>0.40097231029380687</v>
      </c>
      <c r="AV643" s="700">
        <f>'3 Heat eta and phi'!AS$46</f>
        <v>0.40123652504755869</v>
      </c>
      <c r="AW643" s="700">
        <f>'3 Heat eta and phi'!AT$46</f>
        <v>0.40054956668780395</v>
      </c>
      <c r="AX643" s="700">
        <f>'3 Heat eta and phi'!AU$46</f>
        <v>0.40033819488480238</v>
      </c>
      <c r="AY643" s="700">
        <f>'3 Heat eta and phi'!AV$46</f>
        <v>0.40065525258930468</v>
      </c>
      <c r="AZ643" s="700">
        <f>'3 Heat eta and phi'!AW$46</f>
        <v>0.40039103783555285</v>
      </c>
      <c r="BA643" s="700">
        <f>'3 Heat eta and phi'!AX$46</f>
        <v>0.40017966603255128</v>
      </c>
      <c r="BB643" s="700">
        <f>'3 Heat eta and phi'!AY$46</f>
        <v>0.40023250898330165</v>
      </c>
      <c r="BC643" s="700">
        <f>'3 Heat eta and phi'!AZ$46</f>
        <v>0.40139505389980978</v>
      </c>
      <c r="BD643" s="700">
        <f>'3 Heat eta and phi'!BA$46</f>
        <v>0.40123652504755869</v>
      </c>
      <c r="BE643" s="700">
        <f>'3 Heat eta and phi'!BB$46</f>
        <v>0.40329740012682325</v>
      </c>
      <c r="BF643" s="700">
        <f>'3 Heat eta and phi'!BC$46</f>
        <v>0.40123652504755869</v>
      </c>
      <c r="BG643" s="700">
        <f>'3 Heat eta and phi'!BD$46</f>
        <v>0.40192348340731354</v>
      </c>
      <c r="BH643" s="700">
        <f>'3 Heat eta and phi'!BE$46</f>
        <v>0.40266328471781876</v>
      </c>
    </row>
    <row r="644" spans="1:60" s="696" customFormat="1" ht="12.75" x14ac:dyDescent="0.2">
      <c r="A644" s="696" t="s">
        <v>6</v>
      </c>
      <c r="B644" s="696" t="s">
        <v>33</v>
      </c>
      <c r="C644" s="696" t="s">
        <v>14</v>
      </c>
      <c r="D644" s="696" t="s">
        <v>1024</v>
      </c>
      <c r="E644" s="699" t="s">
        <v>1052</v>
      </c>
      <c r="F644" s="696" t="s">
        <v>11</v>
      </c>
      <c r="G644" s="705"/>
      <c r="H644" s="705"/>
      <c r="I644" s="705"/>
      <c r="J644" s="705"/>
      <c r="K644" s="705"/>
      <c r="L644" s="705"/>
      <c r="M644" s="705"/>
      <c r="N644" s="705"/>
      <c r="O644" s="705"/>
      <c r="P644" s="705"/>
      <c r="Q644" s="705"/>
      <c r="R644" s="702">
        <f>'4 - Electr UW allocation ktoe'!R$49</f>
        <v>0.1</v>
      </c>
      <c r="S644" s="702">
        <f>'4 - Electr UW allocation ktoe'!S$49</f>
        <v>0.1</v>
      </c>
      <c r="T644" s="702">
        <f>'4 - Electr UW allocation ktoe'!T$49</f>
        <v>0.1</v>
      </c>
      <c r="U644" s="702">
        <f>'4 - Electr UW allocation ktoe'!U$49</f>
        <v>0.1</v>
      </c>
      <c r="V644" s="702">
        <f>'4 - Electr UW allocation ktoe'!V$49</f>
        <v>0.1</v>
      </c>
      <c r="W644" s="702">
        <f>'4 - Electr UW allocation ktoe'!W$49</f>
        <v>0.1</v>
      </c>
      <c r="X644" s="702">
        <f>'4 - Electr UW allocation ktoe'!X$49</f>
        <v>0.1</v>
      </c>
      <c r="Y644" s="702">
        <f>'4 - Electr UW allocation ktoe'!Y$49</f>
        <v>0.1</v>
      </c>
      <c r="Z644" s="702">
        <f>'4 - Electr UW allocation ktoe'!Z$49</f>
        <v>0.1</v>
      </c>
      <c r="AA644" s="702">
        <f>'4 - Electr UW allocation ktoe'!AA$49</f>
        <v>0.1</v>
      </c>
      <c r="AB644" s="702">
        <f>'4 - Electr UW allocation ktoe'!AB$49</f>
        <v>0.1</v>
      </c>
      <c r="AC644" s="702">
        <f>'4 - Electr UW allocation ktoe'!AC$49</f>
        <v>0.1</v>
      </c>
      <c r="AD644" s="702">
        <f>'4 - Electr UW allocation ktoe'!AD$49</f>
        <v>0.1</v>
      </c>
      <c r="AE644" s="702">
        <f>'4 - Electr UW allocation ktoe'!AE$49</f>
        <v>0.1</v>
      </c>
      <c r="AF644" s="702">
        <f>'4 - Electr UW allocation ktoe'!AF$49</f>
        <v>0.1</v>
      </c>
      <c r="AG644" s="702">
        <f>'4 - Electr UW allocation ktoe'!AG$49</f>
        <v>0.1</v>
      </c>
      <c r="AH644" s="702">
        <f>'4 - Electr UW allocation ktoe'!AH$49</f>
        <v>0.1</v>
      </c>
      <c r="AI644" s="702">
        <f>'4 - Electr UW allocation ktoe'!AI$49</f>
        <v>0.1</v>
      </c>
      <c r="AJ644" s="702">
        <f>'4 - Electr UW allocation ktoe'!AJ$49</f>
        <v>0.1</v>
      </c>
      <c r="AK644" s="702">
        <f>'4 - Electr UW allocation ktoe'!AK$49</f>
        <v>0.1</v>
      </c>
      <c r="AL644" s="702">
        <f>'4 - Electr UW allocation ktoe'!AL$49</f>
        <v>0.1</v>
      </c>
      <c r="AM644" s="702">
        <f>'4 - Electr UW allocation ktoe'!AM$49</f>
        <v>0.1</v>
      </c>
      <c r="AN644" s="702">
        <f>'4 - Electr UW allocation ktoe'!AN$49</f>
        <v>0.1</v>
      </c>
      <c r="AO644" s="702">
        <f>'4 - Electr UW allocation ktoe'!AO$49</f>
        <v>0.1</v>
      </c>
      <c r="AP644" s="702">
        <f>'4 - Electr UW allocation ktoe'!AP$49</f>
        <v>0.1</v>
      </c>
      <c r="AQ644" s="702">
        <f>'4 - Electr UW allocation ktoe'!AQ$49</f>
        <v>0.1</v>
      </c>
      <c r="AR644" s="702">
        <f>'4 - Electr UW allocation ktoe'!AR$49</f>
        <v>0.1</v>
      </c>
      <c r="AS644" s="702">
        <f>'4 - Electr UW allocation ktoe'!AS$49</f>
        <v>0.1</v>
      </c>
      <c r="AT644" s="702">
        <f>'4 - Electr UW allocation ktoe'!AT$49</f>
        <v>0.1</v>
      </c>
      <c r="AU644" s="702">
        <f>'4 - Electr UW allocation ktoe'!AU$49</f>
        <v>0.1</v>
      </c>
      <c r="AV644" s="702">
        <f>'4 - Electr UW allocation ktoe'!AV$49</f>
        <v>0.1</v>
      </c>
      <c r="AW644" s="702">
        <f>'4 - Electr UW allocation ktoe'!AW$49</f>
        <v>0.1</v>
      </c>
      <c r="AX644" s="702">
        <f>'4 - Electr UW allocation ktoe'!AX$49</f>
        <v>0.1</v>
      </c>
      <c r="AY644" s="702">
        <f>'4 - Electr UW allocation ktoe'!AY$49</f>
        <v>0.1</v>
      </c>
      <c r="AZ644" s="702">
        <f>'4 - Electr UW allocation ktoe'!AZ$49</f>
        <v>0.1</v>
      </c>
      <c r="BA644" s="702">
        <f>'4 - Electr UW allocation ktoe'!BA$49</f>
        <v>0.1</v>
      </c>
      <c r="BB644" s="702">
        <f>'4 - Electr UW allocation ktoe'!BB$49</f>
        <v>0.1</v>
      </c>
      <c r="BC644" s="702">
        <f>'4 - Electr UW allocation ktoe'!BC$49</f>
        <v>0.1</v>
      </c>
      <c r="BD644" s="702">
        <f>'4 - Electr UW allocation ktoe'!BD$49</f>
        <v>0.1</v>
      </c>
      <c r="BE644" s="702">
        <f>'4 - Electr UW allocation ktoe'!BE$49</f>
        <v>0.1</v>
      </c>
      <c r="BF644" s="702">
        <f>'4 - Electr UW allocation ktoe'!BF$49</f>
        <v>0.1</v>
      </c>
      <c r="BG644" s="702">
        <f>'4 - Electr UW allocation ktoe'!BG$49</f>
        <v>0.1</v>
      </c>
      <c r="BH644" s="702">
        <f>'4 - Electr UW allocation ktoe'!BH$49</f>
        <v>0.1</v>
      </c>
    </row>
    <row r="645" spans="1:60" s="696" customFormat="1" ht="12.75" x14ac:dyDescent="0.2">
      <c r="A645" s="696" t="s">
        <v>6</v>
      </c>
      <c r="B645" s="696" t="s">
        <v>33</v>
      </c>
      <c r="C645" s="696" t="s">
        <v>14</v>
      </c>
      <c r="D645" s="696" t="s">
        <v>1024</v>
      </c>
      <c r="E645" s="699" t="s">
        <v>1052</v>
      </c>
      <c r="F645" s="696" t="s">
        <v>12</v>
      </c>
      <c r="G645" s="705"/>
      <c r="H645" s="705"/>
      <c r="I645" s="705"/>
      <c r="J645" s="705"/>
      <c r="K645" s="705"/>
      <c r="L645" s="705"/>
      <c r="M645" s="705"/>
      <c r="N645" s="705"/>
      <c r="O645" s="705"/>
      <c r="P645" s="705"/>
      <c r="Q645" s="705"/>
      <c r="R645" s="696">
        <f>'4 - Electr UW allocation ktoe'!R$50</f>
        <v>0.2</v>
      </c>
      <c r="S645" s="696">
        <f>'4 - Electr UW allocation ktoe'!S$50</f>
        <v>0.2</v>
      </c>
      <c r="T645" s="696">
        <f>'4 - Electr UW allocation ktoe'!T$50</f>
        <v>0.2</v>
      </c>
      <c r="U645" s="696">
        <f>'4 - Electr UW allocation ktoe'!U$50</f>
        <v>0.2</v>
      </c>
      <c r="V645" s="696">
        <f>'4 - Electr UW allocation ktoe'!V$50</f>
        <v>0.2</v>
      </c>
      <c r="W645" s="696">
        <f>'4 - Electr UW allocation ktoe'!W$50</f>
        <v>0.2</v>
      </c>
      <c r="X645" s="696">
        <f>'4 - Electr UW allocation ktoe'!X$50</f>
        <v>0.2</v>
      </c>
      <c r="Y645" s="696">
        <f>'4 - Electr UW allocation ktoe'!Y$50</f>
        <v>0.2</v>
      </c>
      <c r="Z645" s="696">
        <f>'4 - Electr UW allocation ktoe'!Z$50</f>
        <v>0.2</v>
      </c>
      <c r="AA645" s="696">
        <f>'4 - Electr UW allocation ktoe'!AA$50</f>
        <v>0.2</v>
      </c>
      <c r="AB645" s="696">
        <f>'4 - Electr UW allocation ktoe'!AB$50</f>
        <v>0.2</v>
      </c>
      <c r="AC645" s="696">
        <f>'4 - Electr UW allocation ktoe'!AC$50</f>
        <v>0.2</v>
      </c>
      <c r="AD645" s="696">
        <f>'4 - Electr UW allocation ktoe'!AD$50</f>
        <v>0.2</v>
      </c>
      <c r="AE645" s="696">
        <f>'4 - Electr UW allocation ktoe'!AE$50</f>
        <v>0.2</v>
      </c>
      <c r="AF645" s="696">
        <f>'4 - Electr UW allocation ktoe'!AF$50</f>
        <v>0.2</v>
      </c>
      <c r="AG645" s="696">
        <f>'4 - Electr UW allocation ktoe'!AG$50</f>
        <v>0.2</v>
      </c>
      <c r="AH645" s="696">
        <f>'4 - Electr UW allocation ktoe'!AH$50</f>
        <v>0.2</v>
      </c>
      <c r="AI645" s="696">
        <f>'4 - Electr UW allocation ktoe'!AI$50</f>
        <v>0.2</v>
      </c>
      <c r="AJ645" s="696">
        <f>'4 - Electr UW allocation ktoe'!AJ$50</f>
        <v>0.2</v>
      </c>
      <c r="AK645" s="696">
        <f>'4 - Electr UW allocation ktoe'!AK$50</f>
        <v>0.2</v>
      </c>
      <c r="AL645" s="696">
        <f>'4 - Electr UW allocation ktoe'!AL$50</f>
        <v>0.2</v>
      </c>
      <c r="AM645" s="696">
        <f>'4 - Electr UW allocation ktoe'!AM$50</f>
        <v>0.2</v>
      </c>
      <c r="AN645" s="696">
        <f>'4 - Electr UW allocation ktoe'!AN$50</f>
        <v>0.2</v>
      </c>
      <c r="AO645" s="696">
        <f>'4 - Electr UW allocation ktoe'!AO$50</f>
        <v>0.2</v>
      </c>
      <c r="AP645" s="696">
        <f>'4 - Electr UW allocation ktoe'!AP$50</f>
        <v>0.2</v>
      </c>
      <c r="AQ645" s="696">
        <f>'4 - Electr UW allocation ktoe'!AQ$50</f>
        <v>0.2</v>
      </c>
      <c r="AR645" s="696">
        <f>'4 - Electr UW allocation ktoe'!AR$50</f>
        <v>0.2</v>
      </c>
      <c r="AS645" s="696">
        <f>'4 - Electr UW allocation ktoe'!AS$50</f>
        <v>0.2</v>
      </c>
      <c r="AT645" s="696">
        <f>'4 - Electr UW allocation ktoe'!AT$50</f>
        <v>0.2</v>
      </c>
      <c r="AU645" s="696">
        <f>'4 - Electr UW allocation ktoe'!AU$50</f>
        <v>0.2</v>
      </c>
      <c r="AV645" s="696">
        <f>'4 - Electr UW allocation ktoe'!AV$50</f>
        <v>0.2</v>
      </c>
      <c r="AW645" s="696">
        <f>'4 - Electr UW allocation ktoe'!AW$50</f>
        <v>0.2</v>
      </c>
      <c r="AX645" s="696">
        <f>'4 - Electr UW allocation ktoe'!AX$50</f>
        <v>0.2</v>
      </c>
      <c r="AY645" s="696">
        <f>'4 - Electr UW allocation ktoe'!AY$50</f>
        <v>0.2</v>
      </c>
      <c r="AZ645" s="696">
        <f>'4 - Electr UW allocation ktoe'!AZ$50</f>
        <v>0.2</v>
      </c>
      <c r="BA645" s="696">
        <f>'4 - Electr UW allocation ktoe'!BA$50</f>
        <v>0.2</v>
      </c>
      <c r="BB645" s="696">
        <f>'4 - Electr UW allocation ktoe'!BB$50</f>
        <v>0.2</v>
      </c>
      <c r="BC645" s="696">
        <f>'4 - Electr UW allocation ktoe'!BC$50</f>
        <v>0.2</v>
      </c>
      <c r="BD645" s="696">
        <f>'4 - Electr UW allocation ktoe'!BD$50</f>
        <v>0.2</v>
      </c>
      <c r="BE645" s="696">
        <f>'4 - Electr UW allocation ktoe'!BE$50</f>
        <v>0.2</v>
      </c>
      <c r="BF645" s="696">
        <f>'4 - Electr UW allocation ktoe'!BF$50</f>
        <v>0.2</v>
      </c>
      <c r="BG645" s="696">
        <f>'4 - Electr UW allocation ktoe'!BG$50</f>
        <v>0.2</v>
      </c>
      <c r="BH645" s="696">
        <f>'4 - Electr UW allocation ktoe'!BH$50</f>
        <v>0.2</v>
      </c>
    </row>
    <row r="646" spans="1:60" s="696" customFormat="1" ht="12.75" x14ac:dyDescent="0.2">
      <c r="A646" s="696" t="s">
        <v>6</v>
      </c>
      <c r="B646" s="696" t="s">
        <v>33</v>
      </c>
      <c r="C646" s="696" t="s">
        <v>14</v>
      </c>
      <c r="D646" s="696" t="s">
        <v>1024</v>
      </c>
      <c r="E646" s="699" t="s">
        <v>1052</v>
      </c>
      <c r="F646" s="696" t="s">
        <v>13</v>
      </c>
      <c r="G646" s="705"/>
      <c r="H646" s="705"/>
      <c r="I646" s="705"/>
      <c r="J646" s="705"/>
      <c r="K646" s="705"/>
      <c r="L646" s="705"/>
      <c r="M646" s="705"/>
      <c r="N646" s="705"/>
      <c r="O646" s="705"/>
      <c r="P646" s="705"/>
      <c r="Q646" s="705"/>
      <c r="R646" s="696">
        <f>'4 - Electr UW allocation ktoe'!R$52</f>
        <v>0.12612005856515374</v>
      </c>
      <c r="S646" s="696">
        <f>'4 - Electr UW allocation ktoe'!S$52</f>
        <v>0.12808199121522693</v>
      </c>
      <c r="T646" s="696">
        <f>'4 - Electr UW allocation ktoe'!T$52</f>
        <v>0.13004392386530014</v>
      </c>
      <c r="U646" s="696">
        <f>'4 - Electr UW allocation ktoe'!U$52</f>
        <v>0.13200585651537333</v>
      </c>
      <c r="V646" s="696">
        <f>'4 - Electr UW allocation ktoe'!V$52</f>
        <v>0.13396778916544655</v>
      </c>
      <c r="W646" s="696">
        <f>'4 - Electr UW allocation ktoe'!W$52</f>
        <v>0.13592972181551977</v>
      </c>
      <c r="X646" s="696">
        <f>'4 - Electr UW allocation ktoe'!X$52</f>
        <v>0.13789165446559296</v>
      </c>
      <c r="Y646" s="696">
        <f>'4 - Electr UW allocation ktoe'!Y$52</f>
        <v>0.13985358711566617</v>
      </c>
      <c r="Z646" s="696">
        <f>'4 - Electr UW allocation ktoe'!Z$52</f>
        <v>0.14181551976573939</v>
      </c>
      <c r="AA646" s="696">
        <f>'4 - Electr UW allocation ktoe'!AA$52</f>
        <v>0.14377745241581258</v>
      </c>
      <c r="AB646" s="696">
        <f>'4 - Electr UW allocation ktoe'!AB$52</f>
        <v>0.1457393850658858</v>
      </c>
      <c r="AC646" s="696">
        <f>'4 - Electr UW allocation ktoe'!AC$52</f>
        <v>0.14770131771595901</v>
      </c>
      <c r="AD646" s="696">
        <f>'4 - Electr UW allocation ktoe'!AD$52</f>
        <v>0.14966325036603223</v>
      </c>
      <c r="AE646" s="696">
        <f>'4 - Electr UW allocation ktoe'!AE$52</f>
        <v>0.15162518301610542</v>
      </c>
      <c r="AF646" s="696">
        <f>'4 - Electr UW allocation ktoe'!AF$52</f>
        <v>0.15358711566617861</v>
      </c>
      <c r="AG646" s="696">
        <f>'4 - Electr UW allocation ktoe'!AG$52</f>
        <v>0.1555490483162518</v>
      </c>
      <c r="AH646" s="696">
        <f>'4 - Electr UW allocation ktoe'!AH$52</f>
        <v>0.15751098096632501</v>
      </c>
      <c r="AI646" s="696">
        <f>'4 - Electr UW allocation ktoe'!AI$52</f>
        <v>0.15947291361639823</v>
      </c>
      <c r="AJ646" s="696">
        <f>'4 - Electr UW allocation ktoe'!AJ$52</f>
        <v>0.16143484626647142</v>
      </c>
      <c r="AK646" s="696">
        <f>'4 - Electr UW allocation ktoe'!AK$52</f>
        <v>0.16339677891654464</v>
      </c>
      <c r="AL646" s="696">
        <f>'4 - Electr UW allocation ktoe'!AL$52</f>
        <v>0.16535871156661788</v>
      </c>
      <c r="AM646" s="696">
        <f>'4 - Electr UW allocation ktoe'!AM$52</f>
        <v>0.16732064421669107</v>
      </c>
      <c r="AN646" s="696">
        <f>'4 - Electr UW allocation ktoe'!AN$52</f>
        <v>0.16928257686676429</v>
      </c>
      <c r="AO646" s="696">
        <f>'4 - Electr UW allocation ktoe'!AO$52</f>
        <v>0.17124450951683748</v>
      </c>
      <c r="AP646" s="696">
        <f>'4 - Electr UW allocation ktoe'!AP$52</f>
        <v>0.17320644216691067</v>
      </c>
      <c r="AQ646" s="696">
        <f>'4 - Electr UW allocation ktoe'!AQ$52</f>
        <v>0.17516837481698389</v>
      </c>
      <c r="AR646" s="696">
        <f>'4 - Electr UW allocation ktoe'!AR$52</f>
        <v>0.17713030746705707</v>
      </c>
      <c r="AS646" s="696">
        <f>'4 - Electr UW allocation ktoe'!AS$52</f>
        <v>0.17909224011713029</v>
      </c>
      <c r="AT646" s="696">
        <f>'4 - Electr UW allocation ktoe'!AT$52</f>
        <v>0.18105417276720348</v>
      </c>
      <c r="AU646" s="696">
        <f>'4 - Electr UW allocation ktoe'!AU$52</f>
        <v>0.18301610541727673</v>
      </c>
      <c r="AV646" s="696">
        <f>'4 - Electr UW allocation ktoe'!AV$52</f>
        <v>0.18497803806734991</v>
      </c>
      <c r="AW646" s="696">
        <f>'4 - Electr UW allocation ktoe'!AW$52</f>
        <v>0.18693997071742313</v>
      </c>
      <c r="AX646" s="696">
        <f>'4 - Electr UW allocation ktoe'!AX$52</f>
        <v>0.18890190336749635</v>
      </c>
      <c r="AY646" s="696">
        <f>'4 - Electr UW allocation ktoe'!AY$52</f>
        <v>0.19086383601756954</v>
      </c>
      <c r="AZ646" s="696">
        <f>'4 - Electr UW allocation ktoe'!AZ$52</f>
        <v>0.19282576866764276</v>
      </c>
      <c r="BA646" s="696">
        <f>'4 - Electr UW allocation ktoe'!BA$52</f>
        <v>0.194787701317716</v>
      </c>
      <c r="BB646" s="696">
        <f>'4 - Electr UW allocation ktoe'!BB$52</f>
        <v>0.19674963396778913</v>
      </c>
      <c r="BC646" s="696">
        <f>'4 - Electr UW allocation ktoe'!BC$52</f>
        <v>0.19871156661786232</v>
      </c>
      <c r="BD646" s="696">
        <f>'4 - Electr UW allocation ktoe'!BD$52</f>
        <v>0.20067349926793557</v>
      </c>
      <c r="BE646" s="696">
        <f>'4 - Electr UW allocation ktoe'!BE$52</f>
        <v>0.20263543191800878</v>
      </c>
      <c r="BF646" s="696">
        <f>'4 - Electr UW allocation ktoe'!BF$52</f>
        <v>0.20459736456808197</v>
      </c>
      <c r="BG646" s="696">
        <f>'4 - Electr UW allocation ktoe'!BG$52</f>
        <v>0.20655929721815519</v>
      </c>
      <c r="BH646" s="696">
        <f>'4 - Electr UW allocation ktoe'!BH$52</f>
        <v>0.20852122986822841</v>
      </c>
    </row>
    <row r="647" spans="1:60" s="697" customFormat="1" ht="12.75" x14ac:dyDescent="0.2">
      <c r="A647" s="697" t="s">
        <v>6</v>
      </c>
      <c r="B647" s="697" t="s">
        <v>65</v>
      </c>
      <c r="C647" s="697" t="s">
        <v>17</v>
      </c>
      <c r="F647" s="697" t="s">
        <v>9</v>
      </c>
      <c r="S647" s="697">
        <v>665</v>
      </c>
      <c r="T647" s="697">
        <v>660</v>
      </c>
      <c r="U647" s="697">
        <v>593</v>
      </c>
      <c r="V647" s="697">
        <v>454</v>
      </c>
      <c r="W647" s="697">
        <v>465</v>
      </c>
      <c r="X647" s="697">
        <v>420</v>
      </c>
    </row>
    <row r="648" spans="1:60" s="697" customFormat="1" ht="12.75" x14ac:dyDescent="0.2">
      <c r="A648" s="697" t="s">
        <v>6</v>
      </c>
      <c r="B648" s="697" t="s">
        <v>65</v>
      </c>
      <c r="C648" s="697" t="s">
        <v>17</v>
      </c>
      <c r="F648" s="697" t="s">
        <v>10</v>
      </c>
      <c r="J648" s="698"/>
      <c r="S648" s="697">
        <v>5.3300631592446499E-3</v>
      </c>
      <c r="T648" s="697">
        <v>5.0317534135872598E-3</v>
      </c>
      <c r="U648" s="697">
        <v>4.7103492648518999E-3</v>
      </c>
      <c r="V648" s="697">
        <v>3.6753098512875698E-3</v>
      </c>
      <c r="W648" s="697">
        <v>3.7300263107232202E-3</v>
      </c>
      <c r="X648" s="697">
        <v>3.2819166393173601E-3</v>
      </c>
      <c r="AF648" s="698"/>
      <c r="AQ648" s="698"/>
      <c r="AW648" s="698"/>
      <c r="BH648" s="698"/>
    </row>
    <row r="649" spans="1:60" s="696" customFormat="1" ht="12.75" x14ac:dyDescent="0.2">
      <c r="A649" s="696" t="s">
        <v>6</v>
      </c>
      <c r="B649" s="696" t="s">
        <v>65</v>
      </c>
      <c r="C649" s="696" t="s">
        <v>17</v>
      </c>
      <c r="D649" s="696" t="s">
        <v>1076</v>
      </c>
      <c r="E649" s="699" t="s">
        <v>1049</v>
      </c>
      <c r="F649" s="696" t="s">
        <v>11</v>
      </c>
      <c r="G649" s="705"/>
      <c r="H649" s="705"/>
      <c r="I649" s="705"/>
      <c r="J649" s="705"/>
      <c r="K649" s="705"/>
      <c r="L649" s="705"/>
      <c r="M649" s="705"/>
      <c r="N649" s="705"/>
      <c r="O649" s="705"/>
      <c r="P649" s="705"/>
      <c r="Q649" s="705"/>
      <c r="R649" s="705"/>
      <c r="S649" s="696">
        <f>1</f>
        <v>1</v>
      </c>
      <c r="T649" s="696">
        <f>1</f>
        <v>1</v>
      </c>
      <c r="U649" s="696">
        <f>1</f>
        <v>1</v>
      </c>
      <c r="V649" s="696">
        <f>1</f>
        <v>1</v>
      </c>
      <c r="W649" s="696">
        <f>1</f>
        <v>1</v>
      </c>
      <c r="X649" s="696">
        <f>1</f>
        <v>1</v>
      </c>
      <c r="Y649" s="705"/>
      <c r="Z649" s="705"/>
      <c r="AA649" s="705"/>
      <c r="AB649" s="705"/>
      <c r="AC649" s="705"/>
      <c r="AD649" s="705"/>
      <c r="AE649" s="705"/>
      <c r="AF649" s="705"/>
      <c r="AG649" s="705"/>
      <c r="AH649" s="705"/>
      <c r="AI649" s="705"/>
      <c r="AJ649" s="705"/>
      <c r="AK649" s="705"/>
      <c r="AL649" s="705"/>
      <c r="AM649" s="705"/>
      <c r="AN649" s="705"/>
      <c r="AO649" s="705"/>
      <c r="AP649" s="705"/>
      <c r="AQ649" s="705"/>
      <c r="AR649" s="705"/>
      <c r="AS649" s="705"/>
      <c r="AT649" s="705"/>
      <c r="AU649" s="705"/>
      <c r="AV649" s="705"/>
      <c r="AW649" s="705"/>
      <c r="AX649" s="705"/>
      <c r="AY649" s="705"/>
      <c r="AZ649" s="705"/>
      <c r="BA649" s="705"/>
      <c r="BB649" s="705"/>
      <c r="BC649" s="705"/>
      <c r="BD649" s="705"/>
      <c r="BE649" s="705"/>
      <c r="BF649" s="705"/>
      <c r="BG649" s="705"/>
      <c r="BH649" s="705"/>
    </row>
    <row r="650" spans="1:60" s="696" customFormat="1" ht="12.75" x14ac:dyDescent="0.2">
      <c r="A650" s="696" t="s">
        <v>6</v>
      </c>
      <c r="B650" s="696" t="s">
        <v>65</v>
      </c>
      <c r="C650" s="696" t="s">
        <v>17</v>
      </c>
      <c r="D650" s="696" t="s">
        <v>1076</v>
      </c>
      <c r="E650" s="699" t="s">
        <v>1049</v>
      </c>
      <c r="F650" s="696" t="s">
        <v>12</v>
      </c>
      <c r="G650" s="705"/>
      <c r="H650" s="705"/>
      <c r="I650" s="705"/>
      <c r="J650" s="705"/>
      <c r="K650" s="705"/>
      <c r="L650" s="705"/>
      <c r="M650" s="705"/>
      <c r="N650" s="705"/>
      <c r="O650" s="705"/>
      <c r="P650" s="705"/>
      <c r="Q650" s="705"/>
      <c r="R650" s="705"/>
      <c r="S650" s="696">
        <f>'3 Heat eta and phi'!P$19</f>
        <v>0.60367200000000021</v>
      </c>
      <c r="T650" s="696">
        <f>'3 Heat eta and phi'!Q$19</f>
        <v>0.61258200000000029</v>
      </c>
      <c r="U650" s="696">
        <f>'3 Heat eta and phi'!R$19</f>
        <v>0.62160800000000038</v>
      </c>
      <c r="V650" s="696">
        <f>'3 Heat eta and phi'!S$19</f>
        <v>0.63075000000000037</v>
      </c>
      <c r="W650" s="696">
        <f>'3 Heat eta and phi'!T$19</f>
        <v>0.64000800000000035</v>
      </c>
      <c r="X650" s="696">
        <f>'3 Heat eta and phi'!U$19</f>
        <v>0.64938200000000035</v>
      </c>
      <c r="Y650" s="705"/>
      <c r="Z650" s="705"/>
      <c r="AA650" s="705"/>
      <c r="AB650" s="705"/>
      <c r="AC650" s="705"/>
      <c r="AD650" s="705"/>
      <c r="AE650" s="705"/>
      <c r="AF650" s="705"/>
      <c r="AG650" s="705"/>
      <c r="AH650" s="705"/>
      <c r="AI650" s="705"/>
      <c r="AJ650" s="705"/>
      <c r="AK650" s="705"/>
      <c r="AL650" s="705"/>
      <c r="AM650" s="705"/>
      <c r="AN650" s="705"/>
      <c r="AO650" s="705"/>
      <c r="AP650" s="705"/>
      <c r="AQ650" s="705"/>
      <c r="AR650" s="705"/>
      <c r="AS650" s="705"/>
      <c r="AT650" s="705"/>
      <c r="AU650" s="705"/>
      <c r="AV650" s="705"/>
      <c r="AW650" s="705"/>
      <c r="AX650" s="705"/>
      <c r="AY650" s="705"/>
      <c r="AZ650" s="705"/>
      <c r="BA650" s="705"/>
      <c r="BB650" s="705"/>
      <c r="BC650" s="705"/>
      <c r="BD650" s="705"/>
      <c r="BE650" s="705"/>
      <c r="BF650" s="705"/>
      <c r="BG650" s="705"/>
      <c r="BH650" s="705"/>
    </row>
    <row r="651" spans="1:60" s="696" customFormat="1" ht="12.75" x14ac:dyDescent="0.2">
      <c r="A651" s="696" t="s">
        <v>6</v>
      </c>
      <c r="B651" s="696" t="s">
        <v>65</v>
      </c>
      <c r="C651" s="696" t="s">
        <v>17</v>
      </c>
      <c r="D651" s="696" t="s">
        <v>1076</v>
      </c>
      <c r="E651" s="699" t="s">
        <v>1049</v>
      </c>
      <c r="F651" s="696" t="s">
        <v>13</v>
      </c>
      <c r="G651" s="705"/>
      <c r="H651" s="705"/>
      <c r="I651" s="705"/>
      <c r="J651" s="705"/>
      <c r="K651" s="705"/>
      <c r="L651" s="705"/>
      <c r="M651" s="705"/>
      <c r="N651" s="705"/>
      <c r="O651" s="705"/>
      <c r="P651" s="705"/>
      <c r="Q651" s="705"/>
      <c r="R651" s="705"/>
      <c r="S651" s="700">
        <f>'3 Heat eta and phi'!P$36</f>
        <v>0.24319978560900446</v>
      </c>
      <c r="T651" s="700">
        <f>'3 Heat eta and phi'!Q$36</f>
        <v>0.24219482781723164</v>
      </c>
      <c r="U651" s="700">
        <f>'3 Heat eta and phi'!R$36</f>
        <v>0.24293179686453156</v>
      </c>
      <c r="V651" s="700">
        <f>'3 Heat eta and phi'!S$36</f>
        <v>0.24058689535039524</v>
      </c>
      <c r="W651" s="700">
        <f>'3 Heat eta and phi'!T$36</f>
        <v>0.24025190941980434</v>
      </c>
      <c r="X651" s="700">
        <f>'3 Heat eta and phi'!U$36</f>
        <v>0.24353477153959535</v>
      </c>
      <c r="Y651" s="705"/>
      <c r="Z651" s="705"/>
      <c r="AA651" s="705"/>
      <c r="AB651" s="705"/>
      <c r="AC651" s="705"/>
      <c r="AD651" s="705"/>
      <c r="AE651" s="705"/>
      <c r="AF651" s="705"/>
      <c r="AG651" s="705"/>
      <c r="AH651" s="705"/>
      <c r="AI651" s="705"/>
      <c r="AJ651" s="705"/>
      <c r="AK651" s="705"/>
      <c r="AL651" s="705"/>
      <c r="AM651" s="705"/>
      <c r="AN651" s="705"/>
      <c r="AO651" s="705"/>
      <c r="AP651" s="705"/>
      <c r="AQ651" s="705"/>
      <c r="AR651" s="705"/>
      <c r="AS651" s="705"/>
      <c r="AT651" s="705"/>
      <c r="AU651" s="705"/>
      <c r="AV651" s="705"/>
      <c r="AW651" s="705"/>
      <c r="AX651" s="705"/>
      <c r="AY651" s="705"/>
      <c r="AZ651" s="705"/>
      <c r="BA651" s="705"/>
      <c r="BB651" s="705"/>
      <c r="BC651" s="705"/>
      <c r="BD651" s="705"/>
      <c r="BE651" s="705"/>
      <c r="BF651" s="705"/>
      <c r="BG651" s="705"/>
      <c r="BH651" s="705"/>
    </row>
    <row r="652" spans="1:60" s="697" customFormat="1" ht="12.75" x14ac:dyDescent="0.2">
      <c r="A652" s="697" t="s">
        <v>6</v>
      </c>
      <c r="B652" s="697" t="s">
        <v>65</v>
      </c>
      <c r="C652" s="697" t="s">
        <v>21</v>
      </c>
      <c r="F652" s="697" t="s">
        <v>9</v>
      </c>
      <c r="Y652" s="697">
        <v>342</v>
      </c>
      <c r="Z652" s="697">
        <v>381</v>
      </c>
      <c r="AA652" s="697">
        <v>214</v>
      </c>
      <c r="AB652" s="697">
        <v>233</v>
      </c>
      <c r="AC652" s="697">
        <v>279</v>
      </c>
      <c r="AD652" s="697">
        <v>380</v>
      </c>
      <c r="AE652" s="697">
        <v>109</v>
      </c>
      <c r="AF652" s="697">
        <v>123</v>
      </c>
      <c r="AG652" s="697">
        <v>169</v>
      </c>
      <c r="AH652" s="697">
        <v>168</v>
      </c>
      <c r="AI652" s="697">
        <v>173</v>
      </c>
      <c r="AJ652" s="697">
        <v>171</v>
      </c>
      <c r="AK652" s="697">
        <v>149</v>
      </c>
      <c r="AL652" s="697">
        <v>167</v>
      </c>
      <c r="AM652" s="697">
        <v>191</v>
      </c>
      <c r="AN652" s="697">
        <v>231</v>
      </c>
      <c r="AO652" s="697">
        <v>197</v>
      </c>
      <c r="AP652" s="697">
        <v>152</v>
      </c>
      <c r="AQ652" s="697">
        <v>82</v>
      </c>
      <c r="AR652" s="697">
        <v>44</v>
      </c>
      <c r="AS652" s="697">
        <v>44</v>
      </c>
      <c r="AT652" s="697">
        <v>37</v>
      </c>
      <c r="AU652" s="697">
        <v>38</v>
      </c>
      <c r="AV652" s="697">
        <v>45</v>
      </c>
      <c r="AW652" s="697">
        <v>50</v>
      </c>
      <c r="AX652" s="697">
        <v>52</v>
      </c>
      <c r="AY652" s="697">
        <v>49</v>
      </c>
      <c r="AZ652" s="697">
        <v>43</v>
      </c>
      <c r="BA652" s="697">
        <v>42</v>
      </c>
      <c r="BB652" s="697">
        <v>46</v>
      </c>
      <c r="BC652" s="697">
        <v>46</v>
      </c>
      <c r="BD652" s="697">
        <v>43</v>
      </c>
      <c r="BE652" s="697">
        <v>42</v>
      </c>
      <c r="BF652" s="697">
        <v>39</v>
      </c>
      <c r="BG652" s="697">
        <v>38</v>
      </c>
      <c r="BH652" s="697">
        <v>36</v>
      </c>
    </row>
    <row r="653" spans="1:60" s="697" customFormat="1" ht="12.75" x14ac:dyDescent="0.2">
      <c r="A653" s="697" t="s">
        <v>6</v>
      </c>
      <c r="B653" s="697" t="s">
        <v>65</v>
      </c>
      <c r="C653" s="697" t="s">
        <v>21</v>
      </c>
      <c r="F653" s="697" t="s">
        <v>10</v>
      </c>
      <c r="Y653" s="697">
        <v>2.6737758875450498E-3</v>
      </c>
      <c r="Z653" s="697">
        <v>2.8419050460597498E-3</v>
      </c>
      <c r="AA653" s="697">
        <v>1.7233465134445199E-3</v>
      </c>
      <c r="AB653" s="697">
        <v>1.91641786134347E-3</v>
      </c>
      <c r="AC653" s="697">
        <v>2.3118800805429201E-3</v>
      </c>
      <c r="AD653" s="697">
        <v>3.1765669670472999E-3</v>
      </c>
      <c r="AE653" s="698">
        <v>9.1256917525514298E-4</v>
      </c>
      <c r="AF653" s="698">
        <v>9.8662837799898891E-4</v>
      </c>
      <c r="AG653" s="698">
        <v>1.32331062563621E-3</v>
      </c>
      <c r="AH653" s="698">
        <v>1.3014579427668401E-3</v>
      </c>
      <c r="AI653" s="697">
        <v>1.3232875664512199E-3</v>
      </c>
      <c r="AJ653" s="697">
        <v>1.3361462728551301E-3</v>
      </c>
      <c r="AK653" s="697">
        <v>1.1701325626688401E-3</v>
      </c>
      <c r="AL653" s="697">
        <v>1.25591294342375E-3</v>
      </c>
      <c r="AM653" s="697">
        <v>1.4683836248318299E-3</v>
      </c>
      <c r="AN653" s="697">
        <v>1.7481459058574201E-3</v>
      </c>
      <c r="AO653" s="697">
        <v>1.49352175462272E-3</v>
      </c>
      <c r="AP653" s="697">
        <v>1.1567644081856301E-3</v>
      </c>
      <c r="AQ653" s="697">
        <v>5.8950395398993502E-4</v>
      </c>
      <c r="AR653" s="697">
        <v>3.2409896803942199E-4</v>
      </c>
      <c r="AS653" s="697">
        <v>3.2299978711377702E-4</v>
      </c>
      <c r="AT653" s="697">
        <v>2.66770490857703E-4</v>
      </c>
      <c r="AU653" s="697">
        <v>2.7258120050499302E-4</v>
      </c>
      <c r="AV653" s="697">
        <v>3.1938224376672301E-4</v>
      </c>
      <c r="AW653" s="697">
        <v>3.65366206548824E-4</v>
      </c>
      <c r="AX653" s="697">
        <v>3.7693450762929899E-4</v>
      </c>
      <c r="AY653" s="697">
        <v>3.53639965646403E-4</v>
      </c>
      <c r="AZ653" s="697">
        <v>3.1275001818314101E-4</v>
      </c>
      <c r="BA653" s="697">
        <v>3.1056359898845001E-4</v>
      </c>
      <c r="BB653" s="697">
        <v>3.4566713757552099E-4</v>
      </c>
      <c r="BC653" s="697">
        <v>3.4577626772103399E-4</v>
      </c>
      <c r="BD653" s="697">
        <v>3.4827966046782898E-4</v>
      </c>
      <c r="BE653" s="697">
        <v>3.2351491249691902E-4</v>
      </c>
      <c r="BF653" s="697">
        <v>3.2969541216153398E-4</v>
      </c>
      <c r="BG653" s="697">
        <v>3.1197917949475802E-4</v>
      </c>
      <c r="BH653" s="697">
        <v>2.93621081993687E-4</v>
      </c>
    </row>
    <row r="654" spans="1:60" s="696" customFormat="1" ht="12.75" x14ac:dyDescent="0.2">
      <c r="A654" s="696" t="s">
        <v>6</v>
      </c>
      <c r="B654" s="696" t="s">
        <v>65</v>
      </c>
      <c r="C654" s="696" t="s">
        <v>21</v>
      </c>
      <c r="D654" s="696" t="s">
        <v>1076</v>
      </c>
      <c r="E654" s="699" t="s">
        <v>1049</v>
      </c>
      <c r="F654" s="696" t="s">
        <v>11</v>
      </c>
      <c r="G654" s="705"/>
      <c r="H654" s="705"/>
      <c r="I654" s="705"/>
      <c r="J654" s="705"/>
      <c r="K654" s="705"/>
      <c r="L654" s="705"/>
      <c r="M654" s="705"/>
      <c r="N654" s="705"/>
      <c r="O654" s="705"/>
      <c r="P654" s="705"/>
      <c r="Q654" s="705"/>
      <c r="R654" s="705"/>
      <c r="S654" s="705"/>
      <c r="T654" s="705"/>
      <c r="U654" s="705"/>
      <c r="V654" s="705"/>
      <c r="W654" s="705"/>
      <c r="X654" s="705"/>
      <c r="Y654" s="696">
        <f>1</f>
        <v>1</v>
      </c>
      <c r="Z654" s="696">
        <f>1</f>
        <v>1</v>
      </c>
      <c r="AA654" s="696">
        <f>1</f>
        <v>1</v>
      </c>
      <c r="AB654" s="696">
        <f>1</f>
        <v>1</v>
      </c>
      <c r="AC654" s="696">
        <f>1</f>
        <v>1</v>
      </c>
      <c r="AD654" s="696">
        <f>1</f>
        <v>1</v>
      </c>
      <c r="AE654" s="696">
        <f>1</f>
        <v>1</v>
      </c>
      <c r="AF654" s="696">
        <f>1</f>
        <v>1</v>
      </c>
      <c r="AG654" s="696">
        <f>1</f>
        <v>1</v>
      </c>
      <c r="AH654" s="696">
        <f>1</f>
        <v>1</v>
      </c>
      <c r="AI654" s="696">
        <f>1</f>
        <v>1</v>
      </c>
      <c r="AJ654" s="696">
        <f>1</f>
        <v>1</v>
      </c>
      <c r="AK654" s="696">
        <f>1</f>
        <v>1</v>
      </c>
      <c r="AL654" s="696">
        <f>1</f>
        <v>1</v>
      </c>
      <c r="AM654" s="696">
        <f>1</f>
        <v>1</v>
      </c>
      <c r="AN654" s="696">
        <f>1</f>
        <v>1</v>
      </c>
      <c r="AO654" s="696">
        <f>1</f>
        <v>1</v>
      </c>
      <c r="AP654" s="696">
        <f>1</f>
        <v>1</v>
      </c>
      <c r="AQ654" s="696">
        <f>1</f>
        <v>1</v>
      </c>
      <c r="AR654" s="696">
        <f>1</f>
        <v>1</v>
      </c>
      <c r="AS654" s="696">
        <f>1</f>
        <v>1</v>
      </c>
      <c r="AT654" s="696">
        <f>1</f>
        <v>1</v>
      </c>
      <c r="AU654" s="696">
        <f>1</f>
        <v>1</v>
      </c>
      <c r="AV654" s="696">
        <f>1</f>
        <v>1</v>
      </c>
      <c r="AW654" s="696">
        <f>1</f>
        <v>1</v>
      </c>
      <c r="AX654" s="696">
        <f>1</f>
        <v>1</v>
      </c>
      <c r="AY654" s="696">
        <f>1</f>
        <v>1</v>
      </c>
      <c r="AZ654" s="696">
        <f>1</f>
        <v>1</v>
      </c>
      <c r="BA654" s="696">
        <f>1</f>
        <v>1</v>
      </c>
      <c r="BB654" s="696">
        <f>1</f>
        <v>1</v>
      </c>
      <c r="BC654" s="696">
        <f>1</f>
        <v>1</v>
      </c>
      <c r="BD654" s="696">
        <f>1</f>
        <v>1</v>
      </c>
      <c r="BE654" s="696">
        <f>1</f>
        <v>1</v>
      </c>
      <c r="BF654" s="696">
        <f>1</f>
        <v>1</v>
      </c>
      <c r="BG654" s="696">
        <f>1</f>
        <v>1</v>
      </c>
      <c r="BH654" s="696">
        <f>1</f>
        <v>1</v>
      </c>
    </row>
    <row r="655" spans="1:60" s="696" customFormat="1" ht="12.75" x14ac:dyDescent="0.2">
      <c r="A655" s="696" t="s">
        <v>6</v>
      </c>
      <c r="B655" s="696" t="s">
        <v>65</v>
      </c>
      <c r="C655" s="696" t="s">
        <v>21</v>
      </c>
      <c r="D655" s="696" t="s">
        <v>1076</v>
      </c>
      <c r="E655" s="699" t="s">
        <v>1049</v>
      </c>
      <c r="F655" s="696" t="s">
        <v>12</v>
      </c>
      <c r="G655" s="705"/>
      <c r="H655" s="705"/>
      <c r="I655" s="705"/>
      <c r="J655" s="705"/>
      <c r="K655" s="705"/>
      <c r="L655" s="705"/>
      <c r="M655" s="705"/>
      <c r="N655" s="705"/>
      <c r="O655" s="705"/>
      <c r="P655" s="705"/>
      <c r="Q655" s="705"/>
      <c r="R655" s="705"/>
      <c r="S655" s="705"/>
      <c r="T655" s="705"/>
      <c r="U655" s="705"/>
      <c r="V655" s="705"/>
      <c r="W655" s="705"/>
      <c r="X655" s="705"/>
      <c r="Y655" s="696">
        <f>'3 Heat eta and phi'!V$19</f>
        <v>0.65887200000000035</v>
      </c>
      <c r="Z655" s="696">
        <f>'3 Heat eta and phi'!W$19</f>
        <v>0.66847800000000035</v>
      </c>
      <c r="AA655" s="696">
        <f>'3 Heat eta and phi'!X$19</f>
        <v>0.67820000000000036</v>
      </c>
      <c r="AB655" s="696">
        <f>'3 Heat eta and phi'!Y$19</f>
        <v>0.68803800000000048</v>
      </c>
      <c r="AC655" s="696">
        <f>'3 Heat eta and phi'!Z$19</f>
        <v>0.6979920000000005</v>
      </c>
      <c r="AD655" s="696">
        <f>'3 Heat eta and phi'!AA$19</f>
        <v>0.70806200000000041</v>
      </c>
      <c r="AE655" s="696">
        <f>'3 Heat eta and phi'!AB$19</f>
        <v>0.71824800000000055</v>
      </c>
      <c r="AF655" s="696">
        <f>'3 Heat eta and phi'!AC$19</f>
        <v>0.73</v>
      </c>
      <c r="AG655" s="696">
        <f>'3 Heat eta and phi'!AD$19</f>
        <v>0.73499999999999999</v>
      </c>
      <c r="AH655" s="696">
        <f>'3 Heat eta and phi'!AE$19</f>
        <v>0.74299999999999999</v>
      </c>
      <c r="AI655" s="696">
        <f>'3 Heat eta and phi'!AF$19</f>
        <v>0.75</v>
      </c>
      <c r="AJ655" s="696">
        <f>'3 Heat eta and phi'!AG$19</f>
        <v>0.75700000000000001</v>
      </c>
      <c r="AK655" s="696">
        <f>'3 Heat eta and phi'!AH$19</f>
        <v>0.76300000000000001</v>
      </c>
      <c r="AL655" s="696">
        <f>'3 Heat eta and phi'!AI$19</f>
        <v>0.77</v>
      </c>
      <c r="AM655" s="696">
        <f>'3 Heat eta and phi'!AJ$19</f>
        <v>0.77600000000000002</v>
      </c>
      <c r="AN655" s="696">
        <f>'3 Heat eta and phi'!AK$19</f>
        <v>0.78200000000000003</v>
      </c>
      <c r="AO655" s="696">
        <f>'3 Heat eta and phi'!AL$19</f>
        <v>0.79</v>
      </c>
      <c r="AP655" s="696">
        <f>'3 Heat eta and phi'!AM$19</f>
        <v>0.79700000000000004</v>
      </c>
      <c r="AQ655" s="696">
        <f>'3 Heat eta and phi'!AN$19</f>
        <v>0.80400000000000005</v>
      </c>
      <c r="AR655" s="696">
        <f>'3 Heat eta and phi'!AO$19</f>
        <v>0.81</v>
      </c>
      <c r="AS655" s="696">
        <f>'3 Heat eta and phi'!AP$19</f>
        <v>0.81599999999999995</v>
      </c>
      <c r="AT655" s="696">
        <f>'3 Heat eta and phi'!AQ$19</f>
        <v>0.82099999999999995</v>
      </c>
      <c r="AU655" s="696">
        <f>'3 Heat eta and phi'!AR$19</f>
        <v>0.82599999999999996</v>
      </c>
      <c r="AV655" s="696">
        <f>'3 Heat eta and phi'!AS$19</f>
        <v>0.83199999999999996</v>
      </c>
      <c r="AW655" s="696">
        <f>'3 Heat eta and phi'!AT$19</f>
        <v>0.83699999999999997</v>
      </c>
      <c r="AX655" s="696">
        <f>'3 Heat eta and phi'!AU$19</f>
        <v>0.84099999999999997</v>
      </c>
      <c r="AY655" s="696">
        <f>'3 Heat eta and phi'!AV$19</f>
        <v>0.84499999999999997</v>
      </c>
      <c r="AZ655" s="696">
        <f>'3 Heat eta and phi'!AW$19</f>
        <v>0.84899999999999998</v>
      </c>
      <c r="BA655" s="696">
        <f>'3 Heat eta and phi'!AX$19</f>
        <v>0.85199999999999998</v>
      </c>
      <c r="BB655" s="696">
        <f>'3 Heat eta and phi'!AY$19</f>
        <v>0.85499999999999998</v>
      </c>
      <c r="BC655" s="696">
        <f>'3 Heat eta and phi'!AZ$19</f>
        <v>0.85799999999999998</v>
      </c>
      <c r="BD655" s="696">
        <f>'3 Heat eta and phi'!BA$19</f>
        <v>0.86</v>
      </c>
      <c r="BE655" s="696">
        <f>'3 Heat eta and phi'!BB$19</f>
        <v>0.86199999999999999</v>
      </c>
      <c r="BF655" s="696">
        <f>'3 Heat eta and phi'!BC$19</f>
        <v>0.86399999999999999</v>
      </c>
      <c r="BG655" s="696">
        <f>'3 Heat eta and phi'!BD$19</f>
        <v>0.86599999999999999</v>
      </c>
      <c r="BH655" s="696">
        <f>'3 Heat eta and phi'!BE$19</f>
        <v>0.86799999999999999</v>
      </c>
    </row>
    <row r="656" spans="1:60" s="696" customFormat="1" ht="12.75" x14ac:dyDescent="0.2">
      <c r="A656" s="696" t="s">
        <v>6</v>
      </c>
      <c r="B656" s="696" t="s">
        <v>65</v>
      </c>
      <c r="C656" s="696" t="s">
        <v>21</v>
      </c>
      <c r="D656" s="696" t="s">
        <v>1076</v>
      </c>
      <c r="E656" s="699" t="s">
        <v>1049</v>
      </c>
      <c r="F656" s="696" t="s">
        <v>13</v>
      </c>
      <c r="G656" s="705"/>
      <c r="H656" s="705"/>
      <c r="I656" s="705"/>
      <c r="J656" s="705"/>
      <c r="K656" s="705"/>
      <c r="L656" s="705"/>
      <c r="M656" s="705"/>
      <c r="N656" s="705"/>
      <c r="O656" s="705"/>
      <c r="P656" s="705"/>
      <c r="Q656" s="705"/>
      <c r="R656" s="705"/>
      <c r="S656" s="705"/>
      <c r="T656" s="705"/>
      <c r="U656" s="705"/>
      <c r="V656" s="705"/>
      <c r="W656" s="705"/>
      <c r="X656" s="705"/>
      <c r="Y656" s="700">
        <f>'3 Heat eta and phi'!V$36</f>
        <v>0.24226182500334983</v>
      </c>
      <c r="Z656" s="700">
        <f>'3 Heat eta and phi'!W$36</f>
        <v>0.24480771807584087</v>
      </c>
      <c r="AA656" s="700">
        <f>'3 Heat eta and phi'!X$36</f>
        <v>0.24273080530617705</v>
      </c>
      <c r="AB656" s="700">
        <f>'3 Heat eta and phi'!Y$36</f>
        <v>0.24199383625887719</v>
      </c>
      <c r="AC656" s="700">
        <f>'3 Heat eta and phi'!Z$36</f>
        <v>0.24246281656170443</v>
      </c>
      <c r="AD656" s="700">
        <f>'3 Heat eta and phi'!AA$36</f>
        <v>0.24132386439769538</v>
      </c>
      <c r="AE656" s="700">
        <f>'3 Heat eta and phi'!AB$36</f>
        <v>0.24185984188664078</v>
      </c>
      <c r="AF656" s="700">
        <f>'3 Heat eta and phi'!AC$36</f>
        <v>0.24447273214525</v>
      </c>
      <c r="AG656" s="700">
        <f>'3 Heat eta and phi'!AD$36</f>
        <v>0.24453972933136814</v>
      </c>
      <c r="AH656" s="700">
        <f>'3 Heat eta and phi'!AE$36</f>
        <v>0.24360176872571351</v>
      </c>
      <c r="AI656" s="700">
        <f>'3 Heat eta and phi'!AF$36</f>
        <v>0.24219482781723167</v>
      </c>
      <c r="AJ656" s="700">
        <f>'3 Heat eta and phi'!AG$36</f>
        <v>0.23924695162803156</v>
      </c>
      <c r="AK656" s="700">
        <f>'3 Heat eta and phi'!AH$36</f>
        <v>0.23938094600026794</v>
      </c>
      <c r="AL656" s="700">
        <f>'3 Heat eta and phi'!AI$36</f>
        <v>0.24252981374782256</v>
      </c>
      <c r="AM656" s="700">
        <f>'3 Heat eta and phi'!AJ$36</f>
        <v>0.24139086158381351</v>
      </c>
      <c r="AN656" s="700">
        <f>'3 Heat eta and phi'!AK$36</f>
        <v>0.24299879405064995</v>
      </c>
      <c r="AO656" s="700">
        <f>'3 Heat eta and phi'!AL$36</f>
        <v>0.24072088972263159</v>
      </c>
      <c r="AP656" s="700">
        <f>'3 Heat eta and phi'!AM$36</f>
        <v>0.23884496851132256</v>
      </c>
      <c r="AQ656" s="700">
        <f>'3 Heat eta and phi'!AN$36</f>
        <v>0.24346777435347719</v>
      </c>
      <c r="AR656" s="700">
        <f>'3 Heat eta and phi'!AO$36</f>
        <v>0.24045290097815897</v>
      </c>
      <c r="AS656" s="700">
        <f>'3 Heat eta and phi'!AP$36</f>
        <v>0.24018491223368621</v>
      </c>
      <c r="AT656" s="700">
        <f>'3 Heat eta and phi'!AQ$36</f>
        <v>0.23944794318638629</v>
      </c>
      <c r="AU656" s="700">
        <f>'3 Heat eta and phi'!AR$36</f>
        <v>0.2405198981642771</v>
      </c>
      <c r="AV656" s="700">
        <f>'3 Heat eta and phi'!AS$36</f>
        <v>0.24085488409486799</v>
      </c>
      <c r="AW656" s="700">
        <f>'3 Heat eta and phi'!AT$36</f>
        <v>0.23998392067533172</v>
      </c>
      <c r="AX656" s="700">
        <f>'3 Heat eta and phi'!AU$36</f>
        <v>0.23971593193085891</v>
      </c>
      <c r="AY656" s="700">
        <f>'3 Heat eta and phi'!AV$36</f>
        <v>0.24011791504756808</v>
      </c>
      <c r="AZ656" s="700">
        <f>'3 Heat eta and phi'!AW$36</f>
        <v>0.23978292911697718</v>
      </c>
      <c r="BA656" s="700">
        <f>'3 Heat eta and phi'!AX$36</f>
        <v>0.23951494037250431</v>
      </c>
      <c r="BB656" s="700">
        <f>'3 Heat eta and phi'!AY$36</f>
        <v>0.23958193755862245</v>
      </c>
      <c r="BC656" s="700">
        <f>'3 Heat eta and phi'!AZ$36</f>
        <v>0.24105587565322251</v>
      </c>
      <c r="BD656" s="700">
        <f>'3 Heat eta and phi'!BA$36</f>
        <v>0.24085488409486799</v>
      </c>
      <c r="BE656" s="700">
        <f>'3 Heat eta and phi'!BB$36</f>
        <v>0.24346777435347722</v>
      </c>
      <c r="BF656" s="700">
        <f>'3 Heat eta and phi'!BC$36</f>
        <v>0.24085488409486799</v>
      </c>
      <c r="BG656" s="700">
        <f>'3 Heat eta and phi'!BD$36</f>
        <v>0.2417258475144044</v>
      </c>
      <c r="BH656" s="700">
        <f>'3 Heat eta and phi'!BE$36</f>
        <v>0.24266380812005903</v>
      </c>
    </row>
    <row r="657" spans="1:60" s="697" customFormat="1" ht="12.75" x14ac:dyDescent="0.2">
      <c r="A657" s="697" t="s">
        <v>6</v>
      </c>
      <c r="B657" s="697" t="s">
        <v>65</v>
      </c>
      <c r="C657" s="697" t="s">
        <v>8</v>
      </c>
      <c r="F657" s="697" t="s">
        <v>9</v>
      </c>
      <c r="Q657" s="697">
        <v>21</v>
      </c>
      <c r="R657" s="697">
        <v>6</v>
      </c>
      <c r="S657" s="697">
        <v>6</v>
      </c>
      <c r="T657" s="697">
        <v>22</v>
      </c>
      <c r="U657" s="697">
        <v>20</v>
      </c>
      <c r="V657" s="697">
        <v>5</v>
      </c>
      <c r="W657" s="697">
        <v>6</v>
      </c>
      <c r="X657" s="697">
        <v>15</v>
      </c>
      <c r="Y657" s="697">
        <v>6</v>
      </c>
      <c r="Z657" s="697">
        <v>17</v>
      </c>
      <c r="AA657" s="697">
        <v>14</v>
      </c>
      <c r="AB657" s="697">
        <v>23</v>
      </c>
      <c r="AC657" s="697">
        <v>16</v>
      </c>
      <c r="AD657" s="697">
        <v>13</v>
      </c>
    </row>
    <row r="658" spans="1:60" s="697" customFormat="1" ht="12.75" x14ac:dyDescent="0.2">
      <c r="A658" s="697" t="s">
        <v>6</v>
      </c>
      <c r="B658" s="697" t="s">
        <v>65</v>
      </c>
      <c r="C658" s="697" t="s">
        <v>8</v>
      </c>
      <c r="F658" s="697" t="s">
        <v>10</v>
      </c>
      <c r="Q658" s="697">
        <v>1.6903721233488701E-4</v>
      </c>
      <c r="R658" s="697">
        <v>4.8433968356474002E-5</v>
      </c>
      <c r="S658" s="698">
        <v>4.8090795421756302E-5</v>
      </c>
      <c r="T658" s="697">
        <v>1.6772511378624201E-4</v>
      </c>
      <c r="U658" s="697">
        <v>1.5886506795453301E-4</v>
      </c>
      <c r="V658" s="697">
        <v>4.0476980741052602E-5</v>
      </c>
      <c r="W658" s="697">
        <v>4.8129371751267403E-5</v>
      </c>
      <c r="X658" s="697">
        <v>1.1721130854704899E-4</v>
      </c>
      <c r="Y658" s="697">
        <v>4.6908348904299101E-5</v>
      </c>
      <c r="Z658" s="697">
        <v>1.2680416216014599E-4</v>
      </c>
      <c r="AA658" s="697">
        <v>1.1274229527207099E-4</v>
      </c>
      <c r="AB658" s="697">
        <v>1.8917429532575001E-4</v>
      </c>
      <c r="AC658" s="697">
        <v>1.3258093651859001E-4</v>
      </c>
      <c r="AD658" s="697">
        <v>1.08672027820039E-4</v>
      </c>
    </row>
    <row r="659" spans="1:60" s="696" customFormat="1" ht="12.75" x14ac:dyDescent="0.2">
      <c r="A659" s="696" t="s">
        <v>6</v>
      </c>
      <c r="B659" s="696" t="s">
        <v>65</v>
      </c>
      <c r="C659" s="696" t="s">
        <v>8</v>
      </c>
      <c r="D659" s="696" t="s">
        <v>1076</v>
      </c>
      <c r="E659" s="699" t="s">
        <v>1049</v>
      </c>
      <c r="F659" s="696" t="s">
        <v>11</v>
      </c>
      <c r="G659" s="705"/>
      <c r="H659" s="705"/>
      <c r="I659" s="705"/>
      <c r="J659" s="705"/>
      <c r="K659" s="705"/>
      <c r="L659" s="705"/>
      <c r="M659" s="705"/>
      <c r="N659" s="705"/>
      <c r="O659" s="705"/>
      <c r="P659" s="705"/>
      <c r="Q659" s="696">
        <f>1</f>
        <v>1</v>
      </c>
      <c r="R659" s="696">
        <f>1</f>
        <v>1</v>
      </c>
      <c r="S659" s="696">
        <f>1</f>
        <v>1</v>
      </c>
      <c r="T659" s="696">
        <f>1</f>
        <v>1</v>
      </c>
      <c r="U659" s="696">
        <f>1</f>
        <v>1</v>
      </c>
      <c r="V659" s="696">
        <f>1</f>
        <v>1</v>
      </c>
      <c r="W659" s="696">
        <f>1</f>
        <v>1</v>
      </c>
      <c r="X659" s="696">
        <f>1</f>
        <v>1</v>
      </c>
      <c r="Y659" s="696">
        <f>1</f>
        <v>1</v>
      </c>
      <c r="Z659" s="696">
        <f>1</f>
        <v>1</v>
      </c>
      <c r="AA659" s="696">
        <f>1</f>
        <v>1</v>
      </c>
      <c r="AB659" s="696">
        <f>1</f>
        <v>1</v>
      </c>
      <c r="AC659" s="696">
        <f>1</f>
        <v>1</v>
      </c>
      <c r="AD659" s="696">
        <f>1</f>
        <v>1</v>
      </c>
      <c r="AE659" s="705"/>
      <c r="AF659" s="705"/>
      <c r="AG659" s="705"/>
      <c r="AH659" s="705"/>
      <c r="AI659" s="705"/>
      <c r="AJ659" s="705"/>
      <c r="AK659" s="705"/>
      <c r="AL659" s="705"/>
      <c r="AM659" s="705"/>
      <c r="AN659" s="705"/>
      <c r="AO659" s="705"/>
      <c r="AP659" s="705"/>
      <c r="AQ659" s="705"/>
      <c r="AR659" s="705"/>
      <c r="AS659" s="705"/>
      <c r="AT659" s="705"/>
      <c r="AU659" s="705"/>
      <c r="AV659" s="705"/>
      <c r="AW659" s="705"/>
      <c r="AX659" s="705"/>
      <c r="AY659" s="705"/>
      <c r="AZ659" s="705"/>
      <c r="BA659" s="705"/>
      <c r="BB659" s="705"/>
      <c r="BC659" s="705"/>
      <c r="BD659" s="705"/>
      <c r="BE659" s="705"/>
      <c r="BF659" s="705"/>
      <c r="BG659" s="705"/>
      <c r="BH659" s="705"/>
    </row>
    <row r="660" spans="1:60" s="696" customFormat="1" ht="12.75" x14ac:dyDescent="0.2">
      <c r="A660" s="696" t="s">
        <v>6</v>
      </c>
      <c r="B660" s="696" t="s">
        <v>65</v>
      </c>
      <c r="C660" s="696" t="s">
        <v>8</v>
      </c>
      <c r="D660" s="696" t="s">
        <v>1076</v>
      </c>
      <c r="E660" s="699" t="s">
        <v>1049</v>
      </c>
      <c r="F660" s="696" t="s">
        <v>12</v>
      </c>
      <c r="G660" s="705"/>
      <c r="H660" s="705"/>
      <c r="I660" s="705"/>
      <c r="J660" s="705"/>
      <c r="K660" s="705"/>
      <c r="L660" s="705"/>
      <c r="M660" s="705"/>
      <c r="N660" s="705"/>
      <c r="O660" s="705"/>
      <c r="P660" s="705"/>
      <c r="Q660" s="696">
        <f>'3 Heat eta and phi'!N$19</f>
        <v>0.58620000000000028</v>
      </c>
      <c r="R660" s="696">
        <f>'3 Heat eta and phi'!O$19</f>
        <v>0.59487800000000024</v>
      </c>
      <c r="S660" s="696">
        <f>'3 Heat eta and phi'!P$19</f>
        <v>0.60367200000000021</v>
      </c>
      <c r="T660" s="696">
        <f>'3 Heat eta and phi'!Q$19</f>
        <v>0.61258200000000029</v>
      </c>
      <c r="U660" s="696">
        <f>'3 Heat eta and phi'!R$19</f>
        <v>0.62160800000000038</v>
      </c>
      <c r="V660" s="696">
        <f>'3 Heat eta and phi'!S$19</f>
        <v>0.63075000000000037</v>
      </c>
      <c r="W660" s="696">
        <f>'3 Heat eta and phi'!T$19</f>
        <v>0.64000800000000035</v>
      </c>
      <c r="X660" s="696">
        <f>'3 Heat eta and phi'!U$19</f>
        <v>0.64938200000000035</v>
      </c>
      <c r="Y660" s="696">
        <f>'3 Heat eta and phi'!V$19</f>
        <v>0.65887200000000035</v>
      </c>
      <c r="Z660" s="696">
        <f>'3 Heat eta and phi'!W$19</f>
        <v>0.66847800000000035</v>
      </c>
      <c r="AA660" s="696">
        <f>'3 Heat eta and phi'!X$19</f>
        <v>0.67820000000000036</v>
      </c>
      <c r="AB660" s="696">
        <f>'3 Heat eta and phi'!Y$19</f>
        <v>0.68803800000000048</v>
      </c>
      <c r="AC660" s="696">
        <f>'3 Heat eta and phi'!Z$19</f>
        <v>0.6979920000000005</v>
      </c>
      <c r="AD660" s="696">
        <f>'3 Heat eta and phi'!AA$19</f>
        <v>0.70806200000000041</v>
      </c>
      <c r="AE660" s="705"/>
      <c r="AF660" s="705"/>
      <c r="AG660" s="705"/>
      <c r="AH660" s="705"/>
      <c r="AI660" s="705"/>
      <c r="AJ660" s="705"/>
      <c r="AK660" s="705"/>
      <c r="AL660" s="705"/>
      <c r="AM660" s="705"/>
      <c r="AN660" s="705"/>
      <c r="AO660" s="705"/>
      <c r="AP660" s="705"/>
      <c r="AQ660" s="705"/>
      <c r="AR660" s="705"/>
      <c r="AS660" s="705"/>
      <c r="AT660" s="705"/>
      <c r="AU660" s="705"/>
      <c r="AV660" s="705"/>
      <c r="AW660" s="705"/>
      <c r="AX660" s="705"/>
      <c r="AY660" s="705"/>
      <c r="AZ660" s="705"/>
      <c r="BA660" s="705"/>
      <c r="BB660" s="705"/>
      <c r="BC660" s="705"/>
      <c r="BD660" s="705"/>
      <c r="BE660" s="705"/>
      <c r="BF660" s="705"/>
      <c r="BG660" s="705"/>
      <c r="BH660" s="705"/>
    </row>
    <row r="661" spans="1:60" s="696" customFormat="1" ht="12.75" x14ac:dyDescent="0.2">
      <c r="A661" s="696" t="s">
        <v>6</v>
      </c>
      <c r="B661" s="696" t="s">
        <v>65</v>
      </c>
      <c r="C661" s="696" t="s">
        <v>8</v>
      </c>
      <c r="D661" s="696" t="s">
        <v>1076</v>
      </c>
      <c r="E661" s="699" t="s">
        <v>1049</v>
      </c>
      <c r="F661" s="696" t="s">
        <v>13</v>
      </c>
      <c r="G661" s="705"/>
      <c r="H661" s="705"/>
      <c r="I661" s="705"/>
      <c r="J661" s="705"/>
      <c r="K661" s="705"/>
      <c r="L661" s="705"/>
      <c r="M661" s="705"/>
      <c r="N661" s="705"/>
      <c r="O661" s="705"/>
      <c r="P661" s="705"/>
      <c r="Q661" s="700">
        <f>'3 Heat eta and phi'!N$36</f>
        <v>0.24252981374782254</v>
      </c>
      <c r="R661" s="700">
        <f>'3 Heat eta and phi'!O$36</f>
        <v>0.24259681093394073</v>
      </c>
      <c r="S661" s="700">
        <f>'3 Heat eta and phi'!P$36</f>
        <v>0.24319978560900446</v>
      </c>
      <c r="T661" s="700">
        <f>'3 Heat eta and phi'!Q$36</f>
        <v>0.24219482781723164</v>
      </c>
      <c r="U661" s="700">
        <f>'3 Heat eta and phi'!R$36</f>
        <v>0.24293179686453156</v>
      </c>
      <c r="V661" s="700">
        <f>'3 Heat eta and phi'!S$36</f>
        <v>0.24058689535039524</v>
      </c>
      <c r="W661" s="700">
        <f>'3 Heat eta and phi'!T$36</f>
        <v>0.24025190941980434</v>
      </c>
      <c r="X661" s="700">
        <f>'3 Heat eta and phi'!U$36</f>
        <v>0.24353477153959535</v>
      </c>
      <c r="Y661" s="700">
        <f>'3 Heat eta and phi'!V$36</f>
        <v>0.24226182500334983</v>
      </c>
      <c r="Z661" s="700">
        <f>'3 Heat eta and phi'!W$36</f>
        <v>0.24480771807584087</v>
      </c>
      <c r="AA661" s="700">
        <f>'3 Heat eta and phi'!X$36</f>
        <v>0.24273080530617705</v>
      </c>
      <c r="AB661" s="700">
        <f>'3 Heat eta and phi'!Y$36</f>
        <v>0.24199383625887719</v>
      </c>
      <c r="AC661" s="700">
        <f>'3 Heat eta and phi'!Z$36</f>
        <v>0.24246281656170443</v>
      </c>
      <c r="AD661" s="700">
        <f>'3 Heat eta and phi'!AA$36</f>
        <v>0.24132386439769538</v>
      </c>
      <c r="AE661" s="705"/>
      <c r="AF661" s="705"/>
      <c r="AG661" s="705"/>
      <c r="AH661" s="705"/>
      <c r="AI661" s="705"/>
      <c r="AJ661" s="705"/>
      <c r="AK661" s="705"/>
      <c r="AL661" s="705"/>
      <c r="AM661" s="705"/>
      <c r="AN661" s="705"/>
      <c r="AO661" s="705"/>
      <c r="AP661" s="705"/>
      <c r="AQ661" s="705"/>
      <c r="AR661" s="705"/>
      <c r="AS661" s="705"/>
      <c r="AT661" s="705"/>
      <c r="AU661" s="705"/>
      <c r="AV661" s="705"/>
      <c r="AW661" s="705"/>
      <c r="AX661" s="705"/>
      <c r="AY661" s="705"/>
      <c r="AZ661" s="705"/>
      <c r="BA661" s="705"/>
      <c r="BB661" s="705"/>
      <c r="BC661" s="705"/>
      <c r="BD661" s="705"/>
      <c r="BE661" s="705"/>
      <c r="BF661" s="705"/>
      <c r="BG661" s="705"/>
      <c r="BH661" s="705"/>
    </row>
    <row r="662" spans="1:60" s="697" customFormat="1" ht="12.75" x14ac:dyDescent="0.2">
      <c r="A662" s="697" t="s">
        <v>6</v>
      </c>
      <c r="B662" s="697" t="s">
        <v>65</v>
      </c>
      <c r="C662" s="697" t="s">
        <v>20</v>
      </c>
      <c r="F662" s="697" t="s">
        <v>9</v>
      </c>
      <c r="Y662" s="697">
        <v>420</v>
      </c>
      <c r="Z662" s="697">
        <v>450</v>
      </c>
      <c r="AA662" s="697">
        <v>451</v>
      </c>
      <c r="AB662" s="697">
        <v>426</v>
      </c>
      <c r="AC662" s="697">
        <v>424</v>
      </c>
      <c r="AD662" s="697">
        <v>433</v>
      </c>
      <c r="AE662" s="697">
        <v>338</v>
      </c>
      <c r="AF662" s="697">
        <v>374</v>
      </c>
      <c r="AG662" s="697">
        <v>435</v>
      </c>
      <c r="AH662" s="697">
        <v>453</v>
      </c>
      <c r="AI662" s="697">
        <v>460</v>
      </c>
      <c r="AJ662" s="697">
        <v>460</v>
      </c>
      <c r="AK662" s="697">
        <v>444</v>
      </c>
      <c r="AL662" s="697">
        <v>410</v>
      </c>
      <c r="AM662" s="697">
        <v>384</v>
      </c>
      <c r="AN662" s="697">
        <v>501</v>
      </c>
      <c r="AO662" s="697">
        <v>394</v>
      </c>
      <c r="AP662" s="697">
        <v>425</v>
      </c>
      <c r="AQ662" s="697">
        <v>533</v>
      </c>
      <c r="AR662" s="697">
        <v>522</v>
      </c>
      <c r="AS662" s="697">
        <v>562</v>
      </c>
      <c r="AT662" s="697">
        <v>539</v>
      </c>
      <c r="AU662" s="697">
        <v>600</v>
      </c>
      <c r="AV662" s="697">
        <v>616</v>
      </c>
      <c r="AW662" s="697">
        <v>606</v>
      </c>
      <c r="AX662" s="697">
        <v>611</v>
      </c>
      <c r="AY662" s="697">
        <v>551</v>
      </c>
      <c r="AZ662" s="697">
        <v>544</v>
      </c>
      <c r="BA662" s="697">
        <v>513</v>
      </c>
      <c r="BB662" s="697">
        <v>470</v>
      </c>
      <c r="BC662" s="697">
        <v>484</v>
      </c>
      <c r="BD662" s="697">
        <v>380</v>
      </c>
      <c r="BE662" s="697">
        <v>420</v>
      </c>
      <c r="BF662" s="697">
        <v>414</v>
      </c>
      <c r="BG662" s="697">
        <v>405</v>
      </c>
      <c r="BH662" s="697">
        <v>399</v>
      </c>
    </row>
    <row r="663" spans="1:60" s="697" customFormat="1" ht="12.75" x14ac:dyDescent="0.2">
      <c r="A663" s="697" t="s">
        <v>6</v>
      </c>
      <c r="B663" s="697" t="s">
        <v>65</v>
      </c>
      <c r="C663" s="697" t="s">
        <v>20</v>
      </c>
      <c r="F663" s="697" t="s">
        <v>10</v>
      </c>
      <c r="Y663" s="697">
        <v>3.2835844233009399E-3</v>
      </c>
      <c r="Z663" s="697">
        <v>3.3565807630626899E-3</v>
      </c>
      <c r="AA663" s="697">
        <v>3.6319125119788701E-3</v>
      </c>
      <c r="AB663" s="697">
        <v>3.50383694820737E-3</v>
      </c>
      <c r="AC663" s="697">
        <v>3.5133948177426401E-3</v>
      </c>
      <c r="AD663" s="697">
        <v>3.61961446508284E-3</v>
      </c>
      <c r="AE663" s="697">
        <v>2.8298016627177798E-3</v>
      </c>
      <c r="AF663" s="697">
        <v>2.9999919786310699E-3</v>
      </c>
      <c r="AG663" s="697">
        <v>3.40615456894527E-3</v>
      </c>
      <c r="AH663" s="698">
        <v>3.50928838138915E-3</v>
      </c>
      <c r="AI663" s="698">
        <v>3.5185680957662401E-3</v>
      </c>
      <c r="AJ663" s="698">
        <v>3.59431161118925E-3</v>
      </c>
      <c r="AK663" s="698">
        <v>3.48683797197964E-3</v>
      </c>
      <c r="AL663" s="698">
        <v>3.0833790826571201E-3</v>
      </c>
      <c r="AM663" s="698">
        <v>2.9521429944262901E-3</v>
      </c>
      <c r="AN663" s="698">
        <v>3.7914333282881799E-3</v>
      </c>
      <c r="AO663" s="698">
        <v>2.9870435092454301E-3</v>
      </c>
      <c r="AP663" s="697">
        <v>3.2343741676242998E-3</v>
      </c>
      <c r="AQ663" s="698">
        <v>3.8317757009345798E-3</v>
      </c>
      <c r="AR663" s="698">
        <v>3.8449923026495098E-3</v>
      </c>
      <c r="AS663" s="698">
        <v>4.1255881899532401E-3</v>
      </c>
      <c r="AT663" s="698">
        <v>3.88619715060276E-3</v>
      </c>
      <c r="AU663" s="698">
        <v>4.3039136921840899E-3</v>
      </c>
      <c r="AV663" s="698">
        <v>4.3719880480066996E-3</v>
      </c>
      <c r="AW663" s="697">
        <v>4.4282384233717501E-3</v>
      </c>
      <c r="AX663" s="697">
        <v>4.42898046464427E-3</v>
      </c>
      <c r="AY663" s="697">
        <v>3.9766453279830296E-3</v>
      </c>
      <c r="AZ663" s="697">
        <v>3.9566513928285703E-3</v>
      </c>
      <c r="BA663" s="698">
        <v>3.7933125305017802E-3</v>
      </c>
      <c r="BB663" s="697">
        <v>3.53181640566293E-3</v>
      </c>
      <c r="BC663" s="697">
        <v>3.6381676864560902E-3</v>
      </c>
      <c r="BD663" s="697">
        <v>3.0778202552970901E-3</v>
      </c>
      <c r="BE663" s="697">
        <v>3.23514912496919E-3</v>
      </c>
      <c r="BF663" s="697">
        <v>3.49984360602244E-3</v>
      </c>
      <c r="BG663" s="697">
        <v>3.3250412551414999E-3</v>
      </c>
      <c r="BH663" s="697">
        <v>3.25430032543003E-3</v>
      </c>
    </row>
    <row r="664" spans="1:60" s="696" customFormat="1" ht="12.75" x14ac:dyDescent="0.2">
      <c r="A664" s="696" t="s">
        <v>6</v>
      </c>
      <c r="B664" s="696" t="s">
        <v>65</v>
      </c>
      <c r="C664" s="696" t="s">
        <v>20</v>
      </c>
      <c r="D664" s="696" t="s">
        <v>1076</v>
      </c>
      <c r="E664" s="699" t="s">
        <v>1049</v>
      </c>
      <c r="F664" s="696" t="s">
        <v>11</v>
      </c>
      <c r="G664" s="705"/>
      <c r="H664" s="705"/>
      <c r="I664" s="705"/>
      <c r="J664" s="705"/>
      <c r="K664" s="705"/>
      <c r="L664" s="705"/>
      <c r="M664" s="705"/>
      <c r="N664" s="705"/>
      <c r="O664" s="705"/>
      <c r="P664" s="705"/>
      <c r="Q664" s="705"/>
      <c r="R664" s="705"/>
      <c r="S664" s="705"/>
      <c r="T664" s="705"/>
      <c r="U664" s="705"/>
      <c r="V664" s="705"/>
      <c r="W664" s="705"/>
      <c r="X664" s="705"/>
      <c r="Y664" s="696">
        <f>1</f>
        <v>1</v>
      </c>
      <c r="Z664" s="696">
        <f>1</f>
        <v>1</v>
      </c>
      <c r="AA664" s="696">
        <f>1</f>
        <v>1</v>
      </c>
      <c r="AB664" s="696">
        <f>1</f>
        <v>1</v>
      </c>
      <c r="AC664" s="696">
        <f>1</f>
        <v>1</v>
      </c>
      <c r="AD664" s="696">
        <f>1</f>
        <v>1</v>
      </c>
      <c r="AE664" s="696">
        <f>1</f>
        <v>1</v>
      </c>
      <c r="AF664" s="696">
        <f>1</f>
        <v>1</v>
      </c>
      <c r="AG664" s="696">
        <f>1</f>
        <v>1</v>
      </c>
      <c r="AH664" s="696">
        <f>1</f>
        <v>1</v>
      </c>
      <c r="AI664" s="696">
        <f>1</f>
        <v>1</v>
      </c>
      <c r="AJ664" s="696">
        <f>1</f>
        <v>1</v>
      </c>
      <c r="AK664" s="696">
        <f>1</f>
        <v>1</v>
      </c>
      <c r="AL664" s="696">
        <f>1</f>
        <v>1</v>
      </c>
      <c r="AM664" s="696">
        <f>1</f>
        <v>1</v>
      </c>
      <c r="AN664" s="696">
        <f>1</f>
        <v>1</v>
      </c>
      <c r="AO664" s="696">
        <f>1</f>
        <v>1</v>
      </c>
      <c r="AP664" s="696">
        <f>1</f>
        <v>1</v>
      </c>
      <c r="AQ664" s="696">
        <f>1</f>
        <v>1</v>
      </c>
      <c r="AR664" s="696">
        <f>1</f>
        <v>1</v>
      </c>
      <c r="AS664" s="696">
        <f>1</f>
        <v>1</v>
      </c>
      <c r="AT664" s="696">
        <f>1</f>
        <v>1</v>
      </c>
      <c r="AU664" s="696">
        <f>1</f>
        <v>1</v>
      </c>
      <c r="AV664" s="696">
        <f>1</f>
        <v>1</v>
      </c>
      <c r="AW664" s="696">
        <f>1</f>
        <v>1</v>
      </c>
      <c r="AX664" s="696">
        <f>1</f>
        <v>1</v>
      </c>
      <c r="AY664" s="696">
        <f>1</f>
        <v>1</v>
      </c>
      <c r="AZ664" s="696">
        <f>1</f>
        <v>1</v>
      </c>
      <c r="BA664" s="696">
        <f>1</f>
        <v>1</v>
      </c>
      <c r="BB664" s="696">
        <f>1</f>
        <v>1</v>
      </c>
      <c r="BC664" s="696">
        <f>1</f>
        <v>1</v>
      </c>
      <c r="BD664" s="696">
        <f>1</f>
        <v>1</v>
      </c>
      <c r="BE664" s="696">
        <f>1</f>
        <v>1</v>
      </c>
      <c r="BF664" s="696">
        <f>1</f>
        <v>1</v>
      </c>
      <c r="BG664" s="696">
        <f>1</f>
        <v>1</v>
      </c>
      <c r="BH664" s="696">
        <f>1</f>
        <v>1</v>
      </c>
    </row>
    <row r="665" spans="1:60" s="696" customFormat="1" ht="12.75" x14ac:dyDescent="0.2">
      <c r="A665" s="696" t="s">
        <v>6</v>
      </c>
      <c r="B665" s="696" t="s">
        <v>65</v>
      </c>
      <c r="C665" s="696" t="s">
        <v>20</v>
      </c>
      <c r="D665" s="696" t="s">
        <v>1076</v>
      </c>
      <c r="E665" s="699" t="s">
        <v>1049</v>
      </c>
      <c r="F665" s="696" t="s">
        <v>12</v>
      </c>
      <c r="G665" s="705"/>
      <c r="H665" s="705"/>
      <c r="I665" s="705"/>
      <c r="J665" s="705"/>
      <c r="K665" s="705"/>
      <c r="L665" s="705"/>
      <c r="M665" s="705"/>
      <c r="N665" s="705"/>
      <c r="O665" s="705"/>
      <c r="P665" s="705"/>
      <c r="Q665" s="705"/>
      <c r="R665" s="705"/>
      <c r="S665" s="705"/>
      <c r="T665" s="705"/>
      <c r="U665" s="705"/>
      <c r="V665" s="705"/>
      <c r="W665" s="705"/>
      <c r="X665" s="705"/>
      <c r="Y665" s="696">
        <f>'3 Heat eta and phi'!V$19</f>
        <v>0.65887200000000035</v>
      </c>
      <c r="Z665" s="696">
        <f>'3 Heat eta and phi'!W$19</f>
        <v>0.66847800000000035</v>
      </c>
      <c r="AA665" s="696">
        <f>'3 Heat eta and phi'!X$19</f>
        <v>0.67820000000000036</v>
      </c>
      <c r="AB665" s="696">
        <f>'3 Heat eta and phi'!Y$19</f>
        <v>0.68803800000000048</v>
      </c>
      <c r="AC665" s="696">
        <f>'3 Heat eta and phi'!Z$19</f>
        <v>0.6979920000000005</v>
      </c>
      <c r="AD665" s="696">
        <f>'3 Heat eta and phi'!AA$19</f>
        <v>0.70806200000000041</v>
      </c>
      <c r="AE665" s="696">
        <f>'3 Heat eta and phi'!AB$19</f>
        <v>0.71824800000000055</v>
      </c>
      <c r="AF665" s="696">
        <f>'3 Heat eta and phi'!AC$19</f>
        <v>0.73</v>
      </c>
      <c r="AG665" s="696">
        <f>'3 Heat eta and phi'!AD$19</f>
        <v>0.73499999999999999</v>
      </c>
      <c r="AH665" s="696">
        <f>'3 Heat eta and phi'!AE$19</f>
        <v>0.74299999999999999</v>
      </c>
      <c r="AI665" s="696">
        <f>'3 Heat eta and phi'!AF$19</f>
        <v>0.75</v>
      </c>
      <c r="AJ665" s="696">
        <f>'3 Heat eta and phi'!AG$19</f>
        <v>0.75700000000000001</v>
      </c>
      <c r="AK665" s="696">
        <f>'3 Heat eta and phi'!AH$19</f>
        <v>0.76300000000000001</v>
      </c>
      <c r="AL665" s="696">
        <f>'3 Heat eta and phi'!AI$19</f>
        <v>0.77</v>
      </c>
      <c r="AM665" s="696">
        <f>'3 Heat eta and phi'!AJ$19</f>
        <v>0.77600000000000002</v>
      </c>
      <c r="AN665" s="696">
        <f>'3 Heat eta and phi'!AK$19</f>
        <v>0.78200000000000003</v>
      </c>
      <c r="AO665" s="696">
        <f>'3 Heat eta and phi'!AL$19</f>
        <v>0.79</v>
      </c>
      <c r="AP665" s="696">
        <f>'3 Heat eta and phi'!AM$19</f>
        <v>0.79700000000000004</v>
      </c>
      <c r="AQ665" s="696">
        <f>'3 Heat eta and phi'!AN$19</f>
        <v>0.80400000000000005</v>
      </c>
      <c r="AR665" s="696">
        <f>'3 Heat eta and phi'!AO$19</f>
        <v>0.81</v>
      </c>
      <c r="AS665" s="696">
        <f>'3 Heat eta and phi'!AP$19</f>
        <v>0.81599999999999995</v>
      </c>
      <c r="AT665" s="696">
        <f>'3 Heat eta and phi'!AQ$19</f>
        <v>0.82099999999999995</v>
      </c>
      <c r="AU665" s="696">
        <f>'3 Heat eta and phi'!AR$19</f>
        <v>0.82599999999999996</v>
      </c>
      <c r="AV665" s="696">
        <f>'3 Heat eta and phi'!AS$19</f>
        <v>0.83199999999999996</v>
      </c>
      <c r="AW665" s="696">
        <f>'3 Heat eta and phi'!AT$19</f>
        <v>0.83699999999999997</v>
      </c>
      <c r="AX665" s="696">
        <f>'3 Heat eta and phi'!AU$19</f>
        <v>0.84099999999999997</v>
      </c>
      <c r="AY665" s="696">
        <f>'3 Heat eta and phi'!AV$19</f>
        <v>0.84499999999999997</v>
      </c>
      <c r="AZ665" s="696">
        <f>'3 Heat eta and phi'!AW$19</f>
        <v>0.84899999999999998</v>
      </c>
      <c r="BA665" s="696">
        <f>'3 Heat eta and phi'!AX$19</f>
        <v>0.85199999999999998</v>
      </c>
      <c r="BB665" s="696">
        <f>'3 Heat eta and phi'!AY$19</f>
        <v>0.85499999999999998</v>
      </c>
      <c r="BC665" s="696">
        <f>'3 Heat eta and phi'!AZ$19</f>
        <v>0.85799999999999998</v>
      </c>
      <c r="BD665" s="696">
        <f>'3 Heat eta and phi'!BA$19</f>
        <v>0.86</v>
      </c>
      <c r="BE665" s="696">
        <f>'3 Heat eta and phi'!BB$19</f>
        <v>0.86199999999999999</v>
      </c>
      <c r="BF665" s="696">
        <f>'3 Heat eta and phi'!BC$19</f>
        <v>0.86399999999999999</v>
      </c>
      <c r="BG665" s="696">
        <f>'3 Heat eta and phi'!BD$19</f>
        <v>0.86599999999999999</v>
      </c>
      <c r="BH665" s="696">
        <f>'3 Heat eta and phi'!BE$19</f>
        <v>0.86799999999999999</v>
      </c>
    </row>
    <row r="666" spans="1:60" s="696" customFormat="1" ht="12.75" x14ac:dyDescent="0.2">
      <c r="A666" s="696" t="s">
        <v>6</v>
      </c>
      <c r="B666" s="696" t="s">
        <v>65</v>
      </c>
      <c r="C666" s="696" t="s">
        <v>20</v>
      </c>
      <c r="D666" s="696" t="s">
        <v>1076</v>
      </c>
      <c r="E666" s="699" t="s">
        <v>1049</v>
      </c>
      <c r="F666" s="696" t="s">
        <v>13</v>
      </c>
      <c r="G666" s="705"/>
      <c r="H666" s="705"/>
      <c r="I666" s="705"/>
      <c r="J666" s="705"/>
      <c r="K666" s="705"/>
      <c r="L666" s="705"/>
      <c r="M666" s="705"/>
      <c r="N666" s="705"/>
      <c r="O666" s="705"/>
      <c r="P666" s="705"/>
      <c r="Q666" s="705"/>
      <c r="R666" s="705"/>
      <c r="S666" s="705"/>
      <c r="T666" s="705"/>
      <c r="U666" s="705"/>
      <c r="V666" s="705"/>
      <c r="W666" s="705"/>
      <c r="X666" s="705"/>
      <c r="Y666" s="700">
        <f>'3 Heat eta and phi'!V$36</f>
        <v>0.24226182500334983</v>
      </c>
      <c r="Z666" s="700">
        <f>'3 Heat eta and phi'!W$36</f>
        <v>0.24480771807584087</v>
      </c>
      <c r="AA666" s="700">
        <f>'3 Heat eta and phi'!X$36</f>
        <v>0.24273080530617705</v>
      </c>
      <c r="AB666" s="700">
        <f>'3 Heat eta and phi'!Y$36</f>
        <v>0.24199383625887719</v>
      </c>
      <c r="AC666" s="700">
        <f>'3 Heat eta and phi'!Z$36</f>
        <v>0.24246281656170443</v>
      </c>
      <c r="AD666" s="700">
        <f>'3 Heat eta and phi'!AA$36</f>
        <v>0.24132386439769538</v>
      </c>
      <c r="AE666" s="700">
        <f>'3 Heat eta and phi'!AB$36</f>
        <v>0.24185984188664078</v>
      </c>
      <c r="AF666" s="700">
        <f>'3 Heat eta and phi'!AC$36</f>
        <v>0.24447273214525</v>
      </c>
      <c r="AG666" s="700">
        <f>'3 Heat eta and phi'!AD$36</f>
        <v>0.24453972933136814</v>
      </c>
      <c r="AH666" s="700">
        <f>'3 Heat eta and phi'!AE$36</f>
        <v>0.24360176872571351</v>
      </c>
      <c r="AI666" s="700">
        <f>'3 Heat eta and phi'!AF$36</f>
        <v>0.24219482781723167</v>
      </c>
      <c r="AJ666" s="700">
        <f>'3 Heat eta and phi'!AG$36</f>
        <v>0.23924695162803156</v>
      </c>
      <c r="AK666" s="700">
        <f>'3 Heat eta and phi'!AH$36</f>
        <v>0.23938094600026794</v>
      </c>
      <c r="AL666" s="700">
        <f>'3 Heat eta and phi'!AI$36</f>
        <v>0.24252981374782256</v>
      </c>
      <c r="AM666" s="700">
        <f>'3 Heat eta and phi'!AJ$36</f>
        <v>0.24139086158381351</v>
      </c>
      <c r="AN666" s="700">
        <f>'3 Heat eta and phi'!AK$36</f>
        <v>0.24299879405064995</v>
      </c>
      <c r="AO666" s="700">
        <f>'3 Heat eta and phi'!AL$36</f>
        <v>0.24072088972263159</v>
      </c>
      <c r="AP666" s="700">
        <f>'3 Heat eta and phi'!AM$36</f>
        <v>0.23884496851132256</v>
      </c>
      <c r="AQ666" s="700">
        <f>'3 Heat eta and phi'!AN$36</f>
        <v>0.24346777435347719</v>
      </c>
      <c r="AR666" s="700">
        <f>'3 Heat eta and phi'!AO$36</f>
        <v>0.24045290097815897</v>
      </c>
      <c r="AS666" s="700">
        <f>'3 Heat eta and phi'!AP$36</f>
        <v>0.24018491223368621</v>
      </c>
      <c r="AT666" s="700">
        <f>'3 Heat eta and phi'!AQ$36</f>
        <v>0.23944794318638629</v>
      </c>
      <c r="AU666" s="700">
        <f>'3 Heat eta and phi'!AR$36</f>
        <v>0.2405198981642771</v>
      </c>
      <c r="AV666" s="700">
        <f>'3 Heat eta and phi'!AS$36</f>
        <v>0.24085488409486799</v>
      </c>
      <c r="AW666" s="700">
        <f>'3 Heat eta and phi'!AT$36</f>
        <v>0.23998392067533172</v>
      </c>
      <c r="AX666" s="700">
        <f>'3 Heat eta and phi'!AU$36</f>
        <v>0.23971593193085891</v>
      </c>
      <c r="AY666" s="700">
        <f>'3 Heat eta and phi'!AV$36</f>
        <v>0.24011791504756808</v>
      </c>
      <c r="AZ666" s="700">
        <f>'3 Heat eta and phi'!AW$36</f>
        <v>0.23978292911697718</v>
      </c>
      <c r="BA666" s="700">
        <f>'3 Heat eta and phi'!AX$36</f>
        <v>0.23951494037250431</v>
      </c>
      <c r="BB666" s="700">
        <f>'3 Heat eta and phi'!AY$36</f>
        <v>0.23958193755862245</v>
      </c>
      <c r="BC666" s="700">
        <f>'3 Heat eta and phi'!AZ$36</f>
        <v>0.24105587565322251</v>
      </c>
      <c r="BD666" s="700">
        <f>'3 Heat eta and phi'!BA$36</f>
        <v>0.24085488409486799</v>
      </c>
      <c r="BE666" s="700">
        <f>'3 Heat eta and phi'!BB$36</f>
        <v>0.24346777435347722</v>
      </c>
      <c r="BF666" s="700">
        <f>'3 Heat eta and phi'!BC$36</f>
        <v>0.24085488409486799</v>
      </c>
      <c r="BG666" s="700">
        <f>'3 Heat eta and phi'!BD$36</f>
        <v>0.2417258475144044</v>
      </c>
      <c r="BH666" s="700">
        <f>'3 Heat eta and phi'!BE$36</f>
        <v>0.24266380812005903</v>
      </c>
    </row>
    <row r="667" spans="1:60" s="697" customFormat="1" ht="12.75" x14ac:dyDescent="0.2">
      <c r="A667" s="697" t="s">
        <v>6</v>
      </c>
      <c r="B667" s="697" t="s">
        <v>65</v>
      </c>
      <c r="C667" s="697" t="s">
        <v>16</v>
      </c>
      <c r="F667" s="697" t="s">
        <v>9</v>
      </c>
      <c r="Q667" s="697">
        <v>134</v>
      </c>
      <c r="R667" s="697">
        <v>143</v>
      </c>
      <c r="S667" s="697">
        <v>203</v>
      </c>
      <c r="T667" s="697">
        <v>224</v>
      </c>
      <c r="U667" s="697">
        <v>206</v>
      </c>
      <c r="V667" s="697">
        <v>178</v>
      </c>
      <c r="W667" s="697">
        <v>163</v>
      </c>
      <c r="X667" s="697">
        <v>165</v>
      </c>
      <c r="Y667" s="697">
        <v>160</v>
      </c>
      <c r="Z667" s="697">
        <v>148</v>
      </c>
      <c r="AA667" s="697">
        <v>121</v>
      </c>
      <c r="AB667" s="697">
        <v>111</v>
      </c>
      <c r="AC667" s="697">
        <v>97</v>
      </c>
      <c r="AD667" s="697">
        <v>74</v>
      </c>
      <c r="AE667" s="697">
        <v>59</v>
      </c>
      <c r="AF667" s="697">
        <v>62</v>
      </c>
      <c r="AG667" s="697">
        <v>50</v>
      </c>
      <c r="AH667" s="697">
        <v>47</v>
      </c>
      <c r="AI667" s="697">
        <v>45</v>
      </c>
      <c r="AJ667" s="697">
        <v>43</v>
      </c>
      <c r="AK667" s="697">
        <v>39</v>
      </c>
      <c r="AL667" s="697">
        <v>45</v>
      </c>
      <c r="AM667" s="697">
        <v>39</v>
      </c>
      <c r="AN667" s="697">
        <v>38</v>
      </c>
      <c r="AO667" s="697">
        <v>35</v>
      </c>
      <c r="AP667" s="697">
        <v>37</v>
      </c>
      <c r="AQ667" s="697">
        <v>39</v>
      </c>
      <c r="AR667" s="697">
        <v>38</v>
      </c>
      <c r="AS667" s="697">
        <v>39</v>
      </c>
      <c r="AT667" s="697">
        <v>40</v>
      </c>
      <c r="AU667" s="697">
        <v>54</v>
      </c>
      <c r="AV667" s="697">
        <v>92</v>
      </c>
      <c r="AW667" s="697">
        <v>80</v>
      </c>
      <c r="AX667" s="697">
        <v>79</v>
      </c>
      <c r="AY667" s="697">
        <v>59</v>
      </c>
      <c r="AZ667" s="697">
        <v>95</v>
      </c>
      <c r="BA667" s="697">
        <v>112</v>
      </c>
      <c r="BB667" s="697">
        <v>102</v>
      </c>
      <c r="BC667" s="697">
        <v>47</v>
      </c>
      <c r="BD667" s="697">
        <v>43</v>
      </c>
      <c r="BE667" s="697">
        <v>44</v>
      </c>
      <c r="BF667" s="697">
        <v>46</v>
      </c>
      <c r="BG667" s="697">
        <v>43</v>
      </c>
      <c r="BH667" s="697">
        <v>41</v>
      </c>
    </row>
    <row r="668" spans="1:60" s="697" customFormat="1" ht="12.75" x14ac:dyDescent="0.2">
      <c r="A668" s="697" t="s">
        <v>6</v>
      </c>
      <c r="B668" s="697" t="s">
        <v>65</v>
      </c>
      <c r="C668" s="697" t="s">
        <v>16</v>
      </c>
      <c r="F668" s="697" t="s">
        <v>10</v>
      </c>
      <c r="Q668" s="697">
        <v>1.0786184025178499E-3</v>
      </c>
      <c r="R668" s="697">
        <v>1.1543429124959599E-3</v>
      </c>
      <c r="S668" s="697">
        <v>1.6270719117694201E-3</v>
      </c>
      <c r="T668" s="697">
        <v>1.7077466130962799E-3</v>
      </c>
      <c r="U668" s="697">
        <v>1.6363101999316901E-3</v>
      </c>
      <c r="V668" s="697">
        <v>1.4409805143814701E-3</v>
      </c>
      <c r="W668" s="697">
        <v>1.3075145992427601E-3</v>
      </c>
      <c r="X668" s="697">
        <v>1.2893243940175301E-3</v>
      </c>
      <c r="Y668" s="697">
        <v>1.25088930411464E-3</v>
      </c>
      <c r="Z668" s="697">
        <v>1.10394211762951E-3</v>
      </c>
      <c r="AA668" s="697">
        <v>9.7441555199433095E-4</v>
      </c>
      <c r="AB668" s="697">
        <v>9.1297159918079303E-4</v>
      </c>
      <c r="AC668" s="697">
        <v>8.0377192764395395E-4</v>
      </c>
      <c r="AD668" s="697">
        <v>6.1859461989868401E-4</v>
      </c>
      <c r="AE668" s="697">
        <v>4.9395946183535195E-4</v>
      </c>
      <c r="AF668" s="697">
        <v>4.9732487346290503E-4</v>
      </c>
      <c r="AG668" s="697">
        <v>3.9151201941899598E-4</v>
      </c>
      <c r="AH668" s="697">
        <v>3.6409835303596102E-4</v>
      </c>
      <c r="AI668" s="697">
        <v>3.4420774849887201E-4</v>
      </c>
      <c r="AJ668" s="697">
        <v>3.3598999843725602E-4</v>
      </c>
      <c r="AK668" s="697">
        <v>3.0627630834956303E-4</v>
      </c>
      <c r="AL668" s="697">
        <v>3.3841965541358599E-4</v>
      </c>
      <c r="AM668" s="697">
        <v>2.9982702287142E-4</v>
      </c>
      <c r="AN668" s="697">
        <v>2.8757378537914302E-4</v>
      </c>
      <c r="AO668" s="697">
        <v>2.6534650462840099E-4</v>
      </c>
      <c r="AP668" s="697">
        <v>2.8158080988729202E-4</v>
      </c>
      <c r="AQ668" s="697">
        <v>2.8037383177570099E-4</v>
      </c>
      <c r="AR668" s="697">
        <v>2.7990365421586499E-4</v>
      </c>
      <c r="AS668" s="697">
        <v>2.86295265850848E-4</v>
      </c>
      <c r="AT668" s="697">
        <v>2.8840053065697601E-4</v>
      </c>
      <c r="AU668" s="697">
        <v>3.8735223229656798E-4</v>
      </c>
      <c r="AV668" s="697">
        <v>6.5295925392307901E-4</v>
      </c>
      <c r="AW668" s="697">
        <v>5.8458593047811805E-4</v>
      </c>
      <c r="AX668" s="697">
        <v>5.7265050197528205E-4</v>
      </c>
      <c r="AY668" s="697">
        <v>4.25811387206894E-4</v>
      </c>
      <c r="AZ668" s="697">
        <v>6.9095934249763604E-4</v>
      </c>
      <c r="BA668" s="697">
        <v>8.2816959730253297E-4</v>
      </c>
      <c r="BB668" s="697">
        <v>7.66479305058763E-4</v>
      </c>
      <c r="BC668" s="697">
        <v>3.5329314310627398E-4</v>
      </c>
      <c r="BD668" s="697">
        <v>3.4827966046782898E-4</v>
      </c>
      <c r="BE668" s="697">
        <v>3.3892038452058197E-4</v>
      </c>
      <c r="BF668" s="697">
        <v>3.8887151178027099E-4</v>
      </c>
      <c r="BG668" s="697">
        <v>3.5302907153354199E-4</v>
      </c>
      <c r="BH668" s="697">
        <v>3.3440178782614402E-4</v>
      </c>
    </row>
    <row r="669" spans="1:60" s="696" customFormat="1" ht="12.75" x14ac:dyDescent="0.2">
      <c r="A669" s="696" t="s">
        <v>6</v>
      </c>
      <c r="B669" s="696" t="s">
        <v>65</v>
      </c>
      <c r="C669" s="696" t="s">
        <v>16</v>
      </c>
      <c r="D669" s="696" t="str">
        <f>'2 MD eta and phi'!$A$13</f>
        <v>Industry static diesel engines</v>
      </c>
      <c r="E669" s="699" t="s">
        <v>1048</v>
      </c>
      <c r="F669" s="696" t="s">
        <v>11</v>
      </c>
      <c r="G669" s="705"/>
      <c r="H669" s="705"/>
      <c r="I669" s="705"/>
      <c r="J669" s="705"/>
      <c r="K669" s="705"/>
      <c r="L669" s="705"/>
      <c r="M669" s="705"/>
      <c r="N669" s="705"/>
      <c r="O669" s="705"/>
      <c r="P669" s="705"/>
      <c r="Q669" s="696">
        <f>1</f>
        <v>1</v>
      </c>
      <c r="R669" s="696">
        <f>1</f>
        <v>1</v>
      </c>
      <c r="S669" s="696">
        <f>1</f>
        <v>1</v>
      </c>
      <c r="T669" s="696">
        <f>1</f>
        <v>1</v>
      </c>
      <c r="U669" s="696">
        <f>1</f>
        <v>1</v>
      </c>
      <c r="V669" s="696">
        <f>1</f>
        <v>1</v>
      </c>
      <c r="W669" s="696">
        <f>1</f>
        <v>1</v>
      </c>
      <c r="X669" s="696">
        <f>1</f>
        <v>1</v>
      </c>
      <c r="Y669" s="696">
        <f>1</f>
        <v>1</v>
      </c>
      <c r="Z669" s="696">
        <f>1</f>
        <v>1</v>
      </c>
      <c r="AA669" s="696">
        <f>1</f>
        <v>1</v>
      </c>
      <c r="AB669" s="696">
        <f>1</f>
        <v>1</v>
      </c>
      <c r="AC669" s="696">
        <f>1</f>
        <v>1</v>
      </c>
      <c r="AD669" s="696">
        <f>1</f>
        <v>1</v>
      </c>
      <c r="AE669" s="696">
        <f>1</f>
        <v>1</v>
      </c>
      <c r="AF669" s="696">
        <f>1</f>
        <v>1</v>
      </c>
      <c r="AG669" s="696">
        <f>1</f>
        <v>1</v>
      </c>
      <c r="AH669" s="696">
        <f>1</f>
        <v>1</v>
      </c>
      <c r="AI669" s="696">
        <f>1</f>
        <v>1</v>
      </c>
      <c r="AJ669" s="696">
        <f>1</f>
        <v>1</v>
      </c>
      <c r="AK669" s="696">
        <f>1</f>
        <v>1</v>
      </c>
      <c r="AL669" s="696">
        <f>1</f>
        <v>1</v>
      </c>
      <c r="AM669" s="696">
        <f>1</f>
        <v>1</v>
      </c>
      <c r="AN669" s="696">
        <f>1</f>
        <v>1</v>
      </c>
      <c r="AO669" s="696">
        <f>1</f>
        <v>1</v>
      </c>
      <c r="AP669" s="696">
        <f>1</f>
        <v>1</v>
      </c>
      <c r="AQ669" s="696">
        <f>1</f>
        <v>1</v>
      </c>
      <c r="AR669" s="696">
        <f>1</f>
        <v>1</v>
      </c>
      <c r="AS669" s="696">
        <f>1</f>
        <v>1</v>
      </c>
      <c r="AT669" s="696">
        <f>1</f>
        <v>1</v>
      </c>
      <c r="AU669" s="696">
        <f>1</f>
        <v>1</v>
      </c>
      <c r="AV669" s="696">
        <f>1</f>
        <v>1</v>
      </c>
      <c r="AW669" s="696">
        <f>1</f>
        <v>1</v>
      </c>
      <c r="AX669" s="696">
        <f>1</f>
        <v>1</v>
      </c>
      <c r="AY669" s="696">
        <f>1</f>
        <v>1</v>
      </c>
      <c r="AZ669" s="696">
        <f>1</f>
        <v>1</v>
      </c>
      <c r="BA669" s="696">
        <f>1</f>
        <v>1</v>
      </c>
      <c r="BB669" s="696">
        <f>1</f>
        <v>1</v>
      </c>
      <c r="BC669" s="696">
        <f>1</f>
        <v>1</v>
      </c>
      <c r="BD669" s="696">
        <f>1</f>
        <v>1</v>
      </c>
      <c r="BE669" s="696">
        <f>1</f>
        <v>1</v>
      </c>
      <c r="BF669" s="696">
        <f>1</f>
        <v>1</v>
      </c>
      <c r="BG669" s="696">
        <f>1</f>
        <v>1</v>
      </c>
      <c r="BH669" s="696">
        <f>1</f>
        <v>1</v>
      </c>
    </row>
    <row r="670" spans="1:60" s="696" customFormat="1" ht="12.75" x14ac:dyDescent="0.2">
      <c r="A670" s="696" t="s">
        <v>6</v>
      </c>
      <c r="B670" s="696" t="s">
        <v>65</v>
      </c>
      <c r="C670" s="696" t="s">
        <v>16</v>
      </c>
      <c r="D670" s="696" t="str">
        <f>'2 MD eta and phi'!$A$13</f>
        <v>Industry static diesel engines</v>
      </c>
      <c r="E670" s="699" t="s">
        <v>1048</v>
      </c>
      <c r="F670" s="696" t="s">
        <v>12</v>
      </c>
      <c r="G670" s="705"/>
      <c r="H670" s="705"/>
      <c r="I670" s="705"/>
      <c r="J670" s="705"/>
      <c r="K670" s="705"/>
      <c r="L670" s="705"/>
      <c r="M670" s="705"/>
      <c r="N670" s="705"/>
      <c r="O670" s="705"/>
      <c r="P670" s="705"/>
      <c r="Q670" s="696">
        <f>'2 MD eta and phi'!P$13</f>
        <v>0.26</v>
      </c>
      <c r="R670" s="696">
        <f>'2 MD eta and phi'!Q$13</f>
        <v>0.26100000000000001</v>
      </c>
      <c r="S670" s="696">
        <f>'2 MD eta and phi'!R$13</f>
        <v>0.26200000000000001</v>
      </c>
      <c r="T670" s="696">
        <f>'2 MD eta and phi'!S$13</f>
        <v>0.26300000000000001</v>
      </c>
      <c r="U670" s="696">
        <f>'2 MD eta and phi'!T$13</f>
        <v>0.26400000000000001</v>
      </c>
      <c r="V670" s="696">
        <f>'2 MD eta and phi'!U$13</f>
        <v>0.26500000000000001</v>
      </c>
      <c r="W670" s="696">
        <f>'2 MD eta and phi'!V$13</f>
        <v>0.26600000000000001</v>
      </c>
      <c r="X670" s="696">
        <f>'2 MD eta and phi'!W$13</f>
        <v>0.26700000000000002</v>
      </c>
      <c r="Y670" s="696">
        <f>'2 MD eta and phi'!X$13</f>
        <v>0.26800000000000002</v>
      </c>
      <c r="Z670" s="696">
        <f>'2 MD eta and phi'!Y$13</f>
        <v>0.26900000000000002</v>
      </c>
      <c r="AA670" s="696">
        <f>'2 MD eta and phi'!Z$13</f>
        <v>0.27</v>
      </c>
      <c r="AB670" s="696">
        <f>'2 MD eta and phi'!AA$13</f>
        <v>0.27100000000000002</v>
      </c>
      <c r="AC670" s="696">
        <f>'2 MD eta and phi'!AB$13</f>
        <v>0.27200000000000002</v>
      </c>
      <c r="AD670" s="696">
        <f>'2 MD eta and phi'!AC$13</f>
        <v>0.27300000000000002</v>
      </c>
      <c r="AE670" s="696">
        <f>'2 MD eta and phi'!AD$13</f>
        <v>0.27400000000000002</v>
      </c>
      <c r="AF670" s="696">
        <f>'2 MD eta and phi'!AE$13</f>
        <v>0.27500000000000002</v>
      </c>
      <c r="AG670" s="696">
        <f>'2 MD eta and phi'!AF$13</f>
        <v>0.27600000000000002</v>
      </c>
      <c r="AH670" s="696">
        <f>'2 MD eta and phi'!AG$13</f>
        <v>0.27700000000000002</v>
      </c>
      <c r="AI670" s="696">
        <f>'2 MD eta and phi'!AH$13</f>
        <v>0.27800000000000002</v>
      </c>
      <c r="AJ670" s="696">
        <f>'2 MD eta and phi'!AI$13</f>
        <v>0.27900000000000003</v>
      </c>
      <c r="AK670" s="696">
        <f>'2 MD eta and phi'!AJ$13</f>
        <v>0.28000000000000003</v>
      </c>
      <c r="AL670" s="696">
        <f>'2 MD eta and phi'!AK$13</f>
        <v>0.28100000000000003</v>
      </c>
      <c r="AM670" s="696">
        <f>'2 MD eta and phi'!AL$13</f>
        <v>0.28199999999999997</v>
      </c>
      <c r="AN670" s="696">
        <f>'2 MD eta and phi'!AM$13</f>
        <v>0.28299999999999997</v>
      </c>
      <c r="AO670" s="696">
        <f>'2 MD eta and phi'!AN$13</f>
        <v>0.28399999999999997</v>
      </c>
      <c r="AP670" s="696">
        <f>'2 MD eta and phi'!AO$13</f>
        <v>0.28499999999999998</v>
      </c>
      <c r="AQ670" s="696">
        <f>'2 MD eta and phi'!AP$13</f>
        <v>0.28599999999999998</v>
      </c>
      <c r="AR670" s="696">
        <f>'2 MD eta and phi'!AQ$13</f>
        <v>0.28699999999999998</v>
      </c>
      <c r="AS670" s="696">
        <f>'2 MD eta and phi'!AR$13</f>
        <v>0.28799999999999998</v>
      </c>
      <c r="AT670" s="696">
        <f>'2 MD eta and phi'!AS$13</f>
        <v>0.28899999999999998</v>
      </c>
      <c r="AU670" s="696">
        <f>'2 MD eta and phi'!AT$13</f>
        <v>0.28999999999999998</v>
      </c>
      <c r="AV670" s="696">
        <f>'2 MD eta and phi'!AU$13</f>
        <v>0.29099999999999998</v>
      </c>
      <c r="AW670" s="696">
        <f>'2 MD eta and phi'!AV$13</f>
        <v>0.29199999999999998</v>
      </c>
      <c r="AX670" s="696">
        <f>'2 MD eta and phi'!AW$13</f>
        <v>0.29299999999999998</v>
      </c>
      <c r="AY670" s="696">
        <f>'2 MD eta and phi'!AX$13</f>
        <v>0.29399999999999998</v>
      </c>
      <c r="AZ670" s="696">
        <f>'2 MD eta and phi'!AY$13</f>
        <v>0.29499999999999998</v>
      </c>
      <c r="BA670" s="696">
        <f>'2 MD eta and phi'!AZ$13</f>
        <v>0.29599999999999999</v>
      </c>
      <c r="BB670" s="696">
        <f>'2 MD eta and phi'!BA$13</f>
        <v>0.29699999999999999</v>
      </c>
      <c r="BC670" s="696">
        <f>'2 MD eta and phi'!BB$13</f>
        <v>0.29799999999999999</v>
      </c>
      <c r="BD670" s="696">
        <f>'2 MD eta and phi'!BC$13</f>
        <v>0.29899999999999999</v>
      </c>
      <c r="BE670" s="696">
        <f>'2 MD eta and phi'!BD$13</f>
        <v>0.3</v>
      </c>
      <c r="BF670" s="696">
        <f>'2 MD eta and phi'!BE$13</f>
        <v>0.30099999999999999</v>
      </c>
      <c r="BG670" s="696">
        <f>'2 MD eta and phi'!BF$13</f>
        <v>0.30199999999999999</v>
      </c>
      <c r="BH670" s="696">
        <f>'2 MD eta and phi'!BG$13</f>
        <v>0.30299999999999999</v>
      </c>
    </row>
    <row r="671" spans="1:60" s="696" customFormat="1" ht="12.75" x14ac:dyDescent="0.2">
      <c r="A671" s="696" t="s">
        <v>6</v>
      </c>
      <c r="B671" s="696" t="s">
        <v>65</v>
      </c>
      <c r="C671" s="696" t="s">
        <v>16</v>
      </c>
      <c r="D671" s="696" t="str">
        <f>'2 MD eta and phi'!$A$13</f>
        <v>Industry static diesel engines</v>
      </c>
      <c r="E671" s="699" t="s">
        <v>1048</v>
      </c>
      <c r="F671" s="696" t="s">
        <v>13</v>
      </c>
      <c r="G671" s="705"/>
      <c r="H671" s="705"/>
      <c r="I671" s="705"/>
      <c r="J671" s="705"/>
      <c r="K671" s="705"/>
      <c r="L671" s="705"/>
      <c r="M671" s="705"/>
      <c r="N671" s="705"/>
      <c r="O671" s="705"/>
      <c r="P671" s="705"/>
      <c r="Q671" s="696">
        <f>1</f>
        <v>1</v>
      </c>
      <c r="R671" s="696">
        <f>1</f>
        <v>1</v>
      </c>
      <c r="S671" s="696">
        <f>1</f>
        <v>1</v>
      </c>
      <c r="T671" s="696">
        <f>1</f>
        <v>1</v>
      </c>
      <c r="U671" s="696">
        <f>1</f>
        <v>1</v>
      </c>
      <c r="V671" s="696">
        <f>1</f>
        <v>1</v>
      </c>
      <c r="W671" s="696">
        <f>1</f>
        <v>1</v>
      </c>
      <c r="X671" s="696">
        <f>1</f>
        <v>1</v>
      </c>
      <c r="Y671" s="696">
        <f>1</f>
        <v>1</v>
      </c>
      <c r="Z671" s="696">
        <f>1</f>
        <v>1</v>
      </c>
      <c r="AA671" s="696">
        <f>1</f>
        <v>1</v>
      </c>
      <c r="AB671" s="696">
        <f>1</f>
        <v>1</v>
      </c>
      <c r="AC671" s="696">
        <f>1</f>
        <v>1</v>
      </c>
      <c r="AD671" s="696">
        <f>1</f>
        <v>1</v>
      </c>
      <c r="AE671" s="696">
        <f>1</f>
        <v>1</v>
      </c>
      <c r="AF671" s="696">
        <f>1</f>
        <v>1</v>
      </c>
      <c r="AG671" s="696">
        <f>1</f>
        <v>1</v>
      </c>
      <c r="AH671" s="696">
        <f>1</f>
        <v>1</v>
      </c>
      <c r="AI671" s="696">
        <f>1</f>
        <v>1</v>
      </c>
      <c r="AJ671" s="696">
        <f>1</f>
        <v>1</v>
      </c>
      <c r="AK671" s="696">
        <f>1</f>
        <v>1</v>
      </c>
      <c r="AL671" s="696">
        <f>1</f>
        <v>1</v>
      </c>
      <c r="AM671" s="696">
        <f>1</f>
        <v>1</v>
      </c>
      <c r="AN671" s="696">
        <f>1</f>
        <v>1</v>
      </c>
      <c r="AO671" s="696">
        <f>1</f>
        <v>1</v>
      </c>
      <c r="AP671" s="696">
        <f>1</f>
        <v>1</v>
      </c>
      <c r="AQ671" s="696">
        <f>1</f>
        <v>1</v>
      </c>
      <c r="AR671" s="696">
        <f>1</f>
        <v>1</v>
      </c>
      <c r="AS671" s="696">
        <f>1</f>
        <v>1</v>
      </c>
      <c r="AT671" s="696">
        <f>1</f>
        <v>1</v>
      </c>
      <c r="AU671" s="696">
        <f>1</f>
        <v>1</v>
      </c>
      <c r="AV671" s="696">
        <f>1</f>
        <v>1</v>
      </c>
      <c r="AW671" s="696">
        <f>1</f>
        <v>1</v>
      </c>
      <c r="AX671" s="696">
        <f>1</f>
        <v>1</v>
      </c>
      <c r="AY671" s="696">
        <f>1</f>
        <v>1</v>
      </c>
      <c r="AZ671" s="696">
        <f>1</f>
        <v>1</v>
      </c>
      <c r="BA671" s="696">
        <f>1</f>
        <v>1</v>
      </c>
      <c r="BB671" s="696">
        <f>1</f>
        <v>1</v>
      </c>
      <c r="BC671" s="696">
        <f>1</f>
        <v>1</v>
      </c>
      <c r="BD671" s="696">
        <f>1</f>
        <v>1</v>
      </c>
      <c r="BE671" s="696">
        <f>1</f>
        <v>1</v>
      </c>
      <c r="BF671" s="696">
        <f>1</f>
        <v>1</v>
      </c>
      <c r="BG671" s="696">
        <f>1</f>
        <v>1</v>
      </c>
      <c r="BH671" s="696">
        <f>1</f>
        <v>1</v>
      </c>
    </row>
    <row r="672" spans="1:60" s="697" customFormat="1" ht="12.75" x14ac:dyDescent="0.2">
      <c r="A672" s="697" t="s">
        <v>6</v>
      </c>
      <c r="B672" s="697" t="s">
        <v>65</v>
      </c>
      <c r="C672" s="697" t="s">
        <v>15</v>
      </c>
      <c r="F672" s="697" t="s">
        <v>9</v>
      </c>
      <c r="Q672" s="697">
        <v>1549</v>
      </c>
      <c r="R672" s="697">
        <v>1348</v>
      </c>
      <c r="S672" s="697">
        <v>1364</v>
      </c>
      <c r="T672" s="697">
        <v>1346</v>
      </c>
      <c r="U672" s="697">
        <v>1204</v>
      </c>
      <c r="V672" s="697">
        <v>1100</v>
      </c>
      <c r="W672" s="697">
        <v>1210</v>
      </c>
      <c r="X672" s="697">
        <v>1208</v>
      </c>
      <c r="Y672" s="697">
        <v>1188</v>
      </c>
      <c r="Z672" s="697">
        <v>1132</v>
      </c>
      <c r="AA672" s="697">
        <v>842</v>
      </c>
      <c r="AB672" s="697">
        <v>653</v>
      </c>
      <c r="AC672" s="697">
        <v>556</v>
      </c>
      <c r="AD672" s="697">
        <v>470</v>
      </c>
      <c r="AE672" s="697">
        <v>340</v>
      </c>
      <c r="AF672" s="697">
        <v>331</v>
      </c>
      <c r="AG672" s="697">
        <v>186</v>
      </c>
      <c r="AH672" s="697">
        <v>180</v>
      </c>
      <c r="AI672" s="697">
        <v>222</v>
      </c>
      <c r="AJ672" s="697">
        <v>197</v>
      </c>
      <c r="AK672" s="697">
        <v>185</v>
      </c>
      <c r="AL672" s="697">
        <v>187</v>
      </c>
      <c r="AM672" s="697">
        <v>175</v>
      </c>
      <c r="AN672" s="697">
        <v>191</v>
      </c>
      <c r="AO672" s="697">
        <v>183</v>
      </c>
      <c r="AP672" s="697">
        <v>123</v>
      </c>
      <c r="AQ672" s="697">
        <v>91</v>
      </c>
      <c r="AR672" s="697">
        <v>56</v>
      </c>
      <c r="AS672" s="697">
        <v>54</v>
      </c>
      <c r="AT672" s="697">
        <v>75</v>
      </c>
      <c r="AU672" s="697">
        <v>85</v>
      </c>
      <c r="AV672" s="697">
        <v>66</v>
      </c>
      <c r="AW672" s="697">
        <v>35</v>
      </c>
      <c r="AX672" s="697">
        <v>23</v>
      </c>
      <c r="AY672" s="697">
        <v>10</v>
      </c>
      <c r="AZ672" s="697">
        <v>10</v>
      </c>
      <c r="BA672" s="697">
        <v>11</v>
      </c>
      <c r="BB672" s="697">
        <v>10</v>
      </c>
    </row>
    <row r="673" spans="1:60" s="697" customFormat="1" ht="12.75" x14ac:dyDescent="0.2">
      <c r="A673" s="697" t="s">
        <v>6</v>
      </c>
      <c r="B673" s="697" t="s">
        <v>65</v>
      </c>
      <c r="C673" s="697" t="s">
        <v>15</v>
      </c>
      <c r="F673" s="697" t="s">
        <v>10</v>
      </c>
      <c r="Q673" s="697">
        <v>1.2468506757463801E-2</v>
      </c>
      <c r="R673" s="697">
        <v>1.08814982240878E-2</v>
      </c>
      <c r="S673" s="697">
        <v>1.0932640825879299E-2</v>
      </c>
      <c r="T673" s="697">
        <v>1.02617274161946E-2</v>
      </c>
      <c r="U673" s="697">
        <v>9.5636770908628793E-3</v>
      </c>
      <c r="V673" s="697">
        <v>8.9049357630315608E-3</v>
      </c>
      <c r="W673" s="697">
        <v>9.7060899698389307E-3</v>
      </c>
      <c r="X673" s="697">
        <v>9.4394173816556501E-3</v>
      </c>
      <c r="Y673" s="697">
        <v>9.2878530830512295E-3</v>
      </c>
      <c r="Z673" s="697">
        <v>8.4436653861932592E-3</v>
      </c>
      <c r="AA673" s="697">
        <v>6.7806437585059996E-3</v>
      </c>
      <c r="AB673" s="697">
        <v>5.3709049933789001E-3</v>
      </c>
      <c r="AC673" s="697">
        <v>4.6071875440210101E-3</v>
      </c>
      <c r="AD673" s="697">
        <v>3.9289117750321801E-3</v>
      </c>
      <c r="AE673" s="697">
        <v>2.8465460512545702E-3</v>
      </c>
      <c r="AF673" s="697">
        <v>2.6550731147777702E-3</v>
      </c>
      <c r="AG673" s="697">
        <v>1.45642471223867E-3</v>
      </c>
      <c r="AH673" s="697">
        <v>1.39441922439304E-3</v>
      </c>
      <c r="AI673" s="697">
        <v>1.6980915592611E-3</v>
      </c>
      <c r="AJ673" s="697">
        <v>1.53930301609627E-3</v>
      </c>
      <c r="AK673" s="697">
        <v>1.45284915499152E-3</v>
      </c>
      <c r="AL673" s="697">
        <v>1.4063216791631299E-3</v>
      </c>
      <c r="AM673" s="697">
        <v>1.3453776667307299E-3</v>
      </c>
      <c r="AN673" s="697">
        <v>1.4454366580899001E-3</v>
      </c>
      <c r="AO673" s="697">
        <v>1.3873831527713501E-3</v>
      </c>
      <c r="AP673" s="697">
        <v>9.3606593557126697E-4</v>
      </c>
      <c r="AQ673" s="697">
        <v>6.5420560747663599E-4</v>
      </c>
      <c r="AR673" s="697">
        <v>4.1248959568653698E-4</v>
      </c>
      <c r="AS673" s="697">
        <v>3.9640882963963499E-4</v>
      </c>
      <c r="AT673" s="698">
        <v>5.4075099498183097E-4</v>
      </c>
      <c r="AU673" s="697">
        <v>6.0972110639274598E-4</v>
      </c>
      <c r="AV673" s="698">
        <v>4.6842729085786101E-4</v>
      </c>
      <c r="AW673" s="698">
        <v>2.55756344584177E-4</v>
      </c>
      <c r="AX673" s="698">
        <v>1.66721032220652E-4</v>
      </c>
      <c r="AY673" s="698">
        <v>7.2171421560490506E-5</v>
      </c>
      <c r="AZ673" s="697">
        <v>7.2732562368172206E-5</v>
      </c>
      <c r="BA673" s="697">
        <v>8.1338085449356005E-5</v>
      </c>
      <c r="BB673" s="697">
        <v>7.5145029907721901E-5</v>
      </c>
    </row>
    <row r="674" spans="1:60" s="696" customFormat="1" ht="12.75" x14ac:dyDescent="0.2">
      <c r="A674" s="696" t="s">
        <v>6</v>
      </c>
      <c r="B674" s="696" t="s">
        <v>65</v>
      </c>
      <c r="C674" s="696" t="s">
        <v>15</v>
      </c>
      <c r="D674" s="696" t="s">
        <v>1076</v>
      </c>
      <c r="E674" s="699" t="s">
        <v>1049</v>
      </c>
      <c r="F674" s="696" t="s">
        <v>11</v>
      </c>
      <c r="G674" s="705"/>
      <c r="H674" s="705"/>
      <c r="I674" s="705"/>
      <c r="J674" s="705"/>
      <c r="K674" s="705"/>
      <c r="L674" s="705"/>
      <c r="M674" s="705"/>
      <c r="N674" s="705"/>
      <c r="O674" s="705"/>
      <c r="P674" s="705"/>
      <c r="Q674" s="696">
        <f>1</f>
        <v>1</v>
      </c>
      <c r="R674" s="696">
        <f>1</f>
        <v>1</v>
      </c>
      <c r="S674" s="696">
        <f>1</f>
        <v>1</v>
      </c>
      <c r="T674" s="696">
        <f>1</f>
        <v>1</v>
      </c>
      <c r="U674" s="696">
        <f>1</f>
        <v>1</v>
      </c>
      <c r="V674" s="696">
        <f>1</f>
        <v>1</v>
      </c>
      <c r="W674" s="696">
        <f>1</f>
        <v>1</v>
      </c>
      <c r="X674" s="696">
        <f>1</f>
        <v>1</v>
      </c>
      <c r="Y674" s="696">
        <f>1</f>
        <v>1</v>
      </c>
      <c r="Z674" s="696">
        <f>1</f>
        <v>1</v>
      </c>
      <c r="AA674" s="696">
        <f>1</f>
        <v>1</v>
      </c>
      <c r="AB674" s="696">
        <f>1</f>
        <v>1</v>
      </c>
      <c r="AC674" s="696">
        <f>1</f>
        <v>1</v>
      </c>
      <c r="AD674" s="696">
        <f>1</f>
        <v>1</v>
      </c>
      <c r="AE674" s="696">
        <f>1</f>
        <v>1</v>
      </c>
      <c r="AF674" s="696">
        <f>1</f>
        <v>1</v>
      </c>
      <c r="AG674" s="696">
        <f>1</f>
        <v>1</v>
      </c>
      <c r="AH674" s="696">
        <f>1</f>
        <v>1</v>
      </c>
      <c r="AI674" s="696">
        <f>1</f>
        <v>1</v>
      </c>
      <c r="AJ674" s="696">
        <f>1</f>
        <v>1</v>
      </c>
      <c r="AK674" s="696">
        <f>1</f>
        <v>1</v>
      </c>
      <c r="AL674" s="696">
        <f>1</f>
        <v>1</v>
      </c>
      <c r="AM674" s="696">
        <f>1</f>
        <v>1</v>
      </c>
      <c r="AN674" s="696">
        <f>1</f>
        <v>1</v>
      </c>
      <c r="AO674" s="696">
        <f>1</f>
        <v>1</v>
      </c>
      <c r="AP674" s="696">
        <f>1</f>
        <v>1</v>
      </c>
      <c r="AQ674" s="696">
        <f>1</f>
        <v>1</v>
      </c>
      <c r="AR674" s="696">
        <f>1</f>
        <v>1</v>
      </c>
      <c r="AS674" s="696">
        <f>1</f>
        <v>1</v>
      </c>
      <c r="AT674" s="696">
        <f>1</f>
        <v>1</v>
      </c>
      <c r="AU674" s="696">
        <f>1</f>
        <v>1</v>
      </c>
      <c r="AV674" s="696">
        <f>1</f>
        <v>1</v>
      </c>
      <c r="AW674" s="696">
        <f>1</f>
        <v>1</v>
      </c>
      <c r="AX674" s="696">
        <f>1</f>
        <v>1</v>
      </c>
      <c r="AY674" s="696">
        <f>1</f>
        <v>1</v>
      </c>
      <c r="AZ674" s="696">
        <f>1</f>
        <v>1</v>
      </c>
      <c r="BA674" s="696">
        <f>1</f>
        <v>1</v>
      </c>
      <c r="BB674" s="696">
        <f>1</f>
        <v>1</v>
      </c>
      <c r="BC674" s="705"/>
      <c r="BD674" s="705"/>
      <c r="BE674" s="705"/>
      <c r="BF674" s="705"/>
      <c r="BG674" s="705"/>
      <c r="BH674" s="705"/>
    </row>
    <row r="675" spans="1:60" s="696" customFormat="1" ht="12.75" x14ac:dyDescent="0.2">
      <c r="A675" s="696" t="s">
        <v>6</v>
      </c>
      <c r="B675" s="696" t="s">
        <v>65</v>
      </c>
      <c r="C675" s="696" t="s">
        <v>15</v>
      </c>
      <c r="D675" s="696" t="s">
        <v>1076</v>
      </c>
      <c r="E675" s="699" t="s">
        <v>1049</v>
      </c>
      <c r="F675" s="696" t="s">
        <v>12</v>
      </c>
      <c r="G675" s="705"/>
      <c r="H675" s="705"/>
      <c r="I675" s="705"/>
      <c r="J675" s="705"/>
      <c r="K675" s="705"/>
      <c r="L675" s="705"/>
      <c r="M675" s="705"/>
      <c r="N675" s="705"/>
      <c r="O675" s="705"/>
      <c r="P675" s="705"/>
      <c r="Q675" s="696">
        <f>'3 Heat eta and phi'!N19</f>
        <v>0.58620000000000028</v>
      </c>
      <c r="R675" s="696">
        <f>'3 Heat eta and phi'!O19</f>
        <v>0.59487800000000024</v>
      </c>
      <c r="S675" s="696">
        <f>'3 Heat eta and phi'!P19</f>
        <v>0.60367200000000021</v>
      </c>
      <c r="T675" s="696">
        <f>'3 Heat eta and phi'!Q19</f>
        <v>0.61258200000000029</v>
      </c>
      <c r="U675" s="696">
        <f>'3 Heat eta and phi'!R19</f>
        <v>0.62160800000000038</v>
      </c>
      <c r="V675" s="696">
        <f>'3 Heat eta and phi'!S19</f>
        <v>0.63075000000000037</v>
      </c>
      <c r="W675" s="696">
        <f>'3 Heat eta and phi'!T19</f>
        <v>0.64000800000000035</v>
      </c>
      <c r="X675" s="696">
        <f>'3 Heat eta and phi'!U19</f>
        <v>0.64938200000000035</v>
      </c>
      <c r="Y675" s="696">
        <f>'3 Heat eta and phi'!V19</f>
        <v>0.65887200000000035</v>
      </c>
      <c r="Z675" s="696">
        <f>'3 Heat eta and phi'!W19</f>
        <v>0.66847800000000035</v>
      </c>
      <c r="AA675" s="696">
        <f>'3 Heat eta and phi'!X19</f>
        <v>0.67820000000000036</v>
      </c>
      <c r="AB675" s="696">
        <f>'3 Heat eta and phi'!Y19</f>
        <v>0.68803800000000048</v>
      </c>
      <c r="AC675" s="696">
        <f>'3 Heat eta and phi'!Z19</f>
        <v>0.6979920000000005</v>
      </c>
      <c r="AD675" s="696">
        <f>'3 Heat eta and phi'!AA19</f>
        <v>0.70806200000000041</v>
      </c>
      <c r="AE675" s="696">
        <f>'3 Heat eta and phi'!AB19</f>
        <v>0.71824800000000055</v>
      </c>
      <c r="AF675" s="696">
        <f>'3 Heat eta and phi'!AC19</f>
        <v>0.73</v>
      </c>
      <c r="AG675" s="696">
        <f>'3 Heat eta and phi'!AD19</f>
        <v>0.73499999999999999</v>
      </c>
      <c r="AH675" s="696">
        <f>'3 Heat eta and phi'!AE19</f>
        <v>0.74299999999999999</v>
      </c>
      <c r="AI675" s="696">
        <f>'3 Heat eta and phi'!AF19</f>
        <v>0.75</v>
      </c>
      <c r="AJ675" s="696">
        <f>'3 Heat eta and phi'!AG19</f>
        <v>0.75700000000000001</v>
      </c>
      <c r="AK675" s="696">
        <f>'3 Heat eta and phi'!AH19</f>
        <v>0.76300000000000001</v>
      </c>
      <c r="AL675" s="696">
        <f>'3 Heat eta and phi'!AI19</f>
        <v>0.77</v>
      </c>
      <c r="AM675" s="696">
        <f>'3 Heat eta and phi'!AJ19</f>
        <v>0.77600000000000002</v>
      </c>
      <c r="AN675" s="696">
        <f>'3 Heat eta and phi'!AK19</f>
        <v>0.78200000000000003</v>
      </c>
      <c r="AO675" s="696">
        <f>'3 Heat eta and phi'!AL19</f>
        <v>0.79</v>
      </c>
      <c r="AP675" s="696">
        <f>'3 Heat eta and phi'!AM19</f>
        <v>0.79700000000000004</v>
      </c>
      <c r="AQ675" s="696">
        <f>'3 Heat eta and phi'!AN19</f>
        <v>0.80400000000000005</v>
      </c>
      <c r="AR675" s="696">
        <f>'3 Heat eta and phi'!AO19</f>
        <v>0.81</v>
      </c>
      <c r="AS675" s="696">
        <f>'3 Heat eta and phi'!AP19</f>
        <v>0.81599999999999995</v>
      </c>
      <c r="AT675" s="696">
        <f>'3 Heat eta and phi'!AQ19</f>
        <v>0.82099999999999995</v>
      </c>
      <c r="AU675" s="696">
        <f>'3 Heat eta and phi'!AR19</f>
        <v>0.82599999999999996</v>
      </c>
      <c r="AV675" s="696">
        <f>'3 Heat eta and phi'!AS19</f>
        <v>0.83199999999999996</v>
      </c>
      <c r="AW675" s="696">
        <f>'3 Heat eta and phi'!AT19</f>
        <v>0.83699999999999997</v>
      </c>
      <c r="AX675" s="696">
        <f>'3 Heat eta and phi'!AU19</f>
        <v>0.84099999999999997</v>
      </c>
      <c r="AY675" s="696">
        <f>'3 Heat eta and phi'!AV19</f>
        <v>0.84499999999999997</v>
      </c>
      <c r="AZ675" s="696">
        <f>'3 Heat eta and phi'!AW19</f>
        <v>0.84899999999999998</v>
      </c>
      <c r="BA675" s="696">
        <f>'3 Heat eta and phi'!AX19</f>
        <v>0.85199999999999998</v>
      </c>
      <c r="BB675" s="696">
        <f>'3 Heat eta and phi'!AY19</f>
        <v>0.85499999999999998</v>
      </c>
      <c r="BC675" s="705"/>
      <c r="BD675" s="705"/>
      <c r="BE675" s="705"/>
      <c r="BF675" s="705"/>
      <c r="BG675" s="705"/>
      <c r="BH675" s="705"/>
    </row>
    <row r="676" spans="1:60" s="696" customFormat="1" ht="12.75" x14ac:dyDescent="0.2">
      <c r="A676" s="696" t="s">
        <v>6</v>
      </c>
      <c r="B676" s="696" t="s">
        <v>65</v>
      </c>
      <c r="C676" s="696" t="s">
        <v>15</v>
      </c>
      <c r="D676" s="696" t="s">
        <v>1076</v>
      </c>
      <c r="E676" s="699" t="s">
        <v>1049</v>
      </c>
      <c r="F676" s="696" t="s">
        <v>13</v>
      </c>
      <c r="G676" s="705"/>
      <c r="H676" s="705"/>
      <c r="I676" s="705"/>
      <c r="J676" s="705"/>
      <c r="K676" s="705"/>
      <c r="L676" s="705"/>
      <c r="M676" s="705"/>
      <c r="N676" s="705"/>
      <c r="O676" s="705"/>
      <c r="P676" s="705"/>
      <c r="Q676" s="700">
        <f>'3 Heat eta and phi'!N$36</f>
        <v>0.24252981374782254</v>
      </c>
      <c r="R676" s="700">
        <f>'3 Heat eta and phi'!O$36</f>
        <v>0.24259681093394073</v>
      </c>
      <c r="S676" s="700">
        <f>'3 Heat eta and phi'!P$36</f>
        <v>0.24319978560900446</v>
      </c>
      <c r="T676" s="700">
        <f>'3 Heat eta and phi'!Q$36</f>
        <v>0.24219482781723164</v>
      </c>
      <c r="U676" s="700">
        <f>'3 Heat eta and phi'!R$36</f>
        <v>0.24293179686453156</v>
      </c>
      <c r="V676" s="700">
        <f>'3 Heat eta and phi'!S$36</f>
        <v>0.24058689535039524</v>
      </c>
      <c r="W676" s="700">
        <f>'3 Heat eta and phi'!T$36</f>
        <v>0.24025190941980434</v>
      </c>
      <c r="X676" s="700">
        <f>'3 Heat eta and phi'!U$36</f>
        <v>0.24353477153959535</v>
      </c>
      <c r="Y676" s="700">
        <f>'3 Heat eta and phi'!V$36</f>
        <v>0.24226182500334983</v>
      </c>
      <c r="Z676" s="700">
        <f>'3 Heat eta and phi'!W$36</f>
        <v>0.24480771807584087</v>
      </c>
      <c r="AA676" s="700">
        <f>'3 Heat eta and phi'!X$36</f>
        <v>0.24273080530617705</v>
      </c>
      <c r="AB676" s="700">
        <f>'3 Heat eta and phi'!Y$36</f>
        <v>0.24199383625887719</v>
      </c>
      <c r="AC676" s="700">
        <f>'3 Heat eta and phi'!Z$36</f>
        <v>0.24246281656170443</v>
      </c>
      <c r="AD676" s="700">
        <f>'3 Heat eta and phi'!AA$36</f>
        <v>0.24132386439769538</v>
      </c>
      <c r="AE676" s="700">
        <f>'3 Heat eta and phi'!AB$36</f>
        <v>0.24185984188664078</v>
      </c>
      <c r="AF676" s="700">
        <f>'3 Heat eta and phi'!AC$36</f>
        <v>0.24447273214525</v>
      </c>
      <c r="AG676" s="700">
        <f>'3 Heat eta and phi'!AD$36</f>
        <v>0.24453972933136814</v>
      </c>
      <c r="AH676" s="700">
        <f>'3 Heat eta and phi'!AE$36</f>
        <v>0.24360176872571351</v>
      </c>
      <c r="AI676" s="700">
        <f>'3 Heat eta and phi'!AF$36</f>
        <v>0.24219482781723167</v>
      </c>
      <c r="AJ676" s="700">
        <f>'3 Heat eta and phi'!AG$36</f>
        <v>0.23924695162803156</v>
      </c>
      <c r="AK676" s="700">
        <f>'3 Heat eta and phi'!AH$36</f>
        <v>0.23938094600026794</v>
      </c>
      <c r="AL676" s="700">
        <f>'3 Heat eta and phi'!AI$36</f>
        <v>0.24252981374782256</v>
      </c>
      <c r="AM676" s="700">
        <f>'3 Heat eta and phi'!AJ$36</f>
        <v>0.24139086158381351</v>
      </c>
      <c r="AN676" s="700">
        <f>'3 Heat eta and phi'!AK$36</f>
        <v>0.24299879405064995</v>
      </c>
      <c r="AO676" s="700">
        <f>'3 Heat eta and phi'!AL$36</f>
        <v>0.24072088972263159</v>
      </c>
      <c r="AP676" s="700">
        <f>'3 Heat eta and phi'!AM$36</f>
        <v>0.23884496851132256</v>
      </c>
      <c r="AQ676" s="700">
        <f>'3 Heat eta and phi'!AN$36</f>
        <v>0.24346777435347719</v>
      </c>
      <c r="AR676" s="700">
        <f>'3 Heat eta and phi'!AO$36</f>
        <v>0.24045290097815897</v>
      </c>
      <c r="AS676" s="700">
        <f>'3 Heat eta and phi'!AP$36</f>
        <v>0.24018491223368621</v>
      </c>
      <c r="AT676" s="700">
        <f>'3 Heat eta and phi'!AQ$36</f>
        <v>0.23944794318638629</v>
      </c>
      <c r="AU676" s="700">
        <f>'3 Heat eta and phi'!AR$36</f>
        <v>0.2405198981642771</v>
      </c>
      <c r="AV676" s="700">
        <f>'3 Heat eta and phi'!AS$36</f>
        <v>0.24085488409486799</v>
      </c>
      <c r="AW676" s="700">
        <f>'3 Heat eta and phi'!AT$36</f>
        <v>0.23998392067533172</v>
      </c>
      <c r="AX676" s="700">
        <f>'3 Heat eta and phi'!AU$36</f>
        <v>0.23971593193085891</v>
      </c>
      <c r="AY676" s="700">
        <f>'3 Heat eta and phi'!AV$36</f>
        <v>0.24011791504756808</v>
      </c>
      <c r="AZ676" s="700">
        <f>'3 Heat eta and phi'!AW$36</f>
        <v>0.23978292911697718</v>
      </c>
      <c r="BA676" s="700">
        <f>'3 Heat eta and phi'!AX$36</f>
        <v>0.23951494037250431</v>
      </c>
      <c r="BB676" s="700">
        <f>'3 Heat eta and phi'!AY$36</f>
        <v>0.23958193755862245</v>
      </c>
      <c r="BC676" s="705"/>
      <c r="BD676" s="705"/>
      <c r="BE676" s="705"/>
      <c r="BF676" s="705"/>
      <c r="BG676" s="705"/>
      <c r="BH676" s="705"/>
    </row>
    <row r="677" spans="1:60" s="697" customFormat="1" ht="12.75" x14ac:dyDescent="0.2">
      <c r="A677" s="697" t="s">
        <v>6</v>
      </c>
      <c r="B677" s="697" t="s">
        <v>65</v>
      </c>
      <c r="C677" s="697" t="s">
        <v>14</v>
      </c>
      <c r="F677" s="697" t="s">
        <v>9</v>
      </c>
      <c r="R677" s="697">
        <v>482</v>
      </c>
      <c r="S677" s="697">
        <v>482</v>
      </c>
      <c r="T677" s="697">
        <v>533</v>
      </c>
      <c r="U677" s="697">
        <v>485</v>
      </c>
      <c r="V677" s="697">
        <v>473</v>
      </c>
      <c r="W677" s="697">
        <v>493</v>
      </c>
      <c r="X677" s="697">
        <v>491</v>
      </c>
      <c r="Y677" s="697">
        <v>501</v>
      </c>
      <c r="Z677" s="697">
        <v>505</v>
      </c>
      <c r="AA677" s="697">
        <v>421</v>
      </c>
      <c r="AB677" s="697">
        <v>380</v>
      </c>
      <c r="AC677" s="697">
        <v>355</v>
      </c>
      <c r="AD677" s="697">
        <v>355</v>
      </c>
      <c r="AE677" s="697">
        <v>282</v>
      </c>
      <c r="AF677" s="697">
        <v>287</v>
      </c>
      <c r="AG677" s="697">
        <v>286</v>
      </c>
      <c r="AH677" s="697">
        <v>302</v>
      </c>
      <c r="AI677" s="697">
        <v>306</v>
      </c>
      <c r="AJ677" s="697">
        <v>297</v>
      </c>
      <c r="AK677" s="697">
        <v>261</v>
      </c>
      <c r="AL677" s="697">
        <v>232</v>
      </c>
      <c r="AM677" s="697">
        <v>227</v>
      </c>
      <c r="AN677" s="697">
        <v>265</v>
      </c>
      <c r="AO677" s="697">
        <v>322</v>
      </c>
      <c r="AP677" s="697">
        <v>286</v>
      </c>
      <c r="AQ677" s="697">
        <v>271</v>
      </c>
      <c r="AR677" s="697">
        <v>321</v>
      </c>
      <c r="AS677" s="697">
        <v>315</v>
      </c>
      <c r="AT677" s="697">
        <v>323</v>
      </c>
      <c r="AU677" s="697">
        <v>310</v>
      </c>
      <c r="AV677" s="697">
        <v>284</v>
      </c>
      <c r="AW677" s="697">
        <v>298</v>
      </c>
      <c r="AX677" s="697">
        <v>293</v>
      </c>
      <c r="AY677" s="697">
        <v>287</v>
      </c>
      <c r="AZ677" s="697">
        <v>292</v>
      </c>
      <c r="BA677" s="697">
        <v>289</v>
      </c>
      <c r="BB677" s="697">
        <v>288</v>
      </c>
      <c r="BC677" s="697">
        <v>292</v>
      </c>
      <c r="BD677" s="697">
        <v>259</v>
      </c>
      <c r="BE677" s="697">
        <v>262</v>
      </c>
      <c r="BF677" s="697">
        <v>257</v>
      </c>
      <c r="BG677" s="697">
        <v>250</v>
      </c>
      <c r="BH677" s="697">
        <v>249</v>
      </c>
    </row>
    <row r="678" spans="1:60" s="697" customFormat="1" ht="12.75" x14ac:dyDescent="0.2">
      <c r="A678" s="697" t="s">
        <v>6</v>
      </c>
      <c r="B678" s="697" t="s">
        <v>65</v>
      </c>
      <c r="C678" s="697" t="s">
        <v>14</v>
      </c>
      <c r="F678" s="697" t="s">
        <v>10</v>
      </c>
      <c r="R678" s="697">
        <v>3.8908621246367498E-3</v>
      </c>
      <c r="S678" s="697">
        <v>3.8632938988810901E-3</v>
      </c>
      <c r="T678" s="697">
        <v>4.0635220749121303E-3</v>
      </c>
      <c r="U678" s="697">
        <v>3.85247789789742E-3</v>
      </c>
      <c r="V678" s="698">
        <v>3.8291223781035701E-3</v>
      </c>
      <c r="W678" s="698">
        <v>3.9546300455624702E-3</v>
      </c>
      <c r="X678" s="698">
        <v>3.8367168331067199E-3</v>
      </c>
      <c r="Y678" s="697">
        <v>3.9168471335089801E-3</v>
      </c>
      <c r="Z678" s="697">
        <v>3.76682952299258E-3</v>
      </c>
      <c r="AA678" s="697">
        <v>3.3903218792529998E-3</v>
      </c>
      <c r="AB678" s="697">
        <v>3.1254883575558699E-3</v>
      </c>
      <c r="AC678" s="697">
        <v>2.9416395290062201E-3</v>
      </c>
      <c r="AD678" s="697">
        <v>2.9675822981626099E-3</v>
      </c>
      <c r="AE678" s="697">
        <v>2.3609587836876198E-3</v>
      </c>
      <c r="AF678" s="697">
        <v>2.30213288199764E-3</v>
      </c>
      <c r="AG678" s="697">
        <v>2.2394487510766599E-3</v>
      </c>
      <c r="AH678" s="697">
        <v>2.3395255875927699E-3</v>
      </c>
      <c r="AI678" s="697">
        <v>2.3406126897923302E-3</v>
      </c>
      <c r="AJ678" s="697">
        <v>2.3206751054852298E-3</v>
      </c>
      <c r="AK678" s="697">
        <v>2.0496952943393899E-3</v>
      </c>
      <c r="AL678" s="697">
        <v>1.74474133457671E-3</v>
      </c>
      <c r="AM678" s="697">
        <v>1.74514703055929E-3</v>
      </c>
      <c r="AN678" s="697">
        <v>2.00544876645982E-3</v>
      </c>
      <c r="AO678" s="697">
        <v>2.4411878425812899E-3</v>
      </c>
      <c r="AP678" s="697">
        <v>2.1765435575071702E-3</v>
      </c>
      <c r="AQ678" s="697">
        <v>1.9482386772106399E-3</v>
      </c>
      <c r="AR678" s="697">
        <v>2.3644492895603299E-3</v>
      </c>
      <c r="AS678" s="697">
        <v>2.3123848395645401E-3</v>
      </c>
      <c r="AT678" s="697">
        <v>2.3288342850550799E-3</v>
      </c>
      <c r="AU678" s="697">
        <v>2.2236887409617799E-3</v>
      </c>
      <c r="AV678" s="697">
        <v>2.0156568273277599E-3</v>
      </c>
      <c r="AW678" s="697">
        <v>2.1775825910309902E-3</v>
      </c>
      <c r="AX678" s="697">
        <v>2.1238809756804799E-3</v>
      </c>
      <c r="AY678" s="697">
        <v>2.0713197987860801E-3</v>
      </c>
      <c r="AZ678" s="697">
        <v>2.1237908211506301E-3</v>
      </c>
      <c r="BA678" s="697">
        <v>2.1369733358967201E-3</v>
      </c>
      <c r="BB678" s="697">
        <v>2.1641768613423901E-3</v>
      </c>
      <c r="BC678" s="697">
        <v>2.1949276124900402E-3</v>
      </c>
      <c r="BD678" s="697">
        <v>2.0977774897946002E-3</v>
      </c>
      <c r="BE678" s="697">
        <v>2.0181168350998299E-3</v>
      </c>
      <c r="BF678" s="697">
        <v>2.1726082288593398E-3</v>
      </c>
      <c r="BG678" s="697">
        <v>2.0524946019392001E-3</v>
      </c>
      <c r="BH678" s="697">
        <v>2.0308791504563399E-3</v>
      </c>
    </row>
    <row r="679" spans="1:60" s="696" customFormat="1" ht="12.75" x14ac:dyDescent="0.2">
      <c r="A679" s="696" t="s">
        <v>6</v>
      </c>
      <c r="B679" s="696" t="s">
        <v>65</v>
      </c>
      <c r="C679" s="696" t="s">
        <v>14</v>
      </c>
      <c r="D679" s="696" t="s">
        <v>73</v>
      </c>
      <c r="E679" s="699" t="s">
        <v>1050</v>
      </c>
      <c r="F679" s="696" t="s">
        <v>11</v>
      </c>
      <c r="G679" s="705"/>
      <c r="H679" s="705"/>
      <c r="I679" s="705"/>
      <c r="J679" s="705"/>
      <c r="K679" s="705"/>
      <c r="L679" s="705"/>
      <c r="M679" s="705"/>
      <c r="N679" s="705"/>
      <c r="O679" s="705"/>
      <c r="P679" s="705"/>
      <c r="Q679" s="705"/>
      <c r="R679" s="702">
        <f>'4 - Electr UW allocation ktoe'!R$39</f>
        <v>0.45</v>
      </c>
      <c r="S679" s="702">
        <f>'4 - Electr UW allocation ktoe'!S$39</f>
        <v>0.45</v>
      </c>
      <c r="T679" s="702">
        <f>'4 - Electr UW allocation ktoe'!T$39</f>
        <v>0.45</v>
      </c>
      <c r="U679" s="702">
        <f>'4 - Electr UW allocation ktoe'!U$39</f>
        <v>0.45</v>
      </c>
      <c r="V679" s="702">
        <f>'4 - Electr UW allocation ktoe'!V$39</f>
        <v>0.45</v>
      </c>
      <c r="W679" s="702">
        <f>'4 - Electr UW allocation ktoe'!W$39</f>
        <v>0.45</v>
      </c>
      <c r="X679" s="702">
        <f>'4 - Electr UW allocation ktoe'!X$39</f>
        <v>0.45</v>
      </c>
      <c r="Y679" s="702">
        <f>'4 - Electr UW allocation ktoe'!Y$39</f>
        <v>0.45</v>
      </c>
      <c r="Z679" s="702">
        <f>'4 - Electr UW allocation ktoe'!Z$39</f>
        <v>0.45</v>
      </c>
      <c r="AA679" s="702">
        <f>'4 - Electr UW allocation ktoe'!AA$39</f>
        <v>0.45</v>
      </c>
      <c r="AB679" s="702">
        <f>'4 - Electr UW allocation ktoe'!AB$39</f>
        <v>0.45</v>
      </c>
      <c r="AC679" s="702">
        <f>'4 - Electr UW allocation ktoe'!AC$39</f>
        <v>0.45</v>
      </c>
      <c r="AD679" s="702">
        <f>'4 - Electr UW allocation ktoe'!AD$39</f>
        <v>0.45</v>
      </c>
      <c r="AE679" s="702">
        <f>'4 - Electr UW allocation ktoe'!AE$39</f>
        <v>0.45</v>
      </c>
      <c r="AF679" s="702">
        <f>'4 - Electr UW allocation ktoe'!AF$39</f>
        <v>0.45</v>
      </c>
      <c r="AG679" s="702">
        <f>'4 - Electr UW allocation ktoe'!AG$39</f>
        <v>0.45</v>
      </c>
      <c r="AH679" s="702">
        <f>'4 - Electr UW allocation ktoe'!AH$39</f>
        <v>0.45</v>
      </c>
      <c r="AI679" s="702">
        <f>'4 - Electr UW allocation ktoe'!AI$39</f>
        <v>0.45</v>
      </c>
      <c r="AJ679" s="702">
        <f>'4 - Electr UW allocation ktoe'!AJ$39</f>
        <v>0.45</v>
      </c>
      <c r="AK679" s="702">
        <f>'4 - Electr UW allocation ktoe'!AK$39</f>
        <v>0.45</v>
      </c>
      <c r="AL679" s="702">
        <f>'4 - Electr UW allocation ktoe'!AL$39</f>
        <v>0.45</v>
      </c>
      <c r="AM679" s="702">
        <f>'4 - Electr UW allocation ktoe'!AM$39</f>
        <v>0.45</v>
      </c>
      <c r="AN679" s="702">
        <f>'4 - Electr UW allocation ktoe'!AN$39</f>
        <v>0.45</v>
      </c>
      <c r="AO679" s="702">
        <f>'4 - Electr UW allocation ktoe'!AO$39</f>
        <v>0.45</v>
      </c>
      <c r="AP679" s="702">
        <f>'4 - Electr UW allocation ktoe'!AP$39</f>
        <v>0.45</v>
      </c>
      <c r="AQ679" s="702">
        <f>'4 - Electr UW allocation ktoe'!AQ$39</f>
        <v>0.45</v>
      </c>
      <c r="AR679" s="702">
        <f>'4 - Electr UW allocation ktoe'!AR$39</f>
        <v>0.45</v>
      </c>
      <c r="AS679" s="702">
        <f>'4 - Electr UW allocation ktoe'!AS$39</f>
        <v>0.45</v>
      </c>
      <c r="AT679" s="702">
        <f>'4 - Electr UW allocation ktoe'!AT$39</f>
        <v>0.45</v>
      </c>
      <c r="AU679" s="702">
        <f>'4 - Electr UW allocation ktoe'!AU$39</f>
        <v>0.45</v>
      </c>
      <c r="AV679" s="702">
        <f>'4 - Electr UW allocation ktoe'!AV$39</f>
        <v>0.45</v>
      </c>
      <c r="AW679" s="702">
        <f>'4 - Electr UW allocation ktoe'!AW$39</f>
        <v>0.45</v>
      </c>
      <c r="AX679" s="702">
        <f>'4 - Electr UW allocation ktoe'!AX$39</f>
        <v>0.45</v>
      </c>
      <c r="AY679" s="702">
        <f>'4 - Electr UW allocation ktoe'!AY$39</f>
        <v>0.45</v>
      </c>
      <c r="AZ679" s="702">
        <f>'4 - Electr UW allocation ktoe'!AZ$39</f>
        <v>0.45</v>
      </c>
      <c r="BA679" s="702">
        <f>'4 - Electr UW allocation ktoe'!BA$39</f>
        <v>0.45</v>
      </c>
      <c r="BB679" s="702">
        <f>'4 - Electr UW allocation ktoe'!BB$39</f>
        <v>0.45</v>
      </c>
      <c r="BC679" s="702">
        <f>'4 - Electr UW allocation ktoe'!BC$39</f>
        <v>0.45</v>
      </c>
      <c r="BD679" s="702">
        <f>'4 - Electr UW allocation ktoe'!BD$39</f>
        <v>0.45</v>
      </c>
      <c r="BE679" s="702">
        <f>'4 - Electr UW allocation ktoe'!BE$39</f>
        <v>0.45</v>
      </c>
      <c r="BF679" s="702">
        <f>'4 - Electr UW allocation ktoe'!BF$39</f>
        <v>0.45</v>
      </c>
      <c r="BG679" s="702">
        <f>'4 - Electr UW allocation ktoe'!BG$39</f>
        <v>0.45</v>
      </c>
      <c r="BH679" s="702">
        <f>'4 - Electr UW allocation ktoe'!BH$39</f>
        <v>0.45</v>
      </c>
    </row>
    <row r="680" spans="1:60" s="696" customFormat="1" ht="12.75" x14ac:dyDescent="0.2">
      <c r="A680" s="696" t="s">
        <v>6</v>
      </c>
      <c r="B680" s="696" t="s">
        <v>65</v>
      </c>
      <c r="C680" s="696" t="s">
        <v>14</v>
      </c>
      <c r="D680" s="696" t="s">
        <v>73</v>
      </c>
      <c r="E680" s="699" t="s">
        <v>1050</v>
      </c>
      <c r="F680" s="696" t="s">
        <v>12</v>
      </c>
      <c r="G680" s="705"/>
      <c r="H680" s="705"/>
      <c r="I680" s="705"/>
      <c r="J680" s="705"/>
      <c r="K680" s="705"/>
      <c r="L680" s="705"/>
      <c r="M680" s="705"/>
      <c r="N680" s="705"/>
      <c r="O680" s="705"/>
      <c r="P680" s="705"/>
      <c r="Q680" s="705"/>
      <c r="R680" s="696">
        <f>'4 - Electr UW allocation ktoe'!R$40</f>
        <v>0.73666299999999996</v>
      </c>
      <c r="S680" s="696">
        <f>'4 - Electr UW allocation ktoe'!S$40</f>
        <v>0.73999599999999999</v>
      </c>
      <c r="T680" s="696">
        <f>'4 - Electr UW allocation ktoe'!T$40</f>
        <v>0.74332900000000002</v>
      </c>
      <c r="U680" s="696">
        <f>'4 - Electr UW allocation ktoe'!U$40</f>
        <v>0.74666200000000005</v>
      </c>
      <c r="V680" s="696">
        <f>'4 - Electr UW allocation ktoe'!V$40</f>
        <v>0.74999499999999997</v>
      </c>
      <c r="W680" s="696">
        <f>'4 - Electr UW allocation ktoe'!W$40</f>
        <v>0.753328</v>
      </c>
      <c r="X680" s="696">
        <f>'4 - Electr UW allocation ktoe'!X$40</f>
        <v>0.75666100000000003</v>
      </c>
      <c r="Y680" s="696">
        <f>'4 - Electr UW allocation ktoe'!Y$40</f>
        <v>0.75999400000000095</v>
      </c>
      <c r="Z680" s="696">
        <f>'4 - Electr UW allocation ktoe'!Z$40</f>
        <v>0.76332700000000098</v>
      </c>
      <c r="AA680" s="696">
        <f>'4 - Electr UW allocation ktoe'!AA$40</f>
        <v>0.76666000000000101</v>
      </c>
      <c r="AB680" s="696">
        <f>'4 - Electr UW allocation ktoe'!AB$40</f>
        <v>0.76999300000000104</v>
      </c>
      <c r="AC680" s="696">
        <f>'4 - Electr UW allocation ktoe'!AC$40</f>
        <v>0.77332600000000096</v>
      </c>
      <c r="AD680" s="696">
        <f>'4 - Electr UW allocation ktoe'!AD$40</f>
        <v>0.77665900000000099</v>
      </c>
      <c r="AE680" s="696">
        <f>'4 - Electr UW allocation ktoe'!AE$40</f>
        <v>0.77999200000000102</v>
      </c>
      <c r="AF680" s="696">
        <f>'4 - Electr UW allocation ktoe'!AF$40</f>
        <v>0.78332500000000105</v>
      </c>
      <c r="AG680" s="696">
        <f>'4 - Electr UW allocation ktoe'!AG$40</f>
        <v>0.78665800000000097</v>
      </c>
      <c r="AH680" s="696">
        <f>'4 - Electr UW allocation ktoe'!AH$40</f>
        <v>0.789991000000001</v>
      </c>
      <c r="AI680" s="696">
        <f>'4 - Electr UW allocation ktoe'!AI$40</f>
        <v>0.79332400000000103</v>
      </c>
      <c r="AJ680" s="696">
        <f>'4 - Electr UW allocation ktoe'!AJ$40</f>
        <v>0.79665700000000095</v>
      </c>
      <c r="AK680" s="696">
        <f>'4 - Electr UW allocation ktoe'!AK$40</f>
        <v>0.79999000000000098</v>
      </c>
      <c r="AL680" s="696">
        <f>'4 - Electr UW allocation ktoe'!AL$40</f>
        <v>0.80332300000000101</v>
      </c>
      <c r="AM680" s="696">
        <f>'4 - Electr UW allocation ktoe'!AM$40</f>
        <v>0.80665600000000104</v>
      </c>
      <c r="AN680" s="696">
        <f>'4 - Electr UW allocation ktoe'!AN$40</f>
        <v>0.80998900000000096</v>
      </c>
      <c r="AO680" s="696">
        <f>'4 - Electr UW allocation ktoe'!AO$40</f>
        <v>0.81332200000000099</v>
      </c>
      <c r="AP680" s="696">
        <f>'4 - Electr UW allocation ktoe'!AP$40</f>
        <v>0.81665500000000102</v>
      </c>
      <c r="AQ680" s="696">
        <f>'4 - Electr UW allocation ktoe'!AQ$40</f>
        <v>0.81998800000000105</v>
      </c>
      <c r="AR680" s="696">
        <f>'4 - Electr UW allocation ktoe'!AR$40</f>
        <v>0.82332100000000097</v>
      </c>
      <c r="AS680" s="696">
        <f>'4 - Electr UW allocation ktoe'!AS$40</f>
        <v>0.826654000000001</v>
      </c>
      <c r="AT680" s="696">
        <f>'4 - Electr UW allocation ktoe'!AT$40</f>
        <v>0.82998700000000103</v>
      </c>
      <c r="AU680" s="696">
        <f>'4 - Electr UW allocation ktoe'!AU$40</f>
        <v>0.83332000000000095</v>
      </c>
      <c r="AV680" s="696">
        <f>'4 - Electr UW allocation ktoe'!AV$40</f>
        <v>0.83665300000000098</v>
      </c>
      <c r="AW680" s="696">
        <f>'4 - Electr UW allocation ktoe'!AW$40</f>
        <v>0.83998600000000101</v>
      </c>
      <c r="AX680" s="696">
        <f>'4 - Electr UW allocation ktoe'!AX$40</f>
        <v>0.84331900000000104</v>
      </c>
      <c r="AY680" s="696">
        <f>'4 - Electr UW allocation ktoe'!AY$40</f>
        <v>0.84665200000000096</v>
      </c>
      <c r="AZ680" s="696">
        <f>'4 - Electr UW allocation ktoe'!AZ$40</f>
        <v>0.84998500000000099</v>
      </c>
      <c r="BA680" s="696">
        <f>'4 - Electr UW allocation ktoe'!BA$40</f>
        <v>0.85331800000000102</v>
      </c>
      <c r="BB680" s="696">
        <f>'4 - Electr UW allocation ktoe'!BB$40</f>
        <v>0.85665100000000105</v>
      </c>
      <c r="BC680" s="696">
        <f>'4 - Electr UW allocation ktoe'!BC$40</f>
        <v>0.85998400000000097</v>
      </c>
      <c r="BD680" s="696">
        <f>'4 - Electr UW allocation ktoe'!BD$40</f>
        <v>0.863317000000001</v>
      </c>
      <c r="BE680" s="696">
        <f>'4 - Electr UW allocation ktoe'!BE$40</f>
        <v>0.86665000000000203</v>
      </c>
      <c r="BF680" s="696">
        <f>'4 - Electr UW allocation ktoe'!BF$40</f>
        <v>0.86998300000000295</v>
      </c>
      <c r="BG680" s="696">
        <f>'4 - Electr UW allocation ktoe'!BG$40</f>
        <v>0.87331600000000398</v>
      </c>
      <c r="BH680" s="696">
        <f>'4 - Electr UW allocation ktoe'!BH$40</f>
        <v>0.87664900000000501</v>
      </c>
    </row>
    <row r="681" spans="1:60" s="696" customFormat="1" ht="12.75" x14ac:dyDescent="0.2">
      <c r="A681" s="696" t="s">
        <v>6</v>
      </c>
      <c r="B681" s="696" t="s">
        <v>65</v>
      </c>
      <c r="C681" s="696" t="s">
        <v>14</v>
      </c>
      <c r="D681" s="696" t="s">
        <v>73</v>
      </c>
      <c r="E681" s="699" t="s">
        <v>1050</v>
      </c>
      <c r="F681" s="696" t="s">
        <v>13</v>
      </c>
      <c r="G681" s="705"/>
      <c r="H681" s="705"/>
      <c r="I681" s="705"/>
      <c r="J681" s="705"/>
      <c r="K681" s="705"/>
      <c r="L681" s="705"/>
      <c r="M681" s="705"/>
      <c r="N681" s="705"/>
      <c r="O681" s="705"/>
      <c r="P681" s="705"/>
      <c r="Q681" s="705"/>
      <c r="R681" s="696">
        <f>'4 - Electr UW allocation ktoe'!R$42</f>
        <v>1</v>
      </c>
      <c r="S681" s="696">
        <f>'4 - Electr UW allocation ktoe'!S$42</f>
        <v>1</v>
      </c>
      <c r="T681" s="696">
        <f>'4 - Electr UW allocation ktoe'!T$42</f>
        <v>1</v>
      </c>
      <c r="U681" s="696">
        <f>'4 - Electr UW allocation ktoe'!U$42</f>
        <v>1</v>
      </c>
      <c r="V681" s="696">
        <f>'4 - Electr UW allocation ktoe'!V$42</f>
        <v>1</v>
      </c>
      <c r="W681" s="696">
        <f>'4 - Electr UW allocation ktoe'!W$42</f>
        <v>1</v>
      </c>
      <c r="X681" s="696">
        <f>'4 - Electr UW allocation ktoe'!X$42</f>
        <v>1</v>
      </c>
      <c r="Y681" s="696">
        <f>'4 - Electr UW allocation ktoe'!Y$42</f>
        <v>1</v>
      </c>
      <c r="Z681" s="696">
        <f>'4 - Electr UW allocation ktoe'!Z$42</f>
        <v>1</v>
      </c>
      <c r="AA681" s="696">
        <f>'4 - Electr UW allocation ktoe'!AA$42</f>
        <v>1</v>
      </c>
      <c r="AB681" s="696">
        <f>'4 - Electr UW allocation ktoe'!AB$42</f>
        <v>1</v>
      </c>
      <c r="AC681" s="696">
        <f>'4 - Electr UW allocation ktoe'!AC$42</f>
        <v>1</v>
      </c>
      <c r="AD681" s="696">
        <f>'4 - Electr UW allocation ktoe'!AD$42</f>
        <v>1</v>
      </c>
      <c r="AE681" s="696">
        <f>'4 - Electr UW allocation ktoe'!AE$42</f>
        <v>1</v>
      </c>
      <c r="AF681" s="696">
        <f>'4 - Electr UW allocation ktoe'!AF$42</f>
        <v>1</v>
      </c>
      <c r="AG681" s="696">
        <f>'4 - Electr UW allocation ktoe'!AG$42</f>
        <v>1</v>
      </c>
      <c r="AH681" s="696">
        <f>'4 - Electr UW allocation ktoe'!AH$42</f>
        <v>1</v>
      </c>
      <c r="AI681" s="696">
        <f>'4 - Electr UW allocation ktoe'!AI$42</f>
        <v>1</v>
      </c>
      <c r="AJ681" s="696">
        <f>'4 - Electr UW allocation ktoe'!AJ$42</f>
        <v>1</v>
      </c>
      <c r="AK681" s="696">
        <f>'4 - Electr UW allocation ktoe'!AK$42</f>
        <v>1</v>
      </c>
      <c r="AL681" s="696">
        <f>'4 - Electr UW allocation ktoe'!AL$42</f>
        <v>1</v>
      </c>
      <c r="AM681" s="696">
        <f>'4 - Electr UW allocation ktoe'!AM$42</f>
        <v>1</v>
      </c>
      <c r="AN681" s="696">
        <f>'4 - Electr UW allocation ktoe'!AN$42</f>
        <v>1</v>
      </c>
      <c r="AO681" s="696">
        <f>'4 - Electr UW allocation ktoe'!AO$42</f>
        <v>1</v>
      </c>
      <c r="AP681" s="696">
        <f>'4 - Electr UW allocation ktoe'!AP$42</f>
        <v>1</v>
      </c>
      <c r="AQ681" s="696">
        <f>'4 - Electr UW allocation ktoe'!AQ$42</f>
        <v>1</v>
      </c>
      <c r="AR681" s="696">
        <f>'4 - Electr UW allocation ktoe'!AR$42</f>
        <v>1</v>
      </c>
      <c r="AS681" s="696">
        <f>'4 - Electr UW allocation ktoe'!AS$42</f>
        <v>1</v>
      </c>
      <c r="AT681" s="696">
        <f>'4 - Electr UW allocation ktoe'!AT$42</f>
        <v>1</v>
      </c>
      <c r="AU681" s="696">
        <f>'4 - Electr UW allocation ktoe'!AU$42</f>
        <v>1</v>
      </c>
      <c r="AV681" s="696">
        <f>'4 - Electr UW allocation ktoe'!AV$42</f>
        <v>1</v>
      </c>
      <c r="AW681" s="696">
        <f>'4 - Electr UW allocation ktoe'!AW$42</f>
        <v>1</v>
      </c>
      <c r="AX681" s="696">
        <f>'4 - Electr UW allocation ktoe'!AX$42</f>
        <v>1</v>
      </c>
      <c r="AY681" s="696">
        <f>'4 - Electr UW allocation ktoe'!AY$42</f>
        <v>1</v>
      </c>
      <c r="AZ681" s="696">
        <f>'4 - Electr UW allocation ktoe'!AZ$42</f>
        <v>1</v>
      </c>
      <c r="BA681" s="696">
        <f>'4 - Electr UW allocation ktoe'!BA$42</f>
        <v>1</v>
      </c>
      <c r="BB681" s="696">
        <f>'4 - Electr UW allocation ktoe'!BB$42</f>
        <v>1</v>
      </c>
      <c r="BC681" s="696">
        <f>'4 - Electr UW allocation ktoe'!BC$42</f>
        <v>1</v>
      </c>
      <c r="BD681" s="696">
        <f>'4 - Electr UW allocation ktoe'!BD$42</f>
        <v>1</v>
      </c>
      <c r="BE681" s="696">
        <f>'4 - Electr UW allocation ktoe'!BE$42</f>
        <v>1</v>
      </c>
      <c r="BF681" s="696">
        <f>'4 - Electr UW allocation ktoe'!BF$42</f>
        <v>1</v>
      </c>
      <c r="BG681" s="696">
        <f>'4 - Electr UW allocation ktoe'!BG$42</f>
        <v>1</v>
      </c>
      <c r="BH681" s="696">
        <f>'4 - Electr UW allocation ktoe'!BH$42</f>
        <v>1</v>
      </c>
    </row>
    <row r="682" spans="1:60" s="696" customFormat="1" ht="12.75" x14ac:dyDescent="0.2">
      <c r="A682" s="696" t="s">
        <v>6</v>
      </c>
      <c r="B682" s="696" t="s">
        <v>65</v>
      </c>
      <c r="C682" s="696" t="s">
        <v>14</v>
      </c>
      <c r="D682" s="696" t="s">
        <v>834</v>
      </c>
      <c r="E682" s="699" t="s">
        <v>1051</v>
      </c>
      <c r="F682" s="696" t="s">
        <v>11</v>
      </c>
      <c r="G682" s="705"/>
      <c r="H682" s="705"/>
      <c r="I682" s="705"/>
      <c r="J682" s="705"/>
      <c r="K682" s="705"/>
      <c r="L682" s="705"/>
      <c r="M682" s="705"/>
      <c r="N682" s="705"/>
      <c r="O682" s="705"/>
      <c r="P682" s="705"/>
      <c r="Q682" s="705"/>
      <c r="R682" s="702">
        <f>'4 - Electr UW allocation ktoe'!R$44</f>
        <v>0.45</v>
      </c>
      <c r="S682" s="702">
        <f>'4 - Electr UW allocation ktoe'!S$44</f>
        <v>0.45</v>
      </c>
      <c r="T682" s="702">
        <f>'4 - Electr UW allocation ktoe'!T$44</f>
        <v>0.45</v>
      </c>
      <c r="U682" s="702">
        <f>'4 - Electr UW allocation ktoe'!U$44</f>
        <v>0.45</v>
      </c>
      <c r="V682" s="702">
        <f>'4 - Electr UW allocation ktoe'!V$44</f>
        <v>0.45</v>
      </c>
      <c r="W682" s="702">
        <f>'4 - Electr UW allocation ktoe'!W$44</f>
        <v>0.45</v>
      </c>
      <c r="X682" s="702">
        <f>'4 - Electr UW allocation ktoe'!X$44</f>
        <v>0.45</v>
      </c>
      <c r="Y682" s="702">
        <f>'4 - Electr UW allocation ktoe'!Y$44</f>
        <v>0.45</v>
      </c>
      <c r="Z682" s="702">
        <f>'4 - Electr UW allocation ktoe'!Z$44</f>
        <v>0.45</v>
      </c>
      <c r="AA682" s="702">
        <f>'4 - Electr UW allocation ktoe'!AA$44</f>
        <v>0.45</v>
      </c>
      <c r="AB682" s="702">
        <f>'4 - Electr UW allocation ktoe'!AB$44</f>
        <v>0.45</v>
      </c>
      <c r="AC682" s="702">
        <f>'4 - Electr UW allocation ktoe'!AC$44</f>
        <v>0.45</v>
      </c>
      <c r="AD682" s="702">
        <f>'4 - Electr UW allocation ktoe'!AD$44</f>
        <v>0.45</v>
      </c>
      <c r="AE682" s="702">
        <f>'4 - Electr UW allocation ktoe'!AE$44</f>
        <v>0.45</v>
      </c>
      <c r="AF682" s="702">
        <f>'4 - Electr UW allocation ktoe'!AF$44</f>
        <v>0.45</v>
      </c>
      <c r="AG682" s="702">
        <f>'4 - Electr UW allocation ktoe'!AG$44</f>
        <v>0.45</v>
      </c>
      <c r="AH682" s="702">
        <f>'4 - Electr UW allocation ktoe'!AH$44</f>
        <v>0.45</v>
      </c>
      <c r="AI682" s="702">
        <f>'4 - Electr UW allocation ktoe'!AI$44</f>
        <v>0.45</v>
      </c>
      <c r="AJ682" s="702">
        <f>'4 - Electr UW allocation ktoe'!AJ$44</f>
        <v>0.45</v>
      </c>
      <c r="AK682" s="702">
        <f>'4 - Electr UW allocation ktoe'!AK$44</f>
        <v>0.45</v>
      </c>
      <c r="AL682" s="702">
        <f>'4 - Electr UW allocation ktoe'!AL$44</f>
        <v>0.45</v>
      </c>
      <c r="AM682" s="702">
        <f>'4 - Electr UW allocation ktoe'!AM$44</f>
        <v>0.45</v>
      </c>
      <c r="AN682" s="702">
        <f>'4 - Electr UW allocation ktoe'!AN$44</f>
        <v>0.45</v>
      </c>
      <c r="AO682" s="702">
        <f>'4 - Electr UW allocation ktoe'!AO$44</f>
        <v>0.45</v>
      </c>
      <c r="AP682" s="702">
        <f>'4 - Electr UW allocation ktoe'!AP$44</f>
        <v>0.45</v>
      </c>
      <c r="AQ682" s="702">
        <f>'4 - Electr UW allocation ktoe'!AQ$44</f>
        <v>0.45</v>
      </c>
      <c r="AR682" s="702">
        <f>'4 - Electr UW allocation ktoe'!AR$44</f>
        <v>0.45</v>
      </c>
      <c r="AS682" s="702">
        <f>'4 - Electr UW allocation ktoe'!AS$44</f>
        <v>0.45</v>
      </c>
      <c r="AT682" s="702">
        <f>'4 - Electr UW allocation ktoe'!AT$44</f>
        <v>0.45</v>
      </c>
      <c r="AU682" s="702">
        <f>'4 - Electr UW allocation ktoe'!AU$44</f>
        <v>0.45</v>
      </c>
      <c r="AV682" s="702">
        <f>'4 - Electr UW allocation ktoe'!AV$44</f>
        <v>0.45</v>
      </c>
      <c r="AW682" s="702">
        <f>'4 - Electr UW allocation ktoe'!AW$44</f>
        <v>0.45</v>
      </c>
      <c r="AX682" s="702">
        <f>'4 - Electr UW allocation ktoe'!AX$44</f>
        <v>0.45</v>
      </c>
      <c r="AY682" s="702">
        <f>'4 - Electr UW allocation ktoe'!AY$44</f>
        <v>0.45</v>
      </c>
      <c r="AZ682" s="702">
        <f>'4 - Electr UW allocation ktoe'!AZ$44</f>
        <v>0.45</v>
      </c>
      <c r="BA682" s="702">
        <f>'4 - Electr UW allocation ktoe'!BA$44</f>
        <v>0.45</v>
      </c>
      <c r="BB682" s="702">
        <f>'4 - Electr UW allocation ktoe'!BB$44</f>
        <v>0.45</v>
      </c>
      <c r="BC682" s="702">
        <f>'4 - Electr UW allocation ktoe'!BC$44</f>
        <v>0.45</v>
      </c>
      <c r="BD682" s="702">
        <f>'4 - Electr UW allocation ktoe'!BD$44</f>
        <v>0.45</v>
      </c>
      <c r="BE682" s="702">
        <f>'4 - Electr UW allocation ktoe'!BE$44</f>
        <v>0.45</v>
      </c>
      <c r="BF682" s="702">
        <f>'4 - Electr UW allocation ktoe'!BF$44</f>
        <v>0.45</v>
      </c>
      <c r="BG682" s="702">
        <f>'4 - Electr UW allocation ktoe'!BG$44</f>
        <v>0.45</v>
      </c>
      <c r="BH682" s="702">
        <f>'4 - Electr UW allocation ktoe'!BH$44</f>
        <v>0.45</v>
      </c>
    </row>
    <row r="683" spans="1:60" s="696" customFormat="1" ht="12.75" x14ac:dyDescent="0.2">
      <c r="A683" s="696" t="s">
        <v>6</v>
      </c>
      <c r="B683" s="696" t="s">
        <v>65</v>
      </c>
      <c r="C683" s="696" t="s">
        <v>14</v>
      </c>
      <c r="D683" s="696" t="s">
        <v>834</v>
      </c>
      <c r="E683" s="699" t="s">
        <v>1051</v>
      </c>
      <c r="F683" s="696" t="s">
        <v>12</v>
      </c>
      <c r="G683" s="705"/>
      <c r="H683" s="705"/>
      <c r="I683" s="705"/>
      <c r="J683" s="705"/>
      <c r="K683" s="705"/>
      <c r="L683" s="705"/>
      <c r="M683" s="705"/>
      <c r="N683" s="705"/>
      <c r="O683" s="705"/>
      <c r="P683" s="705"/>
      <c r="Q683" s="705"/>
      <c r="R683" s="700">
        <f>'3 Heat eta and phi'!O$43</f>
        <v>0.82199999999999995</v>
      </c>
      <c r="S683" s="700">
        <f>'3 Heat eta and phi'!P$43</f>
        <v>0.82399999999999995</v>
      </c>
      <c r="T683" s="700">
        <f>'3 Heat eta and phi'!Q$43</f>
        <v>0.82599999999999996</v>
      </c>
      <c r="U683" s="700">
        <f>'3 Heat eta and phi'!R$43</f>
        <v>0.82799999999999996</v>
      </c>
      <c r="V683" s="700">
        <f>'3 Heat eta and phi'!S$43</f>
        <v>0.83</v>
      </c>
      <c r="W683" s="700">
        <f>'3 Heat eta and phi'!T$43</f>
        <v>0.83199999999999996</v>
      </c>
      <c r="X683" s="700">
        <f>'3 Heat eta and phi'!U$43</f>
        <v>0.83399999999999996</v>
      </c>
      <c r="Y683" s="700">
        <f>'3 Heat eta and phi'!V$43</f>
        <v>0.83599999999999997</v>
      </c>
      <c r="Z683" s="700">
        <f>'3 Heat eta and phi'!W$43</f>
        <v>0.83799999999999997</v>
      </c>
      <c r="AA683" s="700">
        <f>'3 Heat eta and phi'!X$43</f>
        <v>0.84</v>
      </c>
      <c r="AB683" s="700">
        <f>'3 Heat eta and phi'!Y$43</f>
        <v>0.84199999999999997</v>
      </c>
      <c r="AC683" s="700">
        <f>'3 Heat eta and phi'!Z$43</f>
        <v>0.84399999999999997</v>
      </c>
      <c r="AD683" s="700">
        <f>'3 Heat eta and phi'!AA$43</f>
        <v>0.84599999999999997</v>
      </c>
      <c r="AE683" s="700">
        <f>'3 Heat eta and phi'!AB$43</f>
        <v>0.84799999999999998</v>
      </c>
      <c r="AF683" s="700">
        <f>'3 Heat eta and phi'!AC$43</f>
        <v>0.85</v>
      </c>
      <c r="AG683" s="700">
        <f>'3 Heat eta and phi'!AD$43</f>
        <v>0.85199999999999998</v>
      </c>
      <c r="AH683" s="700">
        <f>'3 Heat eta and phi'!AE$43</f>
        <v>0.85399999999999998</v>
      </c>
      <c r="AI683" s="700">
        <f>'3 Heat eta and phi'!AF$43</f>
        <v>0.85599999999999998</v>
      </c>
      <c r="AJ683" s="700">
        <f>'3 Heat eta and phi'!AG$43</f>
        <v>0.85799999999999998</v>
      </c>
      <c r="AK683" s="700">
        <f>'3 Heat eta and phi'!AH$43</f>
        <v>0.86</v>
      </c>
      <c r="AL683" s="700">
        <f>'3 Heat eta and phi'!AI$43</f>
        <v>0.86199999999999999</v>
      </c>
      <c r="AM683" s="700">
        <f>'3 Heat eta and phi'!AJ$43</f>
        <v>0.86399999999999999</v>
      </c>
      <c r="AN683" s="700">
        <f>'3 Heat eta and phi'!AK$43</f>
        <v>0.86599999999999999</v>
      </c>
      <c r="AO683" s="700">
        <f>'3 Heat eta and phi'!AL$43</f>
        <v>0.86799999999999999</v>
      </c>
      <c r="AP683" s="700">
        <f>'3 Heat eta and phi'!AM$43</f>
        <v>0.87</v>
      </c>
      <c r="AQ683" s="700">
        <f>'3 Heat eta and phi'!AN$43</f>
        <v>0.872</v>
      </c>
      <c r="AR683" s="700">
        <f>'3 Heat eta and phi'!AO$43</f>
        <v>0.874</v>
      </c>
      <c r="AS683" s="700">
        <f>'3 Heat eta and phi'!AP$43</f>
        <v>0.876</v>
      </c>
      <c r="AT683" s="700">
        <f>'3 Heat eta and phi'!AQ$43</f>
        <v>0.878</v>
      </c>
      <c r="AU683" s="700">
        <f>'3 Heat eta and phi'!AR$43</f>
        <v>0.88</v>
      </c>
      <c r="AV683" s="700">
        <f>'3 Heat eta and phi'!AS$43</f>
        <v>0.88200000000000001</v>
      </c>
      <c r="AW683" s="700">
        <f>'3 Heat eta and phi'!AT$43</f>
        <v>0.88400000000000001</v>
      </c>
      <c r="AX683" s="700">
        <f>'3 Heat eta and phi'!AU$43</f>
        <v>0.88600000000000001</v>
      </c>
      <c r="AY683" s="700">
        <f>'3 Heat eta and phi'!AV$43</f>
        <v>0.88800000000000001</v>
      </c>
      <c r="AZ683" s="700">
        <f>'3 Heat eta and phi'!AW$43</f>
        <v>0.89</v>
      </c>
      <c r="BA683" s="700">
        <f>'3 Heat eta and phi'!AX$43</f>
        <v>0.89200000000000002</v>
      </c>
      <c r="BB683" s="700">
        <f>'3 Heat eta and phi'!AY$43</f>
        <v>0.89400000000000002</v>
      </c>
      <c r="BC683" s="700">
        <f>'3 Heat eta and phi'!AZ$43</f>
        <v>0.89600000000000002</v>
      </c>
      <c r="BD683" s="700">
        <f>'3 Heat eta and phi'!BA$43</f>
        <v>0.89800000000000002</v>
      </c>
      <c r="BE683" s="700">
        <f>'3 Heat eta and phi'!BB$43</f>
        <v>0.9</v>
      </c>
      <c r="BF683" s="700">
        <f>'3 Heat eta and phi'!BC$43</f>
        <v>0.90200000000000002</v>
      </c>
      <c r="BG683" s="700">
        <f>'3 Heat eta and phi'!BD$43</f>
        <v>0.90400000000000003</v>
      </c>
      <c r="BH683" s="700">
        <f>'3 Heat eta and phi'!BE$43</f>
        <v>0.90600000000000003</v>
      </c>
    </row>
    <row r="684" spans="1:60" s="696" customFormat="1" ht="12.75" x14ac:dyDescent="0.2">
      <c r="A684" s="696" t="s">
        <v>6</v>
      </c>
      <c r="B684" s="696" t="s">
        <v>65</v>
      </c>
      <c r="C684" s="696" t="s">
        <v>14</v>
      </c>
      <c r="D684" s="696" t="s">
        <v>834</v>
      </c>
      <c r="E684" s="699" t="s">
        <v>1051</v>
      </c>
      <c r="F684" s="696" t="s">
        <v>13</v>
      </c>
      <c r="G684" s="705"/>
      <c r="H684" s="705"/>
      <c r="I684" s="705"/>
      <c r="J684" s="705"/>
      <c r="K684" s="705"/>
      <c r="L684" s="705"/>
      <c r="M684" s="705"/>
      <c r="N684" s="705"/>
      <c r="O684" s="705"/>
      <c r="P684" s="705"/>
      <c r="Q684" s="705"/>
      <c r="R684" s="700">
        <f>'3 Heat eta and phi'!O$46</f>
        <v>0.40261044176706828</v>
      </c>
      <c r="S684" s="700">
        <f>'3 Heat eta and phi'!P$46</f>
        <v>0.40308602832382168</v>
      </c>
      <c r="T684" s="700">
        <f>'3 Heat eta and phi'!Q$46</f>
        <v>0.4022933840625661</v>
      </c>
      <c r="U684" s="700">
        <f>'3 Heat eta and phi'!R$46</f>
        <v>0.40287465652082011</v>
      </c>
      <c r="V684" s="700">
        <f>'3 Heat eta and phi'!S$46</f>
        <v>0.40102515324455723</v>
      </c>
      <c r="W684" s="700">
        <f>'3 Heat eta and phi'!T$46</f>
        <v>0.40076093849080541</v>
      </c>
      <c r="X684" s="700">
        <f>'3 Heat eta and phi'!U$46</f>
        <v>0.4033502430775735</v>
      </c>
      <c r="Y684" s="700">
        <f>'3 Heat eta and phi'!V$46</f>
        <v>0.40234622701331646</v>
      </c>
      <c r="Z684" s="700">
        <f>'3 Heat eta and phi'!W$46</f>
        <v>0.40435425914183065</v>
      </c>
      <c r="AA684" s="700">
        <f>'3 Heat eta and phi'!X$46</f>
        <v>0.40271612766856901</v>
      </c>
      <c r="AB684" s="700">
        <f>'3 Heat eta and phi'!Y$46</f>
        <v>0.402134855210315</v>
      </c>
      <c r="AC684" s="700">
        <f>'3 Heat eta and phi'!Z$46</f>
        <v>0.40250475586556766</v>
      </c>
      <c r="AD684" s="700">
        <f>'3 Heat eta and phi'!AA$46</f>
        <v>0.40160642570281135</v>
      </c>
      <c r="AE684" s="700">
        <f>'3 Heat eta and phi'!AB$46</f>
        <v>0.40202916930881427</v>
      </c>
      <c r="AF684" s="700">
        <f>'3 Heat eta and phi'!AC$46</f>
        <v>0.40409004438807872</v>
      </c>
      <c r="AG684" s="700">
        <f>'3 Heat eta and phi'!AD$46</f>
        <v>0.40414288733882908</v>
      </c>
      <c r="AH684" s="700">
        <f>'3 Heat eta and phi'!AE$46</f>
        <v>0.40340308602832387</v>
      </c>
      <c r="AI684" s="700">
        <f>'3 Heat eta and phi'!AF$46</f>
        <v>0.4022933840625661</v>
      </c>
      <c r="AJ684" s="700">
        <f>'3 Heat eta and phi'!AG$46</f>
        <v>0.39996829422954983</v>
      </c>
      <c r="AK684" s="700">
        <f>'3 Heat eta and phi'!AH$46</f>
        <v>0.40007398013105056</v>
      </c>
      <c r="AL684" s="700">
        <f>'3 Heat eta and phi'!AI$46</f>
        <v>0.40255759881631803</v>
      </c>
      <c r="AM684" s="700">
        <f>'3 Heat eta and phi'!AJ$46</f>
        <v>0.40165926865356172</v>
      </c>
      <c r="AN684" s="700">
        <f>'3 Heat eta and phi'!AK$46</f>
        <v>0.40292749947157058</v>
      </c>
      <c r="AO684" s="700">
        <f>'3 Heat eta and phi'!AL$46</f>
        <v>0.40113083914605796</v>
      </c>
      <c r="AP684" s="700">
        <f>'3 Heat eta and phi'!AM$46</f>
        <v>0.39965123652504764</v>
      </c>
      <c r="AQ684" s="700">
        <f>'3 Heat eta and phi'!AN$46</f>
        <v>0.40329740012682325</v>
      </c>
      <c r="AR684" s="700">
        <f>'3 Heat eta and phi'!AO$46</f>
        <v>0.40091946734305661</v>
      </c>
      <c r="AS684" s="700">
        <f>'3 Heat eta and phi'!AP$46</f>
        <v>0.40070809554005504</v>
      </c>
      <c r="AT684" s="700">
        <f>'3 Heat eta and phi'!AQ$46</f>
        <v>0.40012682308180103</v>
      </c>
      <c r="AU684" s="700">
        <f>'3 Heat eta and phi'!AR$46</f>
        <v>0.40097231029380687</v>
      </c>
      <c r="AV684" s="700">
        <f>'3 Heat eta and phi'!AS$46</f>
        <v>0.40123652504755869</v>
      </c>
      <c r="AW684" s="700">
        <f>'3 Heat eta and phi'!AT$46</f>
        <v>0.40054956668780395</v>
      </c>
      <c r="AX684" s="700">
        <f>'3 Heat eta and phi'!AU$46</f>
        <v>0.40033819488480238</v>
      </c>
      <c r="AY684" s="700">
        <f>'3 Heat eta and phi'!AV$46</f>
        <v>0.40065525258930468</v>
      </c>
      <c r="AZ684" s="700">
        <f>'3 Heat eta and phi'!AW$46</f>
        <v>0.40039103783555285</v>
      </c>
      <c r="BA684" s="700">
        <f>'3 Heat eta and phi'!AX$46</f>
        <v>0.40017966603255128</v>
      </c>
      <c r="BB684" s="700">
        <f>'3 Heat eta and phi'!AY$46</f>
        <v>0.40023250898330165</v>
      </c>
      <c r="BC684" s="700">
        <f>'3 Heat eta and phi'!AZ$46</f>
        <v>0.40139505389980978</v>
      </c>
      <c r="BD684" s="700">
        <f>'3 Heat eta and phi'!BA$46</f>
        <v>0.40123652504755869</v>
      </c>
      <c r="BE684" s="700">
        <f>'3 Heat eta and phi'!BB$46</f>
        <v>0.40329740012682325</v>
      </c>
      <c r="BF684" s="700">
        <f>'3 Heat eta and phi'!BC$46</f>
        <v>0.40123652504755869</v>
      </c>
      <c r="BG684" s="700">
        <f>'3 Heat eta and phi'!BD$46</f>
        <v>0.40192348340731354</v>
      </c>
      <c r="BH684" s="700">
        <f>'3 Heat eta and phi'!BE$46</f>
        <v>0.40266328471781876</v>
      </c>
    </row>
    <row r="685" spans="1:60" s="696" customFormat="1" ht="12.75" x14ac:dyDescent="0.2">
      <c r="A685" s="696" t="s">
        <v>6</v>
      </c>
      <c r="B685" s="696" t="s">
        <v>65</v>
      </c>
      <c r="C685" s="696" t="s">
        <v>14</v>
      </c>
      <c r="D685" s="696" t="s">
        <v>1024</v>
      </c>
      <c r="E685" s="699" t="s">
        <v>1052</v>
      </c>
      <c r="F685" s="696" t="s">
        <v>11</v>
      </c>
      <c r="G685" s="705"/>
      <c r="H685" s="705"/>
      <c r="I685" s="705"/>
      <c r="J685" s="705"/>
      <c r="K685" s="705"/>
      <c r="L685" s="705"/>
      <c r="M685" s="705"/>
      <c r="N685" s="705"/>
      <c r="O685" s="705"/>
      <c r="P685" s="705"/>
      <c r="Q685" s="705"/>
      <c r="R685" s="702">
        <f>'4 - Electr UW allocation ktoe'!R$49</f>
        <v>0.1</v>
      </c>
      <c r="S685" s="702">
        <f>'4 - Electr UW allocation ktoe'!S$49</f>
        <v>0.1</v>
      </c>
      <c r="T685" s="702">
        <f>'4 - Electr UW allocation ktoe'!T$49</f>
        <v>0.1</v>
      </c>
      <c r="U685" s="702">
        <f>'4 - Electr UW allocation ktoe'!U$49</f>
        <v>0.1</v>
      </c>
      <c r="V685" s="702">
        <f>'4 - Electr UW allocation ktoe'!V$49</f>
        <v>0.1</v>
      </c>
      <c r="W685" s="702">
        <f>'4 - Electr UW allocation ktoe'!W$49</f>
        <v>0.1</v>
      </c>
      <c r="X685" s="702">
        <f>'4 - Electr UW allocation ktoe'!X$49</f>
        <v>0.1</v>
      </c>
      <c r="Y685" s="702">
        <f>'4 - Electr UW allocation ktoe'!Y$49</f>
        <v>0.1</v>
      </c>
      <c r="Z685" s="702">
        <f>'4 - Electr UW allocation ktoe'!Z$49</f>
        <v>0.1</v>
      </c>
      <c r="AA685" s="702">
        <f>'4 - Electr UW allocation ktoe'!AA$49</f>
        <v>0.1</v>
      </c>
      <c r="AB685" s="702">
        <f>'4 - Electr UW allocation ktoe'!AB$49</f>
        <v>0.1</v>
      </c>
      <c r="AC685" s="702">
        <f>'4 - Electr UW allocation ktoe'!AC$49</f>
        <v>0.1</v>
      </c>
      <c r="AD685" s="702">
        <f>'4 - Electr UW allocation ktoe'!AD$49</f>
        <v>0.1</v>
      </c>
      <c r="AE685" s="702">
        <f>'4 - Electr UW allocation ktoe'!AE$49</f>
        <v>0.1</v>
      </c>
      <c r="AF685" s="702">
        <f>'4 - Electr UW allocation ktoe'!AF$49</f>
        <v>0.1</v>
      </c>
      <c r="AG685" s="702">
        <f>'4 - Electr UW allocation ktoe'!AG$49</f>
        <v>0.1</v>
      </c>
      <c r="AH685" s="702">
        <f>'4 - Electr UW allocation ktoe'!AH$49</f>
        <v>0.1</v>
      </c>
      <c r="AI685" s="702">
        <f>'4 - Electr UW allocation ktoe'!AI$49</f>
        <v>0.1</v>
      </c>
      <c r="AJ685" s="702">
        <f>'4 - Electr UW allocation ktoe'!AJ$49</f>
        <v>0.1</v>
      </c>
      <c r="AK685" s="702">
        <f>'4 - Electr UW allocation ktoe'!AK$49</f>
        <v>0.1</v>
      </c>
      <c r="AL685" s="702">
        <f>'4 - Electr UW allocation ktoe'!AL$49</f>
        <v>0.1</v>
      </c>
      <c r="AM685" s="702">
        <f>'4 - Electr UW allocation ktoe'!AM$49</f>
        <v>0.1</v>
      </c>
      <c r="AN685" s="702">
        <f>'4 - Electr UW allocation ktoe'!AN$49</f>
        <v>0.1</v>
      </c>
      <c r="AO685" s="702">
        <f>'4 - Electr UW allocation ktoe'!AO$49</f>
        <v>0.1</v>
      </c>
      <c r="AP685" s="702">
        <f>'4 - Electr UW allocation ktoe'!AP$49</f>
        <v>0.1</v>
      </c>
      <c r="AQ685" s="702">
        <f>'4 - Electr UW allocation ktoe'!AQ$49</f>
        <v>0.1</v>
      </c>
      <c r="AR685" s="702">
        <f>'4 - Electr UW allocation ktoe'!AR$49</f>
        <v>0.1</v>
      </c>
      <c r="AS685" s="702">
        <f>'4 - Electr UW allocation ktoe'!AS$49</f>
        <v>0.1</v>
      </c>
      <c r="AT685" s="702">
        <f>'4 - Electr UW allocation ktoe'!AT$49</f>
        <v>0.1</v>
      </c>
      <c r="AU685" s="702">
        <f>'4 - Electr UW allocation ktoe'!AU$49</f>
        <v>0.1</v>
      </c>
      <c r="AV685" s="702">
        <f>'4 - Electr UW allocation ktoe'!AV$49</f>
        <v>0.1</v>
      </c>
      <c r="AW685" s="702">
        <f>'4 - Electr UW allocation ktoe'!AW$49</f>
        <v>0.1</v>
      </c>
      <c r="AX685" s="702">
        <f>'4 - Electr UW allocation ktoe'!AX$49</f>
        <v>0.1</v>
      </c>
      <c r="AY685" s="702">
        <f>'4 - Electr UW allocation ktoe'!AY$49</f>
        <v>0.1</v>
      </c>
      <c r="AZ685" s="702">
        <f>'4 - Electr UW allocation ktoe'!AZ$49</f>
        <v>0.1</v>
      </c>
      <c r="BA685" s="702">
        <f>'4 - Electr UW allocation ktoe'!BA$49</f>
        <v>0.1</v>
      </c>
      <c r="BB685" s="702">
        <f>'4 - Electr UW allocation ktoe'!BB$49</f>
        <v>0.1</v>
      </c>
      <c r="BC685" s="702">
        <f>'4 - Electr UW allocation ktoe'!BC$49</f>
        <v>0.1</v>
      </c>
      <c r="BD685" s="702">
        <f>'4 - Electr UW allocation ktoe'!BD$49</f>
        <v>0.1</v>
      </c>
      <c r="BE685" s="702">
        <f>'4 - Electr UW allocation ktoe'!BE$49</f>
        <v>0.1</v>
      </c>
      <c r="BF685" s="702">
        <f>'4 - Electr UW allocation ktoe'!BF$49</f>
        <v>0.1</v>
      </c>
      <c r="BG685" s="702">
        <f>'4 - Electr UW allocation ktoe'!BG$49</f>
        <v>0.1</v>
      </c>
      <c r="BH685" s="702">
        <f>'4 - Electr UW allocation ktoe'!BH$49</f>
        <v>0.1</v>
      </c>
    </row>
    <row r="686" spans="1:60" s="696" customFormat="1" ht="12.75" x14ac:dyDescent="0.2">
      <c r="A686" s="696" t="s">
        <v>6</v>
      </c>
      <c r="B686" s="696" t="s">
        <v>65</v>
      </c>
      <c r="C686" s="696" t="s">
        <v>14</v>
      </c>
      <c r="D686" s="696" t="s">
        <v>1024</v>
      </c>
      <c r="E686" s="699" t="s">
        <v>1052</v>
      </c>
      <c r="F686" s="696" t="s">
        <v>12</v>
      </c>
      <c r="G686" s="705"/>
      <c r="H686" s="705"/>
      <c r="I686" s="705"/>
      <c r="J686" s="705"/>
      <c r="K686" s="705"/>
      <c r="L686" s="705"/>
      <c r="M686" s="705"/>
      <c r="N686" s="705"/>
      <c r="O686" s="705"/>
      <c r="P686" s="705"/>
      <c r="Q686" s="705"/>
      <c r="R686" s="696">
        <f>'4 - Electr UW allocation ktoe'!R$50</f>
        <v>0.2</v>
      </c>
      <c r="S686" s="696">
        <f>'4 - Electr UW allocation ktoe'!S$50</f>
        <v>0.2</v>
      </c>
      <c r="T686" s="696">
        <f>'4 - Electr UW allocation ktoe'!T$50</f>
        <v>0.2</v>
      </c>
      <c r="U686" s="696">
        <f>'4 - Electr UW allocation ktoe'!U$50</f>
        <v>0.2</v>
      </c>
      <c r="V686" s="696">
        <f>'4 - Electr UW allocation ktoe'!V$50</f>
        <v>0.2</v>
      </c>
      <c r="W686" s="696">
        <f>'4 - Electr UW allocation ktoe'!W$50</f>
        <v>0.2</v>
      </c>
      <c r="X686" s="696">
        <f>'4 - Electr UW allocation ktoe'!X$50</f>
        <v>0.2</v>
      </c>
      <c r="Y686" s="696">
        <f>'4 - Electr UW allocation ktoe'!Y$50</f>
        <v>0.2</v>
      </c>
      <c r="Z686" s="696">
        <f>'4 - Electr UW allocation ktoe'!Z$50</f>
        <v>0.2</v>
      </c>
      <c r="AA686" s="696">
        <f>'4 - Electr UW allocation ktoe'!AA$50</f>
        <v>0.2</v>
      </c>
      <c r="AB686" s="696">
        <f>'4 - Electr UW allocation ktoe'!AB$50</f>
        <v>0.2</v>
      </c>
      <c r="AC686" s="696">
        <f>'4 - Electr UW allocation ktoe'!AC$50</f>
        <v>0.2</v>
      </c>
      <c r="AD686" s="696">
        <f>'4 - Electr UW allocation ktoe'!AD$50</f>
        <v>0.2</v>
      </c>
      <c r="AE686" s="696">
        <f>'4 - Electr UW allocation ktoe'!AE$50</f>
        <v>0.2</v>
      </c>
      <c r="AF686" s="696">
        <f>'4 - Electr UW allocation ktoe'!AF$50</f>
        <v>0.2</v>
      </c>
      <c r="AG686" s="696">
        <f>'4 - Electr UW allocation ktoe'!AG$50</f>
        <v>0.2</v>
      </c>
      <c r="AH686" s="696">
        <f>'4 - Electr UW allocation ktoe'!AH$50</f>
        <v>0.2</v>
      </c>
      <c r="AI686" s="696">
        <f>'4 - Electr UW allocation ktoe'!AI$50</f>
        <v>0.2</v>
      </c>
      <c r="AJ686" s="696">
        <f>'4 - Electr UW allocation ktoe'!AJ$50</f>
        <v>0.2</v>
      </c>
      <c r="AK686" s="696">
        <f>'4 - Electr UW allocation ktoe'!AK$50</f>
        <v>0.2</v>
      </c>
      <c r="AL686" s="696">
        <f>'4 - Electr UW allocation ktoe'!AL$50</f>
        <v>0.2</v>
      </c>
      <c r="AM686" s="696">
        <f>'4 - Electr UW allocation ktoe'!AM$50</f>
        <v>0.2</v>
      </c>
      <c r="AN686" s="696">
        <f>'4 - Electr UW allocation ktoe'!AN$50</f>
        <v>0.2</v>
      </c>
      <c r="AO686" s="696">
        <f>'4 - Electr UW allocation ktoe'!AO$50</f>
        <v>0.2</v>
      </c>
      <c r="AP686" s="696">
        <f>'4 - Electr UW allocation ktoe'!AP$50</f>
        <v>0.2</v>
      </c>
      <c r="AQ686" s="696">
        <f>'4 - Electr UW allocation ktoe'!AQ$50</f>
        <v>0.2</v>
      </c>
      <c r="AR686" s="696">
        <f>'4 - Electr UW allocation ktoe'!AR$50</f>
        <v>0.2</v>
      </c>
      <c r="AS686" s="696">
        <f>'4 - Electr UW allocation ktoe'!AS$50</f>
        <v>0.2</v>
      </c>
      <c r="AT686" s="696">
        <f>'4 - Electr UW allocation ktoe'!AT$50</f>
        <v>0.2</v>
      </c>
      <c r="AU686" s="696">
        <f>'4 - Electr UW allocation ktoe'!AU$50</f>
        <v>0.2</v>
      </c>
      <c r="AV686" s="696">
        <f>'4 - Electr UW allocation ktoe'!AV$50</f>
        <v>0.2</v>
      </c>
      <c r="AW686" s="696">
        <f>'4 - Electr UW allocation ktoe'!AW$50</f>
        <v>0.2</v>
      </c>
      <c r="AX686" s="696">
        <f>'4 - Electr UW allocation ktoe'!AX$50</f>
        <v>0.2</v>
      </c>
      <c r="AY686" s="696">
        <f>'4 - Electr UW allocation ktoe'!AY$50</f>
        <v>0.2</v>
      </c>
      <c r="AZ686" s="696">
        <f>'4 - Electr UW allocation ktoe'!AZ$50</f>
        <v>0.2</v>
      </c>
      <c r="BA686" s="696">
        <f>'4 - Electr UW allocation ktoe'!BA$50</f>
        <v>0.2</v>
      </c>
      <c r="BB686" s="696">
        <f>'4 - Electr UW allocation ktoe'!BB$50</f>
        <v>0.2</v>
      </c>
      <c r="BC686" s="696">
        <f>'4 - Electr UW allocation ktoe'!BC$50</f>
        <v>0.2</v>
      </c>
      <c r="BD686" s="696">
        <f>'4 - Electr UW allocation ktoe'!BD$50</f>
        <v>0.2</v>
      </c>
      <c r="BE686" s="696">
        <f>'4 - Electr UW allocation ktoe'!BE$50</f>
        <v>0.2</v>
      </c>
      <c r="BF686" s="696">
        <f>'4 - Electr UW allocation ktoe'!BF$50</f>
        <v>0.2</v>
      </c>
      <c r="BG686" s="696">
        <f>'4 - Electr UW allocation ktoe'!BG$50</f>
        <v>0.2</v>
      </c>
      <c r="BH686" s="696">
        <f>'4 - Electr UW allocation ktoe'!BH$50</f>
        <v>0.2</v>
      </c>
    </row>
    <row r="687" spans="1:60" s="696" customFormat="1" ht="12.75" x14ac:dyDescent="0.2">
      <c r="A687" s="696" t="s">
        <v>6</v>
      </c>
      <c r="B687" s="696" t="s">
        <v>65</v>
      </c>
      <c r="C687" s="696" t="s">
        <v>14</v>
      </c>
      <c r="D687" s="696" t="s">
        <v>1024</v>
      </c>
      <c r="E687" s="699" t="s">
        <v>1052</v>
      </c>
      <c r="F687" s="696" t="s">
        <v>13</v>
      </c>
      <c r="G687" s="705"/>
      <c r="H687" s="705"/>
      <c r="I687" s="705"/>
      <c r="J687" s="705"/>
      <c r="K687" s="705"/>
      <c r="L687" s="705"/>
      <c r="M687" s="705"/>
      <c r="N687" s="705"/>
      <c r="O687" s="705"/>
      <c r="P687" s="705"/>
      <c r="Q687" s="705"/>
      <c r="R687" s="696">
        <f>'4 - Electr UW allocation ktoe'!R$52</f>
        <v>0.12612005856515374</v>
      </c>
      <c r="S687" s="696">
        <f>'4 - Electr UW allocation ktoe'!S$52</f>
        <v>0.12808199121522693</v>
      </c>
      <c r="T687" s="696">
        <f>'4 - Electr UW allocation ktoe'!T$52</f>
        <v>0.13004392386530014</v>
      </c>
      <c r="U687" s="696">
        <f>'4 - Electr UW allocation ktoe'!U$52</f>
        <v>0.13200585651537333</v>
      </c>
      <c r="V687" s="696">
        <f>'4 - Electr UW allocation ktoe'!V$52</f>
        <v>0.13396778916544655</v>
      </c>
      <c r="W687" s="696">
        <f>'4 - Electr UW allocation ktoe'!W$52</f>
        <v>0.13592972181551977</v>
      </c>
      <c r="X687" s="696">
        <f>'4 - Electr UW allocation ktoe'!X$52</f>
        <v>0.13789165446559296</v>
      </c>
      <c r="Y687" s="696">
        <f>'4 - Electr UW allocation ktoe'!Y$52</f>
        <v>0.13985358711566617</v>
      </c>
      <c r="Z687" s="696">
        <f>'4 - Electr UW allocation ktoe'!Z$52</f>
        <v>0.14181551976573939</v>
      </c>
      <c r="AA687" s="696">
        <f>'4 - Electr UW allocation ktoe'!AA$52</f>
        <v>0.14377745241581258</v>
      </c>
      <c r="AB687" s="696">
        <f>'4 - Electr UW allocation ktoe'!AB$52</f>
        <v>0.1457393850658858</v>
      </c>
      <c r="AC687" s="696">
        <f>'4 - Electr UW allocation ktoe'!AC$52</f>
        <v>0.14770131771595901</v>
      </c>
      <c r="AD687" s="696">
        <f>'4 - Electr UW allocation ktoe'!AD$52</f>
        <v>0.14966325036603223</v>
      </c>
      <c r="AE687" s="696">
        <f>'4 - Electr UW allocation ktoe'!AE$52</f>
        <v>0.15162518301610542</v>
      </c>
      <c r="AF687" s="696">
        <f>'4 - Electr UW allocation ktoe'!AF$52</f>
        <v>0.15358711566617861</v>
      </c>
      <c r="AG687" s="696">
        <f>'4 - Electr UW allocation ktoe'!AG$52</f>
        <v>0.1555490483162518</v>
      </c>
      <c r="AH687" s="696">
        <f>'4 - Electr UW allocation ktoe'!AH$52</f>
        <v>0.15751098096632501</v>
      </c>
      <c r="AI687" s="696">
        <f>'4 - Electr UW allocation ktoe'!AI$52</f>
        <v>0.15947291361639823</v>
      </c>
      <c r="AJ687" s="696">
        <f>'4 - Electr UW allocation ktoe'!AJ$52</f>
        <v>0.16143484626647142</v>
      </c>
      <c r="AK687" s="696">
        <f>'4 - Electr UW allocation ktoe'!AK$52</f>
        <v>0.16339677891654464</v>
      </c>
      <c r="AL687" s="696">
        <f>'4 - Electr UW allocation ktoe'!AL$52</f>
        <v>0.16535871156661788</v>
      </c>
      <c r="AM687" s="696">
        <f>'4 - Electr UW allocation ktoe'!AM$52</f>
        <v>0.16732064421669107</v>
      </c>
      <c r="AN687" s="696">
        <f>'4 - Electr UW allocation ktoe'!AN$52</f>
        <v>0.16928257686676429</v>
      </c>
      <c r="AO687" s="696">
        <f>'4 - Electr UW allocation ktoe'!AO$52</f>
        <v>0.17124450951683748</v>
      </c>
      <c r="AP687" s="696">
        <f>'4 - Electr UW allocation ktoe'!AP$52</f>
        <v>0.17320644216691067</v>
      </c>
      <c r="AQ687" s="696">
        <f>'4 - Electr UW allocation ktoe'!AQ$52</f>
        <v>0.17516837481698389</v>
      </c>
      <c r="AR687" s="696">
        <f>'4 - Electr UW allocation ktoe'!AR$52</f>
        <v>0.17713030746705707</v>
      </c>
      <c r="AS687" s="696">
        <f>'4 - Electr UW allocation ktoe'!AS$52</f>
        <v>0.17909224011713029</v>
      </c>
      <c r="AT687" s="696">
        <f>'4 - Electr UW allocation ktoe'!AT$52</f>
        <v>0.18105417276720348</v>
      </c>
      <c r="AU687" s="696">
        <f>'4 - Electr UW allocation ktoe'!AU$52</f>
        <v>0.18301610541727673</v>
      </c>
      <c r="AV687" s="696">
        <f>'4 - Electr UW allocation ktoe'!AV$52</f>
        <v>0.18497803806734991</v>
      </c>
      <c r="AW687" s="696">
        <f>'4 - Electr UW allocation ktoe'!AW$52</f>
        <v>0.18693997071742313</v>
      </c>
      <c r="AX687" s="696">
        <f>'4 - Electr UW allocation ktoe'!AX$52</f>
        <v>0.18890190336749635</v>
      </c>
      <c r="AY687" s="696">
        <f>'4 - Electr UW allocation ktoe'!AY$52</f>
        <v>0.19086383601756954</v>
      </c>
      <c r="AZ687" s="696">
        <f>'4 - Electr UW allocation ktoe'!AZ$52</f>
        <v>0.19282576866764276</v>
      </c>
      <c r="BA687" s="696">
        <f>'4 - Electr UW allocation ktoe'!BA$52</f>
        <v>0.194787701317716</v>
      </c>
      <c r="BB687" s="696">
        <f>'4 - Electr UW allocation ktoe'!BB$52</f>
        <v>0.19674963396778913</v>
      </c>
      <c r="BC687" s="696">
        <f>'4 - Electr UW allocation ktoe'!BC$52</f>
        <v>0.19871156661786232</v>
      </c>
      <c r="BD687" s="696">
        <f>'4 - Electr UW allocation ktoe'!BD$52</f>
        <v>0.20067349926793557</v>
      </c>
      <c r="BE687" s="696">
        <f>'4 - Electr UW allocation ktoe'!BE$52</f>
        <v>0.20263543191800878</v>
      </c>
      <c r="BF687" s="696">
        <f>'4 - Electr UW allocation ktoe'!BF$52</f>
        <v>0.20459736456808197</v>
      </c>
      <c r="BG687" s="696">
        <f>'4 - Electr UW allocation ktoe'!BG$52</f>
        <v>0.20655929721815519</v>
      </c>
      <c r="BH687" s="696">
        <f>'4 - Electr UW allocation ktoe'!BH$52</f>
        <v>0.20852122986822841</v>
      </c>
    </row>
    <row r="688" spans="1:60" s="697" customFormat="1" ht="12.75" x14ac:dyDescent="0.2">
      <c r="A688" s="697" t="s">
        <v>6</v>
      </c>
      <c r="B688" s="697" t="s">
        <v>65</v>
      </c>
      <c r="C688" s="697" t="s">
        <v>18</v>
      </c>
      <c r="F688" s="697" t="s">
        <v>9</v>
      </c>
      <c r="AT688" s="697">
        <v>10</v>
      </c>
      <c r="AU688" s="697">
        <v>10</v>
      </c>
      <c r="AV688" s="697">
        <v>10</v>
      </c>
    </row>
    <row r="689" spans="1:60" s="697" customFormat="1" ht="12.75" x14ac:dyDescent="0.2">
      <c r="A689" s="697" t="s">
        <v>6</v>
      </c>
      <c r="B689" s="697" t="s">
        <v>65</v>
      </c>
      <c r="C689" s="697" t="s">
        <v>18</v>
      </c>
      <c r="F689" s="697" t="s">
        <v>10</v>
      </c>
      <c r="AT689" s="697">
        <v>7.2100132664244096E-5</v>
      </c>
      <c r="AU689" s="697">
        <v>7.1731894869734894E-5</v>
      </c>
      <c r="AV689" s="697">
        <v>7.0973831948160698E-5</v>
      </c>
    </row>
    <row r="690" spans="1:60" s="696" customFormat="1" ht="12.75" x14ac:dyDescent="0.2">
      <c r="A690" s="696" t="s">
        <v>6</v>
      </c>
      <c r="B690" s="696" t="s">
        <v>65</v>
      </c>
      <c r="C690" s="696" t="s">
        <v>18</v>
      </c>
      <c r="D690" s="696" t="s">
        <v>1076</v>
      </c>
      <c r="E690" s="699" t="s">
        <v>1049</v>
      </c>
      <c r="F690" s="696" t="s">
        <v>11</v>
      </c>
      <c r="G690" s="705"/>
      <c r="H690" s="705"/>
      <c r="I690" s="705"/>
      <c r="J690" s="705"/>
      <c r="K690" s="705"/>
      <c r="L690" s="705"/>
      <c r="M690" s="705"/>
      <c r="N690" s="705"/>
      <c r="O690" s="705"/>
      <c r="P690" s="705"/>
      <c r="Q690" s="705"/>
      <c r="R690" s="705"/>
      <c r="S690" s="705"/>
      <c r="T690" s="705"/>
      <c r="U690" s="705"/>
      <c r="V690" s="705"/>
      <c r="W690" s="705"/>
      <c r="X690" s="705"/>
      <c r="Y690" s="705"/>
      <c r="Z690" s="705"/>
      <c r="AA690" s="705"/>
      <c r="AB690" s="705"/>
      <c r="AC690" s="705"/>
      <c r="AD690" s="705"/>
      <c r="AE690" s="705"/>
      <c r="AF690" s="705"/>
      <c r="AG690" s="705"/>
      <c r="AH690" s="705"/>
      <c r="AI690" s="705"/>
      <c r="AJ690" s="705"/>
      <c r="AK690" s="705"/>
      <c r="AL690" s="705"/>
      <c r="AM690" s="705"/>
      <c r="AN690" s="705"/>
      <c r="AO690" s="705"/>
      <c r="AP690" s="705"/>
      <c r="AQ690" s="705"/>
      <c r="AR690" s="705"/>
      <c r="AS690" s="705"/>
      <c r="AT690" s="696">
        <f>1</f>
        <v>1</v>
      </c>
      <c r="AU690" s="696">
        <f>1</f>
        <v>1</v>
      </c>
      <c r="AV690" s="696">
        <f>1</f>
        <v>1</v>
      </c>
      <c r="AW690" s="705"/>
      <c r="AX690" s="705"/>
      <c r="AY690" s="705"/>
      <c r="AZ690" s="705"/>
      <c r="BA690" s="705"/>
      <c r="BB690" s="705"/>
      <c r="BC690" s="705"/>
      <c r="BD690" s="705"/>
      <c r="BE690" s="705"/>
      <c r="BF690" s="705"/>
      <c r="BG690" s="705"/>
      <c r="BH690" s="705"/>
    </row>
    <row r="691" spans="1:60" s="696" customFormat="1" ht="12.75" x14ac:dyDescent="0.2">
      <c r="A691" s="696" t="s">
        <v>6</v>
      </c>
      <c r="B691" s="696" t="s">
        <v>65</v>
      </c>
      <c r="C691" s="696" t="s">
        <v>18</v>
      </c>
      <c r="D691" s="696" t="s">
        <v>1076</v>
      </c>
      <c r="E691" s="699" t="s">
        <v>1049</v>
      </c>
      <c r="F691" s="696" t="s">
        <v>12</v>
      </c>
      <c r="G691" s="705"/>
      <c r="H691" s="705"/>
      <c r="I691" s="705"/>
      <c r="J691" s="705"/>
      <c r="K691" s="705"/>
      <c r="L691" s="705"/>
      <c r="M691" s="705"/>
      <c r="N691" s="705"/>
      <c r="O691" s="705"/>
      <c r="P691" s="705"/>
      <c r="Q691" s="705"/>
      <c r="R691" s="705"/>
      <c r="S691" s="705"/>
      <c r="T691" s="705"/>
      <c r="U691" s="705"/>
      <c r="V691" s="705"/>
      <c r="W691" s="705"/>
      <c r="X691" s="705"/>
      <c r="Y691" s="705"/>
      <c r="Z691" s="705"/>
      <c r="AA691" s="705"/>
      <c r="AB691" s="705"/>
      <c r="AC691" s="705"/>
      <c r="AD691" s="705"/>
      <c r="AE691" s="705"/>
      <c r="AF691" s="705"/>
      <c r="AG691" s="705"/>
      <c r="AH691" s="705"/>
      <c r="AI691" s="705"/>
      <c r="AJ691" s="705"/>
      <c r="AK691" s="705"/>
      <c r="AL691" s="705"/>
      <c r="AM691" s="705"/>
      <c r="AN691" s="705"/>
      <c r="AO691" s="705"/>
      <c r="AP691" s="705"/>
      <c r="AQ691" s="705"/>
      <c r="AR691" s="705"/>
      <c r="AS691" s="705"/>
      <c r="AT691" s="700">
        <f>'3 Heat eta and phi'!AQ50</f>
        <v>1</v>
      </c>
      <c r="AU691" s="700">
        <f>'3 Heat eta and phi'!AR50</f>
        <v>1</v>
      </c>
      <c r="AV691" s="700">
        <f>'3 Heat eta and phi'!AS50</f>
        <v>1</v>
      </c>
      <c r="AW691" s="705"/>
      <c r="AX691" s="705"/>
      <c r="AY691" s="705"/>
      <c r="AZ691" s="705"/>
      <c r="BA691" s="705"/>
      <c r="BB691" s="705"/>
      <c r="BC691" s="705"/>
      <c r="BD691" s="705"/>
      <c r="BE691" s="705"/>
      <c r="BF691" s="705"/>
      <c r="BG691" s="705"/>
      <c r="BH691" s="705"/>
    </row>
    <row r="692" spans="1:60" s="696" customFormat="1" ht="12.75" x14ac:dyDescent="0.2">
      <c r="A692" s="696" t="s">
        <v>6</v>
      </c>
      <c r="B692" s="696" t="s">
        <v>65</v>
      </c>
      <c r="C692" s="696" t="s">
        <v>18</v>
      </c>
      <c r="D692" s="696" t="s">
        <v>1076</v>
      </c>
      <c r="E692" s="699" t="s">
        <v>1049</v>
      </c>
      <c r="F692" s="696" t="s">
        <v>13</v>
      </c>
      <c r="G692" s="705"/>
      <c r="H692" s="705"/>
      <c r="I692" s="705"/>
      <c r="J692" s="705"/>
      <c r="K692" s="705"/>
      <c r="L692" s="705"/>
      <c r="M692" s="705"/>
      <c r="N692" s="705"/>
      <c r="O692" s="705"/>
      <c r="P692" s="705"/>
      <c r="Q692" s="705"/>
      <c r="R692" s="705"/>
      <c r="S692" s="705"/>
      <c r="T692" s="705"/>
      <c r="U692" s="705"/>
      <c r="V692" s="705"/>
      <c r="W692" s="705"/>
      <c r="X692" s="705"/>
      <c r="Y692" s="705"/>
      <c r="Z692" s="705"/>
      <c r="AA692" s="705"/>
      <c r="AB692" s="705"/>
      <c r="AC692" s="705"/>
      <c r="AD692" s="705"/>
      <c r="AE692" s="705"/>
      <c r="AF692" s="705"/>
      <c r="AG692" s="705"/>
      <c r="AH692" s="705"/>
      <c r="AI692" s="705"/>
      <c r="AJ692" s="705"/>
      <c r="AK692" s="705"/>
      <c r="AL692" s="705"/>
      <c r="AM692" s="705"/>
      <c r="AN692" s="705"/>
      <c r="AO692" s="705"/>
      <c r="AP692" s="705"/>
      <c r="AQ692" s="705"/>
      <c r="AR692" s="705"/>
      <c r="AS692" s="705"/>
      <c r="AT692" s="700">
        <f>'3 Heat eta and phi'!AQ$36</f>
        <v>0.23944794318638629</v>
      </c>
      <c r="AU692" s="700">
        <f>'3 Heat eta and phi'!AR$36</f>
        <v>0.2405198981642771</v>
      </c>
      <c r="AV692" s="700">
        <f>'3 Heat eta and phi'!AS$36</f>
        <v>0.24085488409486799</v>
      </c>
      <c r="AW692" s="705"/>
      <c r="AX692" s="705"/>
      <c r="AY692" s="705"/>
      <c r="AZ692" s="705"/>
      <c r="BA692" s="705"/>
      <c r="BB692" s="705"/>
      <c r="BC692" s="705"/>
      <c r="BD692" s="705"/>
      <c r="BE692" s="705"/>
      <c r="BF692" s="705"/>
      <c r="BG692" s="705"/>
      <c r="BH692" s="705"/>
    </row>
    <row r="693" spans="1:60" s="697" customFormat="1" ht="12.75" x14ac:dyDescent="0.2">
      <c r="A693" s="697" t="s">
        <v>6</v>
      </c>
      <c r="B693" s="697" t="s">
        <v>48</v>
      </c>
      <c r="C693" s="697" t="s">
        <v>17</v>
      </c>
      <c r="F693" s="697" t="s">
        <v>9</v>
      </c>
      <c r="G693" s="697">
        <v>6425</v>
      </c>
      <c r="H693" s="697">
        <v>5973</v>
      </c>
      <c r="I693" s="697">
        <v>5829</v>
      </c>
      <c r="J693" s="697">
        <v>5244</v>
      </c>
      <c r="K693" s="697">
        <v>4878</v>
      </c>
      <c r="L693" s="697">
        <v>4800</v>
      </c>
      <c r="M693" s="697">
        <v>4497</v>
      </c>
      <c r="N693" s="697">
        <v>3629</v>
      </c>
      <c r="O693" s="697">
        <v>3572</v>
      </c>
      <c r="P693" s="697">
        <v>3752</v>
      </c>
      <c r="Q693" s="697">
        <v>2076</v>
      </c>
      <c r="R693" s="697">
        <v>1860</v>
      </c>
      <c r="S693" s="697">
        <v>659</v>
      </c>
      <c r="T693" s="697">
        <v>661</v>
      </c>
      <c r="U693" s="697">
        <v>642</v>
      </c>
      <c r="V693" s="697">
        <v>504</v>
      </c>
      <c r="W693" s="697">
        <v>465</v>
      </c>
      <c r="X693" s="697">
        <v>411</v>
      </c>
    </row>
    <row r="694" spans="1:60" s="697" customFormat="1" ht="12.75" x14ac:dyDescent="0.2">
      <c r="A694" s="697" t="s">
        <v>6</v>
      </c>
      <c r="B694" s="697" t="s">
        <v>48</v>
      </c>
      <c r="C694" s="697" t="s">
        <v>17</v>
      </c>
      <c r="F694" s="697" t="s">
        <v>10</v>
      </c>
      <c r="G694" s="697">
        <v>6.1164262934932601E-2</v>
      </c>
      <c r="H694" s="697">
        <v>5.7631632269082703E-2</v>
      </c>
      <c r="I694" s="697">
        <v>5.4308634038628199E-2</v>
      </c>
      <c r="J694" s="697">
        <v>4.7405532453444199E-2</v>
      </c>
      <c r="K694" s="697">
        <v>4.4349889534408E-2</v>
      </c>
      <c r="L694" s="697">
        <v>4.2211903756859397E-2</v>
      </c>
      <c r="M694" s="697">
        <v>4.0395964894945298E-2</v>
      </c>
      <c r="N694" s="697">
        <v>3.2155736905996102E-2</v>
      </c>
      <c r="O694" s="697">
        <v>3.0469236477783601E-2</v>
      </c>
      <c r="P694" s="697">
        <v>3.1138738349945599E-2</v>
      </c>
      <c r="Q694" s="697">
        <v>1.6710535847963101E-2</v>
      </c>
      <c r="R694" s="697">
        <v>1.50145301905069E-2</v>
      </c>
      <c r="S694" s="697">
        <v>5.2819723638229E-3</v>
      </c>
      <c r="T694" s="697">
        <v>5.0393772823957199E-3</v>
      </c>
      <c r="U694" s="697">
        <v>5.0995686813405001E-3</v>
      </c>
      <c r="V694" s="697">
        <v>4.0800796586980999E-3</v>
      </c>
      <c r="W694" s="697">
        <v>3.7300263107232202E-3</v>
      </c>
      <c r="X694" s="697">
        <v>3.21158985418913E-3</v>
      </c>
      <c r="Y694" s="698"/>
      <c r="Z694" s="698"/>
      <c r="AA694" s="698"/>
      <c r="AB694" s="698"/>
      <c r="AC694" s="698"/>
      <c r="AD694" s="698"/>
      <c r="AE694" s="698"/>
      <c r="AF694" s="698"/>
      <c r="AI694" s="698"/>
      <c r="AJ694" s="698"/>
      <c r="AK694" s="698"/>
      <c r="AL694" s="698"/>
      <c r="AM694" s="698"/>
    </row>
    <row r="695" spans="1:60" s="696" customFormat="1" ht="12.75" x14ac:dyDescent="0.2">
      <c r="A695" s="696" t="s">
        <v>6</v>
      </c>
      <c r="B695" s="696" t="s">
        <v>48</v>
      </c>
      <c r="C695" s="696" t="s">
        <v>17</v>
      </c>
      <c r="D695" s="696" t="s">
        <v>1075</v>
      </c>
      <c r="E695" s="699" t="s">
        <v>1053</v>
      </c>
      <c r="F695" s="696" t="s">
        <v>11</v>
      </c>
      <c r="G695" s="696">
        <f>0.5</f>
        <v>0.5</v>
      </c>
      <c r="H695" s="696">
        <f t="shared" ref="H695:X695" si="76">0.5</f>
        <v>0.5</v>
      </c>
      <c r="I695" s="696">
        <f t="shared" si="76"/>
        <v>0.5</v>
      </c>
      <c r="J695" s="696">
        <f t="shared" si="76"/>
        <v>0.5</v>
      </c>
      <c r="K695" s="696">
        <f t="shared" si="76"/>
        <v>0.5</v>
      </c>
      <c r="L695" s="696">
        <f t="shared" si="76"/>
        <v>0.5</v>
      </c>
      <c r="M695" s="696">
        <f t="shared" si="76"/>
        <v>0.5</v>
      </c>
      <c r="N695" s="696">
        <f t="shared" si="76"/>
        <v>0.5</v>
      </c>
      <c r="O695" s="696">
        <f t="shared" si="76"/>
        <v>0.5</v>
      </c>
      <c r="P695" s="696">
        <f t="shared" si="76"/>
        <v>0.5</v>
      </c>
      <c r="Q695" s="696">
        <f t="shared" si="76"/>
        <v>0.5</v>
      </c>
      <c r="R695" s="696">
        <f t="shared" si="76"/>
        <v>0.5</v>
      </c>
      <c r="S695" s="696">
        <f t="shared" si="76"/>
        <v>0.5</v>
      </c>
      <c r="T695" s="696">
        <f t="shared" si="76"/>
        <v>0.5</v>
      </c>
      <c r="U695" s="696">
        <f t="shared" si="76"/>
        <v>0.5</v>
      </c>
      <c r="V695" s="696">
        <f t="shared" si="76"/>
        <v>0.5</v>
      </c>
      <c r="W695" s="696">
        <f t="shared" si="76"/>
        <v>0.5</v>
      </c>
      <c r="X695" s="696">
        <f t="shared" si="76"/>
        <v>0.5</v>
      </c>
      <c r="Y695" s="705"/>
      <c r="Z695" s="705"/>
      <c r="AA695" s="705"/>
      <c r="AB695" s="705"/>
      <c r="AC695" s="705"/>
      <c r="AD695" s="705"/>
      <c r="AE695" s="705"/>
      <c r="AF695" s="705"/>
      <c r="AG695" s="705"/>
      <c r="AH695" s="705"/>
      <c r="AI695" s="705"/>
      <c r="AJ695" s="705"/>
      <c r="AK695" s="705"/>
      <c r="AL695" s="705"/>
      <c r="AM695" s="705"/>
      <c r="AN695" s="705"/>
      <c r="AO695" s="705"/>
      <c r="AP695" s="705"/>
      <c r="AQ695" s="705"/>
      <c r="AR695" s="705"/>
      <c r="AS695" s="705"/>
      <c r="AT695" s="705"/>
      <c r="AU695" s="705"/>
      <c r="AV695" s="705"/>
      <c r="AW695" s="705"/>
      <c r="AX695" s="705"/>
      <c r="AY695" s="705"/>
      <c r="AZ695" s="705"/>
      <c r="BA695" s="705"/>
      <c r="BB695" s="705"/>
      <c r="BC695" s="705"/>
      <c r="BD695" s="705"/>
      <c r="BE695" s="705"/>
      <c r="BF695" s="705"/>
      <c r="BG695" s="705"/>
      <c r="BH695" s="705"/>
    </row>
    <row r="696" spans="1:60" s="696" customFormat="1" ht="12.75" x14ac:dyDescent="0.2">
      <c r="A696" s="696" t="s">
        <v>6</v>
      </c>
      <c r="B696" s="696" t="s">
        <v>48</v>
      </c>
      <c r="C696" s="696" t="s">
        <v>17</v>
      </c>
      <c r="D696" s="696" t="s">
        <v>1075</v>
      </c>
      <c r="E696" s="699" t="s">
        <v>1053</v>
      </c>
      <c r="F696" s="696" t="s">
        <v>12</v>
      </c>
      <c r="G696" s="700">
        <f>'3 Heat eta and phi'!D$20</f>
        <v>0.22082583439363709</v>
      </c>
      <c r="H696" s="700">
        <f>'3 Heat eta and phi'!E$20</f>
        <v>0.23818542510955309</v>
      </c>
      <c r="I696" s="700">
        <f>'3 Heat eta and phi'!F$20</f>
        <v>0.24042546167303691</v>
      </c>
      <c r="J696" s="700">
        <f>'3 Heat eta and phi'!G$20</f>
        <v>0.24721206174660004</v>
      </c>
      <c r="K696" s="700">
        <f>'3 Heat eta and phi'!H$20</f>
        <v>0.25245285308078824</v>
      </c>
      <c r="L696" s="700">
        <f>'3 Heat eta and phi'!I$20</f>
        <v>0.25597161877739627</v>
      </c>
      <c r="M696" s="700">
        <f>'3 Heat eta and phi'!J$20</f>
        <v>0.25795766803074527</v>
      </c>
      <c r="N696" s="700">
        <f>'3 Heat eta and phi'!K$20</f>
        <v>0.26274732024593184</v>
      </c>
      <c r="O696" s="700">
        <f>'3 Heat eta and phi'!L$20</f>
        <v>0.26301245275701968</v>
      </c>
      <c r="P696" s="700">
        <f>'3 Heat eta and phi'!M$20</f>
        <v>0.25926789110504256</v>
      </c>
      <c r="Q696" s="700">
        <f>'3 Heat eta and phi'!N$20</f>
        <v>0.26376961637687713</v>
      </c>
      <c r="R696" s="700">
        <f>'3 Heat eta and phi'!O$20</f>
        <v>0.27384463233818968</v>
      </c>
      <c r="S696" s="700">
        <f>'3 Heat eta and phi'!P$20</f>
        <v>0.29274828522686275</v>
      </c>
      <c r="T696" s="700">
        <f>'3 Heat eta and phi'!Q$20</f>
        <v>0.26305771052289167</v>
      </c>
      <c r="U696" s="700">
        <f>'3 Heat eta and phi'!R$20</f>
        <v>0.27337536104858901</v>
      </c>
      <c r="V696" s="700">
        <f>'3 Heat eta and phi'!S$20</f>
        <v>0.26712694482050137</v>
      </c>
      <c r="W696" s="700">
        <f>'3 Heat eta and phi'!T$20</f>
        <v>0.26379674514077622</v>
      </c>
      <c r="X696" s="700">
        <f>'3 Heat eta and phi'!U$20</f>
        <v>0.27815907003644758</v>
      </c>
      <c r="Y696" s="705"/>
      <c r="Z696" s="705"/>
      <c r="AA696" s="705"/>
      <c r="AB696" s="705"/>
      <c r="AC696" s="705"/>
      <c r="AD696" s="705"/>
      <c r="AE696" s="705"/>
      <c r="AF696" s="705"/>
      <c r="AG696" s="705"/>
      <c r="AH696" s="705"/>
      <c r="AI696" s="705"/>
      <c r="AJ696" s="705"/>
      <c r="AK696" s="705"/>
      <c r="AL696" s="705"/>
      <c r="AM696" s="705"/>
      <c r="AN696" s="705"/>
      <c r="AO696" s="705"/>
      <c r="AP696" s="705"/>
      <c r="AQ696" s="705"/>
      <c r="AR696" s="705"/>
      <c r="AS696" s="705"/>
      <c r="AT696" s="705"/>
      <c r="AU696" s="705"/>
      <c r="AV696" s="705"/>
      <c r="AW696" s="705"/>
      <c r="AX696" s="705"/>
      <c r="AY696" s="705"/>
      <c r="AZ696" s="705"/>
      <c r="BA696" s="705"/>
      <c r="BB696" s="705"/>
      <c r="BC696" s="705"/>
      <c r="BD696" s="705"/>
      <c r="BE696" s="705"/>
      <c r="BF696" s="705"/>
      <c r="BG696" s="705"/>
      <c r="BH696" s="705"/>
    </row>
    <row r="697" spans="1:60" s="696" customFormat="1" ht="12.75" x14ac:dyDescent="0.2">
      <c r="A697" s="696" t="s">
        <v>6</v>
      </c>
      <c r="B697" s="696" t="s">
        <v>48</v>
      </c>
      <c r="C697" s="696" t="s">
        <v>17</v>
      </c>
      <c r="D697" s="696" t="s">
        <v>1075</v>
      </c>
      <c r="E697" s="699" t="s">
        <v>1053</v>
      </c>
      <c r="F697" s="696" t="s">
        <v>13</v>
      </c>
      <c r="G697" s="700">
        <f>'3 Heat eta and phi'!D$24</f>
        <v>0.40171211160431208</v>
      </c>
      <c r="H697" s="700">
        <f>'3 Heat eta and phi'!E$24</f>
        <v>0.40134221094905953</v>
      </c>
      <c r="I697" s="700">
        <f>'3 Heat eta and phi'!F$24</f>
        <v>0.40445994504333127</v>
      </c>
      <c r="J697" s="700">
        <f>'3 Heat eta and phi'!G$24</f>
        <v>0.4048826886493343</v>
      </c>
      <c r="K697" s="700">
        <f>'3 Heat eta and phi'!H$24</f>
        <v>0.40282181357006985</v>
      </c>
      <c r="L697" s="700">
        <f>'3 Heat eta and phi'!I$24</f>
        <v>0.40393151553582751</v>
      </c>
      <c r="M697" s="700">
        <f>'3 Heat eta and phi'!J$24</f>
        <v>0.40287465652082011</v>
      </c>
      <c r="N697" s="700">
        <f>'3 Heat eta and phi'!K$24</f>
        <v>0.40208201225956464</v>
      </c>
      <c r="O697" s="700">
        <f>'3 Heat eta and phi'!L$24</f>
        <v>0.40271612766856901</v>
      </c>
      <c r="P697" s="700">
        <f>'3 Heat eta and phi'!M$24</f>
        <v>0.40308602832382168</v>
      </c>
      <c r="Q697" s="700">
        <f>'3 Heat eta and phi'!N$24</f>
        <v>0.40255759881631803</v>
      </c>
      <c r="R697" s="700">
        <f>'3 Heat eta and phi'!O$24</f>
        <v>0.40261044176706828</v>
      </c>
      <c r="S697" s="700">
        <f>'3 Heat eta and phi'!P$24</f>
        <v>0.40308602832382168</v>
      </c>
      <c r="T697" s="700">
        <f>'3 Heat eta and phi'!Q$24</f>
        <v>0.4022933840625661</v>
      </c>
      <c r="U697" s="700">
        <f>'3 Heat eta and phi'!R$24</f>
        <v>0.40287465652082011</v>
      </c>
      <c r="V697" s="700">
        <f>'3 Heat eta and phi'!S$24</f>
        <v>0.40102515324455723</v>
      </c>
      <c r="W697" s="700">
        <f>'3 Heat eta and phi'!T$24</f>
        <v>0.40076093849080541</v>
      </c>
      <c r="X697" s="700">
        <f>'3 Heat eta and phi'!U$24</f>
        <v>0.4033502430775735</v>
      </c>
      <c r="Y697" s="705"/>
      <c r="Z697" s="705"/>
      <c r="AA697" s="705"/>
      <c r="AB697" s="705"/>
      <c r="AC697" s="705"/>
      <c r="AD697" s="705"/>
      <c r="AE697" s="705"/>
      <c r="AF697" s="705"/>
      <c r="AG697" s="705"/>
      <c r="AH697" s="705"/>
      <c r="AI697" s="705"/>
      <c r="AJ697" s="705"/>
      <c r="AK697" s="705"/>
      <c r="AL697" s="705"/>
      <c r="AM697" s="705"/>
      <c r="AN697" s="705"/>
      <c r="AO697" s="705"/>
      <c r="AP697" s="705"/>
      <c r="AQ697" s="705"/>
      <c r="AR697" s="705"/>
      <c r="AS697" s="705"/>
      <c r="AT697" s="705"/>
      <c r="AU697" s="705"/>
      <c r="AV697" s="705"/>
      <c r="AW697" s="705"/>
      <c r="AX697" s="705"/>
      <c r="AY697" s="705"/>
      <c r="AZ697" s="705"/>
      <c r="BA697" s="705"/>
      <c r="BB697" s="705"/>
      <c r="BC697" s="705"/>
      <c r="BD697" s="705"/>
      <c r="BE697" s="705"/>
      <c r="BF697" s="705"/>
      <c r="BG697" s="705"/>
      <c r="BH697" s="705"/>
    </row>
    <row r="698" spans="1:60" s="696" customFormat="1" ht="12.75" x14ac:dyDescent="0.2">
      <c r="A698" s="696" t="s">
        <v>6</v>
      </c>
      <c r="B698" s="696" t="s">
        <v>48</v>
      </c>
      <c r="C698" s="696" t="s">
        <v>17</v>
      </c>
      <c r="D698" s="696" t="s">
        <v>1074</v>
      </c>
      <c r="E698" s="699" t="s">
        <v>1047</v>
      </c>
      <c r="F698" s="696" t="s">
        <v>11</v>
      </c>
      <c r="G698" s="696">
        <f>0.5</f>
        <v>0.5</v>
      </c>
      <c r="H698" s="696">
        <f t="shared" ref="H698:X698" si="77">0.5</f>
        <v>0.5</v>
      </c>
      <c r="I698" s="696">
        <f t="shared" si="77"/>
        <v>0.5</v>
      </c>
      <c r="J698" s="696">
        <f t="shared" si="77"/>
        <v>0.5</v>
      </c>
      <c r="K698" s="696">
        <f t="shared" si="77"/>
        <v>0.5</v>
      </c>
      <c r="L698" s="696">
        <f t="shared" si="77"/>
        <v>0.5</v>
      </c>
      <c r="M698" s="696">
        <f t="shared" si="77"/>
        <v>0.5</v>
      </c>
      <c r="N698" s="696">
        <f t="shared" si="77"/>
        <v>0.5</v>
      </c>
      <c r="O698" s="696">
        <f t="shared" si="77"/>
        <v>0.5</v>
      </c>
      <c r="P698" s="696">
        <f t="shared" si="77"/>
        <v>0.5</v>
      </c>
      <c r="Q698" s="696">
        <f t="shared" si="77"/>
        <v>0.5</v>
      </c>
      <c r="R698" s="696">
        <f t="shared" si="77"/>
        <v>0.5</v>
      </c>
      <c r="S698" s="696">
        <f t="shared" si="77"/>
        <v>0.5</v>
      </c>
      <c r="T698" s="696">
        <f t="shared" si="77"/>
        <v>0.5</v>
      </c>
      <c r="U698" s="696">
        <f t="shared" si="77"/>
        <v>0.5</v>
      </c>
      <c r="V698" s="696">
        <f t="shared" si="77"/>
        <v>0.5</v>
      </c>
      <c r="W698" s="696">
        <f t="shared" si="77"/>
        <v>0.5</v>
      </c>
      <c r="X698" s="696">
        <f t="shared" si="77"/>
        <v>0.5</v>
      </c>
      <c r="Y698" s="705"/>
      <c r="Z698" s="705"/>
      <c r="AA698" s="705"/>
      <c r="AB698" s="705"/>
      <c r="AC698" s="705"/>
      <c r="AD698" s="705"/>
      <c r="AE698" s="705"/>
      <c r="AF698" s="705"/>
      <c r="AG698" s="705"/>
      <c r="AH698" s="705"/>
      <c r="AI698" s="705"/>
      <c r="AJ698" s="705"/>
      <c r="AK698" s="705"/>
      <c r="AL698" s="705"/>
      <c r="AM698" s="705"/>
      <c r="AN698" s="705"/>
      <c r="AO698" s="705"/>
      <c r="AP698" s="705"/>
      <c r="AQ698" s="705"/>
      <c r="AR698" s="705"/>
      <c r="AS698" s="705"/>
      <c r="AT698" s="705"/>
      <c r="AU698" s="705"/>
      <c r="AV698" s="705"/>
      <c r="AW698" s="705"/>
      <c r="AX698" s="705"/>
      <c r="AY698" s="705"/>
      <c r="AZ698" s="705"/>
      <c r="BA698" s="705"/>
      <c r="BB698" s="705"/>
      <c r="BC698" s="705"/>
      <c r="BD698" s="705"/>
      <c r="BE698" s="705"/>
      <c r="BF698" s="705"/>
      <c r="BG698" s="705"/>
      <c r="BH698" s="705"/>
    </row>
    <row r="699" spans="1:60" s="696" customFormat="1" ht="12.75" x14ac:dyDescent="0.2">
      <c r="A699" s="696" t="s">
        <v>6</v>
      </c>
      <c r="B699" s="696" t="s">
        <v>48</v>
      </c>
      <c r="C699" s="696" t="s">
        <v>17</v>
      </c>
      <c r="D699" s="696" t="s">
        <v>1074</v>
      </c>
      <c r="E699" s="699" t="s">
        <v>1047</v>
      </c>
      <c r="F699" s="696" t="s">
        <v>12</v>
      </c>
      <c r="G699" s="700">
        <f>'3 Heat eta and phi'!D$21</f>
        <v>0.22082583439363709</v>
      </c>
      <c r="H699" s="700">
        <f>'3 Heat eta and phi'!E$21</f>
        <v>0.23818542510955309</v>
      </c>
      <c r="I699" s="700">
        <f>'3 Heat eta and phi'!F$21</f>
        <v>0.24042546167303691</v>
      </c>
      <c r="J699" s="700">
        <f>'3 Heat eta and phi'!G$21</f>
        <v>0.24721206174660004</v>
      </c>
      <c r="K699" s="700">
        <f>'3 Heat eta and phi'!H$21</f>
        <v>0.25245285308078824</v>
      </c>
      <c r="L699" s="700">
        <f>'3 Heat eta and phi'!I$21</f>
        <v>0.25597161877739627</v>
      </c>
      <c r="M699" s="700">
        <f>'3 Heat eta and phi'!J$21</f>
        <v>0.25795766803074527</v>
      </c>
      <c r="N699" s="700">
        <f>'3 Heat eta and phi'!K$21</f>
        <v>0.26274732024593184</v>
      </c>
      <c r="O699" s="700">
        <f>'3 Heat eta and phi'!L$21</f>
        <v>0.26301245275701968</v>
      </c>
      <c r="P699" s="700">
        <f>'3 Heat eta and phi'!M$21</f>
        <v>0.25926789110504256</v>
      </c>
      <c r="Q699" s="700">
        <f>'3 Heat eta and phi'!N$21</f>
        <v>0.26376961637687713</v>
      </c>
      <c r="R699" s="700">
        <f>'3 Heat eta and phi'!O$21</f>
        <v>0.27384463233818968</v>
      </c>
      <c r="S699" s="700">
        <f>'3 Heat eta and phi'!P$21</f>
        <v>0.29274828522686275</v>
      </c>
      <c r="T699" s="700">
        <f>'3 Heat eta and phi'!Q$21</f>
        <v>0.26305771052289167</v>
      </c>
      <c r="U699" s="700">
        <f>'3 Heat eta and phi'!R$21</f>
        <v>0.27337536104858901</v>
      </c>
      <c r="V699" s="700">
        <f>'3 Heat eta and phi'!S$21</f>
        <v>0.26712694482050137</v>
      </c>
      <c r="W699" s="700">
        <f>'3 Heat eta and phi'!T$21</f>
        <v>0.26379674514077622</v>
      </c>
      <c r="X699" s="700">
        <f>'3 Heat eta and phi'!U$21</f>
        <v>0.27815907003644758</v>
      </c>
      <c r="Y699" s="705"/>
      <c r="Z699" s="705"/>
      <c r="AA699" s="705"/>
      <c r="AB699" s="705"/>
      <c r="AC699" s="705"/>
      <c r="AD699" s="705"/>
      <c r="AE699" s="705"/>
      <c r="AF699" s="705"/>
      <c r="AG699" s="705"/>
      <c r="AH699" s="705"/>
      <c r="AI699" s="705"/>
      <c r="AJ699" s="705"/>
      <c r="AK699" s="705"/>
      <c r="AL699" s="705"/>
      <c r="AM699" s="705"/>
      <c r="AN699" s="705"/>
      <c r="AO699" s="705"/>
      <c r="AP699" s="705"/>
      <c r="AQ699" s="705"/>
      <c r="AR699" s="705"/>
      <c r="AS699" s="705"/>
      <c r="AT699" s="705"/>
      <c r="AU699" s="705"/>
      <c r="AV699" s="705"/>
      <c r="AW699" s="705"/>
      <c r="AX699" s="705"/>
      <c r="AY699" s="705"/>
      <c r="AZ699" s="705"/>
      <c r="BA699" s="705"/>
      <c r="BB699" s="705"/>
      <c r="BC699" s="705"/>
      <c r="BD699" s="705"/>
      <c r="BE699" s="705"/>
      <c r="BF699" s="705"/>
      <c r="BG699" s="705"/>
      <c r="BH699" s="705"/>
    </row>
    <row r="700" spans="1:60" s="696" customFormat="1" ht="12.75" x14ac:dyDescent="0.2">
      <c r="A700" s="696" t="s">
        <v>6</v>
      </c>
      <c r="B700" s="696" t="s">
        <v>48</v>
      </c>
      <c r="C700" s="696" t="s">
        <v>17</v>
      </c>
      <c r="D700" s="696" t="s">
        <v>1074</v>
      </c>
      <c r="E700" s="699" t="s">
        <v>1047</v>
      </c>
      <c r="F700" s="696" t="s">
        <v>13</v>
      </c>
      <c r="G700" s="700">
        <f>'3 Heat eta and phi'!D$25</f>
        <v>0.67581033100446697</v>
      </c>
      <c r="H700" s="700">
        <f>'3 Heat eta and phi'!E$25</f>
        <v>0.67560989577368002</v>
      </c>
      <c r="I700" s="700">
        <f>'3 Heat eta and phi'!F$25</f>
        <v>0.67729927843316917</v>
      </c>
      <c r="J700" s="700">
        <f>'3 Heat eta and phi'!G$25</f>
        <v>0.6775283472683542</v>
      </c>
      <c r="K700" s="700">
        <f>'3 Heat eta and phi'!H$25</f>
        <v>0.67641163669682736</v>
      </c>
      <c r="L700" s="700">
        <f>'3 Heat eta and phi'!I$25</f>
        <v>0.67701294238918797</v>
      </c>
      <c r="M700" s="700">
        <f>'3 Heat eta and phi'!J$25</f>
        <v>0.67644027030122555</v>
      </c>
      <c r="N700" s="700">
        <f>'3 Heat eta and phi'!K$25</f>
        <v>0.67601076623525369</v>
      </c>
      <c r="O700" s="700">
        <f>'3 Heat eta and phi'!L$25</f>
        <v>0.67635436948803118</v>
      </c>
      <c r="P700" s="700">
        <f>'3 Heat eta and phi'!M$25</f>
        <v>0.67655480471881801</v>
      </c>
      <c r="Q700" s="700">
        <f>'3 Heat eta and phi'!N$25</f>
        <v>0.67626846867483681</v>
      </c>
      <c r="R700" s="700">
        <f>'3 Heat eta and phi'!O$25</f>
        <v>0.6762971022792349</v>
      </c>
      <c r="S700" s="700">
        <f>'3 Heat eta and phi'!P$25</f>
        <v>0.67655480471881801</v>
      </c>
      <c r="T700" s="700">
        <f>'3 Heat eta and phi'!Q$25</f>
        <v>0.67612530065284626</v>
      </c>
      <c r="U700" s="700">
        <f>'3 Heat eta and phi'!R$25</f>
        <v>0.67644027030122555</v>
      </c>
      <c r="V700" s="700">
        <f>'3 Heat eta and phi'!S$25</f>
        <v>0.67543809414729128</v>
      </c>
      <c r="W700" s="700">
        <f>'3 Heat eta and phi'!T$25</f>
        <v>0.67529492612530073</v>
      </c>
      <c r="X700" s="700">
        <f>'3 Heat eta and phi'!U$25</f>
        <v>0.67669797274080867</v>
      </c>
      <c r="Y700" s="705"/>
      <c r="Z700" s="705"/>
      <c r="AA700" s="705"/>
      <c r="AB700" s="705"/>
      <c r="AC700" s="705"/>
      <c r="AD700" s="705"/>
      <c r="AE700" s="705"/>
      <c r="AF700" s="705"/>
      <c r="AG700" s="705"/>
      <c r="AH700" s="705"/>
      <c r="AI700" s="705"/>
      <c r="AJ700" s="705"/>
      <c r="AK700" s="705"/>
      <c r="AL700" s="705"/>
      <c r="AM700" s="705"/>
      <c r="AN700" s="705"/>
      <c r="AO700" s="705"/>
      <c r="AP700" s="705"/>
      <c r="AQ700" s="705"/>
      <c r="AR700" s="705"/>
      <c r="AS700" s="705"/>
      <c r="AT700" s="705"/>
      <c r="AU700" s="705"/>
      <c r="AV700" s="705"/>
      <c r="AW700" s="705"/>
      <c r="AX700" s="705"/>
      <c r="AY700" s="705"/>
      <c r="AZ700" s="705"/>
      <c r="BA700" s="705"/>
      <c r="BB700" s="705"/>
      <c r="BC700" s="705"/>
      <c r="BD700" s="705"/>
      <c r="BE700" s="705"/>
      <c r="BF700" s="705"/>
      <c r="BG700" s="705"/>
      <c r="BH700" s="705"/>
    </row>
    <row r="701" spans="1:60" s="697" customFormat="1" ht="12.75" x14ac:dyDescent="0.2">
      <c r="A701" s="697" t="s">
        <v>6</v>
      </c>
      <c r="B701" s="697" t="s">
        <v>48</v>
      </c>
      <c r="C701" s="697" t="s">
        <v>21</v>
      </c>
      <c r="F701" s="697" t="s">
        <v>9</v>
      </c>
      <c r="Y701" s="697">
        <v>274</v>
      </c>
      <c r="Z701" s="697">
        <v>319</v>
      </c>
      <c r="AA701" s="697">
        <v>265</v>
      </c>
      <c r="AB701" s="697">
        <v>316</v>
      </c>
      <c r="AC701" s="697">
        <v>327</v>
      </c>
      <c r="AD701" s="697">
        <v>231</v>
      </c>
      <c r="AE701" s="697">
        <v>751</v>
      </c>
      <c r="AF701" s="697">
        <v>1066</v>
      </c>
      <c r="AG701" s="697">
        <v>1202</v>
      </c>
      <c r="AH701" s="697">
        <v>930</v>
      </c>
      <c r="AI701" s="697">
        <v>723</v>
      </c>
      <c r="AJ701" s="697">
        <v>514</v>
      </c>
      <c r="AK701" s="697">
        <v>652</v>
      </c>
      <c r="AL701" s="697">
        <v>523</v>
      </c>
      <c r="AM701" s="697">
        <v>786</v>
      </c>
      <c r="AN701" s="697">
        <v>268</v>
      </c>
      <c r="AO701" s="697">
        <v>268</v>
      </c>
      <c r="AP701" s="697">
        <v>241</v>
      </c>
      <c r="AQ701" s="697">
        <v>307</v>
      </c>
      <c r="AR701" s="697">
        <v>294</v>
      </c>
      <c r="AS701" s="697">
        <v>159</v>
      </c>
      <c r="AT701" s="697">
        <v>101</v>
      </c>
      <c r="AU701" s="697">
        <v>198</v>
      </c>
      <c r="AV701" s="697">
        <v>129</v>
      </c>
      <c r="AW701" s="697">
        <v>109</v>
      </c>
      <c r="AX701" s="697">
        <v>136</v>
      </c>
      <c r="AY701" s="697">
        <v>122</v>
      </c>
      <c r="AZ701" s="697">
        <v>107</v>
      </c>
      <c r="BA701" s="697">
        <v>126</v>
      </c>
      <c r="BB701" s="697">
        <v>123</v>
      </c>
      <c r="BC701" s="697">
        <v>130</v>
      </c>
      <c r="BD701" s="697">
        <v>119</v>
      </c>
      <c r="BE701" s="697">
        <v>276</v>
      </c>
      <c r="BF701" s="697">
        <v>170</v>
      </c>
      <c r="BG701" s="697">
        <v>146</v>
      </c>
      <c r="BH701" s="697">
        <v>313</v>
      </c>
    </row>
    <row r="702" spans="1:60" s="697" customFormat="1" ht="12.75" x14ac:dyDescent="0.2">
      <c r="A702" s="697" t="s">
        <v>6</v>
      </c>
      <c r="B702" s="697" t="s">
        <v>48</v>
      </c>
      <c r="C702" s="697" t="s">
        <v>21</v>
      </c>
      <c r="F702" s="697" t="s">
        <v>10</v>
      </c>
      <c r="Y702" s="697">
        <v>2.14214793329633E-3</v>
      </c>
      <c r="Z702" s="697">
        <v>2.3794428075933302E-3</v>
      </c>
      <c r="AA702" s="697">
        <v>2.1340505890784902E-3</v>
      </c>
      <c r="AB702" s="697">
        <v>2.59909031838856E-3</v>
      </c>
      <c r="AC702" s="697">
        <v>2.7096228900986901E-3</v>
      </c>
      <c r="AD702" s="697">
        <v>1.93101834049454E-3</v>
      </c>
      <c r="AE702" s="697">
        <v>6.2875178955652498E-3</v>
      </c>
      <c r="AF702" s="697">
        <v>8.5507792759912399E-3</v>
      </c>
      <c r="AG702" s="698">
        <v>9.4119489468326694E-3</v>
      </c>
      <c r="AH702" s="698">
        <v>7.2044993260307099E-3</v>
      </c>
      <c r="AI702" s="698">
        <v>5.5302711592152103E-3</v>
      </c>
      <c r="AJ702" s="698">
        <v>4.0162525394592903E-3</v>
      </c>
      <c r="AK702" s="698">
        <v>5.1203116165106496E-3</v>
      </c>
      <c r="AL702" s="698">
        <v>3.9331884395845699E-3</v>
      </c>
      <c r="AM702" s="698">
        <v>6.0426676917163203E-3</v>
      </c>
      <c r="AN702" s="698">
        <v>2.02815196004238E-3</v>
      </c>
      <c r="AO702" s="698">
        <v>2.03179609258319E-3</v>
      </c>
      <c r="AP702" s="698">
        <v>1.8340804103469501E-3</v>
      </c>
      <c r="AQ702" s="698">
        <v>2.2070452911574401E-3</v>
      </c>
      <c r="AR702" s="698">
        <v>2.16557037735432E-3</v>
      </c>
      <c r="AS702" s="698">
        <v>1.16720377616115E-3</v>
      </c>
      <c r="AT702" s="698">
        <v>7.2821133990886504E-4</v>
      </c>
      <c r="AU702" s="698">
        <v>1.4202915184207501E-3</v>
      </c>
      <c r="AV702" s="698">
        <v>9.1556243213127301E-4</v>
      </c>
      <c r="AW702" s="698">
        <v>7.9649833027643595E-4</v>
      </c>
      <c r="AX702" s="698">
        <v>9.85828712261245E-4</v>
      </c>
      <c r="AY702" s="698">
        <v>8.8049134303798404E-4</v>
      </c>
      <c r="AZ702" s="698">
        <v>7.7823841733944295E-4</v>
      </c>
      <c r="BA702" s="698">
        <v>9.3169079696535004E-4</v>
      </c>
      <c r="BB702" s="698">
        <v>9.2428386786497902E-4</v>
      </c>
      <c r="BC702" s="698">
        <v>9.7719380008118198E-4</v>
      </c>
      <c r="BD702" s="697">
        <v>9.6384371152724699E-4</v>
      </c>
      <c r="BE702" s="698">
        <v>2.1259551392654699E-3</v>
      </c>
      <c r="BF702" s="698">
        <v>1.4371338478836101E-3</v>
      </c>
      <c r="BG702" s="698">
        <v>1.1986568475324899E-3</v>
      </c>
      <c r="BH702" s="697">
        <v>2.5528721851117799E-3</v>
      </c>
    </row>
    <row r="703" spans="1:60" s="696" customFormat="1" ht="12.75" x14ac:dyDescent="0.2">
      <c r="A703" s="696" t="s">
        <v>6</v>
      </c>
      <c r="B703" s="696" t="s">
        <v>48</v>
      </c>
      <c r="C703" s="696" t="s">
        <v>21</v>
      </c>
      <c r="D703" s="696" t="s">
        <v>1075</v>
      </c>
      <c r="E703" s="699" t="s">
        <v>1053</v>
      </c>
      <c r="F703" s="696" t="s">
        <v>11</v>
      </c>
      <c r="G703" s="705"/>
      <c r="H703" s="705"/>
      <c r="I703" s="705"/>
      <c r="J703" s="705"/>
      <c r="K703" s="705"/>
      <c r="L703" s="705"/>
      <c r="M703" s="705"/>
      <c r="N703" s="705"/>
      <c r="O703" s="705"/>
      <c r="P703" s="705"/>
      <c r="Q703" s="705"/>
      <c r="R703" s="705"/>
      <c r="S703" s="705"/>
      <c r="T703" s="705"/>
      <c r="U703" s="705"/>
      <c r="V703" s="705"/>
      <c r="W703" s="705"/>
      <c r="X703" s="705"/>
      <c r="Y703" s="696">
        <f t="shared" ref="Y703:BH703" si="78">0.5</f>
        <v>0.5</v>
      </c>
      <c r="Z703" s="696">
        <f t="shared" si="78"/>
        <v>0.5</v>
      </c>
      <c r="AA703" s="696">
        <f t="shared" si="78"/>
        <v>0.5</v>
      </c>
      <c r="AB703" s="696">
        <f t="shared" si="78"/>
        <v>0.5</v>
      </c>
      <c r="AC703" s="696">
        <f t="shared" si="78"/>
        <v>0.5</v>
      </c>
      <c r="AD703" s="696">
        <f t="shared" si="78"/>
        <v>0.5</v>
      </c>
      <c r="AE703" s="696">
        <f t="shared" si="78"/>
        <v>0.5</v>
      </c>
      <c r="AF703" s="696">
        <f t="shared" si="78"/>
        <v>0.5</v>
      </c>
      <c r="AG703" s="696">
        <f t="shared" si="78"/>
        <v>0.5</v>
      </c>
      <c r="AH703" s="696">
        <f t="shared" si="78"/>
        <v>0.5</v>
      </c>
      <c r="AI703" s="696">
        <f t="shared" si="78"/>
        <v>0.5</v>
      </c>
      <c r="AJ703" s="696">
        <f t="shared" si="78"/>
        <v>0.5</v>
      </c>
      <c r="AK703" s="696">
        <f t="shared" si="78"/>
        <v>0.5</v>
      </c>
      <c r="AL703" s="696">
        <f t="shared" si="78"/>
        <v>0.5</v>
      </c>
      <c r="AM703" s="696">
        <f t="shared" si="78"/>
        <v>0.5</v>
      </c>
      <c r="AN703" s="696">
        <f t="shared" si="78"/>
        <v>0.5</v>
      </c>
      <c r="AO703" s="696">
        <f t="shared" si="78"/>
        <v>0.5</v>
      </c>
      <c r="AP703" s="696">
        <f t="shared" si="78"/>
        <v>0.5</v>
      </c>
      <c r="AQ703" s="696">
        <f t="shared" si="78"/>
        <v>0.5</v>
      </c>
      <c r="AR703" s="696">
        <f t="shared" si="78"/>
        <v>0.5</v>
      </c>
      <c r="AS703" s="696">
        <f t="shared" si="78"/>
        <v>0.5</v>
      </c>
      <c r="AT703" s="696">
        <f t="shared" si="78"/>
        <v>0.5</v>
      </c>
      <c r="AU703" s="696">
        <f t="shared" si="78"/>
        <v>0.5</v>
      </c>
      <c r="AV703" s="696">
        <f t="shared" si="78"/>
        <v>0.5</v>
      </c>
      <c r="AW703" s="696">
        <f t="shared" si="78"/>
        <v>0.5</v>
      </c>
      <c r="AX703" s="696">
        <f t="shared" si="78"/>
        <v>0.5</v>
      </c>
      <c r="AY703" s="696">
        <f t="shared" si="78"/>
        <v>0.5</v>
      </c>
      <c r="AZ703" s="696">
        <f t="shared" si="78"/>
        <v>0.5</v>
      </c>
      <c r="BA703" s="696">
        <f t="shared" si="78"/>
        <v>0.5</v>
      </c>
      <c r="BB703" s="696">
        <f t="shared" si="78"/>
        <v>0.5</v>
      </c>
      <c r="BC703" s="696">
        <f t="shared" si="78"/>
        <v>0.5</v>
      </c>
      <c r="BD703" s="696">
        <f t="shared" si="78"/>
        <v>0.5</v>
      </c>
      <c r="BE703" s="696">
        <f>0.5</f>
        <v>0.5</v>
      </c>
      <c r="BF703" s="696">
        <f t="shared" si="78"/>
        <v>0.5</v>
      </c>
      <c r="BG703" s="696">
        <f t="shared" si="78"/>
        <v>0.5</v>
      </c>
      <c r="BH703" s="696">
        <f t="shared" si="78"/>
        <v>0.5</v>
      </c>
    </row>
    <row r="704" spans="1:60" s="696" customFormat="1" ht="12.75" x14ac:dyDescent="0.2">
      <c r="A704" s="696" t="s">
        <v>6</v>
      </c>
      <c r="B704" s="696" t="s">
        <v>48</v>
      </c>
      <c r="C704" s="696" t="s">
        <v>21</v>
      </c>
      <c r="D704" s="696" t="s">
        <v>1075</v>
      </c>
      <c r="E704" s="699" t="s">
        <v>1053</v>
      </c>
      <c r="F704" s="696" t="s">
        <v>12</v>
      </c>
      <c r="G704" s="705"/>
      <c r="H704" s="705"/>
      <c r="I704" s="705"/>
      <c r="J704" s="705"/>
      <c r="K704" s="705"/>
      <c r="L704" s="705"/>
      <c r="M704" s="705"/>
      <c r="N704" s="705"/>
      <c r="O704" s="705"/>
      <c r="P704" s="705"/>
      <c r="Q704" s="705"/>
      <c r="R704" s="705"/>
      <c r="S704" s="705"/>
      <c r="T704" s="705"/>
      <c r="U704" s="705"/>
      <c r="V704" s="705"/>
      <c r="W704" s="705"/>
      <c r="X704" s="705"/>
      <c r="Y704" s="700">
        <f>'3 Heat eta and phi'!V$20</f>
        <v>0.28285577134714029</v>
      </c>
      <c r="Z704" s="700">
        <f>'3 Heat eta and phi'!W$20</f>
        <v>0.27873423627915395</v>
      </c>
      <c r="AA704" s="700">
        <f>'3 Heat eta and phi'!X$20</f>
        <v>0.30307632471533119</v>
      </c>
      <c r="AB704" s="700">
        <f>'3 Heat eta and phi'!Y$20</f>
        <v>0.30222719842934154</v>
      </c>
      <c r="AC704" s="700">
        <f>'3 Heat eta and phi'!Z$20</f>
        <v>0.31428327370669973</v>
      </c>
      <c r="AD704" s="700">
        <f>'3 Heat eta and phi'!AA$20</f>
        <v>0.32638671499685012</v>
      </c>
      <c r="AE704" s="700">
        <f>'3 Heat eta and phi'!AB$20</f>
        <v>0.32866456515327247</v>
      </c>
      <c r="AF704" s="700">
        <f>'3 Heat eta and phi'!AC$20</f>
        <v>0.32726578478118595</v>
      </c>
      <c r="AG704" s="700">
        <f>'3 Heat eta and phi'!AD$20</f>
        <v>0.33804828140726689</v>
      </c>
      <c r="AH704" s="700">
        <f>'3 Heat eta and phi'!AE$20</f>
        <v>0.35308368348877672</v>
      </c>
      <c r="AI704" s="700">
        <f>'3 Heat eta and phi'!AF$20</f>
        <v>0.36127501605989543</v>
      </c>
      <c r="AJ704" s="700">
        <f>'3 Heat eta and phi'!AG$20</f>
        <v>0.336314328692911</v>
      </c>
      <c r="AK704" s="700">
        <f>'3 Heat eta and phi'!AH$20</f>
        <v>0.34392257025756506</v>
      </c>
      <c r="AL704" s="700">
        <f>'3 Heat eta and phi'!AI$20</f>
        <v>0.36114628596185655</v>
      </c>
      <c r="AM704" s="700">
        <f>'3 Heat eta and phi'!AJ$20</f>
        <v>0.37061538562698515</v>
      </c>
      <c r="AN704" s="700">
        <f>'3 Heat eta and phi'!AK$20</f>
        <v>0.37678757180985728</v>
      </c>
      <c r="AO704" s="700">
        <f>'3 Heat eta and phi'!AL$20</f>
        <v>0.38741092067264526</v>
      </c>
      <c r="AP704" s="700">
        <f>'3 Heat eta and phi'!AM$20</f>
        <v>0.383268005286727</v>
      </c>
      <c r="AQ704" s="700">
        <f>'3 Heat eta and phi'!AN$20</f>
        <v>0.39361997933234427</v>
      </c>
      <c r="AR704" s="700">
        <f>'3 Heat eta and phi'!AO$20</f>
        <v>0.40715832414469166</v>
      </c>
      <c r="AS704" s="700">
        <f>'3 Heat eta and phi'!AP$20</f>
        <v>0.41465054901440324</v>
      </c>
      <c r="AT704" s="700">
        <f>'3 Heat eta and phi'!AQ$20</f>
        <v>0.40584455533179142</v>
      </c>
      <c r="AU704" s="700">
        <f>'3 Heat eta and phi'!AR$20</f>
        <v>0.4151583306213521</v>
      </c>
      <c r="AV704" s="700">
        <f>'3 Heat eta and phi'!AS$20</f>
        <v>0.43862096220278957</v>
      </c>
      <c r="AW704" s="700">
        <f>'3 Heat eta and phi'!AT$20</f>
        <v>0.44758791805257503</v>
      </c>
      <c r="AX704" s="700">
        <f>'3 Heat eta and phi'!AU$20</f>
        <v>0.44657128563417114</v>
      </c>
      <c r="AY704" s="700">
        <f>'3 Heat eta and phi'!AV$20</f>
        <v>0.45050456715809217</v>
      </c>
      <c r="AZ704" s="700">
        <f>'3 Heat eta and phi'!AW$20</f>
        <v>0.44928545717019908</v>
      </c>
      <c r="BA704" s="700">
        <f>'3 Heat eta and phi'!AX$20</f>
        <v>0.44282161656391661</v>
      </c>
      <c r="BB704" s="700">
        <f>'3 Heat eta and phi'!AY$20</f>
        <v>0.4474011718435042</v>
      </c>
      <c r="BC704" s="700">
        <f>'3 Heat eta and phi'!AZ$20</f>
        <v>0.42440799931491724</v>
      </c>
      <c r="BD704" s="700">
        <f>'3 Heat eta and phi'!BA$20</f>
        <v>0.43407536964877846</v>
      </c>
      <c r="BE704" s="700">
        <f>'3 Heat eta and phi'!BB$20</f>
        <v>0.43033233297466611</v>
      </c>
      <c r="BF704" s="700">
        <f>'3 Heat eta and phi'!BC$20</f>
        <v>0.42931747399306813</v>
      </c>
      <c r="BG704" s="700">
        <f>'3 Heat eta and phi'!BD$20</f>
        <v>0.4373933131244585</v>
      </c>
      <c r="BH704" s="700">
        <f>'3 Heat eta and phi'!BE$20</f>
        <v>0.44952489502727749</v>
      </c>
    </row>
    <row r="705" spans="1:60" s="696" customFormat="1" ht="12.75" x14ac:dyDescent="0.2">
      <c r="A705" s="696" t="s">
        <v>6</v>
      </c>
      <c r="B705" s="696" t="s">
        <v>48</v>
      </c>
      <c r="C705" s="696" t="s">
        <v>21</v>
      </c>
      <c r="D705" s="696" t="s">
        <v>1075</v>
      </c>
      <c r="E705" s="699" t="s">
        <v>1053</v>
      </c>
      <c r="F705" s="696" t="s">
        <v>13</v>
      </c>
      <c r="G705" s="705"/>
      <c r="H705" s="705"/>
      <c r="I705" s="705"/>
      <c r="J705" s="705"/>
      <c r="K705" s="705"/>
      <c r="L705" s="705"/>
      <c r="M705" s="705"/>
      <c r="N705" s="705"/>
      <c r="O705" s="705"/>
      <c r="P705" s="705"/>
      <c r="Q705" s="705"/>
      <c r="R705" s="705"/>
      <c r="S705" s="705"/>
      <c r="T705" s="705"/>
      <c r="U705" s="705"/>
      <c r="V705" s="705"/>
      <c r="W705" s="705"/>
      <c r="X705" s="705"/>
      <c r="Y705" s="700">
        <f>'3 Heat eta and phi'!V$24</f>
        <v>0.40234622701331646</v>
      </c>
      <c r="Z705" s="700">
        <f>'3 Heat eta and phi'!W$24</f>
        <v>0.40435425914183065</v>
      </c>
      <c r="AA705" s="700">
        <f>'3 Heat eta and phi'!X$24</f>
        <v>0.40271612766856901</v>
      </c>
      <c r="AB705" s="700">
        <f>'3 Heat eta and phi'!Y$24</f>
        <v>0.402134855210315</v>
      </c>
      <c r="AC705" s="700">
        <f>'3 Heat eta and phi'!Z$24</f>
        <v>0.40250475586556766</v>
      </c>
      <c r="AD705" s="700">
        <f>'3 Heat eta and phi'!AA$24</f>
        <v>0.40160642570281135</v>
      </c>
      <c r="AE705" s="700">
        <f>'3 Heat eta and phi'!AB$24</f>
        <v>0.40202916930881427</v>
      </c>
      <c r="AF705" s="700">
        <f>'3 Heat eta and phi'!AC$24</f>
        <v>0.40409004438807872</v>
      </c>
      <c r="AG705" s="700">
        <f>'3 Heat eta and phi'!AD$24</f>
        <v>0.40414288733882908</v>
      </c>
      <c r="AH705" s="700">
        <f>'3 Heat eta and phi'!AE$24</f>
        <v>0.40340308602832387</v>
      </c>
      <c r="AI705" s="700">
        <f>'3 Heat eta and phi'!AF$24</f>
        <v>0.4022933840625661</v>
      </c>
      <c r="AJ705" s="700">
        <f>'3 Heat eta and phi'!AG$24</f>
        <v>0.39996829422954983</v>
      </c>
      <c r="AK705" s="700">
        <f>'3 Heat eta and phi'!AH$24</f>
        <v>0.40007398013105056</v>
      </c>
      <c r="AL705" s="700">
        <f>'3 Heat eta and phi'!AI$24</f>
        <v>0.40255759881631803</v>
      </c>
      <c r="AM705" s="700">
        <f>'3 Heat eta and phi'!AJ$24</f>
        <v>0.40165926865356172</v>
      </c>
      <c r="AN705" s="700">
        <f>'3 Heat eta and phi'!AK$24</f>
        <v>0.40292749947157058</v>
      </c>
      <c r="AO705" s="700">
        <f>'3 Heat eta and phi'!AL$24</f>
        <v>0.40113083914605796</v>
      </c>
      <c r="AP705" s="700">
        <f>'3 Heat eta and phi'!AM$24</f>
        <v>0.39965123652504764</v>
      </c>
      <c r="AQ705" s="700">
        <f>'3 Heat eta and phi'!AN$24</f>
        <v>0.40329740012682325</v>
      </c>
      <c r="AR705" s="700">
        <f>'3 Heat eta and phi'!AO$24</f>
        <v>0.40091946734305661</v>
      </c>
      <c r="AS705" s="700">
        <f>'3 Heat eta and phi'!AP$24</f>
        <v>0.40070809554005504</v>
      </c>
      <c r="AT705" s="700">
        <f>'3 Heat eta and phi'!AQ$24</f>
        <v>0.40012682308180103</v>
      </c>
      <c r="AU705" s="700">
        <f>'3 Heat eta and phi'!AR$24</f>
        <v>0.40097231029380687</v>
      </c>
      <c r="AV705" s="700">
        <f>'3 Heat eta and phi'!AS$24</f>
        <v>0.40123652504755869</v>
      </c>
      <c r="AW705" s="700">
        <f>'3 Heat eta and phi'!AT$24</f>
        <v>0.40054956668780395</v>
      </c>
      <c r="AX705" s="700">
        <f>'3 Heat eta and phi'!AU$24</f>
        <v>0.40033819488480238</v>
      </c>
      <c r="AY705" s="700">
        <f>'3 Heat eta and phi'!AV$24</f>
        <v>0.40065525258930468</v>
      </c>
      <c r="AZ705" s="700">
        <f>'3 Heat eta and phi'!AW$24</f>
        <v>0.40039103783555285</v>
      </c>
      <c r="BA705" s="700">
        <f>'3 Heat eta and phi'!AX$24</f>
        <v>0.40017966603255128</v>
      </c>
      <c r="BB705" s="700">
        <f>'3 Heat eta and phi'!AY$24</f>
        <v>0.40023250898330165</v>
      </c>
      <c r="BC705" s="700">
        <f>'3 Heat eta and phi'!AZ$24</f>
        <v>0.40139505389980978</v>
      </c>
      <c r="BD705" s="700">
        <f>'3 Heat eta and phi'!BA$24</f>
        <v>0.40123652504755869</v>
      </c>
      <c r="BE705" s="700">
        <f>'3 Heat eta and phi'!BB$24</f>
        <v>0.40329740012682325</v>
      </c>
      <c r="BF705" s="700">
        <f>'3 Heat eta and phi'!BC$24</f>
        <v>0.40123652504755869</v>
      </c>
      <c r="BG705" s="700">
        <f>'3 Heat eta and phi'!BD$24</f>
        <v>0.40192348340731354</v>
      </c>
      <c r="BH705" s="700">
        <f>'3 Heat eta and phi'!BE$24</f>
        <v>0.40266328471781876</v>
      </c>
    </row>
    <row r="706" spans="1:60" s="696" customFormat="1" ht="12.75" x14ac:dyDescent="0.2">
      <c r="A706" s="696" t="s">
        <v>6</v>
      </c>
      <c r="B706" s="696" t="s">
        <v>48</v>
      </c>
      <c r="C706" s="696" t="s">
        <v>21</v>
      </c>
      <c r="D706" s="696" t="s">
        <v>1074</v>
      </c>
      <c r="E706" s="699" t="s">
        <v>1047</v>
      </c>
      <c r="F706" s="696" t="s">
        <v>11</v>
      </c>
      <c r="G706" s="705"/>
      <c r="H706" s="705"/>
      <c r="I706" s="705"/>
      <c r="J706" s="705"/>
      <c r="K706" s="705"/>
      <c r="L706" s="705"/>
      <c r="M706" s="705"/>
      <c r="N706" s="705"/>
      <c r="O706" s="705"/>
      <c r="P706" s="705"/>
      <c r="Q706" s="705"/>
      <c r="R706" s="705"/>
      <c r="S706" s="705"/>
      <c r="T706" s="705"/>
      <c r="U706" s="705"/>
      <c r="V706" s="705"/>
      <c r="W706" s="705"/>
      <c r="X706" s="705"/>
      <c r="Y706" s="696">
        <f t="shared" ref="Y706:BH706" si="79">0.5</f>
        <v>0.5</v>
      </c>
      <c r="Z706" s="696">
        <f t="shared" si="79"/>
        <v>0.5</v>
      </c>
      <c r="AA706" s="696">
        <f t="shared" si="79"/>
        <v>0.5</v>
      </c>
      <c r="AB706" s="696">
        <f t="shared" si="79"/>
        <v>0.5</v>
      </c>
      <c r="AC706" s="696">
        <f t="shared" si="79"/>
        <v>0.5</v>
      </c>
      <c r="AD706" s="696">
        <f t="shared" si="79"/>
        <v>0.5</v>
      </c>
      <c r="AE706" s="696">
        <f t="shared" si="79"/>
        <v>0.5</v>
      </c>
      <c r="AF706" s="696">
        <f t="shared" si="79"/>
        <v>0.5</v>
      </c>
      <c r="AG706" s="696">
        <f t="shared" si="79"/>
        <v>0.5</v>
      </c>
      <c r="AH706" s="696">
        <f t="shared" si="79"/>
        <v>0.5</v>
      </c>
      <c r="AI706" s="696">
        <f t="shared" si="79"/>
        <v>0.5</v>
      </c>
      <c r="AJ706" s="696">
        <f t="shared" si="79"/>
        <v>0.5</v>
      </c>
      <c r="AK706" s="696">
        <f t="shared" si="79"/>
        <v>0.5</v>
      </c>
      <c r="AL706" s="696">
        <f t="shared" si="79"/>
        <v>0.5</v>
      </c>
      <c r="AM706" s="696">
        <f t="shared" si="79"/>
        <v>0.5</v>
      </c>
      <c r="AN706" s="696">
        <f t="shared" si="79"/>
        <v>0.5</v>
      </c>
      <c r="AO706" s="696">
        <f t="shared" si="79"/>
        <v>0.5</v>
      </c>
      <c r="AP706" s="696">
        <f t="shared" si="79"/>
        <v>0.5</v>
      </c>
      <c r="AQ706" s="696">
        <f t="shared" si="79"/>
        <v>0.5</v>
      </c>
      <c r="AR706" s="696">
        <f t="shared" si="79"/>
        <v>0.5</v>
      </c>
      <c r="AS706" s="696">
        <f t="shared" si="79"/>
        <v>0.5</v>
      </c>
      <c r="AT706" s="696">
        <f t="shared" si="79"/>
        <v>0.5</v>
      </c>
      <c r="AU706" s="696">
        <f t="shared" si="79"/>
        <v>0.5</v>
      </c>
      <c r="AV706" s="696">
        <f t="shared" si="79"/>
        <v>0.5</v>
      </c>
      <c r="AW706" s="696">
        <f t="shared" si="79"/>
        <v>0.5</v>
      </c>
      <c r="AX706" s="696">
        <f t="shared" si="79"/>
        <v>0.5</v>
      </c>
      <c r="AY706" s="696">
        <f t="shared" si="79"/>
        <v>0.5</v>
      </c>
      <c r="AZ706" s="696">
        <f t="shared" si="79"/>
        <v>0.5</v>
      </c>
      <c r="BA706" s="696">
        <f t="shared" si="79"/>
        <v>0.5</v>
      </c>
      <c r="BB706" s="696">
        <f t="shared" si="79"/>
        <v>0.5</v>
      </c>
      <c r="BC706" s="696">
        <f t="shared" si="79"/>
        <v>0.5</v>
      </c>
      <c r="BD706" s="696">
        <f t="shared" si="79"/>
        <v>0.5</v>
      </c>
      <c r="BE706" s="696">
        <f>0.5</f>
        <v>0.5</v>
      </c>
      <c r="BF706" s="696">
        <f t="shared" si="79"/>
        <v>0.5</v>
      </c>
      <c r="BG706" s="696">
        <f t="shared" si="79"/>
        <v>0.5</v>
      </c>
      <c r="BH706" s="696">
        <f t="shared" si="79"/>
        <v>0.5</v>
      </c>
    </row>
    <row r="707" spans="1:60" s="696" customFormat="1" ht="12.75" x14ac:dyDescent="0.2">
      <c r="A707" s="696" t="s">
        <v>6</v>
      </c>
      <c r="B707" s="696" t="s">
        <v>48</v>
      </c>
      <c r="C707" s="696" t="s">
        <v>21</v>
      </c>
      <c r="D707" s="696" t="s">
        <v>1074</v>
      </c>
      <c r="E707" s="699" t="s">
        <v>1047</v>
      </c>
      <c r="F707" s="696" t="s">
        <v>12</v>
      </c>
      <c r="G707" s="705"/>
      <c r="H707" s="705"/>
      <c r="I707" s="705"/>
      <c r="J707" s="705"/>
      <c r="K707" s="705"/>
      <c r="L707" s="705"/>
      <c r="M707" s="705"/>
      <c r="N707" s="705"/>
      <c r="O707" s="705"/>
      <c r="P707" s="705"/>
      <c r="Q707" s="705"/>
      <c r="R707" s="705"/>
      <c r="S707" s="705"/>
      <c r="T707" s="705"/>
      <c r="U707" s="705"/>
      <c r="V707" s="705"/>
      <c r="W707" s="705"/>
      <c r="X707" s="705"/>
      <c r="Y707" s="700">
        <f>'3 Heat eta and phi'!V$21</f>
        <v>0.28285577134714029</v>
      </c>
      <c r="Z707" s="700">
        <f>'3 Heat eta and phi'!W$21</f>
        <v>0.27873423627915395</v>
      </c>
      <c r="AA707" s="700">
        <f>'3 Heat eta and phi'!X$21</f>
        <v>0.30307632471533119</v>
      </c>
      <c r="AB707" s="700">
        <f>'3 Heat eta and phi'!Y$21</f>
        <v>0.30222719842934154</v>
      </c>
      <c r="AC707" s="700">
        <f>'3 Heat eta and phi'!Z$21</f>
        <v>0.31428327370669973</v>
      </c>
      <c r="AD707" s="700">
        <f>'3 Heat eta and phi'!AA$21</f>
        <v>0.32638671499685012</v>
      </c>
      <c r="AE707" s="700">
        <f>'3 Heat eta and phi'!AB$21</f>
        <v>0.32866456515327247</v>
      </c>
      <c r="AF707" s="700">
        <f>'3 Heat eta and phi'!AC$21</f>
        <v>0.32726578478118595</v>
      </c>
      <c r="AG707" s="700">
        <f>'3 Heat eta and phi'!AD$21</f>
        <v>0.33804828140726689</v>
      </c>
      <c r="AH707" s="700">
        <f>'3 Heat eta and phi'!AE$21</f>
        <v>0.35308368348877672</v>
      </c>
      <c r="AI707" s="700">
        <f>'3 Heat eta and phi'!AF$21</f>
        <v>0.36127501605989543</v>
      </c>
      <c r="AJ707" s="700">
        <f>'3 Heat eta and phi'!AG$21</f>
        <v>0.336314328692911</v>
      </c>
      <c r="AK707" s="700">
        <f>'3 Heat eta and phi'!AH$21</f>
        <v>0.34392257025756506</v>
      </c>
      <c r="AL707" s="700">
        <f>'3 Heat eta and phi'!AI$21</f>
        <v>0.36114628596185655</v>
      </c>
      <c r="AM707" s="700">
        <f>'3 Heat eta and phi'!AJ$21</f>
        <v>0.37061538562698515</v>
      </c>
      <c r="AN707" s="700">
        <f>'3 Heat eta and phi'!AK$21</f>
        <v>0.37678757180985728</v>
      </c>
      <c r="AO707" s="700">
        <f>'3 Heat eta and phi'!AL$21</f>
        <v>0.38741092067264526</v>
      </c>
      <c r="AP707" s="700">
        <f>'3 Heat eta and phi'!AM$21</f>
        <v>0.383268005286727</v>
      </c>
      <c r="AQ707" s="700">
        <f>'3 Heat eta and phi'!AN$21</f>
        <v>0.39361997933234427</v>
      </c>
      <c r="AR707" s="700">
        <f>'3 Heat eta and phi'!AO$21</f>
        <v>0.40715832414469166</v>
      </c>
      <c r="AS707" s="700">
        <f>'3 Heat eta and phi'!AP$21</f>
        <v>0.41465054901440324</v>
      </c>
      <c r="AT707" s="700">
        <f>'3 Heat eta and phi'!AQ$21</f>
        <v>0.40584455533179142</v>
      </c>
      <c r="AU707" s="700">
        <f>'3 Heat eta and phi'!AR$21</f>
        <v>0.4151583306213521</v>
      </c>
      <c r="AV707" s="700">
        <f>'3 Heat eta and phi'!AS$21</f>
        <v>0.43862096220278957</v>
      </c>
      <c r="AW707" s="700">
        <f>'3 Heat eta and phi'!AT$21</f>
        <v>0.44758791805257503</v>
      </c>
      <c r="AX707" s="700">
        <f>'3 Heat eta and phi'!AU$21</f>
        <v>0.44657128563417114</v>
      </c>
      <c r="AY707" s="700">
        <f>'3 Heat eta and phi'!AV$21</f>
        <v>0.45050456715809217</v>
      </c>
      <c r="AZ707" s="700">
        <f>'3 Heat eta and phi'!AW$21</f>
        <v>0.44928545717019908</v>
      </c>
      <c r="BA707" s="700">
        <f>'3 Heat eta and phi'!AX$21</f>
        <v>0.44282161656391661</v>
      </c>
      <c r="BB707" s="700">
        <f>'3 Heat eta and phi'!AY$21</f>
        <v>0.4474011718435042</v>
      </c>
      <c r="BC707" s="700">
        <f>'3 Heat eta and phi'!AZ$21</f>
        <v>0.42440799931491724</v>
      </c>
      <c r="BD707" s="700">
        <f>'3 Heat eta and phi'!BA$21</f>
        <v>0.43407536964877846</v>
      </c>
      <c r="BE707" s="700">
        <f>'3 Heat eta and phi'!BB$21</f>
        <v>0.43033233297466611</v>
      </c>
      <c r="BF707" s="700">
        <f>'3 Heat eta and phi'!BC$21</f>
        <v>0.42931747399306813</v>
      </c>
      <c r="BG707" s="700">
        <f>'3 Heat eta and phi'!BD$21</f>
        <v>0.4373933131244585</v>
      </c>
      <c r="BH707" s="700">
        <f>'3 Heat eta and phi'!BE$21</f>
        <v>0.44952489502727749</v>
      </c>
    </row>
    <row r="708" spans="1:60" s="696" customFormat="1" ht="12.75" x14ac:dyDescent="0.2">
      <c r="A708" s="696" t="s">
        <v>6</v>
      </c>
      <c r="B708" s="696" t="s">
        <v>48</v>
      </c>
      <c r="C708" s="696" t="s">
        <v>21</v>
      </c>
      <c r="D708" s="696" t="s">
        <v>1074</v>
      </c>
      <c r="E708" s="699" t="s">
        <v>1047</v>
      </c>
      <c r="F708" s="696" t="s">
        <v>13</v>
      </c>
      <c r="G708" s="705"/>
      <c r="H708" s="705"/>
      <c r="I708" s="705"/>
      <c r="J708" s="705"/>
      <c r="K708" s="705"/>
      <c r="L708" s="705"/>
      <c r="M708" s="705"/>
      <c r="N708" s="705"/>
      <c r="O708" s="705"/>
      <c r="P708" s="705"/>
      <c r="Q708" s="705"/>
      <c r="R708" s="705"/>
      <c r="S708" s="705"/>
      <c r="T708" s="705"/>
      <c r="U708" s="705"/>
      <c r="V708" s="705"/>
      <c r="W708" s="705"/>
      <c r="X708" s="705"/>
      <c r="Y708" s="700">
        <f>'3 Heat eta and phi'!V$25</f>
        <v>0.67615393425724424</v>
      </c>
      <c r="Z708" s="700">
        <f>'3 Heat eta and phi'!W$25</f>
        <v>0.677242011224373</v>
      </c>
      <c r="AA708" s="700">
        <f>'3 Heat eta and phi'!X$25</f>
        <v>0.67635436948803118</v>
      </c>
      <c r="AB708" s="700">
        <f>'3 Heat eta and phi'!Y$25</f>
        <v>0.67603939983965189</v>
      </c>
      <c r="AC708" s="700">
        <f>'3 Heat eta and phi'!Z$25</f>
        <v>0.67623983507043872</v>
      </c>
      <c r="AD708" s="700">
        <f>'3 Heat eta and phi'!AA$25</f>
        <v>0.67575306379567057</v>
      </c>
      <c r="AE708" s="700">
        <f>'3 Heat eta and phi'!AB$25</f>
        <v>0.6759821326308556</v>
      </c>
      <c r="AF708" s="700">
        <f>'3 Heat eta and phi'!AC$25</f>
        <v>0.67709884320238234</v>
      </c>
      <c r="AG708" s="700">
        <f>'3 Heat eta and phi'!AD$25</f>
        <v>0.67712747680678054</v>
      </c>
      <c r="AH708" s="700">
        <f>'3 Heat eta and phi'!AE$25</f>
        <v>0.67672660634520676</v>
      </c>
      <c r="AI708" s="700">
        <f>'3 Heat eta and phi'!AF$25</f>
        <v>0.67612530065284626</v>
      </c>
      <c r="AJ708" s="700">
        <f>'3 Heat eta and phi'!AG$25</f>
        <v>0.67486542205932887</v>
      </c>
      <c r="AK708" s="700">
        <f>'3 Heat eta and phi'!AH$25</f>
        <v>0.67492268926812504</v>
      </c>
      <c r="AL708" s="700">
        <f>'3 Heat eta and phi'!AI$25</f>
        <v>0.67626846867483681</v>
      </c>
      <c r="AM708" s="700">
        <f>'3 Heat eta and phi'!AJ$25</f>
        <v>0.67578169740006877</v>
      </c>
      <c r="AN708" s="700">
        <f>'3 Heat eta and phi'!AK$25</f>
        <v>0.67646890390562375</v>
      </c>
      <c r="AO708" s="700">
        <f>'3 Heat eta and phi'!AL$25</f>
        <v>0.67549536135608745</v>
      </c>
      <c r="AP708" s="700">
        <f>'3 Heat eta and phi'!AM$25</f>
        <v>0.67469362043294012</v>
      </c>
      <c r="AQ708" s="700">
        <f>'3 Heat eta and phi'!AN$25</f>
        <v>0.67666933913641047</v>
      </c>
      <c r="AR708" s="700">
        <f>'3 Heat eta and phi'!AO$25</f>
        <v>0.6753808269384951</v>
      </c>
      <c r="AS708" s="700">
        <f>'3 Heat eta and phi'!AP$25</f>
        <v>0.67526629252090253</v>
      </c>
      <c r="AT708" s="700">
        <f>'3 Heat eta and phi'!AQ$25</f>
        <v>0.67495132287252324</v>
      </c>
      <c r="AU708" s="700">
        <f>'3 Heat eta and phi'!AR$25</f>
        <v>0.67540946054289319</v>
      </c>
      <c r="AV708" s="700">
        <f>'3 Heat eta and phi'!AS$25</f>
        <v>0.67555262856488385</v>
      </c>
      <c r="AW708" s="700">
        <f>'3 Heat eta and phi'!AT$25</f>
        <v>0.67518039170770816</v>
      </c>
      <c r="AX708" s="700">
        <f>'3 Heat eta and phi'!AU$25</f>
        <v>0.6750658572901157</v>
      </c>
      <c r="AY708" s="700">
        <f>'3 Heat eta and phi'!AV$25</f>
        <v>0.67523765891650445</v>
      </c>
      <c r="AZ708" s="700">
        <f>'3 Heat eta and phi'!AW$25</f>
        <v>0.67509449089451379</v>
      </c>
      <c r="BA708" s="700">
        <f>'3 Heat eta and phi'!AX$25</f>
        <v>0.67497995647692133</v>
      </c>
      <c r="BB708" s="700">
        <f>'3 Heat eta and phi'!AY$25</f>
        <v>0.67500859008131942</v>
      </c>
      <c r="BC708" s="700">
        <f>'3 Heat eta and phi'!AZ$25</f>
        <v>0.67563852937807811</v>
      </c>
      <c r="BD708" s="700">
        <f>'3 Heat eta and phi'!BA$25</f>
        <v>0.67555262856488385</v>
      </c>
      <c r="BE708" s="700">
        <f>'3 Heat eta and phi'!BB$25</f>
        <v>0.67666933913641047</v>
      </c>
      <c r="BF708" s="700">
        <f>'3 Heat eta and phi'!BC$25</f>
        <v>0.67555262856488385</v>
      </c>
      <c r="BG708" s="700">
        <f>'3 Heat eta and phi'!BD$25</f>
        <v>0.67592486542205932</v>
      </c>
      <c r="BH708" s="700">
        <f>'3 Heat eta and phi'!BE$25</f>
        <v>0.67632573588363309</v>
      </c>
    </row>
    <row r="709" spans="1:60" s="697" customFormat="1" ht="12.75" x14ac:dyDescent="0.2">
      <c r="A709" s="697" t="s">
        <v>6</v>
      </c>
      <c r="B709" s="697" t="s">
        <v>48</v>
      </c>
      <c r="C709" s="697" t="s">
        <v>8</v>
      </c>
      <c r="F709" s="697" t="s">
        <v>9</v>
      </c>
      <c r="G709" s="697">
        <v>1135</v>
      </c>
      <c r="H709" s="697">
        <v>1129</v>
      </c>
      <c r="I709" s="697">
        <v>956</v>
      </c>
      <c r="J709" s="697">
        <v>949</v>
      </c>
      <c r="K709" s="697">
        <v>645</v>
      </c>
      <c r="L709" s="697">
        <v>565</v>
      </c>
      <c r="M709" s="697">
        <v>518</v>
      </c>
      <c r="N709" s="697">
        <v>543</v>
      </c>
      <c r="O709" s="697">
        <v>588</v>
      </c>
      <c r="P709" s="697">
        <v>612</v>
      </c>
      <c r="Q709" s="697">
        <v>6</v>
      </c>
      <c r="T709" s="697">
        <v>10</v>
      </c>
      <c r="U709" s="697">
        <v>9</v>
      </c>
      <c r="Z709" s="697">
        <v>17</v>
      </c>
      <c r="AA709" s="697">
        <v>11</v>
      </c>
      <c r="AB709" s="697">
        <v>21</v>
      </c>
      <c r="AC709" s="697">
        <v>15</v>
      </c>
      <c r="AD709" s="697">
        <v>11</v>
      </c>
      <c r="AE709" s="697">
        <v>5</v>
      </c>
      <c r="AF709" s="697">
        <v>4</v>
      </c>
      <c r="AG709" s="697">
        <v>3</v>
      </c>
      <c r="AH709" s="697">
        <v>3</v>
      </c>
      <c r="AI709" s="697">
        <v>75</v>
      </c>
      <c r="AJ709" s="697">
        <v>235</v>
      </c>
      <c r="AK709" s="697">
        <v>212</v>
      </c>
      <c r="AL709" s="697">
        <v>177</v>
      </c>
      <c r="AM709" s="697">
        <v>262</v>
      </c>
      <c r="AN709" s="697">
        <v>228</v>
      </c>
      <c r="AO709" s="697">
        <v>154</v>
      </c>
      <c r="AP709" s="697">
        <v>99</v>
      </c>
      <c r="AQ709" s="697">
        <v>94</v>
      </c>
      <c r="AR709" s="697">
        <v>130</v>
      </c>
      <c r="AS709" s="697">
        <v>214</v>
      </c>
      <c r="AT709" s="697">
        <v>184</v>
      </c>
      <c r="AU709" s="697">
        <v>162</v>
      </c>
      <c r="AV709" s="697">
        <v>140</v>
      </c>
      <c r="AW709" s="697">
        <v>139</v>
      </c>
      <c r="AX709" s="697">
        <v>85</v>
      </c>
      <c r="AY709" s="697">
        <v>82</v>
      </c>
      <c r="AZ709" s="697">
        <v>58</v>
      </c>
      <c r="BA709" s="697">
        <v>56</v>
      </c>
      <c r="BB709" s="697">
        <v>63</v>
      </c>
      <c r="BC709" s="697">
        <v>67</v>
      </c>
      <c r="BD709" s="697">
        <v>56</v>
      </c>
      <c r="BE709" s="697">
        <v>38</v>
      </c>
      <c r="BF709" s="697">
        <v>25</v>
      </c>
      <c r="BG709" s="697">
        <v>32</v>
      </c>
      <c r="BH709" s="697">
        <v>59</v>
      </c>
    </row>
    <row r="710" spans="1:60" s="697" customFormat="1" ht="12.75" x14ac:dyDescent="0.2">
      <c r="A710" s="697" t="s">
        <v>6</v>
      </c>
      <c r="B710" s="697" t="s">
        <v>48</v>
      </c>
      <c r="C710" s="697" t="s">
        <v>8</v>
      </c>
      <c r="F710" s="697" t="s">
        <v>10</v>
      </c>
      <c r="G710" s="697">
        <v>1.08048931410348E-2</v>
      </c>
      <c r="H710" s="697">
        <v>1.08933723140456E-2</v>
      </c>
      <c r="I710" s="697">
        <v>8.9070259291350994E-3</v>
      </c>
      <c r="J710" s="697">
        <v>8.5789188211896593E-3</v>
      </c>
      <c r="K710" s="697">
        <v>5.8642227859149604E-3</v>
      </c>
      <c r="L710" s="697">
        <v>4.9686928380470001E-3</v>
      </c>
      <c r="M710" s="697">
        <v>4.6531264877877898E-3</v>
      </c>
      <c r="N710" s="697">
        <v>4.8113984954411297E-3</v>
      </c>
      <c r="O710" s="697">
        <v>5.0156525892880001E-3</v>
      </c>
      <c r="P710" s="697">
        <v>5.0791332276563803E-3</v>
      </c>
      <c r="Q710" s="698">
        <v>4.8296346381396201E-5</v>
      </c>
      <c r="T710" s="698">
        <v>7.62386880846554E-5</v>
      </c>
      <c r="U710" s="698">
        <v>7.1489280579539806E-5</v>
      </c>
      <c r="Z710" s="697">
        <v>1.2680416216014599E-4</v>
      </c>
      <c r="AA710" s="698">
        <v>8.8583231999484594E-5</v>
      </c>
      <c r="AB710" s="697">
        <v>1.72724356601772E-4</v>
      </c>
      <c r="AC710" s="697">
        <v>1.2429462798617801E-4</v>
      </c>
      <c r="AD710" s="698">
        <v>9.1953254309263906E-5</v>
      </c>
      <c r="AE710" s="698">
        <v>4.1860971341979E-5</v>
      </c>
      <c r="AF710" s="698">
        <v>3.2085475707284201E-5</v>
      </c>
      <c r="AG710" s="698">
        <v>2.3490721165139799E-5</v>
      </c>
      <c r="AH710" s="698">
        <v>2.3240320406550702E-5</v>
      </c>
      <c r="AI710" s="697">
        <v>5.7367958083145304E-4</v>
      </c>
      <c r="AJ710" s="697">
        <v>1.83622441006407E-3</v>
      </c>
      <c r="AK710" s="697">
        <v>1.66488659923352E-3</v>
      </c>
      <c r="AL710" s="697">
        <v>1.33111731129344E-3</v>
      </c>
      <c r="AM710" s="697">
        <v>2.0142225639054401E-3</v>
      </c>
      <c r="AN710" s="697">
        <v>1.72544271227486E-3</v>
      </c>
      <c r="AO710" s="697">
        <v>1.16752462036497E-3</v>
      </c>
      <c r="AP710" s="697">
        <v>7.5341892375248298E-4</v>
      </c>
      <c r="AQ710" s="697">
        <v>6.7577282530553598E-4</v>
      </c>
      <c r="AR710" s="697">
        <v>9.5756513284374703E-4</v>
      </c>
      <c r="AS710" s="697">
        <v>1.5709535100533699E-3</v>
      </c>
      <c r="AT710" s="697">
        <v>1.32664244102209E-3</v>
      </c>
      <c r="AU710" s="697">
        <v>1.1620566968897101E-3</v>
      </c>
      <c r="AV710" s="697">
        <v>9.936336472742501E-4</v>
      </c>
      <c r="AW710" s="697">
        <v>1.0157180542057301E-3</v>
      </c>
      <c r="AX710" s="697">
        <v>6.1614294516327802E-4</v>
      </c>
      <c r="AY710" s="697">
        <v>5.9180565679602202E-4</v>
      </c>
      <c r="AZ710" s="697">
        <v>4.2184886173539902E-4</v>
      </c>
      <c r="BA710" s="697">
        <v>4.1408479865126697E-4</v>
      </c>
      <c r="BB710" s="697">
        <v>4.7341368841864799E-4</v>
      </c>
      <c r="BC710" s="697">
        <v>5.0363065081107097E-4</v>
      </c>
      <c r="BD710" s="697">
        <v>4.5357351130694001E-4</v>
      </c>
      <c r="BE710" s="697">
        <v>2.9270396844959299E-4</v>
      </c>
      <c r="BF710" s="697">
        <v>2.1134321292405999E-4</v>
      </c>
      <c r="BG710" s="697">
        <v>2.6271930904821699E-4</v>
      </c>
      <c r="BH710" s="697">
        <v>4.8121232882298697E-4</v>
      </c>
    </row>
    <row r="711" spans="1:60" s="696" customFormat="1" ht="12.75" x14ac:dyDescent="0.2">
      <c r="A711" s="696" t="s">
        <v>6</v>
      </c>
      <c r="B711" s="696" t="s">
        <v>48</v>
      </c>
      <c r="C711" s="696" t="s">
        <v>8</v>
      </c>
      <c r="D711" s="696" t="s">
        <v>1075</v>
      </c>
      <c r="E711" s="699" t="s">
        <v>1053</v>
      </c>
      <c r="F711" s="696" t="s">
        <v>11</v>
      </c>
      <c r="G711" s="696">
        <f>0.5</f>
        <v>0.5</v>
      </c>
      <c r="H711" s="696">
        <f t="shared" ref="H711:BH711" si="80">0.5</f>
        <v>0.5</v>
      </c>
      <c r="I711" s="696">
        <f t="shared" si="80"/>
        <v>0.5</v>
      </c>
      <c r="J711" s="696">
        <f t="shared" si="80"/>
        <v>0.5</v>
      </c>
      <c r="K711" s="696">
        <f t="shared" si="80"/>
        <v>0.5</v>
      </c>
      <c r="L711" s="696">
        <f t="shared" si="80"/>
        <v>0.5</v>
      </c>
      <c r="M711" s="696">
        <f t="shared" si="80"/>
        <v>0.5</v>
      </c>
      <c r="N711" s="696">
        <f t="shared" si="80"/>
        <v>0.5</v>
      </c>
      <c r="O711" s="696">
        <f t="shared" si="80"/>
        <v>0.5</v>
      </c>
      <c r="P711" s="696">
        <f t="shared" si="80"/>
        <v>0.5</v>
      </c>
      <c r="Q711" s="696">
        <f t="shared" si="80"/>
        <v>0.5</v>
      </c>
      <c r="R711" s="705"/>
      <c r="S711" s="705"/>
      <c r="T711" s="696">
        <f t="shared" si="80"/>
        <v>0.5</v>
      </c>
      <c r="U711" s="696">
        <f t="shared" si="80"/>
        <v>0.5</v>
      </c>
      <c r="V711" s="705"/>
      <c r="W711" s="705"/>
      <c r="X711" s="705"/>
      <c r="Y711" s="705"/>
      <c r="Z711" s="696">
        <f t="shared" si="80"/>
        <v>0.5</v>
      </c>
      <c r="AA711" s="696">
        <f t="shared" si="80"/>
        <v>0.5</v>
      </c>
      <c r="AB711" s="696">
        <f t="shared" si="80"/>
        <v>0.5</v>
      </c>
      <c r="AC711" s="696">
        <f t="shared" si="80"/>
        <v>0.5</v>
      </c>
      <c r="AD711" s="696">
        <f t="shared" si="80"/>
        <v>0.5</v>
      </c>
      <c r="AE711" s="696">
        <f t="shared" si="80"/>
        <v>0.5</v>
      </c>
      <c r="AF711" s="696">
        <f t="shared" si="80"/>
        <v>0.5</v>
      </c>
      <c r="AG711" s="696">
        <f t="shared" si="80"/>
        <v>0.5</v>
      </c>
      <c r="AH711" s="696">
        <f t="shared" si="80"/>
        <v>0.5</v>
      </c>
      <c r="AI711" s="696">
        <f t="shared" si="80"/>
        <v>0.5</v>
      </c>
      <c r="AJ711" s="696">
        <f t="shared" si="80"/>
        <v>0.5</v>
      </c>
      <c r="AK711" s="696">
        <f t="shared" si="80"/>
        <v>0.5</v>
      </c>
      <c r="AL711" s="696">
        <f t="shared" si="80"/>
        <v>0.5</v>
      </c>
      <c r="AM711" s="696">
        <f t="shared" si="80"/>
        <v>0.5</v>
      </c>
      <c r="AN711" s="696">
        <f t="shared" si="80"/>
        <v>0.5</v>
      </c>
      <c r="AO711" s="696">
        <f t="shared" si="80"/>
        <v>0.5</v>
      </c>
      <c r="AP711" s="696">
        <f t="shared" si="80"/>
        <v>0.5</v>
      </c>
      <c r="AQ711" s="696">
        <f t="shared" si="80"/>
        <v>0.5</v>
      </c>
      <c r="AR711" s="696">
        <f t="shared" si="80"/>
        <v>0.5</v>
      </c>
      <c r="AS711" s="696">
        <f t="shared" si="80"/>
        <v>0.5</v>
      </c>
      <c r="AT711" s="696">
        <f t="shared" si="80"/>
        <v>0.5</v>
      </c>
      <c r="AU711" s="696">
        <f t="shared" si="80"/>
        <v>0.5</v>
      </c>
      <c r="AV711" s="696">
        <f t="shared" si="80"/>
        <v>0.5</v>
      </c>
      <c r="AW711" s="696">
        <f t="shared" si="80"/>
        <v>0.5</v>
      </c>
      <c r="AX711" s="696">
        <f t="shared" si="80"/>
        <v>0.5</v>
      </c>
      <c r="AY711" s="696">
        <f t="shared" si="80"/>
        <v>0.5</v>
      </c>
      <c r="AZ711" s="696">
        <f t="shared" si="80"/>
        <v>0.5</v>
      </c>
      <c r="BA711" s="696">
        <f t="shared" si="80"/>
        <v>0.5</v>
      </c>
      <c r="BB711" s="696">
        <f t="shared" si="80"/>
        <v>0.5</v>
      </c>
      <c r="BC711" s="696">
        <f t="shared" si="80"/>
        <v>0.5</v>
      </c>
      <c r="BD711" s="696">
        <f t="shared" si="80"/>
        <v>0.5</v>
      </c>
      <c r="BE711" s="696">
        <f>0.5</f>
        <v>0.5</v>
      </c>
      <c r="BF711" s="696">
        <f t="shared" si="80"/>
        <v>0.5</v>
      </c>
      <c r="BG711" s="696">
        <f t="shared" si="80"/>
        <v>0.5</v>
      </c>
      <c r="BH711" s="696">
        <f t="shared" si="80"/>
        <v>0.5</v>
      </c>
    </row>
    <row r="712" spans="1:60" s="696" customFormat="1" ht="12.75" x14ac:dyDescent="0.2">
      <c r="A712" s="696" t="s">
        <v>6</v>
      </c>
      <c r="B712" s="696" t="s">
        <v>48</v>
      </c>
      <c r="C712" s="696" t="s">
        <v>8</v>
      </c>
      <c r="D712" s="696" t="s">
        <v>1075</v>
      </c>
      <c r="E712" s="699" t="s">
        <v>1053</v>
      </c>
      <c r="F712" s="696" t="s">
        <v>12</v>
      </c>
      <c r="G712" s="700">
        <f>'3 Heat eta and phi'!D$20</f>
        <v>0.22082583439363709</v>
      </c>
      <c r="H712" s="700">
        <f>'3 Heat eta and phi'!E$20</f>
        <v>0.23818542510955309</v>
      </c>
      <c r="I712" s="700">
        <f>'3 Heat eta and phi'!F$20</f>
        <v>0.24042546167303691</v>
      </c>
      <c r="J712" s="700">
        <f>'3 Heat eta and phi'!G$20</f>
        <v>0.24721206174660004</v>
      </c>
      <c r="K712" s="700">
        <f>'3 Heat eta and phi'!H$20</f>
        <v>0.25245285308078824</v>
      </c>
      <c r="L712" s="700">
        <f>'3 Heat eta and phi'!I$20</f>
        <v>0.25597161877739627</v>
      </c>
      <c r="M712" s="700">
        <f>'3 Heat eta and phi'!J$20</f>
        <v>0.25795766803074527</v>
      </c>
      <c r="N712" s="700">
        <f>'3 Heat eta and phi'!K$20</f>
        <v>0.26274732024593184</v>
      </c>
      <c r="O712" s="700">
        <f>'3 Heat eta and phi'!L$20</f>
        <v>0.26301245275701968</v>
      </c>
      <c r="P712" s="700">
        <f>'3 Heat eta and phi'!M$20</f>
        <v>0.25926789110504256</v>
      </c>
      <c r="Q712" s="700">
        <f>'3 Heat eta and phi'!N$20</f>
        <v>0.26376961637687713</v>
      </c>
      <c r="R712" s="705"/>
      <c r="S712" s="705"/>
      <c r="T712" s="700">
        <f>'3 Heat eta and phi'!Q$20</f>
        <v>0.26305771052289167</v>
      </c>
      <c r="U712" s="700">
        <f>'3 Heat eta and phi'!R$20</f>
        <v>0.27337536104858901</v>
      </c>
      <c r="V712" s="705"/>
      <c r="W712" s="705"/>
      <c r="X712" s="705"/>
      <c r="Y712" s="705"/>
      <c r="Z712" s="700">
        <f>'3 Heat eta and phi'!W$20</f>
        <v>0.27873423627915395</v>
      </c>
      <c r="AA712" s="700">
        <f>'3 Heat eta and phi'!X$20</f>
        <v>0.30307632471533119</v>
      </c>
      <c r="AB712" s="700">
        <f>'3 Heat eta and phi'!Y$20</f>
        <v>0.30222719842934154</v>
      </c>
      <c r="AC712" s="700">
        <f>'3 Heat eta and phi'!Z$20</f>
        <v>0.31428327370669973</v>
      </c>
      <c r="AD712" s="700">
        <f>'3 Heat eta and phi'!AA$20</f>
        <v>0.32638671499685012</v>
      </c>
      <c r="AE712" s="700">
        <f>'3 Heat eta and phi'!AB$20</f>
        <v>0.32866456515327247</v>
      </c>
      <c r="AF712" s="700">
        <f>'3 Heat eta and phi'!AC$20</f>
        <v>0.32726578478118595</v>
      </c>
      <c r="AG712" s="700">
        <f>'3 Heat eta and phi'!AD$20</f>
        <v>0.33804828140726689</v>
      </c>
      <c r="AH712" s="700">
        <f>'3 Heat eta and phi'!AE$20</f>
        <v>0.35308368348877672</v>
      </c>
      <c r="AI712" s="700">
        <f>'3 Heat eta and phi'!AF$20</f>
        <v>0.36127501605989543</v>
      </c>
      <c r="AJ712" s="700">
        <f>'3 Heat eta and phi'!AG$20</f>
        <v>0.336314328692911</v>
      </c>
      <c r="AK712" s="700">
        <f>'3 Heat eta and phi'!AH$20</f>
        <v>0.34392257025756506</v>
      </c>
      <c r="AL712" s="700">
        <f>'3 Heat eta and phi'!AI$20</f>
        <v>0.36114628596185655</v>
      </c>
      <c r="AM712" s="700">
        <f>'3 Heat eta and phi'!AJ$20</f>
        <v>0.37061538562698515</v>
      </c>
      <c r="AN712" s="700">
        <f>'3 Heat eta and phi'!AK$20</f>
        <v>0.37678757180985728</v>
      </c>
      <c r="AO712" s="700">
        <f>'3 Heat eta and phi'!AL$20</f>
        <v>0.38741092067264526</v>
      </c>
      <c r="AP712" s="700">
        <f>'3 Heat eta and phi'!AM$20</f>
        <v>0.383268005286727</v>
      </c>
      <c r="AQ712" s="700">
        <f>'3 Heat eta and phi'!AN$20</f>
        <v>0.39361997933234427</v>
      </c>
      <c r="AR712" s="700">
        <f>'3 Heat eta and phi'!AO$20</f>
        <v>0.40715832414469166</v>
      </c>
      <c r="AS712" s="700">
        <f>'3 Heat eta and phi'!AP$20</f>
        <v>0.41465054901440324</v>
      </c>
      <c r="AT712" s="700">
        <f>'3 Heat eta and phi'!AQ$20</f>
        <v>0.40584455533179142</v>
      </c>
      <c r="AU712" s="700">
        <f>'3 Heat eta and phi'!AR$20</f>
        <v>0.4151583306213521</v>
      </c>
      <c r="AV712" s="700">
        <f>'3 Heat eta and phi'!AS$20</f>
        <v>0.43862096220278957</v>
      </c>
      <c r="AW712" s="700">
        <f>'3 Heat eta and phi'!AT$20</f>
        <v>0.44758791805257503</v>
      </c>
      <c r="AX712" s="700">
        <f>'3 Heat eta and phi'!AU$20</f>
        <v>0.44657128563417114</v>
      </c>
      <c r="AY712" s="700">
        <f>'3 Heat eta and phi'!AV$20</f>
        <v>0.45050456715809217</v>
      </c>
      <c r="AZ712" s="700">
        <f>'3 Heat eta and phi'!AW$20</f>
        <v>0.44928545717019908</v>
      </c>
      <c r="BA712" s="700">
        <f>'3 Heat eta and phi'!AX$20</f>
        <v>0.44282161656391661</v>
      </c>
      <c r="BB712" s="700">
        <f>'3 Heat eta and phi'!AY$20</f>
        <v>0.4474011718435042</v>
      </c>
      <c r="BC712" s="700">
        <f>'3 Heat eta and phi'!AZ$20</f>
        <v>0.42440799931491724</v>
      </c>
      <c r="BD712" s="700">
        <f>'3 Heat eta and phi'!BA$20</f>
        <v>0.43407536964877846</v>
      </c>
      <c r="BE712" s="700">
        <f>'3 Heat eta and phi'!BB$20</f>
        <v>0.43033233297466611</v>
      </c>
      <c r="BF712" s="700">
        <f>'3 Heat eta and phi'!BC$20</f>
        <v>0.42931747399306813</v>
      </c>
      <c r="BG712" s="700">
        <f>'3 Heat eta and phi'!BD$20</f>
        <v>0.4373933131244585</v>
      </c>
      <c r="BH712" s="700">
        <f>'3 Heat eta and phi'!BE$20</f>
        <v>0.44952489502727749</v>
      </c>
    </row>
    <row r="713" spans="1:60" s="696" customFormat="1" ht="12.75" x14ac:dyDescent="0.2">
      <c r="A713" s="696" t="s">
        <v>6</v>
      </c>
      <c r="B713" s="696" t="s">
        <v>48</v>
      </c>
      <c r="C713" s="696" t="s">
        <v>8</v>
      </c>
      <c r="D713" s="696" t="s">
        <v>1075</v>
      </c>
      <c r="E713" s="699" t="s">
        <v>1053</v>
      </c>
      <c r="F713" s="696" t="s">
        <v>13</v>
      </c>
      <c r="G713" s="700">
        <f>'3 Heat eta and phi'!D$24</f>
        <v>0.40171211160431208</v>
      </c>
      <c r="H713" s="700">
        <f>'3 Heat eta and phi'!E$24</f>
        <v>0.40134221094905953</v>
      </c>
      <c r="I713" s="700">
        <f>'3 Heat eta and phi'!F$24</f>
        <v>0.40445994504333127</v>
      </c>
      <c r="J713" s="700">
        <f>'3 Heat eta and phi'!G$24</f>
        <v>0.4048826886493343</v>
      </c>
      <c r="K713" s="700">
        <f>'3 Heat eta and phi'!H$24</f>
        <v>0.40282181357006985</v>
      </c>
      <c r="L713" s="700">
        <f>'3 Heat eta and phi'!I$24</f>
        <v>0.40393151553582751</v>
      </c>
      <c r="M713" s="700">
        <f>'3 Heat eta and phi'!J$24</f>
        <v>0.40287465652082011</v>
      </c>
      <c r="N713" s="700">
        <f>'3 Heat eta and phi'!K$24</f>
        <v>0.40208201225956464</v>
      </c>
      <c r="O713" s="700">
        <f>'3 Heat eta and phi'!L$24</f>
        <v>0.40271612766856901</v>
      </c>
      <c r="P713" s="700">
        <f>'3 Heat eta and phi'!M$24</f>
        <v>0.40308602832382168</v>
      </c>
      <c r="Q713" s="700">
        <f>'3 Heat eta and phi'!N$24</f>
        <v>0.40255759881631803</v>
      </c>
      <c r="R713" s="705"/>
      <c r="S713" s="705"/>
      <c r="T713" s="700">
        <f>'3 Heat eta and phi'!Q$24</f>
        <v>0.4022933840625661</v>
      </c>
      <c r="U713" s="700">
        <f>'3 Heat eta and phi'!R$24</f>
        <v>0.40287465652082011</v>
      </c>
      <c r="V713" s="705"/>
      <c r="W713" s="705"/>
      <c r="X713" s="705"/>
      <c r="Y713" s="705"/>
      <c r="Z713" s="700">
        <f>'3 Heat eta and phi'!W$24</f>
        <v>0.40435425914183065</v>
      </c>
      <c r="AA713" s="700">
        <f>'3 Heat eta and phi'!X$24</f>
        <v>0.40271612766856901</v>
      </c>
      <c r="AB713" s="700">
        <f>'3 Heat eta and phi'!Y$24</f>
        <v>0.402134855210315</v>
      </c>
      <c r="AC713" s="700">
        <f>'3 Heat eta and phi'!Z$24</f>
        <v>0.40250475586556766</v>
      </c>
      <c r="AD713" s="700">
        <f>'3 Heat eta and phi'!AA$24</f>
        <v>0.40160642570281135</v>
      </c>
      <c r="AE713" s="700">
        <f>'3 Heat eta and phi'!AB$24</f>
        <v>0.40202916930881427</v>
      </c>
      <c r="AF713" s="700">
        <f>'3 Heat eta and phi'!AC$24</f>
        <v>0.40409004438807872</v>
      </c>
      <c r="AG713" s="700">
        <f>'3 Heat eta and phi'!AD$24</f>
        <v>0.40414288733882908</v>
      </c>
      <c r="AH713" s="700">
        <f>'3 Heat eta and phi'!AE$24</f>
        <v>0.40340308602832387</v>
      </c>
      <c r="AI713" s="700">
        <f>'3 Heat eta and phi'!AF$24</f>
        <v>0.4022933840625661</v>
      </c>
      <c r="AJ713" s="700">
        <f>'3 Heat eta and phi'!AG$24</f>
        <v>0.39996829422954983</v>
      </c>
      <c r="AK713" s="700">
        <f>'3 Heat eta and phi'!AH$24</f>
        <v>0.40007398013105056</v>
      </c>
      <c r="AL713" s="700">
        <f>'3 Heat eta and phi'!AI$24</f>
        <v>0.40255759881631803</v>
      </c>
      <c r="AM713" s="700">
        <f>'3 Heat eta and phi'!AJ$24</f>
        <v>0.40165926865356172</v>
      </c>
      <c r="AN713" s="700">
        <f>'3 Heat eta and phi'!AK$24</f>
        <v>0.40292749947157058</v>
      </c>
      <c r="AO713" s="700">
        <f>'3 Heat eta and phi'!AL$24</f>
        <v>0.40113083914605796</v>
      </c>
      <c r="AP713" s="700">
        <f>'3 Heat eta and phi'!AM$24</f>
        <v>0.39965123652504764</v>
      </c>
      <c r="AQ713" s="700">
        <f>'3 Heat eta and phi'!AN$24</f>
        <v>0.40329740012682325</v>
      </c>
      <c r="AR713" s="700">
        <f>'3 Heat eta and phi'!AO$24</f>
        <v>0.40091946734305661</v>
      </c>
      <c r="AS713" s="700">
        <f>'3 Heat eta and phi'!AP$24</f>
        <v>0.40070809554005504</v>
      </c>
      <c r="AT713" s="700">
        <f>'3 Heat eta and phi'!AQ$24</f>
        <v>0.40012682308180103</v>
      </c>
      <c r="AU713" s="700">
        <f>'3 Heat eta and phi'!AR$24</f>
        <v>0.40097231029380687</v>
      </c>
      <c r="AV713" s="700">
        <f>'3 Heat eta and phi'!AS$24</f>
        <v>0.40123652504755869</v>
      </c>
      <c r="AW713" s="700">
        <f>'3 Heat eta and phi'!AT$24</f>
        <v>0.40054956668780395</v>
      </c>
      <c r="AX713" s="700">
        <f>'3 Heat eta and phi'!AU$24</f>
        <v>0.40033819488480238</v>
      </c>
      <c r="AY713" s="700">
        <f>'3 Heat eta and phi'!AV$24</f>
        <v>0.40065525258930468</v>
      </c>
      <c r="AZ713" s="700">
        <f>'3 Heat eta and phi'!AW$24</f>
        <v>0.40039103783555285</v>
      </c>
      <c r="BA713" s="700">
        <f>'3 Heat eta and phi'!AX$24</f>
        <v>0.40017966603255128</v>
      </c>
      <c r="BB713" s="700">
        <f>'3 Heat eta and phi'!AY$24</f>
        <v>0.40023250898330165</v>
      </c>
      <c r="BC713" s="700">
        <f>'3 Heat eta and phi'!AZ$24</f>
        <v>0.40139505389980978</v>
      </c>
      <c r="BD713" s="700">
        <f>'3 Heat eta and phi'!BA$24</f>
        <v>0.40123652504755869</v>
      </c>
      <c r="BE713" s="700">
        <f>'3 Heat eta and phi'!BB$24</f>
        <v>0.40329740012682325</v>
      </c>
      <c r="BF713" s="700">
        <f>'3 Heat eta and phi'!BC$24</f>
        <v>0.40123652504755869</v>
      </c>
      <c r="BG713" s="700">
        <f>'3 Heat eta and phi'!BD$24</f>
        <v>0.40192348340731354</v>
      </c>
      <c r="BH713" s="700">
        <f>'3 Heat eta and phi'!BE$24</f>
        <v>0.40266328471781876</v>
      </c>
    </row>
    <row r="714" spans="1:60" s="696" customFormat="1" ht="12.75" x14ac:dyDescent="0.2">
      <c r="A714" s="696" t="s">
        <v>6</v>
      </c>
      <c r="B714" s="696" t="s">
        <v>48</v>
      </c>
      <c r="C714" s="696" t="s">
        <v>8</v>
      </c>
      <c r="D714" s="696" t="s">
        <v>1074</v>
      </c>
      <c r="E714" s="699" t="s">
        <v>1047</v>
      </c>
      <c r="F714" s="696" t="s">
        <v>11</v>
      </c>
      <c r="G714" s="696">
        <f>0.5</f>
        <v>0.5</v>
      </c>
      <c r="H714" s="696">
        <f t="shared" ref="H714:BH714" si="81">0.5</f>
        <v>0.5</v>
      </c>
      <c r="I714" s="696">
        <f t="shared" si="81"/>
        <v>0.5</v>
      </c>
      <c r="J714" s="696">
        <f t="shared" si="81"/>
        <v>0.5</v>
      </c>
      <c r="K714" s="696">
        <f t="shared" si="81"/>
        <v>0.5</v>
      </c>
      <c r="L714" s="696">
        <f t="shared" si="81"/>
        <v>0.5</v>
      </c>
      <c r="M714" s="696">
        <f t="shared" si="81"/>
        <v>0.5</v>
      </c>
      <c r="N714" s="696">
        <f t="shared" si="81"/>
        <v>0.5</v>
      </c>
      <c r="O714" s="696">
        <f t="shared" si="81"/>
        <v>0.5</v>
      </c>
      <c r="P714" s="696">
        <f t="shared" si="81"/>
        <v>0.5</v>
      </c>
      <c r="Q714" s="696">
        <f t="shared" si="81"/>
        <v>0.5</v>
      </c>
      <c r="R714" s="705"/>
      <c r="S714" s="705"/>
      <c r="T714" s="696">
        <f t="shared" si="81"/>
        <v>0.5</v>
      </c>
      <c r="U714" s="696">
        <f t="shared" si="81"/>
        <v>0.5</v>
      </c>
      <c r="V714" s="705"/>
      <c r="W714" s="705"/>
      <c r="X714" s="705"/>
      <c r="Y714" s="705"/>
      <c r="Z714" s="696">
        <f t="shared" si="81"/>
        <v>0.5</v>
      </c>
      <c r="AA714" s="696">
        <f t="shared" si="81"/>
        <v>0.5</v>
      </c>
      <c r="AB714" s="696">
        <f t="shared" si="81"/>
        <v>0.5</v>
      </c>
      <c r="AC714" s="696">
        <f t="shared" si="81"/>
        <v>0.5</v>
      </c>
      <c r="AD714" s="696">
        <f t="shared" si="81"/>
        <v>0.5</v>
      </c>
      <c r="AE714" s="696">
        <f t="shared" si="81"/>
        <v>0.5</v>
      </c>
      <c r="AF714" s="696">
        <f t="shared" si="81"/>
        <v>0.5</v>
      </c>
      <c r="AG714" s="696">
        <f t="shared" si="81"/>
        <v>0.5</v>
      </c>
      <c r="AH714" s="696">
        <f t="shared" si="81"/>
        <v>0.5</v>
      </c>
      <c r="AI714" s="696">
        <f t="shared" si="81"/>
        <v>0.5</v>
      </c>
      <c r="AJ714" s="696">
        <f t="shared" si="81"/>
        <v>0.5</v>
      </c>
      <c r="AK714" s="696">
        <f t="shared" si="81"/>
        <v>0.5</v>
      </c>
      <c r="AL714" s="696">
        <f t="shared" si="81"/>
        <v>0.5</v>
      </c>
      <c r="AM714" s="696">
        <f t="shared" si="81"/>
        <v>0.5</v>
      </c>
      <c r="AN714" s="696">
        <f t="shared" si="81"/>
        <v>0.5</v>
      </c>
      <c r="AO714" s="696">
        <f t="shared" si="81"/>
        <v>0.5</v>
      </c>
      <c r="AP714" s="696">
        <f t="shared" si="81"/>
        <v>0.5</v>
      </c>
      <c r="AQ714" s="696">
        <f t="shared" si="81"/>
        <v>0.5</v>
      </c>
      <c r="AR714" s="696">
        <f t="shared" si="81"/>
        <v>0.5</v>
      </c>
      <c r="AS714" s="696">
        <f t="shared" si="81"/>
        <v>0.5</v>
      </c>
      <c r="AT714" s="696">
        <f t="shared" si="81"/>
        <v>0.5</v>
      </c>
      <c r="AU714" s="696">
        <f t="shared" si="81"/>
        <v>0.5</v>
      </c>
      <c r="AV714" s="696">
        <f t="shared" si="81"/>
        <v>0.5</v>
      </c>
      <c r="AW714" s="696">
        <f t="shared" si="81"/>
        <v>0.5</v>
      </c>
      <c r="AX714" s="696">
        <f t="shared" si="81"/>
        <v>0.5</v>
      </c>
      <c r="AY714" s="696">
        <f t="shared" si="81"/>
        <v>0.5</v>
      </c>
      <c r="AZ714" s="696">
        <f t="shared" si="81"/>
        <v>0.5</v>
      </c>
      <c r="BA714" s="696">
        <f t="shared" si="81"/>
        <v>0.5</v>
      </c>
      <c r="BB714" s="696">
        <f t="shared" si="81"/>
        <v>0.5</v>
      </c>
      <c r="BC714" s="696">
        <f t="shared" si="81"/>
        <v>0.5</v>
      </c>
      <c r="BD714" s="696">
        <f t="shared" si="81"/>
        <v>0.5</v>
      </c>
      <c r="BE714" s="696">
        <f>0.5</f>
        <v>0.5</v>
      </c>
      <c r="BF714" s="696">
        <f t="shared" si="81"/>
        <v>0.5</v>
      </c>
      <c r="BG714" s="696">
        <f t="shared" si="81"/>
        <v>0.5</v>
      </c>
      <c r="BH714" s="696">
        <f t="shared" si="81"/>
        <v>0.5</v>
      </c>
    </row>
    <row r="715" spans="1:60" s="696" customFormat="1" ht="12.75" x14ac:dyDescent="0.2">
      <c r="A715" s="696" t="s">
        <v>6</v>
      </c>
      <c r="B715" s="696" t="s">
        <v>48</v>
      </c>
      <c r="C715" s="696" t="s">
        <v>8</v>
      </c>
      <c r="D715" s="696" t="s">
        <v>1074</v>
      </c>
      <c r="E715" s="699" t="s">
        <v>1047</v>
      </c>
      <c r="F715" s="696" t="s">
        <v>12</v>
      </c>
      <c r="G715" s="700">
        <f>'3 Heat eta and phi'!D$21</f>
        <v>0.22082583439363709</v>
      </c>
      <c r="H715" s="700">
        <f>'3 Heat eta and phi'!E$21</f>
        <v>0.23818542510955309</v>
      </c>
      <c r="I715" s="700">
        <f>'3 Heat eta and phi'!F$21</f>
        <v>0.24042546167303691</v>
      </c>
      <c r="J715" s="700">
        <f>'3 Heat eta and phi'!G$21</f>
        <v>0.24721206174660004</v>
      </c>
      <c r="K715" s="700">
        <f>'3 Heat eta and phi'!H$21</f>
        <v>0.25245285308078824</v>
      </c>
      <c r="L715" s="700">
        <f>'3 Heat eta and phi'!I$21</f>
        <v>0.25597161877739627</v>
      </c>
      <c r="M715" s="700">
        <f>'3 Heat eta and phi'!J$21</f>
        <v>0.25795766803074527</v>
      </c>
      <c r="N715" s="700">
        <f>'3 Heat eta and phi'!K$21</f>
        <v>0.26274732024593184</v>
      </c>
      <c r="O715" s="700">
        <f>'3 Heat eta and phi'!L$21</f>
        <v>0.26301245275701968</v>
      </c>
      <c r="P715" s="700">
        <f>'3 Heat eta and phi'!M$21</f>
        <v>0.25926789110504256</v>
      </c>
      <c r="Q715" s="700">
        <f>'3 Heat eta and phi'!N$21</f>
        <v>0.26376961637687713</v>
      </c>
      <c r="R715" s="705"/>
      <c r="S715" s="705"/>
      <c r="T715" s="700">
        <f>'3 Heat eta and phi'!Q$21</f>
        <v>0.26305771052289167</v>
      </c>
      <c r="U715" s="700">
        <f>'3 Heat eta and phi'!R$21</f>
        <v>0.27337536104858901</v>
      </c>
      <c r="V715" s="705"/>
      <c r="W715" s="705"/>
      <c r="X715" s="705"/>
      <c r="Y715" s="705"/>
      <c r="Z715" s="700">
        <f>'3 Heat eta and phi'!W$21</f>
        <v>0.27873423627915395</v>
      </c>
      <c r="AA715" s="700">
        <f>'3 Heat eta and phi'!X$21</f>
        <v>0.30307632471533119</v>
      </c>
      <c r="AB715" s="700">
        <f>'3 Heat eta and phi'!Y$21</f>
        <v>0.30222719842934154</v>
      </c>
      <c r="AC715" s="700">
        <f>'3 Heat eta and phi'!Z$21</f>
        <v>0.31428327370669973</v>
      </c>
      <c r="AD715" s="700">
        <f>'3 Heat eta and phi'!AA$21</f>
        <v>0.32638671499685012</v>
      </c>
      <c r="AE715" s="700">
        <f>'3 Heat eta and phi'!AB$21</f>
        <v>0.32866456515327247</v>
      </c>
      <c r="AF715" s="700">
        <f>'3 Heat eta and phi'!AC$21</f>
        <v>0.32726578478118595</v>
      </c>
      <c r="AG715" s="700">
        <f>'3 Heat eta and phi'!AD$21</f>
        <v>0.33804828140726689</v>
      </c>
      <c r="AH715" s="700">
        <f>'3 Heat eta and phi'!AE$21</f>
        <v>0.35308368348877672</v>
      </c>
      <c r="AI715" s="700">
        <f>'3 Heat eta and phi'!AF$21</f>
        <v>0.36127501605989543</v>
      </c>
      <c r="AJ715" s="700">
        <f>'3 Heat eta and phi'!AG$21</f>
        <v>0.336314328692911</v>
      </c>
      <c r="AK715" s="700">
        <f>'3 Heat eta and phi'!AH$21</f>
        <v>0.34392257025756506</v>
      </c>
      <c r="AL715" s="700">
        <f>'3 Heat eta and phi'!AI$21</f>
        <v>0.36114628596185655</v>
      </c>
      <c r="AM715" s="700">
        <f>'3 Heat eta and phi'!AJ$21</f>
        <v>0.37061538562698515</v>
      </c>
      <c r="AN715" s="700">
        <f>'3 Heat eta and phi'!AK$21</f>
        <v>0.37678757180985728</v>
      </c>
      <c r="AO715" s="700">
        <f>'3 Heat eta and phi'!AL$21</f>
        <v>0.38741092067264526</v>
      </c>
      <c r="AP715" s="700">
        <f>'3 Heat eta and phi'!AM$21</f>
        <v>0.383268005286727</v>
      </c>
      <c r="AQ715" s="700">
        <f>'3 Heat eta and phi'!AN$21</f>
        <v>0.39361997933234427</v>
      </c>
      <c r="AR715" s="700">
        <f>'3 Heat eta and phi'!AO$21</f>
        <v>0.40715832414469166</v>
      </c>
      <c r="AS715" s="700">
        <f>'3 Heat eta and phi'!AP$21</f>
        <v>0.41465054901440324</v>
      </c>
      <c r="AT715" s="700">
        <f>'3 Heat eta and phi'!AQ$21</f>
        <v>0.40584455533179142</v>
      </c>
      <c r="AU715" s="700">
        <f>'3 Heat eta and phi'!AR$21</f>
        <v>0.4151583306213521</v>
      </c>
      <c r="AV715" s="700">
        <f>'3 Heat eta and phi'!AS$21</f>
        <v>0.43862096220278957</v>
      </c>
      <c r="AW715" s="700">
        <f>'3 Heat eta and phi'!AT$21</f>
        <v>0.44758791805257503</v>
      </c>
      <c r="AX715" s="700">
        <f>'3 Heat eta and phi'!AU$21</f>
        <v>0.44657128563417114</v>
      </c>
      <c r="AY715" s="700">
        <f>'3 Heat eta and phi'!AV$21</f>
        <v>0.45050456715809217</v>
      </c>
      <c r="AZ715" s="700">
        <f>'3 Heat eta and phi'!AW$21</f>
        <v>0.44928545717019908</v>
      </c>
      <c r="BA715" s="700">
        <f>'3 Heat eta and phi'!AX$21</f>
        <v>0.44282161656391661</v>
      </c>
      <c r="BB715" s="700">
        <f>'3 Heat eta and phi'!AY$21</f>
        <v>0.4474011718435042</v>
      </c>
      <c r="BC715" s="700">
        <f>'3 Heat eta and phi'!AZ$21</f>
        <v>0.42440799931491724</v>
      </c>
      <c r="BD715" s="700">
        <f>'3 Heat eta and phi'!BA$21</f>
        <v>0.43407536964877846</v>
      </c>
      <c r="BE715" s="700">
        <f>'3 Heat eta and phi'!BB$21</f>
        <v>0.43033233297466611</v>
      </c>
      <c r="BF715" s="700">
        <f>'3 Heat eta and phi'!BC$21</f>
        <v>0.42931747399306813</v>
      </c>
      <c r="BG715" s="700">
        <f>'3 Heat eta and phi'!BD$21</f>
        <v>0.4373933131244585</v>
      </c>
      <c r="BH715" s="700">
        <f>'3 Heat eta and phi'!BE$21</f>
        <v>0.44952489502727749</v>
      </c>
    </row>
    <row r="716" spans="1:60" s="696" customFormat="1" ht="12.75" x14ac:dyDescent="0.2">
      <c r="A716" s="696" t="s">
        <v>6</v>
      </c>
      <c r="B716" s="696" t="s">
        <v>48</v>
      </c>
      <c r="C716" s="696" t="s">
        <v>8</v>
      </c>
      <c r="D716" s="696" t="s">
        <v>1074</v>
      </c>
      <c r="E716" s="699" t="s">
        <v>1047</v>
      </c>
      <c r="F716" s="696" t="s">
        <v>13</v>
      </c>
      <c r="G716" s="700">
        <f>'3 Heat eta and phi'!D$25</f>
        <v>0.67581033100446697</v>
      </c>
      <c r="H716" s="700">
        <f>'3 Heat eta and phi'!E$25</f>
        <v>0.67560989577368002</v>
      </c>
      <c r="I716" s="700">
        <f>'3 Heat eta and phi'!F$25</f>
        <v>0.67729927843316917</v>
      </c>
      <c r="J716" s="700">
        <f>'3 Heat eta and phi'!G$25</f>
        <v>0.6775283472683542</v>
      </c>
      <c r="K716" s="700">
        <f>'3 Heat eta and phi'!H$25</f>
        <v>0.67641163669682736</v>
      </c>
      <c r="L716" s="700">
        <f>'3 Heat eta and phi'!I$25</f>
        <v>0.67701294238918797</v>
      </c>
      <c r="M716" s="700">
        <f>'3 Heat eta and phi'!J$25</f>
        <v>0.67644027030122555</v>
      </c>
      <c r="N716" s="700">
        <f>'3 Heat eta and phi'!K$25</f>
        <v>0.67601076623525369</v>
      </c>
      <c r="O716" s="700">
        <f>'3 Heat eta and phi'!L$25</f>
        <v>0.67635436948803118</v>
      </c>
      <c r="P716" s="700">
        <f>'3 Heat eta and phi'!M$25</f>
        <v>0.67655480471881801</v>
      </c>
      <c r="Q716" s="700">
        <f>'3 Heat eta and phi'!N$25</f>
        <v>0.67626846867483681</v>
      </c>
      <c r="R716" s="705"/>
      <c r="S716" s="705"/>
      <c r="T716" s="700">
        <f>'3 Heat eta and phi'!Q$25</f>
        <v>0.67612530065284626</v>
      </c>
      <c r="U716" s="700">
        <f>'3 Heat eta and phi'!R$25</f>
        <v>0.67644027030122555</v>
      </c>
      <c r="V716" s="705"/>
      <c r="W716" s="705"/>
      <c r="X716" s="705"/>
      <c r="Y716" s="705"/>
      <c r="Z716" s="700">
        <f>'3 Heat eta and phi'!W$25</f>
        <v>0.677242011224373</v>
      </c>
      <c r="AA716" s="700">
        <f>'3 Heat eta and phi'!X$25</f>
        <v>0.67635436948803118</v>
      </c>
      <c r="AB716" s="700">
        <f>'3 Heat eta and phi'!Y$25</f>
        <v>0.67603939983965189</v>
      </c>
      <c r="AC716" s="700">
        <f>'3 Heat eta and phi'!Z$25</f>
        <v>0.67623983507043872</v>
      </c>
      <c r="AD716" s="700">
        <f>'3 Heat eta and phi'!AA$25</f>
        <v>0.67575306379567057</v>
      </c>
      <c r="AE716" s="700">
        <f>'3 Heat eta and phi'!AB$25</f>
        <v>0.6759821326308556</v>
      </c>
      <c r="AF716" s="700">
        <f>'3 Heat eta and phi'!AC$25</f>
        <v>0.67709884320238234</v>
      </c>
      <c r="AG716" s="700">
        <f>'3 Heat eta and phi'!AD$25</f>
        <v>0.67712747680678054</v>
      </c>
      <c r="AH716" s="700">
        <f>'3 Heat eta and phi'!AE$25</f>
        <v>0.67672660634520676</v>
      </c>
      <c r="AI716" s="700">
        <f>'3 Heat eta and phi'!AF$25</f>
        <v>0.67612530065284626</v>
      </c>
      <c r="AJ716" s="700">
        <f>'3 Heat eta and phi'!AG$25</f>
        <v>0.67486542205932887</v>
      </c>
      <c r="AK716" s="700">
        <f>'3 Heat eta and phi'!AH$25</f>
        <v>0.67492268926812504</v>
      </c>
      <c r="AL716" s="700">
        <f>'3 Heat eta and phi'!AI$25</f>
        <v>0.67626846867483681</v>
      </c>
      <c r="AM716" s="700">
        <f>'3 Heat eta and phi'!AJ$25</f>
        <v>0.67578169740006877</v>
      </c>
      <c r="AN716" s="700">
        <f>'3 Heat eta and phi'!AK$25</f>
        <v>0.67646890390562375</v>
      </c>
      <c r="AO716" s="700">
        <f>'3 Heat eta and phi'!AL$25</f>
        <v>0.67549536135608745</v>
      </c>
      <c r="AP716" s="700">
        <f>'3 Heat eta and phi'!AM$25</f>
        <v>0.67469362043294012</v>
      </c>
      <c r="AQ716" s="700">
        <f>'3 Heat eta and phi'!AN$25</f>
        <v>0.67666933913641047</v>
      </c>
      <c r="AR716" s="700">
        <f>'3 Heat eta and phi'!AO$25</f>
        <v>0.6753808269384951</v>
      </c>
      <c r="AS716" s="700">
        <f>'3 Heat eta and phi'!AP$25</f>
        <v>0.67526629252090253</v>
      </c>
      <c r="AT716" s="700">
        <f>'3 Heat eta and phi'!AQ$25</f>
        <v>0.67495132287252324</v>
      </c>
      <c r="AU716" s="700">
        <f>'3 Heat eta and phi'!AR$25</f>
        <v>0.67540946054289319</v>
      </c>
      <c r="AV716" s="700">
        <f>'3 Heat eta and phi'!AS$25</f>
        <v>0.67555262856488385</v>
      </c>
      <c r="AW716" s="700">
        <f>'3 Heat eta and phi'!AT$25</f>
        <v>0.67518039170770816</v>
      </c>
      <c r="AX716" s="700">
        <f>'3 Heat eta and phi'!AU$25</f>
        <v>0.6750658572901157</v>
      </c>
      <c r="AY716" s="700">
        <f>'3 Heat eta and phi'!AV$25</f>
        <v>0.67523765891650445</v>
      </c>
      <c r="AZ716" s="700">
        <f>'3 Heat eta and phi'!AW$25</f>
        <v>0.67509449089451379</v>
      </c>
      <c r="BA716" s="700">
        <f>'3 Heat eta and phi'!AX$25</f>
        <v>0.67497995647692133</v>
      </c>
      <c r="BB716" s="700">
        <f>'3 Heat eta and phi'!AY$25</f>
        <v>0.67500859008131942</v>
      </c>
      <c r="BC716" s="700">
        <f>'3 Heat eta and phi'!AZ$25</f>
        <v>0.67563852937807811</v>
      </c>
      <c r="BD716" s="700">
        <f>'3 Heat eta and phi'!BA$25</f>
        <v>0.67555262856488385</v>
      </c>
      <c r="BE716" s="700">
        <f>'3 Heat eta and phi'!BB$25</f>
        <v>0.67666933913641047</v>
      </c>
      <c r="BF716" s="700">
        <f>'3 Heat eta and phi'!BC$25</f>
        <v>0.67555262856488385</v>
      </c>
      <c r="BG716" s="700">
        <f>'3 Heat eta and phi'!BD$25</f>
        <v>0.67592486542205932</v>
      </c>
      <c r="BH716" s="700">
        <f>'3 Heat eta and phi'!BE$25</f>
        <v>0.67632573588363309</v>
      </c>
    </row>
    <row r="717" spans="1:60" s="697" customFormat="1" ht="12.75" x14ac:dyDescent="0.2">
      <c r="A717" s="697" t="s">
        <v>6</v>
      </c>
      <c r="B717" s="697" t="s">
        <v>48</v>
      </c>
      <c r="C717" s="697" t="s">
        <v>25</v>
      </c>
      <c r="F717" s="697" t="s">
        <v>9</v>
      </c>
      <c r="AB717" s="697">
        <v>54</v>
      </c>
      <c r="AC717" s="697">
        <v>52</v>
      </c>
      <c r="AD717" s="697">
        <v>52</v>
      </c>
      <c r="AE717" s="697">
        <v>23</v>
      </c>
      <c r="AF717" s="697">
        <v>50</v>
      </c>
      <c r="AG717" s="697">
        <v>45</v>
      </c>
      <c r="AH717" s="697">
        <v>82</v>
      </c>
      <c r="AI717" s="697">
        <v>75</v>
      </c>
      <c r="AJ717" s="697">
        <v>43</v>
      </c>
      <c r="AK717" s="697">
        <v>40</v>
      </c>
      <c r="AL717" s="697">
        <v>32</v>
      </c>
      <c r="AM717" s="697">
        <v>31</v>
      </c>
      <c r="AN717" s="697">
        <v>29</v>
      </c>
      <c r="AO717" s="697">
        <v>20</v>
      </c>
      <c r="AP717" s="697">
        <v>12</v>
      </c>
      <c r="AQ717" s="697">
        <v>16</v>
      </c>
      <c r="AR717" s="697">
        <v>17</v>
      </c>
      <c r="AS717" s="697">
        <v>9</v>
      </c>
      <c r="AT717" s="697">
        <v>6</v>
      </c>
      <c r="AU717" s="697">
        <v>15</v>
      </c>
      <c r="AV717" s="697">
        <v>28</v>
      </c>
      <c r="AW717" s="697">
        <v>3</v>
      </c>
      <c r="AX717" s="697">
        <v>4</v>
      </c>
      <c r="AY717" s="697">
        <v>20</v>
      </c>
      <c r="AZ717" s="697">
        <v>18</v>
      </c>
      <c r="BA717" s="697">
        <v>15</v>
      </c>
      <c r="BB717" s="697">
        <v>17</v>
      </c>
      <c r="BC717" s="697">
        <v>16</v>
      </c>
      <c r="BD717" s="697">
        <v>18</v>
      </c>
      <c r="BE717" s="697">
        <v>15</v>
      </c>
      <c r="BF717" s="697">
        <v>15</v>
      </c>
      <c r="BG717" s="697">
        <v>15</v>
      </c>
      <c r="BH717" s="697">
        <v>13</v>
      </c>
    </row>
    <row r="718" spans="1:60" s="697" customFormat="1" ht="12.75" x14ac:dyDescent="0.2">
      <c r="A718" s="697" t="s">
        <v>6</v>
      </c>
      <c r="B718" s="697" t="s">
        <v>48</v>
      </c>
      <c r="C718" s="697" t="s">
        <v>25</v>
      </c>
      <c r="F718" s="697" t="s">
        <v>10</v>
      </c>
      <c r="AB718" s="697">
        <v>4.4414834554741301E-4</v>
      </c>
      <c r="AC718" s="697">
        <v>4.3088804368541898E-4</v>
      </c>
      <c r="AD718" s="697">
        <v>4.3468811128015601E-4</v>
      </c>
      <c r="AE718" s="697">
        <v>1.92560468173103E-4</v>
      </c>
      <c r="AF718" s="697">
        <v>4.0106844634105301E-4</v>
      </c>
      <c r="AG718" s="697">
        <v>3.52360817477097E-4</v>
      </c>
      <c r="AH718" s="697">
        <v>6.3523542444571799E-4</v>
      </c>
      <c r="AI718" s="697">
        <v>5.7367958083145304E-4</v>
      </c>
      <c r="AJ718" s="697">
        <v>3.3598999843725602E-4</v>
      </c>
      <c r="AK718" s="697">
        <v>3.1412954702519301E-4</v>
      </c>
      <c r="AL718" s="697">
        <v>2.4065397718299499E-4</v>
      </c>
      <c r="AM718" s="697">
        <v>2.38324043820873E-4</v>
      </c>
      <c r="AN718" s="697">
        <v>2.19464204631451E-4</v>
      </c>
      <c r="AO718" s="697">
        <v>1.5162657407337201E-4</v>
      </c>
      <c r="AP718" s="698">
        <v>9.13235059093919E-5</v>
      </c>
      <c r="AQ718" s="697">
        <v>1.15025161754134E-4</v>
      </c>
      <c r="AR718" s="697">
        <v>1.25220055833413E-4</v>
      </c>
      <c r="AS718" s="698">
        <v>6.6068138273272503E-5</v>
      </c>
      <c r="AT718" s="698">
        <v>4.32600795985465E-5</v>
      </c>
      <c r="AU718" s="697">
        <v>1.07597842304602E-4</v>
      </c>
      <c r="AV718" s="697">
        <v>1.9872672945484999E-4</v>
      </c>
      <c r="AW718" s="698">
        <v>2.19219723929294E-5</v>
      </c>
      <c r="AX718" s="698">
        <v>2.89949621253307E-5</v>
      </c>
      <c r="AY718" s="697">
        <v>1.4434284312098101E-4</v>
      </c>
      <c r="AZ718" s="697">
        <v>1.3091861226271001E-4</v>
      </c>
      <c r="BA718" s="697">
        <v>1.10915571067304E-4</v>
      </c>
      <c r="BB718" s="697">
        <v>1.27746550843127E-4</v>
      </c>
      <c r="BC718" s="697">
        <v>1.2027000616383799E-4</v>
      </c>
      <c r="BD718" s="697">
        <v>1.4579148577723101E-4</v>
      </c>
      <c r="BE718" s="697">
        <v>1.1554104017747099E-4</v>
      </c>
      <c r="BF718" s="697">
        <v>1.2680592775443601E-4</v>
      </c>
      <c r="BG718" s="697">
        <v>1.23149676116352E-4</v>
      </c>
      <c r="BH718" s="697">
        <v>1.06029835164387E-4</v>
      </c>
    </row>
    <row r="719" spans="1:60" s="696" customFormat="1" ht="12.75" x14ac:dyDescent="0.2">
      <c r="A719" s="696" t="s">
        <v>6</v>
      </c>
      <c r="B719" s="696" t="s">
        <v>48</v>
      </c>
      <c r="C719" s="696" t="s">
        <v>25</v>
      </c>
      <c r="D719" s="696" t="s">
        <v>1075</v>
      </c>
      <c r="E719" s="699" t="s">
        <v>1053</v>
      </c>
      <c r="F719" s="696" t="s">
        <v>11</v>
      </c>
      <c r="G719" s="705"/>
      <c r="H719" s="705"/>
      <c r="I719" s="705"/>
      <c r="J719" s="705"/>
      <c r="K719" s="705"/>
      <c r="L719" s="705"/>
      <c r="M719" s="705"/>
      <c r="N719" s="705"/>
      <c r="O719" s="705"/>
      <c r="P719" s="705"/>
      <c r="Q719" s="705"/>
      <c r="R719" s="705"/>
      <c r="S719" s="705"/>
      <c r="T719" s="705"/>
      <c r="U719" s="705"/>
      <c r="V719" s="705"/>
      <c r="W719" s="705"/>
      <c r="X719" s="705"/>
      <c r="Y719" s="705"/>
      <c r="Z719" s="705"/>
      <c r="AA719" s="705"/>
      <c r="AB719" s="696">
        <f t="shared" ref="AB719:BH719" si="82">0.5</f>
        <v>0.5</v>
      </c>
      <c r="AC719" s="696">
        <f t="shared" si="82"/>
        <v>0.5</v>
      </c>
      <c r="AD719" s="696">
        <f t="shared" si="82"/>
        <v>0.5</v>
      </c>
      <c r="AE719" s="696">
        <f t="shared" si="82"/>
        <v>0.5</v>
      </c>
      <c r="AF719" s="696">
        <f t="shared" si="82"/>
        <v>0.5</v>
      </c>
      <c r="AG719" s="696">
        <f t="shared" si="82"/>
        <v>0.5</v>
      </c>
      <c r="AH719" s="696">
        <f t="shared" si="82"/>
        <v>0.5</v>
      </c>
      <c r="AI719" s="696">
        <f t="shared" si="82"/>
        <v>0.5</v>
      </c>
      <c r="AJ719" s="696">
        <f t="shared" si="82"/>
        <v>0.5</v>
      </c>
      <c r="AK719" s="696">
        <f t="shared" si="82"/>
        <v>0.5</v>
      </c>
      <c r="AL719" s="696">
        <f t="shared" si="82"/>
        <v>0.5</v>
      </c>
      <c r="AM719" s="696">
        <f t="shared" si="82"/>
        <v>0.5</v>
      </c>
      <c r="AN719" s="696">
        <f t="shared" si="82"/>
        <v>0.5</v>
      </c>
      <c r="AO719" s="696">
        <f t="shared" si="82"/>
        <v>0.5</v>
      </c>
      <c r="AP719" s="696">
        <f t="shared" si="82"/>
        <v>0.5</v>
      </c>
      <c r="AQ719" s="696">
        <f t="shared" si="82"/>
        <v>0.5</v>
      </c>
      <c r="AR719" s="696">
        <f t="shared" si="82"/>
        <v>0.5</v>
      </c>
      <c r="AS719" s="696">
        <f t="shared" si="82"/>
        <v>0.5</v>
      </c>
      <c r="AT719" s="696">
        <f t="shared" si="82"/>
        <v>0.5</v>
      </c>
      <c r="AU719" s="696">
        <f t="shared" si="82"/>
        <v>0.5</v>
      </c>
      <c r="AV719" s="696">
        <f t="shared" si="82"/>
        <v>0.5</v>
      </c>
      <c r="AW719" s="696">
        <f t="shared" si="82"/>
        <v>0.5</v>
      </c>
      <c r="AX719" s="696">
        <f t="shared" si="82"/>
        <v>0.5</v>
      </c>
      <c r="AY719" s="696">
        <f t="shared" si="82"/>
        <v>0.5</v>
      </c>
      <c r="AZ719" s="696">
        <f t="shared" si="82"/>
        <v>0.5</v>
      </c>
      <c r="BA719" s="696">
        <f t="shared" si="82"/>
        <v>0.5</v>
      </c>
      <c r="BB719" s="696">
        <f t="shared" si="82"/>
        <v>0.5</v>
      </c>
      <c r="BC719" s="696">
        <f t="shared" si="82"/>
        <v>0.5</v>
      </c>
      <c r="BD719" s="696">
        <f t="shared" si="82"/>
        <v>0.5</v>
      </c>
      <c r="BE719" s="696">
        <f>0.5</f>
        <v>0.5</v>
      </c>
      <c r="BF719" s="696">
        <f t="shared" si="82"/>
        <v>0.5</v>
      </c>
      <c r="BG719" s="696">
        <f t="shared" si="82"/>
        <v>0.5</v>
      </c>
      <c r="BH719" s="696">
        <f t="shared" si="82"/>
        <v>0.5</v>
      </c>
    </row>
    <row r="720" spans="1:60" s="696" customFormat="1" ht="12.75" x14ac:dyDescent="0.2">
      <c r="A720" s="696" t="s">
        <v>6</v>
      </c>
      <c r="B720" s="696" t="s">
        <v>48</v>
      </c>
      <c r="C720" s="696" t="s">
        <v>25</v>
      </c>
      <c r="D720" s="696" t="s">
        <v>1075</v>
      </c>
      <c r="E720" s="699" t="s">
        <v>1053</v>
      </c>
      <c r="F720" s="696" t="s">
        <v>12</v>
      </c>
      <c r="G720" s="705"/>
      <c r="H720" s="705"/>
      <c r="I720" s="705"/>
      <c r="J720" s="705"/>
      <c r="K720" s="705"/>
      <c r="L720" s="705"/>
      <c r="M720" s="705"/>
      <c r="N720" s="705"/>
      <c r="O720" s="705"/>
      <c r="P720" s="705"/>
      <c r="Q720" s="705"/>
      <c r="R720" s="705"/>
      <c r="S720" s="705"/>
      <c r="T720" s="705"/>
      <c r="U720" s="705"/>
      <c r="V720" s="705"/>
      <c r="W720" s="705"/>
      <c r="X720" s="705"/>
      <c r="Y720" s="705"/>
      <c r="Z720" s="705"/>
      <c r="AA720" s="705"/>
      <c r="AB720" s="700">
        <f>'3 Heat eta and phi'!Y$20</f>
        <v>0.30222719842934154</v>
      </c>
      <c r="AC720" s="700">
        <f>'3 Heat eta and phi'!Z$20</f>
        <v>0.31428327370669973</v>
      </c>
      <c r="AD720" s="700">
        <f>'3 Heat eta and phi'!AA$20</f>
        <v>0.32638671499685012</v>
      </c>
      <c r="AE720" s="700">
        <f>'3 Heat eta and phi'!AB$20</f>
        <v>0.32866456515327247</v>
      </c>
      <c r="AF720" s="700">
        <f>'3 Heat eta and phi'!AC$20</f>
        <v>0.32726578478118595</v>
      </c>
      <c r="AG720" s="700">
        <f>'3 Heat eta and phi'!AD$20</f>
        <v>0.33804828140726689</v>
      </c>
      <c r="AH720" s="700">
        <f>'3 Heat eta and phi'!AE$20</f>
        <v>0.35308368348877672</v>
      </c>
      <c r="AI720" s="700">
        <f>'3 Heat eta and phi'!AF$20</f>
        <v>0.36127501605989543</v>
      </c>
      <c r="AJ720" s="700">
        <f>'3 Heat eta and phi'!AG$20</f>
        <v>0.336314328692911</v>
      </c>
      <c r="AK720" s="700">
        <f>'3 Heat eta and phi'!AH$20</f>
        <v>0.34392257025756506</v>
      </c>
      <c r="AL720" s="700">
        <f>'3 Heat eta and phi'!AI$20</f>
        <v>0.36114628596185655</v>
      </c>
      <c r="AM720" s="700">
        <f>'3 Heat eta and phi'!AJ$20</f>
        <v>0.37061538562698515</v>
      </c>
      <c r="AN720" s="700">
        <f>'3 Heat eta and phi'!AK$20</f>
        <v>0.37678757180985728</v>
      </c>
      <c r="AO720" s="700">
        <f>'3 Heat eta and phi'!AL$20</f>
        <v>0.38741092067264526</v>
      </c>
      <c r="AP720" s="700">
        <f>'3 Heat eta and phi'!AM$20</f>
        <v>0.383268005286727</v>
      </c>
      <c r="AQ720" s="700">
        <f>'3 Heat eta and phi'!AN$20</f>
        <v>0.39361997933234427</v>
      </c>
      <c r="AR720" s="700">
        <f>'3 Heat eta and phi'!AO$20</f>
        <v>0.40715832414469166</v>
      </c>
      <c r="AS720" s="700">
        <f>'3 Heat eta and phi'!AP$20</f>
        <v>0.41465054901440324</v>
      </c>
      <c r="AT720" s="700">
        <f>'3 Heat eta and phi'!AQ$20</f>
        <v>0.40584455533179142</v>
      </c>
      <c r="AU720" s="700">
        <f>'3 Heat eta and phi'!AR$20</f>
        <v>0.4151583306213521</v>
      </c>
      <c r="AV720" s="700">
        <f>'3 Heat eta and phi'!AS$20</f>
        <v>0.43862096220278957</v>
      </c>
      <c r="AW720" s="700">
        <f>'3 Heat eta and phi'!AT$20</f>
        <v>0.44758791805257503</v>
      </c>
      <c r="AX720" s="700">
        <f>'3 Heat eta and phi'!AU$20</f>
        <v>0.44657128563417114</v>
      </c>
      <c r="AY720" s="700">
        <f>'3 Heat eta and phi'!AV$20</f>
        <v>0.45050456715809217</v>
      </c>
      <c r="AZ720" s="700">
        <f>'3 Heat eta and phi'!AW$20</f>
        <v>0.44928545717019908</v>
      </c>
      <c r="BA720" s="700">
        <f>'3 Heat eta and phi'!AX$20</f>
        <v>0.44282161656391661</v>
      </c>
      <c r="BB720" s="700">
        <f>'3 Heat eta and phi'!AY$20</f>
        <v>0.4474011718435042</v>
      </c>
      <c r="BC720" s="700">
        <f>'3 Heat eta and phi'!AZ$20</f>
        <v>0.42440799931491724</v>
      </c>
      <c r="BD720" s="700">
        <f>'3 Heat eta and phi'!BA$20</f>
        <v>0.43407536964877846</v>
      </c>
      <c r="BE720" s="700">
        <f>'3 Heat eta and phi'!BB$20</f>
        <v>0.43033233297466611</v>
      </c>
      <c r="BF720" s="700">
        <f>'3 Heat eta and phi'!BC$20</f>
        <v>0.42931747399306813</v>
      </c>
      <c r="BG720" s="700">
        <f>'3 Heat eta and phi'!BD$20</f>
        <v>0.4373933131244585</v>
      </c>
      <c r="BH720" s="700">
        <f>'3 Heat eta and phi'!BE$20</f>
        <v>0.44952489502727749</v>
      </c>
    </row>
    <row r="721" spans="1:60" s="696" customFormat="1" ht="12.75" x14ac:dyDescent="0.2">
      <c r="A721" s="696" t="s">
        <v>6</v>
      </c>
      <c r="B721" s="696" t="s">
        <v>48</v>
      </c>
      <c r="C721" s="696" t="s">
        <v>25</v>
      </c>
      <c r="D721" s="696" t="s">
        <v>1075</v>
      </c>
      <c r="E721" s="699" t="s">
        <v>1053</v>
      </c>
      <c r="F721" s="696" t="s">
        <v>13</v>
      </c>
      <c r="G721" s="705"/>
      <c r="H721" s="705"/>
      <c r="I721" s="705"/>
      <c r="J721" s="705"/>
      <c r="K721" s="705"/>
      <c r="L721" s="705"/>
      <c r="M721" s="705"/>
      <c r="N721" s="705"/>
      <c r="O721" s="705"/>
      <c r="P721" s="705"/>
      <c r="Q721" s="705"/>
      <c r="R721" s="705"/>
      <c r="S721" s="705"/>
      <c r="T721" s="705"/>
      <c r="U721" s="705"/>
      <c r="V721" s="705"/>
      <c r="W721" s="705"/>
      <c r="X721" s="705"/>
      <c r="Y721" s="705"/>
      <c r="Z721" s="705"/>
      <c r="AA721" s="705"/>
      <c r="AB721" s="700">
        <f>'3 Heat eta and phi'!Y$24</f>
        <v>0.402134855210315</v>
      </c>
      <c r="AC721" s="700">
        <f>'3 Heat eta and phi'!Z$24</f>
        <v>0.40250475586556766</v>
      </c>
      <c r="AD721" s="700">
        <f>'3 Heat eta and phi'!AA$24</f>
        <v>0.40160642570281135</v>
      </c>
      <c r="AE721" s="700">
        <f>'3 Heat eta and phi'!AB$24</f>
        <v>0.40202916930881427</v>
      </c>
      <c r="AF721" s="700">
        <f>'3 Heat eta and phi'!AC$24</f>
        <v>0.40409004438807872</v>
      </c>
      <c r="AG721" s="700">
        <f>'3 Heat eta and phi'!AD$24</f>
        <v>0.40414288733882908</v>
      </c>
      <c r="AH721" s="700">
        <f>'3 Heat eta and phi'!AE$24</f>
        <v>0.40340308602832387</v>
      </c>
      <c r="AI721" s="700">
        <f>'3 Heat eta and phi'!AF$24</f>
        <v>0.4022933840625661</v>
      </c>
      <c r="AJ721" s="700">
        <f>'3 Heat eta and phi'!AG$24</f>
        <v>0.39996829422954983</v>
      </c>
      <c r="AK721" s="700">
        <f>'3 Heat eta and phi'!AH$24</f>
        <v>0.40007398013105056</v>
      </c>
      <c r="AL721" s="700">
        <f>'3 Heat eta and phi'!AI$24</f>
        <v>0.40255759881631803</v>
      </c>
      <c r="AM721" s="700">
        <f>'3 Heat eta and phi'!AJ$24</f>
        <v>0.40165926865356172</v>
      </c>
      <c r="AN721" s="700">
        <f>'3 Heat eta and phi'!AK$24</f>
        <v>0.40292749947157058</v>
      </c>
      <c r="AO721" s="700">
        <f>'3 Heat eta and phi'!AL$24</f>
        <v>0.40113083914605796</v>
      </c>
      <c r="AP721" s="700">
        <f>'3 Heat eta and phi'!AM$24</f>
        <v>0.39965123652504764</v>
      </c>
      <c r="AQ721" s="700">
        <f>'3 Heat eta and phi'!AN$24</f>
        <v>0.40329740012682325</v>
      </c>
      <c r="AR721" s="700">
        <f>'3 Heat eta and phi'!AO$24</f>
        <v>0.40091946734305661</v>
      </c>
      <c r="AS721" s="700">
        <f>'3 Heat eta and phi'!AP$24</f>
        <v>0.40070809554005504</v>
      </c>
      <c r="AT721" s="700">
        <f>'3 Heat eta and phi'!AQ$24</f>
        <v>0.40012682308180103</v>
      </c>
      <c r="AU721" s="700">
        <f>'3 Heat eta and phi'!AR$24</f>
        <v>0.40097231029380687</v>
      </c>
      <c r="AV721" s="700">
        <f>'3 Heat eta and phi'!AS$24</f>
        <v>0.40123652504755869</v>
      </c>
      <c r="AW721" s="700">
        <f>'3 Heat eta and phi'!AT$24</f>
        <v>0.40054956668780395</v>
      </c>
      <c r="AX721" s="700">
        <f>'3 Heat eta and phi'!AU$24</f>
        <v>0.40033819488480238</v>
      </c>
      <c r="AY721" s="700">
        <f>'3 Heat eta and phi'!AV$24</f>
        <v>0.40065525258930468</v>
      </c>
      <c r="AZ721" s="700">
        <f>'3 Heat eta and phi'!AW$24</f>
        <v>0.40039103783555285</v>
      </c>
      <c r="BA721" s="700">
        <f>'3 Heat eta and phi'!AX$24</f>
        <v>0.40017966603255128</v>
      </c>
      <c r="BB721" s="700">
        <f>'3 Heat eta and phi'!AY$24</f>
        <v>0.40023250898330165</v>
      </c>
      <c r="BC721" s="700">
        <f>'3 Heat eta and phi'!AZ$24</f>
        <v>0.40139505389980978</v>
      </c>
      <c r="BD721" s="700">
        <f>'3 Heat eta and phi'!BA$24</f>
        <v>0.40123652504755869</v>
      </c>
      <c r="BE721" s="700">
        <f>'3 Heat eta and phi'!BB$24</f>
        <v>0.40329740012682325</v>
      </c>
      <c r="BF721" s="700">
        <f>'3 Heat eta and phi'!BC$24</f>
        <v>0.40123652504755869</v>
      </c>
      <c r="BG721" s="700">
        <f>'3 Heat eta and phi'!BD$24</f>
        <v>0.40192348340731354</v>
      </c>
      <c r="BH721" s="700">
        <f>'3 Heat eta and phi'!BE$24</f>
        <v>0.40266328471781876</v>
      </c>
    </row>
    <row r="722" spans="1:60" s="696" customFormat="1" ht="12.75" x14ac:dyDescent="0.2">
      <c r="A722" s="696" t="s">
        <v>6</v>
      </c>
      <c r="B722" s="696" t="s">
        <v>48</v>
      </c>
      <c r="C722" s="696" t="s">
        <v>25</v>
      </c>
      <c r="D722" s="696" t="s">
        <v>1074</v>
      </c>
      <c r="E722" s="699" t="s">
        <v>1047</v>
      </c>
      <c r="F722" s="696" t="s">
        <v>11</v>
      </c>
      <c r="G722" s="705"/>
      <c r="H722" s="705"/>
      <c r="I722" s="705"/>
      <c r="J722" s="705"/>
      <c r="K722" s="705"/>
      <c r="L722" s="705"/>
      <c r="M722" s="705"/>
      <c r="N722" s="705"/>
      <c r="O722" s="705"/>
      <c r="P722" s="705"/>
      <c r="Q722" s="705"/>
      <c r="R722" s="705"/>
      <c r="S722" s="705"/>
      <c r="T722" s="705"/>
      <c r="U722" s="705"/>
      <c r="V722" s="705"/>
      <c r="W722" s="705"/>
      <c r="X722" s="705"/>
      <c r="Y722" s="705"/>
      <c r="Z722" s="705"/>
      <c r="AA722" s="705"/>
      <c r="AB722" s="696">
        <f t="shared" ref="AB722:BH722" si="83">0.5</f>
        <v>0.5</v>
      </c>
      <c r="AC722" s="696">
        <f t="shared" si="83"/>
        <v>0.5</v>
      </c>
      <c r="AD722" s="696">
        <f t="shared" si="83"/>
        <v>0.5</v>
      </c>
      <c r="AE722" s="696">
        <f t="shared" si="83"/>
        <v>0.5</v>
      </c>
      <c r="AF722" s="696">
        <f t="shared" si="83"/>
        <v>0.5</v>
      </c>
      <c r="AG722" s="696">
        <f t="shared" si="83"/>
        <v>0.5</v>
      </c>
      <c r="AH722" s="696">
        <f t="shared" si="83"/>
        <v>0.5</v>
      </c>
      <c r="AI722" s="696">
        <f t="shared" si="83"/>
        <v>0.5</v>
      </c>
      <c r="AJ722" s="696">
        <f t="shared" si="83"/>
        <v>0.5</v>
      </c>
      <c r="AK722" s="696">
        <f t="shared" si="83"/>
        <v>0.5</v>
      </c>
      <c r="AL722" s="696">
        <f t="shared" si="83"/>
        <v>0.5</v>
      </c>
      <c r="AM722" s="696">
        <f t="shared" si="83"/>
        <v>0.5</v>
      </c>
      <c r="AN722" s="696">
        <f t="shared" si="83"/>
        <v>0.5</v>
      </c>
      <c r="AO722" s="696">
        <f t="shared" si="83"/>
        <v>0.5</v>
      </c>
      <c r="AP722" s="696">
        <f t="shared" si="83"/>
        <v>0.5</v>
      </c>
      <c r="AQ722" s="696">
        <f t="shared" si="83"/>
        <v>0.5</v>
      </c>
      <c r="AR722" s="696">
        <f t="shared" si="83"/>
        <v>0.5</v>
      </c>
      <c r="AS722" s="696">
        <f t="shared" si="83"/>
        <v>0.5</v>
      </c>
      <c r="AT722" s="696">
        <f t="shared" si="83"/>
        <v>0.5</v>
      </c>
      <c r="AU722" s="696">
        <f t="shared" si="83"/>
        <v>0.5</v>
      </c>
      <c r="AV722" s="696">
        <f t="shared" si="83"/>
        <v>0.5</v>
      </c>
      <c r="AW722" s="696">
        <f t="shared" si="83"/>
        <v>0.5</v>
      </c>
      <c r="AX722" s="696">
        <f t="shared" si="83"/>
        <v>0.5</v>
      </c>
      <c r="AY722" s="696">
        <f t="shared" si="83"/>
        <v>0.5</v>
      </c>
      <c r="AZ722" s="696">
        <f t="shared" si="83"/>
        <v>0.5</v>
      </c>
      <c r="BA722" s="696">
        <f t="shared" si="83"/>
        <v>0.5</v>
      </c>
      <c r="BB722" s="696">
        <f t="shared" si="83"/>
        <v>0.5</v>
      </c>
      <c r="BC722" s="696">
        <f t="shared" si="83"/>
        <v>0.5</v>
      </c>
      <c r="BD722" s="696">
        <f t="shared" si="83"/>
        <v>0.5</v>
      </c>
      <c r="BE722" s="696">
        <f>0.5</f>
        <v>0.5</v>
      </c>
      <c r="BF722" s="696">
        <f t="shared" si="83"/>
        <v>0.5</v>
      </c>
      <c r="BG722" s="696">
        <f t="shared" si="83"/>
        <v>0.5</v>
      </c>
      <c r="BH722" s="696">
        <f t="shared" si="83"/>
        <v>0.5</v>
      </c>
    </row>
    <row r="723" spans="1:60" s="696" customFormat="1" ht="12.75" x14ac:dyDescent="0.2">
      <c r="A723" s="696" t="s">
        <v>6</v>
      </c>
      <c r="B723" s="696" t="s">
        <v>48</v>
      </c>
      <c r="C723" s="696" t="s">
        <v>25</v>
      </c>
      <c r="D723" s="696" t="s">
        <v>1074</v>
      </c>
      <c r="E723" s="699" t="s">
        <v>1047</v>
      </c>
      <c r="F723" s="696" t="s">
        <v>12</v>
      </c>
      <c r="G723" s="705"/>
      <c r="H723" s="705"/>
      <c r="I723" s="705"/>
      <c r="J723" s="705"/>
      <c r="K723" s="705"/>
      <c r="L723" s="705"/>
      <c r="M723" s="705"/>
      <c r="N723" s="705"/>
      <c r="O723" s="705"/>
      <c r="P723" s="705"/>
      <c r="Q723" s="705"/>
      <c r="R723" s="705"/>
      <c r="S723" s="705"/>
      <c r="T723" s="705"/>
      <c r="U723" s="705"/>
      <c r="V723" s="705"/>
      <c r="W723" s="705"/>
      <c r="X723" s="705"/>
      <c r="Y723" s="705"/>
      <c r="Z723" s="705"/>
      <c r="AA723" s="705"/>
      <c r="AB723" s="700">
        <f>'3 Heat eta and phi'!Y$21</f>
        <v>0.30222719842934154</v>
      </c>
      <c r="AC723" s="700">
        <f>'3 Heat eta and phi'!Z$21</f>
        <v>0.31428327370669973</v>
      </c>
      <c r="AD723" s="700">
        <f>'3 Heat eta and phi'!AA$21</f>
        <v>0.32638671499685012</v>
      </c>
      <c r="AE723" s="700">
        <f>'3 Heat eta and phi'!AB$21</f>
        <v>0.32866456515327247</v>
      </c>
      <c r="AF723" s="700">
        <f>'3 Heat eta and phi'!AC$21</f>
        <v>0.32726578478118595</v>
      </c>
      <c r="AG723" s="700">
        <f>'3 Heat eta and phi'!AD$21</f>
        <v>0.33804828140726689</v>
      </c>
      <c r="AH723" s="700">
        <f>'3 Heat eta and phi'!AE$21</f>
        <v>0.35308368348877672</v>
      </c>
      <c r="AI723" s="700">
        <f>'3 Heat eta and phi'!AF$21</f>
        <v>0.36127501605989543</v>
      </c>
      <c r="AJ723" s="700">
        <f>'3 Heat eta and phi'!AG$21</f>
        <v>0.336314328692911</v>
      </c>
      <c r="AK723" s="700">
        <f>'3 Heat eta and phi'!AH$21</f>
        <v>0.34392257025756506</v>
      </c>
      <c r="AL723" s="700">
        <f>'3 Heat eta and phi'!AI$21</f>
        <v>0.36114628596185655</v>
      </c>
      <c r="AM723" s="700">
        <f>'3 Heat eta and phi'!AJ$21</f>
        <v>0.37061538562698515</v>
      </c>
      <c r="AN723" s="700">
        <f>'3 Heat eta and phi'!AK$21</f>
        <v>0.37678757180985728</v>
      </c>
      <c r="AO723" s="700">
        <f>'3 Heat eta and phi'!AL$21</f>
        <v>0.38741092067264526</v>
      </c>
      <c r="AP723" s="700">
        <f>'3 Heat eta and phi'!AM$21</f>
        <v>0.383268005286727</v>
      </c>
      <c r="AQ723" s="700">
        <f>'3 Heat eta and phi'!AN$21</f>
        <v>0.39361997933234427</v>
      </c>
      <c r="AR723" s="700">
        <f>'3 Heat eta and phi'!AO$21</f>
        <v>0.40715832414469166</v>
      </c>
      <c r="AS723" s="700">
        <f>'3 Heat eta and phi'!AP$21</f>
        <v>0.41465054901440324</v>
      </c>
      <c r="AT723" s="700">
        <f>'3 Heat eta and phi'!AQ$21</f>
        <v>0.40584455533179142</v>
      </c>
      <c r="AU723" s="700">
        <f>'3 Heat eta and phi'!AR$21</f>
        <v>0.4151583306213521</v>
      </c>
      <c r="AV723" s="700">
        <f>'3 Heat eta and phi'!AS$21</f>
        <v>0.43862096220278957</v>
      </c>
      <c r="AW723" s="700">
        <f>'3 Heat eta and phi'!AT$21</f>
        <v>0.44758791805257503</v>
      </c>
      <c r="AX723" s="700">
        <f>'3 Heat eta and phi'!AU$21</f>
        <v>0.44657128563417114</v>
      </c>
      <c r="AY723" s="700">
        <f>'3 Heat eta and phi'!AV$21</f>
        <v>0.45050456715809217</v>
      </c>
      <c r="AZ723" s="700">
        <f>'3 Heat eta and phi'!AW$21</f>
        <v>0.44928545717019908</v>
      </c>
      <c r="BA723" s="700">
        <f>'3 Heat eta and phi'!AX$21</f>
        <v>0.44282161656391661</v>
      </c>
      <c r="BB723" s="700">
        <f>'3 Heat eta and phi'!AY$21</f>
        <v>0.4474011718435042</v>
      </c>
      <c r="BC723" s="700">
        <f>'3 Heat eta and phi'!AZ$21</f>
        <v>0.42440799931491724</v>
      </c>
      <c r="BD723" s="700">
        <f>'3 Heat eta and phi'!BA$21</f>
        <v>0.43407536964877846</v>
      </c>
      <c r="BE723" s="700">
        <f>'3 Heat eta and phi'!BB$21</f>
        <v>0.43033233297466611</v>
      </c>
      <c r="BF723" s="700">
        <f>'3 Heat eta and phi'!BC$21</f>
        <v>0.42931747399306813</v>
      </c>
      <c r="BG723" s="700">
        <f>'3 Heat eta and phi'!BD$21</f>
        <v>0.4373933131244585</v>
      </c>
      <c r="BH723" s="700">
        <f>'3 Heat eta and phi'!BE$21</f>
        <v>0.44952489502727749</v>
      </c>
    </row>
    <row r="724" spans="1:60" s="696" customFormat="1" ht="12.75" x14ac:dyDescent="0.2">
      <c r="A724" s="696" t="s">
        <v>6</v>
      </c>
      <c r="B724" s="696" t="s">
        <v>48</v>
      </c>
      <c r="C724" s="696" t="s">
        <v>25</v>
      </c>
      <c r="D724" s="696" t="s">
        <v>1074</v>
      </c>
      <c r="E724" s="699" t="s">
        <v>1047</v>
      </c>
      <c r="F724" s="696" t="s">
        <v>13</v>
      </c>
      <c r="G724" s="705"/>
      <c r="H724" s="705"/>
      <c r="I724" s="705"/>
      <c r="J724" s="705"/>
      <c r="K724" s="705"/>
      <c r="L724" s="705"/>
      <c r="M724" s="705"/>
      <c r="N724" s="705"/>
      <c r="O724" s="705"/>
      <c r="P724" s="705"/>
      <c r="Q724" s="705"/>
      <c r="R724" s="705"/>
      <c r="S724" s="705"/>
      <c r="T724" s="705"/>
      <c r="U724" s="705"/>
      <c r="V724" s="705"/>
      <c r="W724" s="705"/>
      <c r="X724" s="705"/>
      <c r="Y724" s="705"/>
      <c r="Z724" s="705"/>
      <c r="AA724" s="705"/>
      <c r="AB724" s="700">
        <f>'3 Heat eta and phi'!Y$25</f>
        <v>0.67603939983965189</v>
      </c>
      <c r="AC724" s="700">
        <f>'3 Heat eta and phi'!Z$25</f>
        <v>0.67623983507043872</v>
      </c>
      <c r="AD724" s="700">
        <f>'3 Heat eta and phi'!AA$25</f>
        <v>0.67575306379567057</v>
      </c>
      <c r="AE724" s="700">
        <f>'3 Heat eta and phi'!AB$25</f>
        <v>0.6759821326308556</v>
      </c>
      <c r="AF724" s="700">
        <f>'3 Heat eta and phi'!AC$25</f>
        <v>0.67709884320238234</v>
      </c>
      <c r="AG724" s="700">
        <f>'3 Heat eta and phi'!AD$25</f>
        <v>0.67712747680678054</v>
      </c>
      <c r="AH724" s="700">
        <f>'3 Heat eta and phi'!AE$25</f>
        <v>0.67672660634520676</v>
      </c>
      <c r="AI724" s="700">
        <f>'3 Heat eta and phi'!AF$25</f>
        <v>0.67612530065284626</v>
      </c>
      <c r="AJ724" s="700">
        <f>'3 Heat eta and phi'!AG$25</f>
        <v>0.67486542205932887</v>
      </c>
      <c r="AK724" s="700">
        <f>'3 Heat eta and phi'!AH$25</f>
        <v>0.67492268926812504</v>
      </c>
      <c r="AL724" s="700">
        <f>'3 Heat eta and phi'!AI$25</f>
        <v>0.67626846867483681</v>
      </c>
      <c r="AM724" s="700">
        <f>'3 Heat eta and phi'!AJ$25</f>
        <v>0.67578169740006877</v>
      </c>
      <c r="AN724" s="700">
        <f>'3 Heat eta and phi'!AK$25</f>
        <v>0.67646890390562375</v>
      </c>
      <c r="AO724" s="700">
        <f>'3 Heat eta and phi'!AL$25</f>
        <v>0.67549536135608745</v>
      </c>
      <c r="AP724" s="700">
        <f>'3 Heat eta and phi'!AM$25</f>
        <v>0.67469362043294012</v>
      </c>
      <c r="AQ724" s="700">
        <f>'3 Heat eta and phi'!AN$25</f>
        <v>0.67666933913641047</v>
      </c>
      <c r="AR724" s="700">
        <f>'3 Heat eta and phi'!AO$25</f>
        <v>0.6753808269384951</v>
      </c>
      <c r="AS724" s="700">
        <f>'3 Heat eta and phi'!AP$25</f>
        <v>0.67526629252090253</v>
      </c>
      <c r="AT724" s="700">
        <f>'3 Heat eta and phi'!AQ$25</f>
        <v>0.67495132287252324</v>
      </c>
      <c r="AU724" s="700">
        <f>'3 Heat eta and phi'!AR$25</f>
        <v>0.67540946054289319</v>
      </c>
      <c r="AV724" s="700">
        <f>'3 Heat eta and phi'!AS$25</f>
        <v>0.67555262856488385</v>
      </c>
      <c r="AW724" s="700">
        <f>'3 Heat eta and phi'!AT$25</f>
        <v>0.67518039170770816</v>
      </c>
      <c r="AX724" s="700">
        <f>'3 Heat eta and phi'!AU$25</f>
        <v>0.6750658572901157</v>
      </c>
      <c r="AY724" s="700">
        <f>'3 Heat eta and phi'!AV$25</f>
        <v>0.67523765891650445</v>
      </c>
      <c r="AZ724" s="700">
        <f>'3 Heat eta and phi'!AW$25</f>
        <v>0.67509449089451379</v>
      </c>
      <c r="BA724" s="700">
        <f>'3 Heat eta and phi'!AX$25</f>
        <v>0.67497995647692133</v>
      </c>
      <c r="BB724" s="700">
        <f>'3 Heat eta and phi'!AY$25</f>
        <v>0.67500859008131942</v>
      </c>
      <c r="BC724" s="700">
        <f>'3 Heat eta and phi'!AZ$25</f>
        <v>0.67563852937807811</v>
      </c>
      <c r="BD724" s="700">
        <f>'3 Heat eta and phi'!BA$25</f>
        <v>0.67555262856488385</v>
      </c>
      <c r="BE724" s="700">
        <f>'3 Heat eta and phi'!BB$25</f>
        <v>0.67666933913641047</v>
      </c>
      <c r="BF724" s="700">
        <f>'3 Heat eta and phi'!BC$25</f>
        <v>0.67555262856488385</v>
      </c>
      <c r="BG724" s="700">
        <f>'3 Heat eta and phi'!BD$25</f>
        <v>0.67592486542205932</v>
      </c>
      <c r="BH724" s="700">
        <f>'3 Heat eta and phi'!BE$25</f>
        <v>0.67632573588363309</v>
      </c>
    </row>
    <row r="725" spans="1:60" s="697" customFormat="1" ht="12.75" x14ac:dyDescent="0.2">
      <c r="A725" s="697" t="s">
        <v>6</v>
      </c>
      <c r="B725" s="697" t="s">
        <v>48</v>
      </c>
      <c r="C725" s="697" t="s">
        <v>49</v>
      </c>
      <c r="F725" s="697" t="s">
        <v>9</v>
      </c>
      <c r="AS725" s="697">
        <v>226</v>
      </c>
      <c r="AT725" s="697">
        <v>208</v>
      </c>
      <c r="AU725" s="697">
        <v>213</v>
      </c>
      <c r="AV725" s="697">
        <v>188</v>
      </c>
      <c r="AW725" s="697">
        <v>158</v>
      </c>
      <c r="AX725" s="697">
        <v>157</v>
      </c>
      <c r="AY725" s="697">
        <v>133</v>
      </c>
      <c r="AZ725" s="697">
        <v>135</v>
      </c>
      <c r="BA725" s="697">
        <v>145</v>
      </c>
      <c r="BB725" s="697">
        <v>143</v>
      </c>
      <c r="BC725" s="697">
        <v>141</v>
      </c>
      <c r="BD725" s="697">
        <v>126</v>
      </c>
      <c r="BE725" s="697">
        <v>139</v>
      </c>
      <c r="BF725" s="697">
        <v>135</v>
      </c>
      <c r="BG725" s="697">
        <v>126</v>
      </c>
      <c r="BH725" s="697">
        <v>133</v>
      </c>
    </row>
    <row r="726" spans="1:60" s="697" customFormat="1" ht="12.75" x14ac:dyDescent="0.2">
      <c r="A726" s="697" t="s">
        <v>6</v>
      </c>
      <c r="B726" s="697" t="s">
        <v>48</v>
      </c>
      <c r="C726" s="697" t="s">
        <v>49</v>
      </c>
      <c r="F726" s="697" t="s">
        <v>10</v>
      </c>
      <c r="AS726" s="697">
        <v>1.6590443610843999E-3</v>
      </c>
      <c r="AT726" s="697">
        <v>1.4996827594162801E-3</v>
      </c>
      <c r="AU726" s="697">
        <v>1.5278893607253499E-3</v>
      </c>
      <c r="AV726" s="697">
        <v>1.3343080406254201E-3</v>
      </c>
      <c r="AW726" s="697">
        <v>1.15455721269428E-3</v>
      </c>
      <c r="AX726" s="697">
        <v>1.1380522634192301E-3</v>
      </c>
      <c r="AY726" s="697">
        <v>9.5987990675452299E-4</v>
      </c>
      <c r="AZ726" s="697">
        <v>9.8188959197032508E-4</v>
      </c>
      <c r="BA726" s="697">
        <v>1.0721838536506001E-3</v>
      </c>
      <c r="BB726" s="697">
        <v>1.07457392768042E-3</v>
      </c>
      <c r="BC726" s="697">
        <v>1.05987942931882E-3</v>
      </c>
      <c r="BD726" s="697">
        <v>1.02054040044061E-3</v>
      </c>
      <c r="BE726" s="697">
        <v>1.0706803056445601E-3</v>
      </c>
      <c r="BF726" s="697">
        <v>1.14125334978992E-3</v>
      </c>
      <c r="BG726" s="697">
        <v>1.0344572793773599E-3</v>
      </c>
      <c r="BH726" s="697">
        <v>1.08476677514334E-3</v>
      </c>
    </row>
    <row r="727" spans="1:60" s="696" customFormat="1" ht="12.75" x14ac:dyDescent="0.2">
      <c r="A727" s="696" t="s">
        <v>6</v>
      </c>
      <c r="B727" s="696" t="s">
        <v>48</v>
      </c>
      <c r="C727" s="696" t="s">
        <v>49</v>
      </c>
      <c r="D727" s="696" t="s">
        <v>1075</v>
      </c>
      <c r="E727" s="699" t="s">
        <v>1053</v>
      </c>
      <c r="F727" s="696" t="s">
        <v>11</v>
      </c>
      <c r="G727" s="705"/>
      <c r="H727" s="705"/>
      <c r="I727" s="705"/>
      <c r="J727" s="705"/>
      <c r="K727" s="705"/>
      <c r="L727" s="705"/>
      <c r="M727" s="705"/>
      <c r="N727" s="705"/>
      <c r="O727" s="705"/>
      <c r="P727" s="705"/>
      <c r="Q727" s="705"/>
      <c r="R727" s="705"/>
      <c r="S727" s="705"/>
      <c r="T727" s="705"/>
      <c r="U727" s="705"/>
      <c r="V727" s="705"/>
      <c r="W727" s="705"/>
      <c r="X727" s="705"/>
      <c r="Y727" s="705"/>
      <c r="Z727" s="705"/>
      <c r="AA727" s="705"/>
      <c r="AB727" s="705"/>
      <c r="AC727" s="705"/>
      <c r="AD727" s="705"/>
      <c r="AE727" s="705"/>
      <c r="AF727" s="705"/>
      <c r="AG727" s="705"/>
      <c r="AH727" s="705"/>
      <c r="AI727" s="705"/>
      <c r="AJ727" s="705"/>
      <c r="AK727" s="705"/>
      <c r="AL727" s="705"/>
      <c r="AM727" s="705"/>
      <c r="AN727" s="705"/>
      <c r="AO727" s="705"/>
      <c r="AP727" s="705"/>
      <c r="AQ727" s="705"/>
      <c r="AR727" s="705"/>
      <c r="AS727" s="696">
        <f t="shared" ref="AS727:BH727" si="84">0.5</f>
        <v>0.5</v>
      </c>
      <c r="AT727" s="696">
        <f t="shared" si="84"/>
        <v>0.5</v>
      </c>
      <c r="AU727" s="696">
        <f t="shared" si="84"/>
        <v>0.5</v>
      </c>
      <c r="AV727" s="696">
        <f t="shared" si="84"/>
        <v>0.5</v>
      </c>
      <c r="AW727" s="696">
        <f t="shared" si="84"/>
        <v>0.5</v>
      </c>
      <c r="AX727" s="696">
        <f t="shared" si="84"/>
        <v>0.5</v>
      </c>
      <c r="AY727" s="696">
        <f t="shared" si="84"/>
        <v>0.5</v>
      </c>
      <c r="AZ727" s="696">
        <f t="shared" si="84"/>
        <v>0.5</v>
      </c>
      <c r="BA727" s="696">
        <f t="shared" si="84"/>
        <v>0.5</v>
      </c>
      <c r="BB727" s="696">
        <f t="shared" si="84"/>
        <v>0.5</v>
      </c>
      <c r="BC727" s="696">
        <f t="shared" si="84"/>
        <v>0.5</v>
      </c>
      <c r="BD727" s="696">
        <f t="shared" si="84"/>
        <v>0.5</v>
      </c>
      <c r="BE727" s="696">
        <f>0.5</f>
        <v>0.5</v>
      </c>
      <c r="BF727" s="696">
        <f t="shared" si="84"/>
        <v>0.5</v>
      </c>
      <c r="BG727" s="696">
        <f t="shared" si="84"/>
        <v>0.5</v>
      </c>
      <c r="BH727" s="696">
        <f t="shared" si="84"/>
        <v>0.5</v>
      </c>
    </row>
    <row r="728" spans="1:60" s="696" customFormat="1" ht="12.75" x14ac:dyDescent="0.2">
      <c r="A728" s="696" t="s">
        <v>6</v>
      </c>
      <c r="B728" s="696" t="s">
        <v>48</v>
      </c>
      <c r="C728" s="696" t="s">
        <v>49</v>
      </c>
      <c r="D728" s="696" t="s">
        <v>1075</v>
      </c>
      <c r="E728" s="699" t="s">
        <v>1053</v>
      </c>
      <c r="F728" s="696" t="s">
        <v>12</v>
      </c>
      <c r="G728" s="705"/>
      <c r="H728" s="705"/>
      <c r="I728" s="705"/>
      <c r="J728" s="705"/>
      <c r="K728" s="705"/>
      <c r="L728" s="705"/>
      <c r="M728" s="705"/>
      <c r="N728" s="705"/>
      <c r="O728" s="705"/>
      <c r="P728" s="705"/>
      <c r="Q728" s="705"/>
      <c r="R728" s="705"/>
      <c r="S728" s="705"/>
      <c r="T728" s="705"/>
      <c r="U728" s="705"/>
      <c r="V728" s="705"/>
      <c r="W728" s="705"/>
      <c r="X728" s="705"/>
      <c r="Y728" s="705"/>
      <c r="Z728" s="705"/>
      <c r="AA728" s="705"/>
      <c r="AB728" s="705"/>
      <c r="AC728" s="705"/>
      <c r="AD728" s="705"/>
      <c r="AE728" s="705"/>
      <c r="AF728" s="705"/>
      <c r="AG728" s="705"/>
      <c r="AH728" s="705"/>
      <c r="AI728" s="705"/>
      <c r="AJ728" s="705"/>
      <c r="AK728" s="705"/>
      <c r="AL728" s="705"/>
      <c r="AM728" s="705"/>
      <c r="AN728" s="705"/>
      <c r="AO728" s="705"/>
      <c r="AP728" s="705"/>
      <c r="AQ728" s="705"/>
      <c r="AR728" s="705"/>
      <c r="AS728" s="700">
        <f>'3 Heat eta and phi'!AP$20</f>
        <v>0.41465054901440324</v>
      </c>
      <c r="AT728" s="700">
        <f>'3 Heat eta and phi'!AQ$20</f>
        <v>0.40584455533179142</v>
      </c>
      <c r="AU728" s="700">
        <f>'3 Heat eta and phi'!AR$20</f>
        <v>0.4151583306213521</v>
      </c>
      <c r="AV728" s="700">
        <f>'3 Heat eta and phi'!AS$20</f>
        <v>0.43862096220278957</v>
      </c>
      <c r="AW728" s="700">
        <f>'3 Heat eta and phi'!AT$20</f>
        <v>0.44758791805257503</v>
      </c>
      <c r="AX728" s="700">
        <f>'3 Heat eta and phi'!AU$20</f>
        <v>0.44657128563417114</v>
      </c>
      <c r="AY728" s="700">
        <f>'3 Heat eta and phi'!AV$20</f>
        <v>0.45050456715809217</v>
      </c>
      <c r="AZ728" s="700">
        <f>'3 Heat eta and phi'!AW$20</f>
        <v>0.44928545717019908</v>
      </c>
      <c r="BA728" s="700">
        <f>'3 Heat eta and phi'!AX$20</f>
        <v>0.44282161656391661</v>
      </c>
      <c r="BB728" s="700">
        <f>'3 Heat eta and phi'!AY$20</f>
        <v>0.4474011718435042</v>
      </c>
      <c r="BC728" s="700">
        <f>'3 Heat eta and phi'!AZ$20</f>
        <v>0.42440799931491724</v>
      </c>
      <c r="BD728" s="700">
        <f>'3 Heat eta and phi'!BA$20</f>
        <v>0.43407536964877846</v>
      </c>
      <c r="BE728" s="700">
        <f>'3 Heat eta and phi'!BB$20</f>
        <v>0.43033233297466611</v>
      </c>
      <c r="BF728" s="700">
        <f>'3 Heat eta and phi'!BC$20</f>
        <v>0.42931747399306813</v>
      </c>
      <c r="BG728" s="700">
        <f>'3 Heat eta and phi'!BD$20</f>
        <v>0.4373933131244585</v>
      </c>
      <c r="BH728" s="700">
        <f>'3 Heat eta and phi'!BE$20</f>
        <v>0.44952489502727749</v>
      </c>
    </row>
    <row r="729" spans="1:60" s="696" customFormat="1" ht="12.75" x14ac:dyDescent="0.2">
      <c r="A729" s="696" t="s">
        <v>6</v>
      </c>
      <c r="B729" s="696" t="s">
        <v>48</v>
      </c>
      <c r="C729" s="696" t="s">
        <v>49</v>
      </c>
      <c r="D729" s="696" t="s">
        <v>1075</v>
      </c>
      <c r="E729" s="699" t="s">
        <v>1053</v>
      </c>
      <c r="F729" s="696" t="s">
        <v>13</v>
      </c>
      <c r="G729" s="705"/>
      <c r="H729" s="705"/>
      <c r="I729" s="705"/>
      <c r="J729" s="705"/>
      <c r="K729" s="705"/>
      <c r="L729" s="705"/>
      <c r="M729" s="705"/>
      <c r="N729" s="705"/>
      <c r="O729" s="705"/>
      <c r="P729" s="705"/>
      <c r="Q729" s="705"/>
      <c r="R729" s="705"/>
      <c r="S729" s="705"/>
      <c r="T729" s="705"/>
      <c r="U729" s="705"/>
      <c r="V729" s="705"/>
      <c r="W729" s="705"/>
      <c r="X729" s="705"/>
      <c r="Y729" s="705"/>
      <c r="Z729" s="705"/>
      <c r="AA729" s="705"/>
      <c r="AB729" s="705"/>
      <c r="AC729" s="705"/>
      <c r="AD729" s="705"/>
      <c r="AE729" s="705"/>
      <c r="AF729" s="705"/>
      <c r="AG729" s="705"/>
      <c r="AH729" s="705"/>
      <c r="AI729" s="705"/>
      <c r="AJ729" s="705"/>
      <c r="AK729" s="705"/>
      <c r="AL729" s="705"/>
      <c r="AM729" s="705"/>
      <c r="AN729" s="705"/>
      <c r="AO729" s="705"/>
      <c r="AP729" s="705"/>
      <c r="AQ729" s="705"/>
      <c r="AR729" s="705"/>
      <c r="AS729" s="700">
        <f>'3 Heat eta and phi'!AP$24</f>
        <v>0.40070809554005504</v>
      </c>
      <c r="AT729" s="700">
        <f>'3 Heat eta and phi'!AQ$24</f>
        <v>0.40012682308180103</v>
      </c>
      <c r="AU729" s="700">
        <f>'3 Heat eta and phi'!AR$24</f>
        <v>0.40097231029380687</v>
      </c>
      <c r="AV729" s="700">
        <f>'3 Heat eta and phi'!AS$24</f>
        <v>0.40123652504755869</v>
      </c>
      <c r="AW729" s="700">
        <f>'3 Heat eta and phi'!AT$24</f>
        <v>0.40054956668780395</v>
      </c>
      <c r="AX729" s="700">
        <f>'3 Heat eta and phi'!AU$24</f>
        <v>0.40033819488480238</v>
      </c>
      <c r="AY729" s="700">
        <f>'3 Heat eta and phi'!AV$24</f>
        <v>0.40065525258930468</v>
      </c>
      <c r="AZ729" s="700">
        <f>'3 Heat eta and phi'!AW$24</f>
        <v>0.40039103783555285</v>
      </c>
      <c r="BA729" s="700">
        <f>'3 Heat eta and phi'!AX$24</f>
        <v>0.40017966603255128</v>
      </c>
      <c r="BB729" s="700">
        <f>'3 Heat eta and phi'!AY$24</f>
        <v>0.40023250898330165</v>
      </c>
      <c r="BC729" s="700">
        <f>'3 Heat eta and phi'!AZ$24</f>
        <v>0.40139505389980978</v>
      </c>
      <c r="BD729" s="700">
        <f>'3 Heat eta and phi'!BA$24</f>
        <v>0.40123652504755869</v>
      </c>
      <c r="BE729" s="700">
        <f>'3 Heat eta and phi'!BB$24</f>
        <v>0.40329740012682325</v>
      </c>
      <c r="BF729" s="700">
        <f>'3 Heat eta and phi'!BC$24</f>
        <v>0.40123652504755869</v>
      </c>
      <c r="BG729" s="700">
        <f>'3 Heat eta and phi'!BD$24</f>
        <v>0.40192348340731354</v>
      </c>
      <c r="BH729" s="700">
        <f>'3 Heat eta and phi'!BE$24</f>
        <v>0.40266328471781876</v>
      </c>
    </row>
    <row r="730" spans="1:60" s="696" customFormat="1" ht="12.75" x14ac:dyDescent="0.2">
      <c r="A730" s="696" t="s">
        <v>6</v>
      </c>
      <c r="B730" s="696" t="s">
        <v>48</v>
      </c>
      <c r="C730" s="696" t="s">
        <v>49</v>
      </c>
      <c r="D730" s="696" t="s">
        <v>1074</v>
      </c>
      <c r="E730" s="699" t="s">
        <v>1047</v>
      </c>
      <c r="F730" s="696" t="s">
        <v>11</v>
      </c>
      <c r="G730" s="705"/>
      <c r="H730" s="705"/>
      <c r="I730" s="705"/>
      <c r="J730" s="705"/>
      <c r="K730" s="705"/>
      <c r="L730" s="705"/>
      <c r="M730" s="705"/>
      <c r="N730" s="705"/>
      <c r="O730" s="705"/>
      <c r="P730" s="705"/>
      <c r="Q730" s="705"/>
      <c r="R730" s="705"/>
      <c r="S730" s="705"/>
      <c r="T730" s="705"/>
      <c r="U730" s="705"/>
      <c r="V730" s="705"/>
      <c r="W730" s="705"/>
      <c r="X730" s="705"/>
      <c r="Y730" s="705"/>
      <c r="Z730" s="705"/>
      <c r="AA730" s="705"/>
      <c r="AB730" s="705"/>
      <c r="AC730" s="705"/>
      <c r="AD730" s="705"/>
      <c r="AE730" s="705"/>
      <c r="AF730" s="705"/>
      <c r="AG730" s="705"/>
      <c r="AH730" s="705"/>
      <c r="AI730" s="705"/>
      <c r="AJ730" s="705"/>
      <c r="AK730" s="705"/>
      <c r="AL730" s="705"/>
      <c r="AM730" s="705"/>
      <c r="AN730" s="705"/>
      <c r="AO730" s="705"/>
      <c r="AP730" s="705"/>
      <c r="AQ730" s="705"/>
      <c r="AR730" s="705"/>
      <c r="AS730" s="696">
        <f t="shared" ref="AS730:BH730" si="85">0.5</f>
        <v>0.5</v>
      </c>
      <c r="AT730" s="696">
        <f t="shared" si="85"/>
        <v>0.5</v>
      </c>
      <c r="AU730" s="696">
        <f t="shared" si="85"/>
        <v>0.5</v>
      </c>
      <c r="AV730" s="696">
        <f t="shared" si="85"/>
        <v>0.5</v>
      </c>
      <c r="AW730" s="696">
        <f t="shared" si="85"/>
        <v>0.5</v>
      </c>
      <c r="AX730" s="696">
        <f t="shared" si="85"/>
        <v>0.5</v>
      </c>
      <c r="AY730" s="696">
        <f t="shared" si="85"/>
        <v>0.5</v>
      </c>
      <c r="AZ730" s="696">
        <f t="shared" si="85"/>
        <v>0.5</v>
      </c>
      <c r="BA730" s="696">
        <f t="shared" si="85"/>
        <v>0.5</v>
      </c>
      <c r="BB730" s="696">
        <f t="shared" si="85"/>
        <v>0.5</v>
      </c>
      <c r="BC730" s="696">
        <f t="shared" si="85"/>
        <v>0.5</v>
      </c>
      <c r="BD730" s="696">
        <f t="shared" si="85"/>
        <v>0.5</v>
      </c>
      <c r="BE730" s="696">
        <f>0.5</f>
        <v>0.5</v>
      </c>
      <c r="BF730" s="696">
        <f t="shared" si="85"/>
        <v>0.5</v>
      </c>
      <c r="BG730" s="696">
        <f t="shared" si="85"/>
        <v>0.5</v>
      </c>
      <c r="BH730" s="696">
        <f t="shared" si="85"/>
        <v>0.5</v>
      </c>
    </row>
    <row r="731" spans="1:60" s="696" customFormat="1" ht="12.75" x14ac:dyDescent="0.2">
      <c r="A731" s="696" t="s">
        <v>6</v>
      </c>
      <c r="B731" s="696" t="s">
        <v>48</v>
      </c>
      <c r="C731" s="696" t="s">
        <v>49</v>
      </c>
      <c r="D731" s="696" t="s">
        <v>1074</v>
      </c>
      <c r="E731" s="699" t="s">
        <v>1047</v>
      </c>
      <c r="F731" s="696" t="s">
        <v>12</v>
      </c>
      <c r="G731" s="705"/>
      <c r="H731" s="705"/>
      <c r="I731" s="705"/>
      <c r="J731" s="705"/>
      <c r="K731" s="705"/>
      <c r="L731" s="705"/>
      <c r="M731" s="705"/>
      <c r="N731" s="705"/>
      <c r="O731" s="705"/>
      <c r="P731" s="705"/>
      <c r="Q731" s="705"/>
      <c r="R731" s="705"/>
      <c r="S731" s="705"/>
      <c r="T731" s="705"/>
      <c r="U731" s="705"/>
      <c r="V731" s="705"/>
      <c r="W731" s="705"/>
      <c r="X731" s="705"/>
      <c r="Y731" s="705"/>
      <c r="Z731" s="705"/>
      <c r="AA731" s="705"/>
      <c r="AB731" s="705"/>
      <c r="AC731" s="705"/>
      <c r="AD731" s="705"/>
      <c r="AE731" s="705"/>
      <c r="AF731" s="705"/>
      <c r="AG731" s="705"/>
      <c r="AH731" s="705"/>
      <c r="AI731" s="705"/>
      <c r="AJ731" s="705"/>
      <c r="AK731" s="705"/>
      <c r="AL731" s="705"/>
      <c r="AM731" s="705"/>
      <c r="AN731" s="705"/>
      <c r="AO731" s="705"/>
      <c r="AP731" s="705"/>
      <c r="AQ731" s="705"/>
      <c r="AR731" s="705"/>
      <c r="AS731" s="700">
        <f>'3 Heat eta and phi'!AP$21</f>
        <v>0.41465054901440324</v>
      </c>
      <c r="AT731" s="700">
        <f>'3 Heat eta and phi'!AQ$21</f>
        <v>0.40584455533179142</v>
      </c>
      <c r="AU731" s="700">
        <f>'3 Heat eta and phi'!AR$21</f>
        <v>0.4151583306213521</v>
      </c>
      <c r="AV731" s="700">
        <f>'3 Heat eta and phi'!AS$21</f>
        <v>0.43862096220278957</v>
      </c>
      <c r="AW731" s="700">
        <f>'3 Heat eta and phi'!AT$21</f>
        <v>0.44758791805257503</v>
      </c>
      <c r="AX731" s="700">
        <f>'3 Heat eta and phi'!AU$21</f>
        <v>0.44657128563417114</v>
      </c>
      <c r="AY731" s="700">
        <f>'3 Heat eta and phi'!AV$21</f>
        <v>0.45050456715809217</v>
      </c>
      <c r="AZ731" s="700">
        <f>'3 Heat eta and phi'!AW$21</f>
        <v>0.44928545717019908</v>
      </c>
      <c r="BA731" s="700">
        <f>'3 Heat eta and phi'!AX$21</f>
        <v>0.44282161656391661</v>
      </c>
      <c r="BB731" s="700">
        <f>'3 Heat eta and phi'!AY$21</f>
        <v>0.4474011718435042</v>
      </c>
      <c r="BC731" s="700">
        <f>'3 Heat eta and phi'!AZ$21</f>
        <v>0.42440799931491724</v>
      </c>
      <c r="BD731" s="700">
        <f>'3 Heat eta and phi'!BA$21</f>
        <v>0.43407536964877846</v>
      </c>
      <c r="BE731" s="700">
        <f>'3 Heat eta and phi'!BB$21</f>
        <v>0.43033233297466611</v>
      </c>
      <c r="BF731" s="700">
        <f>'3 Heat eta and phi'!BC$21</f>
        <v>0.42931747399306813</v>
      </c>
      <c r="BG731" s="700">
        <f>'3 Heat eta and phi'!BD$21</f>
        <v>0.4373933131244585</v>
      </c>
      <c r="BH731" s="700">
        <f>'3 Heat eta and phi'!BE$21</f>
        <v>0.44952489502727749</v>
      </c>
    </row>
    <row r="732" spans="1:60" s="696" customFormat="1" ht="12.75" x14ac:dyDescent="0.2">
      <c r="A732" s="696" t="s">
        <v>6</v>
      </c>
      <c r="B732" s="696" t="s">
        <v>48</v>
      </c>
      <c r="C732" s="696" t="s">
        <v>49</v>
      </c>
      <c r="D732" s="696" t="s">
        <v>1074</v>
      </c>
      <c r="E732" s="699" t="s">
        <v>1047</v>
      </c>
      <c r="F732" s="696" t="s">
        <v>13</v>
      </c>
      <c r="G732" s="705"/>
      <c r="H732" s="705"/>
      <c r="I732" s="705"/>
      <c r="J732" s="705"/>
      <c r="K732" s="705"/>
      <c r="L732" s="705"/>
      <c r="M732" s="705"/>
      <c r="N732" s="705"/>
      <c r="O732" s="705"/>
      <c r="P732" s="705"/>
      <c r="Q732" s="705"/>
      <c r="R732" s="705"/>
      <c r="S732" s="705"/>
      <c r="T732" s="705"/>
      <c r="U732" s="705"/>
      <c r="V732" s="705"/>
      <c r="W732" s="705"/>
      <c r="X732" s="705"/>
      <c r="Y732" s="705"/>
      <c r="Z732" s="705"/>
      <c r="AA732" s="705"/>
      <c r="AB732" s="705"/>
      <c r="AC732" s="705"/>
      <c r="AD732" s="705"/>
      <c r="AE732" s="705"/>
      <c r="AF732" s="705"/>
      <c r="AG732" s="705"/>
      <c r="AH732" s="705"/>
      <c r="AI732" s="705"/>
      <c r="AJ732" s="705"/>
      <c r="AK732" s="705"/>
      <c r="AL732" s="705"/>
      <c r="AM732" s="705"/>
      <c r="AN732" s="705"/>
      <c r="AO732" s="705"/>
      <c r="AP732" s="705"/>
      <c r="AQ732" s="705"/>
      <c r="AR732" s="705"/>
      <c r="AS732" s="700">
        <f>'3 Heat eta and phi'!AP$25</f>
        <v>0.67526629252090253</v>
      </c>
      <c r="AT732" s="700">
        <f>'3 Heat eta and phi'!AQ$25</f>
        <v>0.67495132287252324</v>
      </c>
      <c r="AU732" s="700">
        <f>'3 Heat eta and phi'!AR$25</f>
        <v>0.67540946054289319</v>
      </c>
      <c r="AV732" s="700">
        <f>'3 Heat eta and phi'!AS$25</f>
        <v>0.67555262856488385</v>
      </c>
      <c r="AW732" s="700">
        <f>'3 Heat eta and phi'!AT$25</f>
        <v>0.67518039170770816</v>
      </c>
      <c r="AX732" s="700">
        <f>'3 Heat eta and phi'!AU$25</f>
        <v>0.6750658572901157</v>
      </c>
      <c r="AY732" s="700">
        <f>'3 Heat eta and phi'!AV$25</f>
        <v>0.67523765891650445</v>
      </c>
      <c r="AZ732" s="700">
        <f>'3 Heat eta and phi'!AW$25</f>
        <v>0.67509449089451379</v>
      </c>
      <c r="BA732" s="700">
        <f>'3 Heat eta and phi'!AX$25</f>
        <v>0.67497995647692133</v>
      </c>
      <c r="BB732" s="700">
        <f>'3 Heat eta and phi'!AY$25</f>
        <v>0.67500859008131942</v>
      </c>
      <c r="BC732" s="700">
        <f>'3 Heat eta and phi'!AZ$25</f>
        <v>0.67563852937807811</v>
      </c>
      <c r="BD732" s="700">
        <f>'3 Heat eta and phi'!BA$25</f>
        <v>0.67555262856488385</v>
      </c>
      <c r="BE732" s="700">
        <f>'3 Heat eta and phi'!BB$25</f>
        <v>0.67666933913641047</v>
      </c>
      <c r="BF732" s="700">
        <f>'3 Heat eta and phi'!BC$25</f>
        <v>0.67555262856488385</v>
      </c>
      <c r="BG732" s="700">
        <f>'3 Heat eta and phi'!BD$25</f>
        <v>0.67592486542205932</v>
      </c>
      <c r="BH732" s="700">
        <f>'3 Heat eta and phi'!BE$25</f>
        <v>0.67632573588363309</v>
      </c>
    </row>
    <row r="733" spans="1:60" s="697" customFormat="1" ht="12.75" x14ac:dyDescent="0.2">
      <c r="A733" s="697" t="s">
        <v>6</v>
      </c>
      <c r="B733" s="697" t="s">
        <v>48</v>
      </c>
      <c r="C733" s="697" t="s">
        <v>30</v>
      </c>
      <c r="F733" s="697" t="s">
        <v>9</v>
      </c>
      <c r="AJ733" s="697">
        <v>14</v>
      </c>
      <c r="AK733" s="697">
        <v>10</v>
      </c>
      <c r="AL733" s="697">
        <v>10</v>
      </c>
      <c r="AM733" s="697">
        <v>10</v>
      </c>
      <c r="AN733" s="697">
        <v>10</v>
      </c>
      <c r="AO733" s="697">
        <v>10</v>
      </c>
      <c r="AP733" s="697">
        <v>10</v>
      </c>
      <c r="AQ733" s="697">
        <v>9</v>
      </c>
      <c r="AR733" s="697">
        <v>7</v>
      </c>
      <c r="AS733" s="697">
        <v>1</v>
      </c>
    </row>
    <row r="734" spans="1:60" s="697" customFormat="1" ht="12.75" x14ac:dyDescent="0.2">
      <c r="A734" s="697" t="s">
        <v>6</v>
      </c>
      <c r="B734" s="697" t="s">
        <v>48</v>
      </c>
      <c r="C734" s="697" t="s">
        <v>30</v>
      </c>
      <c r="F734" s="697" t="s">
        <v>10</v>
      </c>
      <c r="AJ734" s="697">
        <v>1.09392092514455E-4</v>
      </c>
      <c r="AK734" s="697">
        <v>7.8532386756298306E-5</v>
      </c>
      <c r="AL734" s="697">
        <v>7.5204367869685906E-5</v>
      </c>
      <c r="AM734" s="697">
        <v>7.68787238131847E-5</v>
      </c>
      <c r="AN734" s="697">
        <v>7.5677311941879798E-5</v>
      </c>
      <c r="AO734" s="697">
        <v>7.5813287036686006E-5</v>
      </c>
      <c r="AP734" s="697">
        <v>7.6102921591159896E-5</v>
      </c>
      <c r="AQ734" s="697">
        <v>6.4701653486700194E-5</v>
      </c>
      <c r="AR734" s="697">
        <v>5.1561199460817197E-5</v>
      </c>
      <c r="AS734" s="697">
        <v>7.3409042525858301E-6</v>
      </c>
      <c r="AU734" s="698"/>
      <c r="AV734" s="698"/>
      <c r="AW734" s="698"/>
      <c r="AX734" s="698"/>
      <c r="AY734" s="698"/>
      <c r="AZ734" s="698"/>
      <c r="BA734" s="698"/>
      <c r="BB734" s="698"/>
      <c r="BD734" s="698"/>
      <c r="BE734" s="698"/>
    </row>
    <row r="735" spans="1:60" s="696" customFormat="1" ht="12.75" x14ac:dyDescent="0.2">
      <c r="A735" s="696" t="s">
        <v>6</v>
      </c>
      <c r="B735" s="696" t="s">
        <v>48</v>
      </c>
      <c r="C735" s="696" t="s">
        <v>30</v>
      </c>
      <c r="D735" s="696" t="s">
        <v>1076</v>
      </c>
      <c r="E735" s="699" t="s">
        <v>1049</v>
      </c>
      <c r="F735" s="696" t="s">
        <v>11</v>
      </c>
      <c r="G735" s="705"/>
      <c r="H735" s="705"/>
      <c r="I735" s="705"/>
      <c r="J735" s="705"/>
      <c r="K735" s="705"/>
      <c r="L735" s="705"/>
      <c r="M735" s="705"/>
      <c r="N735" s="705"/>
      <c r="O735" s="705"/>
      <c r="P735" s="705"/>
      <c r="Q735" s="705"/>
      <c r="R735" s="705"/>
      <c r="S735" s="705"/>
      <c r="T735" s="705"/>
      <c r="U735" s="705"/>
      <c r="V735" s="705"/>
      <c r="W735" s="705"/>
      <c r="X735" s="705"/>
      <c r="Y735" s="705"/>
      <c r="Z735" s="705"/>
      <c r="AA735" s="705"/>
      <c r="AB735" s="705"/>
      <c r="AC735" s="705"/>
      <c r="AD735" s="705"/>
      <c r="AE735" s="705"/>
      <c r="AF735" s="705"/>
      <c r="AG735" s="705"/>
      <c r="AH735" s="705"/>
      <c r="AI735" s="705"/>
      <c r="AJ735" s="696">
        <f>1</f>
        <v>1</v>
      </c>
      <c r="AK735" s="696">
        <f>1</f>
        <v>1</v>
      </c>
      <c r="AL735" s="696">
        <f>1</f>
        <v>1</v>
      </c>
      <c r="AM735" s="696">
        <f>1</f>
        <v>1</v>
      </c>
      <c r="AN735" s="696">
        <f>1</f>
        <v>1</v>
      </c>
      <c r="AO735" s="696">
        <f>1</f>
        <v>1</v>
      </c>
      <c r="AP735" s="696">
        <f>1</f>
        <v>1</v>
      </c>
      <c r="AQ735" s="696">
        <f>1</f>
        <v>1</v>
      </c>
      <c r="AR735" s="696">
        <f>1</f>
        <v>1</v>
      </c>
      <c r="AS735" s="696">
        <f>1</f>
        <v>1</v>
      </c>
      <c r="AT735" s="705"/>
      <c r="AU735" s="705"/>
      <c r="AV735" s="705"/>
      <c r="AW735" s="705"/>
      <c r="AX735" s="705"/>
      <c r="AY735" s="705"/>
      <c r="AZ735" s="705"/>
      <c r="BA735" s="705"/>
      <c r="BB735" s="705"/>
      <c r="BC735" s="705"/>
      <c r="BD735" s="705"/>
      <c r="BE735" s="705"/>
      <c r="BF735" s="705"/>
      <c r="BG735" s="705"/>
      <c r="BH735" s="705"/>
    </row>
    <row r="736" spans="1:60" s="696" customFormat="1" ht="12.75" x14ac:dyDescent="0.2">
      <c r="A736" s="696" t="s">
        <v>6</v>
      </c>
      <c r="B736" s="696" t="s">
        <v>48</v>
      </c>
      <c r="C736" s="696" t="s">
        <v>30</v>
      </c>
      <c r="D736" s="696" t="s">
        <v>1076</v>
      </c>
      <c r="E736" s="699" t="s">
        <v>1049</v>
      </c>
      <c r="F736" s="696" t="s">
        <v>12</v>
      </c>
      <c r="G736" s="705"/>
      <c r="H736" s="705"/>
      <c r="I736" s="705"/>
      <c r="J736" s="705"/>
      <c r="K736" s="705"/>
      <c r="L736" s="705"/>
      <c r="M736" s="705"/>
      <c r="N736" s="705"/>
      <c r="O736" s="705"/>
      <c r="P736" s="705"/>
      <c r="Q736" s="705"/>
      <c r="R736" s="705"/>
      <c r="S736" s="705"/>
      <c r="T736" s="705"/>
      <c r="U736" s="705"/>
      <c r="V736" s="705"/>
      <c r="W736" s="705"/>
      <c r="X736" s="705"/>
      <c r="Y736" s="705"/>
      <c r="Z736" s="705"/>
      <c r="AA736" s="705"/>
      <c r="AB736" s="705"/>
      <c r="AC736" s="705"/>
      <c r="AD736" s="705"/>
      <c r="AE736" s="705"/>
      <c r="AF736" s="705"/>
      <c r="AG736" s="705"/>
      <c r="AH736" s="705"/>
      <c r="AI736" s="705"/>
      <c r="AJ736" s="696">
        <f>'3 Heat eta and phi'!AG$19</f>
        <v>0.75700000000000001</v>
      </c>
      <c r="AK736" s="696">
        <f>'3 Heat eta and phi'!AH$19</f>
        <v>0.76300000000000001</v>
      </c>
      <c r="AL736" s="696">
        <f>'3 Heat eta and phi'!AI$19</f>
        <v>0.77</v>
      </c>
      <c r="AM736" s="696">
        <f>'3 Heat eta and phi'!AJ$19</f>
        <v>0.77600000000000002</v>
      </c>
      <c r="AN736" s="696">
        <f>'3 Heat eta and phi'!AK$19</f>
        <v>0.78200000000000003</v>
      </c>
      <c r="AO736" s="696">
        <f>'3 Heat eta and phi'!AL$19</f>
        <v>0.79</v>
      </c>
      <c r="AP736" s="696">
        <f>'3 Heat eta and phi'!AM$19</f>
        <v>0.79700000000000004</v>
      </c>
      <c r="AQ736" s="696">
        <f>'3 Heat eta and phi'!AN$19</f>
        <v>0.80400000000000005</v>
      </c>
      <c r="AR736" s="696">
        <f>'3 Heat eta and phi'!AO$19</f>
        <v>0.81</v>
      </c>
      <c r="AS736" s="696">
        <f>'3 Heat eta and phi'!AP$19</f>
        <v>0.81599999999999995</v>
      </c>
      <c r="AT736" s="705"/>
      <c r="AU736" s="705"/>
      <c r="AV736" s="705"/>
      <c r="AW736" s="705"/>
      <c r="AX736" s="705"/>
      <c r="AY736" s="705"/>
      <c r="AZ736" s="705"/>
      <c r="BA736" s="705"/>
      <c r="BB736" s="705"/>
      <c r="BC736" s="705"/>
      <c r="BD736" s="705"/>
      <c r="BE736" s="705"/>
      <c r="BF736" s="705"/>
      <c r="BG736" s="705"/>
      <c r="BH736" s="705"/>
    </row>
    <row r="737" spans="1:60" s="696" customFormat="1" ht="12.75" x14ac:dyDescent="0.2">
      <c r="A737" s="696" t="s">
        <v>6</v>
      </c>
      <c r="B737" s="696" t="s">
        <v>48</v>
      </c>
      <c r="C737" s="696" t="s">
        <v>30</v>
      </c>
      <c r="D737" s="696" t="s">
        <v>1076</v>
      </c>
      <c r="E737" s="699" t="s">
        <v>1049</v>
      </c>
      <c r="F737" s="696" t="s">
        <v>13</v>
      </c>
      <c r="G737" s="705"/>
      <c r="H737" s="705"/>
      <c r="I737" s="705"/>
      <c r="J737" s="705"/>
      <c r="K737" s="705"/>
      <c r="L737" s="705"/>
      <c r="M737" s="705"/>
      <c r="N737" s="705"/>
      <c r="O737" s="705"/>
      <c r="P737" s="705"/>
      <c r="Q737" s="705"/>
      <c r="R737" s="705"/>
      <c r="S737" s="705"/>
      <c r="T737" s="705"/>
      <c r="U737" s="705"/>
      <c r="V737" s="705"/>
      <c r="W737" s="705"/>
      <c r="X737" s="705"/>
      <c r="Y737" s="705"/>
      <c r="Z737" s="705"/>
      <c r="AA737" s="705"/>
      <c r="AB737" s="705"/>
      <c r="AC737" s="705"/>
      <c r="AD737" s="705"/>
      <c r="AE737" s="705"/>
      <c r="AF737" s="705"/>
      <c r="AG737" s="705"/>
      <c r="AH737" s="705"/>
      <c r="AI737" s="705"/>
      <c r="AJ737" s="700">
        <f>'3 Heat eta and phi'!AG$36</f>
        <v>0.23924695162803156</v>
      </c>
      <c r="AK737" s="700">
        <f>'3 Heat eta and phi'!AH$36</f>
        <v>0.23938094600026794</v>
      </c>
      <c r="AL737" s="700">
        <f>'3 Heat eta and phi'!AI$36</f>
        <v>0.24252981374782256</v>
      </c>
      <c r="AM737" s="700">
        <f>'3 Heat eta and phi'!AJ$36</f>
        <v>0.24139086158381351</v>
      </c>
      <c r="AN737" s="700">
        <f>'3 Heat eta and phi'!AK$36</f>
        <v>0.24299879405064995</v>
      </c>
      <c r="AO737" s="700">
        <f>'3 Heat eta and phi'!AL$36</f>
        <v>0.24072088972263159</v>
      </c>
      <c r="AP737" s="700">
        <f>'3 Heat eta and phi'!AM$36</f>
        <v>0.23884496851132256</v>
      </c>
      <c r="AQ737" s="700">
        <f>'3 Heat eta and phi'!AN$36</f>
        <v>0.24346777435347719</v>
      </c>
      <c r="AR737" s="700">
        <f>'3 Heat eta and phi'!AO$36</f>
        <v>0.24045290097815897</v>
      </c>
      <c r="AS737" s="700">
        <f>'3 Heat eta and phi'!AP$36</f>
        <v>0.24018491223368621</v>
      </c>
      <c r="AT737" s="705"/>
      <c r="AU737" s="705"/>
      <c r="AV737" s="705"/>
      <c r="AW737" s="705"/>
      <c r="AX737" s="705"/>
      <c r="AY737" s="705"/>
      <c r="AZ737" s="705"/>
      <c r="BA737" s="705"/>
      <c r="BB737" s="705"/>
      <c r="BC737" s="705"/>
      <c r="BD737" s="705"/>
      <c r="BE737" s="705"/>
      <c r="BF737" s="705"/>
      <c r="BG737" s="705"/>
      <c r="BH737" s="705"/>
    </row>
    <row r="738" spans="1:60" s="697" customFormat="1" ht="12.75" x14ac:dyDescent="0.2">
      <c r="A738" s="697" t="s">
        <v>6</v>
      </c>
      <c r="B738" s="697" t="s">
        <v>48</v>
      </c>
      <c r="C738" s="697" t="s">
        <v>31</v>
      </c>
      <c r="F738" s="697" t="s">
        <v>9</v>
      </c>
      <c r="AT738" s="697">
        <v>2</v>
      </c>
      <c r="AU738" s="697">
        <v>1</v>
      </c>
      <c r="AV738" s="697">
        <v>9</v>
      </c>
      <c r="AW738" s="697">
        <v>13</v>
      </c>
      <c r="AX738" s="697">
        <v>17</v>
      </c>
      <c r="AY738" s="697">
        <v>17</v>
      </c>
      <c r="AZ738" s="697">
        <v>26</v>
      </c>
      <c r="BA738" s="697">
        <v>25</v>
      </c>
      <c r="BB738" s="697">
        <v>34</v>
      </c>
      <c r="BC738" s="697">
        <v>29</v>
      </c>
      <c r="BD738" s="697">
        <v>23</v>
      </c>
      <c r="BE738" s="697">
        <v>18</v>
      </c>
      <c r="BF738" s="697">
        <v>25</v>
      </c>
      <c r="BG738" s="697">
        <v>18</v>
      </c>
      <c r="BH738" s="697">
        <v>12</v>
      </c>
    </row>
    <row r="739" spans="1:60" s="697" customFormat="1" ht="12.75" x14ac:dyDescent="0.2">
      <c r="A739" s="697" t="s">
        <v>6</v>
      </c>
      <c r="B739" s="697" t="s">
        <v>48</v>
      </c>
      <c r="C739" s="697" t="s">
        <v>31</v>
      </c>
      <c r="F739" s="697" t="s">
        <v>10</v>
      </c>
      <c r="AT739" s="697">
        <v>1.44200265328488E-5</v>
      </c>
      <c r="AU739" s="697">
        <v>7.1731894869734903E-6</v>
      </c>
      <c r="AV739" s="697">
        <v>6.3876448753344607E-5</v>
      </c>
      <c r="AW739" s="697">
        <v>9.4995213702694207E-5</v>
      </c>
      <c r="AX739" s="697">
        <v>1.23228589032656E-4</v>
      </c>
      <c r="AY739" s="697">
        <v>1.22691416652834E-4</v>
      </c>
      <c r="AZ739" s="697">
        <v>1.89104662157248E-4</v>
      </c>
      <c r="BA739" s="697">
        <v>1.8485928511217299E-4</v>
      </c>
      <c r="BB739" s="697">
        <v>2.5549310168625401E-4</v>
      </c>
      <c r="BC739" s="697">
        <v>2.1798938617195599E-4</v>
      </c>
      <c r="BD739" s="697">
        <v>1.8628912071535001E-4</v>
      </c>
      <c r="BE739" s="697">
        <v>1.3864924821296501E-4</v>
      </c>
      <c r="BF739" s="697">
        <v>2.1134321292405999E-4</v>
      </c>
      <c r="BG739" s="697">
        <v>1.47779611339622E-4</v>
      </c>
      <c r="BH739" s="697">
        <v>9.7873693997895694E-5</v>
      </c>
    </row>
    <row r="740" spans="1:60" s="696" customFormat="1" ht="12.75" x14ac:dyDescent="0.2">
      <c r="A740" s="696" t="s">
        <v>6</v>
      </c>
      <c r="B740" s="696" t="s">
        <v>48</v>
      </c>
      <c r="C740" s="696" t="s">
        <v>31</v>
      </c>
      <c r="D740" s="696" t="s">
        <v>1076</v>
      </c>
      <c r="E740" s="699" t="s">
        <v>1049</v>
      </c>
      <c r="F740" s="696" t="s">
        <v>11</v>
      </c>
      <c r="G740" s="705"/>
      <c r="H740" s="705"/>
      <c r="I740" s="705"/>
      <c r="J740" s="705"/>
      <c r="K740" s="705"/>
      <c r="L740" s="705"/>
      <c r="M740" s="705"/>
      <c r="N740" s="705"/>
      <c r="O740" s="705"/>
      <c r="P740" s="705"/>
      <c r="Q740" s="705"/>
      <c r="R740" s="705"/>
      <c r="S740" s="705"/>
      <c r="T740" s="705"/>
      <c r="U740" s="705"/>
      <c r="V740" s="705"/>
      <c r="W740" s="705"/>
      <c r="X740" s="705"/>
      <c r="Y740" s="705"/>
      <c r="Z740" s="705"/>
      <c r="AA740" s="705"/>
      <c r="AB740" s="705"/>
      <c r="AC740" s="705"/>
      <c r="AD740" s="705"/>
      <c r="AE740" s="705"/>
      <c r="AF740" s="705"/>
      <c r="AG740" s="705"/>
      <c r="AH740" s="705"/>
      <c r="AI740" s="705"/>
      <c r="AJ740" s="705"/>
      <c r="AK740" s="705"/>
      <c r="AL740" s="705"/>
      <c r="AM740" s="705"/>
      <c r="AN740" s="705"/>
      <c r="AO740" s="705"/>
      <c r="AP740" s="705"/>
      <c r="AQ740" s="705"/>
      <c r="AR740" s="705"/>
      <c r="AS740" s="705"/>
      <c r="AT740" s="696">
        <f>1</f>
        <v>1</v>
      </c>
      <c r="AU740" s="696">
        <f>1</f>
        <v>1</v>
      </c>
      <c r="AV740" s="696">
        <f>1</f>
        <v>1</v>
      </c>
      <c r="AW740" s="696">
        <f>1</f>
        <v>1</v>
      </c>
      <c r="AX740" s="696">
        <f>1</f>
        <v>1</v>
      </c>
      <c r="AY740" s="696">
        <f>1</f>
        <v>1</v>
      </c>
      <c r="AZ740" s="696">
        <f>1</f>
        <v>1</v>
      </c>
      <c r="BA740" s="696">
        <f>1</f>
        <v>1</v>
      </c>
      <c r="BB740" s="696">
        <f>1</f>
        <v>1</v>
      </c>
      <c r="BC740" s="696">
        <f>1</f>
        <v>1</v>
      </c>
      <c r="BD740" s="696">
        <f>1</f>
        <v>1</v>
      </c>
      <c r="BE740" s="696">
        <f>1</f>
        <v>1</v>
      </c>
      <c r="BF740" s="696">
        <f>1</f>
        <v>1</v>
      </c>
      <c r="BG740" s="696">
        <f>1</f>
        <v>1</v>
      </c>
      <c r="BH740" s="696">
        <f>1</f>
        <v>1</v>
      </c>
    </row>
    <row r="741" spans="1:60" s="696" customFormat="1" ht="12.75" x14ac:dyDescent="0.2">
      <c r="A741" s="696" t="s">
        <v>6</v>
      </c>
      <c r="B741" s="696" t="s">
        <v>48</v>
      </c>
      <c r="C741" s="696" t="s">
        <v>31</v>
      </c>
      <c r="D741" s="696" t="s">
        <v>1076</v>
      </c>
      <c r="E741" s="699" t="s">
        <v>1049</v>
      </c>
      <c r="F741" s="696" t="s">
        <v>12</v>
      </c>
      <c r="G741" s="705"/>
      <c r="H741" s="705"/>
      <c r="I741" s="705"/>
      <c r="J741" s="705"/>
      <c r="K741" s="705"/>
      <c r="L741" s="705"/>
      <c r="M741" s="705"/>
      <c r="N741" s="705"/>
      <c r="O741" s="705"/>
      <c r="P741" s="705"/>
      <c r="Q741" s="705"/>
      <c r="R741" s="705"/>
      <c r="S741" s="705"/>
      <c r="T741" s="705"/>
      <c r="U741" s="705"/>
      <c r="V741" s="705"/>
      <c r="W741" s="705"/>
      <c r="X741" s="705"/>
      <c r="Y741" s="705"/>
      <c r="Z741" s="705"/>
      <c r="AA741" s="705"/>
      <c r="AB741" s="705"/>
      <c r="AC741" s="705"/>
      <c r="AD741" s="705"/>
      <c r="AE741" s="705"/>
      <c r="AF741" s="705"/>
      <c r="AG741" s="705"/>
      <c r="AH741" s="705"/>
      <c r="AI741" s="705"/>
      <c r="AJ741" s="705"/>
      <c r="AK741" s="705"/>
      <c r="AL741" s="705"/>
      <c r="AM741" s="705"/>
      <c r="AN741" s="705"/>
      <c r="AO741" s="705"/>
      <c r="AP741" s="705"/>
      <c r="AQ741" s="705"/>
      <c r="AR741" s="705"/>
      <c r="AS741" s="705"/>
      <c r="AT741" s="696">
        <f>'3 Heat eta and phi'!AQ$19</f>
        <v>0.82099999999999995</v>
      </c>
      <c r="AU741" s="696">
        <f>'3 Heat eta and phi'!AR$19</f>
        <v>0.82599999999999996</v>
      </c>
      <c r="AV741" s="696">
        <f>'3 Heat eta and phi'!AS$19</f>
        <v>0.83199999999999996</v>
      </c>
      <c r="AW741" s="696">
        <f>'3 Heat eta and phi'!AT$19</f>
        <v>0.83699999999999997</v>
      </c>
      <c r="AX741" s="696">
        <f>'3 Heat eta and phi'!AU$19</f>
        <v>0.84099999999999997</v>
      </c>
      <c r="AY741" s="696">
        <f>'3 Heat eta and phi'!AV$19</f>
        <v>0.84499999999999997</v>
      </c>
      <c r="AZ741" s="696">
        <f>'3 Heat eta and phi'!AW$19</f>
        <v>0.84899999999999998</v>
      </c>
      <c r="BA741" s="696">
        <f>'3 Heat eta and phi'!AX$19</f>
        <v>0.85199999999999998</v>
      </c>
      <c r="BB741" s="696">
        <f>'3 Heat eta and phi'!AY$19</f>
        <v>0.85499999999999998</v>
      </c>
      <c r="BC741" s="696">
        <f>'3 Heat eta and phi'!AZ$19</f>
        <v>0.85799999999999998</v>
      </c>
      <c r="BD741" s="696">
        <f>'3 Heat eta and phi'!BA$19</f>
        <v>0.86</v>
      </c>
      <c r="BE741" s="696">
        <f>'3 Heat eta and phi'!BB$19</f>
        <v>0.86199999999999999</v>
      </c>
      <c r="BF741" s="696">
        <f>'3 Heat eta and phi'!BC$19</f>
        <v>0.86399999999999999</v>
      </c>
      <c r="BG741" s="696">
        <f>'3 Heat eta and phi'!BD$19</f>
        <v>0.86599999999999999</v>
      </c>
      <c r="BH741" s="696">
        <f>'3 Heat eta and phi'!BE$19</f>
        <v>0.86799999999999999</v>
      </c>
    </row>
    <row r="742" spans="1:60" s="696" customFormat="1" ht="12.75" x14ac:dyDescent="0.2">
      <c r="A742" s="696" t="s">
        <v>6</v>
      </c>
      <c r="B742" s="696" t="s">
        <v>48</v>
      </c>
      <c r="C742" s="696" t="s">
        <v>31</v>
      </c>
      <c r="D742" s="696" t="s">
        <v>1076</v>
      </c>
      <c r="E742" s="699" t="s">
        <v>1049</v>
      </c>
      <c r="F742" s="696" t="s">
        <v>13</v>
      </c>
      <c r="G742" s="705"/>
      <c r="H742" s="705"/>
      <c r="I742" s="705"/>
      <c r="J742" s="705"/>
      <c r="K742" s="705"/>
      <c r="L742" s="705"/>
      <c r="M742" s="705"/>
      <c r="N742" s="705"/>
      <c r="O742" s="705"/>
      <c r="P742" s="705"/>
      <c r="Q742" s="705"/>
      <c r="R742" s="705"/>
      <c r="S742" s="705"/>
      <c r="T742" s="705"/>
      <c r="U742" s="705"/>
      <c r="V742" s="705"/>
      <c r="W742" s="705"/>
      <c r="X742" s="705"/>
      <c r="Y742" s="705"/>
      <c r="Z742" s="705"/>
      <c r="AA742" s="705"/>
      <c r="AB742" s="705"/>
      <c r="AC742" s="705"/>
      <c r="AD742" s="705"/>
      <c r="AE742" s="705"/>
      <c r="AF742" s="705"/>
      <c r="AG742" s="705"/>
      <c r="AH742" s="705"/>
      <c r="AI742" s="705"/>
      <c r="AJ742" s="705"/>
      <c r="AK742" s="705"/>
      <c r="AL742" s="705"/>
      <c r="AM742" s="705"/>
      <c r="AN742" s="705"/>
      <c r="AO742" s="705"/>
      <c r="AP742" s="705"/>
      <c r="AQ742" s="705"/>
      <c r="AR742" s="705"/>
      <c r="AS742" s="705"/>
      <c r="AT742" s="700">
        <f>'3 Heat eta and phi'!AQ$36</f>
        <v>0.23944794318638629</v>
      </c>
      <c r="AU742" s="700">
        <f>'3 Heat eta and phi'!AR$36</f>
        <v>0.2405198981642771</v>
      </c>
      <c r="AV742" s="700">
        <f>'3 Heat eta and phi'!AS$36</f>
        <v>0.24085488409486799</v>
      </c>
      <c r="AW742" s="700">
        <f>'3 Heat eta and phi'!AT$36</f>
        <v>0.23998392067533172</v>
      </c>
      <c r="AX742" s="700">
        <f>'3 Heat eta and phi'!AU$36</f>
        <v>0.23971593193085891</v>
      </c>
      <c r="AY742" s="700">
        <f>'3 Heat eta and phi'!AV$36</f>
        <v>0.24011791504756808</v>
      </c>
      <c r="AZ742" s="700">
        <f>'3 Heat eta and phi'!AW$36</f>
        <v>0.23978292911697718</v>
      </c>
      <c r="BA742" s="700">
        <f>'3 Heat eta and phi'!AX$36</f>
        <v>0.23951494037250431</v>
      </c>
      <c r="BB742" s="700">
        <f>'3 Heat eta and phi'!AY$36</f>
        <v>0.23958193755862245</v>
      </c>
      <c r="BC742" s="700">
        <f>'3 Heat eta and phi'!AZ$36</f>
        <v>0.24105587565322251</v>
      </c>
      <c r="BD742" s="700">
        <f>'3 Heat eta and phi'!BA$36</f>
        <v>0.24085488409486799</v>
      </c>
      <c r="BE742" s="700">
        <f>'3 Heat eta and phi'!BB$36</f>
        <v>0.24346777435347722</v>
      </c>
      <c r="BF742" s="700">
        <f>'3 Heat eta and phi'!BC$36</f>
        <v>0.24085488409486799</v>
      </c>
      <c r="BG742" s="700">
        <f>'3 Heat eta and phi'!BD$36</f>
        <v>0.2417258475144044</v>
      </c>
      <c r="BH742" s="700">
        <f>'3 Heat eta and phi'!BE$36</f>
        <v>0.24266380812005903</v>
      </c>
    </row>
    <row r="743" spans="1:60" s="697" customFormat="1" ht="12.75" x14ac:dyDescent="0.2">
      <c r="A743" s="697" t="s">
        <v>6</v>
      </c>
      <c r="B743" s="697" t="s">
        <v>48</v>
      </c>
      <c r="C743" s="697" t="s">
        <v>32</v>
      </c>
      <c r="F743" s="697" t="s">
        <v>9</v>
      </c>
      <c r="AT743" s="697">
        <v>2</v>
      </c>
      <c r="AU743" s="697">
        <v>2</v>
      </c>
      <c r="AV743" s="697">
        <v>15</v>
      </c>
      <c r="AW743" s="697">
        <v>22</v>
      </c>
      <c r="AX743" s="697">
        <v>29</v>
      </c>
      <c r="AY743" s="697">
        <v>29</v>
      </c>
      <c r="AZ743" s="697">
        <v>43</v>
      </c>
      <c r="BA743" s="697">
        <v>41</v>
      </c>
      <c r="BB743" s="697">
        <v>57</v>
      </c>
      <c r="BC743" s="697">
        <v>49</v>
      </c>
      <c r="BD743" s="697">
        <v>40</v>
      </c>
      <c r="BE743" s="697">
        <v>31</v>
      </c>
      <c r="BF743" s="697">
        <v>44</v>
      </c>
      <c r="BG743" s="697">
        <v>31</v>
      </c>
      <c r="BH743" s="697">
        <v>21</v>
      </c>
    </row>
    <row r="744" spans="1:60" s="697" customFormat="1" ht="12.75" x14ac:dyDescent="0.2">
      <c r="A744" s="697" t="s">
        <v>6</v>
      </c>
      <c r="B744" s="697" t="s">
        <v>48</v>
      </c>
      <c r="C744" s="697" t="s">
        <v>32</v>
      </c>
      <c r="F744" s="697" t="s">
        <v>10</v>
      </c>
      <c r="AT744" s="697">
        <v>1.44200265328488E-5</v>
      </c>
      <c r="AU744" s="697">
        <v>1.4346378973946999E-5</v>
      </c>
      <c r="AV744" s="698">
        <v>1.0646074792224101E-4</v>
      </c>
      <c r="AW744" s="697">
        <v>1.6076113088148299E-4</v>
      </c>
      <c r="AX744" s="697">
        <v>2.10213475408648E-4</v>
      </c>
      <c r="AY744" s="697">
        <v>2.0929712252542199E-4</v>
      </c>
      <c r="AZ744" s="697">
        <v>3.1275001818314101E-4</v>
      </c>
      <c r="BA744" s="697">
        <v>3.0316922758396301E-4</v>
      </c>
      <c r="BB744" s="697">
        <v>4.2832667047401499E-4</v>
      </c>
      <c r="BC744" s="697">
        <v>3.6832689387675298E-4</v>
      </c>
      <c r="BD744" s="697">
        <v>3.2398107950495702E-4</v>
      </c>
      <c r="BE744" s="697">
        <v>2.3878481636677301E-4</v>
      </c>
      <c r="BF744" s="697">
        <v>3.7196405474634598E-4</v>
      </c>
      <c r="BG744" s="697">
        <v>2.5450933064045998E-4</v>
      </c>
      <c r="BH744" s="697">
        <v>1.7127896449631701E-4</v>
      </c>
    </row>
    <row r="745" spans="1:60" s="696" customFormat="1" ht="12.75" x14ac:dyDescent="0.2">
      <c r="A745" s="696" t="s">
        <v>6</v>
      </c>
      <c r="B745" s="696" t="s">
        <v>48</v>
      </c>
      <c r="C745" s="696" t="s">
        <v>32</v>
      </c>
      <c r="D745" s="696" t="s">
        <v>1076</v>
      </c>
      <c r="E745" s="699" t="s">
        <v>1049</v>
      </c>
      <c r="F745" s="696" t="s">
        <v>11</v>
      </c>
      <c r="G745" s="705"/>
      <c r="H745" s="705"/>
      <c r="I745" s="705"/>
      <c r="J745" s="705"/>
      <c r="K745" s="705"/>
      <c r="L745" s="705"/>
      <c r="M745" s="705"/>
      <c r="N745" s="705"/>
      <c r="O745" s="705"/>
      <c r="P745" s="705"/>
      <c r="Q745" s="705"/>
      <c r="R745" s="705"/>
      <c r="S745" s="705"/>
      <c r="T745" s="705"/>
      <c r="U745" s="705"/>
      <c r="V745" s="705"/>
      <c r="W745" s="705"/>
      <c r="X745" s="705"/>
      <c r="Y745" s="705"/>
      <c r="Z745" s="705"/>
      <c r="AA745" s="705"/>
      <c r="AB745" s="705"/>
      <c r="AC745" s="705"/>
      <c r="AD745" s="705"/>
      <c r="AE745" s="705"/>
      <c r="AF745" s="705"/>
      <c r="AG745" s="705"/>
      <c r="AH745" s="705"/>
      <c r="AI745" s="705"/>
      <c r="AJ745" s="705"/>
      <c r="AK745" s="705"/>
      <c r="AL745" s="705"/>
      <c r="AM745" s="705"/>
      <c r="AN745" s="705"/>
      <c r="AO745" s="705"/>
      <c r="AP745" s="705"/>
      <c r="AQ745" s="705"/>
      <c r="AR745" s="705"/>
      <c r="AS745" s="705"/>
      <c r="AT745" s="696">
        <f>1</f>
        <v>1</v>
      </c>
      <c r="AU745" s="696">
        <f>1</f>
        <v>1</v>
      </c>
      <c r="AV745" s="696">
        <f>1</f>
        <v>1</v>
      </c>
      <c r="AW745" s="696">
        <f>1</f>
        <v>1</v>
      </c>
      <c r="AX745" s="696">
        <f>1</f>
        <v>1</v>
      </c>
      <c r="AY745" s="696">
        <f>1</f>
        <v>1</v>
      </c>
      <c r="AZ745" s="696">
        <f>1</f>
        <v>1</v>
      </c>
      <c r="BA745" s="696">
        <f>1</f>
        <v>1</v>
      </c>
      <c r="BB745" s="696">
        <f>1</f>
        <v>1</v>
      </c>
      <c r="BC745" s="696">
        <f>1</f>
        <v>1</v>
      </c>
      <c r="BD745" s="696">
        <f>1</f>
        <v>1</v>
      </c>
      <c r="BE745" s="696">
        <f>1</f>
        <v>1</v>
      </c>
      <c r="BF745" s="696">
        <f>1</f>
        <v>1</v>
      </c>
      <c r="BG745" s="696">
        <f>1</f>
        <v>1</v>
      </c>
      <c r="BH745" s="696">
        <f>1</f>
        <v>1</v>
      </c>
    </row>
    <row r="746" spans="1:60" s="696" customFormat="1" ht="12.75" x14ac:dyDescent="0.2">
      <c r="A746" s="696" t="s">
        <v>6</v>
      </c>
      <c r="B746" s="696" t="s">
        <v>48</v>
      </c>
      <c r="C746" s="696" t="s">
        <v>32</v>
      </c>
      <c r="D746" s="696" t="s">
        <v>1076</v>
      </c>
      <c r="E746" s="699" t="s">
        <v>1049</v>
      </c>
      <c r="F746" s="696" t="s">
        <v>12</v>
      </c>
      <c r="G746" s="705"/>
      <c r="H746" s="705"/>
      <c r="I746" s="705"/>
      <c r="J746" s="705"/>
      <c r="K746" s="705"/>
      <c r="L746" s="705"/>
      <c r="M746" s="705"/>
      <c r="N746" s="705"/>
      <c r="O746" s="705"/>
      <c r="P746" s="705"/>
      <c r="Q746" s="705"/>
      <c r="R746" s="705"/>
      <c r="S746" s="705"/>
      <c r="T746" s="705"/>
      <c r="U746" s="705"/>
      <c r="V746" s="705"/>
      <c r="W746" s="705"/>
      <c r="X746" s="705"/>
      <c r="Y746" s="705"/>
      <c r="Z746" s="705"/>
      <c r="AA746" s="705"/>
      <c r="AB746" s="705"/>
      <c r="AC746" s="705"/>
      <c r="AD746" s="705"/>
      <c r="AE746" s="705"/>
      <c r="AF746" s="705"/>
      <c r="AG746" s="705"/>
      <c r="AH746" s="705"/>
      <c r="AI746" s="705"/>
      <c r="AJ746" s="705"/>
      <c r="AK746" s="705"/>
      <c r="AL746" s="705"/>
      <c r="AM746" s="705"/>
      <c r="AN746" s="705"/>
      <c r="AO746" s="705"/>
      <c r="AP746" s="705"/>
      <c r="AQ746" s="705"/>
      <c r="AR746" s="705"/>
      <c r="AS746" s="705"/>
      <c r="AT746" s="696">
        <f>'3 Heat eta and phi'!AQ$19</f>
        <v>0.82099999999999995</v>
      </c>
      <c r="AU746" s="696">
        <f>'3 Heat eta and phi'!AR$19</f>
        <v>0.82599999999999996</v>
      </c>
      <c r="AV746" s="696">
        <f>'3 Heat eta and phi'!AS$19</f>
        <v>0.83199999999999996</v>
      </c>
      <c r="AW746" s="696">
        <f>'3 Heat eta and phi'!AT$19</f>
        <v>0.83699999999999997</v>
      </c>
      <c r="AX746" s="696">
        <f>'3 Heat eta and phi'!AU$19</f>
        <v>0.84099999999999997</v>
      </c>
      <c r="AY746" s="696">
        <f>'3 Heat eta and phi'!AV$19</f>
        <v>0.84499999999999997</v>
      </c>
      <c r="AZ746" s="696">
        <f>'3 Heat eta and phi'!AW$19</f>
        <v>0.84899999999999998</v>
      </c>
      <c r="BA746" s="696">
        <f>'3 Heat eta and phi'!AX$19</f>
        <v>0.85199999999999998</v>
      </c>
      <c r="BB746" s="696">
        <f>'3 Heat eta and phi'!AY$19</f>
        <v>0.85499999999999998</v>
      </c>
      <c r="BC746" s="696">
        <f>'3 Heat eta and phi'!AZ$19</f>
        <v>0.85799999999999998</v>
      </c>
      <c r="BD746" s="696">
        <f>'3 Heat eta and phi'!BA$19</f>
        <v>0.86</v>
      </c>
      <c r="BE746" s="696">
        <f>'3 Heat eta and phi'!BB$19</f>
        <v>0.86199999999999999</v>
      </c>
      <c r="BF746" s="696">
        <f>'3 Heat eta and phi'!BC$19</f>
        <v>0.86399999999999999</v>
      </c>
      <c r="BG746" s="696">
        <f>'3 Heat eta and phi'!BD$19</f>
        <v>0.86599999999999999</v>
      </c>
      <c r="BH746" s="696">
        <f>'3 Heat eta and phi'!BE$19</f>
        <v>0.86799999999999999</v>
      </c>
    </row>
    <row r="747" spans="1:60" s="696" customFormat="1" ht="12.75" x14ac:dyDescent="0.2">
      <c r="A747" s="696" t="s">
        <v>6</v>
      </c>
      <c r="B747" s="696" t="s">
        <v>48</v>
      </c>
      <c r="C747" s="696" t="s">
        <v>32</v>
      </c>
      <c r="D747" s="696" t="s">
        <v>1076</v>
      </c>
      <c r="E747" s="699" t="s">
        <v>1049</v>
      </c>
      <c r="F747" s="696" t="s">
        <v>13</v>
      </c>
      <c r="G747" s="705"/>
      <c r="H747" s="705"/>
      <c r="I747" s="705"/>
      <c r="J747" s="705"/>
      <c r="K747" s="705"/>
      <c r="L747" s="705"/>
      <c r="M747" s="705"/>
      <c r="N747" s="705"/>
      <c r="O747" s="705"/>
      <c r="P747" s="705"/>
      <c r="Q747" s="705"/>
      <c r="R747" s="705"/>
      <c r="S747" s="705"/>
      <c r="T747" s="705"/>
      <c r="U747" s="705"/>
      <c r="V747" s="705"/>
      <c r="W747" s="705"/>
      <c r="X747" s="705"/>
      <c r="Y747" s="705"/>
      <c r="Z747" s="705"/>
      <c r="AA747" s="705"/>
      <c r="AB747" s="705"/>
      <c r="AC747" s="705"/>
      <c r="AD747" s="705"/>
      <c r="AE747" s="705"/>
      <c r="AF747" s="705"/>
      <c r="AG747" s="705"/>
      <c r="AH747" s="705"/>
      <c r="AI747" s="705"/>
      <c r="AJ747" s="705"/>
      <c r="AK747" s="705"/>
      <c r="AL747" s="705"/>
      <c r="AM747" s="705"/>
      <c r="AN747" s="705"/>
      <c r="AO747" s="705"/>
      <c r="AP747" s="705"/>
      <c r="AQ747" s="705"/>
      <c r="AR747" s="705"/>
      <c r="AS747" s="705"/>
      <c r="AT747" s="700">
        <f>'3 Heat eta and phi'!AQ$36</f>
        <v>0.23944794318638629</v>
      </c>
      <c r="AU747" s="700">
        <f>'3 Heat eta and phi'!AR$36</f>
        <v>0.2405198981642771</v>
      </c>
      <c r="AV747" s="700">
        <f>'3 Heat eta and phi'!AS$36</f>
        <v>0.24085488409486799</v>
      </c>
      <c r="AW747" s="700">
        <f>'3 Heat eta and phi'!AT$36</f>
        <v>0.23998392067533172</v>
      </c>
      <c r="AX747" s="700">
        <f>'3 Heat eta and phi'!AU$36</f>
        <v>0.23971593193085891</v>
      </c>
      <c r="AY747" s="700">
        <f>'3 Heat eta and phi'!AV$36</f>
        <v>0.24011791504756808</v>
      </c>
      <c r="AZ747" s="700">
        <f>'3 Heat eta and phi'!AW$36</f>
        <v>0.23978292911697718</v>
      </c>
      <c r="BA747" s="700">
        <f>'3 Heat eta and phi'!AX$36</f>
        <v>0.23951494037250431</v>
      </c>
      <c r="BB747" s="700">
        <f>'3 Heat eta and phi'!AY$36</f>
        <v>0.23958193755862245</v>
      </c>
      <c r="BC747" s="700">
        <f>'3 Heat eta and phi'!AZ$36</f>
        <v>0.24105587565322251</v>
      </c>
      <c r="BD747" s="700">
        <f>'3 Heat eta and phi'!BA$36</f>
        <v>0.24085488409486799</v>
      </c>
      <c r="BE747" s="700">
        <f>'3 Heat eta and phi'!BB$36</f>
        <v>0.24346777435347722</v>
      </c>
      <c r="BF747" s="700">
        <f>'3 Heat eta and phi'!BC$36</f>
        <v>0.24085488409486799</v>
      </c>
      <c r="BG747" s="700">
        <f>'3 Heat eta and phi'!BD$36</f>
        <v>0.2417258475144044</v>
      </c>
      <c r="BH747" s="700">
        <f>'3 Heat eta and phi'!BE$36</f>
        <v>0.24266380812005903</v>
      </c>
    </row>
    <row r="748" spans="1:60" s="697" customFormat="1" ht="12.75" x14ac:dyDescent="0.2">
      <c r="A748" s="697" t="s">
        <v>6</v>
      </c>
      <c r="B748" s="697" t="s">
        <v>48</v>
      </c>
      <c r="C748" s="697" t="s">
        <v>23</v>
      </c>
      <c r="F748" s="697" t="s">
        <v>9</v>
      </c>
      <c r="AK748" s="697">
        <v>57</v>
      </c>
      <c r="AL748" s="697">
        <v>57</v>
      </c>
      <c r="AM748" s="697">
        <v>233</v>
      </c>
      <c r="AN748" s="697">
        <v>237</v>
      </c>
      <c r="AO748" s="697">
        <v>455</v>
      </c>
      <c r="AP748" s="697">
        <v>498</v>
      </c>
      <c r="AQ748" s="697">
        <v>505</v>
      </c>
      <c r="AR748" s="697">
        <v>506</v>
      </c>
      <c r="AS748" s="697">
        <v>437</v>
      </c>
      <c r="AT748" s="697">
        <v>266</v>
      </c>
      <c r="AU748" s="697">
        <v>266</v>
      </c>
      <c r="AV748" s="697">
        <v>164</v>
      </c>
      <c r="AW748" s="697">
        <v>164</v>
      </c>
      <c r="AX748" s="697">
        <v>164</v>
      </c>
      <c r="AY748" s="697">
        <v>164</v>
      </c>
      <c r="AZ748" s="697">
        <v>100</v>
      </c>
      <c r="BA748" s="697">
        <v>114</v>
      </c>
      <c r="BB748" s="697">
        <v>145</v>
      </c>
      <c r="BC748" s="697">
        <v>265</v>
      </c>
      <c r="BD748" s="697">
        <v>278</v>
      </c>
      <c r="BE748" s="697">
        <v>322</v>
      </c>
      <c r="BF748" s="697">
        <v>349</v>
      </c>
      <c r="BG748" s="697">
        <v>330</v>
      </c>
      <c r="BH748" s="697">
        <v>422</v>
      </c>
    </row>
    <row r="749" spans="1:60" s="697" customFormat="1" ht="12.75" x14ac:dyDescent="0.2">
      <c r="A749" s="697" t="s">
        <v>6</v>
      </c>
      <c r="B749" s="697" t="s">
        <v>48</v>
      </c>
      <c r="C749" s="697" t="s">
        <v>23</v>
      </c>
      <c r="F749" s="697" t="s">
        <v>10</v>
      </c>
      <c r="AK749" s="697">
        <v>4.4763460451089997E-4</v>
      </c>
      <c r="AL749" s="697">
        <v>4.2866489685720898E-4</v>
      </c>
      <c r="AM749" s="697">
        <v>1.7912742648472E-3</v>
      </c>
      <c r="AN749" s="697">
        <v>1.7935522930225499E-3</v>
      </c>
      <c r="AO749" s="697">
        <v>3.44950456016922E-3</v>
      </c>
      <c r="AP749" s="697">
        <v>3.7899254952397602E-3</v>
      </c>
      <c r="AQ749" s="697">
        <v>3.6304816678648499E-3</v>
      </c>
      <c r="AR749" s="697">
        <v>3.72713813245336E-3</v>
      </c>
      <c r="AS749" s="697">
        <v>3.2079751583800101E-3</v>
      </c>
      <c r="AT749" s="697">
        <v>1.91786352886889E-3</v>
      </c>
      <c r="AU749" s="697">
        <v>1.90806840353495E-3</v>
      </c>
      <c r="AV749" s="697">
        <v>1.16397084394984E-3</v>
      </c>
      <c r="AW749" s="697">
        <v>1.19840115748014E-3</v>
      </c>
      <c r="AX749" s="697">
        <v>1.18879344713856E-3</v>
      </c>
      <c r="AY749" s="697">
        <v>1.1836113135920399E-3</v>
      </c>
      <c r="AZ749" s="697">
        <v>7.2732562368172196E-4</v>
      </c>
      <c r="BA749" s="697">
        <v>8.4295834011150698E-4</v>
      </c>
      <c r="BB749" s="697">
        <v>1.0896029336619701E-3</v>
      </c>
      <c r="BC749" s="697">
        <v>1.9919719770885602E-3</v>
      </c>
      <c r="BD749" s="697">
        <v>2.2516685025594499E-3</v>
      </c>
      <c r="BE749" s="697">
        <v>2.4802809958097099E-3</v>
      </c>
      <c r="BF749" s="697">
        <v>2.9503512524198801E-3</v>
      </c>
      <c r="BG749" s="697">
        <v>2.70929287455974E-3</v>
      </c>
      <c r="BH749" s="697">
        <v>3.4418915722593301E-3</v>
      </c>
    </row>
    <row r="750" spans="1:60" s="696" customFormat="1" ht="12.75" x14ac:dyDescent="0.2">
      <c r="A750" s="696" t="s">
        <v>6</v>
      </c>
      <c r="B750" s="696" t="s">
        <v>48</v>
      </c>
      <c r="C750" s="696" t="s">
        <v>23</v>
      </c>
      <c r="D750" s="696" t="s">
        <v>1076</v>
      </c>
      <c r="E750" s="699" t="s">
        <v>1049</v>
      </c>
      <c r="F750" s="696" t="s">
        <v>11</v>
      </c>
      <c r="G750" s="705"/>
      <c r="H750" s="705"/>
      <c r="I750" s="705"/>
      <c r="J750" s="705"/>
      <c r="K750" s="705"/>
      <c r="L750" s="705"/>
      <c r="M750" s="705"/>
      <c r="N750" s="705"/>
      <c r="O750" s="705"/>
      <c r="P750" s="705"/>
      <c r="Q750" s="705"/>
      <c r="R750" s="705"/>
      <c r="S750" s="705"/>
      <c r="T750" s="705"/>
      <c r="U750" s="705"/>
      <c r="V750" s="705"/>
      <c r="W750" s="705"/>
      <c r="X750" s="705"/>
      <c r="Y750" s="705"/>
      <c r="Z750" s="705"/>
      <c r="AA750" s="705"/>
      <c r="AB750" s="705"/>
      <c r="AC750" s="705"/>
      <c r="AD750" s="705"/>
      <c r="AE750" s="705"/>
      <c r="AF750" s="705"/>
      <c r="AG750" s="705"/>
      <c r="AH750" s="705"/>
      <c r="AI750" s="705"/>
      <c r="AJ750" s="705"/>
      <c r="AK750" s="696">
        <f>1</f>
        <v>1</v>
      </c>
      <c r="AL750" s="696">
        <f>1</f>
        <v>1</v>
      </c>
      <c r="AM750" s="696">
        <f>1</f>
        <v>1</v>
      </c>
      <c r="AN750" s="696">
        <f>1</f>
        <v>1</v>
      </c>
      <c r="AO750" s="696">
        <f>1</f>
        <v>1</v>
      </c>
      <c r="AP750" s="696">
        <f>1</f>
        <v>1</v>
      </c>
      <c r="AQ750" s="696">
        <f>1</f>
        <v>1</v>
      </c>
      <c r="AR750" s="696">
        <f>1</f>
        <v>1</v>
      </c>
      <c r="AS750" s="696">
        <f>1</f>
        <v>1</v>
      </c>
      <c r="AT750" s="696">
        <f>1</f>
        <v>1</v>
      </c>
      <c r="AU750" s="696">
        <f>1</f>
        <v>1</v>
      </c>
      <c r="AV750" s="696">
        <f>1</f>
        <v>1</v>
      </c>
      <c r="AW750" s="696">
        <f>1</f>
        <v>1</v>
      </c>
      <c r="AX750" s="696">
        <f>1</f>
        <v>1</v>
      </c>
      <c r="AY750" s="696">
        <f>1</f>
        <v>1</v>
      </c>
      <c r="AZ750" s="696">
        <f>1</f>
        <v>1</v>
      </c>
      <c r="BA750" s="696">
        <f>1</f>
        <v>1</v>
      </c>
      <c r="BB750" s="696">
        <f>1</f>
        <v>1</v>
      </c>
      <c r="BC750" s="696">
        <f>1</f>
        <v>1</v>
      </c>
      <c r="BD750" s="696">
        <f>1</f>
        <v>1</v>
      </c>
      <c r="BE750" s="696">
        <f>1</f>
        <v>1</v>
      </c>
      <c r="BF750" s="696">
        <f>1</f>
        <v>1</v>
      </c>
      <c r="BG750" s="696">
        <f>1</f>
        <v>1</v>
      </c>
      <c r="BH750" s="696">
        <f>1</f>
        <v>1</v>
      </c>
    </row>
    <row r="751" spans="1:60" s="696" customFormat="1" ht="12.75" x14ac:dyDescent="0.2">
      <c r="A751" s="696" t="s">
        <v>6</v>
      </c>
      <c r="B751" s="696" t="s">
        <v>48</v>
      </c>
      <c r="C751" s="696" t="s">
        <v>23</v>
      </c>
      <c r="D751" s="696" t="s">
        <v>1076</v>
      </c>
      <c r="E751" s="699" t="s">
        <v>1049</v>
      </c>
      <c r="F751" s="696" t="s">
        <v>12</v>
      </c>
      <c r="G751" s="705"/>
      <c r="H751" s="705"/>
      <c r="I751" s="705"/>
      <c r="J751" s="705"/>
      <c r="K751" s="705"/>
      <c r="L751" s="705"/>
      <c r="M751" s="705"/>
      <c r="N751" s="705"/>
      <c r="O751" s="705"/>
      <c r="P751" s="705"/>
      <c r="Q751" s="705"/>
      <c r="R751" s="705"/>
      <c r="S751" s="705"/>
      <c r="T751" s="705"/>
      <c r="U751" s="705"/>
      <c r="V751" s="705"/>
      <c r="W751" s="705"/>
      <c r="X751" s="705"/>
      <c r="Y751" s="705"/>
      <c r="Z751" s="705"/>
      <c r="AA751" s="705"/>
      <c r="AB751" s="705"/>
      <c r="AC751" s="705"/>
      <c r="AD751" s="705"/>
      <c r="AE751" s="705"/>
      <c r="AF751" s="705"/>
      <c r="AG751" s="705"/>
      <c r="AH751" s="705"/>
      <c r="AI751" s="705"/>
      <c r="AJ751" s="705"/>
      <c r="AK751" s="696">
        <f>'3 Heat eta and phi'!AH$19</f>
        <v>0.76300000000000001</v>
      </c>
      <c r="AL751" s="696">
        <f>'3 Heat eta and phi'!AI$19</f>
        <v>0.77</v>
      </c>
      <c r="AM751" s="696">
        <f>'3 Heat eta and phi'!AJ$19</f>
        <v>0.77600000000000002</v>
      </c>
      <c r="AN751" s="696">
        <f>'3 Heat eta and phi'!AK$19</f>
        <v>0.78200000000000003</v>
      </c>
      <c r="AO751" s="696">
        <f>'3 Heat eta and phi'!AL$19</f>
        <v>0.79</v>
      </c>
      <c r="AP751" s="696">
        <f>'3 Heat eta and phi'!AM$19</f>
        <v>0.79700000000000004</v>
      </c>
      <c r="AQ751" s="696">
        <f>'3 Heat eta and phi'!AN$19</f>
        <v>0.80400000000000005</v>
      </c>
      <c r="AR751" s="696">
        <f>'3 Heat eta and phi'!AO$19</f>
        <v>0.81</v>
      </c>
      <c r="AS751" s="696">
        <f>'3 Heat eta and phi'!AP$19</f>
        <v>0.81599999999999995</v>
      </c>
      <c r="AT751" s="696">
        <f>'3 Heat eta and phi'!AQ$19</f>
        <v>0.82099999999999995</v>
      </c>
      <c r="AU751" s="696">
        <f>'3 Heat eta and phi'!AR$19</f>
        <v>0.82599999999999996</v>
      </c>
      <c r="AV751" s="696">
        <f>'3 Heat eta and phi'!AS$19</f>
        <v>0.83199999999999996</v>
      </c>
      <c r="AW751" s="696">
        <f>'3 Heat eta and phi'!AT$19</f>
        <v>0.83699999999999997</v>
      </c>
      <c r="AX751" s="696">
        <f>'3 Heat eta and phi'!AU$19</f>
        <v>0.84099999999999997</v>
      </c>
      <c r="AY751" s="696">
        <f>'3 Heat eta and phi'!AV$19</f>
        <v>0.84499999999999997</v>
      </c>
      <c r="AZ751" s="696">
        <f>'3 Heat eta and phi'!AW$19</f>
        <v>0.84899999999999998</v>
      </c>
      <c r="BA751" s="696">
        <f>'3 Heat eta and phi'!AX$19</f>
        <v>0.85199999999999998</v>
      </c>
      <c r="BB751" s="696">
        <f>'3 Heat eta and phi'!AY$19</f>
        <v>0.85499999999999998</v>
      </c>
      <c r="BC751" s="696">
        <f>'3 Heat eta and phi'!AZ$19</f>
        <v>0.85799999999999998</v>
      </c>
      <c r="BD751" s="696">
        <f>'3 Heat eta and phi'!BA$19</f>
        <v>0.86</v>
      </c>
      <c r="BE751" s="696">
        <f>'3 Heat eta and phi'!BB$19</f>
        <v>0.86199999999999999</v>
      </c>
      <c r="BF751" s="696">
        <f>'3 Heat eta and phi'!BC$19</f>
        <v>0.86399999999999999</v>
      </c>
      <c r="BG751" s="696">
        <f>'3 Heat eta and phi'!BD$19</f>
        <v>0.86599999999999999</v>
      </c>
      <c r="BH751" s="696">
        <f>'3 Heat eta and phi'!BE$19</f>
        <v>0.86799999999999999</v>
      </c>
    </row>
    <row r="752" spans="1:60" s="696" customFormat="1" ht="12.75" x14ac:dyDescent="0.2">
      <c r="A752" s="696" t="s">
        <v>6</v>
      </c>
      <c r="B752" s="696" t="s">
        <v>48</v>
      </c>
      <c r="C752" s="696" t="s">
        <v>23</v>
      </c>
      <c r="D752" s="696" t="s">
        <v>1076</v>
      </c>
      <c r="E752" s="699" t="s">
        <v>1049</v>
      </c>
      <c r="F752" s="696" t="s">
        <v>13</v>
      </c>
      <c r="G752" s="705"/>
      <c r="H752" s="705"/>
      <c r="I752" s="705"/>
      <c r="J752" s="705"/>
      <c r="K752" s="705"/>
      <c r="L752" s="705"/>
      <c r="M752" s="705"/>
      <c r="N752" s="705"/>
      <c r="O752" s="705"/>
      <c r="P752" s="705"/>
      <c r="Q752" s="705"/>
      <c r="R752" s="705"/>
      <c r="S752" s="705"/>
      <c r="T752" s="705"/>
      <c r="U752" s="705"/>
      <c r="V752" s="705"/>
      <c r="W752" s="705"/>
      <c r="X752" s="705"/>
      <c r="Y752" s="705"/>
      <c r="Z752" s="705"/>
      <c r="AA752" s="705"/>
      <c r="AB752" s="705"/>
      <c r="AC752" s="705"/>
      <c r="AD752" s="705"/>
      <c r="AE752" s="705"/>
      <c r="AF752" s="705"/>
      <c r="AG752" s="705"/>
      <c r="AH752" s="705"/>
      <c r="AI752" s="705"/>
      <c r="AJ752" s="705"/>
      <c r="AK752" s="700">
        <f>'3 Heat eta and phi'!AH$36</f>
        <v>0.23938094600026794</v>
      </c>
      <c r="AL752" s="700">
        <f>'3 Heat eta and phi'!AI$36</f>
        <v>0.24252981374782256</v>
      </c>
      <c r="AM752" s="700">
        <f>'3 Heat eta and phi'!AJ$36</f>
        <v>0.24139086158381351</v>
      </c>
      <c r="AN752" s="700">
        <f>'3 Heat eta and phi'!AK$36</f>
        <v>0.24299879405064995</v>
      </c>
      <c r="AO752" s="700">
        <f>'3 Heat eta and phi'!AL$36</f>
        <v>0.24072088972263159</v>
      </c>
      <c r="AP752" s="700">
        <f>'3 Heat eta and phi'!AM$36</f>
        <v>0.23884496851132256</v>
      </c>
      <c r="AQ752" s="700">
        <f>'3 Heat eta and phi'!AN$36</f>
        <v>0.24346777435347719</v>
      </c>
      <c r="AR752" s="700">
        <f>'3 Heat eta and phi'!AO$36</f>
        <v>0.24045290097815897</v>
      </c>
      <c r="AS752" s="700">
        <f>'3 Heat eta and phi'!AP$36</f>
        <v>0.24018491223368621</v>
      </c>
      <c r="AT752" s="700">
        <f>'3 Heat eta and phi'!AQ$36</f>
        <v>0.23944794318638629</v>
      </c>
      <c r="AU752" s="700">
        <f>'3 Heat eta and phi'!AR$36</f>
        <v>0.2405198981642771</v>
      </c>
      <c r="AV752" s="700">
        <f>'3 Heat eta and phi'!AS$36</f>
        <v>0.24085488409486799</v>
      </c>
      <c r="AW752" s="700">
        <f>'3 Heat eta and phi'!AT$36</f>
        <v>0.23998392067533172</v>
      </c>
      <c r="AX752" s="700">
        <f>'3 Heat eta and phi'!AU$36</f>
        <v>0.23971593193085891</v>
      </c>
      <c r="AY752" s="700">
        <f>'3 Heat eta and phi'!AV$36</f>
        <v>0.24011791504756808</v>
      </c>
      <c r="AZ752" s="700">
        <f>'3 Heat eta and phi'!AW$36</f>
        <v>0.23978292911697718</v>
      </c>
      <c r="BA752" s="700">
        <f>'3 Heat eta and phi'!AX$36</f>
        <v>0.23951494037250431</v>
      </c>
      <c r="BB752" s="700">
        <f>'3 Heat eta and phi'!AY$36</f>
        <v>0.23958193755862245</v>
      </c>
      <c r="BC752" s="700">
        <f>'3 Heat eta and phi'!AZ$36</f>
        <v>0.24105587565322251</v>
      </c>
      <c r="BD752" s="700">
        <f>'3 Heat eta and phi'!BA$36</f>
        <v>0.24085488409486799</v>
      </c>
      <c r="BE752" s="700">
        <f>'3 Heat eta and phi'!BB$36</f>
        <v>0.24346777435347722</v>
      </c>
      <c r="BF752" s="700">
        <f>'3 Heat eta and phi'!BC$36</f>
        <v>0.24085488409486799</v>
      </c>
      <c r="BG752" s="700">
        <f>'3 Heat eta and phi'!BD$36</f>
        <v>0.2417258475144044</v>
      </c>
      <c r="BH752" s="700">
        <f>'3 Heat eta and phi'!BE$36</f>
        <v>0.24266380812005903</v>
      </c>
    </row>
    <row r="753" spans="1:60" s="697" customFormat="1" ht="12.75" x14ac:dyDescent="0.2">
      <c r="A753" s="697" t="s">
        <v>6</v>
      </c>
      <c r="B753" s="697" t="s">
        <v>48</v>
      </c>
      <c r="C753" s="697" t="s">
        <v>28</v>
      </c>
      <c r="F753" s="697" t="s">
        <v>9</v>
      </c>
      <c r="AK753" s="697">
        <v>31</v>
      </c>
      <c r="AL753" s="697">
        <v>32</v>
      </c>
      <c r="AM753" s="697">
        <v>28</v>
      </c>
      <c r="AN753" s="697">
        <v>13</v>
      </c>
      <c r="AO753" s="697">
        <v>17</v>
      </c>
      <c r="AP753" s="697">
        <v>13</v>
      </c>
      <c r="AQ753" s="697">
        <v>15</v>
      </c>
      <c r="AR753" s="697">
        <v>13</v>
      </c>
      <c r="AS753" s="697">
        <v>13</v>
      </c>
      <c r="AT753" s="697">
        <v>13</v>
      </c>
      <c r="AU753" s="697">
        <v>13</v>
      </c>
      <c r="AV753" s="697">
        <v>13</v>
      </c>
      <c r="AW753" s="697">
        <v>13</v>
      </c>
      <c r="AX753" s="697">
        <v>13</v>
      </c>
      <c r="AY753" s="697">
        <v>13</v>
      </c>
      <c r="AZ753" s="697">
        <v>13</v>
      </c>
      <c r="BA753" s="697">
        <v>13</v>
      </c>
      <c r="BB753" s="697">
        <v>13</v>
      </c>
      <c r="BC753" s="697">
        <v>13</v>
      </c>
      <c r="BD753" s="697">
        <v>13</v>
      </c>
      <c r="BE753" s="697">
        <v>13</v>
      </c>
      <c r="BF753" s="697">
        <v>13</v>
      </c>
      <c r="BG753" s="697">
        <v>13</v>
      </c>
      <c r="BH753" s="697">
        <v>13</v>
      </c>
    </row>
    <row r="754" spans="1:60" s="697" customFormat="1" ht="12.75" x14ac:dyDescent="0.2">
      <c r="A754" s="697" t="s">
        <v>6</v>
      </c>
      <c r="B754" s="697" t="s">
        <v>48</v>
      </c>
      <c r="C754" s="697" t="s">
        <v>28</v>
      </c>
      <c r="F754" s="697" t="s">
        <v>10</v>
      </c>
      <c r="AK754" s="697">
        <v>2.4345039894452499E-4</v>
      </c>
      <c r="AL754" s="697">
        <v>2.4065397718299499E-4</v>
      </c>
      <c r="AM754" s="697">
        <v>2.1526042667691699E-4</v>
      </c>
      <c r="AN754" s="698">
        <v>9.8380505524443802E-5</v>
      </c>
      <c r="AO754" s="697">
        <v>1.28882587962366E-4</v>
      </c>
      <c r="AP754" s="698">
        <v>9.8933798068507895E-5</v>
      </c>
      <c r="AQ754" s="697">
        <v>1.078360891445E-4</v>
      </c>
      <c r="AR754" s="698">
        <v>9.5756513284374703E-5</v>
      </c>
      <c r="AS754" s="698">
        <v>9.5431755283615803E-5</v>
      </c>
      <c r="AT754" s="698">
        <v>9.3730172463517302E-5</v>
      </c>
      <c r="AU754" s="698">
        <v>9.3251463330655302E-5</v>
      </c>
      <c r="AV754" s="698">
        <v>9.2265981532608905E-5</v>
      </c>
      <c r="AW754" s="698">
        <v>9.4995213702694207E-5</v>
      </c>
      <c r="AX754" s="698">
        <v>9.4233626907324898E-5</v>
      </c>
      <c r="AY754" s="698">
        <v>9.3822848028637598E-5</v>
      </c>
      <c r="AZ754" s="698">
        <v>9.4552331078623906E-5</v>
      </c>
      <c r="BA754" s="698">
        <v>9.6126828258329795E-5</v>
      </c>
      <c r="BB754" s="698">
        <v>9.7688538880038496E-5</v>
      </c>
      <c r="BC754" s="698">
        <v>9.7719380008118198E-5</v>
      </c>
      <c r="BD754" s="697">
        <v>1.05293850839111E-4</v>
      </c>
      <c r="BE754" s="697">
        <v>1.0013556815380801E-4</v>
      </c>
      <c r="BF754" s="697">
        <v>1.09898470720511E-4</v>
      </c>
      <c r="BG754" s="697">
        <v>1.06729719300838E-4</v>
      </c>
      <c r="BH754" s="697">
        <v>1.06029835164387E-4</v>
      </c>
    </row>
    <row r="755" spans="1:60" s="696" customFormat="1" ht="12.75" x14ac:dyDescent="0.2">
      <c r="A755" s="696" t="s">
        <v>6</v>
      </c>
      <c r="B755" s="696" t="s">
        <v>48</v>
      </c>
      <c r="C755" s="696" t="s">
        <v>28</v>
      </c>
      <c r="D755" s="696" t="s">
        <v>1076</v>
      </c>
      <c r="E755" s="699" t="s">
        <v>1049</v>
      </c>
      <c r="F755" s="696" t="s">
        <v>11</v>
      </c>
      <c r="G755" s="705"/>
      <c r="H755" s="705"/>
      <c r="I755" s="705"/>
      <c r="J755" s="705"/>
      <c r="K755" s="705"/>
      <c r="L755" s="705"/>
      <c r="M755" s="705"/>
      <c r="N755" s="705"/>
      <c r="O755" s="705"/>
      <c r="P755" s="705"/>
      <c r="Q755" s="705"/>
      <c r="R755" s="705"/>
      <c r="S755" s="705"/>
      <c r="T755" s="705"/>
      <c r="U755" s="705"/>
      <c r="V755" s="705"/>
      <c r="W755" s="705"/>
      <c r="X755" s="705"/>
      <c r="Y755" s="705"/>
      <c r="Z755" s="705"/>
      <c r="AA755" s="705"/>
      <c r="AB755" s="705"/>
      <c r="AC755" s="705"/>
      <c r="AD755" s="705"/>
      <c r="AE755" s="705"/>
      <c r="AF755" s="705"/>
      <c r="AG755" s="705"/>
      <c r="AH755" s="705"/>
      <c r="AI755" s="705"/>
      <c r="AJ755" s="705"/>
      <c r="AK755" s="696">
        <f>1</f>
        <v>1</v>
      </c>
      <c r="AL755" s="696">
        <f>1</f>
        <v>1</v>
      </c>
      <c r="AM755" s="696">
        <f>1</f>
        <v>1</v>
      </c>
      <c r="AN755" s="696">
        <f>1</f>
        <v>1</v>
      </c>
      <c r="AO755" s="696">
        <f>1</f>
        <v>1</v>
      </c>
      <c r="AP755" s="696">
        <f>1</f>
        <v>1</v>
      </c>
      <c r="AQ755" s="696">
        <f>1</f>
        <v>1</v>
      </c>
      <c r="AR755" s="696">
        <f>1</f>
        <v>1</v>
      </c>
      <c r="AS755" s="696">
        <f>1</f>
        <v>1</v>
      </c>
      <c r="AT755" s="696">
        <f>1</f>
        <v>1</v>
      </c>
      <c r="AU755" s="696">
        <f>1</f>
        <v>1</v>
      </c>
      <c r="AV755" s="696">
        <f>1</f>
        <v>1</v>
      </c>
      <c r="AW755" s="696">
        <f>1</f>
        <v>1</v>
      </c>
      <c r="AX755" s="696">
        <f>1</f>
        <v>1</v>
      </c>
      <c r="AY755" s="696">
        <f>1</f>
        <v>1</v>
      </c>
      <c r="AZ755" s="696">
        <f>1</f>
        <v>1</v>
      </c>
      <c r="BA755" s="696">
        <f>1</f>
        <v>1</v>
      </c>
      <c r="BB755" s="696">
        <f>1</f>
        <v>1</v>
      </c>
      <c r="BC755" s="696">
        <f>1</f>
        <v>1</v>
      </c>
      <c r="BD755" s="696">
        <f>1</f>
        <v>1</v>
      </c>
      <c r="BE755" s="696">
        <f>1</f>
        <v>1</v>
      </c>
      <c r="BF755" s="696">
        <f>1</f>
        <v>1</v>
      </c>
      <c r="BG755" s="696">
        <f>1</f>
        <v>1</v>
      </c>
      <c r="BH755" s="696">
        <f>1</f>
        <v>1</v>
      </c>
    </row>
    <row r="756" spans="1:60" s="696" customFormat="1" ht="12.75" x14ac:dyDescent="0.2">
      <c r="A756" s="696" t="s">
        <v>6</v>
      </c>
      <c r="B756" s="696" t="s">
        <v>48</v>
      </c>
      <c r="C756" s="696" t="s">
        <v>28</v>
      </c>
      <c r="D756" s="696" t="s">
        <v>1076</v>
      </c>
      <c r="E756" s="699" t="s">
        <v>1049</v>
      </c>
      <c r="F756" s="696" t="s">
        <v>12</v>
      </c>
      <c r="G756" s="705"/>
      <c r="H756" s="705"/>
      <c r="I756" s="705"/>
      <c r="J756" s="705"/>
      <c r="K756" s="705"/>
      <c r="L756" s="705"/>
      <c r="M756" s="705"/>
      <c r="N756" s="705"/>
      <c r="O756" s="705"/>
      <c r="P756" s="705"/>
      <c r="Q756" s="705"/>
      <c r="R756" s="705"/>
      <c r="S756" s="705"/>
      <c r="T756" s="705"/>
      <c r="U756" s="705"/>
      <c r="V756" s="705"/>
      <c r="W756" s="705"/>
      <c r="X756" s="705"/>
      <c r="Y756" s="705"/>
      <c r="Z756" s="705"/>
      <c r="AA756" s="705"/>
      <c r="AB756" s="705"/>
      <c r="AC756" s="705"/>
      <c r="AD756" s="705"/>
      <c r="AE756" s="705"/>
      <c r="AF756" s="705"/>
      <c r="AG756" s="705"/>
      <c r="AH756" s="705"/>
      <c r="AI756" s="705"/>
      <c r="AJ756" s="705"/>
      <c r="AK756" s="696">
        <f>'3 Heat eta and phi'!AH$19</f>
        <v>0.76300000000000001</v>
      </c>
      <c r="AL756" s="696">
        <f>'3 Heat eta and phi'!AI$19</f>
        <v>0.77</v>
      </c>
      <c r="AM756" s="696">
        <f>'3 Heat eta and phi'!AJ$19</f>
        <v>0.77600000000000002</v>
      </c>
      <c r="AN756" s="696">
        <f>'3 Heat eta and phi'!AK$19</f>
        <v>0.78200000000000003</v>
      </c>
      <c r="AO756" s="696">
        <f>'3 Heat eta and phi'!AL$19</f>
        <v>0.79</v>
      </c>
      <c r="AP756" s="696">
        <f>'3 Heat eta and phi'!AM$19</f>
        <v>0.79700000000000004</v>
      </c>
      <c r="AQ756" s="696">
        <f>'3 Heat eta and phi'!AN$19</f>
        <v>0.80400000000000005</v>
      </c>
      <c r="AR756" s="696">
        <f>'3 Heat eta and phi'!AO$19</f>
        <v>0.81</v>
      </c>
      <c r="AS756" s="696">
        <f>'3 Heat eta and phi'!AP$19</f>
        <v>0.81599999999999995</v>
      </c>
      <c r="AT756" s="696">
        <f>'3 Heat eta and phi'!AQ$19</f>
        <v>0.82099999999999995</v>
      </c>
      <c r="AU756" s="696">
        <f>'3 Heat eta and phi'!AR$19</f>
        <v>0.82599999999999996</v>
      </c>
      <c r="AV756" s="696">
        <f>'3 Heat eta and phi'!AS$19</f>
        <v>0.83199999999999996</v>
      </c>
      <c r="AW756" s="696">
        <f>'3 Heat eta and phi'!AT$19</f>
        <v>0.83699999999999997</v>
      </c>
      <c r="AX756" s="696">
        <f>'3 Heat eta and phi'!AU$19</f>
        <v>0.84099999999999997</v>
      </c>
      <c r="AY756" s="696">
        <f>'3 Heat eta and phi'!AV$19</f>
        <v>0.84499999999999997</v>
      </c>
      <c r="AZ756" s="696">
        <f>'3 Heat eta and phi'!AW$19</f>
        <v>0.84899999999999998</v>
      </c>
      <c r="BA756" s="696">
        <f>'3 Heat eta and phi'!AX$19</f>
        <v>0.85199999999999998</v>
      </c>
      <c r="BB756" s="696">
        <f>'3 Heat eta and phi'!AY$19</f>
        <v>0.85499999999999998</v>
      </c>
      <c r="BC756" s="696">
        <f>'3 Heat eta and phi'!AZ$19</f>
        <v>0.85799999999999998</v>
      </c>
      <c r="BD756" s="696">
        <f>'3 Heat eta and phi'!BA$19</f>
        <v>0.86</v>
      </c>
      <c r="BE756" s="696">
        <f>'3 Heat eta and phi'!BB$19</f>
        <v>0.86199999999999999</v>
      </c>
      <c r="BF756" s="696">
        <f>'3 Heat eta and phi'!BC$19</f>
        <v>0.86399999999999999</v>
      </c>
      <c r="BG756" s="696">
        <f>'3 Heat eta and phi'!BD$19</f>
        <v>0.86599999999999999</v>
      </c>
      <c r="BH756" s="696">
        <f>'3 Heat eta and phi'!BE$19</f>
        <v>0.86799999999999999</v>
      </c>
    </row>
    <row r="757" spans="1:60" s="696" customFormat="1" ht="12.75" x14ac:dyDescent="0.2">
      <c r="A757" s="696" t="s">
        <v>6</v>
      </c>
      <c r="B757" s="696" t="s">
        <v>48</v>
      </c>
      <c r="C757" s="696" t="s">
        <v>28</v>
      </c>
      <c r="D757" s="696" t="s">
        <v>1076</v>
      </c>
      <c r="E757" s="699" t="s">
        <v>1049</v>
      </c>
      <c r="F757" s="696" t="s">
        <v>13</v>
      </c>
      <c r="G757" s="705"/>
      <c r="H757" s="705"/>
      <c r="I757" s="705"/>
      <c r="J757" s="705"/>
      <c r="K757" s="705"/>
      <c r="L757" s="705"/>
      <c r="M757" s="705"/>
      <c r="N757" s="705"/>
      <c r="O757" s="705"/>
      <c r="P757" s="705"/>
      <c r="Q757" s="705"/>
      <c r="R757" s="705"/>
      <c r="S757" s="705"/>
      <c r="T757" s="705"/>
      <c r="U757" s="705"/>
      <c r="V757" s="705"/>
      <c r="W757" s="705"/>
      <c r="X757" s="705"/>
      <c r="Y757" s="705"/>
      <c r="Z757" s="705"/>
      <c r="AA757" s="705"/>
      <c r="AB757" s="705"/>
      <c r="AC757" s="705"/>
      <c r="AD757" s="705"/>
      <c r="AE757" s="705"/>
      <c r="AF757" s="705"/>
      <c r="AG757" s="705"/>
      <c r="AH757" s="705"/>
      <c r="AI757" s="705"/>
      <c r="AJ757" s="705"/>
      <c r="AK757" s="700">
        <f>'3 Heat eta and phi'!AH$36</f>
        <v>0.23938094600026794</v>
      </c>
      <c r="AL757" s="700">
        <f>'3 Heat eta and phi'!AI$36</f>
        <v>0.24252981374782256</v>
      </c>
      <c r="AM757" s="700">
        <f>'3 Heat eta and phi'!AJ$36</f>
        <v>0.24139086158381351</v>
      </c>
      <c r="AN757" s="700">
        <f>'3 Heat eta and phi'!AK$36</f>
        <v>0.24299879405064995</v>
      </c>
      <c r="AO757" s="700">
        <f>'3 Heat eta and phi'!AL$36</f>
        <v>0.24072088972263159</v>
      </c>
      <c r="AP757" s="700">
        <f>'3 Heat eta and phi'!AM$36</f>
        <v>0.23884496851132256</v>
      </c>
      <c r="AQ757" s="700">
        <f>'3 Heat eta and phi'!AN$36</f>
        <v>0.24346777435347719</v>
      </c>
      <c r="AR757" s="700">
        <f>'3 Heat eta and phi'!AO$36</f>
        <v>0.24045290097815897</v>
      </c>
      <c r="AS757" s="700">
        <f>'3 Heat eta and phi'!AP$36</f>
        <v>0.24018491223368621</v>
      </c>
      <c r="AT757" s="700">
        <f>'3 Heat eta and phi'!AQ$36</f>
        <v>0.23944794318638629</v>
      </c>
      <c r="AU757" s="700">
        <f>'3 Heat eta and phi'!AR$36</f>
        <v>0.2405198981642771</v>
      </c>
      <c r="AV757" s="700">
        <f>'3 Heat eta and phi'!AS$36</f>
        <v>0.24085488409486799</v>
      </c>
      <c r="AW757" s="700">
        <f>'3 Heat eta and phi'!AT$36</f>
        <v>0.23998392067533172</v>
      </c>
      <c r="AX757" s="700">
        <f>'3 Heat eta and phi'!AU$36</f>
        <v>0.23971593193085891</v>
      </c>
      <c r="AY757" s="700">
        <f>'3 Heat eta and phi'!AV$36</f>
        <v>0.24011791504756808</v>
      </c>
      <c r="AZ757" s="700">
        <f>'3 Heat eta and phi'!AW$36</f>
        <v>0.23978292911697718</v>
      </c>
      <c r="BA757" s="700">
        <f>'3 Heat eta and phi'!AX$36</f>
        <v>0.23951494037250431</v>
      </c>
      <c r="BB757" s="700">
        <f>'3 Heat eta and phi'!AY$36</f>
        <v>0.23958193755862245</v>
      </c>
      <c r="BC757" s="700">
        <f>'3 Heat eta and phi'!AZ$36</f>
        <v>0.24105587565322251</v>
      </c>
      <c r="BD757" s="700">
        <f>'3 Heat eta and phi'!BA$36</f>
        <v>0.24085488409486799</v>
      </c>
      <c r="BE757" s="700">
        <f>'3 Heat eta and phi'!BB$36</f>
        <v>0.24346777435347722</v>
      </c>
      <c r="BF757" s="700">
        <f>'3 Heat eta and phi'!BC$36</f>
        <v>0.24085488409486799</v>
      </c>
      <c r="BG757" s="700">
        <f>'3 Heat eta and phi'!BD$36</f>
        <v>0.2417258475144044</v>
      </c>
      <c r="BH757" s="700">
        <f>'3 Heat eta and phi'!BE$36</f>
        <v>0.24266380812005903</v>
      </c>
    </row>
    <row r="758" spans="1:60" s="697" customFormat="1" ht="12.75" x14ac:dyDescent="0.2">
      <c r="A758" s="697" t="s">
        <v>6</v>
      </c>
      <c r="B758" s="697" t="s">
        <v>48</v>
      </c>
      <c r="C758" s="697" t="s">
        <v>20</v>
      </c>
      <c r="F758" s="697" t="s">
        <v>9</v>
      </c>
      <c r="G758" s="697">
        <v>34</v>
      </c>
      <c r="H758" s="697">
        <v>29</v>
      </c>
      <c r="I758" s="697">
        <v>27</v>
      </c>
      <c r="J758" s="697">
        <v>34</v>
      </c>
      <c r="K758" s="697">
        <v>34</v>
      </c>
      <c r="L758" s="697">
        <v>43</v>
      </c>
      <c r="M758" s="697">
        <v>45</v>
      </c>
      <c r="N758" s="697">
        <v>54</v>
      </c>
      <c r="O758" s="697">
        <v>184</v>
      </c>
      <c r="P758" s="697">
        <v>531</v>
      </c>
      <c r="Q758" s="697">
        <v>26</v>
      </c>
      <c r="R758" s="697">
        <v>309</v>
      </c>
      <c r="S758" s="697">
        <v>499</v>
      </c>
      <c r="T758" s="697">
        <v>707</v>
      </c>
      <c r="U758" s="697">
        <v>828</v>
      </c>
      <c r="V758" s="697">
        <v>884</v>
      </c>
      <c r="W758" s="697">
        <v>1034</v>
      </c>
      <c r="X758" s="697">
        <v>1211</v>
      </c>
      <c r="Y758" s="697">
        <v>780</v>
      </c>
      <c r="Z758" s="697">
        <v>836</v>
      </c>
      <c r="AA758" s="697">
        <v>842</v>
      </c>
      <c r="AB758" s="697">
        <v>790</v>
      </c>
      <c r="AC758" s="697">
        <v>791</v>
      </c>
      <c r="AD758" s="697">
        <v>769</v>
      </c>
      <c r="AE758" s="697">
        <v>533</v>
      </c>
      <c r="AF758" s="697">
        <v>577</v>
      </c>
      <c r="AG758" s="697">
        <v>848</v>
      </c>
      <c r="AH758" s="697">
        <v>718</v>
      </c>
      <c r="AI758" s="697">
        <v>703</v>
      </c>
      <c r="AJ758" s="697">
        <v>528</v>
      </c>
      <c r="AK758" s="697">
        <v>664</v>
      </c>
      <c r="AL758" s="697">
        <v>1412</v>
      </c>
      <c r="AM758" s="697">
        <v>385</v>
      </c>
      <c r="AN758" s="697">
        <v>788</v>
      </c>
      <c r="AO758" s="697">
        <v>490</v>
      </c>
      <c r="AP758" s="697">
        <v>1078</v>
      </c>
      <c r="AQ758" s="697">
        <v>994</v>
      </c>
      <c r="AR758" s="697">
        <v>1054</v>
      </c>
      <c r="AS758" s="697">
        <v>1129</v>
      </c>
      <c r="AT758" s="697">
        <v>1087</v>
      </c>
      <c r="AU758" s="697">
        <v>1182</v>
      </c>
      <c r="AV758" s="697">
        <v>1226</v>
      </c>
      <c r="AW758" s="697">
        <v>915</v>
      </c>
      <c r="AX758" s="697">
        <v>867</v>
      </c>
      <c r="AY758" s="697">
        <v>811</v>
      </c>
      <c r="AZ758" s="697">
        <v>809</v>
      </c>
      <c r="BA758" s="697">
        <v>767</v>
      </c>
      <c r="BB758" s="697">
        <v>717</v>
      </c>
      <c r="BC758" s="697">
        <v>482</v>
      </c>
      <c r="BD758" s="697">
        <v>381</v>
      </c>
      <c r="BE758" s="697">
        <v>418</v>
      </c>
      <c r="BF758" s="697">
        <v>400</v>
      </c>
      <c r="BG758" s="697">
        <v>394</v>
      </c>
      <c r="BH758" s="697">
        <v>405</v>
      </c>
    </row>
    <row r="759" spans="1:60" s="697" customFormat="1" ht="12.75" x14ac:dyDescent="0.2">
      <c r="A759" s="697" t="s">
        <v>6</v>
      </c>
      <c r="B759" s="697" t="s">
        <v>48</v>
      </c>
      <c r="C759" s="697" t="s">
        <v>20</v>
      </c>
      <c r="F759" s="697" t="s">
        <v>10</v>
      </c>
      <c r="G759" s="697">
        <v>3.2367080774905999E-4</v>
      </c>
      <c r="H759" s="697">
        <v>2.7981204349629998E-4</v>
      </c>
      <c r="I759" s="697">
        <v>2.5155826368896197E-4</v>
      </c>
      <c r="J759" s="697">
        <v>3.0735852467908201E-4</v>
      </c>
      <c r="K759" s="697">
        <v>3.09121821273036E-4</v>
      </c>
      <c r="L759" s="697">
        <v>3.7814830448853202E-4</v>
      </c>
      <c r="M759" s="697">
        <v>4.0422913503948001E-4</v>
      </c>
      <c r="N759" s="697">
        <v>4.7848161833116199E-4</v>
      </c>
      <c r="O759" s="697">
        <v>1.56952393950509E-3</v>
      </c>
      <c r="P759" s="697">
        <v>4.4068950063489197E-3</v>
      </c>
      <c r="Q759" s="697">
        <v>2.09284167652717E-4</v>
      </c>
      <c r="R759" s="697">
        <v>2.49434937035841E-3</v>
      </c>
      <c r="S759" s="697">
        <v>3.9995511525760599E-3</v>
      </c>
      <c r="T759" s="697">
        <v>5.3900752475851401E-3</v>
      </c>
      <c r="U759" s="697">
        <v>6.5770138133176602E-3</v>
      </c>
      <c r="V759" s="697">
        <v>7.15633019501809E-3</v>
      </c>
      <c r="W759" s="697">
        <v>8.2942950651350798E-3</v>
      </c>
      <c r="X759" s="697">
        <v>9.4628596433650597E-3</v>
      </c>
      <c r="Y759" s="697">
        <v>6.0980853575588901E-3</v>
      </c>
      <c r="Z759" s="697">
        <v>6.2357811509342496E-3</v>
      </c>
      <c r="AA759" s="697">
        <v>6.7806437585059996E-3</v>
      </c>
      <c r="AB759" s="697">
        <v>6.4977257959714096E-3</v>
      </c>
      <c r="AC759" s="697">
        <v>6.5544700491378099E-3</v>
      </c>
      <c r="AD759" s="697">
        <v>6.4283684148930802E-3</v>
      </c>
      <c r="AE759" s="697">
        <v>4.4623795450549602E-3</v>
      </c>
      <c r="AF759" s="697">
        <v>4.6283298707757497E-3</v>
      </c>
      <c r="AG759" s="697">
        <v>6.6400438493461698E-3</v>
      </c>
      <c r="AH759" s="697">
        <v>5.5621833506344599E-3</v>
      </c>
      <c r="AI759" s="697">
        <v>5.3772899376601504E-3</v>
      </c>
      <c r="AJ759" s="697">
        <v>4.1256446319737497E-3</v>
      </c>
      <c r="AK759" s="697">
        <v>5.2145504806182102E-3</v>
      </c>
      <c r="AL759" s="697">
        <v>1.06188567431996E-2</v>
      </c>
      <c r="AM759" s="697">
        <v>2.9598308668076102E-3</v>
      </c>
      <c r="AN759" s="697">
        <v>5.9633721810201301E-3</v>
      </c>
      <c r="AO759" s="697">
        <v>3.7148510647976199E-3</v>
      </c>
      <c r="AP759" s="697">
        <v>8.2038949475270392E-3</v>
      </c>
      <c r="AQ759" s="697">
        <v>7.1459381739755598E-3</v>
      </c>
      <c r="AR759" s="697">
        <v>7.7636434616716104E-3</v>
      </c>
      <c r="AS759" s="697">
        <v>8.2878809011694091E-3</v>
      </c>
      <c r="AT759" s="697">
        <v>7.8372844206033299E-3</v>
      </c>
      <c r="AU759" s="697">
        <v>8.4787099736026595E-3</v>
      </c>
      <c r="AV759" s="697">
        <v>8.7013917968444994E-3</v>
      </c>
      <c r="AW759" s="697">
        <v>6.6862015798434798E-3</v>
      </c>
      <c r="AX759" s="697">
        <v>6.2846580406654296E-3</v>
      </c>
      <c r="AY759" s="697">
        <v>5.8531022885557797E-3</v>
      </c>
      <c r="AZ759" s="697">
        <v>5.8840642955851298E-3</v>
      </c>
      <c r="BA759" s="697">
        <v>5.6714828672414603E-3</v>
      </c>
      <c r="BB759" s="697">
        <v>5.3878986443836596E-3</v>
      </c>
      <c r="BC759" s="697">
        <v>3.6231339356856099E-3</v>
      </c>
      <c r="BD759" s="697">
        <v>3.08591978228471E-3</v>
      </c>
      <c r="BE759" s="697">
        <v>3.2197436529455298E-3</v>
      </c>
      <c r="BF759" s="697">
        <v>3.3814914067849598E-3</v>
      </c>
      <c r="BG759" s="697">
        <v>3.23473149265617E-3</v>
      </c>
      <c r="BH759" s="697">
        <v>3.30323717242898E-3</v>
      </c>
    </row>
    <row r="760" spans="1:60" s="696" customFormat="1" ht="12.75" x14ac:dyDescent="0.2">
      <c r="A760" s="696" t="s">
        <v>6</v>
      </c>
      <c r="B760" s="696" t="s">
        <v>48</v>
      </c>
      <c r="C760" s="696" t="s">
        <v>20</v>
      </c>
      <c r="D760" s="696" t="s">
        <v>1075</v>
      </c>
      <c r="E760" s="699" t="s">
        <v>1053</v>
      </c>
      <c r="F760" s="696" t="s">
        <v>11</v>
      </c>
      <c r="G760" s="696">
        <f>0.5</f>
        <v>0.5</v>
      </c>
      <c r="H760" s="696">
        <f t="shared" ref="H760:BH760" si="86">0.5</f>
        <v>0.5</v>
      </c>
      <c r="I760" s="696">
        <f t="shared" si="86"/>
        <v>0.5</v>
      </c>
      <c r="J760" s="696">
        <f t="shared" si="86"/>
        <v>0.5</v>
      </c>
      <c r="K760" s="696">
        <f t="shared" si="86"/>
        <v>0.5</v>
      </c>
      <c r="L760" s="696">
        <f t="shared" si="86"/>
        <v>0.5</v>
      </c>
      <c r="M760" s="696">
        <f t="shared" si="86"/>
        <v>0.5</v>
      </c>
      <c r="N760" s="696">
        <f t="shared" si="86"/>
        <v>0.5</v>
      </c>
      <c r="O760" s="696">
        <f t="shared" si="86"/>
        <v>0.5</v>
      </c>
      <c r="P760" s="696">
        <f t="shared" si="86"/>
        <v>0.5</v>
      </c>
      <c r="Q760" s="696">
        <f t="shared" si="86"/>
        <v>0.5</v>
      </c>
      <c r="R760" s="696">
        <f t="shared" si="86"/>
        <v>0.5</v>
      </c>
      <c r="S760" s="696">
        <f t="shared" si="86"/>
        <v>0.5</v>
      </c>
      <c r="T760" s="696">
        <f t="shared" si="86"/>
        <v>0.5</v>
      </c>
      <c r="U760" s="696">
        <f t="shared" si="86"/>
        <v>0.5</v>
      </c>
      <c r="V760" s="696">
        <f t="shared" si="86"/>
        <v>0.5</v>
      </c>
      <c r="W760" s="696">
        <f t="shared" si="86"/>
        <v>0.5</v>
      </c>
      <c r="X760" s="696">
        <f t="shared" si="86"/>
        <v>0.5</v>
      </c>
      <c r="Y760" s="696">
        <f t="shared" si="86"/>
        <v>0.5</v>
      </c>
      <c r="Z760" s="696">
        <f t="shared" si="86"/>
        <v>0.5</v>
      </c>
      <c r="AA760" s="696">
        <f t="shared" si="86"/>
        <v>0.5</v>
      </c>
      <c r="AB760" s="696">
        <f t="shared" si="86"/>
        <v>0.5</v>
      </c>
      <c r="AC760" s="696">
        <f t="shared" si="86"/>
        <v>0.5</v>
      </c>
      <c r="AD760" s="696">
        <f t="shared" si="86"/>
        <v>0.5</v>
      </c>
      <c r="AE760" s="696">
        <f t="shared" si="86"/>
        <v>0.5</v>
      </c>
      <c r="AF760" s="696">
        <f t="shared" si="86"/>
        <v>0.5</v>
      </c>
      <c r="AG760" s="696">
        <f t="shared" si="86"/>
        <v>0.5</v>
      </c>
      <c r="AH760" s="696">
        <f t="shared" si="86"/>
        <v>0.5</v>
      </c>
      <c r="AI760" s="696">
        <f t="shared" si="86"/>
        <v>0.5</v>
      </c>
      <c r="AJ760" s="696">
        <f t="shared" si="86"/>
        <v>0.5</v>
      </c>
      <c r="AK760" s="696">
        <f t="shared" si="86"/>
        <v>0.5</v>
      </c>
      <c r="AL760" s="696">
        <f t="shared" si="86"/>
        <v>0.5</v>
      </c>
      <c r="AM760" s="696">
        <f t="shared" si="86"/>
        <v>0.5</v>
      </c>
      <c r="AN760" s="696">
        <f t="shared" si="86"/>
        <v>0.5</v>
      </c>
      <c r="AO760" s="696">
        <f t="shared" si="86"/>
        <v>0.5</v>
      </c>
      <c r="AP760" s="696">
        <f t="shared" si="86"/>
        <v>0.5</v>
      </c>
      <c r="AQ760" s="696">
        <f t="shared" si="86"/>
        <v>0.5</v>
      </c>
      <c r="AR760" s="696">
        <f t="shared" si="86"/>
        <v>0.5</v>
      </c>
      <c r="AS760" s="696">
        <f t="shared" si="86"/>
        <v>0.5</v>
      </c>
      <c r="AT760" s="696">
        <f t="shared" si="86"/>
        <v>0.5</v>
      </c>
      <c r="AU760" s="696">
        <f t="shared" si="86"/>
        <v>0.5</v>
      </c>
      <c r="AV760" s="696">
        <f t="shared" si="86"/>
        <v>0.5</v>
      </c>
      <c r="AW760" s="696">
        <f t="shared" si="86"/>
        <v>0.5</v>
      </c>
      <c r="AX760" s="696">
        <f t="shared" si="86"/>
        <v>0.5</v>
      </c>
      <c r="AY760" s="696">
        <f t="shared" si="86"/>
        <v>0.5</v>
      </c>
      <c r="AZ760" s="696">
        <f t="shared" si="86"/>
        <v>0.5</v>
      </c>
      <c r="BA760" s="696">
        <f t="shared" si="86"/>
        <v>0.5</v>
      </c>
      <c r="BB760" s="696">
        <f t="shared" si="86"/>
        <v>0.5</v>
      </c>
      <c r="BC760" s="696">
        <f t="shared" si="86"/>
        <v>0.5</v>
      </c>
      <c r="BD760" s="696">
        <f t="shared" si="86"/>
        <v>0.5</v>
      </c>
      <c r="BE760" s="696">
        <f>0.5</f>
        <v>0.5</v>
      </c>
      <c r="BF760" s="696">
        <f t="shared" si="86"/>
        <v>0.5</v>
      </c>
      <c r="BG760" s="696">
        <f t="shared" si="86"/>
        <v>0.5</v>
      </c>
      <c r="BH760" s="696">
        <f t="shared" si="86"/>
        <v>0.5</v>
      </c>
    </row>
    <row r="761" spans="1:60" s="696" customFormat="1" ht="12.75" x14ac:dyDescent="0.2">
      <c r="A761" s="696" t="s">
        <v>6</v>
      </c>
      <c r="B761" s="696" t="s">
        <v>48</v>
      </c>
      <c r="C761" s="696" t="s">
        <v>20</v>
      </c>
      <c r="D761" s="696" t="s">
        <v>1075</v>
      </c>
      <c r="E761" s="699" t="s">
        <v>1053</v>
      </c>
      <c r="F761" s="696" t="s">
        <v>12</v>
      </c>
      <c r="G761" s="700">
        <f>'3 Heat eta and phi'!D$20</f>
        <v>0.22082583439363709</v>
      </c>
      <c r="H761" s="700">
        <f>'3 Heat eta and phi'!E$20</f>
        <v>0.23818542510955309</v>
      </c>
      <c r="I761" s="700">
        <f>'3 Heat eta and phi'!F$20</f>
        <v>0.24042546167303691</v>
      </c>
      <c r="J761" s="700">
        <f>'3 Heat eta and phi'!G$20</f>
        <v>0.24721206174660004</v>
      </c>
      <c r="K761" s="700">
        <f>'3 Heat eta and phi'!H$20</f>
        <v>0.25245285308078824</v>
      </c>
      <c r="L761" s="700">
        <f>'3 Heat eta and phi'!I$20</f>
        <v>0.25597161877739627</v>
      </c>
      <c r="M761" s="700">
        <f>'3 Heat eta and phi'!J$20</f>
        <v>0.25795766803074527</v>
      </c>
      <c r="N761" s="700">
        <f>'3 Heat eta and phi'!K$20</f>
        <v>0.26274732024593184</v>
      </c>
      <c r="O761" s="700">
        <f>'3 Heat eta and phi'!L$20</f>
        <v>0.26301245275701968</v>
      </c>
      <c r="P761" s="700">
        <f>'3 Heat eta and phi'!M$20</f>
        <v>0.25926789110504256</v>
      </c>
      <c r="Q761" s="700">
        <f>'3 Heat eta and phi'!N$20</f>
        <v>0.26376961637687713</v>
      </c>
      <c r="R761" s="700">
        <f>'3 Heat eta and phi'!O$20</f>
        <v>0.27384463233818968</v>
      </c>
      <c r="S761" s="700">
        <f>'3 Heat eta and phi'!P$20</f>
        <v>0.29274828522686275</v>
      </c>
      <c r="T761" s="700">
        <f>'3 Heat eta and phi'!Q$20</f>
        <v>0.26305771052289167</v>
      </c>
      <c r="U761" s="700">
        <f>'3 Heat eta and phi'!R$20</f>
        <v>0.27337536104858901</v>
      </c>
      <c r="V761" s="700">
        <f>'3 Heat eta and phi'!S$20</f>
        <v>0.26712694482050137</v>
      </c>
      <c r="W761" s="700">
        <f>'3 Heat eta and phi'!T$20</f>
        <v>0.26379674514077622</v>
      </c>
      <c r="X761" s="700">
        <f>'3 Heat eta and phi'!U$20</f>
        <v>0.27815907003644758</v>
      </c>
      <c r="Y761" s="700">
        <f>'3 Heat eta and phi'!V$20</f>
        <v>0.28285577134714029</v>
      </c>
      <c r="Z761" s="700">
        <f>'3 Heat eta and phi'!W$20</f>
        <v>0.27873423627915395</v>
      </c>
      <c r="AA761" s="700">
        <f>'3 Heat eta and phi'!X$20</f>
        <v>0.30307632471533119</v>
      </c>
      <c r="AB761" s="700">
        <f>'3 Heat eta and phi'!Y$20</f>
        <v>0.30222719842934154</v>
      </c>
      <c r="AC761" s="700">
        <f>'3 Heat eta and phi'!Z$20</f>
        <v>0.31428327370669973</v>
      </c>
      <c r="AD761" s="700">
        <f>'3 Heat eta and phi'!AA$20</f>
        <v>0.32638671499685012</v>
      </c>
      <c r="AE761" s="700">
        <f>'3 Heat eta and phi'!AB$20</f>
        <v>0.32866456515327247</v>
      </c>
      <c r="AF761" s="700">
        <f>'3 Heat eta and phi'!AC$20</f>
        <v>0.32726578478118595</v>
      </c>
      <c r="AG761" s="700">
        <f>'3 Heat eta and phi'!AD$20</f>
        <v>0.33804828140726689</v>
      </c>
      <c r="AH761" s="700">
        <f>'3 Heat eta and phi'!AE$20</f>
        <v>0.35308368348877672</v>
      </c>
      <c r="AI761" s="700">
        <f>'3 Heat eta and phi'!AF$20</f>
        <v>0.36127501605989543</v>
      </c>
      <c r="AJ761" s="700">
        <f>'3 Heat eta and phi'!AG$20</f>
        <v>0.336314328692911</v>
      </c>
      <c r="AK761" s="700">
        <f>'3 Heat eta and phi'!AH$20</f>
        <v>0.34392257025756506</v>
      </c>
      <c r="AL761" s="700">
        <f>'3 Heat eta and phi'!AI$20</f>
        <v>0.36114628596185655</v>
      </c>
      <c r="AM761" s="700">
        <f>'3 Heat eta and phi'!AJ$20</f>
        <v>0.37061538562698515</v>
      </c>
      <c r="AN761" s="700">
        <f>'3 Heat eta and phi'!AK$20</f>
        <v>0.37678757180985728</v>
      </c>
      <c r="AO761" s="700">
        <f>'3 Heat eta and phi'!AL$20</f>
        <v>0.38741092067264526</v>
      </c>
      <c r="AP761" s="700">
        <f>'3 Heat eta and phi'!AM$20</f>
        <v>0.383268005286727</v>
      </c>
      <c r="AQ761" s="700">
        <f>'3 Heat eta and phi'!AN$20</f>
        <v>0.39361997933234427</v>
      </c>
      <c r="AR761" s="700">
        <f>'3 Heat eta and phi'!AO$20</f>
        <v>0.40715832414469166</v>
      </c>
      <c r="AS761" s="700">
        <f>'3 Heat eta and phi'!AP$20</f>
        <v>0.41465054901440324</v>
      </c>
      <c r="AT761" s="700">
        <f>'3 Heat eta and phi'!AQ$20</f>
        <v>0.40584455533179142</v>
      </c>
      <c r="AU761" s="700">
        <f>'3 Heat eta and phi'!AR$20</f>
        <v>0.4151583306213521</v>
      </c>
      <c r="AV761" s="700">
        <f>'3 Heat eta and phi'!AS$20</f>
        <v>0.43862096220278957</v>
      </c>
      <c r="AW761" s="700">
        <f>'3 Heat eta and phi'!AT$20</f>
        <v>0.44758791805257503</v>
      </c>
      <c r="AX761" s="700">
        <f>'3 Heat eta and phi'!AU$20</f>
        <v>0.44657128563417114</v>
      </c>
      <c r="AY761" s="700">
        <f>'3 Heat eta and phi'!AV$20</f>
        <v>0.45050456715809217</v>
      </c>
      <c r="AZ761" s="700">
        <f>'3 Heat eta and phi'!AW$20</f>
        <v>0.44928545717019908</v>
      </c>
      <c r="BA761" s="700">
        <f>'3 Heat eta and phi'!AX$20</f>
        <v>0.44282161656391661</v>
      </c>
      <c r="BB761" s="700">
        <f>'3 Heat eta and phi'!AY$20</f>
        <v>0.4474011718435042</v>
      </c>
      <c r="BC761" s="700">
        <f>'3 Heat eta and phi'!AZ$20</f>
        <v>0.42440799931491724</v>
      </c>
      <c r="BD761" s="700">
        <f>'3 Heat eta and phi'!BA$20</f>
        <v>0.43407536964877846</v>
      </c>
      <c r="BE761" s="700">
        <f>'3 Heat eta and phi'!BB$20</f>
        <v>0.43033233297466611</v>
      </c>
      <c r="BF761" s="700">
        <f>'3 Heat eta and phi'!BC$20</f>
        <v>0.42931747399306813</v>
      </c>
      <c r="BG761" s="700">
        <f>'3 Heat eta and phi'!BD$20</f>
        <v>0.4373933131244585</v>
      </c>
      <c r="BH761" s="700">
        <f>'3 Heat eta and phi'!BE$20</f>
        <v>0.44952489502727749</v>
      </c>
    </row>
    <row r="762" spans="1:60" s="696" customFormat="1" ht="12.75" x14ac:dyDescent="0.2">
      <c r="A762" s="696" t="s">
        <v>6</v>
      </c>
      <c r="B762" s="696" t="s">
        <v>48</v>
      </c>
      <c r="C762" s="696" t="s">
        <v>20</v>
      </c>
      <c r="D762" s="696" t="s">
        <v>1075</v>
      </c>
      <c r="E762" s="699" t="s">
        <v>1053</v>
      </c>
      <c r="F762" s="696" t="s">
        <v>13</v>
      </c>
      <c r="G762" s="700">
        <f>'3 Heat eta and phi'!D$24</f>
        <v>0.40171211160431208</v>
      </c>
      <c r="H762" s="700">
        <f>'3 Heat eta and phi'!E$24</f>
        <v>0.40134221094905953</v>
      </c>
      <c r="I762" s="700">
        <f>'3 Heat eta and phi'!F$24</f>
        <v>0.40445994504333127</v>
      </c>
      <c r="J762" s="700">
        <f>'3 Heat eta and phi'!G$24</f>
        <v>0.4048826886493343</v>
      </c>
      <c r="K762" s="700">
        <f>'3 Heat eta and phi'!H$24</f>
        <v>0.40282181357006985</v>
      </c>
      <c r="L762" s="700">
        <f>'3 Heat eta and phi'!I$24</f>
        <v>0.40393151553582751</v>
      </c>
      <c r="M762" s="700">
        <f>'3 Heat eta and phi'!J$24</f>
        <v>0.40287465652082011</v>
      </c>
      <c r="N762" s="700">
        <f>'3 Heat eta and phi'!K$24</f>
        <v>0.40208201225956464</v>
      </c>
      <c r="O762" s="700">
        <f>'3 Heat eta and phi'!L$24</f>
        <v>0.40271612766856901</v>
      </c>
      <c r="P762" s="700">
        <f>'3 Heat eta and phi'!M$24</f>
        <v>0.40308602832382168</v>
      </c>
      <c r="Q762" s="700">
        <f>'3 Heat eta and phi'!N$24</f>
        <v>0.40255759881631803</v>
      </c>
      <c r="R762" s="700">
        <f>'3 Heat eta and phi'!O$24</f>
        <v>0.40261044176706828</v>
      </c>
      <c r="S762" s="700">
        <f>'3 Heat eta and phi'!P$24</f>
        <v>0.40308602832382168</v>
      </c>
      <c r="T762" s="700">
        <f>'3 Heat eta and phi'!Q$24</f>
        <v>0.4022933840625661</v>
      </c>
      <c r="U762" s="700">
        <f>'3 Heat eta and phi'!R$24</f>
        <v>0.40287465652082011</v>
      </c>
      <c r="V762" s="700">
        <f>'3 Heat eta and phi'!S$24</f>
        <v>0.40102515324455723</v>
      </c>
      <c r="W762" s="700">
        <f>'3 Heat eta and phi'!T$24</f>
        <v>0.40076093849080541</v>
      </c>
      <c r="X762" s="700">
        <f>'3 Heat eta and phi'!U$24</f>
        <v>0.4033502430775735</v>
      </c>
      <c r="Y762" s="700">
        <f>'3 Heat eta and phi'!V$24</f>
        <v>0.40234622701331646</v>
      </c>
      <c r="Z762" s="700">
        <f>'3 Heat eta and phi'!W$24</f>
        <v>0.40435425914183065</v>
      </c>
      <c r="AA762" s="700">
        <f>'3 Heat eta and phi'!X$24</f>
        <v>0.40271612766856901</v>
      </c>
      <c r="AB762" s="700">
        <f>'3 Heat eta and phi'!Y$24</f>
        <v>0.402134855210315</v>
      </c>
      <c r="AC762" s="700">
        <f>'3 Heat eta and phi'!Z$24</f>
        <v>0.40250475586556766</v>
      </c>
      <c r="AD762" s="700">
        <f>'3 Heat eta and phi'!AA$24</f>
        <v>0.40160642570281135</v>
      </c>
      <c r="AE762" s="700">
        <f>'3 Heat eta and phi'!AB$24</f>
        <v>0.40202916930881427</v>
      </c>
      <c r="AF762" s="700">
        <f>'3 Heat eta and phi'!AC$24</f>
        <v>0.40409004438807872</v>
      </c>
      <c r="AG762" s="700">
        <f>'3 Heat eta and phi'!AD$24</f>
        <v>0.40414288733882908</v>
      </c>
      <c r="AH762" s="700">
        <f>'3 Heat eta and phi'!AE$24</f>
        <v>0.40340308602832387</v>
      </c>
      <c r="AI762" s="700">
        <f>'3 Heat eta and phi'!AF$24</f>
        <v>0.4022933840625661</v>
      </c>
      <c r="AJ762" s="700">
        <f>'3 Heat eta and phi'!AG$24</f>
        <v>0.39996829422954983</v>
      </c>
      <c r="AK762" s="700">
        <f>'3 Heat eta and phi'!AH$24</f>
        <v>0.40007398013105056</v>
      </c>
      <c r="AL762" s="700">
        <f>'3 Heat eta and phi'!AI$24</f>
        <v>0.40255759881631803</v>
      </c>
      <c r="AM762" s="700">
        <f>'3 Heat eta and phi'!AJ$24</f>
        <v>0.40165926865356172</v>
      </c>
      <c r="AN762" s="700">
        <f>'3 Heat eta and phi'!AK$24</f>
        <v>0.40292749947157058</v>
      </c>
      <c r="AO762" s="700">
        <f>'3 Heat eta and phi'!AL$24</f>
        <v>0.40113083914605796</v>
      </c>
      <c r="AP762" s="700">
        <f>'3 Heat eta and phi'!AM$24</f>
        <v>0.39965123652504764</v>
      </c>
      <c r="AQ762" s="700">
        <f>'3 Heat eta and phi'!AN$24</f>
        <v>0.40329740012682325</v>
      </c>
      <c r="AR762" s="700">
        <f>'3 Heat eta and phi'!AO$24</f>
        <v>0.40091946734305661</v>
      </c>
      <c r="AS762" s="700">
        <f>'3 Heat eta and phi'!AP$24</f>
        <v>0.40070809554005504</v>
      </c>
      <c r="AT762" s="700">
        <f>'3 Heat eta and phi'!AQ$24</f>
        <v>0.40012682308180103</v>
      </c>
      <c r="AU762" s="700">
        <f>'3 Heat eta and phi'!AR$24</f>
        <v>0.40097231029380687</v>
      </c>
      <c r="AV762" s="700">
        <f>'3 Heat eta and phi'!AS$24</f>
        <v>0.40123652504755869</v>
      </c>
      <c r="AW762" s="700">
        <f>'3 Heat eta and phi'!AT$24</f>
        <v>0.40054956668780395</v>
      </c>
      <c r="AX762" s="700">
        <f>'3 Heat eta and phi'!AU$24</f>
        <v>0.40033819488480238</v>
      </c>
      <c r="AY762" s="700">
        <f>'3 Heat eta and phi'!AV$24</f>
        <v>0.40065525258930468</v>
      </c>
      <c r="AZ762" s="700">
        <f>'3 Heat eta and phi'!AW$24</f>
        <v>0.40039103783555285</v>
      </c>
      <c r="BA762" s="700">
        <f>'3 Heat eta and phi'!AX$24</f>
        <v>0.40017966603255128</v>
      </c>
      <c r="BB762" s="700">
        <f>'3 Heat eta and phi'!AY$24</f>
        <v>0.40023250898330165</v>
      </c>
      <c r="BC762" s="700">
        <f>'3 Heat eta and phi'!AZ$24</f>
        <v>0.40139505389980978</v>
      </c>
      <c r="BD762" s="700">
        <f>'3 Heat eta and phi'!BA$24</f>
        <v>0.40123652504755869</v>
      </c>
      <c r="BE762" s="700">
        <f>'3 Heat eta and phi'!BB$24</f>
        <v>0.40329740012682325</v>
      </c>
      <c r="BF762" s="700">
        <f>'3 Heat eta and phi'!BC$24</f>
        <v>0.40123652504755869</v>
      </c>
      <c r="BG762" s="700">
        <f>'3 Heat eta and phi'!BD$24</f>
        <v>0.40192348340731354</v>
      </c>
      <c r="BH762" s="700">
        <f>'3 Heat eta and phi'!BE$24</f>
        <v>0.40266328471781876</v>
      </c>
    </row>
    <row r="763" spans="1:60" s="696" customFormat="1" ht="12.75" x14ac:dyDescent="0.2">
      <c r="A763" s="696" t="s">
        <v>6</v>
      </c>
      <c r="B763" s="696" t="s">
        <v>48</v>
      </c>
      <c r="C763" s="696" t="s">
        <v>20</v>
      </c>
      <c r="D763" s="696" t="s">
        <v>1074</v>
      </c>
      <c r="E763" s="699" t="s">
        <v>1047</v>
      </c>
      <c r="F763" s="696" t="s">
        <v>11</v>
      </c>
      <c r="G763" s="696">
        <f>0.5</f>
        <v>0.5</v>
      </c>
      <c r="H763" s="696">
        <f t="shared" ref="H763:BH763" si="87">0.5</f>
        <v>0.5</v>
      </c>
      <c r="I763" s="696">
        <f t="shared" si="87"/>
        <v>0.5</v>
      </c>
      <c r="J763" s="696">
        <f t="shared" si="87"/>
        <v>0.5</v>
      </c>
      <c r="K763" s="696">
        <f t="shared" si="87"/>
        <v>0.5</v>
      </c>
      <c r="L763" s="696">
        <f t="shared" si="87"/>
        <v>0.5</v>
      </c>
      <c r="M763" s="696">
        <f t="shared" si="87"/>
        <v>0.5</v>
      </c>
      <c r="N763" s="696">
        <f t="shared" si="87"/>
        <v>0.5</v>
      </c>
      <c r="O763" s="696">
        <f t="shared" si="87"/>
        <v>0.5</v>
      </c>
      <c r="P763" s="696">
        <f t="shared" si="87"/>
        <v>0.5</v>
      </c>
      <c r="Q763" s="696">
        <f t="shared" si="87"/>
        <v>0.5</v>
      </c>
      <c r="R763" s="696">
        <f t="shared" si="87"/>
        <v>0.5</v>
      </c>
      <c r="S763" s="696">
        <f t="shared" si="87"/>
        <v>0.5</v>
      </c>
      <c r="T763" s="696">
        <f t="shared" si="87"/>
        <v>0.5</v>
      </c>
      <c r="U763" s="696">
        <f t="shared" si="87"/>
        <v>0.5</v>
      </c>
      <c r="V763" s="696">
        <f t="shared" si="87"/>
        <v>0.5</v>
      </c>
      <c r="W763" s="696">
        <f t="shared" si="87"/>
        <v>0.5</v>
      </c>
      <c r="X763" s="696">
        <f t="shared" si="87"/>
        <v>0.5</v>
      </c>
      <c r="Y763" s="696">
        <f t="shared" si="87"/>
        <v>0.5</v>
      </c>
      <c r="Z763" s="696">
        <f t="shared" si="87"/>
        <v>0.5</v>
      </c>
      <c r="AA763" s="696">
        <f t="shared" si="87"/>
        <v>0.5</v>
      </c>
      <c r="AB763" s="696">
        <f t="shared" si="87"/>
        <v>0.5</v>
      </c>
      <c r="AC763" s="696">
        <f t="shared" si="87"/>
        <v>0.5</v>
      </c>
      <c r="AD763" s="696">
        <f t="shared" si="87"/>
        <v>0.5</v>
      </c>
      <c r="AE763" s="696">
        <f t="shared" si="87"/>
        <v>0.5</v>
      </c>
      <c r="AF763" s="696">
        <f t="shared" si="87"/>
        <v>0.5</v>
      </c>
      <c r="AG763" s="696">
        <f t="shared" si="87"/>
        <v>0.5</v>
      </c>
      <c r="AH763" s="696">
        <f t="shared" si="87"/>
        <v>0.5</v>
      </c>
      <c r="AI763" s="696">
        <f t="shared" si="87"/>
        <v>0.5</v>
      </c>
      <c r="AJ763" s="696">
        <f t="shared" si="87"/>
        <v>0.5</v>
      </c>
      <c r="AK763" s="696">
        <f t="shared" si="87"/>
        <v>0.5</v>
      </c>
      <c r="AL763" s="696">
        <f t="shared" si="87"/>
        <v>0.5</v>
      </c>
      <c r="AM763" s="696">
        <f t="shared" si="87"/>
        <v>0.5</v>
      </c>
      <c r="AN763" s="696">
        <f t="shared" si="87"/>
        <v>0.5</v>
      </c>
      <c r="AO763" s="696">
        <f t="shared" si="87"/>
        <v>0.5</v>
      </c>
      <c r="AP763" s="696">
        <f t="shared" si="87"/>
        <v>0.5</v>
      </c>
      <c r="AQ763" s="696">
        <f t="shared" si="87"/>
        <v>0.5</v>
      </c>
      <c r="AR763" s="696">
        <f t="shared" si="87"/>
        <v>0.5</v>
      </c>
      <c r="AS763" s="696">
        <f t="shared" si="87"/>
        <v>0.5</v>
      </c>
      <c r="AT763" s="696">
        <f t="shared" si="87"/>
        <v>0.5</v>
      </c>
      <c r="AU763" s="696">
        <f t="shared" si="87"/>
        <v>0.5</v>
      </c>
      <c r="AV763" s="696">
        <f t="shared" si="87"/>
        <v>0.5</v>
      </c>
      <c r="AW763" s="696">
        <f t="shared" si="87"/>
        <v>0.5</v>
      </c>
      <c r="AX763" s="696">
        <f t="shared" si="87"/>
        <v>0.5</v>
      </c>
      <c r="AY763" s="696">
        <f t="shared" si="87"/>
        <v>0.5</v>
      </c>
      <c r="AZ763" s="696">
        <f t="shared" si="87"/>
        <v>0.5</v>
      </c>
      <c r="BA763" s="696">
        <f t="shared" si="87"/>
        <v>0.5</v>
      </c>
      <c r="BB763" s="696">
        <f t="shared" si="87"/>
        <v>0.5</v>
      </c>
      <c r="BC763" s="696">
        <f t="shared" si="87"/>
        <v>0.5</v>
      </c>
      <c r="BD763" s="696">
        <f t="shared" si="87"/>
        <v>0.5</v>
      </c>
      <c r="BE763" s="696">
        <f>0.5</f>
        <v>0.5</v>
      </c>
      <c r="BF763" s="696">
        <f t="shared" si="87"/>
        <v>0.5</v>
      </c>
      <c r="BG763" s="696">
        <f t="shared" si="87"/>
        <v>0.5</v>
      </c>
      <c r="BH763" s="696">
        <f t="shared" si="87"/>
        <v>0.5</v>
      </c>
    </row>
    <row r="764" spans="1:60" s="696" customFormat="1" ht="12.75" x14ac:dyDescent="0.2">
      <c r="A764" s="696" t="s">
        <v>6</v>
      </c>
      <c r="B764" s="696" t="s">
        <v>48</v>
      </c>
      <c r="C764" s="696" t="s">
        <v>20</v>
      </c>
      <c r="D764" s="696" t="s">
        <v>1074</v>
      </c>
      <c r="E764" s="699" t="s">
        <v>1047</v>
      </c>
      <c r="F764" s="696" t="s">
        <v>12</v>
      </c>
      <c r="G764" s="700">
        <f>'3 Heat eta and phi'!D$21</f>
        <v>0.22082583439363709</v>
      </c>
      <c r="H764" s="700">
        <f>'3 Heat eta and phi'!E$21</f>
        <v>0.23818542510955309</v>
      </c>
      <c r="I764" s="700">
        <f>'3 Heat eta and phi'!F$21</f>
        <v>0.24042546167303691</v>
      </c>
      <c r="J764" s="700">
        <f>'3 Heat eta and phi'!G$21</f>
        <v>0.24721206174660004</v>
      </c>
      <c r="K764" s="700">
        <f>'3 Heat eta and phi'!H$21</f>
        <v>0.25245285308078824</v>
      </c>
      <c r="L764" s="700">
        <f>'3 Heat eta and phi'!I$21</f>
        <v>0.25597161877739627</v>
      </c>
      <c r="M764" s="700">
        <f>'3 Heat eta and phi'!J$21</f>
        <v>0.25795766803074527</v>
      </c>
      <c r="N764" s="700">
        <f>'3 Heat eta and phi'!K$21</f>
        <v>0.26274732024593184</v>
      </c>
      <c r="O764" s="700">
        <f>'3 Heat eta and phi'!L$21</f>
        <v>0.26301245275701968</v>
      </c>
      <c r="P764" s="700">
        <f>'3 Heat eta and phi'!M$21</f>
        <v>0.25926789110504256</v>
      </c>
      <c r="Q764" s="700">
        <f>'3 Heat eta and phi'!N$21</f>
        <v>0.26376961637687713</v>
      </c>
      <c r="R764" s="700">
        <f>'3 Heat eta and phi'!O$21</f>
        <v>0.27384463233818968</v>
      </c>
      <c r="S764" s="700">
        <f>'3 Heat eta and phi'!P$21</f>
        <v>0.29274828522686275</v>
      </c>
      <c r="T764" s="700">
        <f>'3 Heat eta and phi'!Q$21</f>
        <v>0.26305771052289167</v>
      </c>
      <c r="U764" s="700">
        <f>'3 Heat eta and phi'!R$21</f>
        <v>0.27337536104858901</v>
      </c>
      <c r="V764" s="700">
        <f>'3 Heat eta and phi'!S$21</f>
        <v>0.26712694482050137</v>
      </c>
      <c r="W764" s="700">
        <f>'3 Heat eta and phi'!T$21</f>
        <v>0.26379674514077622</v>
      </c>
      <c r="X764" s="700">
        <f>'3 Heat eta and phi'!U$21</f>
        <v>0.27815907003644758</v>
      </c>
      <c r="Y764" s="700">
        <f>'3 Heat eta and phi'!V$21</f>
        <v>0.28285577134714029</v>
      </c>
      <c r="Z764" s="700">
        <f>'3 Heat eta and phi'!W$21</f>
        <v>0.27873423627915395</v>
      </c>
      <c r="AA764" s="700">
        <f>'3 Heat eta and phi'!X$21</f>
        <v>0.30307632471533119</v>
      </c>
      <c r="AB764" s="700">
        <f>'3 Heat eta and phi'!Y$21</f>
        <v>0.30222719842934154</v>
      </c>
      <c r="AC764" s="700">
        <f>'3 Heat eta and phi'!Z$21</f>
        <v>0.31428327370669973</v>
      </c>
      <c r="AD764" s="700">
        <f>'3 Heat eta and phi'!AA$21</f>
        <v>0.32638671499685012</v>
      </c>
      <c r="AE764" s="700">
        <f>'3 Heat eta and phi'!AB$21</f>
        <v>0.32866456515327247</v>
      </c>
      <c r="AF764" s="700">
        <f>'3 Heat eta and phi'!AC$21</f>
        <v>0.32726578478118595</v>
      </c>
      <c r="AG764" s="700">
        <f>'3 Heat eta and phi'!AD$21</f>
        <v>0.33804828140726689</v>
      </c>
      <c r="AH764" s="700">
        <f>'3 Heat eta and phi'!AE$21</f>
        <v>0.35308368348877672</v>
      </c>
      <c r="AI764" s="700">
        <f>'3 Heat eta and phi'!AF$21</f>
        <v>0.36127501605989543</v>
      </c>
      <c r="AJ764" s="700">
        <f>'3 Heat eta and phi'!AG$21</f>
        <v>0.336314328692911</v>
      </c>
      <c r="AK764" s="700">
        <f>'3 Heat eta and phi'!AH$21</f>
        <v>0.34392257025756506</v>
      </c>
      <c r="AL764" s="700">
        <f>'3 Heat eta and phi'!AI$21</f>
        <v>0.36114628596185655</v>
      </c>
      <c r="AM764" s="700">
        <f>'3 Heat eta and phi'!AJ$21</f>
        <v>0.37061538562698515</v>
      </c>
      <c r="AN764" s="700">
        <f>'3 Heat eta and phi'!AK$21</f>
        <v>0.37678757180985728</v>
      </c>
      <c r="AO764" s="700">
        <f>'3 Heat eta and phi'!AL$21</f>
        <v>0.38741092067264526</v>
      </c>
      <c r="AP764" s="700">
        <f>'3 Heat eta and phi'!AM$21</f>
        <v>0.383268005286727</v>
      </c>
      <c r="AQ764" s="700">
        <f>'3 Heat eta and phi'!AN$21</f>
        <v>0.39361997933234427</v>
      </c>
      <c r="AR764" s="700">
        <f>'3 Heat eta and phi'!AO$21</f>
        <v>0.40715832414469166</v>
      </c>
      <c r="AS764" s="700">
        <f>'3 Heat eta and phi'!AP$21</f>
        <v>0.41465054901440324</v>
      </c>
      <c r="AT764" s="700">
        <f>'3 Heat eta and phi'!AQ$21</f>
        <v>0.40584455533179142</v>
      </c>
      <c r="AU764" s="700">
        <f>'3 Heat eta and phi'!AR$21</f>
        <v>0.4151583306213521</v>
      </c>
      <c r="AV764" s="700">
        <f>'3 Heat eta and phi'!AS$21</f>
        <v>0.43862096220278957</v>
      </c>
      <c r="AW764" s="700">
        <f>'3 Heat eta and phi'!AT$21</f>
        <v>0.44758791805257503</v>
      </c>
      <c r="AX764" s="700">
        <f>'3 Heat eta and phi'!AU$21</f>
        <v>0.44657128563417114</v>
      </c>
      <c r="AY764" s="700">
        <f>'3 Heat eta and phi'!AV$21</f>
        <v>0.45050456715809217</v>
      </c>
      <c r="AZ764" s="700">
        <f>'3 Heat eta and phi'!AW$21</f>
        <v>0.44928545717019908</v>
      </c>
      <c r="BA764" s="700">
        <f>'3 Heat eta and phi'!AX$21</f>
        <v>0.44282161656391661</v>
      </c>
      <c r="BB764" s="700">
        <f>'3 Heat eta and phi'!AY$21</f>
        <v>0.4474011718435042</v>
      </c>
      <c r="BC764" s="700">
        <f>'3 Heat eta and phi'!AZ$21</f>
        <v>0.42440799931491724</v>
      </c>
      <c r="BD764" s="700">
        <f>'3 Heat eta and phi'!BA$21</f>
        <v>0.43407536964877846</v>
      </c>
      <c r="BE764" s="700">
        <f>'3 Heat eta and phi'!BB$21</f>
        <v>0.43033233297466611</v>
      </c>
      <c r="BF764" s="700">
        <f>'3 Heat eta and phi'!BC$21</f>
        <v>0.42931747399306813</v>
      </c>
      <c r="BG764" s="700">
        <f>'3 Heat eta and phi'!BD$21</f>
        <v>0.4373933131244585</v>
      </c>
      <c r="BH764" s="700">
        <f>'3 Heat eta and phi'!BE$21</f>
        <v>0.44952489502727749</v>
      </c>
    </row>
    <row r="765" spans="1:60" s="696" customFormat="1" ht="12.75" x14ac:dyDescent="0.2">
      <c r="A765" s="696" t="s">
        <v>6</v>
      </c>
      <c r="B765" s="696" t="s">
        <v>48</v>
      </c>
      <c r="C765" s="696" t="s">
        <v>20</v>
      </c>
      <c r="D765" s="696" t="s">
        <v>1074</v>
      </c>
      <c r="E765" s="699" t="s">
        <v>1047</v>
      </c>
      <c r="F765" s="696" t="s">
        <v>13</v>
      </c>
      <c r="G765" s="700">
        <f>'3 Heat eta and phi'!D$25</f>
        <v>0.67581033100446697</v>
      </c>
      <c r="H765" s="700">
        <f>'3 Heat eta and phi'!E$25</f>
        <v>0.67560989577368002</v>
      </c>
      <c r="I765" s="700">
        <f>'3 Heat eta and phi'!F$25</f>
        <v>0.67729927843316917</v>
      </c>
      <c r="J765" s="700">
        <f>'3 Heat eta and phi'!G$25</f>
        <v>0.6775283472683542</v>
      </c>
      <c r="K765" s="700">
        <f>'3 Heat eta and phi'!H$25</f>
        <v>0.67641163669682736</v>
      </c>
      <c r="L765" s="700">
        <f>'3 Heat eta and phi'!I$25</f>
        <v>0.67701294238918797</v>
      </c>
      <c r="M765" s="700">
        <f>'3 Heat eta and phi'!J$25</f>
        <v>0.67644027030122555</v>
      </c>
      <c r="N765" s="700">
        <f>'3 Heat eta and phi'!K$25</f>
        <v>0.67601076623525369</v>
      </c>
      <c r="O765" s="700">
        <f>'3 Heat eta and phi'!L$25</f>
        <v>0.67635436948803118</v>
      </c>
      <c r="P765" s="700">
        <f>'3 Heat eta and phi'!M$25</f>
        <v>0.67655480471881801</v>
      </c>
      <c r="Q765" s="700">
        <f>'3 Heat eta and phi'!N$25</f>
        <v>0.67626846867483681</v>
      </c>
      <c r="R765" s="700">
        <f>'3 Heat eta and phi'!O$25</f>
        <v>0.6762971022792349</v>
      </c>
      <c r="S765" s="700">
        <f>'3 Heat eta and phi'!P$25</f>
        <v>0.67655480471881801</v>
      </c>
      <c r="T765" s="700">
        <f>'3 Heat eta and phi'!Q$25</f>
        <v>0.67612530065284626</v>
      </c>
      <c r="U765" s="700">
        <f>'3 Heat eta and phi'!R$25</f>
        <v>0.67644027030122555</v>
      </c>
      <c r="V765" s="700">
        <f>'3 Heat eta and phi'!S$25</f>
        <v>0.67543809414729128</v>
      </c>
      <c r="W765" s="700">
        <f>'3 Heat eta and phi'!T$25</f>
        <v>0.67529492612530073</v>
      </c>
      <c r="X765" s="700">
        <f>'3 Heat eta and phi'!U$25</f>
        <v>0.67669797274080867</v>
      </c>
      <c r="Y765" s="700">
        <f>'3 Heat eta and phi'!V$25</f>
        <v>0.67615393425724424</v>
      </c>
      <c r="Z765" s="700">
        <f>'3 Heat eta and phi'!W$25</f>
        <v>0.677242011224373</v>
      </c>
      <c r="AA765" s="700">
        <f>'3 Heat eta and phi'!X$25</f>
        <v>0.67635436948803118</v>
      </c>
      <c r="AB765" s="700">
        <f>'3 Heat eta and phi'!Y$25</f>
        <v>0.67603939983965189</v>
      </c>
      <c r="AC765" s="700">
        <f>'3 Heat eta and phi'!Z$25</f>
        <v>0.67623983507043872</v>
      </c>
      <c r="AD765" s="700">
        <f>'3 Heat eta and phi'!AA$25</f>
        <v>0.67575306379567057</v>
      </c>
      <c r="AE765" s="700">
        <f>'3 Heat eta and phi'!AB$25</f>
        <v>0.6759821326308556</v>
      </c>
      <c r="AF765" s="700">
        <f>'3 Heat eta and phi'!AC$25</f>
        <v>0.67709884320238234</v>
      </c>
      <c r="AG765" s="700">
        <f>'3 Heat eta and phi'!AD$25</f>
        <v>0.67712747680678054</v>
      </c>
      <c r="AH765" s="700">
        <f>'3 Heat eta and phi'!AE$25</f>
        <v>0.67672660634520676</v>
      </c>
      <c r="AI765" s="700">
        <f>'3 Heat eta and phi'!AF$25</f>
        <v>0.67612530065284626</v>
      </c>
      <c r="AJ765" s="700">
        <f>'3 Heat eta and phi'!AG$25</f>
        <v>0.67486542205932887</v>
      </c>
      <c r="AK765" s="700">
        <f>'3 Heat eta and phi'!AH$25</f>
        <v>0.67492268926812504</v>
      </c>
      <c r="AL765" s="700">
        <f>'3 Heat eta and phi'!AI$25</f>
        <v>0.67626846867483681</v>
      </c>
      <c r="AM765" s="700">
        <f>'3 Heat eta and phi'!AJ$25</f>
        <v>0.67578169740006877</v>
      </c>
      <c r="AN765" s="700">
        <f>'3 Heat eta and phi'!AK$25</f>
        <v>0.67646890390562375</v>
      </c>
      <c r="AO765" s="700">
        <f>'3 Heat eta and phi'!AL$25</f>
        <v>0.67549536135608745</v>
      </c>
      <c r="AP765" s="700">
        <f>'3 Heat eta and phi'!AM$25</f>
        <v>0.67469362043294012</v>
      </c>
      <c r="AQ765" s="700">
        <f>'3 Heat eta and phi'!AN$25</f>
        <v>0.67666933913641047</v>
      </c>
      <c r="AR765" s="700">
        <f>'3 Heat eta and phi'!AO$25</f>
        <v>0.6753808269384951</v>
      </c>
      <c r="AS765" s="700">
        <f>'3 Heat eta and phi'!AP$25</f>
        <v>0.67526629252090253</v>
      </c>
      <c r="AT765" s="700">
        <f>'3 Heat eta and phi'!AQ$25</f>
        <v>0.67495132287252324</v>
      </c>
      <c r="AU765" s="700">
        <f>'3 Heat eta and phi'!AR$25</f>
        <v>0.67540946054289319</v>
      </c>
      <c r="AV765" s="700">
        <f>'3 Heat eta and phi'!AS$25</f>
        <v>0.67555262856488385</v>
      </c>
      <c r="AW765" s="700">
        <f>'3 Heat eta and phi'!AT$25</f>
        <v>0.67518039170770816</v>
      </c>
      <c r="AX765" s="700">
        <f>'3 Heat eta and phi'!AU$25</f>
        <v>0.6750658572901157</v>
      </c>
      <c r="AY765" s="700">
        <f>'3 Heat eta and phi'!AV$25</f>
        <v>0.67523765891650445</v>
      </c>
      <c r="AZ765" s="700">
        <f>'3 Heat eta and phi'!AW$25</f>
        <v>0.67509449089451379</v>
      </c>
      <c r="BA765" s="700">
        <f>'3 Heat eta and phi'!AX$25</f>
        <v>0.67497995647692133</v>
      </c>
      <c r="BB765" s="700">
        <f>'3 Heat eta and phi'!AY$25</f>
        <v>0.67500859008131942</v>
      </c>
      <c r="BC765" s="700">
        <f>'3 Heat eta and phi'!AZ$25</f>
        <v>0.67563852937807811</v>
      </c>
      <c r="BD765" s="700">
        <f>'3 Heat eta and phi'!BA$25</f>
        <v>0.67555262856488385</v>
      </c>
      <c r="BE765" s="700">
        <f>'3 Heat eta and phi'!BB$25</f>
        <v>0.67666933913641047</v>
      </c>
      <c r="BF765" s="700">
        <f>'3 Heat eta and phi'!BC$25</f>
        <v>0.67555262856488385</v>
      </c>
      <c r="BG765" s="700">
        <f>'3 Heat eta and phi'!BD$25</f>
        <v>0.67592486542205932</v>
      </c>
      <c r="BH765" s="700">
        <f>'3 Heat eta and phi'!BE$25</f>
        <v>0.67632573588363309</v>
      </c>
    </row>
    <row r="766" spans="1:60" s="697" customFormat="1" ht="12.75" x14ac:dyDescent="0.2">
      <c r="A766" s="697" t="s">
        <v>6</v>
      </c>
      <c r="B766" s="697" t="s">
        <v>48</v>
      </c>
      <c r="C766" s="697" t="s">
        <v>43</v>
      </c>
      <c r="F766" s="697" t="s">
        <v>9</v>
      </c>
      <c r="G766" s="697">
        <v>1122</v>
      </c>
      <c r="H766" s="697">
        <v>981</v>
      </c>
      <c r="I766" s="697">
        <v>1128</v>
      </c>
      <c r="J766" s="697">
        <v>978</v>
      </c>
      <c r="K766" s="697">
        <v>875</v>
      </c>
      <c r="L766" s="697">
        <v>478</v>
      </c>
      <c r="M766" s="697">
        <v>341</v>
      </c>
      <c r="N766" s="697">
        <v>223</v>
      </c>
      <c r="O766" s="697">
        <v>176</v>
      </c>
      <c r="P766" s="697">
        <v>164</v>
      </c>
      <c r="Q766" s="697">
        <v>81</v>
      </c>
      <c r="R766" s="697">
        <v>53</v>
      </c>
      <c r="S766" s="697">
        <v>25</v>
      </c>
      <c r="T766" s="697">
        <v>9</v>
      </c>
      <c r="U766" s="697">
        <v>17</v>
      </c>
    </row>
    <row r="767" spans="1:60" s="697" customFormat="1" ht="12.75" x14ac:dyDescent="0.2">
      <c r="A767" s="697" t="s">
        <v>6</v>
      </c>
      <c r="B767" s="697" t="s">
        <v>48</v>
      </c>
      <c r="C767" s="697" t="s">
        <v>43</v>
      </c>
      <c r="F767" s="697" t="s">
        <v>10</v>
      </c>
      <c r="G767" s="697">
        <v>1.0681136655719001E-2</v>
      </c>
      <c r="H767" s="697">
        <v>9.46536602309897E-3</v>
      </c>
      <c r="I767" s="697">
        <v>1.05095452385611E-2</v>
      </c>
      <c r="J767" s="697">
        <v>8.8410775628277004E-3</v>
      </c>
      <c r="K767" s="697">
        <v>7.9553409886443192E-3</v>
      </c>
      <c r="L767" s="697">
        <v>4.2036020824539203E-3</v>
      </c>
      <c r="M767" s="697">
        <v>3.0631585566324999E-3</v>
      </c>
      <c r="N767" s="697">
        <v>1.9759518682935001E-3</v>
      </c>
      <c r="O767" s="697">
        <v>1.5012837682222601E-3</v>
      </c>
      <c r="P767" s="697">
        <v>1.3610749172151099E-3</v>
      </c>
      <c r="Q767" s="697">
        <v>6.5200067614884895E-4</v>
      </c>
      <c r="R767" s="697">
        <v>4.2783338714885401E-4</v>
      </c>
      <c r="S767" s="697">
        <v>2.00378314257318E-4</v>
      </c>
      <c r="T767" s="698">
        <v>6.8614819276189903E-5</v>
      </c>
      <c r="U767" s="697">
        <v>1.3503530776135301E-4</v>
      </c>
    </row>
    <row r="768" spans="1:60" s="696" customFormat="1" ht="12.75" x14ac:dyDescent="0.2">
      <c r="A768" s="696" t="s">
        <v>6</v>
      </c>
      <c r="B768" s="696" t="s">
        <v>48</v>
      </c>
      <c r="C768" s="696" t="s">
        <v>43</v>
      </c>
      <c r="D768" s="696" t="s">
        <v>1075</v>
      </c>
      <c r="E768" s="699" t="s">
        <v>1053</v>
      </c>
      <c r="F768" s="696" t="s">
        <v>11</v>
      </c>
      <c r="G768" s="696">
        <f>0.5</f>
        <v>0.5</v>
      </c>
      <c r="H768" s="696">
        <f t="shared" ref="H768:U768" si="88">0.5</f>
        <v>0.5</v>
      </c>
      <c r="I768" s="696">
        <f t="shared" si="88"/>
        <v>0.5</v>
      </c>
      <c r="J768" s="696">
        <f t="shared" si="88"/>
        <v>0.5</v>
      </c>
      <c r="K768" s="696">
        <f t="shared" si="88"/>
        <v>0.5</v>
      </c>
      <c r="L768" s="696">
        <f t="shared" si="88"/>
        <v>0.5</v>
      </c>
      <c r="M768" s="696">
        <f t="shared" si="88"/>
        <v>0.5</v>
      </c>
      <c r="N768" s="696">
        <f t="shared" si="88"/>
        <v>0.5</v>
      </c>
      <c r="O768" s="696">
        <f t="shared" si="88"/>
        <v>0.5</v>
      </c>
      <c r="P768" s="696">
        <f t="shared" si="88"/>
        <v>0.5</v>
      </c>
      <c r="Q768" s="696">
        <f t="shared" si="88"/>
        <v>0.5</v>
      </c>
      <c r="R768" s="696">
        <f t="shared" si="88"/>
        <v>0.5</v>
      </c>
      <c r="S768" s="696">
        <f t="shared" si="88"/>
        <v>0.5</v>
      </c>
      <c r="T768" s="696">
        <f t="shared" si="88"/>
        <v>0.5</v>
      </c>
      <c r="U768" s="696">
        <f t="shared" si="88"/>
        <v>0.5</v>
      </c>
      <c r="V768" s="705"/>
      <c r="W768" s="705"/>
      <c r="X768" s="705"/>
      <c r="Y768" s="705"/>
      <c r="Z768" s="705"/>
      <c r="AA768" s="705"/>
      <c r="AB768" s="705"/>
      <c r="AC768" s="705"/>
      <c r="AD768" s="705"/>
      <c r="AE768" s="705"/>
      <c r="AF768" s="705"/>
      <c r="AG768" s="705"/>
      <c r="AH768" s="705"/>
      <c r="AI768" s="705"/>
      <c r="AJ768" s="705"/>
      <c r="AK768" s="705"/>
      <c r="AL768" s="705"/>
      <c r="AM768" s="705"/>
      <c r="AN768" s="705"/>
      <c r="AO768" s="705"/>
      <c r="AP768" s="705"/>
      <c r="AQ768" s="705"/>
      <c r="AR768" s="705"/>
      <c r="AS768" s="705"/>
      <c r="AT768" s="705"/>
      <c r="AU768" s="705"/>
      <c r="AV768" s="705"/>
      <c r="AW768" s="705"/>
      <c r="AX768" s="705"/>
      <c r="AY768" s="705"/>
      <c r="AZ768" s="705"/>
      <c r="BA768" s="705"/>
      <c r="BB768" s="705"/>
      <c r="BC768" s="705"/>
      <c r="BD768" s="705"/>
      <c r="BE768" s="705"/>
      <c r="BF768" s="705"/>
      <c r="BG768" s="705"/>
      <c r="BH768" s="705"/>
    </row>
    <row r="769" spans="1:60" s="696" customFormat="1" ht="12.75" x14ac:dyDescent="0.2">
      <c r="A769" s="696" t="s">
        <v>6</v>
      </c>
      <c r="B769" s="696" t="s">
        <v>48</v>
      </c>
      <c r="C769" s="696" t="s">
        <v>43</v>
      </c>
      <c r="D769" s="696" t="s">
        <v>1075</v>
      </c>
      <c r="E769" s="699" t="s">
        <v>1053</v>
      </c>
      <c r="F769" s="696" t="s">
        <v>12</v>
      </c>
      <c r="G769" s="700">
        <f>'3 Heat eta and phi'!D$20</f>
        <v>0.22082583439363709</v>
      </c>
      <c r="H769" s="700">
        <f>'3 Heat eta and phi'!E$20</f>
        <v>0.23818542510955309</v>
      </c>
      <c r="I769" s="700">
        <f>'3 Heat eta and phi'!F$20</f>
        <v>0.24042546167303691</v>
      </c>
      <c r="J769" s="700">
        <f>'3 Heat eta and phi'!G$20</f>
        <v>0.24721206174660004</v>
      </c>
      <c r="K769" s="700">
        <f>'3 Heat eta and phi'!H$20</f>
        <v>0.25245285308078824</v>
      </c>
      <c r="L769" s="700">
        <f>'3 Heat eta and phi'!I$20</f>
        <v>0.25597161877739627</v>
      </c>
      <c r="M769" s="700">
        <f>'3 Heat eta and phi'!J$20</f>
        <v>0.25795766803074527</v>
      </c>
      <c r="N769" s="700">
        <f>'3 Heat eta and phi'!K$20</f>
        <v>0.26274732024593184</v>
      </c>
      <c r="O769" s="700">
        <f>'3 Heat eta and phi'!L$20</f>
        <v>0.26301245275701968</v>
      </c>
      <c r="P769" s="700">
        <f>'3 Heat eta and phi'!M$20</f>
        <v>0.25926789110504256</v>
      </c>
      <c r="Q769" s="700">
        <f>'3 Heat eta and phi'!N$20</f>
        <v>0.26376961637687713</v>
      </c>
      <c r="R769" s="700">
        <f>'3 Heat eta and phi'!O$20</f>
        <v>0.27384463233818968</v>
      </c>
      <c r="S769" s="700">
        <f>'3 Heat eta and phi'!P$20</f>
        <v>0.29274828522686275</v>
      </c>
      <c r="T769" s="700">
        <f>'3 Heat eta and phi'!Q$20</f>
        <v>0.26305771052289167</v>
      </c>
      <c r="U769" s="700">
        <f>'3 Heat eta and phi'!R$20</f>
        <v>0.27337536104858901</v>
      </c>
      <c r="V769" s="705"/>
      <c r="W769" s="705"/>
      <c r="X769" s="705"/>
      <c r="Y769" s="705"/>
      <c r="Z769" s="705"/>
      <c r="AA769" s="705"/>
      <c r="AB769" s="705"/>
      <c r="AC769" s="705"/>
      <c r="AD769" s="705"/>
      <c r="AE769" s="705"/>
      <c r="AF769" s="705"/>
      <c r="AG769" s="705"/>
      <c r="AH769" s="705"/>
      <c r="AI769" s="705"/>
      <c r="AJ769" s="705"/>
      <c r="AK769" s="705"/>
      <c r="AL769" s="705"/>
      <c r="AM769" s="705"/>
      <c r="AN769" s="705"/>
      <c r="AO769" s="705"/>
      <c r="AP769" s="705"/>
      <c r="AQ769" s="705"/>
      <c r="AR769" s="705"/>
      <c r="AS769" s="705"/>
      <c r="AT769" s="705"/>
      <c r="AU769" s="705"/>
      <c r="AV769" s="705"/>
      <c r="AW769" s="705"/>
      <c r="AX769" s="705"/>
      <c r="AY769" s="705"/>
      <c r="AZ769" s="705"/>
      <c r="BA769" s="705"/>
      <c r="BB769" s="705"/>
      <c r="BC769" s="705"/>
      <c r="BD769" s="705"/>
      <c r="BE769" s="705"/>
      <c r="BF769" s="705"/>
      <c r="BG769" s="705"/>
      <c r="BH769" s="705"/>
    </row>
    <row r="770" spans="1:60" s="696" customFormat="1" ht="12.75" x14ac:dyDescent="0.2">
      <c r="A770" s="696" t="s">
        <v>6</v>
      </c>
      <c r="B770" s="696" t="s">
        <v>48</v>
      </c>
      <c r="C770" s="696" t="s">
        <v>43</v>
      </c>
      <c r="D770" s="696" t="s">
        <v>1075</v>
      </c>
      <c r="E770" s="699" t="s">
        <v>1053</v>
      </c>
      <c r="F770" s="696" t="s">
        <v>13</v>
      </c>
      <c r="G770" s="700">
        <f>'3 Heat eta and phi'!D$24</f>
        <v>0.40171211160431208</v>
      </c>
      <c r="H770" s="700">
        <f>'3 Heat eta and phi'!E$24</f>
        <v>0.40134221094905953</v>
      </c>
      <c r="I770" s="700">
        <f>'3 Heat eta and phi'!F$24</f>
        <v>0.40445994504333127</v>
      </c>
      <c r="J770" s="700">
        <f>'3 Heat eta and phi'!G$24</f>
        <v>0.4048826886493343</v>
      </c>
      <c r="K770" s="700">
        <f>'3 Heat eta and phi'!H$24</f>
        <v>0.40282181357006985</v>
      </c>
      <c r="L770" s="700">
        <f>'3 Heat eta and phi'!I$24</f>
        <v>0.40393151553582751</v>
      </c>
      <c r="M770" s="700">
        <f>'3 Heat eta and phi'!J$24</f>
        <v>0.40287465652082011</v>
      </c>
      <c r="N770" s="700">
        <f>'3 Heat eta and phi'!K$24</f>
        <v>0.40208201225956464</v>
      </c>
      <c r="O770" s="700">
        <f>'3 Heat eta and phi'!L$24</f>
        <v>0.40271612766856901</v>
      </c>
      <c r="P770" s="700">
        <f>'3 Heat eta and phi'!M$24</f>
        <v>0.40308602832382168</v>
      </c>
      <c r="Q770" s="700">
        <f>'3 Heat eta and phi'!N$24</f>
        <v>0.40255759881631803</v>
      </c>
      <c r="R770" s="700">
        <f>'3 Heat eta and phi'!O$24</f>
        <v>0.40261044176706828</v>
      </c>
      <c r="S770" s="700">
        <f>'3 Heat eta and phi'!P$24</f>
        <v>0.40308602832382168</v>
      </c>
      <c r="T770" s="700">
        <f>'3 Heat eta and phi'!Q$24</f>
        <v>0.4022933840625661</v>
      </c>
      <c r="U770" s="700">
        <f>'3 Heat eta and phi'!R$24</f>
        <v>0.40287465652082011</v>
      </c>
      <c r="V770" s="705"/>
      <c r="W770" s="705"/>
      <c r="X770" s="705"/>
      <c r="Y770" s="705"/>
      <c r="Z770" s="705"/>
      <c r="AA770" s="705"/>
      <c r="AB770" s="705"/>
      <c r="AC770" s="705"/>
      <c r="AD770" s="705"/>
      <c r="AE770" s="705"/>
      <c r="AF770" s="705"/>
      <c r="AG770" s="705"/>
      <c r="AH770" s="705"/>
      <c r="AI770" s="705"/>
      <c r="AJ770" s="705"/>
      <c r="AK770" s="705"/>
      <c r="AL770" s="705"/>
      <c r="AM770" s="705"/>
      <c r="AN770" s="705"/>
      <c r="AO770" s="705"/>
      <c r="AP770" s="705"/>
      <c r="AQ770" s="705"/>
      <c r="AR770" s="705"/>
      <c r="AS770" s="705"/>
      <c r="AT770" s="705"/>
      <c r="AU770" s="705"/>
      <c r="AV770" s="705"/>
      <c r="AW770" s="705"/>
      <c r="AX770" s="705"/>
      <c r="AY770" s="705"/>
      <c r="AZ770" s="705"/>
      <c r="BA770" s="705"/>
      <c r="BB770" s="705"/>
      <c r="BC770" s="705"/>
      <c r="BD770" s="705"/>
      <c r="BE770" s="705"/>
      <c r="BF770" s="705"/>
      <c r="BG770" s="705"/>
      <c r="BH770" s="705"/>
    </row>
    <row r="771" spans="1:60" s="696" customFormat="1" ht="12.75" x14ac:dyDescent="0.2">
      <c r="A771" s="696" t="s">
        <v>6</v>
      </c>
      <c r="B771" s="696" t="s">
        <v>48</v>
      </c>
      <c r="C771" s="696" t="s">
        <v>43</v>
      </c>
      <c r="D771" s="696" t="s">
        <v>1074</v>
      </c>
      <c r="E771" s="699" t="s">
        <v>1047</v>
      </c>
      <c r="F771" s="696" t="s">
        <v>11</v>
      </c>
      <c r="G771" s="696">
        <f>0.5</f>
        <v>0.5</v>
      </c>
      <c r="H771" s="696">
        <f t="shared" ref="H771:U771" si="89">0.5</f>
        <v>0.5</v>
      </c>
      <c r="I771" s="696">
        <f t="shared" si="89"/>
        <v>0.5</v>
      </c>
      <c r="J771" s="696">
        <f t="shared" si="89"/>
        <v>0.5</v>
      </c>
      <c r="K771" s="696">
        <f t="shared" si="89"/>
        <v>0.5</v>
      </c>
      <c r="L771" s="696">
        <f t="shared" si="89"/>
        <v>0.5</v>
      </c>
      <c r="M771" s="696">
        <f t="shared" si="89"/>
        <v>0.5</v>
      </c>
      <c r="N771" s="696">
        <f t="shared" si="89"/>
        <v>0.5</v>
      </c>
      <c r="O771" s="696">
        <f t="shared" si="89"/>
        <v>0.5</v>
      </c>
      <c r="P771" s="696">
        <f t="shared" si="89"/>
        <v>0.5</v>
      </c>
      <c r="Q771" s="696">
        <f t="shared" si="89"/>
        <v>0.5</v>
      </c>
      <c r="R771" s="696">
        <f t="shared" si="89"/>
        <v>0.5</v>
      </c>
      <c r="S771" s="696">
        <f t="shared" si="89"/>
        <v>0.5</v>
      </c>
      <c r="T771" s="696">
        <f t="shared" si="89"/>
        <v>0.5</v>
      </c>
      <c r="U771" s="696">
        <f t="shared" si="89"/>
        <v>0.5</v>
      </c>
      <c r="V771" s="705"/>
      <c r="W771" s="705"/>
      <c r="X771" s="705"/>
      <c r="Y771" s="705"/>
      <c r="Z771" s="705"/>
      <c r="AA771" s="705"/>
      <c r="AB771" s="705"/>
      <c r="AC771" s="705"/>
      <c r="AD771" s="705"/>
      <c r="AE771" s="705"/>
      <c r="AF771" s="705"/>
      <c r="AG771" s="705"/>
      <c r="AH771" s="705"/>
      <c r="AI771" s="705"/>
      <c r="AJ771" s="705"/>
      <c r="AK771" s="705"/>
      <c r="AL771" s="705"/>
      <c r="AM771" s="705"/>
      <c r="AN771" s="705"/>
      <c r="AO771" s="705"/>
      <c r="AP771" s="705"/>
      <c r="AQ771" s="705"/>
      <c r="AR771" s="705"/>
      <c r="AS771" s="705"/>
      <c r="AT771" s="705"/>
      <c r="AU771" s="705"/>
      <c r="AV771" s="705"/>
      <c r="AW771" s="705"/>
      <c r="AX771" s="705"/>
      <c r="AY771" s="705"/>
      <c r="AZ771" s="705"/>
      <c r="BA771" s="705"/>
      <c r="BB771" s="705"/>
      <c r="BC771" s="705"/>
      <c r="BD771" s="705"/>
      <c r="BE771" s="705"/>
      <c r="BF771" s="705"/>
      <c r="BG771" s="705"/>
      <c r="BH771" s="705"/>
    </row>
    <row r="772" spans="1:60" s="696" customFormat="1" ht="12.75" x14ac:dyDescent="0.2">
      <c r="A772" s="696" t="s">
        <v>6</v>
      </c>
      <c r="B772" s="696" t="s">
        <v>48</v>
      </c>
      <c r="C772" s="696" t="s">
        <v>43</v>
      </c>
      <c r="D772" s="696" t="s">
        <v>1074</v>
      </c>
      <c r="E772" s="699" t="s">
        <v>1047</v>
      </c>
      <c r="F772" s="696" t="s">
        <v>12</v>
      </c>
      <c r="G772" s="700">
        <f>'3 Heat eta and phi'!D$21</f>
        <v>0.22082583439363709</v>
      </c>
      <c r="H772" s="700">
        <f>'3 Heat eta and phi'!E$21</f>
        <v>0.23818542510955309</v>
      </c>
      <c r="I772" s="700">
        <f>'3 Heat eta and phi'!F$21</f>
        <v>0.24042546167303691</v>
      </c>
      <c r="J772" s="700">
        <f>'3 Heat eta and phi'!G$21</f>
        <v>0.24721206174660004</v>
      </c>
      <c r="K772" s="700">
        <f>'3 Heat eta and phi'!H$21</f>
        <v>0.25245285308078824</v>
      </c>
      <c r="L772" s="700">
        <f>'3 Heat eta and phi'!I$21</f>
        <v>0.25597161877739627</v>
      </c>
      <c r="M772" s="700">
        <f>'3 Heat eta and phi'!J$21</f>
        <v>0.25795766803074527</v>
      </c>
      <c r="N772" s="700">
        <f>'3 Heat eta and phi'!K$21</f>
        <v>0.26274732024593184</v>
      </c>
      <c r="O772" s="700">
        <f>'3 Heat eta and phi'!L$21</f>
        <v>0.26301245275701968</v>
      </c>
      <c r="P772" s="700">
        <f>'3 Heat eta and phi'!M$21</f>
        <v>0.25926789110504256</v>
      </c>
      <c r="Q772" s="700">
        <f>'3 Heat eta and phi'!N$21</f>
        <v>0.26376961637687713</v>
      </c>
      <c r="R772" s="700">
        <f>'3 Heat eta and phi'!O$21</f>
        <v>0.27384463233818968</v>
      </c>
      <c r="S772" s="700">
        <f>'3 Heat eta and phi'!P$21</f>
        <v>0.29274828522686275</v>
      </c>
      <c r="T772" s="700">
        <f>'3 Heat eta and phi'!Q$21</f>
        <v>0.26305771052289167</v>
      </c>
      <c r="U772" s="700">
        <f>'3 Heat eta and phi'!R$21</f>
        <v>0.27337536104858901</v>
      </c>
      <c r="V772" s="705"/>
      <c r="W772" s="705"/>
      <c r="X772" s="705"/>
      <c r="Y772" s="705"/>
      <c r="Z772" s="705"/>
      <c r="AA772" s="705"/>
      <c r="AB772" s="705"/>
      <c r="AC772" s="705"/>
      <c r="AD772" s="705"/>
      <c r="AE772" s="705"/>
      <c r="AF772" s="705"/>
      <c r="AG772" s="705"/>
      <c r="AH772" s="705"/>
      <c r="AI772" s="705"/>
      <c r="AJ772" s="705"/>
      <c r="AK772" s="705"/>
      <c r="AL772" s="705"/>
      <c r="AM772" s="705"/>
      <c r="AN772" s="705"/>
      <c r="AO772" s="705"/>
      <c r="AP772" s="705"/>
      <c r="AQ772" s="705"/>
      <c r="AR772" s="705"/>
      <c r="AS772" s="705"/>
      <c r="AT772" s="705"/>
      <c r="AU772" s="705"/>
      <c r="AV772" s="705"/>
      <c r="AW772" s="705"/>
      <c r="AX772" s="705"/>
      <c r="AY772" s="705"/>
      <c r="AZ772" s="705"/>
      <c r="BA772" s="705"/>
      <c r="BB772" s="705"/>
      <c r="BC772" s="705"/>
      <c r="BD772" s="705"/>
      <c r="BE772" s="705"/>
      <c r="BF772" s="705"/>
      <c r="BG772" s="705"/>
      <c r="BH772" s="705"/>
    </row>
    <row r="773" spans="1:60" s="696" customFormat="1" ht="12.75" x14ac:dyDescent="0.2">
      <c r="A773" s="696" t="s">
        <v>6</v>
      </c>
      <c r="B773" s="696" t="s">
        <v>48</v>
      </c>
      <c r="C773" s="696" t="s">
        <v>43</v>
      </c>
      <c r="D773" s="696" t="s">
        <v>1074</v>
      </c>
      <c r="E773" s="699" t="s">
        <v>1047</v>
      </c>
      <c r="F773" s="696" t="s">
        <v>13</v>
      </c>
      <c r="G773" s="700">
        <f>'3 Heat eta and phi'!D$25</f>
        <v>0.67581033100446697</v>
      </c>
      <c r="H773" s="700">
        <f>'3 Heat eta and phi'!E$25</f>
        <v>0.67560989577368002</v>
      </c>
      <c r="I773" s="700">
        <f>'3 Heat eta and phi'!F$25</f>
        <v>0.67729927843316917</v>
      </c>
      <c r="J773" s="700">
        <f>'3 Heat eta and phi'!G$25</f>
        <v>0.6775283472683542</v>
      </c>
      <c r="K773" s="700">
        <f>'3 Heat eta and phi'!H$25</f>
        <v>0.67641163669682736</v>
      </c>
      <c r="L773" s="700">
        <f>'3 Heat eta and phi'!I$25</f>
        <v>0.67701294238918797</v>
      </c>
      <c r="M773" s="700">
        <f>'3 Heat eta and phi'!J$25</f>
        <v>0.67644027030122555</v>
      </c>
      <c r="N773" s="700">
        <f>'3 Heat eta and phi'!K$25</f>
        <v>0.67601076623525369</v>
      </c>
      <c r="O773" s="700">
        <f>'3 Heat eta and phi'!L$25</f>
        <v>0.67635436948803118</v>
      </c>
      <c r="P773" s="700">
        <f>'3 Heat eta and phi'!M$25</f>
        <v>0.67655480471881801</v>
      </c>
      <c r="Q773" s="700">
        <f>'3 Heat eta and phi'!N$25</f>
        <v>0.67626846867483681</v>
      </c>
      <c r="R773" s="700">
        <f>'3 Heat eta and phi'!O$25</f>
        <v>0.6762971022792349</v>
      </c>
      <c r="S773" s="700">
        <f>'3 Heat eta and phi'!P$25</f>
        <v>0.67655480471881801</v>
      </c>
      <c r="T773" s="700">
        <f>'3 Heat eta and phi'!Q$25</f>
        <v>0.67612530065284626</v>
      </c>
      <c r="U773" s="700">
        <f>'3 Heat eta and phi'!R$25</f>
        <v>0.67644027030122555</v>
      </c>
      <c r="V773" s="705"/>
      <c r="W773" s="705"/>
      <c r="X773" s="705"/>
      <c r="Y773" s="705"/>
      <c r="Z773" s="705"/>
      <c r="AA773" s="705"/>
      <c r="AB773" s="705"/>
      <c r="AC773" s="705"/>
      <c r="AD773" s="705"/>
      <c r="AE773" s="705"/>
      <c r="AF773" s="705"/>
      <c r="AG773" s="705"/>
      <c r="AH773" s="705"/>
      <c r="AI773" s="705"/>
      <c r="AJ773" s="705"/>
      <c r="AK773" s="705"/>
      <c r="AL773" s="705"/>
      <c r="AM773" s="705"/>
      <c r="AN773" s="705"/>
      <c r="AO773" s="705"/>
      <c r="AP773" s="705"/>
      <c r="AQ773" s="705"/>
      <c r="AR773" s="705"/>
      <c r="AS773" s="705"/>
      <c r="AT773" s="705"/>
      <c r="AU773" s="705"/>
      <c r="AV773" s="705"/>
      <c r="AW773" s="705"/>
      <c r="AX773" s="705"/>
      <c r="AY773" s="705"/>
      <c r="AZ773" s="705"/>
      <c r="BA773" s="705"/>
      <c r="BB773" s="705"/>
      <c r="BC773" s="705"/>
      <c r="BD773" s="705"/>
      <c r="BE773" s="705"/>
      <c r="BF773" s="705"/>
      <c r="BG773" s="705"/>
      <c r="BH773" s="705"/>
    </row>
    <row r="774" spans="1:60" s="697" customFormat="1" ht="12.75" x14ac:dyDescent="0.2">
      <c r="A774" s="697" t="s">
        <v>6</v>
      </c>
      <c r="B774" s="697" t="s">
        <v>48</v>
      </c>
      <c r="C774" s="697" t="s">
        <v>26</v>
      </c>
      <c r="F774" s="697" t="s">
        <v>9</v>
      </c>
      <c r="G774" s="697">
        <v>127</v>
      </c>
      <c r="H774" s="697">
        <v>127</v>
      </c>
      <c r="I774" s="697">
        <v>127</v>
      </c>
      <c r="J774" s="697">
        <v>127</v>
      </c>
      <c r="K774" s="697">
        <v>131</v>
      </c>
      <c r="L774" s="697">
        <v>136</v>
      </c>
      <c r="M774" s="697">
        <v>116</v>
      </c>
      <c r="N774" s="697">
        <v>134</v>
      </c>
      <c r="O774" s="697">
        <v>147</v>
      </c>
      <c r="P774" s="697">
        <v>172</v>
      </c>
      <c r="Q774" s="697">
        <v>127</v>
      </c>
      <c r="R774" s="697">
        <v>12</v>
      </c>
      <c r="S774" s="697">
        <v>107</v>
      </c>
      <c r="T774" s="697">
        <v>77</v>
      </c>
      <c r="U774" s="697">
        <v>39</v>
      </c>
      <c r="V774" s="697">
        <v>20</v>
      </c>
      <c r="W774" s="697">
        <v>4</v>
      </c>
      <c r="X774" s="697">
        <v>2</v>
      </c>
      <c r="AE774" s="697">
        <v>4</v>
      </c>
      <c r="AF774" s="697">
        <v>2</v>
      </c>
      <c r="AG774" s="697">
        <v>2</v>
      </c>
      <c r="AH774" s="697">
        <v>2</v>
      </c>
    </row>
    <row r="775" spans="1:60" s="697" customFormat="1" ht="12.75" x14ac:dyDescent="0.2">
      <c r="A775" s="697" t="s">
        <v>6</v>
      </c>
      <c r="B775" s="697" t="s">
        <v>48</v>
      </c>
      <c r="C775" s="697" t="s">
        <v>26</v>
      </c>
      <c r="F775" s="697" t="s">
        <v>10</v>
      </c>
      <c r="G775" s="697">
        <v>1.20900566423914E-3</v>
      </c>
      <c r="H775" s="697">
        <v>1.2253837766906901E-3</v>
      </c>
      <c r="I775" s="697">
        <v>1.1832555366110399E-3</v>
      </c>
      <c r="J775" s="697">
        <v>1.14807448924245E-3</v>
      </c>
      <c r="K775" s="697">
        <v>1.1910281937284599E-3</v>
      </c>
      <c r="L775" s="697">
        <v>1.1960039397776801E-3</v>
      </c>
      <c r="M775" s="697">
        <v>1.0420128814351E-3</v>
      </c>
      <c r="N775" s="697">
        <v>1.18734327511807E-3</v>
      </c>
      <c r="O775" s="697">
        <v>1.253913147322E-3</v>
      </c>
      <c r="P775" s="697">
        <v>1.4274688156158399E-3</v>
      </c>
      <c r="Q775" s="697">
        <v>1.0222726650728901E-3</v>
      </c>
      <c r="R775" s="698">
        <v>9.6867936712948004E-5</v>
      </c>
      <c r="S775" s="697">
        <v>8.5761918502131999E-4</v>
      </c>
      <c r="T775" s="697">
        <v>5.8703789825184703E-4</v>
      </c>
      <c r="U775" s="697">
        <v>3.0978688251133901E-4</v>
      </c>
      <c r="V775" s="697">
        <v>1.6190792296421E-4</v>
      </c>
      <c r="W775" s="698">
        <v>3.20862478341783E-5</v>
      </c>
      <c r="X775" s="698">
        <v>1.5628174472939799E-5</v>
      </c>
      <c r="AE775" s="698">
        <v>3.3488777073583203E-5</v>
      </c>
      <c r="AF775" s="698">
        <v>1.6042737853642101E-5</v>
      </c>
      <c r="AG775" s="698">
        <v>1.56604807767598E-5</v>
      </c>
      <c r="AH775" s="698">
        <v>1.54935469377004E-5</v>
      </c>
    </row>
    <row r="776" spans="1:60" s="696" customFormat="1" ht="12.75" x14ac:dyDescent="0.2">
      <c r="A776" s="696" t="s">
        <v>6</v>
      </c>
      <c r="B776" s="696" t="s">
        <v>48</v>
      </c>
      <c r="C776" s="696" t="s">
        <v>26</v>
      </c>
      <c r="D776" s="696" t="s">
        <v>1075</v>
      </c>
      <c r="E776" s="699" t="s">
        <v>1053</v>
      </c>
      <c r="F776" s="696" t="s">
        <v>11</v>
      </c>
      <c r="G776" s="696">
        <f>0.5</f>
        <v>0.5</v>
      </c>
      <c r="H776" s="696">
        <f t="shared" ref="H776:AH776" si="90">0.5</f>
        <v>0.5</v>
      </c>
      <c r="I776" s="696">
        <f t="shared" si="90"/>
        <v>0.5</v>
      </c>
      <c r="J776" s="696">
        <f t="shared" si="90"/>
        <v>0.5</v>
      </c>
      <c r="K776" s="696">
        <f t="shared" si="90"/>
        <v>0.5</v>
      </c>
      <c r="L776" s="696">
        <f t="shared" si="90"/>
        <v>0.5</v>
      </c>
      <c r="M776" s="696">
        <f t="shared" si="90"/>
        <v>0.5</v>
      </c>
      <c r="N776" s="696">
        <f t="shared" si="90"/>
        <v>0.5</v>
      </c>
      <c r="O776" s="696">
        <f t="shared" si="90"/>
        <v>0.5</v>
      </c>
      <c r="P776" s="696">
        <f t="shared" si="90"/>
        <v>0.5</v>
      </c>
      <c r="Q776" s="696">
        <f t="shared" si="90"/>
        <v>0.5</v>
      </c>
      <c r="R776" s="696">
        <f t="shared" si="90"/>
        <v>0.5</v>
      </c>
      <c r="S776" s="696">
        <f t="shared" si="90"/>
        <v>0.5</v>
      </c>
      <c r="T776" s="696">
        <f t="shared" si="90"/>
        <v>0.5</v>
      </c>
      <c r="U776" s="696">
        <f t="shared" si="90"/>
        <v>0.5</v>
      </c>
      <c r="V776" s="696">
        <f t="shared" si="90"/>
        <v>0.5</v>
      </c>
      <c r="W776" s="696">
        <f t="shared" si="90"/>
        <v>0.5</v>
      </c>
      <c r="X776" s="696">
        <f t="shared" si="90"/>
        <v>0.5</v>
      </c>
      <c r="Y776" s="705"/>
      <c r="Z776" s="705"/>
      <c r="AA776" s="705"/>
      <c r="AB776" s="705"/>
      <c r="AC776" s="705"/>
      <c r="AD776" s="705"/>
      <c r="AE776" s="696">
        <f t="shared" si="90"/>
        <v>0.5</v>
      </c>
      <c r="AF776" s="696">
        <f t="shared" si="90"/>
        <v>0.5</v>
      </c>
      <c r="AG776" s="696">
        <f t="shared" si="90"/>
        <v>0.5</v>
      </c>
      <c r="AH776" s="696">
        <f t="shared" si="90"/>
        <v>0.5</v>
      </c>
      <c r="AI776" s="705"/>
      <c r="AJ776" s="705"/>
      <c r="AK776" s="705"/>
      <c r="AL776" s="705"/>
      <c r="AM776" s="705"/>
      <c r="AN776" s="705"/>
      <c r="AO776" s="705"/>
      <c r="AP776" s="705"/>
      <c r="AQ776" s="705"/>
      <c r="AR776" s="705"/>
      <c r="AS776" s="705"/>
      <c r="AT776" s="705"/>
      <c r="AU776" s="705"/>
      <c r="AV776" s="705"/>
      <c r="AW776" s="705"/>
      <c r="AX776" s="705"/>
      <c r="AY776" s="705"/>
      <c r="AZ776" s="705"/>
      <c r="BA776" s="705"/>
      <c r="BB776" s="705"/>
      <c r="BC776" s="705"/>
      <c r="BD776" s="705"/>
      <c r="BE776" s="705"/>
      <c r="BF776" s="705"/>
      <c r="BG776" s="705"/>
      <c r="BH776" s="705"/>
    </row>
    <row r="777" spans="1:60" s="696" customFormat="1" ht="12.75" x14ac:dyDescent="0.2">
      <c r="A777" s="696" t="s">
        <v>6</v>
      </c>
      <c r="B777" s="696" t="s">
        <v>48</v>
      </c>
      <c r="C777" s="696" t="s">
        <v>26</v>
      </c>
      <c r="D777" s="696" t="s">
        <v>1075</v>
      </c>
      <c r="E777" s="699" t="s">
        <v>1053</v>
      </c>
      <c r="F777" s="696" t="s">
        <v>12</v>
      </c>
      <c r="G777" s="700">
        <f>'3 Heat eta and phi'!D$20</f>
        <v>0.22082583439363709</v>
      </c>
      <c r="H777" s="700">
        <f>'3 Heat eta and phi'!E$20</f>
        <v>0.23818542510955309</v>
      </c>
      <c r="I777" s="700">
        <f>'3 Heat eta and phi'!F$20</f>
        <v>0.24042546167303691</v>
      </c>
      <c r="J777" s="700">
        <f>'3 Heat eta and phi'!G$20</f>
        <v>0.24721206174660004</v>
      </c>
      <c r="K777" s="700">
        <f>'3 Heat eta and phi'!H$20</f>
        <v>0.25245285308078824</v>
      </c>
      <c r="L777" s="700">
        <f>'3 Heat eta and phi'!I$20</f>
        <v>0.25597161877739627</v>
      </c>
      <c r="M777" s="700">
        <f>'3 Heat eta and phi'!J$20</f>
        <v>0.25795766803074527</v>
      </c>
      <c r="N777" s="700">
        <f>'3 Heat eta and phi'!K$20</f>
        <v>0.26274732024593184</v>
      </c>
      <c r="O777" s="700">
        <f>'3 Heat eta and phi'!L$20</f>
        <v>0.26301245275701968</v>
      </c>
      <c r="P777" s="700">
        <f>'3 Heat eta and phi'!M$20</f>
        <v>0.25926789110504256</v>
      </c>
      <c r="Q777" s="700">
        <f>'3 Heat eta and phi'!N$20</f>
        <v>0.26376961637687713</v>
      </c>
      <c r="R777" s="700">
        <f>'3 Heat eta and phi'!O$20</f>
        <v>0.27384463233818968</v>
      </c>
      <c r="S777" s="700">
        <f>'3 Heat eta and phi'!P$20</f>
        <v>0.29274828522686275</v>
      </c>
      <c r="T777" s="700">
        <f>'3 Heat eta and phi'!Q$20</f>
        <v>0.26305771052289167</v>
      </c>
      <c r="U777" s="700">
        <f>'3 Heat eta and phi'!R$20</f>
        <v>0.27337536104858901</v>
      </c>
      <c r="V777" s="700">
        <f>'3 Heat eta and phi'!S$20</f>
        <v>0.26712694482050137</v>
      </c>
      <c r="W777" s="700">
        <f>'3 Heat eta and phi'!T$20</f>
        <v>0.26379674514077622</v>
      </c>
      <c r="X777" s="700">
        <f>'3 Heat eta and phi'!U$20</f>
        <v>0.27815907003644758</v>
      </c>
      <c r="Y777" s="705"/>
      <c r="Z777" s="705"/>
      <c r="AA777" s="705"/>
      <c r="AB777" s="705"/>
      <c r="AC777" s="705"/>
      <c r="AD777" s="705"/>
      <c r="AE777" s="700">
        <f>'3 Heat eta and phi'!AB$20</f>
        <v>0.32866456515327247</v>
      </c>
      <c r="AF777" s="700">
        <f>'3 Heat eta and phi'!AC$20</f>
        <v>0.32726578478118595</v>
      </c>
      <c r="AG777" s="700">
        <f>'3 Heat eta and phi'!AD$20</f>
        <v>0.33804828140726689</v>
      </c>
      <c r="AH777" s="700">
        <f>'3 Heat eta and phi'!AE$20</f>
        <v>0.35308368348877672</v>
      </c>
      <c r="AI777" s="705"/>
      <c r="AJ777" s="705"/>
      <c r="AK777" s="705"/>
      <c r="AL777" s="705"/>
      <c r="AM777" s="705"/>
      <c r="AN777" s="705"/>
      <c r="AO777" s="705"/>
      <c r="AP777" s="705"/>
      <c r="AQ777" s="705"/>
      <c r="AR777" s="705"/>
      <c r="AS777" s="705"/>
      <c r="AT777" s="705"/>
      <c r="AU777" s="705"/>
      <c r="AV777" s="705"/>
      <c r="AW777" s="705"/>
      <c r="AX777" s="705"/>
      <c r="AY777" s="705"/>
      <c r="AZ777" s="705"/>
      <c r="BA777" s="705"/>
      <c r="BB777" s="705"/>
      <c r="BC777" s="705"/>
      <c r="BD777" s="705"/>
      <c r="BE777" s="705"/>
      <c r="BF777" s="705"/>
      <c r="BG777" s="705"/>
      <c r="BH777" s="705"/>
    </row>
    <row r="778" spans="1:60" s="696" customFormat="1" ht="12.75" x14ac:dyDescent="0.2">
      <c r="A778" s="696" t="s">
        <v>6</v>
      </c>
      <c r="B778" s="696" t="s">
        <v>48</v>
      </c>
      <c r="C778" s="696" t="s">
        <v>26</v>
      </c>
      <c r="D778" s="696" t="s">
        <v>1075</v>
      </c>
      <c r="E778" s="699" t="s">
        <v>1053</v>
      </c>
      <c r="F778" s="696" t="s">
        <v>13</v>
      </c>
      <c r="G778" s="700">
        <f>'3 Heat eta and phi'!D$24</f>
        <v>0.40171211160431208</v>
      </c>
      <c r="H778" s="700">
        <f>'3 Heat eta and phi'!E$24</f>
        <v>0.40134221094905953</v>
      </c>
      <c r="I778" s="700">
        <f>'3 Heat eta and phi'!F$24</f>
        <v>0.40445994504333127</v>
      </c>
      <c r="J778" s="700">
        <f>'3 Heat eta and phi'!G$24</f>
        <v>0.4048826886493343</v>
      </c>
      <c r="K778" s="700">
        <f>'3 Heat eta and phi'!H$24</f>
        <v>0.40282181357006985</v>
      </c>
      <c r="L778" s="700">
        <f>'3 Heat eta and phi'!I$24</f>
        <v>0.40393151553582751</v>
      </c>
      <c r="M778" s="700">
        <f>'3 Heat eta and phi'!J$24</f>
        <v>0.40287465652082011</v>
      </c>
      <c r="N778" s="700">
        <f>'3 Heat eta and phi'!K$24</f>
        <v>0.40208201225956464</v>
      </c>
      <c r="O778" s="700">
        <f>'3 Heat eta and phi'!L$24</f>
        <v>0.40271612766856901</v>
      </c>
      <c r="P778" s="700">
        <f>'3 Heat eta and phi'!M$24</f>
        <v>0.40308602832382168</v>
      </c>
      <c r="Q778" s="700">
        <f>'3 Heat eta and phi'!N$24</f>
        <v>0.40255759881631803</v>
      </c>
      <c r="R778" s="700">
        <f>'3 Heat eta and phi'!O$24</f>
        <v>0.40261044176706828</v>
      </c>
      <c r="S778" s="700">
        <f>'3 Heat eta and phi'!P$24</f>
        <v>0.40308602832382168</v>
      </c>
      <c r="T778" s="700">
        <f>'3 Heat eta and phi'!Q$24</f>
        <v>0.4022933840625661</v>
      </c>
      <c r="U778" s="700">
        <f>'3 Heat eta and phi'!R$24</f>
        <v>0.40287465652082011</v>
      </c>
      <c r="V778" s="700">
        <f>'3 Heat eta and phi'!S$24</f>
        <v>0.40102515324455723</v>
      </c>
      <c r="W778" s="700">
        <f>'3 Heat eta and phi'!T$24</f>
        <v>0.40076093849080541</v>
      </c>
      <c r="X778" s="700">
        <f>'3 Heat eta and phi'!U$24</f>
        <v>0.4033502430775735</v>
      </c>
      <c r="Y778" s="705"/>
      <c r="Z778" s="705"/>
      <c r="AA778" s="705"/>
      <c r="AB778" s="705"/>
      <c r="AC778" s="705"/>
      <c r="AD778" s="705"/>
      <c r="AE778" s="700">
        <f>'3 Heat eta and phi'!AB$24</f>
        <v>0.40202916930881427</v>
      </c>
      <c r="AF778" s="700">
        <f>'3 Heat eta and phi'!AC$24</f>
        <v>0.40409004438807872</v>
      </c>
      <c r="AG778" s="700">
        <f>'3 Heat eta and phi'!AD$24</f>
        <v>0.40414288733882908</v>
      </c>
      <c r="AH778" s="700">
        <f>'3 Heat eta and phi'!AE$24</f>
        <v>0.40340308602832387</v>
      </c>
      <c r="AI778" s="705"/>
      <c r="AJ778" s="705"/>
      <c r="AK778" s="705"/>
      <c r="AL778" s="705"/>
      <c r="AM778" s="705"/>
      <c r="AN778" s="705"/>
      <c r="AO778" s="705"/>
      <c r="AP778" s="705"/>
      <c r="AQ778" s="705"/>
      <c r="AR778" s="705"/>
      <c r="AS778" s="705"/>
      <c r="AT778" s="705"/>
      <c r="AU778" s="705"/>
      <c r="AV778" s="705"/>
      <c r="AW778" s="705"/>
      <c r="AX778" s="705"/>
      <c r="AY778" s="705"/>
      <c r="AZ778" s="705"/>
      <c r="BA778" s="705"/>
      <c r="BB778" s="705"/>
      <c r="BC778" s="705"/>
      <c r="BD778" s="705"/>
      <c r="BE778" s="705"/>
      <c r="BF778" s="705"/>
      <c r="BG778" s="705"/>
      <c r="BH778" s="705"/>
    </row>
    <row r="779" spans="1:60" s="696" customFormat="1" ht="12.75" x14ac:dyDescent="0.2">
      <c r="A779" s="696" t="s">
        <v>6</v>
      </c>
      <c r="B779" s="696" t="s">
        <v>48</v>
      </c>
      <c r="C779" s="696" t="s">
        <v>26</v>
      </c>
      <c r="D779" s="696" t="s">
        <v>1074</v>
      </c>
      <c r="E779" s="699" t="s">
        <v>1047</v>
      </c>
      <c r="F779" s="696" t="s">
        <v>11</v>
      </c>
      <c r="G779" s="696">
        <f>0.5</f>
        <v>0.5</v>
      </c>
      <c r="H779" s="696">
        <f t="shared" ref="H779:AH779" si="91">0.5</f>
        <v>0.5</v>
      </c>
      <c r="I779" s="696">
        <f t="shared" si="91"/>
        <v>0.5</v>
      </c>
      <c r="J779" s="696">
        <f t="shared" si="91"/>
        <v>0.5</v>
      </c>
      <c r="K779" s="696">
        <f t="shared" si="91"/>
        <v>0.5</v>
      </c>
      <c r="L779" s="696">
        <f t="shared" si="91"/>
        <v>0.5</v>
      </c>
      <c r="M779" s="696">
        <f t="shared" si="91"/>
        <v>0.5</v>
      </c>
      <c r="N779" s="696">
        <f t="shared" si="91"/>
        <v>0.5</v>
      </c>
      <c r="O779" s="696">
        <f t="shared" si="91"/>
        <v>0.5</v>
      </c>
      <c r="P779" s="696">
        <f t="shared" si="91"/>
        <v>0.5</v>
      </c>
      <c r="Q779" s="696">
        <f t="shared" si="91"/>
        <v>0.5</v>
      </c>
      <c r="R779" s="696">
        <f t="shared" si="91"/>
        <v>0.5</v>
      </c>
      <c r="S779" s="696">
        <f t="shared" si="91"/>
        <v>0.5</v>
      </c>
      <c r="T779" s="696">
        <f t="shared" si="91"/>
        <v>0.5</v>
      </c>
      <c r="U779" s="696">
        <f t="shared" si="91"/>
        <v>0.5</v>
      </c>
      <c r="V779" s="696">
        <f t="shared" si="91"/>
        <v>0.5</v>
      </c>
      <c r="W779" s="696">
        <f t="shared" si="91"/>
        <v>0.5</v>
      </c>
      <c r="X779" s="696">
        <f t="shared" si="91"/>
        <v>0.5</v>
      </c>
      <c r="Y779" s="705"/>
      <c r="Z779" s="705"/>
      <c r="AA779" s="705"/>
      <c r="AB779" s="705"/>
      <c r="AC779" s="705"/>
      <c r="AD779" s="705"/>
      <c r="AE779" s="696">
        <f t="shared" si="91"/>
        <v>0.5</v>
      </c>
      <c r="AF779" s="696">
        <f t="shared" si="91"/>
        <v>0.5</v>
      </c>
      <c r="AG779" s="696">
        <f t="shared" si="91"/>
        <v>0.5</v>
      </c>
      <c r="AH779" s="696">
        <f t="shared" si="91"/>
        <v>0.5</v>
      </c>
      <c r="AI779" s="705"/>
      <c r="AJ779" s="705"/>
      <c r="AK779" s="705"/>
      <c r="AL779" s="705"/>
      <c r="AM779" s="705"/>
      <c r="AN779" s="705"/>
      <c r="AO779" s="705"/>
      <c r="AP779" s="705"/>
      <c r="AQ779" s="705"/>
      <c r="AR779" s="705"/>
      <c r="AS779" s="705"/>
      <c r="AT779" s="705"/>
      <c r="AU779" s="705"/>
      <c r="AV779" s="705"/>
      <c r="AW779" s="705"/>
      <c r="AX779" s="705"/>
      <c r="AY779" s="705"/>
      <c r="AZ779" s="705"/>
      <c r="BA779" s="705"/>
      <c r="BB779" s="705"/>
      <c r="BC779" s="705"/>
      <c r="BD779" s="705"/>
      <c r="BE779" s="705"/>
      <c r="BF779" s="705"/>
      <c r="BG779" s="705"/>
      <c r="BH779" s="705"/>
    </row>
    <row r="780" spans="1:60" s="696" customFormat="1" ht="12.75" x14ac:dyDescent="0.2">
      <c r="A780" s="696" t="s">
        <v>6</v>
      </c>
      <c r="B780" s="696" t="s">
        <v>48</v>
      </c>
      <c r="C780" s="696" t="s">
        <v>26</v>
      </c>
      <c r="D780" s="696" t="s">
        <v>1074</v>
      </c>
      <c r="E780" s="699" t="s">
        <v>1047</v>
      </c>
      <c r="F780" s="696" t="s">
        <v>12</v>
      </c>
      <c r="G780" s="700">
        <f>'3 Heat eta and phi'!D$21</f>
        <v>0.22082583439363709</v>
      </c>
      <c r="H780" s="700">
        <f>'3 Heat eta and phi'!E$21</f>
        <v>0.23818542510955309</v>
      </c>
      <c r="I780" s="700">
        <f>'3 Heat eta and phi'!F$21</f>
        <v>0.24042546167303691</v>
      </c>
      <c r="J780" s="700">
        <f>'3 Heat eta and phi'!G$21</f>
        <v>0.24721206174660004</v>
      </c>
      <c r="K780" s="700">
        <f>'3 Heat eta and phi'!H$21</f>
        <v>0.25245285308078824</v>
      </c>
      <c r="L780" s="700">
        <f>'3 Heat eta and phi'!I$21</f>
        <v>0.25597161877739627</v>
      </c>
      <c r="M780" s="700">
        <f>'3 Heat eta and phi'!J$21</f>
        <v>0.25795766803074527</v>
      </c>
      <c r="N780" s="700">
        <f>'3 Heat eta and phi'!K$21</f>
        <v>0.26274732024593184</v>
      </c>
      <c r="O780" s="700">
        <f>'3 Heat eta and phi'!L$21</f>
        <v>0.26301245275701968</v>
      </c>
      <c r="P780" s="700">
        <f>'3 Heat eta and phi'!M$21</f>
        <v>0.25926789110504256</v>
      </c>
      <c r="Q780" s="700">
        <f>'3 Heat eta and phi'!N$21</f>
        <v>0.26376961637687713</v>
      </c>
      <c r="R780" s="700">
        <f>'3 Heat eta and phi'!O$21</f>
        <v>0.27384463233818968</v>
      </c>
      <c r="S780" s="700">
        <f>'3 Heat eta and phi'!P$21</f>
        <v>0.29274828522686275</v>
      </c>
      <c r="T780" s="700">
        <f>'3 Heat eta and phi'!Q$21</f>
        <v>0.26305771052289167</v>
      </c>
      <c r="U780" s="700">
        <f>'3 Heat eta and phi'!R$21</f>
        <v>0.27337536104858901</v>
      </c>
      <c r="V780" s="700">
        <f>'3 Heat eta and phi'!S$21</f>
        <v>0.26712694482050137</v>
      </c>
      <c r="W780" s="700">
        <f>'3 Heat eta and phi'!T$21</f>
        <v>0.26379674514077622</v>
      </c>
      <c r="X780" s="700">
        <f>'3 Heat eta and phi'!U$21</f>
        <v>0.27815907003644758</v>
      </c>
      <c r="Y780" s="705"/>
      <c r="Z780" s="705"/>
      <c r="AA780" s="705"/>
      <c r="AB780" s="705"/>
      <c r="AC780" s="705"/>
      <c r="AD780" s="705"/>
      <c r="AE780" s="700">
        <f>'3 Heat eta and phi'!AB$21</f>
        <v>0.32866456515327247</v>
      </c>
      <c r="AF780" s="700">
        <f>'3 Heat eta and phi'!AC$21</f>
        <v>0.32726578478118595</v>
      </c>
      <c r="AG780" s="700">
        <f>'3 Heat eta and phi'!AD$21</f>
        <v>0.33804828140726689</v>
      </c>
      <c r="AH780" s="700">
        <f>'3 Heat eta and phi'!AE$21</f>
        <v>0.35308368348877672</v>
      </c>
      <c r="AI780" s="705"/>
      <c r="AJ780" s="705"/>
      <c r="AK780" s="705"/>
      <c r="AL780" s="705"/>
      <c r="AM780" s="705"/>
      <c r="AN780" s="705"/>
      <c r="AO780" s="705"/>
      <c r="AP780" s="705"/>
      <c r="AQ780" s="705"/>
      <c r="AR780" s="705"/>
      <c r="AS780" s="705"/>
      <c r="AT780" s="705"/>
      <c r="AU780" s="705"/>
      <c r="AV780" s="705"/>
      <c r="AW780" s="705"/>
      <c r="AX780" s="705"/>
      <c r="AY780" s="705"/>
      <c r="AZ780" s="705"/>
      <c r="BA780" s="705"/>
      <c r="BB780" s="705"/>
      <c r="BC780" s="705"/>
      <c r="BD780" s="705"/>
      <c r="BE780" s="705"/>
      <c r="BF780" s="705"/>
      <c r="BG780" s="705"/>
      <c r="BH780" s="705"/>
    </row>
    <row r="781" spans="1:60" s="696" customFormat="1" ht="12.75" x14ac:dyDescent="0.2">
      <c r="A781" s="696" t="s">
        <v>6</v>
      </c>
      <c r="B781" s="696" t="s">
        <v>48</v>
      </c>
      <c r="C781" s="696" t="s">
        <v>26</v>
      </c>
      <c r="D781" s="696" t="s">
        <v>1074</v>
      </c>
      <c r="E781" s="699" t="s">
        <v>1047</v>
      </c>
      <c r="F781" s="696" t="s">
        <v>13</v>
      </c>
      <c r="G781" s="700">
        <f>'3 Heat eta and phi'!D$25</f>
        <v>0.67581033100446697</v>
      </c>
      <c r="H781" s="700">
        <f>'3 Heat eta and phi'!E$25</f>
        <v>0.67560989577368002</v>
      </c>
      <c r="I781" s="700">
        <f>'3 Heat eta and phi'!F$25</f>
        <v>0.67729927843316917</v>
      </c>
      <c r="J781" s="700">
        <f>'3 Heat eta and phi'!G$25</f>
        <v>0.6775283472683542</v>
      </c>
      <c r="K781" s="700">
        <f>'3 Heat eta and phi'!H$25</f>
        <v>0.67641163669682736</v>
      </c>
      <c r="L781" s="700">
        <f>'3 Heat eta and phi'!I$25</f>
        <v>0.67701294238918797</v>
      </c>
      <c r="M781" s="700">
        <f>'3 Heat eta and phi'!J$25</f>
        <v>0.67644027030122555</v>
      </c>
      <c r="N781" s="700">
        <f>'3 Heat eta and phi'!K$25</f>
        <v>0.67601076623525369</v>
      </c>
      <c r="O781" s="700">
        <f>'3 Heat eta and phi'!L$25</f>
        <v>0.67635436948803118</v>
      </c>
      <c r="P781" s="700">
        <f>'3 Heat eta and phi'!M$25</f>
        <v>0.67655480471881801</v>
      </c>
      <c r="Q781" s="700">
        <f>'3 Heat eta and phi'!N$25</f>
        <v>0.67626846867483681</v>
      </c>
      <c r="R781" s="700">
        <f>'3 Heat eta and phi'!O$25</f>
        <v>0.6762971022792349</v>
      </c>
      <c r="S781" s="700">
        <f>'3 Heat eta and phi'!P$25</f>
        <v>0.67655480471881801</v>
      </c>
      <c r="T781" s="700">
        <f>'3 Heat eta and phi'!Q$25</f>
        <v>0.67612530065284626</v>
      </c>
      <c r="U781" s="700">
        <f>'3 Heat eta and phi'!R$25</f>
        <v>0.67644027030122555</v>
      </c>
      <c r="V781" s="700">
        <f>'3 Heat eta and phi'!S$25</f>
        <v>0.67543809414729128</v>
      </c>
      <c r="W781" s="700">
        <f>'3 Heat eta and phi'!T$25</f>
        <v>0.67529492612530073</v>
      </c>
      <c r="X781" s="700">
        <f>'3 Heat eta and phi'!U$25</f>
        <v>0.67669797274080867</v>
      </c>
      <c r="Y781" s="705"/>
      <c r="Z781" s="705"/>
      <c r="AA781" s="705"/>
      <c r="AB781" s="705"/>
      <c r="AC781" s="705"/>
      <c r="AD781" s="705"/>
      <c r="AE781" s="700">
        <f>'3 Heat eta and phi'!AB$25</f>
        <v>0.6759821326308556</v>
      </c>
      <c r="AF781" s="700">
        <f>'3 Heat eta and phi'!AC$25</f>
        <v>0.67709884320238234</v>
      </c>
      <c r="AG781" s="700">
        <f>'3 Heat eta and phi'!AD$25</f>
        <v>0.67712747680678054</v>
      </c>
      <c r="AH781" s="700">
        <f>'3 Heat eta and phi'!AE$25</f>
        <v>0.67672660634520676</v>
      </c>
      <c r="AI781" s="705"/>
      <c r="AJ781" s="705"/>
      <c r="AK781" s="705"/>
      <c r="AL781" s="705"/>
      <c r="AM781" s="705"/>
      <c r="AN781" s="705"/>
      <c r="AO781" s="705"/>
      <c r="AP781" s="705"/>
      <c r="AQ781" s="705"/>
      <c r="AR781" s="705"/>
      <c r="AS781" s="705"/>
      <c r="AT781" s="705"/>
      <c r="AU781" s="705"/>
      <c r="AV781" s="705"/>
      <c r="AW781" s="705"/>
      <c r="AX781" s="705"/>
      <c r="AY781" s="705"/>
      <c r="AZ781" s="705"/>
      <c r="BA781" s="705"/>
      <c r="BB781" s="705"/>
      <c r="BC781" s="705"/>
      <c r="BD781" s="705"/>
      <c r="BE781" s="705"/>
      <c r="BF781" s="705"/>
      <c r="BG781" s="705"/>
      <c r="BH781" s="705"/>
    </row>
    <row r="782" spans="1:60" s="697" customFormat="1" ht="12.75" x14ac:dyDescent="0.2">
      <c r="A782" s="697" t="s">
        <v>6</v>
      </c>
      <c r="B782" s="697" t="s">
        <v>48</v>
      </c>
      <c r="C782" s="697" t="s">
        <v>54</v>
      </c>
      <c r="F782" s="697" t="s">
        <v>9</v>
      </c>
      <c r="AC782" s="697">
        <v>6</v>
      </c>
      <c r="AD782" s="697">
        <v>5</v>
      </c>
      <c r="AE782" s="697">
        <v>5</v>
      </c>
      <c r="AF782" s="697">
        <v>1</v>
      </c>
    </row>
    <row r="783" spans="1:60" s="697" customFormat="1" ht="12.75" x14ac:dyDescent="0.2">
      <c r="A783" s="697" t="s">
        <v>6</v>
      </c>
      <c r="B783" s="697" t="s">
        <v>48</v>
      </c>
      <c r="C783" s="697" t="s">
        <v>54</v>
      </c>
      <c r="F783" s="697" t="s">
        <v>10</v>
      </c>
      <c r="AC783" s="697">
        <v>4.9717851194471399E-5</v>
      </c>
      <c r="AD783" s="697">
        <v>4.1796933776938101E-5</v>
      </c>
      <c r="AE783" s="697">
        <v>4.1860971341979E-5</v>
      </c>
      <c r="AF783" s="697">
        <v>8.0213689268210503E-6</v>
      </c>
    </row>
    <row r="784" spans="1:60" s="696" customFormat="1" ht="12.75" x14ac:dyDescent="0.2">
      <c r="A784" s="696" t="s">
        <v>6</v>
      </c>
      <c r="B784" s="696" t="s">
        <v>48</v>
      </c>
      <c r="C784" s="696" t="s">
        <v>54</v>
      </c>
      <c r="D784" s="696" t="s">
        <v>1076</v>
      </c>
      <c r="E784" s="699" t="s">
        <v>1049</v>
      </c>
      <c r="F784" s="696" t="s">
        <v>11</v>
      </c>
      <c r="G784" s="705"/>
      <c r="H784" s="705"/>
      <c r="I784" s="705"/>
      <c r="J784" s="705"/>
      <c r="K784" s="705"/>
      <c r="L784" s="705"/>
      <c r="M784" s="705"/>
      <c r="N784" s="705"/>
      <c r="O784" s="705"/>
      <c r="P784" s="705"/>
      <c r="Q784" s="705"/>
      <c r="R784" s="705"/>
      <c r="S784" s="705"/>
      <c r="T784" s="705"/>
      <c r="U784" s="705"/>
      <c r="V784" s="705"/>
      <c r="W784" s="705"/>
      <c r="X784" s="705"/>
      <c r="Y784" s="705"/>
      <c r="Z784" s="705"/>
      <c r="AA784" s="705"/>
      <c r="AB784" s="705"/>
      <c r="AC784" s="696">
        <f>1</f>
        <v>1</v>
      </c>
      <c r="AD784" s="696">
        <f>1</f>
        <v>1</v>
      </c>
      <c r="AE784" s="696">
        <f>1</f>
        <v>1</v>
      </c>
      <c r="AF784" s="696">
        <f>1</f>
        <v>1</v>
      </c>
      <c r="AG784" s="705"/>
      <c r="AH784" s="705"/>
      <c r="AI784" s="705"/>
      <c r="AJ784" s="705"/>
      <c r="AK784" s="705"/>
      <c r="AL784" s="705"/>
      <c r="AM784" s="705"/>
      <c r="AN784" s="705"/>
      <c r="AO784" s="705"/>
      <c r="AP784" s="705"/>
      <c r="AQ784" s="705"/>
      <c r="AR784" s="705"/>
      <c r="AS784" s="705"/>
      <c r="AT784" s="705"/>
      <c r="AU784" s="705"/>
      <c r="AV784" s="705"/>
      <c r="AW784" s="705"/>
      <c r="AX784" s="705"/>
      <c r="AY784" s="705"/>
      <c r="AZ784" s="705"/>
      <c r="BA784" s="705"/>
      <c r="BB784" s="705"/>
      <c r="BC784" s="705"/>
      <c r="BD784" s="705"/>
      <c r="BE784" s="705"/>
      <c r="BF784" s="705"/>
      <c r="BG784" s="705"/>
      <c r="BH784" s="705"/>
    </row>
    <row r="785" spans="1:60" s="696" customFormat="1" ht="12.75" x14ac:dyDescent="0.2">
      <c r="A785" s="696" t="s">
        <v>6</v>
      </c>
      <c r="B785" s="696" t="s">
        <v>48</v>
      </c>
      <c r="C785" s="696" t="s">
        <v>54</v>
      </c>
      <c r="D785" s="696" t="s">
        <v>1076</v>
      </c>
      <c r="E785" s="699" t="s">
        <v>1049</v>
      </c>
      <c r="F785" s="696" t="s">
        <v>12</v>
      </c>
      <c r="G785" s="705"/>
      <c r="H785" s="705"/>
      <c r="I785" s="705"/>
      <c r="J785" s="705"/>
      <c r="K785" s="705"/>
      <c r="L785" s="705"/>
      <c r="M785" s="705"/>
      <c r="N785" s="705"/>
      <c r="O785" s="705"/>
      <c r="P785" s="705"/>
      <c r="Q785" s="705"/>
      <c r="R785" s="705"/>
      <c r="S785" s="705"/>
      <c r="T785" s="705"/>
      <c r="U785" s="705"/>
      <c r="V785" s="705"/>
      <c r="W785" s="705"/>
      <c r="X785" s="705"/>
      <c r="Y785" s="705"/>
      <c r="Z785" s="705"/>
      <c r="AA785" s="705"/>
      <c r="AB785" s="705"/>
      <c r="AC785" s="696">
        <f>'3 Heat eta and phi'!Z$19</f>
        <v>0.6979920000000005</v>
      </c>
      <c r="AD785" s="696">
        <f>'3 Heat eta and phi'!AA$19</f>
        <v>0.70806200000000041</v>
      </c>
      <c r="AE785" s="696">
        <f>'3 Heat eta and phi'!AB$19</f>
        <v>0.71824800000000055</v>
      </c>
      <c r="AF785" s="696">
        <f>'3 Heat eta and phi'!AC$19</f>
        <v>0.73</v>
      </c>
      <c r="AG785" s="705"/>
      <c r="AH785" s="705"/>
      <c r="AI785" s="705"/>
      <c r="AJ785" s="705"/>
      <c r="AK785" s="705"/>
      <c r="AL785" s="705"/>
      <c r="AM785" s="705"/>
      <c r="AN785" s="705"/>
      <c r="AO785" s="705"/>
      <c r="AP785" s="705"/>
      <c r="AQ785" s="705"/>
      <c r="AR785" s="705"/>
      <c r="AS785" s="705"/>
      <c r="AT785" s="705"/>
      <c r="AU785" s="705"/>
      <c r="AV785" s="705"/>
      <c r="AW785" s="705"/>
      <c r="AX785" s="705"/>
      <c r="AY785" s="705"/>
      <c r="AZ785" s="705"/>
      <c r="BA785" s="705"/>
      <c r="BB785" s="705"/>
      <c r="BC785" s="705"/>
      <c r="BD785" s="705"/>
      <c r="BE785" s="705"/>
      <c r="BF785" s="705"/>
      <c r="BG785" s="705"/>
      <c r="BH785" s="705"/>
    </row>
    <row r="786" spans="1:60" s="696" customFormat="1" ht="12.75" x14ac:dyDescent="0.2">
      <c r="A786" s="696" t="s">
        <v>6</v>
      </c>
      <c r="B786" s="696" t="s">
        <v>48</v>
      </c>
      <c r="C786" s="696" t="s">
        <v>54</v>
      </c>
      <c r="D786" s="696" t="s">
        <v>1076</v>
      </c>
      <c r="E786" s="699" t="s">
        <v>1049</v>
      </c>
      <c r="F786" s="696" t="s">
        <v>13</v>
      </c>
      <c r="G786" s="705"/>
      <c r="H786" s="705"/>
      <c r="I786" s="705"/>
      <c r="J786" s="705"/>
      <c r="K786" s="705"/>
      <c r="L786" s="705"/>
      <c r="M786" s="705"/>
      <c r="N786" s="705"/>
      <c r="O786" s="705"/>
      <c r="P786" s="705"/>
      <c r="Q786" s="705"/>
      <c r="R786" s="705"/>
      <c r="S786" s="705"/>
      <c r="T786" s="705"/>
      <c r="U786" s="705"/>
      <c r="V786" s="705"/>
      <c r="W786" s="705"/>
      <c r="X786" s="705"/>
      <c r="Y786" s="705"/>
      <c r="Z786" s="705"/>
      <c r="AA786" s="705"/>
      <c r="AB786" s="705"/>
      <c r="AC786" s="700">
        <f>'3 Heat eta and phi'!Z$36</f>
        <v>0.24246281656170443</v>
      </c>
      <c r="AD786" s="700">
        <f>'3 Heat eta and phi'!AA$36</f>
        <v>0.24132386439769538</v>
      </c>
      <c r="AE786" s="700">
        <f>'3 Heat eta and phi'!AB$36</f>
        <v>0.24185984188664078</v>
      </c>
      <c r="AF786" s="700">
        <f>'3 Heat eta and phi'!AC$36</f>
        <v>0.24447273214525</v>
      </c>
      <c r="AG786" s="705"/>
      <c r="AH786" s="705"/>
      <c r="AI786" s="705"/>
      <c r="AJ786" s="705"/>
      <c r="AK786" s="705"/>
      <c r="AL786" s="705"/>
      <c r="AM786" s="705"/>
      <c r="AN786" s="705"/>
      <c r="AO786" s="705"/>
      <c r="AP786" s="705"/>
      <c r="AQ786" s="705"/>
      <c r="AR786" s="705"/>
      <c r="AS786" s="705"/>
      <c r="AT786" s="705"/>
      <c r="AU786" s="705"/>
      <c r="AV786" s="705"/>
      <c r="AW786" s="705"/>
      <c r="AX786" s="705"/>
      <c r="AY786" s="705"/>
      <c r="AZ786" s="705"/>
      <c r="BA786" s="705"/>
      <c r="BB786" s="705"/>
      <c r="BC786" s="705"/>
      <c r="BD786" s="705"/>
      <c r="BE786" s="705"/>
      <c r="BF786" s="705"/>
      <c r="BG786" s="705"/>
      <c r="BH786" s="705"/>
    </row>
    <row r="787" spans="1:60" s="697" customFormat="1" ht="12.75" x14ac:dyDescent="0.2">
      <c r="A787" s="697" t="s">
        <v>6</v>
      </c>
      <c r="B787" s="697" t="s">
        <v>48</v>
      </c>
      <c r="C787" s="697" t="s">
        <v>50</v>
      </c>
      <c r="F787" s="697" t="s">
        <v>9</v>
      </c>
      <c r="AK787" s="697">
        <v>57</v>
      </c>
      <c r="AL787" s="697">
        <v>73</v>
      </c>
      <c r="AM787" s="697">
        <v>67</v>
      </c>
      <c r="AN787" s="697">
        <v>57</v>
      </c>
      <c r="AO787" s="697">
        <v>104</v>
      </c>
      <c r="AP787" s="697">
        <v>116</v>
      </c>
      <c r="AQ787" s="697">
        <v>119</v>
      </c>
      <c r="AR787" s="697">
        <v>86</v>
      </c>
      <c r="AS787" s="697">
        <v>82</v>
      </c>
      <c r="AT787" s="697">
        <v>87</v>
      </c>
      <c r="AU787" s="697">
        <v>95</v>
      </c>
      <c r="AV787" s="697">
        <v>97</v>
      </c>
      <c r="AW787" s="697">
        <v>85</v>
      </c>
      <c r="AX787" s="697">
        <v>89</v>
      </c>
      <c r="AY787" s="697">
        <v>90</v>
      </c>
      <c r="AZ787" s="697">
        <v>84</v>
      </c>
      <c r="BA787" s="697">
        <v>78</v>
      </c>
      <c r="BB787" s="697">
        <v>58</v>
      </c>
    </row>
    <row r="788" spans="1:60" s="697" customFormat="1" ht="12.75" x14ac:dyDescent="0.2">
      <c r="A788" s="697" t="s">
        <v>6</v>
      </c>
      <c r="B788" s="697" t="s">
        <v>48</v>
      </c>
      <c r="C788" s="697" t="s">
        <v>50</v>
      </c>
      <c r="F788" s="697" t="s">
        <v>10</v>
      </c>
      <c r="AK788" s="697">
        <v>4.4763460451089997E-4</v>
      </c>
      <c r="AL788" s="697">
        <v>5.4899188544870695E-4</v>
      </c>
      <c r="AM788" s="697">
        <v>5.1508744954833704E-4</v>
      </c>
      <c r="AN788" s="697">
        <v>4.3136067806871499E-4</v>
      </c>
      <c r="AO788" s="697">
        <v>7.8845818518153495E-4</v>
      </c>
      <c r="AP788" s="697">
        <v>8.8279389045745505E-4</v>
      </c>
      <c r="AQ788" s="697">
        <v>8.5549964054636998E-4</v>
      </c>
      <c r="AR788" s="697">
        <v>6.3346616480432498E-4</v>
      </c>
      <c r="AS788" s="697">
        <v>6.0195414871203805E-4</v>
      </c>
      <c r="AT788" s="697">
        <v>6.2727115417892396E-4</v>
      </c>
      <c r="AU788" s="697">
        <v>6.8145300126248095E-4</v>
      </c>
      <c r="AV788" s="697">
        <v>6.8844616989715895E-4</v>
      </c>
      <c r="AW788" s="697">
        <v>6.2112255113300099E-4</v>
      </c>
      <c r="AX788" s="697">
        <v>6.4513790728860899E-4</v>
      </c>
      <c r="AY788" s="697">
        <v>6.4954279404441401E-4</v>
      </c>
      <c r="AZ788" s="697">
        <v>6.1095352389264695E-4</v>
      </c>
      <c r="BA788" s="697">
        <v>5.7676096954997899E-4</v>
      </c>
      <c r="BB788" s="697">
        <v>4.3584117346478699E-4</v>
      </c>
    </row>
    <row r="789" spans="1:60" s="696" customFormat="1" ht="12.75" x14ac:dyDescent="0.2">
      <c r="A789" s="696" t="s">
        <v>6</v>
      </c>
      <c r="B789" s="696" t="s">
        <v>48</v>
      </c>
      <c r="C789" s="696" t="s">
        <v>50</v>
      </c>
      <c r="D789" s="696" t="s">
        <v>1076</v>
      </c>
      <c r="E789" s="699" t="s">
        <v>1049</v>
      </c>
      <c r="F789" s="696" t="s">
        <v>11</v>
      </c>
      <c r="G789" s="705"/>
      <c r="H789" s="705"/>
      <c r="I789" s="705"/>
      <c r="J789" s="705"/>
      <c r="K789" s="705"/>
      <c r="L789" s="705"/>
      <c r="M789" s="705"/>
      <c r="N789" s="705"/>
      <c r="O789" s="705"/>
      <c r="P789" s="705"/>
      <c r="Q789" s="705"/>
      <c r="R789" s="705"/>
      <c r="S789" s="705"/>
      <c r="T789" s="705"/>
      <c r="U789" s="705"/>
      <c r="V789" s="705"/>
      <c r="W789" s="705"/>
      <c r="X789" s="705"/>
      <c r="Y789" s="705"/>
      <c r="Z789" s="705"/>
      <c r="AA789" s="705"/>
      <c r="AB789" s="705"/>
      <c r="AC789" s="705"/>
      <c r="AD789" s="705"/>
      <c r="AE789" s="705"/>
      <c r="AF789" s="705"/>
      <c r="AG789" s="705"/>
      <c r="AH789" s="705"/>
      <c r="AI789" s="705"/>
      <c r="AJ789" s="705"/>
      <c r="AK789" s="696">
        <f>1</f>
        <v>1</v>
      </c>
      <c r="AL789" s="696">
        <f>1</f>
        <v>1</v>
      </c>
      <c r="AM789" s="696">
        <f>1</f>
        <v>1</v>
      </c>
      <c r="AN789" s="696">
        <f>1</f>
        <v>1</v>
      </c>
      <c r="AO789" s="696">
        <f>1</f>
        <v>1</v>
      </c>
      <c r="AP789" s="696">
        <f>1</f>
        <v>1</v>
      </c>
      <c r="AQ789" s="696">
        <f>1</f>
        <v>1</v>
      </c>
      <c r="AR789" s="696">
        <f>1</f>
        <v>1</v>
      </c>
      <c r="AS789" s="696">
        <f>1</f>
        <v>1</v>
      </c>
      <c r="AT789" s="696">
        <f>1</f>
        <v>1</v>
      </c>
      <c r="AU789" s="696">
        <f>1</f>
        <v>1</v>
      </c>
      <c r="AV789" s="696">
        <f>1</f>
        <v>1</v>
      </c>
      <c r="AW789" s="696">
        <f>1</f>
        <v>1</v>
      </c>
      <c r="AX789" s="696">
        <f>1</f>
        <v>1</v>
      </c>
      <c r="AY789" s="696">
        <f>1</f>
        <v>1</v>
      </c>
      <c r="AZ789" s="696">
        <f>1</f>
        <v>1</v>
      </c>
      <c r="BA789" s="696">
        <f>1</f>
        <v>1</v>
      </c>
      <c r="BB789" s="696">
        <f>1</f>
        <v>1</v>
      </c>
      <c r="BC789" s="705"/>
      <c r="BD789" s="705"/>
      <c r="BE789" s="705"/>
      <c r="BF789" s="705"/>
      <c r="BG789" s="705"/>
      <c r="BH789" s="705"/>
    </row>
    <row r="790" spans="1:60" s="696" customFormat="1" ht="12.75" x14ac:dyDescent="0.2">
      <c r="A790" s="696" t="s">
        <v>6</v>
      </c>
      <c r="B790" s="696" t="s">
        <v>48</v>
      </c>
      <c r="C790" s="696" t="s">
        <v>50</v>
      </c>
      <c r="D790" s="696" t="s">
        <v>1076</v>
      </c>
      <c r="E790" s="699" t="s">
        <v>1049</v>
      </c>
      <c r="F790" s="696" t="s">
        <v>12</v>
      </c>
      <c r="G790" s="705"/>
      <c r="H790" s="705"/>
      <c r="I790" s="705"/>
      <c r="J790" s="705"/>
      <c r="K790" s="705"/>
      <c r="L790" s="705"/>
      <c r="M790" s="705"/>
      <c r="N790" s="705"/>
      <c r="O790" s="705"/>
      <c r="P790" s="705"/>
      <c r="Q790" s="705"/>
      <c r="R790" s="705"/>
      <c r="S790" s="705"/>
      <c r="T790" s="705"/>
      <c r="U790" s="705"/>
      <c r="V790" s="705"/>
      <c r="W790" s="705"/>
      <c r="X790" s="705"/>
      <c r="Y790" s="705"/>
      <c r="Z790" s="705"/>
      <c r="AA790" s="705"/>
      <c r="AB790" s="705"/>
      <c r="AC790" s="705"/>
      <c r="AD790" s="705"/>
      <c r="AE790" s="705"/>
      <c r="AF790" s="705"/>
      <c r="AG790" s="705"/>
      <c r="AH790" s="705"/>
      <c r="AI790" s="705"/>
      <c r="AJ790" s="705"/>
      <c r="AK790" s="696">
        <f>'3 Heat eta and phi'!AH$19</f>
        <v>0.76300000000000001</v>
      </c>
      <c r="AL790" s="696">
        <f>'3 Heat eta and phi'!AI$19</f>
        <v>0.77</v>
      </c>
      <c r="AM790" s="696">
        <f>'3 Heat eta and phi'!AJ$19</f>
        <v>0.77600000000000002</v>
      </c>
      <c r="AN790" s="696">
        <f>'3 Heat eta and phi'!AK$19</f>
        <v>0.78200000000000003</v>
      </c>
      <c r="AO790" s="696">
        <f>'3 Heat eta and phi'!AL$19</f>
        <v>0.79</v>
      </c>
      <c r="AP790" s="696">
        <f>'3 Heat eta and phi'!AM$19</f>
        <v>0.79700000000000004</v>
      </c>
      <c r="AQ790" s="696">
        <f>'3 Heat eta and phi'!AN$19</f>
        <v>0.80400000000000005</v>
      </c>
      <c r="AR790" s="696">
        <f>'3 Heat eta and phi'!AO$19</f>
        <v>0.81</v>
      </c>
      <c r="AS790" s="696">
        <f>'3 Heat eta and phi'!AP$19</f>
        <v>0.81599999999999995</v>
      </c>
      <c r="AT790" s="696">
        <f>'3 Heat eta and phi'!AQ$19</f>
        <v>0.82099999999999995</v>
      </c>
      <c r="AU790" s="696">
        <f>'3 Heat eta and phi'!AR$19</f>
        <v>0.82599999999999996</v>
      </c>
      <c r="AV790" s="696">
        <f>'3 Heat eta and phi'!AS$19</f>
        <v>0.83199999999999996</v>
      </c>
      <c r="AW790" s="696">
        <f>'3 Heat eta and phi'!AT$19</f>
        <v>0.83699999999999997</v>
      </c>
      <c r="AX790" s="696">
        <f>'3 Heat eta and phi'!AU$19</f>
        <v>0.84099999999999997</v>
      </c>
      <c r="AY790" s="696">
        <f>'3 Heat eta and phi'!AV$19</f>
        <v>0.84499999999999997</v>
      </c>
      <c r="AZ790" s="696">
        <f>'3 Heat eta and phi'!AW$19</f>
        <v>0.84899999999999998</v>
      </c>
      <c r="BA790" s="696">
        <f>'3 Heat eta and phi'!AX$19</f>
        <v>0.85199999999999998</v>
      </c>
      <c r="BB790" s="696">
        <f>'3 Heat eta and phi'!AY$19</f>
        <v>0.85499999999999998</v>
      </c>
      <c r="BC790" s="705"/>
      <c r="BD790" s="705"/>
      <c r="BE790" s="705"/>
      <c r="BF790" s="705"/>
      <c r="BG790" s="705"/>
      <c r="BH790" s="705"/>
    </row>
    <row r="791" spans="1:60" s="696" customFormat="1" ht="12.75" x14ac:dyDescent="0.2">
      <c r="A791" s="696" t="s">
        <v>6</v>
      </c>
      <c r="B791" s="696" t="s">
        <v>48</v>
      </c>
      <c r="C791" s="696" t="s">
        <v>50</v>
      </c>
      <c r="D791" s="696" t="s">
        <v>1076</v>
      </c>
      <c r="E791" s="699" t="s">
        <v>1049</v>
      </c>
      <c r="F791" s="696" t="s">
        <v>13</v>
      </c>
      <c r="G791" s="705"/>
      <c r="H791" s="705"/>
      <c r="I791" s="705"/>
      <c r="J791" s="705"/>
      <c r="K791" s="705"/>
      <c r="L791" s="705"/>
      <c r="M791" s="705"/>
      <c r="N791" s="705"/>
      <c r="O791" s="705"/>
      <c r="P791" s="705"/>
      <c r="Q791" s="705"/>
      <c r="R791" s="705"/>
      <c r="S791" s="705"/>
      <c r="T791" s="705"/>
      <c r="U791" s="705"/>
      <c r="V791" s="705"/>
      <c r="W791" s="705"/>
      <c r="X791" s="705"/>
      <c r="Y791" s="705"/>
      <c r="Z791" s="705"/>
      <c r="AA791" s="705"/>
      <c r="AB791" s="705"/>
      <c r="AC791" s="705"/>
      <c r="AD791" s="705"/>
      <c r="AE791" s="705"/>
      <c r="AF791" s="705"/>
      <c r="AG791" s="705"/>
      <c r="AH791" s="705"/>
      <c r="AI791" s="705"/>
      <c r="AJ791" s="705"/>
      <c r="AK791" s="700">
        <f>'3 Heat eta and phi'!AH$36</f>
        <v>0.23938094600026794</v>
      </c>
      <c r="AL791" s="700">
        <f>'3 Heat eta and phi'!AI$36</f>
        <v>0.24252981374782256</v>
      </c>
      <c r="AM791" s="700">
        <f>'3 Heat eta and phi'!AJ$36</f>
        <v>0.24139086158381351</v>
      </c>
      <c r="AN791" s="700">
        <f>'3 Heat eta and phi'!AK$36</f>
        <v>0.24299879405064995</v>
      </c>
      <c r="AO791" s="700">
        <f>'3 Heat eta and phi'!AL$36</f>
        <v>0.24072088972263159</v>
      </c>
      <c r="AP791" s="700">
        <f>'3 Heat eta and phi'!AM$36</f>
        <v>0.23884496851132256</v>
      </c>
      <c r="AQ791" s="700">
        <f>'3 Heat eta and phi'!AN$36</f>
        <v>0.24346777435347719</v>
      </c>
      <c r="AR791" s="700">
        <f>'3 Heat eta and phi'!AO$36</f>
        <v>0.24045290097815897</v>
      </c>
      <c r="AS791" s="700">
        <f>'3 Heat eta and phi'!AP$36</f>
        <v>0.24018491223368621</v>
      </c>
      <c r="AT791" s="700">
        <f>'3 Heat eta and phi'!AQ$36</f>
        <v>0.23944794318638629</v>
      </c>
      <c r="AU791" s="700">
        <f>'3 Heat eta and phi'!AR$36</f>
        <v>0.2405198981642771</v>
      </c>
      <c r="AV791" s="700">
        <f>'3 Heat eta and phi'!AS$36</f>
        <v>0.24085488409486799</v>
      </c>
      <c r="AW791" s="700">
        <f>'3 Heat eta and phi'!AT$36</f>
        <v>0.23998392067533172</v>
      </c>
      <c r="AX791" s="700">
        <f>'3 Heat eta and phi'!AU$36</f>
        <v>0.23971593193085891</v>
      </c>
      <c r="AY791" s="700">
        <f>'3 Heat eta and phi'!AV$36</f>
        <v>0.24011791504756808</v>
      </c>
      <c r="AZ791" s="700">
        <f>'3 Heat eta and phi'!AW$36</f>
        <v>0.23978292911697718</v>
      </c>
      <c r="BA791" s="700">
        <f>'3 Heat eta and phi'!AX$36</f>
        <v>0.23951494037250431</v>
      </c>
      <c r="BB791" s="700">
        <f>'3 Heat eta and phi'!AY$36</f>
        <v>0.23958193755862245</v>
      </c>
      <c r="BC791" s="705"/>
      <c r="BD791" s="705"/>
      <c r="BE791" s="705"/>
      <c r="BF791" s="705"/>
      <c r="BG791" s="705"/>
      <c r="BH791" s="705"/>
    </row>
    <row r="792" spans="1:60" s="697" customFormat="1" ht="12.75" x14ac:dyDescent="0.2">
      <c r="A792" s="697" t="s">
        <v>6</v>
      </c>
      <c r="B792" s="697" t="s">
        <v>48</v>
      </c>
      <c r="C792" s="697" t="s">
        <v>19</v>
      </c>
      <c r="F792" s="697" t="s">
        <v>9</v>
      </c>
      <c r="G792" s="697">
        <v>60</v>
      </c>
      <c r="H792" s="697">
        <v>87</v>
      </c>
      <c r="I792" s="697">
        <v>116</v>
      </c>
      <c r="J792" s="697">
        <v>134</v>
      </c>
      <c r="K792" s="697">
        <v>187</v>
      </c>
      <c r="L792" s="697">
        <v>252</v>
      </c>
      <c r="M792" s="697">
        <v>353</v>
      </c>
      <c r="N792" s="697">
        <v>320</v>
      </c>
      <c r="O792" s="697">
        <v>335</v>
      </c>
      <c r="P792" s="697">
        <v>425</v>
      </c>
      <c r="Q792" s="697">
        <v>499</v>
      </c>
      <c r="R792" s="697">
        <v>591</v>
      </c>
      <c r="S792" s="697">
        <v>1027</v>
      </c>
      <c r="T792" s="697">
        <v>1298</v>
      </c>
      <c r="U792" s="697">
        <v>1303</v>
      </c>
      <c r="V792" s="697">
        <v>1177</v>
      </c>
      <c r="W792" s="697">
        <v>1231</v>
      </c>
      <c r="X792" s="697">
        <v>1198</v>
      </c>
      <c r="Y792" s="697">
        <v>1109</v>
      </c>
      <c r="Z792" s="697">
        <v>1237</v>
      </c>
      <c r="AA792" s="697">
        <v>1004</v>
      </c>
      <c r="AB792" s="697">
        <v>956</v>
      </c>
      <c r="AC792" s="697">
        <v>924</v>
      </c>
      <c r="AD792" s="697">
        <v>936</v>
      </c>
      <c r="AE792" s="697">
        <v>815</v>
      </c>
      <c r="AF792" s="697">
        <v>765</v>
      </c>
      <c r="AG792" s="697">
        <v>746</v>
      </c>
      <c r="AH792" s="697">
        <v>812</v>
      </c>
      <c r="AI792" s="697">
        <v>448</v>
      </c>
      <c r="AJ792" s="697">
        <v>461</v>
      </c>
      <c r="AK792" s="697">
        <v>687</v>
      </c>
      <c r="AL792" s="697">
        <v>797</v>
      </c>
      <c r="AM792" s="697">
        <v>680</v>
      </c>
      <c r="AN792" s="697">
        <v>755</v>
      </c>
      <c r="AO792" s="697">
        <v>842</v>
      </c>
      <c r="AP792" s="697">
        <v>894</v>
      </c>
      <c r="AQ792" s="697">
        <v>1042</v>
      </c>
      <c r="AR792" s="697">
        <v>892</v>
      </c>
      <c r="AS792" s="697">
        <v>853</v>
      </c>
      <c r="AT792" s="697">
        <v>856</v>
      </c>
      <c r="AU792" s="697">
        <v>819</v>
      </c>
      <c r="AV792" s="697">
        <v>296</v>
      </c>
      <c r="AW792" s="697">
        <v>630</v>
      </c>
      <c r="AX792" s="697">
        <v>927</v>
      </c>
      <c r="AY792" s="697">
        <v>859</v>
      </c>
      <c r="AZ792" s="697">
        <v>867</v>
      </c>
      <c r="BA792" s="697">
        <v>929</v>
      </c>
      <c r="BB792" s="697">
        <v>938</v>
      </c>
      <c r="BC792" s="697">
        <v>672</v>
      </c>
      <c r="BD792" s="697">
        <v>631</v>
      </c>
      <c r="BE792" s="697">
        <v>599</v>
      </c>
      <c r="BF792" s="697">
        <v>702</v>
      </c>
      <c r="BG792" s="697">
        <v>408</v>
      </c>
      <c r="BH792" s="697">
        <v>303</v>
      </c>
    </row>
    <row r="793" spans="1:60" s="697" customFormat="1" ht="12.75" x14ac:dyDescent="0.2">
      <c r="A793" s="697" t="s">
        <v>6</v>
      </c>
      <c r="B793" s="697" t="s">
        <v>48</v>
      </c>
      <c r="C793" s="697" t="s">
        <v>19</v>
      </c>
      <c r="F793" s="697" t="s">
        <v>10</v>
      </c>
      <c r="G793" s="697">
        <v>5.7118377838069395E-4</v>
      </c>
      <c r="H793" s="697">
        <v>8.3943613048889903E-4</v>
      </c>
      <c r="I793" s="697">
        <v>1.08076883658962E-3</v>
      </c>
      <c r="J793" s="697">
        <v>1.2113541854999099E-3</v>
      </c>
      <c r="K793" s="697">
        <v>1.7001700170016999E-3</v>
      </c>
      <c r="L793" s="697">
        <v>2.2161249472351201E-3</v>
      </c>
      <c r="M793" s="697">
        <v>3.1709529926430302E-3</v>
      </c>
      <c r="N793" s="697">
        <v>2.83544662714763E-3</v>
      </c>
      <c r="O793" s="697">
        <v>2.8575571724685001E-3</v>
      </c>
      <c r="P793" s="697">
        <v>3.52717585253915E-3</v>
      </c>
      <c r="Q793" s="697">
        <v>4.0166461407194504E-3</v>
      </c>
      <c r="R793" s="697">
        <v>4.7707458831126896E-3</v>
      </c>
      <c r="S793" s="697">
        <v>8.2315411496906195E-3</v>
      </c>
      <c r="T793" s="697">
        <v>9.8957817133882801E-3</v>
      </c>
      <c r="U793" s="697">
        <v>1.0350059177237801E-2</v>
      </c>
      <c r="V793" s="697">
        <v>9.5282812664437694E-3</v>
      </c>
      <c r="W793" s="697">
        <v>9.8745427709683604E-3</v>
      </c>
      <c r="X793" s="697">
        <v>9.3612765092909497E-3</v>
      </c>
      <c r="Y793" s="697">
        <v>8.6702264891446307E-3</v>
      </c>
      <c r="Z793" s="697">
        <v>9.2268675642412298E-3</v>
      </c>
      <c r="AA793" s="697">
        <v>8.0852331752256906E-3</v>
      </c>
      <c r="AB793" s="697">
        <v>7.8630707100615996E-3</v>
      </c>
      <c r="AC793" s="697">
        <v>7.6565490839485897E-3</v>
      </c>
      <c r="AD793" s="697">
        <v>7.8243860030428204E-3</v>
      </c>
      <c r="AE793" s="697">
        <v>6.82333832874258E-3</v>
      </c>
      <c r="AF793" s="697">
        <v>6.1363472290181E-3</v>
      </c>
      <c r="AG793" s="697">
        <v>5.8413593297314201E-3</v>
      </c>
      <c r="AH793" s="697">
        <v>6.29038005670638E-3</v>
      </c>
      <c r="AI793" s="697">
        <v>3.4267793628332101E-3</v>
      </c>
      <c r="AJ793" s="697">
        <v>3.6021253320831399E-3</v>
      </c>
      <c r="AK793" s="697">
        <v>5.3951749701576903E-3</v>
      </c>
      <c r="AL793" s="697">
        <v>5.9937881192139598E-3</v>
      </c>
      <c r="AM793" s="697">
        <v>5.22775321929656E-3</v>
      </c>
      <c r="AN793" s="697">
        <v>5.7136370516119297E-3</v>
      </c>
      <c r="AO793" s="697">
        <v>6.3834787684889701E-3</v>
      </c>
      <c r="AP793" s="697">
        <v>6.8036011902496904E-3</v>
      </c>
      <c r="AQ793" s="697">
        <v>7.4910136592379597E-3</v>
      </c>
      <c r="AR793" s="697">
        <v>6.5703699884355603E-3</v>
      </c>
      <c r="AS793" s="697">
        <v>6.2617913274557197E-3</v>
      </c>
      <c r="AT793" s="697">
        <v>6.1717713560592996E-3</v>
      </c>
      <c r="AU793" s="697">
        <v>5.8748421898312904E-3</v>
      </c>
      <c r="AV793" s="697">
        <v>2.1008254256655598E-3</v>
      </c>
      <c r="AW793" s="697">
        <v>4.6036142025151798E-3</v>
      </c>
      <c r="AX793" s="697">
        <v>6.7195824725454004E-3</v>
      </c>
      <c r="AY793" s="697">
        <v>6.1995251120461302E-3</v>
      </c>
      <c r="AZ793" s="697">
        <v>6.3059131573205297E-3</v>
      </c>
      <c r="BA793" s="697">
        <v>6.8693710347683297E-3</v>
      </c>
      <c r="BB793" s="697">
        <v>7.04860380534431E-3</v>
      </c>
      <c r="BC793" s="697">
        <v>5.0513402588811896E-3</v>
      </c>
      <c r="BD793" s="697">
        <v>5.1108015291906998E-3</v>
      </c>
      <c r="BE793" s="697">
        <v>4.6139388710870104E-3</v>
      </c>
      <c r="BF793" s="697">
        <v>5.9345174189076103E-3</v>
      </c>
      <c r="BG793" s="697">
        <v>3.3496711903647702E-3</v>
      </c>
      <c r="BH793" s="697">
        <v>2.4713107734468699E-3</v>
      </c>
    </row>
    <row r="794" spans="1:60" s="696" customFormat="1" ht="12.75" x14ac:dyDescent="0.2">
      <c r="A794" s="696" t="s">
        <v>6</v>
      </c>
      <c r="B794" s="696" t="s">
        <v>48</v>
      </c>
      <c r="C794" s="696" t="s">
        <v>19</v>
      </c>
      <c r="D794" s="696" t="str">
        <f>'2 MD eta and phi'!$A$13</f>
        <v>Industry static diesel engines</v>
      </c>
      <c r="E794" s="699" t="s">
        <v>1048</v>
      </c>
      <c r="F794" s="696" t="s">
        <v>11</v>
      </c>
      <c r="G794" s="696">
        <f>1</f>
        <v>1</v>
      </c>
      <c r="H794" s="696">
        <f>1</f>
        <v>1</v>
      </c>
      <c r="I794" s="696">
        <f>1</f>
        <v>1</v>
      </c>
      <c r="J794" s="696">
        <f>1</f>
        <v>1</v>
      </c>
      <c r="K794" s="696">
        <f>1</f>
        <v>1</v>
      </c>
      <c r="L794" s="696">
        <f>1</f>
        <v>1</v>
      </c>
      <c r="M794" s="696">
        <f>1</f>
        <v>1</v>
      </c>
      <c r="N794" s="696">
        <f>1</f>
        <v>1</v>
      </c>
      <c r="O794" s="696">
        <f>1</f>
        <v>1</v>
      </c>
      <c r="P794" s="696">
        <f>1</f>
        <v>1</v>
      </c>
      <c r="Q794" s="696">
        <f>1</f>
        <v>1</v>
      </c>
      <c r="R794" s="696">
        <f>1</f>
        <v>1</v>
      </c>
      <c r="S794" s="696">
        <f>1</f>
        <v>1</v>
      </c>
      <c r="T794" s="696">
        <f>1</f>
        <v>1</v>
      </c>
      <c r="U794" s="696">
        <f>1</f>
        <v>1</v>
      </c>
      <c r="V794" s="696">
        <f>1</f>
        <v>1</v>
      </c>
      <c r="W794" s="696">
        <f>1</f>
        <v>1</v>
      </c>
      <c r="X794" s="696">
        <f>1</f>
        <v>1</v>
      </c>
      <c r="Y794" s="696">
        <f>1</f>
        <v>1</v>
      </c>
      <c r="Z794" s="696">
        <f>1</f>
        <v>1</v>
      </c>
      <c r="AA794" s="696">
        <f>1</f>
        <v>1</v>
      </c>
      <c r="AB794" s="696">
        <f>1</f>
        <v>1</v>
      </c>
      <c r="AC794" s="696">
        <f>1</f>
        <v>1</v>
      </c>
      <c r="AD794" s="696">
        <f>1</f>
        <v>1</v>
      </c>
      <c r="AE794" s="696">
        <f>1</f>
        <v>1</v>
      </c>
      <c r="AF794" s="696">
        <f>1</f>
        <v>1</v>
      </c>
      <c r="AG794" s="696">
        <f>1</f>
        <v>1</v>
      </c>
      <c r="AH794" s="696">
        <f>1</f>
        <v>1</v>
      </c>
      <c r="AI794" s="696">
        <f>1</f>
        <v>1</v>
      </c>
      <c r="AJ794" s="696">
        <f>1</f>
        <v>1</v>
      </c>
      <c r="AK794" s="696">
        <f>1</f>
        <v>1</v>
      </c>
      <c r="AL794" s="696">
        <f>1</f>
        <v>1</v>
      </c>
      <c r="AM794" s="696">
        <f>1</f>
        <v>1</v>
      </c>
      <c r="AN794" s="696">
        <f>1</f>
        <v>1</v>
      </c>
      <c r="AO794" s="696">
        <f>1</f>
        <v>1</v>
      </c>
      <c r="AP794" s="696">
        <f>1</f>
        <v>1</v>
      </c>
      <c r="AQ794" s="696">
        <f>1</f>
        <v>1</v>
      </c>
      <c r="AR794" s="696">
        <f>1</f>
        <v>1</v>
      </c>
      <c r="AS794" s="696">
        <f>1</f>
        <v>1</v>
      </c>
      <c r="AT794" s="696">
        <f>1</f>
        <v>1</v>
      </c>
      <c r="AU794" s="696">
        <f>1</f>
        <v>1</v>
      </c>
      <c r="AV794" s="696">
        <f>1</f>
        <v>1</v>
      </c>
      <c r="AW794" s="696">
        <f>1</f>
        <v>1</v>
      </c>
      <c r="AX794" s="696">
        <f>1</f>
        <v>1</v>
      </c>
      <c r="AY794" s="696">
        <f>1</f>
        <v>1</v>
      </c>
      <c r="AZ794" s="696">
        <f>1</f>
        <v>1</v>
      </c>
      <c r="BA794" s="696">
        <f>1</f>
        <v>1</v>
      </c>
      <c r="BB794" s="696">
        <f>1</f>
        <v>1</v>
      </c>
      <c r="BC794" s="696">
        <f>1</f>
        <v>1</v>
      </c>
      <c r="BD794" s="696">
        <f>1</f>
        <v>1</v>
      </c>
      <c r="BE794" s="696">
        <f>1</f>
        <v>1</v>
      </c>
      <c r="BF794" s="696">
        <f>1</f>
        <v>1</v>
      </c>
      <c r="BG794" s="696">
        <f>1</f>
        <v>1</v>
      </c>
      <c r="BH794" s="696">
        <f>1</f>
        <v>1</v>
      </c>
    </row>
    <row r="795" spans="1:60" s="696" customFormat="1" ht="12.75" x14ac:dyDescent="0.2">
      <c r="A795" s="696" t="s">
        <v>6</v>
      </c>
      <c r="B795" s="696" t="s">
        <v>48</v>
      </c>
      <c r="C795" s="696" t="s">
        <v>19</v>
      </c>
      <c r="D795" s="696" t="str">
        <f>'2 MD eta and phi'!$A$13</f>
        <v>Industry static diesel engines</v>
      </c>
      <c r="E795" s="699" t="s">
        <v>1048</v>
      </c>
      <c r="F795" s="696" t="s">
        <v>12</v>
      </c>
      <c r="G795" s="696">
        <f>'2 MD eta and phi'!F$13</f>
        <v>0.25</v>
      </c>
      <c r="H795" s="696">
        <f>'2 MD eta and phi'!G$13</f>
        <v>0.251</v>
      </c>
      <c r="I795" s="696">
        <f>'2 MD eta and phi'!H$13</f>
        <v>0.252</v>
      </c>
      <c r="J795" s="696">
        <f>'2 MD eta and phi'!I$13</f>
        <v>0.253</v>
      </c>
      <c r="K795" s="696">
        <f>'2 MD eta and phi'!J$13</f>
        <v>0.254</v>
      </c>
      <c r="L795" s="696">
        <f>'2 MD eta and phi'!K$13</f>
        <v>0.255</v>
      </c>
      <c r="M795" s="696">
        <f>'2 MD eta and phi'!L$13</f>
        <v>0.25600000000000001</v>
      </c>
      <c r="N795" s="696">
        <f>'2 MD eta and phi'!M$13</f>
        <v>0.25700000000000001</v>
      </c>
      <c r="O795" s="696">
        <f>'2 MD eta and phi'!N$13</f>
        <v>0.25800000000000001</v>
      </c>
      <c r="P795" s="696">
        <f>'2 MD eta and phi'!O$13</f>
        <v>0.25900000000000001</v>
      </c>
      <c r="Q795" s="696">
        <f>'2 MD eta and phi'!P$13</f>
        <v>0.26</v>
      </c>
      <c r="R795" s="696">
        <f>'2 MD eta and phi'!Q$13</f>
        <v>0.26100000000000001</v>
      </c>
      <c r="S795" s="696">
        <f>'2 MD eta and phi'!R$13</f>
        <v>0.26200000000000001</v>
      </c>
      <c r="T795" s="696">
        <f>'2 MD eta and phi'!S$13</f>
        <v>0.26300000000000001</v>
      </c>
      <c r="U795" s="696">
        <f>'2 MD eta and phi'!T$13</f>
        <v>0.26400000000000001</v>
      </c>
      <c r="V795" s="696">
        <f>'2 MD eta and phi'!U$13</f>
        <v>0.26500000000000001</v>
      </c>
      <c r="W795" s="696">
        <f>'2 MD eta and phi'!V$13</f>
        <v>0.26600000000000001</v>
      </c>
      <c r="X795" s="696">
        <f>'2 MD eta and phi'!W$13</f>
        <v>0.26700000000000002</v>
      </c>
      <c r="Y795" s="696">
        <f>'2 MD eta and phi'!X$13</f>
        <v>0.26800000000000002</v>
      </c>
      <c r="Z795" s="696">
        <f>'2 MD eta and phi'!Y$13</f>
        <v>0.26900000000000002</v>
      </c>
      <c r="AA795" s="696">
        <f>'2 MD eta and phi'!Z$13</f>
        <v>0.27</v>
      </c>
      <c r="AB795" s="696">
        <f>'2 MD eta and phi'!AA$13</f>
        <v>0.27100000000000002</v>
      </c>
      <c r="AC795" s="696">
        <f>'2 MD eta and phi'!AB$13</f>
        <v>0.27200000000000002</v>
      </c>
      <c r="AD795" s="696">
        <f>'2 MD eta and phi'!AC$13</f>
        <v>0.27300000000000002</v>
      </c>
      <c r="AE795" s="696">
        <f>'2 MD eta and phi'!AD$13</f>
        <v>0.27400000000000002</v>
      </c>
      <c r="AF795" s="696">
        <f>'2 MD eta and phi'!AE$13</f>
        <v>0.27500000000000002</v>
      </c>
      <c r="AG795" s="696">
        <f>'2 MD eta and phi'!AF$13</f>
        <v>0.27600000000000002</v>
      </c>
      <c r="AH795" s="696">
        <f>'2 MD eta and phi'!AG$13</f>
        <v>0.27700000000000002</v>
      </c>
      <c r="AI795" s="696">
        <f>'2 MD eta and phi'!AH$13</f>
        <v>0.27800000000000002</v>
      </c>
      <c r="AJ795" s="696">
        <f>'2 MD eta and phi'!AI$13</f>
        <v>0.27900000000000003</v>
      </c>
      <c r="AK795" s="696">
        <f>'2 MD eta and phi'!AJ$13</f>
        <v>0.28000000000000003</v>
      </c>
      <c r="AL795" s="696">
        <f>'2 MD eta and phi'!AK$13</f>
        <v>0.28100000000000003</v>
      </c>
      <c r="AM795" s="696">
        <f>'2 MD eta and phi'!AL$13</f>
        <v>0.28199999999999997</v>
      </c>
      <c r="AN795" s="696">
        <f>'2 MD eta and phi'!AM$13</f>
        <v>0.28299999999999997</v>
      </c>
      <c r="AO795" s="696">
        <f>'2 MD eta and phi'!AN$13</f>
        <v>0.28399999999999997</v>
      </c>
      <c r="AP795" s="696">
        <f>'2 MD eta and phi'!AO$13</f>
        <v>0.28499999999999998</v>
      </c>
      <c r="AQ795" s="696">
        <f>'2 MD eta and phi'!AP$13</f>
        <v>0.28599999999999998</v>
      </c>
      <c r="AR795" s="696">
        <f>'2 MD eta and phi'!AQ$13</f>
        <v>0.28699999999999998</v>
      </c>
      <c r="AS795" s="696">
        <f>'2 MD eta and phi'!AR$13</f>
        <v>0.28799999999999998</v>
      </c>
      <c r="AT795" s="696">
        <f>'2 MD eta and phi'!AS$13</f>
        <v>0.28899999999999998</v>
      </c>
      <c r="AU795" s="696">
        <f>'2 MD eta and phi'!AT$13</f>
        <v>0.28999999999999998</v>
      </c>
      <c r="AV795" s="696">
        <f>'2 MD eta and phi'!AU$13</f>
        <v>0.29099999999999998</v>
      </c>
      <c r="AW795" s="696">
        <f>'2 MD eta and phi'!AV$13</f>
        <v>0.29199999999999998</v>
      </c>
      <c r="AX795" s="696">
        <f>'2 MD eta and phi'!AW$13</f>
        <v>0.29299999999999998</v>
      </c>
      <c r="AY795" s="696">
        <f>'2 MD eta and phi'!AX$13</f>
        <v>0.29399999999999998</v>
      </c>
      <c r="AZ795" s="696">
        <f>'2 MD eta and phi'!AY$13</f>
        <v>0.29499999999999998</v>
      </c>
      <c r="BA795" s="696">
        <f>'2 MD eta and phi'!AZ$13</f>
        <v>0.29599999999999999</v>
      </c>
      <c r="BB795" s="696">
        <f>'2 MD eta and phi'!BA$13</f>
        <v>0.29699999999999999</v>
      </c>
      <c r="BC795" s="696">
        <f>'2 MD eta and phi'!BB$13</f>
        <v>0.29799999999999999</v>
      </c>
      <c r="BD795" s="696">
        <f>'2 MD eta and phi'!BC$13</f>
        <v>0.29899999999999999</v>
      </c>
      <c r="BE795" s="696">
        <f>'2 MD eta and phi'!BD$13</f>
        <v>0.3</v>
      </c>
      <c r="BF795" s="696">
        <f>'2 MD eta and phi'!BE$13</f>
        <v>0.30099999999999999</v>
      </c>
      <c r="BG795" s="696">
        <f>'2 MD eta and phi'!BF$13</f>
        <v>0.30199999999999999</v>
      </c>
      <c r="BH795" s="696">
        <f>'2 MD eta and phi'!BG$13</f>
        <v>0.30299999999999999</v>
      </c>
    </row>
    <row r="796" spans="1:60" s="696" customFormat="1" ht="12.75" x14ac:dyDescent="0.2">
      <c r="A796" s="696" t="s">
        <v>6</v>
      </c>
      <c r="B796" s="696" t="s">
        <v>48</v>
      </c>
      <c r="C796" s="696" t="s">
        <v>19</v>
      </c>
      <c r="D796" s="696" t="str">
        <f>'2 MD eta and phi'!$A$13</f>
        <v>Industry static diesel engines</v>
      </c>
      <c r="E796" s="699" t="s">
        <v>1048</v>
      </c>
      <c r="F796" s="696" t="s">
        <v>13</v>
      </c>
      <c r="G796" s="696">
        <f>1</f>
        <v>1</v>
      </c>
      <c r="H796" s="696">
        <f>1</f>
        <v>1</v>
      </c>
      <c r="I796" s="696">
        <f>1</f>
        <v>1</v>
      </c>
      <c r="J796" s="696">
        <f>1</f>
        <v>1</v>
      </c>
      <c r="K796" s="696">
        <f>1</f>
        <v>1</v>
      </c>
      <c r="L796" s="696">
        <f>1</f>
        <v>1</v>
      </c>
      <c r="M796" s="696">
        <f>1</f>
        <v>1</v>
      </c>
      <c r="N796" s="696">
        <f>1</f>
        <v>1</v>
      </c>
      <c r="O796" s="696">
        <f>1</f>
        <v>1</v>
      </c>
      <c r="P796" s="696">
        <f>1</f>
        <v>1</v>
      </c>
      <c r="Q796" s="696">
        <f>1</f>
        <v>1</v>
      </c>
      <c r="R796" s="696">
        <f>1</f>
        <v>1</v>
      </c>
      <c r="S796" s="696">
        <f>1</f>
        <v>1</v>
      </c>
      <c r="T796" s="696">
        <f>1</f>
        <v>1</v>
      </c>
      <c r="U796" s="696">
        <f>1</f>
        <v>1</v>
      </c>
      <c r="V796" s="696">
        <f>1</f>
        <v>1</v>
      </c>
      <c r="W796" s="696">
        <f>1</f>
        <v>1</v>
      </c>
      <c r="X796" s="696">
        <f>1</f>
        <v>1</v>
      </c>
      <c r="Y796" s="696">
        <f>1</f>
        <v>1</v>
      </c>
      <c r="Z796" s="696">
        <f>1</f>
        <v>1</v>
      </c>
      <c r="AA796" s="696">
        <f>1</f>
        <v>1</v>
      </c>
      <c r="AB796" s="696">
        <f>1</f>
        <v>1</v>
      </c>
      <c r="AC796" s="696">
        <f>1</f>
        <v>1</v>
      </c>
      <c r="AD796" s="696">
        <f>1</f>
        <v>1</v>
      </c>
      <c r="AE796" s="696">
        <f>1</f>
        <v>1</v>
      </c>
      <c r="AF796" s="696">
        <f>1</f>
        <v>1</v>
      </c>
      <c r="AG796" s="696">
        <f>1</f>
        <v>1</v>
      </c>
      <c r="AH796" s="696">
        <f>1</f>
        <v>1</v>
      </c>
      <c r="AI796" s="696">
        <f>1</f>
        <v>1</v>
      </c>
      <c r="AJ796" s="696">
        <f>1</f>
        <v>1</v>
      </c>
      <c r="AK796" s="696">
        <f>1</f>
        <v>1</v>
      </c>
      <c r="AL796" s="696">
        <f>1</f>
        <v>1</v>
      </c>
      <c r="AM796" s="696">
        <f>1</f>
        <v>1</v>
      </c>
      <c r="AN796" s="696">
        <f>1</f>
        <v>1</v>
      </c>
      <c r="AO796" s="696">
        <f>1</f>
        <v>1</v>
      </c>
      <c r="AP796" s="696">
        <f>1</f>
        <v>1</v>
      </c>
      <c r="AQ796" s="696">
        <f>1</f>
        <v>1</v>
      </c>
      <c r="AR796" s="696">
        <f>1</f>
        <v>1</v>
      </c>
      <c r="AS796" s="696">
        <f>1</f>
        <v>1</v>
      </c>
      <c r="AT796" s="696">
        <f>1</f>
        <v>1</v>
      </c>
      <c r="AU796" s="696">
        <f>1</f>
        <v>1</v>
      </c>
      <c r="AV796" s="696">
        <f>1</f>
        <v>1</v>
      </c>
      <c r="AW796" s="696">
        <f>1</f>
        <v>1</v>
      </c>
      <c r="AX796" s="696">
        <f>1</f>
        <v>1</v>
      </c>
      <c r="AY796" s="696">
        <f>1</f>
        <v>1</v>
      </c>
      <c r="AZ796" s="696">
        <f>1</f>
        <v>1</v>
      </c>
      <c r="BA796" s="696">
        <f>1</f>
        <v>1</v>
      </c>
      <c r="BB796" s="696">
        <f>1</f>
        <v>1</v>
      </c>
      <c r="BC796" s="696">
        <f>1</f>
        <v>1</v>
      </c>
      <c r="BD796" s="696">
        <f>1</f>
        <v>1</v>
      </c>
      <c r="BE796" s="696">
        <f>1</f>
        <v>1</v>
      </c>
      <c r="BF796" s="696">
        <f>1</f>
        <v>1</v>
      </c>
      <c r="BG796" s="696">
        <f>1</f>
        <v>1</v>
      </c>
      <c r="BH796" s="696">
        <f>1</f>
        <v>1</v>
      </c>
    </row>
    <row r="797" spans="1:60" s="697" customFormat="1" ht="12.75" x14ac:dyDescent="0.2">
      <c r="A797" s="697" t="s">
        <v>6</v>
      </c>
      <c r="B797" s="697" t="s">
        <v>48</v>
      </c>
      <c r="C797" s="697" t="s">
        <v>22</v>
      </c>
      <c r="F797" s="697" t="s">
        <v>9</v>
      </c>
      <c r="G797" s="697">
        <v>67</v>
      </c>
      <c r="H797" s="697">
        <v>74</v>
      </c>
      <c r="I797" s="697">
        <v>85</v>
      </c>
      <c r="J797" s="697">
        <v>103</v>
      </c>
      <c r="K797" s="697">
        <v>103</v>
      </c>
      <c r="L797" s="697">
        <v>123</v>
      </c>
      <c r="M797" s="697">
        <v>187</v>
      </c>
      <c r="N797" s="697">
        <v>224</v>
      </c>
      <c r="O797" s="697">
        <v>328</v>
      </c>
      <c r="P797" s="697">
        <v>366</v>
      </c>
      <c r="Q797" s="697">
        <v>424</v>
      </c>
      <c r="R797" s="697">
        <v>451</v>
      </c>
      <c r="S797" s="697">
        <v>454</v>
      </c>
      <c r="T797" s="697">
        <v>428</v>
      </c>
      <c r="U797" s="697">
        <v>368</v>
      </c>
      <c r="V797" s="697">
        <v>327</v>
      </c>
      <c r="W797" s="697">
        <v>305</v>
      </c>
      <c r="X797" s="697">
        <v>318</v>
      </c>
      <c r="Y797" s="697">
        <v>393</v>
      </c>
      <c r="Z797" s="697">
        <v>427</v>
      </c>
      <c r="AA797" s="697">
        <v>369</v>
      </c>
      <c r="AB797" s="697">
        <v>388</v>
      </c>
      <c r="AC797" s="697">
        <v>378</v>
      </c>
      <c r="AD797" s="697">
        <v>359</v>
      </c>
      <c r="AE797" s="697">
        <v>385</v>
      </c>
      <c r="AF797" s="697">
        <v>443</v>
      </c>
      <c r="AG797" s="697">
        <v>464</v>
      </c>
      <c r="AH797" s="697">
        <v>522</v>
      </c>
      <c r="AI797" s="697">
        <v>486</v>
      </c>
      <c r="AJ797" s="697">
        <v>440</v>
      </c>
      <c r="AK797" s="697">
        <v>467</v>
      </c>
      <c r="AL797" s="697">
        <v>536</v>
      </c>
      <c r="AM797" s="697">
        <v>536</v>
      </c>
      <c r="AN797" s="697">
        <v>566</v>
      </c>
      <c r="AO797" s="697">
        <v>576</v>
      </c>
      <c r="AP797" s="697">
        <v>654</v>
      </c>
      <c r="AQ797" s="697">
        <v>766</v>
      </c>
      <c r="AR797" s="697">
        <v>804</v>
      </c>
      <c r="AS797" s="697">
        <v>863</v>
      </c>
      <c r="AT797" s="697">
        <v>1244</v>
      </c>
      <c r="AU797" s="697">
        <v>1347</v>
      </c>
      <c r="AV797" s="697">
        <v>1603</v>
      </c>
      <c r="AW797" s="697">
        <v>1323</v>
      </c>
      <c r="AX797" s="697">
        <v>1320</v>
      </c>
      <c r="AY797" s="697">
        <v>1505</v>
      </c>
      <c r="AZ797" s="697">
        <v>1543</v>
      </c>
      <c r="BA797" s="697">
        <v>1594</v>
      </c>
      <c r="BB797" s="697">
        <v>1475</v>
      </c>
      <c r="BC797" s="697">
        <v>1488</v>
      </c>
      <c r="BD797" s="697">
        <v>1502</v>
      </c>
      <c r="BE797" s="697">
        <v>1529</v>
      </c>
      <c r="BF797" s="697">
        <v>1350</v>
      </c>
      <c r="BG797" s="697">
        <v>1368</v>
      </c>
      <c r="BH797" s="697">
        <v>1413</v>
      </c>
    </row>
    <row r="798" spans="1:60" s="697" customFormat="1" ht="12.75" x14ac:dyDescent="0.2">
      <c r="A798" s="697" t="s">
        <v>6</v>
      </c>
      <c r="B798" s="697" t="s">
        <v>48</v>
      </c>
      <c r="C798" s="697" t="s">
        <v>22</v>
      </c>
      <c r="F798" s="697" t="s">
        <v>10</v>
      </c>
      <c r="G798" s="697">
        <v>6.3782188585844205E-4</v>
      </c>
      <c r="H798" s="697">
        <v>7.1400314547331596E-4</v>
      </c>
      <c r="I798" s="697">
        <v>7.9194268198377004E-4</v>
      </c>
      <c r="J798" s="697">
        <v>9.3111553064545297E-4</v>
      </c>
      <c r="K798" s="697">
        <v>9.36457282091846E-4</v>
      </c>
      <c r="L798" s="697">
        <v>1.08168003376952E-3</v>
      </c>
      <c r="M798" s="697">
        <v>1.67979662783073E-3</v>
      </c>
      <c r="N798" s="697">
        <v>1.9848126390033401E-3</v>
      </c>
      <c r="O798" s="697">
        <v>2.7978470225960301E-3</v>
      </c>
      <c r="P798" s="697">
        <v>3.03752085183372E-3</v>
      </c>
      <c r="Q798" s="697">
        <v>3.4129418109520001E-3</v>
      </c>
      <c r="R798" s="697">
        <v>3.64061995479496E-3</v>
      </c>
      <c r="S798" s="697">
        <v>3.6388701869128899E-3</v>
      </c>
      <c r="T798" s="697">
        <v>3.2630158500232499E-3</v>
      </c>
      <c r="U798" s="697">
        <v>2.9231172503634E-3</v>
      </c>
      <c r="V798" s="697">
        <v>2.6471945404648398E-3</v>
      </c>
      <c r="W798" s="697">
        <v>2.4465763973560901E-3</v>
      </c>
      <c r="X798" s="697">
        <v>2.48487974119743E-3</v>
      </c>
      <c r="Y798" s="697">
        <v>3.0724968532315901E-3</v>
      </c>
      <c r="Z798" s="697">
        <v>3.1850221907283802E-3</v>
      </c>
      <c r="AA798" s="698">
        <v>2.9715647825281702E-3</v>
      </c>
      <c r="AB798" s="698">
        <v>3.1912881124517801E-3</v>
      </c>
      <c r="AC798" s="698">
        <v>3.1322246252517001E-3</v>
      </c>
      <c r="AD798" s="697">
        <v>3.0010198451841598E-3</v>
      </c>
      <c r="AE798" s="697">
        <v>3.2232947933323801E-3</v>
      </c>
      <c r="AF798" s="698">
        <v>3.5534664345817299E-3</v>
      </c>
      <c r="AG798" s="698">
        <v>3.6332315402082798E-3</v>
      </c>
      <c r="AH798" s="698">
        <v>4.0438157507398202E-3</v>
      </c>
      <c r="AI798" s="698">
        <v>3.7174436837878102E-3</v>
      </c>
      <c r="AJ798" s="698">
        <v>3.4380371933114598E-3</v>
      </c>
      <c r="AK798" s="698">
        <v>3.66746246151913E-3</v>
      </c>
      <c r="AL798" s="698">
        <v>4.0309541178151602E-3</v>
      </c>
      <c r="AM798" s="698">
        <v>4.1206995963866998E-3</v>
      </c>
      <c r="AN798" s="698">
        <v>4.2833358559103999E-3</v>
      </c>
      <c r="AO798" s="698">
        <v>4.3668453333131196E-3</v>
      </c>
      <c r="AP798" s="698">
        <v>4.97713107206186E-3</v>
      </c>
      <c r="AQ798" s="698">
        <v>5.5068296189791496E-3</v>
      </c>
      <c r="AR798" s="698">
        <v>5.9221720523567204E-3</v>
      </c>
      <c r="AS798" s="698">
        <v>6.3352003699815697E-3</v>
      </c>
      <c r="AT798" s="698">
        <v>8.9692565034319698E-3</v>
      </c>
      <c r="AU798" s="698">
        <v>9.6622862389532903E-3</v>
      </c>
      <c r="AV798" s="698">
        <v>1.13771052612902E-2</v>
      </c>
      <c r="AW798" s="698">
        <v>9.66758982528188E-3</v>
      </c>
      <c r="AX798" s="698">
        <v>9.5683375013591396E-3</v>
      </c>
      <c r="AY798" s="698">
        <v>1.08617989448538E-2</v>
      </c>
      <c r="AZ798" s="698">
        <v>1.1222634373409E-2</v>
      </c>
      <c r="BA798" s="698">
        <v>1.1786628018752099E-2</v>
      </c>
      <c r="BB798" s="698">
        <v>1.1083891911388999E-2</v>
      </c>
      <c r="BC798" s="698">
        <v>1.11851105732369E-2</v>
      </c>
      <c r="BD798" s="697">
        <v>1.2165489535411101E-2</v>
      </c>
      <c r="BE798" s="697">
        <v>1.17774833620902E-2</v>
      </c>
      <c r="BF798" s="697">
        <v>1.14125334978992E-2</v>
      </c>
      <c r="BG798" s="697">
        <v>1.1231250461811299E-2</v>
      </c>
      <c r="BH798" s="697">
        <v>1.15246274682522E-2</v>
      </c>
    </row>
    <row r="799" spans="1:60" s="696" customFormat="1" ht="12.75" x14ac:dyDescent="0.2">
      <c r="A799" s="696" t="s">
        <v>6</v>
      </c>
      <c r="B799" s="696" t="s">
        <v>48</v>
      </c>
      <c r="C799" s="696" t="s">
        <v>22</v>
      </c>
      <c r="D799" s="696" t="s">
        <v>1075</v>
      </c>
      <c r="E799" s="699" t="s">
        <v>1053</v>
      </c>
      <c r="F799" s="696" t="s">
        <v>11</v>
      </c>
      <c r="G799" s="696">
        <f>0.5</f>
        <v>0.5</v>
      </c>
      <c r="H799" s="696">
        <f t="shared" ref="H799:BH799" si="92">0.5</f>
        <v>0.5</v>
      </c>
      <c r="I799" s="696">
        <f t="shared" si="92"/>
        <v>0.5</v>
      </c>
      <c r="J799" s="696">
        <f t="shared" si="92"/>
        <v>0.5</v>
      </c>
      <c r="K799" s="696">
        <f t="shared" si="92"/>
        <v>0.5</v>
      </c>
      <c r="L799" s="696">
        <f t="shared" si="92"/>
        <v>0.5</v>
      </c>
      <c r="M799" s="696">
        <f t="shared" si="92"/>
        <v>0.5</v>
      </c>
      <c r="N799" s="696">
        <f t="shared" si="92"/>
        <v>0.5</v>
      </c>
      <c r="O799" s="696">
        <f t="shared" si="92"/>
        <v>0.5</v>
      </c>
      <c r="P799" s="696">
        <f t="shared" si="92"/>
        <v>0.5</v>
      </c>
      <c r="Q799" s="696">
        <f t="shared" si="92"/>
        <v>0.5</v>
      </c>
      <c r="R799" s="696">
        <f t="shared" si="92"/>
        <v>0.5</v>
      </c>
      <c r="S799" s="696">
        <f t="shared" si="92"/>
        <v>0.5</v>
      </c>
      <c r="T799" s="696">
        <f t="shared" si="92"/>
        <v>0.5</v>
      </c>
      <c r="U799" s="696">
        <f t="shared" si="92"/>
        <v>0.5</v>
      </c>
      <c r="V799" s="696">
        <f t="shared" si="92"/>
        <v>0.5</v>
      </c>
      <c r="W799" s="696">
        <f t="shared" si="92"/>
        <v>0.5</v>
      </c>
      <c r="X799" s="696">
        <f t="shared" si="92"/>
        <v>0.5</v>
      </c>
      <c r="Y799" s="696">
        <f t="shared" si="92"/>
        <v>0.5</v>
      </c>
      <c r="Z799" s="696">
        <f t="shared" si="92"/>
        <v>0.5</v>
      </c>
      <c r="AA799" s="696">
        <f t="shared" si="92"/>
        <v>0.5</v>
      </c>
      <c r="AB799" s="696">
        <f t="shared" si="92"/>
        <v>0.5</v>
      </c>
      <c r="AC799" s="696">
        <f t="shared" si="92"/>
        <v>0.5</v>
      </c>
      <c r="AD799" s="696">
        <f t="shared" si="92"/>
        <v>0.5</v>
      </c>
      <c r="AE799" s="696">
        <f t="shared" si="92"/>
        <v>0.5</v>
      </c>
      <c r="AF799" s="696">
        <f t="shared" si="92"/>
        <v>0.5</v>
      </c>
      <c r="AG799" s="696">
        <f t="shared" si="92"/>
        <v>0.5</v>
      </c>
      <c r="AH799" s="696">
        <f t="shared" si="92"/>
        <v>0.5</v>
      </c>
      <c r="AI799" s="696">
        <f t="shared" si="92"/>
        <v>0.5</v>
      </c>
      <c r="AJ799" s="696">
        <f t="shared" si="92"/>
        <v>0.5</v>
      </c>
      <c r="AK799" s="696">
        <f t="shared" si="92"/>
        <v>0.5</v>
      </c>
      <c r="AL799" s="696">
        <f t="shared" si="92"/>
        <v>0.5</v>
      </c>
      <c r="AM799" s="696">
        <f t="shared" si="92"/>
        <v>0.5</v>
      </c>
      <c r="AN799" s="696">
        <f t="shared" si="92"/>
        <v>0.5</v>
      </c>
      <c r="AO799" s="696">
        <f t="shared" si="92"/>
        <v>0.5</v>
      </c>
      <c r="AP799" s="696">
        <f t="shared" si="92"/>
        <v>0.5</v>
      </c>
      <c r="AQ799" s="696">
        <f t="shared" si="92"/>
        <v>0.5</v>
      </c>
      <c r="AR799" s="696">
        <f t="shared" si="92"/>
        <v>0.5</v>
      </c>
      <c r="AS799" s="696">
        <f t="shared" si="92"/>
        <v>0.5</v>
      </c>
      <c r="AT799" s="696">
        <f t="shared" si="92"/>
        <v>0.5</v>
      </c>
      <c r="AU799" s="696">
        <f t="shared" si="92"/>
        <v>0.5</v>
      </c>
      <c r="AV799" s="696">
        <f t="shared" si="92"/>
        <v>0.5</v>
      </c>
      <c r="AW799" s="696">
        <f t="shared" si="92"/>
        <v>0.5</v>
      </c>
      <c r="AX799" s="696">
        <f t="shared" si="92"/>
        <v>0.5</v>
      </c>
      <c r="AY799" s="696">
        <f t="shared" si="92"/>
        <v>0.5</v>
      </c>
      <c r="AZ799" s="696">
        <f t="shared" si="92"/>
        <v>0.5</v>
      </c>
      <c r="BA799" s="696">
        <f t="shared" si="92"/>
        <v>0.5</v>
      </c>
      <c r="BB799" s="696">
        <f t="shared" si="92"/>
        <v>0.5</v>
      </c>
      <c r="BC799" s="696">
        <f t="shared" si="92"/>
        <v>0.5</v>
      </c>
      <c r="BD799" s="696">
        <f t="shared" si="92"/>
        <v>0.5</v>
      </c>
      <c r="BE799" s="696">
        <f>0.5</f>
        <v>0.5</v>
      </c>
      <c r="BF799" s="696">
        <f t="shared" si="92"/>
        <v>0.5</v>
      </c>
      <c r="BG799" s="696">
        <f t="shared" si="92"/>
        <v>0.5</v>
      </c>
      <c r="BH799" s="696">
        <f t="shared" si="92"/>
        <v>0.5</v>
      </c>
    </row>
    <row r="800" spans="1:60" s="696" customFormat="1" ht="12.75" x14ac:dyDescent="0.2">
      <c r="A800" s="696" t="s">
        <v>6</v>
      </c>
      <c r="B800" s="696" t="s">
        <v>48</v>
      </c>
      <c r="C800" s="696" t="s">
        <v>22</v>
      </c>
      <c r="D800" s="696" t="s">
        <v>1075</v>
      </c>
      <c r="E800" s="699" t="s">
        <v>1053</v>
      </c>
      <c r="F800" s="696" t="s">
        <v>12</v>
      </c>
      <c r="G800" s="700">
        <f>'3 Heat eta and phi'!D$20</f>
        <v>0.22082583439363709</v>
      </c>
      <c r="H800" s="700">
        <f>'3 Heat eta and phi'!E$20</f>
        <v>0.23818542510955309</v>
      </c>
      <c r="I800" s="700">
        <f>'3 Heat eta and phi'!F$20</f>
        <v>0.24042546167303691</v>
      </c>
      <c r="J800" s="700">
        <f>'3 Heat eta and phi'!G$20</f>
        <v>0.24721206174660004</v>
      </c>
      <c r="K800" s="700">
        <f>'3 Heat eta and phi'!H$20</f>
        <v>0.25245285308078824</v>
      </c>
      <c r="L800" s="700">
        <f>'3 Heat eta and phi'!I$20</f>
        <v>0.25597161877739627</v>
      </c>
      <c r="M800" s="700">
        <f>'3 Heat eta and phi'!J$20</f>
        <v>0.25795766803074527</v>
      </c>
      <c r="N800" s="700">
        <f>'3 Heat eta and phi'!K$20</f>
        <v>0.26274732024593184</v>
      </c>
      <c r="O800" s="700">
        <f>'3 Heat eta and phi'!L$20</f>
        <v>0.26301245275701968</v>
      </c>
      <c r="P800" s="700">
        <f>'3 Heat eta and phi'!M$20</f>
        <v>0.25926789110504256</v>
      </c>
      <c r="Q800" s="700">
        <f>'3 Heat eta and phi'!N$20</f>
        <v>0.26376961637687713</v>
      </c>
      <c r="R800" s="700">
        <f>'3 Heat eta and phi'!O$20</f>
        <v>0.27384463233818968</v>
      </c>
      <c r="S800" s="700">
        <f>'3 Heat eta and phi'!P$20</f>
        <v>0.29274828522686275</v>
      </c>
      <c r="T800" s="700">
        <f>'3 Heat eta and phi'!Q$20</f>
        <v>0.26305771052289167</v>
      </c>
      <c r="U800" s="700">
        <f>'3 Heat eta and phi'!R$20</f>
        <v>0.27337536104858901</v>
      </c>
      <c r="V800" s="700">
        <f>'3 Heat eta and phi'!S$20</f>
        <v>0.26712694482050137</v>
      </c>
      <c r="W800" s="700">
        <f>'3 Heat eta and phi'!T$20</f>
        <v>0.26379674514077622</v>
      </c>
      <c r="X800" s="700">
        <f>'3 Heat eta and phi'!U$20</f>
        <v>0.27815907003644758</v>
      </c>
      <c r="Y800" s="700">
        <f>'3 Heat eta and phi'!V$20</f>
        <v>0.28285577134714029</v>
      </c>
      <c r="Z800" s="700">
        <f>'3 Heat eta and phi'!W$20</f>
        <v>0.27873423627915395</v>
      </c>
      <c r="AA800" s="700">
        <f>'3 Heat eta and phi'!X$20</f>
        <v>0.30307632471533119</v>
      </c>
      <c r="AB800" s="700">
        <f>'3 Heat eta and phi'!Y$20</f>
        <v>0.30222719842934154</v>
      </c>
      <c r="AC800" s="700">
        <f>'3 Heat eta and phi'!Z$20</f>
        <v>0.31428327370669973</v>
      </c>
      <c r="AD800" s="700">
        <f>'3 Heat eta and phi'!AA$20</f>
        <v>0.32638671499685012</v>
      </c>
      <c r="AE800" s="700">
        <f>'3 Heat eta and phi'!AB$20</f>
        <v>0.32866456515327247</v>
      </c>
      <c r="AF800" s="700">
        <f>'3 Heat eta and phi'!AC$20</f>
        <v>0.32726578478118595</v>
      </c>
      <c r="AG800" s="700">
        <f>'3 Heat eta and phi'!AD$20</f>
        <v>0.33804828140726689</v>
      </c>
      <c r="AH800" s="700">
        <f>'3 Heat eta and phi'!AE$20</f>
        <v>0.35308368348877672</v>
      </c>
      <c r="AI800" s="700">
        <f>'3 Heat eta and phi'!AF$20</f>
        <v>0.36127501605989543</v>
      </c>
      <c r="AJ800" s="700">
        <f>'3 Heat eta and phi'!AG$20</f>
        <v>0.336314328692911</v>
      </c>
      <c r="AK800" s="700">
        <f>'3 Heat eta and phi'!AH$20</f>
        <v>0.34392257025756506</v>
      </c>
      <c r="AL800" s="700">
        <f>'3 Heat eta and phi'!AI$20</f>
        <v>0.36114628596185655</v>
      </c>
      <c r="AM800" s="700">
        <f>'3 Heat eta and phi'!AJ$20</f>
        <v>0.37061538562698515</v>
      </c>
      <c r="AN800" s="700">
        <f>'3 Heat eta and phi'!AK$20</f>
        <v>0.37678757180985728</v>
      </c>
      <c r="AO800" s="700">
        <f>'3 Heat eta and phi'!AL$20</f>
        <v>0.38741092067264526</v>
      </c>
      <c r="AP800" s="700">
        <f>'3 Heat eta and phi'!AM$20</f>
        <v>0.383268005286727</v>
      </c>
      <c r="AQ800" s="700">
        <f>'3 Heat eta and phi'!AN$20</f>
        <v>0.39361997933234427</v>
      </c>
      <c r="AR800" s="700">
        <f>'3 Heat eta and phi'!AO$20</f>
        <v>0.40715832414469166</v>
      </c>
      <c r="AS800" s="700">
        <f>'3 Heat eta and phi'!AP$20</f>
        <v>0.41465054901440324</v>
      </c>
      <c r="AT800" s="700">
        <f>'3 Heat eta and phi'!AQ$20</f>
        <v>0.40584455533179142</v>
      </c>
      <c r="AU800" s="700">
        <f>'3 Heat eta and phi'!AR$20</f>
        <v>0.4151583306213521</v>
      </c>
      <c r="AV800" s="700">
        <f>'3 Heat eta and phi'!AS$20</f>
        <v>0.43862096220278957</v>
      </c>
      <c r="AW800" s="700">
        <f>'3 Heat eta and phi'!AT$20</f>
        <v>0.44758791805257503</v>
      </c>
      <c r="AX800" s="700">
        <f>'3 Heat eta and phi'!AU$20</f>
        <v>0.44657128563417114</v>
      </c>
      <c r="AY800" s="700">
        <f>'3 Heat eta and phi'!AV$20</f>
        <v>0.45050456715809217</v>
      </c>
      <c r="AZ800" s="700">
        <f>'3 Heat eta and phi'!AW$20</f>
        <v>0.44928545717019908</v>
      </c>
      <c r="BA800" s="700">
        <f>'3 Heat eta and phi'!AX$20</f>
        <v>0.44282161656391661</v>
      </c>
      <c r="BB800" s="700">
        <f>'3 Heat eta and phi'!AY$20</f>
        <v>0.4474011718435042</v>
      </c>
      <c r="BC800" s="700">
        <f>'3 Heat eta and phi'!AZ$20</f>
        <v>0.42440799931491724</v>
      </c>
      <c r="BD800" s="700">
        <f>'3 Heat eta and phi'!BA$20</f>
        <v>0.43407536964877846</v>
      </c>
      <c r="BE800" s="700">
        <f>'3 Heat eta and phi'!BB$20</f>
        <v>0.43033233297466611</v>
      </c>
      <c r="BF800" s="700">
        <f>'3 Heat eta and phi'!BC$20</f>
        <v>0.42931747399306813</v>
      </c>
      <c r="BG800" s="700">
        <f>'3 Heat eta and phi'!BD$20</f>
        <v>0.4373933131244585</v>
      </c>
      <c r="BH800" s="700">
        <f>'3 Heat eta and phi'!BE$20</f>
        <v>0.44952489502727749</v>
      </c>
    </row>
    <row r="801" spans="1:60" s="696" customFormat="1" ht="12.75" x14ac:dyDescent="0.2">
      <c r="A801" s="696" t="s">
        <v>6</v>
      </c>
      <c r="B801" s="696" t="s">
        <v>48</v>
      </c>
      <c r="C801" s="696" t="s">
        <v>22</v>
      </c>
      <c r="D801" s="696" t="s">
        <v>1075</v>
      </c>
      <c r="E801" s="699" t="s">
        <v>1053</v>
      </c>
      <c r="F801" s="696" t="s">
        <v>13</v>
      </c>
      <c r="G801" s="700">
        <f>'3 Heat eta and phi'!D$24</f>
        <v>0.40171211160431208</v>
      </c>
      <c r="H801" s="700">
        <f>'3 Heat eta and phi'!E$24</f>
        <v>0.40134221094905953</v>
      </c>
      <c r="I801" s="700">
        <f>'3 Heat eta and phi'!F$24</f>
        <v>0.40445994504333127</v>
      </c>
      <c r="J801" s="700">
        <f>'3 Heat eta and phi'!G$24</f>
        <v>0.4048826886493343</v>
      </c>
      <c r="K801" s="700">
        <f>'3 Heat eta and phi'!H$24</f>
        <v>0.40282181357006985</v>
      </c>
      <c r="L801" s="700">
        <f>'3 Heat eta and phi'!I$24</f>
        <v>0.40393151553582751</v>
      </c>
      <c r="M801" s="700">
        <f>'3 Heat eta and phi'!J$24</f>
        <v>0.40287465652082011</v>
      </c>
      <c r="N801" s="700">
        <f>'3 Heat eta and phi'!K$24</f>
        <v>0.40208201225956464</v>
      </c>
      <c r="O801" s="700">
        <f>'3 Heat eta and phi'!L$24</f>
        <v>0.40271612766856901</v>
      </c>
      <c r="P801" s="700">
        <f>'3 Heat eta and phi'!M$24</f>
        <v>0.40308602832382168</v>
      </c>
      <c r="Q801" s="700">
        <f>'3 Heat eta and phi'!N$24</f>
        <v>0.40255759881631803</v>
      </c>
      <c r="R801" s="700">
        <f>'3 Heat eta and phi'!O$24</f>
        <v>0.40261044176706828</v>
      </c>
      <c r="S801" s="700">
        <f>'3 Heat eta and phi'!P$24</f>
        <v>0.40308602832382168</v>
      </c>
      <c r="T801" s="700">
        <f>'3 Heat eta and phi'!Q$24</f>
        <v>0.4022933840625661</v>
      </c>
      <c r="U801" s="700">
        <f>'3 Heat eta and phi'!R$24</f>
        <v>0.40287465652082011</v>
      </c>
      <c r="V801" s="700">
        <f>'3 Heat eta and phi'!S$24</f>
        <v>0.40102515324455723</v>
      </c>
      <c r="W801" s="700">
        <f>'3 Heat eta and phi'!T$24</f>
        <v>0.40076093849080541</v>
      </c>
      <c r="X801" s="700">
        <f>'3 Heat eta and phi'!U$24</f>
        <v>0.4033502430775735</v>
      </c>
      <c r="Y801" s="700">
        <f>'3 Heat eta and phi'!V$24</f>
        <v>0.40234622701331646</v>
      </c>
      <c r="Z801" s="700">
        <f>'3 Heat eta and phi'!W$24</f>
        <v>0.40435425914183065</v>
      </c>
      <c r="AA801" s="700">
        <f>'3 Heat eta and phi'!X$24</f>
        <v>0.40271612766856901</v>
      </c>
      <c r="AB801" s="700">
        <f>'3 Heat eta and phi'!Y$24</f>
        <v>0.402134855210315</v>
      </c>
      <c r="AC801" s="700">
        <f>'3 Heat eta and phi'!Z$24</f>
        <v>0.40250475586556766</v>
      </c>
      <c r="AD801" s="700">
        <f>'3 Heat eta and phi'!AA$24</f>
        <v>0.40160642570281135</v>
      </c>
      <c r="AE801" s="700">
        <f>'3 Heat eta and phi'!AB$24</f>
        <v>0.40202916930881427</v>
      </c>
      <c r="AF801" s="700">
        <f>'3 Heat eta and phi'!AC$24</f>
        <v>0.40409004438807872</v>
      </c>
      <c r="AG801" s="700">
        <f>'3 Heat eta and phi'!AD$24</f>
        <v>0.40414288733882908</v>
      </c>
      <c r="AH801" s="700">
        <f>'3 Heat eta and phi'!AE$24</f>
        <v>0.40340308602832387</v>
      </c>
      <c r="AI801" s="700">
        <f>'3 Heat eta and phi'!AF$24</f>
        <v>0.4022933840625661</v>
      </c>
      <c r="AJ801" s="700">
        <f>'3 Heat eta and phi'!AG$24</f>
        <v>0.39996829422954983</v>
      </c>
      <c r="AK801" s="700">
        <f>'3 Heat eta and phi'!AH$24</f>
        <v>0.40007398013105056</v>
      </c>
      <c r="AL801" s="700">
        <f>'3 Heat eta and phi'!AI$24</f>
        <v>0.40255759881631803</v>
      </c>
      <c r="AM801" s="700">
        <f>'3 Heat eta and phi'!AJ$24</f>
        <v>0.40165926865356172</v>
      </c>
      <c r="AN801" s="700">
        <f>'3 Heat eta and phi'!AK$24</f>
        <v>0.40292749947157058</v>
      </c>
      <c r="AO801" s="700">
        <f>'3 Heat eta and phi'!AL$24</f>
        <v>0.40113083914605796</v>
      </c>
      <c r="AP801" s="700">
        <f>'3 Heat eta and phi'!AM$24</f>
        <v>0.39965123652504764</v>
      </c>
      <c r="AQ801" s="700">
        <f>'3 Heat eta and phi'!AN$24</f>
        <v>0.40329740012682325</v>
      </c>
      <c r="AR801" s="700">
        <f>'3 Heat eta and phi'!AO$24</f>
        <v>0.40091946734305661</v>
      </c>
      <c r="AS801" s="700">
        <f>'3 Heat eta and phi'!AP$24</f>
        <v>0.40070809554005504</v>
      </c>
      <c r="AT801" s="700">
        <f>'3 Heat eta and phi'!AQ$24</f>
        <v>0.40012682308180103</v>
      </c>
      <c r="AU801" s="700">
        <f>'3 Heat eta and phi'!AR$24</f>
        <v>0.40097231029380687</v>
      </c>
      <c r="AV801" s="700">
        <f>'3 Heat eta and phi'!AS$24</f>
        <v>0.40123652504755869</v>
      </c>
      <c r="AW801" s="700">
        <f>'3 Heat eta and phi'!AT$24</f>
        <v>0.40054956668780395</v>
      </c>
      <c r="AX801" s="700">
        <f>'3 Heat eta and phi'!AU$24</f>
        <v>0.40033819488480238</v>
      </c>
      <c r="AY801" s="700">
        <f>'3 Heat eta and phi'!AV$24</f>
        <v>0.40065525258930468</v>
      </c>
      <c r="AZ801" s="700">
        <f>'3 Heat eta and phi'!AW$24</f>
        <v>0.40039103783555285</v>
      </c>
      <c r="BA801" s="700">
        <f>'3 Heat eta and phi'!AX$24</f>
        <v>0.40017966603255128</v>
      </c>
      <c r="BB801" s="700">
        <f>'3 Heat eta and phi'!AY$24</f>
        <v>0.40023250898330165</v>
      </c>
      <c r="BC801" s="700">
        <f>'3 Heat eta and phi'!AZ$24</f>
        <v>0.40139505389980978</v>
      </c>
      <c r="BD801" s="700">
        <f>'3 Heat eta and phi'!BA$24</f>
        <v>0.40123652504755869</v>
      </c>
      <c r="BE801" s="700">
        <f>'3 Heat eta and phi'!BB$24</f>
        <v>0.40329740012682325</v>
      </c>
      <c r="BF801" s="700">
        <f>'3 Heat eta and phi'!BC$24</f>
        <v>0.40123652504755869</v>
      </c>
      <c r="BG801" s="700">
        <f>'3 Heat eta and phi'!BD$24</f>
        <v>0.40192348340731354</v>
      </c>
      <c r="BH801" s="700">
        <f>'3 Heat eta and phi'!BE$24</f>
        <v>0.40266328471781876</v>
      </c>
    </row>
    <row r="802" spans="1:60" s="696" customFormat="1" ht="12.75" x14ac:dyDescent="0.2">
      <c r="A802" s="696" t="s">
        <v>6</v>
      </c>
      <c r="B802" s="696" t="s">
        <v>48</v>
      </c>
      <c r="C802" s="696" t="s">
        <v>22</v>
      </c>
      <c r="D802" s="696" t="s">
        <v>1074</v>
      </c>
      <c r="E802" s="699" t="s">
        <v>1047</v>
      </c>
      <c r="F802" s="696" t="s">
        <v>11</v>
      </c>
      <c r="G802" s="696">
        <f>0.5</f>
        <v>0.5</v>
      </c>
      <c r="H802" s="696">
        <f t="shared" ref="H802:BH802" si="93">0.5</f>
        <v>0.5</v>
      </c>
      <c r="I802" s="696">
        <f t="shared" si="93"/>
        <v>0.5</v>
      </c>
      <c r="J802" s="696">
        <f t="shared" si="93"/>
        <v>0.5</v>
      </c>
      <c r="K802" s="696">
        <f t="shared" si="93"/>
        <v>0.5</v>
      </c>
      <c r="L802" s="696">
        <f t="shared" si="93"/>
        <v>0.5</v>
      </c>
      <c r="M802" s="696">
        <f t="shared" si="93"/>
        <v>0.5</v>
      </c>
      <c r="N802" s="696">
        <f t="shared" si="93"/>
        <v>0.5</v>
      </c>
      <c r="O802" s="696">
        <f t="shared" si="93"/>
        <v>0.5</v>
      </c>
      <c r="P802" s="696">
        <f t="shared" si="93"/>
        <v>0.5</v>
      </c>
      <c r="Q802" s="696">
        <f t="shared" si="93"/>
        <v>0.5</v>
      </c>
      <c r="R802" s="696">
        <f t="shared" si="93"/>
        <v>0.5</v>
      </c>
      <c r="S802" s="696">
        <f t="shared" si="93"/>
        <v>0.5</v>
      </c>
      <c r="T802" s="696">
        <f t="shared" si="93"/>
        <v>0.5</v>
      </c>
      <c r="U802" s="696">
        <f t="shared" si="93"/>
        <v>0.5</v>
      </c>
      <c r="V802" s="696">
        <f t="shared" si="93"/>
        <v>0.5</v>
      </c>
      <c r="W802" s="696">
        <f t="shared" si="93"/>
        <v>0.5</v>
      </c>
      <c r="X802" s="696">
        <f t="shared" si="93"/>
        <v>0.5</v>
      </c>
      <c r="Y802" s="696">
        <f t="shared" si="93"/>
        <v>0.5</v>
      </c>
      <c r="Z802" s="696">
        <f t="shared" si="93"/>
        <v>0.5</v>
      </c>
      <c r="AA802" s="696">
        <f t="shared" si="93"/>
        <v>0.5</v>
      </c>
      <c r="AB802" s="696">
        <f t="shared" si="93"/>
        <v>0.5</v>
      </c>
      <c r="AC802" s="696">
        <f t="shared" si="93"/>
        <v>0.5</v>
      </c>
      <c r="AD802" s="696">
        <f t="shared" si="93"/>
        <v>0.5</v>
      </c>
      <c r="AE802" s="696">
        <f t="shared" si="93"/>
        <v>0.5</v>
      </c>
      <c r="AF802" s="696">
        <f t="shared" si="93"/>
        <v>0.5</v>
      </c>
      <c r="AG802" s="696">
        <f t="shared" si="93"/>
        <v>0.5</v>
      </c>
      <c r="AH802" s="696">
        <f t="shared" si="93"/>
        <v>0.5</v>
      </c>
      <c r="AI802" s="696">
        <f t="shared" si="93"/>
        <v>0.5</v>
      </c>
      <c r="AJ802" s="696">
        <f t="shared" si="93"/>
        <v>0.5</v>
      </c>
      <c r="AK802" s="696">
        <f t="shared" si="93"/>
        <v>0.5</v>
      </c>
      <c r="AL802" s="696">
        <f t="shared" si="93"/>
        <v>0.5</v>
      </c>
      <c r="AM802" s="696">
        <f t="shared" si="93"/>
        <v>0.5</v>
      </c>
      <c r="AN802" s="696">
        <f t="shared" si="93"/>
        <v>0.5</v>
      </c>
      <c r="AO802" s="696">
        <f t="shared" si="93"/>
        <v>0.5</v>
      </c>
      <c r="AP802" s="696">
        <f t="shared" si="93"/>
        <v>0.5</v>
      </c>
      <c r="AQ802" s="696">
        <f t="shared" si="93"/>
        <v>0.5</v>
      </c>
      <c r="AR802" s="696">
        <f t="shared" si="93"/>
        <v>0.5</v>
      </c>
      <c r="AS802" s="696">
        <f t="shared" si="93"/>
        <v>0.5</v>
      </c>
      <c r="AT802" s="696">
        <f t="shared" si="93"/>
        <v>0.5</v>
      </c>
      <c r="AU802" s="696">
        <f t="shared" si="93"/>
        <v>0.5</v>
      </c>
      <c r="AV802" s="696">
        <f t="shared" si="93"/>
        <v>0.5</v>
      </c>
      <c r="AW802" s="696">
        <f t="shared" si="93"/>
        <v>0.5</v>
      </c>
      <c r="AX802" s="696">
        <f t="shared" si="93"/>
        <v>0.5</v>
      </c>
      <c r="AY802" s="696">
        <f t="shared" si="93"/>
        <v>0.5</v>
      </c>
      <c r="AZ802" s="696">
        <f t="shared" si="93"/>
        <v>0.5</v>
      </c>
      <c r="BA802" s="696">
        <f t="shared" si="93"/>
        <v>0.5</v>
      </c>
      <c r="BB802" s="696">
        <f t="shared" si="93"/>
        <v>0.5</v>
      </c>
      <c r="BC802" s="696">
        <f t="shared" si="93"/>
        <v>0.5</v>
      </c>
      <c r="BD802" s="696">
        <f t="shared" si="93"/>
        <v>0.5</v>
      </c>
      <c r="BE802" s="696">
        <f>0.5</f>
        <v>0.5</v>
      </c>
      <c r="BF802" s="696">
        <f t="shared" si="93"/>
        <v>0.5</v>
      </c>
      <c r="BG802" s="696">
        <f t="shared" si="93"/>
        <v>0.5</v>
      </c>
      <c r="BH802" s="696">
        <f t="shared" si="93"/>
        <v>0.5</v>
      </c>
    </row>
    <row r="803" spans="1:60" s="696" customFormat="1" ht="12.75" x14ac:dyDescent="0.2">
      <c r="A803" s="696" t="s">
        <v>6</v>
      </c>
      <c r="B803" s="696" t="s">
        <v>48</v>
      </c>
      <c r="C803" s="696" t="s">
        <v>22</v>
      </c>
      <c r="D803" s="696" t="s">
        <v>1074</v>
      </c>
      <c r="E803" s="699" t="s">
        <v>1047</v>
      </c>
      <c r="F803" s="696" t="s">
        <v>12</v>
      </c>
      <c r="G803" s="700">
        <f>'3 Heat eta and phi'!D$21</f>
        <v>0.22082583439363709</v>
      </c>
      <c r="H803" s="700">
        <f>'3 Heat eta and phi'!E$21</f>
        <v>0.23818542510955309</v>
      </c>
      <c r="I803" s="700">
        <f>'3 Heat eta and phi'!F$21</f>
        <v>0.24042546167303691</v>
      </c>
      <c r="J803" s="700">
        <f>'3 Heat eta and phi'!G$21</f>
        <v>0.24721206174660004</v>
      </c>
      <c r="K803" s="700">
        <f>'3 Heat eta and phi'!H$21</f>
        <v>0.25245285308078824</v>
      </c>
      <c r="L803" s="700">
        <f>'3 Heat eta and phi'!I$21</f>
        <v>0.25597161877739627</v>
      </c>
      <c r="M803" s="700">
        <f>'3 Heat eta and phi'!J$21</f>
        <v>0.25795766803074527</v>
      </c>
      <c r="N803" s="700">
        <f>'3 Heat eta and phi'!K$21</f>
        <v>0.26274732024593184</v>
      </c>
      <c r="O803" s="700">
        <f>'3 Heat eta and phi'!L$21</f>
        <v>0.26301245275701968</v>
      </c>
      <c r="P803" s="700">
        <f>'3 Heat eta and phi'!M$21</f>
        <v>0.25926789110504256</v>
      </c>
      <c r="Q803" s="700">
        <f>'3 Heat eta and phi'!N$21</f>
        <v>0.26376961637687713</v>
      </c>
      <c r="R803" s="700">
        <f>'3 Heat eta and phi'!O$21</f>
        <v>0.27384463233818968</v>
      </c>
      <c r="S803" s="700">
        <f>'3 Heat eta and phi'!P$21</f>
        <v>0.29274828522686275</v>
      </c>
      <c r="T803" s="700">
        <f>'3 Heat eta and phi'!Q$21</f>
        <v>0.26305771052289167</v>
      </c>
      <c r="U803" s="700">
        <f>'3 Heat eta and phi'!R$21</f>
        <v>0.27337536104858901</v>
      </c>
      <c r="V803" s="700">
        <f>'3 Heat eta and phi'!S$21</f>
        <v>0.26712694482050137</v>
      </c>
      <c r="W803" s="700">
        <f>'3 Heat eta and phi'!T$21</f>
        <v>0.26379674514077622</v>
      </c>
      <c r="X803" s="700">
        <f>'3 Heat eta and phi'!U$21</f>
        <v>0.27815907003644758</v>
      </c>
      <c r="Y803" s="700">
        <f>'3 Heat eta and phi'!V$21</f>
        <v>0.28285577134714029</v>
      </c>
      <c r="Z803" s="700">
        <f>'3 Heat eta and phi'!W$21</f>
        <v>0.27873423627915395</v>
      </c>
      <c r="AA803" s="700">
        <f>'3 Heat eta and phi'!X$21</f>
        <v>0.30307632471533119</v>
      </c>
      <c r="AB803" s="700">
        <f>'3 Heat eta and phi'!Y$21</f>
        <v>0.30222719842934154</v>
      </c>
      <c r="AC803" s="700">
        <f>'3 Heat eta and phi'!Z$21</f>
        <v>0.31428327370669973</v>
      </c>
      <c r="AD803" s="700">
        <f>'3 Heat eta and phi'!AA$21</f>
        <v>0.32638671499685012</v>
      </c>
      <c r="AE803" s="700">
        <f>'3 Heat eta and phi'!AB$21</f>
        <v>0.32866456515327247</v>
      </c>
      <c r="AF803" s="700">
        <f>'3 Heat eta and phi'!AC$21</f>
        <v>0.32726578478118595</v>
      </c>
      <c r="AG803" s="700">
        <f>'3 Heat eta and phi'!AD$21</f>
        <v>0.33804828140726689</v>
      </c>
      <c r="AH803" s="700">
        <f>'3 Heat eta and phi'!AE$21</f>
        <v>0.35308368348877672</v>
      </c>
      <c r="AI803" s="700">
        <f>'3 Heat eta and phi'!AF$21</f>
        <v>0.36127501605989543</v>
      </c>
      <c r="AJ803" s="700">
        <f>'3 Heat eta and phi'!AG$21</f>
        <v>0.336314328692911</v>
      </c>
      <c r="AK803" s="700">
        <f>'3 Heat eta and phi'!AH$21</f>
        <v>0.34392257025756506</v>
      </c>
      <c r="AL803" s="700">
        <f>'3 Heat eta and phi'!AI$21</f>
        <v>0.36114628596185655</v>
      </c>
      <c r="AM803" s="700">
        <f>'3 Heat eta and phi'!AJ$21</f>
        <v>0.37061538562698515</v>
      </c>
      <c r="AN803" s="700">
        <f>'3 Heat eta and phi'!AK$21</f>
        <v>0.37678757180985728</v>
      </c>
      <c r="AO803" s="700">
        <f>'3 Heat eta and phi'!AL$21</f>
        <v>0.38741092067264526</v>
      </c>
      <c r="AP803" s="700">
        <f>'3 Heat eta and phi'!AM$21</f>
        <v>0.383268005286727</v>
      </c>
      <c r="AQ803" s="700">
        <f>'3 Heat eta and phi'!AN$21</f>
        <v>0.39361997933234427</v>
      </c>
      <c r="AR803" s="700">
        <f>'3 Heat eta and phi'!AO$21</f>
        <v>0.40715832414469166</v>
      </c>
      <c r="AS803" s="700">
        <f>'3 Heat eta and phi'!AP$21</f>
        <v>0.41465054901440324</v>
      </c>
      <c r="AT803" s="700">
        <f>'3 Heat eta and phi'!AQ$21</f>
        <v>0.40584455533179142</v>
      </c>
      <c r="AU803" s="700">
        <f>'3 Heat eta and phi'!AR$21</f>
        <v>0.4151583306213521</v>
      </c>
      <c r="AV803" s="700">
        <f>'3 Heat eta and phi'!AS$21</f>
        <v>0.43862096220278957</v>
      </c>
      <c r="AW803" s="700">
        <f>'3 Heat eta and phi'!AT$21</f>
        <v>0.44758791805257503</v>
      </c>
      <c r="AX803" s="700">
        <f>'3 Heat eta and phi'!AU$21</f>
        <v>0.44657128563417114</v>
      </c>
      <c r="AY803" s="700">
        <f>'3 Heat eta and phi'!AV$21</f>
        <v>0.45050456715809217</v>
      </c>
      <c r="AZ803" s="700">
        <f>'3 Heat eta and phi'!AW$21</f>
        <v>0.44928545717019908</v>
      </c>
      <c r="BA803" s="700">
        <f>'3 Heat eta and phi'!AX$21</f>
        <v>0.44282161656391661</v>
      </c>
      <c r="BB803" s="700">
        <f>'3 Heat eta and phi'!AY$21</f>
        <v>0.4474011718435042</v>
      </c>
      <c r="BC803" s="700">
        <f>'3 Heat eta and phi'!AZ$21</f>
        <v>0.42440799931491724</v>
      </c>
      <c r="BD803" s="700">
        <f>'3 Heat eta and phi'!BA$21</f>
        <v>0.43407536964877846</v>
      </c>
      <c r="BE803" s="700">
        <f>'3 Heat eta and phi'!BB$21</f>
        <v>0.43033233297466611</v>
      </c>
      <c r="BF803" s="700">
        <f>'3 Heat eta and phi'!BC$21</f>
        <v>0.42931747399306813</v>
      </c>
      <c r="BG803" s="700">
        <f>'3 Heat eta and phi'!BD$21</f>
        <v>0.4373933131244585</v>
      </c>
      <c r="BH803" s="700">
        <f>'3 Heat eta and phi'!BE$21</f>
        <v>0.44952489502727749</v>
      </c>
    </row>
    <row r="804" spans="1:60" s="696" customFormat="1" ht="12.75" x14ac:dyDescent="0.2">
      <c r="A804" s="696" t="s">
        <v>6</v>
      </c>
      <c r="B804" s="696" t="s">
        <v>48</v>
      </c>
      <c r="C804" s="696" t="s">
        <v>22</v>
      </c>
      <c r="D804" s="696" t="s">
        <v>1074</v>
      </c>
      <c r="E804" s="699" t="s">
        <v>1047</v>
      </c>
      <c r="F804" s="696" t="s">
        <v>13</v>
      </c>
      <c r="G804" s="700">
        <f>'3 Heat eta and phi'!D$25</f>
        <v>0.67581033100446697</v>
      </c>
      <c r="H804" s="700">
        <f>'3 Heat eta and phi'!E$25</f>
        <v>0.67560989577368002</v>
      </c>
      <c r="I804" s="700">
        <f>'3 Heat eta and phi'!F$25</f>
        <v>0.67729927843316917</v>
      </c>
      <c r="J804" s="700">
        <f>'3 Heat eta and phi'!G$25</f>
        <v>0.6775283472683542</v>
      </c>
      <c r="K804" s="700">
        <f>'3 Heat eta and phi'!H$25</f>
        <v>0.67641163669682736</v>
      </c>
      <c r="L804" s="700">
        <f>'3 Heat eta and phi'!I$25</f>
        <v>0.67701294238918797</v>
      </c>
      <c r="M804" s="700">
        <f>'3 Heat eta and phi'!J$25</f>
        <v>0.67644027030122555</v>
      </c>
      <c r="N804" s="700">
        <f>'3 Heat eta and phi'!K$25</f>
        <v>0.67601076623525369</v>
      </c>
      <c r="O804" s="700">
        <f>'3 Heat eta and phi'!L$25</f>
        <v>0.67635436948803118</v>
      </c>
      <c r="P804" s="700">
        <f>'3 Heat eta and phi'!M$25</f>
        <v>0.67655480471881801</v>
      </c>
      <c r="Q804" s="700">
        <f>'3 Heat eta and phi'!N$25</f>
        <v>0.67626846867483681</v>
      </c>
      <c r="R804" s="700">
        <f>'3 Heat eta and phi'!O$25</f>
        <v>0.6762971022792349</v>
      </c>
      <c r="S804" s="700">
        <f>'3 Heat eta and phi'!P$25</f>
        <v>0.67655480471881801</v>
      </c>
      <c r="T804" s="700">
        <f>'3 Heat eta and phi'!Q$25</f>
        <v>0.67612530065284626</v>
      </c>
      <c r="U804" s="700">
        <f>'3 Heat eta and phi'!R$25</f>
        <v>0.67644027030122555</v>
      </c>
      <c r="V804" s="700">
        <f>'3 Heat eta and phi'!S$25</f>
        <v>0.67543809414729128</v>
      </c>
      <c r="W804" s="700">
        <f>'3 Heat eta and phi'!T$25</f>
        <v>0.67529492612530073</v>
      </c>
      <c r="X804" s="700">
        <f>'3 Heat eta and phi'!U$25</f>
        <v>0.67669797274080867</v>
      </c>
      <c r="Y804" s="700">
        <f>'3 Heat eta and phi'!V$25</f>
        <v>0.67615393425724424</v>
      </c>
      <c r="Z804" s="700">
        <f>'3 Heat eta and phi'!W$25</f>
        <v>0.677242011224373</v>
      </c>
      <c r="AA804" s="700">
        <f>'3 Heat eta and phi'!X$25</f>
        <v>0.67635436948803118</v>
      </c>
      <c r="AB804" s="700">
        <f>'3 Heat eta and phi'!Y$25</f>
        <v>0.67603939983965189</v>
      </c>
      <c r="AC804" s="700">
        <f>'3 Heat eta and phi'!Z$25</f>
        <v>0.67623983507043872</v>
      </c>
      <c r="AD804" s="700">
        <f>'3 Heat eta and phi'!AA$25</f>
        <v>0.67575306379567057</v>
      </c>
      <c r="AE804" s="700">
        <f>'3 Heat eta and phi'!AB$25</f>
        <v>0.6759821326308556</v>
      </c>
      <c r="AF804" s="700">
        <f>'3 Heat eta and phi'!AC$25</f>
        <v>0.67709884320238234</v>
      </c>
      <c r="AG804" s="700">
        <f>'3 Heat eta and phi'!AD$25</f>
        <v>0.67712747680678054</v>
      </c>
      <c r="AH804" s="700">
        <f>'3 Heat eta and phi'!AE$25</f>
        <v>0.67672660634520676</v>
      </c>
      <c r="AI804" s="700">
        <f>'3 Heat eta and phi'!AF$25</f>
        <v>0.67612530065284626</v>
      </c>
      <c r="AJ804" s="700">
        <f>'3 Heat eta and phi'!AG$25</f>
        <v>0.67486542205932887</v>
      </c>
      <c r="AK804" s="700">
        <f>'3 Heat eta and phi'!AH$25</f>
        <v>0.67492268926812504</v>
      </c>
      <c r="AL804" s="700">
        <f>'3 Heat eta and phi'!AI$25</f>
        <v>0.67626846867483681</v>
      </c>
      <c r="AM804" s="700">
        <f>'3 Heat eta and phi'!AJ$25</f>
        <v>0.67578169740006877</v>
      </c>
      <c r="AN804" s="700">
        <f>'3 Heat eta and phi'!AK$25</f>
        <v>0.67646890390562375</v>
      </c>
      <c r="AO804" s="700">
        <f>'3 Heat eta and phi'!AL$25</f>
        <v>0.67549536135608745</v>
      </c>
      <c r="AP804" s="700">
        <f>'3 Heat eta and phi'!AM$25</f>
        <v>0.67469362043294012</v>
      </c>
      <c r="AQ804" s="700">
        <f>'3 Heat eta and phi'!AN$25</f>
        <v>0.67666933913641047</v>
      </c>
      <c r="AR804" s="700">
        <f>'3 Heat eta and phi'!AO$25</f>
        <v>0.6753808269384951</v>
      </c>
      <c r="AS804" s="700">
        <f>'3 Heat eta and phi'!AP$25</f>
        <v>0.67526629252090253</v>
      </c>
      <c r="AT804" s="700">
        <f>'3 Heat eta and phi'!AQ$25</f>
        <v>0.67495132287252324</v>
      </c>
      <c r="AU804" s="700">
        <f>'3 Heat eta and phi'!AR$25</f>
        <v>0.67540946054289319</v>
      </c>
      <c r="AV804" s="700">
        <f>'3 Heat eta and phi'!AS$25</f>
        <v>0.67555262856488385</v>
      </c>
      <c r="AW804" s="700">
        <f>'3 Heat eta and phi'!AT$25</f>
        <v>0.67518039170770816</v>
      </c>
      <c r="AX804" s="700">
        <f>'3 Heat eta and phi'!AU$25</f>
        <v>0.6750658572901157</v>
      </c>
      <c r="AY804" s="700">
        <f>'3 Heat eta and phi'!AV$25</f>
        <v>0.67523765891650445</v>
      </c>
      <c r="AZ804" s="700">
        <f>'3 Heat eta and phi'!AW$25</f>
        <v>0.67509449089451379</v>
      </c>
      <c r="BA804" s="700">
        <f>'3 Heat eta and phi'!AX$25</f>
        <v>0.67497995647692133</v>
      </c>
      <c r="BB804" s="700">
        <f>'3 Heat eta and phi'!AY$25</f>
        <v>0.67500859008131942</v>
      </c>
      <c r="BC804" s="700">
        <f>'3 Heat eta and phi'!AZ$25</f>
        <v>0.67563852937807811</v>
      </c>
      <c r="BD804" s="700">
        <f>'3 Heat eta and phi'!BA$25</f>
        <v>0.67555262856488385</v>
      </c>
      <c r="BE804" s="700">
        <f>'3 Heat eta and phi'!BB$25</f>
        <v>0.67666933913641047</v>
      </c>
      <c r="BF804" s="700">
        <f>'3 Heat eta and phi'!BC$25</f>
        <v>0.67555262856488385</v>
      </c>
      <c r="BG804" s="700">
        <f>'3 Heat eta and phi'!BD$25</f>
        <v>0.67592486542205932</v>
      </c>
      <c r="BH804" s="700">
        <f>'3 Heat eta and phi'!BE$25</f>
        <v>0.67632573588363309</v>
      </c>
    </row>
    <row r="805" spans="1:60" s="697" customFormat="1" ht="12.75" x14ac:dyDescent="0.2">
      <c r="A805" s="697" t="s">
        <v>6</v>
      </c>
      <c r="B805" s="697" t="s">
        <v>48</v>
      </c>
      <c r="C805" s="697" t="s">
        <v>16</v>
      </c>
      <c r="F805" s="697" t="s">
        <v>9</v>
      </c>
      <c r="G805" s="697">
        <v>1196</v>
      </c>
      <c r="H805" s="697">
        <v>1162</v>
      </c>
      <c r="I805" s="697">
        <v>1229</v>
      </c>
      <c r="J805" s="697">
        <v>1398</v>
      </c>
      <c r="K805" s="697">
        <v>1615</v>
      </c>
      <c r="L805" s="697">
        <v>1903</v>
      </c>
      <c r="M805" s="697">
        <v>2187</v>
      </c>
      <c r="N805" s="697">
        <v>2448</v>
      </c>
      <c r="O805" s="697">
        <v>2907</v>
      </c>
      <c r="P805" s="697">
        <v>3494</v>
      </c>
      <c r="Q805" s="697">
        <v>1017</v>
      </c>
      <c r="R805" s="697">
        <v>1177</v>
      </c>
      <c r="S805" s="697">
        <v>1605</v>
      </c>
      <c r="T805" s="697">
        <v>1216</v>
      </c>
      <c r="U805" s="697">
        <v>1072</v>
      </c>
      <c r="V805" s="697">
        <v>942</v>
      </c>
      <c r="W805" s="697">
        <v>1008</v>
      </c>
      <c r="X805" s="697">
        <v>1125</v>
      </c>
      <c r="Y805" s="697">
        <v>603</v>
      </c>
      <c r="Z805" s="697">
        <v>729</v>
      </c>
      <c r="AA805" s="697">
        <v>363</v>
      </c>
      <c r="AB805" s="697">
        <v>289</v>
      </c>
      <c r="AC805" s="697">
        <v>314</v>
      </c>
      <c r="AD805" s="697">
        <v>301</v>
      </c>
      <c r="AE805" s="697">
        <v>300</v>
      </c>
      <c r="AF805" s="697">
        <v>334</v>
      </c>
      <c r="AG805" s="697">
        <v>329</v>
      </c>
      <c r="AH805" s="697">
        <v>311</v>
      </c>
      <c r="AI805" s="697">
        <v>307</v>
      </c>
      <c r="AJ805" s="697">
        <v>330</v>
      </c>
      <c r="AK805" s="697">
        <v>327</v>
      </c>
      <c r="AL805" s="697">
        <v>289</v>
      </c>
      <c r="AM805" s="697">
        <v>251</v>
      </c>
      <c r="AN805" s="697">
        <v>364</v>
      </c>
      <c r="AO805" s="697">
        <v>295</v>
      </c>
      <c r="AP805" s="697">
        <v>298</v>
      </c>
      <c r="AQ805" s="697">
        <v>984</v>
      </c>
      <c r="AR805" s="697">
        <v>1092</v>
      </c>
      <c r="AS805" s="697">
        <v>1181</v>
      </c>
      <c r="AT805" s="697">
        <v>1564</v>
      </c>
      <c r="AU805" s="697">
        <v>1529</v>
      </c>
      <c r="AV805" s="697">
        <v>1651</v>
      </c>
      <c r="AW805" s="697">
        <v>1651</v>
      </c>
      <c r="AX805" s="697">
        <v>2332</v>
      </c>
      <c r="AY805" s="697">
        <v>2070</v>
      </c>
      <c r="AZ805" s="697">
        <v>1791</v>
      </c>
      <c r="BA805" s="697">
        <v>1617</v>
      </c>
      <c r="BB805" s="697">
        <v>1876</v>
      </c>
      <c r="BC805" s="697">
        <v>1705</v>
      </c>
      <c r="BD805" s="697">
        <v>1384</v>
      </c>
      <c r="BE805" s="697">
        <v>1384</v>
      </c>
      <c r="BF805" s="697">
        <v>1053</v>
      </c>
      <c r="BG805" s="697">
        <v>1278</v>
      </c>
      <c r="BH805" s="697">
        <v>946</v>
      </c>
    </row>
    <row r="806" spans="1:60" s="697" customFormat="1" ht="12.75" x14ac:dyDescent="0.2">
      <c r="A806" s="697" t="s">
        <v>6</v>
      </c>
      <c r="B806" s="697" t="s">
        <v>48</v>
      </c>
      <c r="C806" s="697" t="s">
        <v>16</v>
      </c>
      <c r="F806" s="697" t="s">
        <v>10</v>
      </c>
      <c r="G806" s="697">
        <v>1.13855966490552E-2</v>
      </c>
      <c r="H806" s="697">
        <v>1.12117791221621E-2</v>
      </c>
      <c r="I806" s="697">
        <v>1.14505594842124E-2</v>
      </c>
      <c r="J806" s="697">
        <v>1.2637859338275201E-2</v>
      </c>
      <c r="K806" s="697">
        <v>1.46832865104692E-2</v>
      </c>
      <c r="L806" s="697">
        <v>1.6735261010271601E-2</v>
      </c>
      <c r="M806" s="697">
        <v>1.9645535962918698E-2</v>
      </c>
      <c r="N806" s="697">
        <v>2.1691166697679402E-2</v>
      </c>
      <c r="O806" s="697">
        <v>2.4796772239898301E-2</v>
      </c>
      <c r="P806" s="697">
        <v>2.8997535126521898E-2</v>
      </c>
      <c r="Q806" s="697">
        <v>8.1862307116466592E-3</v>
      </c>
      <c r="R806" s="697">
        <v>9.5011301259283198E-3</v>
      </c>
      <c r="S806" s="697">
        <v>1.28642877753198E-2</v>
      </c>
      <c r="T806" s="697">
        <v>9.2706244710940994E-3</v>
      </c>
      <c r="U806" s="697">
        <v>8.5151676423629603E-3</v>
      </c>
      <c r="V806" s="697">
        <v>7.6258631716143001E-3</v>
      </c>
      <c r="W806" s="697">
        <v>8.0857344542129197E-3</v>
      </c>
      <c r="X806" s="697">
        <v>8.7908481410286492E-3</v>
      </c>
      <c r="Y806" s="697">
        <v>4.7142890648820598E-3</v>
      </c>
      <c r="Z806" s="697">
        <v>5.4376608361615597E-3</v>
      </c>
      <c r="AA806" s="697">
        <v>2.9232466559829902E-3</v>
      </c>
      <c r="AB806" s="697">
        <v>2.37701614561486E-3</v>
      </c>
      <c r="AC806" s="697">
        <v>2.6019008791773402E-3</v>
      </c>
      <c r="AD806" s="697">
        <v>2.51617541337168E-3</v>
      </c>
      <c r="AE806" s="697">
        <v>2.5116582805187401E-3</v>
      </c>
      <c r="AF806" s="697">
        <v>2.6791372215582299E-3</v>
      </c>
      <c r="AG806" s="697">
        <v>2.5761490877769899E-3</v>
      </c>
      <c r="AH806" s="697">
        <v>2.4092465488124199E-3</v>
      </c>
      <c r="AI806" s="697">
        <v>2.34826175087008E-3</v>
      </c>
      <c r="AJ806" s="697">
        <v>2.57852789498359E-3</v>
      </c>
      <c r="AK806" s="697">
        <v>2.56800904693095E-3</v>
      </c>
      <c r="AL806" s="697">
        <v>2.1734062314339199E-3</v>
      </c>
      <c r="AM806" s="697">
        <v>1.92965596771094E-3</v>
      </c>
      <c r="AN806" s="697">
        <v>2.7546541546844298E-3</v>
      </c>
      <c r="AO806" s="697">
        <v>2.2364919675822402E-3</v>
      </c>
      <c r="AP806" s="697">
        <v>2.26786706341656E-3</v>
      </c>
      <c r="AQ806" s="697">
        <v>7.0740474478792198E-3</v>
      </c>
      <c r="AR806" s="697">
        <v>8.04354711588748E-3</v>
      </c>
      <c r="AS806" s="697">
        <v>8.6696079223038697E-3</v>
      </c>
      <c r="AT806" s="697">
        <v>1.12764607486878E-2</v>
      </c>
      <c r="AU806" s="697">
        <v>1.09678067255825E-2</v>
      </c>
      <c r="AV806" s="697">
        <v>1.1717779654641301E-2</v>
      </c>
      <c r="AW806" s="697">
        <v>1.20643921402422E-2</v>
      </c>
      <c r="AX806" s="697">
        <v>1.6904062919067799E-2</v>
      </c>
      <c r="AY806" s="697">
        <v>1.49394842630215E-2</v>
      </c>
      <c r="AZ806" s="697">
        <v>1.30264019201396E-2</v>
      </c>
      <c r="BA806" s="697">
        <v>1.1956698561055299E-2</v>
      </c>
      <c r="BB806" s="697">
        <v>1.4097207610688599E-2</v>
      </c>
      <c r="BC806" s="697">
        <v>1.2816272531834001E-2</v>
      </c>
      <c r="BD806" s="697">
        <v>1.12097453508715E-2</v>
      </c>
      <c r="BE806" s="697">
        <v>1.0660586640374701E-2</v>
      </c>
      <c r="BF806" s="697">
        <v>8.9017761283614102E-3</v>
      </c>
      <c r="BG806" s="697">
        <v>1.04923524051132E-2</v>
      </c>
      <c r="BH806" s="697">
        <v>7.7157095435007803E-3</v>
      </c>
    </row>
    <row r="807" spans="1:60" s="696" customFormat="1" ht="12.75" x14ac:dyDescent="0.2">
      <c r="A807" s="696" t="s">
        <v>6</v>
      </c>
      <c r="B807" s="696" t="s">
        <v>48</v>
      </c>
      <c r="C807" s="696" t="s">
        <v>16</v>
      </c>
      <c r="D807" s="696" t="str">
        <f>'2 MD eta and phi'!$A$13</f>
        <v>Industry static diesel engines</v>
      </c>
      <c r="E807" s="699" t="s">
        <v>1048</v>
      </c>
      <c r="F807" s="696" t="s">
        <v>11</v>
      </c>
      <c r="G807" s="696">
        <f>1</f>
        <v>1</v>
      </c>
      <c r="H807" s="696">
        <f>1</f>
        <v>1</v>
      </c>
      <c r="I807" s="696">
        <f>1</f>
        <v>1</v>
      </c>
      <c r="J807" s="696">
        <f>1</f>
        <v>1</v>
      </c>
      <c r="K807" s="696">
        <f>1</f>
        <v>1</v>
      </c>
      <c r="L807" s="696">
        <f>1</f>
        <v>1</v>
      </c>
      <c r="M807" s="696">
        <f>1</f>
        <v>1</v>
      </c>
      <c r="N807" s="696">
        <f>1</f>
        <v>1</v>
      </c>
      <c r="O807" s="696">
        <f>1</f>
        <v>1</v>
      </c>
      <c r="P807" s="696">
        <f>1</f>
        <v>1</v>
      </c>
      <c r="Q807" s="696">
        <f>1</f>
        <v>1</v>
      </c>
      <c r="R807" s="696">
        <f>1</f>
        <v>1</v>
      </c>
      <c r="S807" s="696">
        <f>1</f>
        <v>1</v>
      </c>
      <c r="T807" s="696">
        <f>1</f>
        <v>1</v>
      </c>
      <c r="U807" s="696">
        <f>1</f>
        <v>1</v>
      </c>
      <c r="V807" s="696">
        <f>1</f>
        <v>1</v>
      </c>
      <c r="W807" s="696">
        <f>1</f>
        <v>1</v>
      </c>
      <c r="X807" s="696">
        <f>1</f>
        <v>1</v>
      </c>
      <c r="Y807" s="696">
        <f>1</f>
        <v>1</v>
      </c>
      <c r="Z807" s="696">
        <f>1</f>
        <v>1</v>
      </c>
      <c r="AA807" s="696">
        <f>1</f>
        <v>1</v>
      </c>
      <c r="AB807" s="696">
        <f>1</f>
        <v>1</v>
      </c>
      <c r="AC807" s="696">
        <f>1</f>
        <v>1</v>
      </c>
      <c r="AD807" s="696">
        <f>1</f>
        <v>1</v>
      </c>
      <c r="AE807" s="696">
        <f>1</f>
        <v>1</v>
      </c>
      <c r="AF807" s="696">
        <f>1</f>
        <v>1</v>
      </c>
      <c r="AG807" s="696">
        <f>1</f>
        <v>1</v>
      </c>
      <c r="AH807" s="696">
        <f>1</f>
        <v>1</v>
      </c>
      <c r="AI807" s="696">
        <f>1</f>
        <v>1</v>
      </c>
      <c r="AJ807" s="696">
        <f>1</f>
        <v>1</v>
      </c>
      <c r="AK807" s="696">
        <f>1</f>
        <v>1</v>
      </c>
      <c r="AL807" s="696">
        <f>1</f>
        <v>1</v>
      </c>
      <c r="AM807" s="696">
        <f>1</f>
        <v>1</v>
      </c>
      <c r="AN807" s="696">
        <f>1</f>
        <v>1</v>
      </c>
      <c r="AO807" s="696">
        <f>1</f>
        <v>1</v>
      </c>
      <c r="AP807" s="696">
        <f>1</f>
        <v>1</v>
      </c>
      <c r="AQ807" s="696">
        <f>1</f>
        <v>1</v>
      </c>
      <c r="AR807" s="696">
        <f>1</f>
        <v>1</v>
      </c>
      <c r="AS807" s="696">
        <f>1</f>
        <v>1</v>
      </c>
      <c r="AT807" s="696">
        <f>1</f>
        <v>1</v>
      </c>
      <c r="AU807" s="696">
        <f>1</f>
        <v>1</v>
      </c>
      <c r="AV807" s="696">
        <f>1</f>
        <v>1</v>
      </c>
      <c r="AW807" s="696">
        <f>1</f>
        <v>1</v>
      </c>
      <c r="AX807" s="696">
        <f>1</f>
        <v>1</v>
      </c>
      <c r="AY807" s="696">
        <f>1</f>
        <v>1</v>
      </c>
      <c r="AZ807" s="696">
        <f>1</f>
        <v>1</v>
      </c>
      <c r="BA807" s="696">
        <f>1</f>
        <v>1</v>
      </c>
      <c r="BB807" s="696">
        <f>1</f>
        <v>1</v>
      </c>
      <c r="BC807" s="696">
        <f>1</f>
        <v>1</v>
      </c>
      <c r="BD807" s="696">
        <f>1</f>
        <v>1</v>
      </c>
      <c r="BE807" s="696">
        <f>1</f>
        <v>1</v>
      </c>
      <c r="BF807" s="696">
        <f>1</f>
        <v>1</v>
      </c>
      <c r="BG807" s="696">
        <f>1</f>
        <v>1</v>
      </c>
      <c r="BH807" s="696">
        <f>1</f>
        <v>1</v>
      </c>
    </row>
    <row r="808" spans="1:60" s="696" customFormat="1" ht="12.75" x14ac:dyDescent="0.2">
      <c r="A808" s="696" t="s">
        <v>6</v>
      </c>
      <c r="B808" s="696" t="s">
        <v>48</v>
      </c>
      <c r="C808" s="696" t="s">
        <v>16</v>
      </c>
      <c r="D808" s="696" t="str">
        <f>'2 MD eta and phi'!$A$13</f>
        <v>Industry static diesel engines</v>
      </c>
      <c r="E808" s="699" t="s">
        <v>1048</v>
      </c>
      <c r="F808" s="696" t="s">
        <v>12</v>
      </c>
      <c r="G808" s="696">
        <f>'2 MD eta and phi'!F$13</f>
        <v>0.25</v>
      </c>
      <c r="H808" s="696">
        <f>'2 MD eta and phi'!G$13</f>
        <v>0.251</v>
      </c>
      <c r="I808" s="696">
        <f>'2 MD eta and phi'!H$13</f>
        <v>0.252</v>
      </c>
      <c r="J808" s="696">
        <f>'2 MD eta and phi'!I$13</f>
        <v>0.253</v>
      </c>
      <c r="K808" s="696">
        <f>'2 MD eta and phi'!J$13</f>
        <v>0.254</v>
      </c>
      <c r="L808" s="696">
        <f>'2 MD eta and phi'!K$13</f>
        <v>0.255</v>
      </c>
      <c r="M808" s="696">
        <f>'2 MD eta and phi'!L$13</f>
        <v>0.25600000000000001</v>
      </c>
      <c r="N808" s="696">
        <f>'2 MD eta and phi'!M$13</f>
        <v>0.25700000000000001</v>
      </c>
      <c r="O808" s="696">
        <f>'2 MD eta and phi'!N$13</f>
        <v>0.25800000000000001</v>
      </c>
      <c r="P808" s="696">
        <f>'2 MD eta and phi'!O$13</f>
        <v>0.25900000000000001</v>
      </c>
      <c r="Q808" s="696">
        <f>'2 MD eta and phi'!P$13</f>
        <v>0.26</v>
      </c>
      <c r="R808" s="696">
        <f>'2 MD eta and phi'!Q$13</f>
        <v>0.26100000000000001</v>
      </c>
      <c r="S808" s="696">
        <f>'2 MD eta and phi'!R$13</f>
        <v>0.26200000000000001</v>
      </c>
      <c r="T808" s="696">
        <f>'2 MD eta and phi'!S$13</f>
        <v>0.26300000000000001</v>
      </c>
      <c r="U808" s="696">
        <f>'2 MD eta and phi'!T$13</f>
        <v>0.26400000000000001</v>
      </c>
      <c r="V808" s="696">
        <f>'2 MD eta and phi'!U$13</f>
        <v>0.26500000000000001</v>
      </c>
      <c r="W808" s="696">
        <f>'2 MD eta and phi'!V$13</f>
        <v>0.26600000000000001</v>
      </c>
      <c r="X808" s="696">
        <f>'2 MD eta and phi'!W$13</f>
        <v>0.26700000000000002</v>
      </c>
      <c r="Y808" s="696">
        <f>'2 MD eta and phi'!X$13</f>
        <v>0.26800000000000002</v>
      </c>
      <c r="Z808" s="696">
        <f>'2 MD eta and phi'!Y$13</f>
        <v>0.26900000000000002</v>
      </c>
      <c r="AA808" s="696">
        <f>'2 MD eta and phi'!Z$13</f>
        <v>0.27</v>
      </c>
      <c r="AB808" s="696">
        <f>'2 MD eta and phi'!AA$13</f>
        <v>0.27100000000000002</v>
      </c>
      <c r="AC808" s="696">
        <f>'2 MD eta and phi'!AB$13</f>
        <v>0.27200000000000002</v>
      </c>
      <c r="AD808" s="696">
        <f>'2 MD eta and phi'!AC$13</f>
        <v>0.27300000000000002</v>
      </c>
      <c r="AE808" s="696">
        <f>'2 MD eta and phi'!AD$13</f>
        <v>0.27400000000000002</v>
      </c>
      <c r="AF808" s="696">
        <f>'2 MD eta and phi'!AE$13</f>
        <v>0.27500000000000002</v>
      </c>
      <c r="AG808" s="696">
        <f>'2 MD eta and phi'!AF$13</f>
        <v>0.27600000000000002</v>
      </c>
      <c r="AH808" s="696">
        <f>'2 MD eta and phi'!AG$13</f>
        <v>0.27700000000000002</v>
      </c>
      <c r="AI808" s="696">
        <f>'2 MD eta and phi'!AH$13</f>
        <v>0.27800000000000002</v>
      </c>
      <c r="AJ808" s="696">
        <f>'2 MD eta and phi'!AI$13</f>
        <v>0.27900000000000003</v>
      </c>
      <c r="AK808" s="696">
        <f>'2 MD eta and phi'!AJ$13</f>
        <v>0.28000000000000003</v>
      </c>
      <c r="AL808" s="696">
        <f>'2 MD eta and phi'!AK$13</f>
        <v>0.28100000000000003</v>
      </c>
      <c r="AM808" s="696">
        <f>'2 MD eta and phi'!AL$13</f>
        <v>0.28199999999999997</v>
      </c>
      <c r="AN808" s="696">
        <f>'2 MD eta and phi'!AM$13</f>
        <v>0.28299999999999997</v>
      </c>
      <c r="AO808" s="696">
        <f>'2 MD eta and phi'!AN$13</f>
        <v>0.28399999999999997</v>
      </c>
      <c r="AP808" s="696">
        <f>'2 MD eta and phi'!AO$13</f>
        <v>0.28499999999999998</v>
      </c>
      <c r="AQ808" s="696">
        <f>'2 MD eta and phi'!AP$13</f>
        <v>0.28599999999999998</v>
      </c>
      <c r="AR808" s="696">
        <f>'2 MD eta and phi'!AQ$13</f>
        <v>0.28699999999999998</v>
      </c>
      <c r="AS808" s="696">
        <f>'2 MD eta and phi'!AR$13</f>
        <v>0.28799999999999998</v>
      </c>
      <c r="AT808" s="696">
        <f>'2 MD eta and phi'!AS$13</f>
        <v>0.28899999999999998</v>
      </c>
      <c r="AU808" s="696">
        <f>'2 MD eta and phi'!AT$13</f>
        <v>0.28999999999999998</v>
      </c>
      <c r="AV808" s="696">
        <f>'2 MD eta and phi'!AU$13</f>
        <v>0.29099999999999998</v>
      </c>
      <c r="AW808" s="696">
        <f>'2 MD eta and phi'!AV$13</f>
        <v>0.29199999999999998</v>
      </c>
      <c r="AX808" s="696">
        <f>'2 MD eta and phi'!AW$13</f>
        <v>0.29299999999999998</v>
      </c>
      <c r="AY808" s="696">
        <f>'2 MD eta and phi'!AX$13</f>
        <v>0.29399999999999998</v>
      </c>
      <c r="AZ808" s="696">
        <f>'2 MD eta and phi'!AY$13</f>
        <v>0.29499999999999998</v>
      </c>
      <c r="BA808" s="696">
        <f>'2 MD eta and phi'!AZ$13</f>
        <v>0.29599999999999999</v>
      </c>
      <c r="BB808" s="696">
        <f>'2 MD eta and phi'!BA$13</f>
        <v>0.29699999999999999</v>
      </c>
      <c r="BC808" s="696">
        <f>'2 MD eta and phi'!BB$13</f>
        <v>0.29799999999999999</v>
      </c>
      <c r="BD808" s="696">
        <f>'2 MD eta and phi'!BC$13</f>
        <v>0.29899999999999999</v>
      </c>
      <c r="BE808" s="696">
        <f>'2 MD eta and phi'!BD$13</f>
        <v>0.3</v>
      </c>
      <c r="BF808" s="696">
        <f>'2 MD eta and phi'!BE$13</f>
        <v>0.30099999999999999</v>
      </c>
      <c r="BG808" s="696">
        <f>'2 MD eta and phi'!BF$13</f>
        <v>0.30199999999999999</v>
      </c>
      <c r="BH808" s="696">
        <f>'2 MD eta and phi'!BG$13</f>
        <v>0.30299999999999999</v>
      </c>
    </row>
    <row r="809" spans="1:60" s="696" customFormat="1" ht="12.75" x14ac:dyDescent="0.2">
      <c r="A809" s="696" t="s">
        <v>6</v>
      </c>
      <c r="B809" s="696" t="s">
        <v>48</v>
      </c>
      <c r="C809" s="696" t="s">
        <v>16</v>
      </c>
      <c r="D809" s="696" t="str">
        <f>'2 MD eta and phi'!$A$13</f>
        <v>Industry static diesel engines</v>
      </c>
      <c r="E809" s="699" t="s">
        <v>1048</v>
      </c>
      <c r="F809" s="696" t="s">
        <v>13</v>
      </c>
      <c r="G809" s="696">
        <f>1</f>
        <v>1</v>
      </c>
      <c r="H809" s="696">
        <f>1</f>
        <v>1</v>
      </c>
      <c r="I809" s="696">
        <f>1</f>
        <v>1</v>
      </c>
      <c r="J809" s="696">
        <f>1</f>
        <v>1</v>
      </c>
      <c r="K809" s="696">
        <f>1</f>
        <v>1</v>
      </c>
      <c r="L809" s="696">
        <f>1</f>
        <v>1</v>
      </c>
      <c r="M809" s="696">
        <f>1</f>
        <v>1</v>
      </c>
      <c r="N809" s="696">
        <f>1</f>
        <v>1</v>
      </c>
      <c r="O809" s="696">
        <f>1</f>
        <v>1</v>
      </c>
      <c r="P809" s="696">
        <f>1</f>
        <v>1</v>
      </c>
      <c r="Q809" s="696">
        <f>1</f>
        <v>1</v>
      </c>
      <c r="R809" s="696">
        <f>1</f>
        <v>1</v>
      </c>
      <c r="S809" s="696">
        <f>1</f>
        <v>1</v>
      </c>
      <c r="T809" s="696">
        <f>1</f>
        <v>1</v>
      </c>
      <c r="U809" s="696">
        <f>1</f>
        <v>1</v>
      </c>
      <c r="V809" s="696">
        <f>1</f>
        <v>1</v>
      </c>
      <c r="W809" s="696">
        <f>1</f>
        <v>1</v>
      </c>
      <c r="X809" s="696">
        <f>1</f>
        <v>1</v>
      </c>
      <c r="Y809" s="696">
        <f>1</f>
        <v>1</v>
      </c>
      <c r="Z809" s="696">
        <f>1</f>
        <v>1</v>
      </c>
      <c r="AA809" s="696">
        <f>1</f>
        <v>1</v>
      </c>
      <c r="AB809" s="696">
        <f>1</f>
        <v>1</v>
      </c>
      <c r="AC809" s="696">
        <f>1</f>
        <v>1</v>
      </c>
      <c r="AD809" s="696">
        <f>1</f>
        <v>1</v>
      </c>
      <c r="AE809" s="696">
        <f>1</f>
        <v>1</v>
      </c>
      <c r="AF809" s="696">
        <f>1</f>
        <v>1</v>
      </c>
      <c r="AG809" s="696">
        <f>1</f>
        <v>1</v>
      </c>
      <c r="AH809" s="696">
        <f>1</f>
        <v>1</v>
      </c>
      <c r="AI809" s="696">
        <f>1</f>
        <v>1</v>
      </c>
      <c r="AJ809" s="696">
        <f>1</f>
        <v>1</v>
      </c>
      <c r="AK809" s="696">
        <f>1</f>
        <v>1</v>
      </c>
      <c r="AL809" s="696">
        <f>1</f>
        <v>1</v>
      </c>
      <c r="AM809" s="696">
        <f>1</f>
        <v>1</v>
      </c>
      <c r="AN809" s="696">
        <f>1</f>
        <v>1</v>
      </c>
      <c r="AO809" s="696">
        <f>1</f>
        <v>1</v>
      </c>
      <c r="AP809" s="696">
        <f>1</f>
        <v>1</v>
      </c>
      <c r="AQ809" s="696">
        <f>1</f>
        <v>1</v>
      </c>
      <c r="AR809" s="696">
        <f>1</f>
        <v>1</v>
      </c>
      <c r="AS809" s="696">
        <f>1</f>
        <v>1</v>
      </c>
      <c r="AT809" s="696">
        <f>1</f>
        <v>1</v>
      </c>
      <c r="AU809" s="696">
        <f>1</f>
        <v>1</v>
      </c>
      <c r="AV809" s="696">
        <f>1</f>
        <v>1</v>
      </c>
      <c r="AW809" s="696">
        <f>1</f>
        <v>1</v>
      </c>
      <c r="AX809" s="696">
        <f>1</f>
        <v>1</v>
      </c>
      <c r="AY809" s="696">
        <f>1</f>
        <v>1</v>
      </c>
      <c r="AZ809" s="696">
        <f>1</f>
        <v>1</v>
      </c>
      <c r="BA809" s="696">
        <f>1</f>
        <v>1</v>
      </c>
      <c r="BB809" s="696">
        <f>1</f>
        <v>1</v>
      </c>
      <c r="BC809" s="696">
        <f>1</f>
        <v>1</v>
      </c>
      <c r="BD809" s="696">
        <f>1</f>
        <v>1</v>
      </c>
      <c r="BE809" s="696">
        <f>1</f>
        <v>1</v>
      </c>
      <c r="BF809" s="696">
        <f>1</f>
        <v>1</v>
      </c>
      <c r="BG809" s="696">
        <f>1</f>
        <v>1</v>
      </c>
      <c r="BH809" s="696">
        <f>1</f>
        <v>1</v>
      </c>
    </row>
    <row r="810" spans="1:60" s="697" customFormat="1" ht="12.75" x14ac:dyDescent="0.2">
      <c r="A810" s="697" t="s">
        <v>6</v>
      </c>
      <c r="B810" s="697" t="s">
        <v>48</v>
      </c>
      <c r="C810" s="697" t="s">
        <v>15</v>
      </c>
      <c r="F810" s="697" t="s">
        <v>9</v>
      </c>
      <c r="G810" s="697">
        <v>4162</v>
      </c>
      <c r="H810" s="697">
        <v>4881</v>
      </c>
      <c r="I810" s="697">
        <v>5527</v>
      </c>
      <c r="J810" s="697">
        <v>6350</v>
      </c>
      <c r="K810" s="697">
        <v>6958</v>
      </c>
      <c r="L810" s="697">
        <v>8032</v>
      </c>
      <c r="M810" s="697">
        <v>8841</v>
      </c>
      <c r="N810" s="697">
        <v>9209</v>
      </c>
      <c r="O810" s="697">
        <v>9754</v>
      </c>
      <c r="P810" s="697">
        <v>9581</v>
      </c>
      <c r="Q810" s="697">
        <v>1225</v>
      </c>
      <c r="R810" s="697">
        <v>1138</v>
      </c>
      <c r="S810" s="697">
        <v>848</v>
      </c>
      <c r="T810" s="697">
        <v>911</v>
      </c>
      <c r="U810" s="697">
        <v>703</v>
      </c>
      <c r="V810" s="697">
        <v>889</v>
      </c>
      <c r="W810" s="697">
        <v>757</v>
      </c>
      <c r="X810" s="697">
        <v>647</v>
      </c>
      <c r="Y810" s="697">
        <v>469</v>
      </c>
      <c r="Z810" s="697">
        <v>727</v>
      </c>
      <c r="AA810" s="697">
        <v>346</v>
      </c>
      <c r="AB810" s="697">
        <v>146</v>
      </c>
      <c r="AC810" s="697">
        <v>249</v>
      </c>
      <c r="AD810" s="697">
        <v>223</v>
      </c>
      <c r="AE810" s="697">
        <v>224</v>
      </c>
      <c r="AF810" s="697">
        <v>133</v>
      </c>
      <c r="AG810" s="697">
        <v>132</v>
      </c>
      <c r="AH810" s="697">
        <v>159</v>
      </c>
      <c r="AI810" s="697">
        <v>218</v>
      </c>
      <c r="AJ810" s="697">
        <v>141</v>
      </c>
      <c r="AK810" s="697">
        <v>147</v>
      </c>
      <c r="AL810" s="697">
        <v>266</v>
      </c>
      <c r="AM810" s="697">
        <v>123</v>
      </c>
      <c r="AN810" s="697">
        <v>159</v>
      </c>
      <c r="AO810" s="697">
        <v>133</v>
      </c>
      <c r="AP810" s="697">
        <v>110</v>
      </c>
      <c r="AQ810" s="697">
        <v>246</v>
      </c>
      <c r="AR810" s="697">
        <v>138</v>
      </c>
      <c r="AS810" s="697">
        <v>110</v>
      </c>
      <c r="AT810" s="697">
        <v>71</v>
      </c>
      <c r="AU810" s="697">
        <v>108</v>
      </c>
      <c r="AV810" s="697">
        <v>245</v>
      </c>
      <c r="AW810" s="697">
        <v>247</v>
      </c>
      <c r="AX810" s="697">
        <v>391</v>
      </c>
      <c r="AY810" s="697">
        <v>657</v>
      </c>
      <c r="AZ810" s="697">
        <v>168</v>
      </c>
      <c r="BA810" s="697">
        <v>156</v>
      </c>
      <c r="BB810" s="697">
        <v>261</v>
      </c>
      <c r="BC810" s="697">
        <v>175</v>
      </c>
      <c r="BD810" s="697">
        <v>197</v>
      </c>
      <c r="BE810" s="697">
        <v>231</v>
      </c>
      <c r="BF810" s="697">
        <v>62</v>
      </c>
      <c r="BG810" s="697">
        <v>7</v>
      </c>
      <c r="BH810" s="697">
        <v>14</v>
      </c>
    </row>
    <row r="811" spans="1:60" s="697" customFormat="1" ht="12.75" x14ac:dyDescent="0.2">
      <c r="A811" s="697" t="s">
        <v>6</v>
      </c>
      <c r="B811" s="697" t="s">
        <v>48</v>
      </c>
      <c r="C811" s="697" t="s">
        <v>15</v>
      </c>
      <c r="F811" s="697" t="s">
        <v>10</v>
      </c>
      <c r="G811" s="697">
        <v>3.9621114760340803E-2</v>
      </c>
      <c r="H811" s="697">
        <v>4.7095261527773803E-2</v>
      </c>
      <c r="I811" s="697">
        <v>5.1494908274403499E-2</v>
      </c>
      <c r="J811" s="697">
        <v>5.74037244621226E-2</v>
      </c>
      <c r="K811" s="697">
        <v>6.3260871541699598E-2</v>
      </c>
      <c r="L811" s="697">
        <v>7.0634585619811494E-2</v>
      </c>
      <c r="M811" s="697">
        <v>7.9417550730756403E-2</v>
      </c>
      <c r="N811" s="697">
        <v>8.1598837466882901E-2</v>
      </c>
      <c r="O811" s="697">
        <v>8.32018288365904E-2</v>
      </c>
      <c r="P811" s="697">
        <v>7.95149925721826E-2</v>
      </c>
      <c r="Q811" s="697">
        <v>9.8605040528683997E-3</v>
      </c>
      <c r="R811" s="697">
        <v>9.1863093316112403E-3</v>
      </c>
      <c r="S811" s="697">
        <v>6.7968324196082197E-3</v>
      </c>
      <c r="T811" s="697">
        <v>6.9453444845121101E-3</v>
      </c>
      <c r="U811" s="697">
        <v>5.5841071386018301E-3</v>
      </c>
      <c r="V811" s="697">
        <v>7.1968071757591498E-3</v>
      </c>
      <c r="W811" s="697">
        <v>6.0723224026182398E-3</v>
      </c>
      <c r="X811" s="697">
        <v>5.0557144419960303E-3</v>
      </c>
      <c r="Y811" s="697">
        <v>3.66666927268605E-3</v>
      </c>
      <c r="Z811" s="697">
        <v>5.4227426994368404E-3</v>
      </c>
      <c r="AA811" s="697">
        <v>2.78634529743833E-3</v>
      </c>
      <c r="AB811" s="697">
        <v>1.20084552685041E-3</v>
      </c>
      <c r="AC811" s="697">
        <v>2.06329082457056E-3</v>
      </c>
      <c r="AD811" s="697">
        <v>1.8641432464514399E-3</v>
      </c>
      <c r="AE811" s="697">
        <v>1.8753715161206599E-3</v>
      </c>
      <c r="AF811" s="697">
        <v>1.0668420672672E-3</v>
      </c>
      <c r="AG811" s="697">
        <v>1.03359173126615E-3</v>
      </c>
      <c r="AH811" s="697">
        <v>1.2317369815471901E-3</v>
      </c>
      <c r="AI811" s="697">
        <v>1.6674953149500901E-3</v>
      </c>
      <c r="AJ811" s="697">
        <v>1.10173464603844E-3</v>
      </c>
      <c r="AK811" s="697">
        <v>1.1544260853175801E-3</v>
      </c>
      <c r="AL811" s="697">
        <v>2.0004361853336399E-3</v>
      </c>
      <c r="AM811" s="697">
        <v>9.45608302902172E-4</v>
      </c>
      <c r="AN811" s="697">
        <v>1.20326925987589E-3</v>
      </c>
      <c r="AO811" s="697">
        <v>1.0083167175879201E-3</v>
      </c>
      <c r="AP811" s="697">
        <v>8.3713213750275905E-4</v>
      </c>
      <c r="AQ811" s="697">
        <v>1.7685118619698099E-3</v>
      </c>
      <c r="AR811" s="697">
        <v>1.0164922179418201E-3</v>
      </c>
      <c r="AS811" s="697">
        <v>8.0749946778444198E-4</v>
      </c>
      <c r="AT811" s="697">
        <v>5.1191094191613295E-4</v>
      </c>
      <c r="AU811" s="697">
        <v>7.7470446459313705E-4</v>
      </c>
      <c r="AV811" s="697">
        <v>1.73885888272994E-3</v>
      </c>
      <c r="AW811" s="697">
        <v>1.8049090603511899E-3</v>
      </c>
      <c r="AX811" s="697">
        <v>2.8342575477510799E-3</v>
      </c>
      <c r="AY811" s="697">
        <v>4.7416623965242204E-3</v>
      </c>
      <c r="AZ811" s="697">
        <v>1.22190704778529E-3</v>
      </c>
      <c r="BA811" s="697">
        <v>1.1535219390999599E-3</v>
      </c>
      <c r="BB811" s="697">
        <v>1.9612852805915401E-3</v>
      </c>
      <c r="BC811" s="697">
        <v>1.31545319241698E-3</v>
      </c>
      <c r="BD811" s="697">
        <v>1.5956068165619099E-3</v>
      </c>
      <c r="BE811" s="697">
        <v>1.7793320187330501E-3</v>
      </c>
      <c r="BF811" s="697">
        <v>5.2413116805166899E-4</v>
      </c>
      <c r="BG811" s="698">
        <v>5.7469848854297503E-5</v>
      </c>
      <c r="BH811" s="697">
        <v>1.1418597633087801E-4</v>
      </c>
    </row>
    <row r="812" spans="1:60" s="696" customFormat="1" ht="12.75" x14ac:dyDescent="0.2">
      <c r="A812" s="696" t="s">
        <v>6</v>
      </c>
      <c r="B812" s="696" t="s">
        <v>48</v>
      </c>
      <c r="C812" s="696" t="s">
        <v>15</v>
      </c>
      <c r="D812" s="696" t="s">
        <v>1075</v>
      </c>
      <c r="E812" s="699" t="s">
        <v>1053</v>
      </c>
      <c r="F812" s="696" t="s">
        <v>11</v>
      </c>
      <c r="G812" s="696">
        <f>0.5</f>
        <v>0.5</v>
      </c>
      <c r="H812" s="696">
        <f t="shared" ref="H812:BH812" si="94">0.5</f>
        <v>0.5</v>
      </c>
      <c r="I812" s="696">
        <f t="shared" si="94"/>
        <v>0.5</v>
      </c>
      <c r="J812" s="696">
        <f t="shared" si="94"/>
        <v>0.5</v>
      </c>
      <c r="K812" s="696">
        <f t="shared" si="94"/>
        <v>0.5</v>
      </c>
      <c r="L812" s="696">
        <f t="shared" si="94"/>
        <v>0.5</v>
      </c>
      <c r="M812" s="696">
        <f t="shared" si="94"/>
        <v>0.5</v>
      </c>
      <c r="N812" s="696">
        <f t="shared" si="94"/>
        <v>0.5</v>
      </c>
      <c r="O812" s="696">
        <f t="shared" si="94"/>
        <v>0.5</v>
      </c>
      <c r="P812" s="696">
        <f t="shared" si="94"/>
        <v>0.5</v>
      </c>
      <c r="Q812" s="696">
        <f t="shared" si="94"/>
        <v>0.5</v>
      </c>
      <c r="R812" s="696">
        <f t="shared" si="94"/>
        <v>0.5</v>
      </c>
      <c r="S812" s="696">
        <f t="shared" si="94"/>
        <v>0.5</v>
      </c>
      <c r="T812" s="696">
        <f t="shared" si="94"/>
        <v>0.5</v>
      </c>
      <c r="U812" s="696">
        <f t="shared" si="94"/>
        <v>0.5</v>
      </c>
      <c r="V812" s="696">
        <f t="shared" si="94"/>
        <v>0.5</v>
      </c>
      <c r="W812" s="696">
        <f t="shared" si="94"/>
        <v>0.5</v>
      </c>
      <c r="X812" s="696">
        <f t="shared" si="94"/>
        <v>0.5</v>
      </c>
      <c r="Y812" s="696">
        <f t="shared" si="94"/>
        <v>0.5</v>
      </c>
      <c r="Z812" s="696">
        <f t="shared" si="94"/>
        <v>0.5</v>
      </c>
      <c r="AA812" s="696">
        <f t="shared" si="94"/>
        <v>0.5</v>
      </c>
      <c r="AB812" s="696">
        <f t="shared" si="94"/>
        <v>0.5</v>
      </c>
      <c r="AC812" s="696">
        <f t="shared" si="94"/>
        <v>0.5</v>
      </c>
      <c r="AD812" s="696">
        <f t="shared" si="94"/>
        <v>0.5</v>
      </c>
      <c r="AE812" s="696">
        <f t="shared" si="94"/>
        <v>0.5</v>
      </c>
      <c r="AF812" s="696">
        <f t="shared" si="94"/>
        <v>0.5</v>
      </c>
      <c r="AG812" s="696">
        <f t="shared" si="94"/>
        <v>0.5</v>
      </c>
      <c r="AH812" s="696">
        <f t="shared" si="94"/>
        <v>0.5</v>
      </c>
      <c r="AI812" s="696">
        <f t="shared" si="94"/>
        <v>0.5</v>
      </c>
      <c r="AJ812" s="696">
        <f t="shared" si="94"/>
        <v>0.5</v>
      </c>
      <c r="AK812" s="696">
        <f t="shared" si="94"/>
        <v>0.5</v>
      </c>
      <c r="AL812" s="696">
        <f t="shared" si="94"/>
        <v>0.5</v>
      </c>
      <c r="AM812" s="696">
        <f t="shared" si="94"/>
        <v>0.5</v>
      </c>
      <c r="AN812" s="696">
        <f t="shared" si="94"/>
        <v>0.5</v>
      </c>
      <c r="AO812" s="696">
        <f t="shared" si="94"/>
        <v>0.5</v>
      </c>
      <c r="AP812" s="696">
        <f t="shared" si="94"/>
        <v>0.5</v>
      </c>
      <c r="AQ812" s="696">
        <f t="shared" si="94"/>
        <v>0.5</v>
      </c>
      <c r="AR812" s="696">
        <f t="shared" si="94"/>
        <v>0.5</v>
      </c>
      <c r="AS812" s="696">
        <f t="shared" si="94"/>
        <v>0.5</v>
      </c>
      <c r="AT812" s="696">
        <f t="shared" si="94"/>
        <v>0.5</v>
      </c>
      <c r="AU812" s="696">
        <f t="shared" si="94"/>
        <v>0.5</v>
      </c>
      <c r="AV812" s="696">
        <f t="shared" si="94"/>
        <v>0.5</v>
      </c>
      <c r="AW812" s="696">
        <f t="shared" si="94"/>
        <v>0.5</v>
      </c>
      <c r="AX812" s="696">
        <f t="shared" si="94"/>
        <v>0.5</v>
      </c>
      <c r="AY812" s="696">
        <f t="shared" si="94"/>
        <v>0.5</v>
      </c>
      <c r="AZ812" s="696">
        <f t="shared" si="94"/>
        <v>0.5</v>
      </c>
      <c r="BA812" s="696">
        <f t="shared" si="94"/>
        <v>0.5</v>
      </c>
      <c r="BB812" s="696">
        <f t="shared" si="94"/>
        <v>0.5</v>
      </c>
      <c r="BC812" s="696">
        <f t="shared" si="94"/>
        <v>0.5</v>
      </c>
      <c r="BD812" s="696">
        <f t="shared" si="94"/>
        <v>0.5</v>
      </c>
      <c r="BE812" s="696">
        <f>0.5</f>
        <v>0.5</v>
      </c>
      <c r="BF812" s="696">
        <f t="shared" si="94"/>
        <v>0.5</v>
      </c>
      <c r="BG812" s="696">
        <f t="shared" si="94"/>
        <v>0.5</v>
      </c>
      <c r="BH812" s="696">
        <f t="shared" si="94"/>
        <v>0.5</v>
      </c>
    </row>
    <row r="813" spans="1:60" s="696" customFormat="1" ht="12.75" x14ac:dyDescent="0.2">
      <c r="A813" s="696" t="s">
        <v>6</v>
      </c>
      <c r="B813" s="696" t="s">
        <v>48</v>
      </c>
      <c r="C813" s="696" t="s">
        <v>15</v>
      </c>
      <c r="D813" s="696" t="s">
        <v>1075</v>
      </c>
      <c r="E813" s="699" t="s">
        <v>1053</v>
      </c>
      <c r="F813" s="696" t="s">
        <v>12</v>
      </c>
      <c r="G813" s="700">
        <f>'3 Heat eta and phi'!D$20</f>
        <v>0.22082583439363709</v>
      </c>
      <c r="H813" s="700">
        <f>'3 Heat eta and phi'!E$20</f>
        <v>0.23818542510955309</v>
      </c>
      <c r="I813" s="700">
        <f>'3 Heat eta and phi'!F$20</f>
        <v>0.24042546167303691</v>
      </c>
      <c r="J813" s="700">
        <f>'3 Heat eta and phi'!G$20</f>
        <v>0.24721206174660004</v>
      </c>
      <c r="K813" s="700">
        <f>'3 Heat eta and phi'!H$20</f>
        <v>0.25245285308078824</v>
      </c>
      <c r="L813" s="700">
        <f>'3 Heat eta and phi'!I$20</f>
        <v>0.25597161877739627</v>
      </c>
      <c r="M813" s="700">
        <f>'3 Heat eta and phi'!J$20</f>
        <v>0.25795766803074527</v>
      </c>
      <c r="N813" s="700">
        <f>'3 Heat eta and phi'!K$20</f>
        <v>0.26274732024593184</v>
      </c>
      <c r="O813" s="700">
        <f>'3 Heat eta and phi'!L$20</f>
        <v>0.26301245275701968</v>
      </c>
      <c r="P813" s="700">
        <f>'3 Heat eta and phi'!M$20</f>
        <v>0.25926789110504256</v>
      </c>
      <c r="Q813" s="700">
        <f>'3 Heat eta and phi'!N$20</f>
        <v>0.26376961637687713</v>
      </c>
      <c r="R813" s="700">
        <f>'3 Heat eta and phi'!O$20</f>
        <v>0.27384463233818968</v>
      </c>
      <c r="S813" s="700">
        <f>'3 Heat eta and phi'!P$20</f>
        <v>0.29274828522686275</v>
      </c>
      <c r="T813" s="700">
        <f>'3 Heat eta and phi'!Q$20</f>
        <v>0.26305771052289167</v>
      </c>
      <c r="U813" s="700">
        <f>'3 Heat eta and phi'!R$20</f>
        <v>0.27337536104858901</v>
      </c>
      <c r="V813" s="700">
        <f>'3 Heat eta and phi'!S$20</f>
        <v>0.26712694482050137</v>
      </c>
      <c r="W813" s="700">
        <f>'3 Heat eta and phi'!T$20</f>
        <v>0.26379674514077622</v>
      </c>
      <c r="X813" s="700">
        <f>'3 Heat eta and phi'!U$20</f>
        <v>0.27815907003644758</v>
      </c>
      <c r="Y813" s="700">
        <f>'3 Heat eta and phi'!V$20</f>
        <v>0.28285577134714029</v>
      </c>
      <c r="Z813" s="700">
        <f>'3 Heat eta and phi'!W$20</f>
        <v>0.27873423627915395</v>
      </c>
      <c r="AA813" s="700">
        <f>'3 Heat eta and phi'!X$20</f>
        <v>0.30307632471533119</v>
      </c>
      <c r="AB813" s="700">
        <f>'3 Heat eta and phi'!Y$20</f>
        <v>0.30222719842934154</v>
      </c>
      <c r="AC813" s="700">
        <f>'3 Heat eta and phi'!Z$20</f>
        <v>0.31428327370669973</v>
      </c>
      <c r="AD813" s="700">
        <f>'3 Heat eta and phi'!AA$20</f>
        <v>0.32638671499685012</v>
      </c>
      <c r="AE813" s="700">
        <f>'3 Heat eta and phi'!AB$20</f>
        <v>0.32866456515327247</v>
      </c>
      <c r="AF813" s="700">
        <f>'3 Heat eta and phi'!AC$20</f>
        <v>0.32726578478118595</v>
      </c>
      <c r="AG813" s="700">
        <f>'3 Heat eta and phi'!AD$20</f>
        <v>0.33804828140726689</v>
      </c>
      <c r="AH813" s="700">
        <f>'3 Heat eta and phi'!AE$20</f>
        <v>0.35308368348877672</v>
      </c>
      <c r="AI813" s="700">
        <f>'3 Heat eta and phi'!AF$20</f>
        <v>0.36127501605989543</v>
      </c>
      <c r="AJ813" s="700">
        <f>'3 Heat eta and phi'!AG$20</f>
        <v>0.336314328692911</v>
      </c>
      <c r="AK813" s="700">
        <f>'3 Heat eta and phi'!AH$20</f>
        <v>0.34392257025756506</v>
      </c>
      <c r="AL813" s="700">
        <f>'3 Heat eta and phi'!AI$20</f>
        <v>0.36114628596185655</v>
      </c>
      <c r="AM813" s="700">
        <f>'3 Heat eta and phi'!AJ$20</f>
        <v>0.37061538562698515</v>
      </c>
      <c r="AN813" s="700">
        <f>'3 Heat eta and phi'!AK$20</f>
        <v>0.37678757180985728</v>
      </c>
      <c r="AO813" s="700">
        <f>'3 Heat eta and phi'!AL$20</f>
        <v>0.38741092067264526</v>
      </c>
      <c r="AP813" s="700">
        <f>'3 Heat eta and phi'!AM$20</f>
        <v>0.383268005286727</v>
      </c>
      <c r="AQ813" s="700">
        <f>'3 Heat eta and phi'!AN$20</f>
        <v>0.39361997933234427</v>
      </c>
      <c r="AR813" s="700">
        <f>'3 Heat eta and phi'!AO$20</f>
        <v>0.40715832414469166</v>
      </c>
      <c r="AS813" s="700">
        <f>'3 Heat eta and phi'!AP$20</f>
        <v>0.41465054901440324</v>
      </c>
      <c r="AT813" s="700">
        <f>'3 Heat eta and phi'!AQ$20</f>
        <v>0.40584455533179142</v>
      </c>
      <c r="AU813" s="700">
        <f>'3 Heat eta and phi'!AR$20</f>
        <v>0.4151583306213521</v>
      </c>
      <c r="AV813" s="700">
        <f>'3 Heat eta and phi'!AS$20</f>
        <v>0.43862096220278957</v>
      </c>
      <c r="AW813" s="700">
        <f>'3 Heat eta and phi'!AT$20</f>
        <v>0.44758791805257503</v>
      </c>
      <c r="AX813" s="700">
        <f>'3 Heat eta and phi'!AU$20</f>
        <v>0.44657128563417114</v>
      </c>
      <c r="AY813" s="700">
        <f>'3 Heat eta and phi'!AV$20</f>
        <v>0.45050456715809217</v>
      </c>
      <c r="AZ813" s="700">
        <f>'3 Heat eta and phi'!AW$20</f>
        <v>0.44928545717019908</v>
      </c>
      <c r="BA813" s="700">
        <f>'3 Heat eta and phi'!AX$20</f>
        <v>0.44282161656391661</v>
      </c>
      <c r="BB813" s="700">
        <f>'3 Heat eta and phi'!AY$20</f>
        <v>0.4474011718435042</v>
      </c>
      <c r="BC813" s="700">
        <f>'3 Heat eta and phi'!AZ$20</f>
        <v>0.42440799931491724</v>
      </c>
      <c r="BD813" s="700">
        <f>'3 Heat eta and phi'!BA$20</f>
        <v>0.43407536964877846</v>
      </c>
      <c r="BE813" s="700">
        <f>'3 Heat eta and phi'!BB$20</f>
        <v>0.43033233297466611</v>
      </c>
      <c r="BF813" s="700">
        <f>'3 Heat eta and phi'!BC$20</f>
        <v>0.42931747399306813</v>
      </c>
      <c r="BG813" s="700">
        <f>'3 Heat eta and phi'!BD$20</f>
        <v>0.4373933131244585</v>
      </c>
      <c r="BH813" s="700">
        <f>'3 Heat eta and phi'!BE$20</f>
        <v>0.44952489502727749</v>
      </c>
    </row>
    <row r="814" spans="1:60" s="696" customFormat="1" ht="12.75" x14ac:dyDescent="0.2">
      <c r="A814" s="696" t="s">
        <v>6</v>
      </c>
      <c r="B814" s="696" t="s">
        <v>48</v>
      </c>
      <c r="C814" s="696" t="s">
        <v>15</v>
      </c>
      <c r="D814" s="696" t="s">
        <v>1075</v>
      </c>
      <c r="E814" s="699" t="s">
        <v>1053</v>
      </c>
      <c r="F814" s="696" t="s">
        <v>13</v>
      </c>
      <c r="G814" s="700">
        <f>'3 Heat eta and phi'!D$24</f>
        <v>0.40171211160431208</v>
      </c>
      <c r="H814" s="700">
        <f>'3 Heat eta and phi'!E$24</f>
        <v>0.40134221094905953</v>
      </c>
      <c r="I814" s="700">
        <f>'3 Heat eta and phi'!F$24</f>
        <v>0.40445994504333127</v>
      </c>
      <c r="J814" s="700">
        <f>'3 Heat eta and phi'!G$24</f>
        <v>0.4048826886493343</v>
      </c>
      <c r="K814" s="700">
        <f>'3 Heat eta and phi'!H$24</f>
        <v>0.40282181357006985</v>
      </c>
      <c r="L814" s="700">
        <f>'3 Heat eta and phi'!I$24</f>
        <v>0.40393151553582751</v>
      </c>
      <c r="M814" s="700">
        <f>'3 Heat eta and phi'!J$24</f>
        <v>0.40287465652082011</v>
      </c>
      <c r="N814" s="700">
        <f>'3 Heat eta and phi'!K$24</f>
        <v>0.40208201225956464</v>
      </c>
      <c r="O814" s="700">
        <f>'3 Heat eta and phi'!L$24</f>
        <v>0.40271612766856901</v>
      </c>
      <c r="P814" s="700">
        <f>'3 Heat eta and phi'!M$24</f>
        <v>0.40308602832382168</v>
      </c>
      <c r="Q814" s="700">
        <f>'3 Heat eta and phi'!N$24</f>
        <v>0.40255759881631803</v>
      </c>
      <c r="R814" s="700">
        <f>'3 Heat eta and phi'!O$24</f>
        <v>0.40261044176706828</v>
      </c>
      <c r="S814" s="700">
        <f>'3 Heat eta and phi'!P$24</f>
        <v>0.40308602832382168</v>
      </c>
      <c r="T814" s="700">
        <f>'3 Heat eta and phi'!Q$24</f>
        <v>0.4022933840625661</v>
      </c>
      <c r="U814" s="700">
        <f>'3 Heat eta and phi'!R$24</f>
        <v>0.40287465652082011</v>
      </c>
      <c r="V814" s="700">
        <f>'3 Heat eta and phi'!S$24</f>
        <v>0.40102515324455723</v>
      </c>
      <c r="W814" s="700">
        <f>'3 Heat eta and phi'!T$24</f>
        <v>0.40076093849080541</v>
      </c>
      <c r="X814" s="700">
        <f>'3 Heat eta and phi'!U$24</f>
        <v>0.4033502430775735</v>
      </c>
      <c r="Y814" s="700">
        <f>'3 Heat eta and phi'!V$24</f>
        <v>0.40234622701331646</v>
      </c>
      <c r="Z814" s="700">
        <f>'3 Heat eta and phi'!W$24</f>
        <v>0.40435425914183065</v>
      </c>
      <c r="AA814" s="700">
        <f>'3 Heat eta and phi'!X$24</f>
        <v>0.40271612766856901</v>
      </c>
      <c r="AB814" s="700">
        <f>'3 Heat eta and phi'!Y$24</f>
        <v>0.402134855210315</v>
      </c>
      <c r="AC814" s="700">
        <f>'3 Heat eta and phi'!Z$24</f>
        <v>0.40250475586556766</v>
      </c>
      <c r="AD814" s="700">
        <f>'3 Heat eta and phi'!AA$24</f>
        <v>0.40160642570281135</v>
      </c>
      <c r="AE814" s="700">
        <f>'3 Heat eta and phi'!AB$24</f>
        <v>0.40202916930881427</v>
      </c>
      <c r="AF814" s="700">
        <f>'3 Heat eta and phi'!AC$24</f>
        <v>0.40409004438807872</v>
      </c>
      <c r="AG814" s="700">
        <f>'3 Heat eta and phi'!AD$24</f>
        <v>0.40414288733882908</v>
      </c>
      <c r="AH814" s="700">
        <f>'3 Heat eta and phi'!AE$24</f>
        <v>0.40340308602832387</v>
      </c>
      <c r="AI814" s="700">
        <f>'3 Heat eta and phi'!AF$24</f>
        <v>0.4022933840625661</v>
      </c>
      <c r="AJ814" s="700">
        <f>'3 Heat eta and phi'!AG$24</f>
        <v>0.39996829422954983</v>
      </c>
      <c r="AK814" s="700">
        <f>'3 Heat eta and phi'!AH$24</f>
        <v>0.40007398013105056</v>
      </c>
      <c r="AL814" s="700">
        <f>'3 Heat eta and phi'!AI$24</f>
        <v>0.40255759881631803</v>
      </c>
      <c r="AM814" s="700">
        <f>'3 Heat eta and phi'!AJ$24</f>
        <v>0.40165926865356172</v>
      </c>
      <c r="AN814" s="700">
        <f>'3 Heat eta and phi'!AK$24</f>
        <v>0.40292749947157058</v>
      </c>
      <c r="AO814" s="700">
        <f>'3 Heat eta and phi'!AL$24</f>
        <v>0.40113083914605796</v>
      </c>
      <c r="AP814" s="700">
        <f>'3 Heat eta and phi'!AM$24</f>
        <v>0.39965123652504764</v>
      </c>
      <c r="AQ814" s="700">
        <f>'3 Heat eta and phi'!AN$24</f>
        <v>0.40329740012682325</v>
      </c>
      <c r="AR814" s="700">
        <f>'3 Heat eta and phi'!AO$24</f>
        <v>0.40091946734305661</v>
      </c>
      <c r="AS814" s="700">
        <f>'3 Heat eta and phi'!AP$24</f>
        <v>0.40070809554005504</v>
      </c>
      <c r="AT814" s="700">
        <f>'3 Heat eta and phi'!AQ$24</f>
        <v>0.40012682308180103</v>
      </c>
      <c r="AU814" s="700">
        <f>'3 Heat eta and phi'!AR$24</f>
        <v>0.40097231029380687</v>
      </c>
      <c r="AV814" s="700">
        <f>'3 Heat eta and phi'!AS$24</f>
        <v>0.40123652504755869</v>
      </c>
      <c r="AW814" s="700">
        <f>'3 Heat eta and phi'!AT$24</f>
        <v>0.40054956668780395</v>
      </c>
      <c r="AX814" s="700">
        <f>'3 Heat eta and phi'!AU$24</f>
        <v>0.40033819488480238</v>
      </c>
      <c r="AY814" s="700">
        <f>'3 Heat eta and phi'!AV$24</f>
        <v>0.40065525258930468</v>
      </c>
      <c r="AZ814" s="700">
        <f>'3 Heat eta and phi'!AW$24</f>
        <v>0.40039103783555285</v>
      </c>
      <c r="BA814" s="700">
        <f>'3 Heat eta and phi'!AX$24</f>
        <v>0.40017966603255128</v>
      </c>
      <c r="BB814" s="700">
        <f>'3 Heat eta and phi'!AY$24</f>
        <v>0.40023250898330165</v>
      </c>
      <c r="BC814" s="700">
        <f>'3 Heat eta and phi'!AZ$24</f>
        <v>0.40139505389980978</v>
      </c>
      <c r="BD814" s="700">
        <f>'3 Heat eta and phi'!BA$24</f>
        <v>0.40123652504755869</v>
      </c>
      <c r="BE814" s="700">
        <f>'3 Heat eta and phi'!BB$24</f>
        <v>0.40329740012682325</v>
      </c>
      <c r="BF814" s="700">
        <f>'3 Heat eta and phi'!BC$24</f>
        <v>0.40123652504755869</v>
      </c>
      <c r="BG814" s="700">
        <f>'3 Heat eta and phi'!BD$24</f>
        <v>0.40192348340731354</v>
      </c>
      <c r="BH814" s="700">
        <f>'3 Heat eta and phi'!BE$24</f>
        <v>0.40266328471781876</v>
      </c>
    </row>
    <row r="815" spans="1:60" s="696" customFormat="1" ht="12.75" x14ac:dyDescent="0.2">
      <c r="A815" s="696" t="s">
        <v>6</v>
      </c>
      <c r="B815" s="696" t="s">
        <v>48</v>
      </c>
      <c r="C815" s="696" t="s">
        <v>15</v>
      </c>
      <c r="D815" s="696" t="s">
        <v>1074</v>
      </c>
      <c r="E815" s="699" t="s">
        <v>1047</v>
      </c>
      <c r="F815" s="696" t="s">
        <v>11</v>
      </c>
      <c r="G815" s="696">
        <f>0.5</f>
        <v>0.5</v>
      </c>
      <c r="H815" s="696">
        <f t="shared" ref="H815:BH815" si="95">0.5</f>
        <v>0.5</v>
      </c>
      <c r="I815" s="696">
        <f t="shared" si="95"/>
        <v>0.5</v>
      </c>
      <c r="J815" s="696">
        <f t="shared" si="95"/>
        <v>0.5</v>
      </c>
      <c r="K815" s="696">
        <f t="shared" si="95"/>
        <v>0.5</v>
      </c>
      <c r="L815" s="696">
        <f t="shared" si="95"/>
        <v>0.5</v>
      </c>
      <c r="M815" s="696">
        <f t="shared" si="95"/>
        <v>0.5</v>
      </c>
      <c r="N815" s="696">
        <f t="shared" si="95"/>
        <v>0.5</v>
      </c>
      <c r="O815" s="696">
        <f t="shared" si="95"/>
        <v>0.5</v>
      </c>
      <c r="P815" s="696">
        <f t="shared" si="95"/>
        <v>0.5</v>
      </c>
      <c r="Q815" s="696">
        <f t="shared" si="95"/>
        <v>0.5</v>
      </c>
      <c r="R815" s="696">
        <f t="shared" si="95"/>
        <v>0.5</v>
      </c>
      <c r="S815" s="696">
        <f t="shared" si="95"/>
        <v>0.5</v>
      </c>
      <c r="T815" s="696">
        <f t="shared" si="95"/>
        <v>0.5</v>
      </c>
      <c r="U815" s="696">
        <f t="shared" si="95"/>
        <v>0.5</v>
      </c>
      <c r="V815" s="696">
        <f t="shared" si="95"/>
        <v>0.5</v>
      </c>
      <c r="W815" s="696">
        <f t="shared" si="95"/>
        <v>0.5</v>
      </c>
      <c r="X815" s="696">
        <f t="shared" si="95"/>
        <v>0.5</v>
      </c>
      <c r="Y815" s="696">
        <f t="shared" si="95"/>
        <v>0.5</v>
      </c>
      <c r="Z815" s="696">
        <f t="shared" si="95"/>
        <v>0.5</v>
      </c>
      <c r="AA815" s="696">
        <f t="shared" si="95"/>
        <v>0.5</v>
      </c>
      <c r="AB815" s="696">
        <f t="shared" si="95"/>
        <v>0.5</v>
      </c>
      <c r="AC815" s="696">
        <f t="shared" si="95"/>
        <v>0.5</v>
      </c>
      <c r="AD815" s="696">
        <f t="shared" si="95"/>
        <v>0.5</v>
      </c>
      <c r="AE815" s="696">
        <f t="shared" si="95"/>
        <v>0.5</v>
      </c>
      <c r="AF815" s="696">
        <f t="shared" si="95"/>
        <v>0.5</v>
      </c>
      <c r="AG815" s="696">
        <f t="shared" si="95"/>
        <v>0.5</v>
      </c>
      <c r="AH815" s="696">
        <f t="shared" si="95"/>
        <v>0.5</v>
      </c>
      <c r="AI815" s="696">
        <f t="shared" si="95"/>
        <v>0.5</v>
      </c>
      <c r="AJ815" s="696">
        <f t="shared" si="95"/>
        <v>0.5</v>
      </c>
      <c r="AK815" s="696">
        <f t="shared" si="95"/>
        <v>0.5</v>
      </c>
      <c r="AL815" s="696">
        <f t="shared" si="95"/>
        <v>0.5</v>
      </c>
      <c r="AM815" s="696">
        <f t="shared" si="95"/>
        <v>0.5</v>
      </c>
      <c r="AN815" s="696">
        <f t="shared" si="95"/>
        <v>0.5</v>
      </c>
      <c r="AO815" s="696">
        <f t="shared" si="95"/>
        <v>0.5</v>
      </c>
      <c r="AP815" s="696">
        <f t="shared" si="95"/>
        <v>0.5</v>
      </c>
      <c r="AQ815" s="696">
        <f t="shared" si="95"/>
        <v>0.5</v>
      </c>
      <c r="AR815" s="696">
        <f t="shared" si="95"/>
        <v>0.5</v>
      </c>
      <c r="AS815" s="696">
        <f t="shared" si="95"/>
        <v>0.5</v>
      </c>
      <c r="AT815" s="696">
        <f t="shared" si="95"/>
        <v>0.5</v>
      </c>
      <c r="AU815" s="696">
        <f t="shared" si="95"/>
        <v>0.5</v>
      </c>
      <c r="AV815" s="696">
        <f t="shared" si="95"/>
        <v>0.5</v>
      </c>
      <c r="AW815" s="696">
        <f t="shared" si="95"/>
        <v>0.5</v>
      </c>
      <c r="AX815" s="696">
        <f t="shared" si="95"/>
        <v>0.5</v>
      </c>
      <c r="AY815" s="696">
        <f t="shared" si="95"/>
        <v>0.5</v>
      </c>
      <c r="AZ815" s="696">
        <f t="shared" si="95"/>
        <v>0.5</v>
      </c>
      <c r="BA815" s="696">
        <f t="shared" si="95"/>
        <v>0.5</v>
      </c>
      <c r="BB815" s="696">
        <f t="shared" si="95"/>
        <v>0.5</v>
      </c>
      <c r="BC815" s="696">
        <f t="shared" si="95"/>
        <v>0.5</v>
      </c>
      <c r="BD815" s="696">
        <f t="shared" si="95"/>
        <v>0.5</v>
      </c>
      <c r="BE815" s="696">
        <f>0.5</f>
        <v>0.5</v>
      </c>
      <c r="BF815" s="696">
        <f t="shared" si="95"/>
        <v>0.5</v>
      </c>
      <c r="BG815" s="696">
        <f t="shared" si="95"/>
        <v>0.5</v>
      </c>
      <c r="BH815" s="696">
        <f t="shared" si="95"/>
        <v>0.5</v>
      </c>
    </row>
    <row r="816" spans="1:60" s="696" customFormat="1" ht="12.75" x14ac:dyDescent="0.2">
      <c r="A816" s="696" t="s">
        <v>6</v>
      </c>
      <c r="B816" s="696" t="s">
        <v>48</v>
      </c>
      <c r="C816" s="696" t="s">
        <v>15</v>
      </c>
      <c r="D816" s="696" t="s">
        <v>1074</v>
      </c>
      <c r="E816" s="699" t="s">
        <v>1047</v>
      </c>
      <c r="F816" s="696" t="s">
        <v>12</v>
      </c>
      <c r="G816" s="700">
        <f>'3 Heat eta and phi'!D$21</f>
        <v>0.22082583439363709</v>
      </c>
      <c r="H816" s="700">
        <f>'3 Heat eta and phi'!E$21</f>
        <v>0.23818542510955309</v>
      </c>
      <c r="I816" s="700">
        <f>'3 Heat eta and phi'!F$21</f>
        <v>0.24042546167303691</v>
      </c>
      <c r="J816" s="700">
        <f>'3 Heat eta and phi'!G$21</f>
        <v>0.24721206174660004</v>
      </c>
      <c r="K816" s="700">
        <f>'3 Heat eta and phi'!H$21</f>
        <v>0.25245285308078824</v>
      </c>
      <c r="L816" s="700">
        <f>'3 Heat eta and phi'!I$21</f>
        <v>0.25597161877739627</v>
      </c>
      <c r="M816" s="700">
        <f>'3 Heat eta and phi'!J$21</f>
        <v>0.25795766803074527</v>
      </c>
      <c r="N816" s="700">
        <f>'3 Heat eta and phi'!K$21</f>
        <v>0.26274732024593184</v>
      </c>
      <c r="O816" s="700">
        <f>'3 Heat eta and phi'!L$21</f>
        <v>0.26301245275701968</v>
      </c>
      <c r="P816" s="700">
        <f>'3 Heat eta and phi'!M$21</f>
        <v>0.25926789110504256</v>
      </c>
      <c r="Q816" s="700">
        <f>'3 Heat eta and phi'!N$21</f>
        <v>0.26376961637687713</v>
      </c>
      <c r="R816" s="700">
        <f>'3 Heat eta and phi'!O$21</f>
        <v>0.27384463233818968</v>
      </c>
      <c r="S816" s="700">
        <f>'3 Heat eta and phi'!P$21</f>
        <v>0.29274828522686275</v>
      </c>
      <c r="T816" s="700">
        <f>'3 Heat eta and phi'!Q$21</f>
        <v>0.26305771052289167</v>
      </c>
      <c r="U816" s="700">
        <f>'3 Heat eta and phi'!R$21</f>
        <v>0.27337536104858901</v>
      </c>
      <c r="V816" s="700">
        <f>'3 Heat eta and phi'!S$21</f>
        <v>0.26712694482050137</v>
      </c>
      <c r="W816" s="700">
        <f>'3 Heat eta and phi'!T$21</f>
        <v>0.26379674514077622</v>
      </c>
      <c r="X816" s="700">
        <f>'3 Heat eta and phi'!U$21</f>
        <v>0.27815907003644758</v>
      </c>
      <c r="Y816" s="700">
        <f>'3 Heat eta and phi'!V$21</f>
        <v>0.28285577134714029</v>
      </c>
      <c r="Z816" s="700">
        <f>'3 Heat eta and phi'!W$21</f>
        <v>0.27873423627915395</v>
      </c>
      <c r="AA816" s="700">
        <f>'3 Heat eta and phi'!X$21</f>
        <v>0.30307632471533119</v>
      </c>
      <c r="AB816" s="700">
        <f>'3 Heat eta and phi'!Y$21</f>
        <v>0.30222719842934154</v>
      </c>
      <c r="AC816" s="700">
        <f>'3 Heat eta and phi'!Z$21</f>
        <v>0.31428327370669973</v>
      </c>
      <c r="AD816" s="700">
        <f>'3 Heat eta and phi'!AA$21</f>
        <v>0.32638671499685012</v>
      </c>
      <c r="AE816" s="700">
        <f>'3 Heat eta and phi'!AB$21</f>
        <v>0.32866456515327247</v>
      </c>
      <c r="AF816" s="700">
        <f>'3 Heat eta and phi'!AC$21</f>
        <v>0.32726578478118595</v>
      </c>
      <c r="AG816" s="700">
        <f>'3 Heat eta and phi'!AD$21</f>
        <v>0.33804828140726689</v>
      </c>
      <c r="AH816" s="700">
        <f>'3 Heat eta and phi'!AE$21</f>
        <v>0.35308368348877672</v>
      </c>
      <c r="AI816" s="700">
        <f>'3 Heat eta and phi'!AF$21</f>
        <v>0.36127501605989543</v>
      </c>
      <c r="AJ816" s="700">
        <f>'3 Heat eta and phi'!AG$21</f>
        <v>0.336314328692911</v>
      </c>
      <c r="AK816" s="700">
        <f>'3 Heat eta and phi'!AH$21</f>
        <v>0.34392257025756506</v>
      </c>
      <c r="AL816" s="700">
        <f>'3 Heat eta and phi'!AI$21</f>
        <v>0.36114628596185655</v>
      </c>
      <c r="AM816" s="700">
        <f>'3 Heat eta and phi'!AJ$21</f>
        <v>0.37061538562698515</v>
      </c>
      <c r="AN816" s="700">
        <f>'3 Heat eta and phi'!AK$21</f>
        <v>0.37678757180985728</v>
      </c>
      <c r="AO816" s="700">
        <f>'3 Heat eta and phi'!AL$21</f>
        <v>0.38741092067264526</v>
      </c>
      <c r="AP816" s="700">
        <f>'3 Heat eta and phi'!AM$21</f>
        <v>0.383268005286727</v>
      </c>
      <c r="AQ816" s="700">
        <f>'3 Heat eta and phi'!AN$21</f>
        <v>0.39361997933234427</v>
      </c>
      <c r="AR816" s="700">
        <f>'3 Heat eta and phi'!AO$21</f>
        <v>0.40715832414469166</v>
      </c>
      <c r="AS816" s="700">
        <f>'3 Heat eta and phi'!AP$21</f>
        <v>0.41465054901440324</v>
      </c>
      <c r="AT816" s="700">
        <f>'3 Heat eta and phi'!AQ$21</f>
        <v>0.40584455533179142</v>
      </c>
      <c r="AU816" s="700">
        <f>'3 Heat eta and phi'!AR$21</f>
        <v>0.4151583306213521</v>
      </c>
      <c r="AV816" s="700">
        <f>'3 Heat eta and phi'!AS$21</f>
        <v>0.43862096220278957</v>
      </c>
      <c r="AW816" s="700">
        <f>'3 Heat eta and phi'!AT$21</f>
        <v>0.44758791805257503</v>
      </c>
      <c r="AX816" s="700">
        <f>'3 Heat eta and phi'!AU$21</f>
        <v>0.44657128563417114</v>
      </c>
      <c r="AY816" s="700">
        <f>'3 Heat eta and phi'!AV$21</f>
        <v>0.45050456715809217</v>
      </c>
      <c r="AZ816" s="700">
        <f>'3 Heat eta and phi'!AW$21</f>
        <v>0.44928545717019908</v>
      </c>
      <c r="BA816" s="700">
        <f>'3 Heat eta and phi'!AX$21</f>
        <v>0.44282161656391661</v>
      </c>
      <c r="BB816" s="700">
        <f>'3 Heat eta and phi'!AY$21</f>
        <v>0.4474011718435042</v>
      </c>
      <c r="BC816" s="700">
        <f>'3 Heat eta and phi'!AZ$21</f>
        <v>0.42440799931491724</v>
      </c>
      <c r="BD816" s="700">
        <f>'3 Heat eta and phi'!BA$21</f>
        <v>0.43407536964877846</v>
      </c>
      <c r="BE816" s="700">
        <f>'3 Heat eta and phi'!BB$21</f>
        <v>0.43033233297466611</v>
      </c>
      <c r="BF816" s="700">
        <f>'3 Heat eta and phi'!BC$21</f>
        <v>0.42931747399306813</v>
      </c>
      <c r="BG816" s="700">
        <f>'3 Heat eta and phi'!BD$21</f>
        <v>0.4373933131244585</v>
      </c>
      <c r="BH816" s="700">
        <f>'3 Heat eta and phi'!BE$21</f>
        <v>0.44952489502727749</v>
      </c>
    </row>
    <row r="817" spans="1:60" s="696" customFormat="1" ht="12.75" x14ac:dyDescent="0.2">
      <c r="A817" s="696" t="s">
        <v>6</v>
      </c>
      <c r="B817" s="696" t="s">
        <v>48</v>
      </c>
      <c r="C817" s="696" t="s">
        <v>15</v>
      </c>
      <c r="D817" s="696" t="s">
        <v>1074</v>
      </c>
      <c r="E817" s="699" t="s">
        <v>1047</v>
      </c>
      <c r="F817" s="696" t="s">
        <v>13</v>
      </c>
      <c r="G817" s="700">
        <f>'3 Heat eta and phi'!D$25</f>
        <v>0.67581033100446697</v>
      </c>
      <c r="H817" s="700">
        <f>'3 Heat eta and phi'!E$25</f>
        <v>0.67560989577368002</v>
      </c>
      <c r="I817" s="700">
        <f>'3 Heat eta and phi'!F$25</f>
        <v>0.67729927843316917</v>
      </c>
      <c r="J817" s="700">
        <f>'3 Heat eta and phi'!G$25</f>
        <v>0.6775283472683542</v>
      </c>
      <c r="K817" s="700">
        <f>'3 Heat eta and phi'!H$25</f>
        <v>0.67641163669682736</v>
      </c>
      <c r="L817" s="700">
        <f>'3 Heat eta and phi'!I$25</f>
        <v>0.67701294238918797</v>
      </c>
      <c r="M817" s="700">
        <f>'3 Heat eta and phi'!J$25</f>
        <v>0.67644027030122555</v>
      </c>
      <c r="N817" s="700">
        <f>'3 Heat eta and phi'!K$25</f>
        <v>0.67601076623525369</v>
      </c>
      <c r="O817" s="700">
        <f>'3 Heat eta and phi'!L$25</f>
        <v>0.67635436948803118</v>
      </c>
      <c r="P817" s="700">
        <f>'3 Heat eta and phi'!M$25</f>
        <v>0.67655480471881801</v>
      </c>
      <c r="Q817" s="700">
        <f>'3 Heat eta and phi'!N$25</f>
        <v>0.67626846867483681</v>
      </c>
      <c r="R817" s="700">
        <f>'3 Heat eta and phi'!O$25</f>
        <v>0.6762971022792349</v>
      </c>
      <c r="S817" s="700">
        <f>'3 Heat eta and phi'!P$25</f>
        <v>0.67655480471881801</v>
      </c>
      <c r="T817" s="700">
        <f>'3 Heat eta and phi'!Q$25</f>
        <v>0.67612530065284626</v>
      </c>
      <c r="U817" s="700">
        <f>'3 Heat eta and phi'!R$25</f>
        <v>0.67644027030122555</v>
      </c>
      <c r="V817" s="700">
        <f>'3 Heat eta and phi'!S$25</f>
        <v>0.67543809414729128</v>
      </c>
      <c r="W817" s="700">
        <f>'3 Heat eta and phi'!T$25</f>
        <v>0.67529492612530073</v>
      </c>
      <c r="X817" s="700">
        <f>'3 Heat eta and phi'!U$25</f>
        <v>0.67669797274080867</v>
      </c>
      <c r="Y817" s="700">
        <f>'3 Heat eta and phi'!V$25</f>
        <v>0.67615393425724424</v>
      </c>
      <c r="Z817" s="700">
        <f>'3 Heat eta and phi'!W$25</f>
        <v>0.677242011224373</v>
      </c>
      <c r="AA817" s="700">
        <f>'3 Heat eta and phi'!X$25</f>
        <v>0.67635436948803118</v>
      </c>
      <c r="AB817" s="700">
        <f>'3 Heat eta and phi'!Y$25</f>
        <v>0.67603939983965189</v>
      </c>
      <c r="AC817" s="700">
        <f>'3 Heat eta and phi'!Z$25</f>
        <v>0.67623983507043872</v>
      </c>
      <c r="AD817" s="700">
        <f>'3 Heat eta and phi'!AA$25</f>
        <v>0.67575306379567057</v>
      </c>
      <c r="AE817" s="700">
        <f>'3 Heat eta and phi'!AB$25</f>
        <v>0.6759821326308556</v>
      </c>
      <c r="AF817" s="700">
        <f>'3 Heat eta and phi'!AC$25</f>
        <v>0.67709884320238234</v>
      </c>
      <c r="AG817" s="700">
        <f>'3 Heat eta and phi'!AD$25</f>
        <v>0.67712747680678054</v>
      </c>
      <c r="AH817" s="700">
        <f>'3 Heat eta and phi'!AE$25</f>
        <v>0.67672660634520676</v>
      </c>
      <c r="AI817" s="700">
        <f>'3 Heat eta and phi'!AF$25</f>
        <v>0.67612530065284626</v>
      </c>
      <c r="AJ817" s="700">
        <f>'3 Heat eta and phi'!AG$25</f>
        <v>0.67486542205932887</v>
      </c>
      <c r="AK817" s="700">
        <f>'3 Heat eta and phi'!AH$25</f>
        <v>0.67492268926812504</v>
      </c>
      <c r="AL817" s="700">
        <f>'3 Heat eta and phi'!AI$25</f>
        <v>0.67626846867483681</v>
      </c>
      <c r="AM817" s="700">
        <f>'3 Heat eta and phi'!AJ$25</f>
        <v>0.67578169740006877</v>
      </c>
      <c r="AN817" s="700">
        <f>'3 Heat eta and phi'!AK$25</f>
        <v>0.67646890390562375</v>
      </c>
      <c r="AO817" s="700">
        <f>'3 Heat eta and phi'!AL$25</f>
        <v>0.67549536135608745</v>
      </c>
      <c r="AP817" s="700">
        <f>'3 Heat eta and phi'!AM$25</f>
        <v>0.67469362043294012</v>
      </c>
      <c r="AQ817" s="700">
        <f>'3 Heat eta and phi'!AN$25</f>
        <v>0.67666933913641047</v>
      </c>
      <c r="AR817" s="700">
        <f>'3 Heat eta and phi'!AO$25</f>
        <v>0.6753808269384951</v>
      </c>
      <c r="AS817" s="700">
        <f>'3 Heat eta and phi'!AP$25</f>
        <v>0.67526629252090253</v>
      </c>
      <c r="AT817" s="700">
        <f>'3 Heat eta and phi'!AQ$25</f>
        <v>0.67495132287252324</v>
      </c>
      <c r="AU817" s="700">
        <f>'3 Heat eta and phi'!AR$25</f>
        <v>0.67540946054289319</v>
      </c>
      <c r="AV817" s="700">
        <f>'3 Heat eta and phi'!AS$25</f>
        <v>0.67555262856488385</v>
      </c>
      <c r="AW817" s="700">
        <f>'3 Heat eta and phi'!AT$25</f>
        <v>0.67518039170770816</v>
      </c>
      <c r="AX817" s="700">
        <f>'3 Heat eta and phi'!AU$25</f>
        <v>0.6750658572901157</v>
      </c>
      <c r="AY817" s="700">
        <f>'3 Heat eta and phi'!AV$25</f>
        <v>0.67523765891650445</v>
      </c>
      <c r="AZ817" s="700">
        <f>'3 Heat eta and phi'!AW$25</f>
        <v>0.67509449089451379</v>
      </c>
      <c r="BA817" s="700">
        <f>'3 Heat eta and phi'!AX$25</f>
        <v>0.67497995647692133</v>
      </c>
      <c r="BB817" s="700">
        <f>'3 Heat eta and phi'!AY$25</f>
        <v>0.67500859008131942</v>
      </c>
      <c r="BC817" s="700">
        <f>'3 Heat eta and phi'!AZ$25</f>
        <v>0.67563852937807811</v>
      </c>
      <c r="BD817" s="700">
        <f>'3 Heat eta and phi'!BA$25</f>
        <v>0.67555262856488385</v>
      </c>
      <c r="BE817" s="700">
        <f>'3 Heat eta and phi'!BB$25</f>
        <v>0.67666933913641047</v>
      </c>
      <c r="BF817" s="700">
        <f>'3 Heat eta and phi'!BC$25</f>
        <v>0.67555262856488385</v>
      </c>
      <c r="BG817" s="700">
        <f>'3 Heat eta and phi'!BD$25</f>
        <v>0.67592486542205932</v>
      </c>
      <c r="BH817" s="700">
        <f>'3 Heat eta and phi'!BE$25</f>
        <v>0.67632573588363309</v>
      </c>
    </row>
    <row r="818" spans="1:60" s="697" customFormat="1" ht="12.75" x14ac:dyDescent="0.2">
      <c r="A818" s="697" t="s">
        <v>6</v>
      </c>
      <c r="B818" s="697" t="s">
        <v>48</v>
      </c>
      <c r="C818" s="697" t="s">
        <v>51</v>
      </c>
      <c r="F818" s="697" t="s">
        <v>9</v>
      </c>
      <c r="BC818" s="697">
        <v>81</v>
      </c>
      <c r="BD818" s="697">
        <v>12</v>
      </c>
      <c r="BE818" s="697">
        <v>164</v>
      </c>
      <c r="BF818" s="697">
        <v>97</v>
      </c>
      <c r="BG818" s="697">
        <v>170</v>
      </c>
      <c r="BH818" s="697">
        <v>229</v>
      </c>
    </row>
    <row r="819" spans="1:60" s="697" customFormat="1" ht="12.75" x14ac:dyDescent="0.2">
      <c r="A819" s="697" t="s">
        <v>6</v>
      </c>
      <c r="B819" s="697" t="s">
        <v>48</v>
      </c>
      <c r="C819" s="697" t="s">
        <v>51</v>
      </c>
      <c r="F819" s="697" t="s">
        <v>10</v>
      </c>
      <c r="BC819" s="697">
        <v>6.08866906204429E-4</v>
      </c>
      <c r="BD819" s="697">
        <v>9.7194323851487095E-5</v>
      </c>
      <c r="BE819" s="697">
        <v>1.26324870594035E-3</v>
      </c>
      <c r="BF819" s="697">
        <v>8.2001166614535301E-4</v>
      </c>
      <c r="BG819" s="697">
        <v>1.3956963293186499E-3</v>
      </c>
      <c r="BH819" s="697">
        <v>1.8677563271265101E-3</v>
      </c>
    </row>
    <row r="820" spans="1:60" s="696" customFormat="1" ht="12.75" x14ac:dyDescent="0.2">
      <c r="A820" s="696" t="s">
        <v>6</v>
      </c>
      <c r="B820" s="696" t="s">
        <v>48</v>
      </c>
      <c r="C820" s="696" t="s">
        <v>51</v>
      </c>
      <c r="D820" s="696" t="s">
        <v>1075</v>
      </c>
      <c r="E820" s="699" t="s">
        <v>1053</v>
      </c>
      <c r="F820" s="696" t="s">
        <v>11</v>
      </c>
      <c r="G820" s="705"/>
      <c r="H820" s="705"/>
      <c r="I820" s="705"/>
      <c r="J820" s="705"/>
      <c r="K820" s="705"/>
      <c r="L820" s="705"/>
      <c r="M820" s="705"/>
      <c r="N820" s="705"/>
      <c r="O820" s="705"/>
      <c r="P820" s="705"/>
      <c r="Q820" s="705"/>
      <c r="R820" s="705"/>
      <c r="S820" s="705"/>
      <c r="T820" s="705"/>
      <c r="U820" s="705"/>
      <c r="V820" s="705"/>
      <c r="W820" s="705"/>
      <c r="X820" s="705"/>
      <c r="Y820" s="705"/>
      <c r="Z820" s="705"/>
      <c r="AA820" s="705"/>
      <c r="AB820" s="705"/>
      <c r="AC820" s="705"/>
      <c r="AD820" s="705"/>
      <c r="AE820" s="705"/>
      <c r="AF820" s="705"/>
      <c r="AG820" s="705"/>
      <c r="AH820" s="705"/>
      <c r="AI820" s="705"/>
      <c r="AJ820" s="705"/>
      <c r="AK820" s="705"/>
      <c r="AL820" s="705"/>
      <c r="AM820" s="705"/>
      <c r="AN820" s="705"/>
      <c r="AO820" s="705"/>
      <c r="AP820" s="705"/>
      <c r="AQ820" s="705"/>
      <c r="AR820" s="705"/>
      <c r="AS820" s="705"/>
      <c r="AT820" s="705"/>
      <c r="AU820" s="705"/>
      <c r="AV820" s="705"/>
      <c r="AW820" s="705"/>
      <c r="AX820" s="705"/>
      <c r="AY820" s="705"/>
      <c r="AZ820" s="705"/>
      <c r="BA820" s="705"/>
      <c r="BB820" s="705"/>
      <c r="BC820" s="696">
        <f t="shared" ref="BC820:BH820" si="96">0.5</f>
        <v>0.5</v>
      </c>
      <c r="BD820" s="696">
        <f t="shared" si="96"/>
        <v>0.5</v>
      </c>
      <c r="BE820" s="696">
        <f>0.5</f>
        <v>0.5</v>
      </c>
      <c r="BF820" s="696">
        <f t="shared" si="96"/>
        <v>0.5</v>
      </c>
      <c r="BG820" s="696">
        <f t="shared" si="96"/>
        <v>0.5</v>
      </c>
      <c r="BH820" s="696">
        <f t="shared" si="96"/>
        <v>0.5</v>
      </c>
    </row>
    <row r="821" spans="1:60" s="696" customFormat="1" ht="12.75" x14ac:dyDescent="0.2">
      <c r="A821" s="696" t="s">
        <v>6</v>
      </c>
      <c r="B821" s="696" t="s">
        <v>48</v>
      </c>
      <c r="C821" s="696" t="s">
        <v>51</v>
      </c>
      <c r="D821" s="696" t="s">
        <v>1075</v>
      </c>
      <c r="E821" s="699" t="s">
        <v>1053</v>
      </c>
      <c r="F821" s="696" t="s">
        <v>12</v>
      </c>
      <c r="G821" s="705"/>
      <c r="H821" s="705"/>
      <c r="I821" s="705"/>
      <c r="J821" s="705"/>
      <c r="K821" s="705"/>
      <c r="L821" s="705"/>
      <c r="M821" s="705"/>
      <c r="N821" s="705"/>
      <c r="O821" s="705"/>
      <c r="P821" s="705"/>
      <c r="Q821" s="705"/>
      <c r="R821" s="705"/>
      <c r="S821" s="705"/>
      <c r="T821" s="705"/>
      <c r="U821" s="705"/>
      <c r="V821" s="705"/>
      <c r="W821" s="705"/>
      <c r="X821" s="705"/>
      <c r="Y821" s="705"/>
      <c r="Z821" s="705"/>
      <c r="AA821" s="705"/>
      <c r="AB821" s="705"/>
      <c r="AC821" s="705"/>
      <c r="AD821" s="705"/>
      <c r="AE821" s="705"/>
      <c r="AF821" s="705"/>
      <c r="AG821" s="705"/>
      <c r="AH821" s="705"/>
      <c r="AI821" s="705"/>
      <c r="AJ821" s="705"/>
      <c r="AK821" s="705"/>
      <c r="AL821" s="705"/>
      <c r="AM821" s="705"/>
      <c r="AN821" s="705"/>
      <c r="AO821" s="705"/>
      <c r="AP821" s="705"/>
      <c r="AQ821" s="705"/>
      <c r="AR821" s="705"/>
      <c r="AS821" s="705"/>
      <c r="AT821" s="705"/>
      <c r="AU821" s="705"/>
      <c r="AV821" s="705"/>
      <c r="AW821" s="705"/>
      <c r="AX821" s="705"/>
      <c r="AY821" s="705"/>
      <c r="AZ821" s="705"/>
      <c r="BA821" s="705"/>
      <c r="BB821" s="705"/>
      <c r="BC821" s="700">
        <f>'3 Heat eta and phi'!AZ$20</f>
        <v>0.42440799931491724</v>
      </c>
      <c r="BD821" s="700">
        <f>'3 Heat eta and phi'!BA$20</f>
        <v>0.43407536964877846</v>
      </c>
      <c r="BE821" s="700">
        <f>'3 Heat eta and phi'!BB$20</f>
        <v>0.43033233297466611</v>
      </c>
      <c r="BF821" s="700">
        <f>'3 Heat eta and phi'!BC$20</f>
        <v>0.42931747399306813</v>
      </c>
      <c r="BG821" s="700">
        <f>'3 Heat eta and phi'!BD$20</f>
        <v>0.4373933131244585</v>
      </c>
      <c r="BH821" s="700">
        <f>'3 Heat eta and phi'!BE$20</f>
        <v>0.44952489502727749</v>
      </c>
    </row>
    <row r="822" spans="1:60" s="696" customFormat="1" ht="12.75" x14ac:dyDescent="0.2">
      <c r="A822" s="696" t="s">
        <v>6</v>
      </c>
      <c r="B822" s="696" t="s">
        <v>48</v>
      </c>
      <c r="C822" s="696" t="s">
        <v>51</v>
      </c>
      <c r="D822" s="696" t="s">
        <v>1075</v>
      </c>
      <c r="E822" s="699" t="s">
        <v>1053</v>
      </c>
      <c r="F822" s="696" t="s">
        <v>13</v>
      </c>
      <c r="G822" s="705"/>
      <c r="H822" s="705"/>
      <c r="I822" s="705"/>
      <c r="J822" s="705"/>
      <c r="K822" s="705"/>
      <c r="L822" s="705"/>
      <c r="M822" s="705"/>
      <c r="N822" s="705"/>
      <c r="O822" s="705"/>
      <c r="P822" s="705"/>
      <c r="Q822" s="705"/>
      <c r="R822" s="705"/>
      <c r="S822" s="705"/>
      <c r="T822" s="705"/>
      <c r="U822" s="705"/>
      <c r="V822" s="705"/>
      <c r="W822" s="705"/>
      <c r="X822" s="705"/>
      <c r="Y822" s="705"/>
      <c r="Z822" s="705"/>
      <c r="AA822" s="705"/>
      <c r="AB822" s="705"/>
      <c r="AC822" s="705"/>
      <c r="AD822" s="705"/>
      <c r="AE822" s="705"/>
      <c r="AF822" s="705"/>
      <c r="AG822" s="705"/>
      <c r="AH822" s="705"/>
      <c r="AI822" s="705"/>
      <c r="AJ822" s="705"/>
      <c r="AK822" s="705"/>
      <c r="AL822" s="705"/>
      <c r="AM822" s="705"/>
      <c r="AN822" s="705"/>
      <c r="AO822" s="705"/>
      <c r="AP822" s="705"/>
      <c r="AQ822" s="705"/>
      <c r="AR822" s="705"/>
      <c r="AS822" s="705"/>
      <c r="AT822" s="705"/>
      <c r="AU822" s="705"/>
      <c r="AV822" s="705"/>
      <c r="AW822" s="705"/>
      <c r="AX822" s="705"/>
      <c r="AY822" s="705"/>
      <c r="AZ822" s="705"/>
      <c r="BA822" s="705"/>
      <c r="BB822" s="705"/>
      <c r="BC822" s="700">
        <f>'3 Heat eta and phi'!AZ$24</f>
        <v>0.40139505389980978</v>
      </c>
      <c r="BD822" s="700">
        <f>'3 Heat eta and phi'!BA$24</f>
        <v>0.40123652504755869</v>
      </c>
      <c r="BE822" s="700">
        <f>'3 Heat eta and phi'!BB$24</f>
        <v>0.40329740012682325</v>
      </c>
      <c r="BF822" s="700">
        <f>'3 Heat eta and phi'!BC$24</f>
        <v>0.40123652504755869</v>
      </c>
      <c r="BG822" s="700">
        <f>'3 Heat eta and phi'!BD$24</f>
        <v>0.40192348340731354</v>
      </c>
      <c r="BH822" s="700">
        <f>'3 Heat eta and phi'!BE$24</f>
        <v>0.40266328471781876</v>
      </c>
    </row>
    <row r="823" spans="1:60" s="696" customFormat="1" ht="12.75" x14ac:dyDescent="0.2">
      <c r="A823" s="696" t="s">
        <v>6</v>
      </c>
      <c r="B823" s="696" t="s">
        <v>48</v>
      </c>
      <c r="C823" s="696" t="s">
        <v>51</v>
      </c>
      <c r="D823" s="696" t="s">
        <v>1074</v>
      </c>
      <c r="E823" s="699" t="s">
        <v>1047</v>
      </c>
      <c r="F823" s="696" t="s">
        <v>11</v>
      </c>
      <c r="G823" s="705"/>
      <c r="H823" s="705"/>
      <c r="I823" s="705"/>
      <c r="J823" s="705"/>
      <c r="K823" s="705"/>
      <c r="L823" s="705"/>
      <c r="M823" s="705"/>
      <c r="N823" s="705"/>
      <c r="O823" s="705"/>
      <c r="P823" s="705"/>
      <c r="Q823" s="705"/>
      <c r="R823" s="705"/>
      <c r="S823" s="705"/>
      <c r="T823" s="705"/>
      <c r="U823" s="705"/>
      <c r="V823" s="705"/>
      <c r="W823" s="705"/>
      <c r="X823" s="705"/>
      <c r="Y823" s="705"/>
      <c r="Z823" s="705"/>
      <c r="AA823" s="705"/>
      <c r="AB823" s="705"/>
      <c r="AC823" s="705"/>
      <c r="AD823" s="705"/>
      <c r="AE823" s="705"/>
      <c r="AF823" s="705"/>
      <c r="AG823" s="705"/>
      <c r="AH823" s="705"/>
      <c r="AI823" s="705"/>
      <c r="AJ823" s="705"/>
      <c r="AK823" s="705"/>
      <c r="AL823" s="705"/>
      <c r="AM823" s="705"/>
      <c r="AN823" s="705"/>
      <c r="AO823" s="705"/>
      <c r="AP823" s="705"/>
      <c r="AQ823" s="705"/>
      <c r="AR823" s="705"/>
      <c r="AS823" s="705"/>
      <c r="AT823" s="705"/>
      <c r="AU823" s="705"/>
      <c r="AV823" s="705"/>
      <c r="AW823" s="705"/>
      <c r="AX823" s="705"/>
      <c r="AY823" s="705"/>
      <c r="AZ823" s="705"/>
      <c r="BA823" s="705"/>
      <c r="BB823" s="705"/>
      <c r="BC823" s="696">
        <f t="shared" ref="BC823:BH823" si="97">0.5</f>
        <v>0.5</v>
      </c>
      <c r="BD823" s="696">
        <f t="shared" si="97"/>
        <v>0.5</v>
      </c>
      <c r="BE823" s="696">
        <f>0.5</f>
        <v>0.5</v>
      </c>
      <c r="BF823" s="696">
        <f t="shared" si="97"/>
        <v>0.5</v>
      </c>
      <c r="BG823" s="696">
        <f t="shared" si="97"/>
        <v>0.5</v>
      </c>
      <c r="BH823" s="696">
        <f t="shared" si="97"/>
        <v>0.5</v>
      </c>
    </row>
    <row r="824" spans="1:60" s="696" customFormat="1" ht="12.75" x14ac:dyDescent="0.2">
      <c r="A824" s="696" t="s">
        <v>6</v>
      </c>
      <c r="B824" s="696" t="s">
        <v>48</v>
      </c>
      <c r="C824" s="696" t="s">
        <v>51</v>
      </c>
      <c r="D824" s="696" t="s">
        <v>1074</v>
      </c>
      <c r="E824" s="699" t="s">
        <v>1047</v>
      </c>
      <c r="F824" s="696" t="s">
        <v>12</v>
      </c>
      <c r="G824" s="705"/>
      <c r="H824" s="705"/>
      <c r="I824" s="705"/>
      <c r="J824" s="705"/>
      <c r="K824" s="705"/>
      <c r="L824" s="705"/>
      <c r="M824" s="705"/>
      <c r="N824" s="705"/>
      <c r="O824" s="705"/>
      <c r="P824" s="705"/>
      <c r="Q824" s="705"/>
      <c r="R824" s="705"/>
      <c r="S824" s="705"/>
      <c r="T824" s="705"/>
      <c r="U824" s="705"/>
      <c r="V824" s="705"/>
      <c r="W824" s="705"/>
      <c r="X824" s="705"/>
      <c r="Y824" s="705"/>
      <c r="Z824" s="705"/>
      <c r="AA824" s="705"/>
      <c r="AB824" s="705"/>
      <c r="AC824" s="705"/>
      <c r="AD824" s="705"/>
      <c r="AE824" s="705"/>
      <c r="AF824" s="705"/>
      <c r="AG824" s="705"/>
      <c r="AH824" s="705"/>
      <c r="AI824" s="705"/>
      <c r="AJ824" s="705"/>
      <c r="AK824" s="705"/>
      <c r="AL824" s="705"/>
      <c r="AM824" s="705"/>
      <c r="AN824" s="705"/>
      <c r="AO824" s="705"/>
      <c r="AP824" s="705"/>
      <c r="AQ824" s="705"/>
      <c r="AR824" s="705"/>
      <c r="AS824" s="705"/>
      <c r="AT824" s="705"/>
      <c r="AU824" s="705"/>
      <c r="AV824" s="705"/>
      <c r="AW824" s="705"/>
      <c r="AX824" s="705"/>
      <c r="AY824" s="705"/>
      <c r="AZ824" s="705"/>
      <c r="BA824" s="705"/>
      <c r="BB824" s="705"/>
      <c r="BC824" s="700">
        <f>'3 Heat eta and phi'!AZ$21</f>
        <v>0.42440799931491724</v>
      </c>
      <c r="BD824" s="700">
        <f>'3 Heat eta and phi'!BA$21</f>
        <v>0.43407536964877846</v>
      </c>
      <c r="BE824" s="700">
        <f>'3 Heat eta and phi'!BB$21</f>
        <v>0.43033233297466611</v>
      </c>
      <c r="BF824" s="700">
        <f>'3 Heat eta and phi'!BC$21</f>
        <v>0.42931747399306813</v>
      </c>
      <c r="BG824" s="700">
        <f>'3 Heat eta and phi'!BD$21</f>
        <v>0.4373933131244585</v>
      </c>
      <c r="BH824" s="700">
        <f>'3 Heat eta and phi'!BE$21</f>
        <v>0.44952489502727749</v>
      </c>
    </row>
    <row r="825" spans="1:60" s="696" customFormat="1" ht="12.75" x14ac:dyDescent="0.2">
      <c r="A825" s="696" t="s">
        <v>6</v>
      </c>
      <c r="B825" s="696" t="s">
        <v>48</v>
      </c>
      <c r="C825" s="696" t="s">
        <v>51</v>
      </c>
      <c r="D825" s="696" t="s">
        <v>1074</v>
      </c>
      <c r="E825" s="699" t="s">
        <v>1047</v>
      </c>
      <c r="F825" s="696" t="s">
        <v>13</v>
      </c>
      <c r="G825" s="705"/>
      <c r="H825" s="705"/>
      <c r="I825" s="705"/>
      <c r="J825" s="705"/>
      <c r="K825" s="705"/>
      <c r="L825" s="705"/>
      <c r="M825" s="705"/>
      <c r="N825" s="705"/>
      <c r="O825" s="705"/>
      <c r="P825" s="705"/>
      <c r="Q825" s="705"/>
      <c r="R825" s="705"/>
      <c r="S825" s="705"/>
      <c r="T825" s="705"/>
      <c r="U825" s="705"/>
      <c r="V825" s="705"/>
      <c r="W825" s="705"/>
      <c r="X825" s="705"/>
      <c r="Y825" s="705"/>
      <c r="Z825" s="705"/>
      <c r="AA825" s="705"/>
      <c r="AB825" s="705"/>
      <c r="AC825" s="705"/>
      <c r="AD825" s="705"/>
      <c r="AE825" s="705"/>
      <c r="AF825" s="705"/>
      <c r="AG825" s="705"/>
      <c r="AH825" s="705"/>
      <c r="AI825" s="705"/>
      <c r="AJ825" s="705"/>
      <c r="AK825" s="705"/>
      <c r="AL825" s="705"/>
      <c r="AM825" s="705"/>
      <c r="AN825" s="705"/>
      <c r="AO825" s="705"/>
      <c r="AP825" s="705"/>
      <c r="AQ825" s="705"/>
      <c r="AR825" s="705"/>
      <c r="AS825" s="705"/>
      <c r="AT825" s="705"/>
      <c r="AU825" s="705"/>
      <c r="AV825" s="705"/>
      <c r="AW825" s="705"/>
      <c r="AX825" s="705"/>
      <c r="AY825" s="705"/>
      <c r="AZ825" s="705"/>
      <c r="BA825" s="705"/>
      <c r="BB825" s="705"/>
      <c r="BC825" s="700">
        <f>'3 Heat eta and phi'!AZ$25</f>
        <v>0.67563852937807811</v>
      </c>
      <c r="BD825" s="700">
        <f>'3 Heat eta and phi'!BA$25</f>
        <v>0.67555262856488385</v>
      </c>
      <c r="BE825" s="700">
        <f>'3 Heat eta and phi'!BB$25</f>
        <v>0.67666933913641047</v>
      </c>
      <c r="BF825" s="700">
        <f>'3 Heat eta and phi'!BC$25</f>
        <v>0.67555262856488385</v>
      </c>
      <c r="BG825" s="700">
        <f>'3 Heat eta and phi'!BD$25</f>
        <v>0.67592486542205932</v>
      </c>
      <c r="BH825" s="700">
        <f>'3 Heat eta and phi'!BE$25</f>
        <v>0.67632573588363309</v>
      </c>
    </row>
    <row r="826" spans="1:60" s="697" customFormat="1" ht="12.75" x14ac:dyDescent="0.2">
      <c r="A826" s="697" t="s">
        <v>6</v>
      </c>
      <c r="B826" s="697" t="s">
        <v>48</v>
      </c>
      <c r="C826" s="697" t="s">
        <v>52</v>
      </c>
      <c r="F826" s="697" t="s">
        <v>9</v>
      </c>
      <c r="G826" s="697">
        <v>131</v>
      </c>
      <c r="H826" s="697">
        <v>111</v>
      </c>
      <c r="I826" s="697">
        <v>101</v>
      </c>
      <c r="J826" s="697">
        <v>104</v>
      </c>
      <c r="K826" s="697">
        <v>92</v>
      </c>
      <c r="L826" s="697">
        <v>65</v>
      </c>
      <c r="M826" s="697">
        <v>60</v>
      </c>
      <c r="N826" s="697">
        <v>61</v>
      </c>
      <c r="O826" s="697">
        <v>60</v>
      </c>
      <c r="P826" s="697">
        <v>57</v>
      </c>
      <c r="Q826" s="697">
        <v>65</v>
      </c>
      <c r="R826" s="697">
        <v>52</v>
      </c>
      <c r="S826" s="697">
        <v>45</v>
      </c>
      <c r="T826" s="697">
        <v>43</v>
      </c>
      <c r="U826" s="697">
        <v>70</v>
      </c>
      <c r="V826" s="697">
        <v>52</v>
      </c>
      <c r="W826" s="697">
        <v>46</v>
      </c>
      <c r="X826" s="697">
        <v>52</v>
      </c>
      <c r="Y826" s="697">
        <v>64</v>
      </c>
      <c r="Z826" s="697">
        <v>57</v>
      </c>
      <c r="AA826" s="697">
        <v>30</v>
      </c>
      <c r="AB826" s="697">
        <v>39</v>
      </c>
      <c r="AC826" s="697">
        <v>58</v>
      </c>
      <c r="AD826" s="697">
        <v>52</v>
      </c>
      <c r="AE826" s="697">
        <v>18</v>
      </c>
      <c r="AF826" s="697">
        <v>57</v>
      </c>
      <c r="AG826" s="697">
        <v>62</v>
      </c>
      <c r="AH826" s="697">
        <v>45</v>
      </c>
      <c r="AI826" s="697">
        <v>16</v>
      </c>
      <c r="AJ826" s="697">
        <v>2</v>
      </c>
      <c r="AK826" s="697">
        <v>11</v>
      </c>
      <c r="AL826" s="697">
        <v>6</v>
      </c>
      <c r="AM826" s="697">
        <v>6</v>
      </c>
      <c r="AN826" s="697">
        <v>7</v>
      </c>
      <c r="AO826" s="697">
        <v>28</v>
      </c>
      <c r="AP826" s="697">
        <v>22</v>
      </c>
      <c r="AQ826" s="697">
        <v>13</v>
      </c>
      <c r="AR826" s="697">
        <v>24</v>
      </c>
      <c r="AS826" s="697">
        <v>20</v>
      </c>
      <c r="AT826" s="697">
        <v>11</v>
      </c>
      <c r="AU826" s="697">
        <v>17</v>
      </c>
      <c r="AV826" s="697">
        <v>26</v>
      </c>
      <c r="AW826" s="697">
        <v>15</v>
      </c>
      <c r="AX826" s="697">
        <v>12</v>
      </c>
      <c r="AY826" s="697">
        <v>9</v>
      </c>
    </row>
    <row r="827" spans="1:60" s="697" customFormat="1" ht="12.75" x14ac:dyDescent="0.2">
      <c r="A827" s="697" t="s">
        <v>6</v>
      </c>
      <c r="B827" s="697" t="s">
        <v>48</v>
      </c>
      <c r="C827" s="697" t="s">
        <v>52</v>
      </c>
      <c r="F827" s="697" t="s">
        <v>10</v>
      </c>
      <c r="G827" s="697">
        <v>1.24708458279785E-3</v>
      </c>
      <c r="H827" s="697">
        <v>1.07100471820997E-3</v>
      </c>
      <c r="I827" s="697">
        <v>9.4101424565130301E-4</v>
      </c>
      <c r="J827" s="697">
        <v>9.4015548725366095E-4</v>
      </c>
      <c r="K827" s="697">
        <v>8.3644728109174605E-4</v>
      </c>
      <c r="L827" s="697">
        <v>5.7161953004080497E-4</v>
      </c>
      <c r="M827" s="697">
        <v>5.3897218005263998E-4</v>
      </c>
      <c r="N827" s="697">
        <v>5.4050701330001698E-4</v>
      </c>
      <c r="O827" s="697">
        <v>5.1180128462122404E-4</v>
      </c>
      <c r="P827" s="697">
        <v>4.7305652610525102E-4</v>
      </c>
      <c r="Q827" s="697">
        <v>5.2321041913179305E-4</v>
      </c>
      <c r="R827" s="697">
        <v>4.1976105908944102E-4</v>
      </c>
      <c r="S827" s="697">
        <v>3.6068096566317198E-4</v>
      </c>
      <c r="T827" s="697">
        <v>3.2782635876401798E-4</v>
      </c>
      <c r="U827" s="697">
        <v>5.5602773784086497E-4</v>
      </c>
      <c r="V827" s="697">
        <v>4.2096059970694698E-4</v>
      </c>
      <c r="W827" s="697">
        <v>3.6899185009304998E-4</v>
      </c>
      <c r="X827" s="697">
        <v>4.0633253629643502E-4</v>
      </c>
      <c r="Y827" s="697">
        <v>5.0035572164585805E-4</v>
      </c>
      <c r="Z827" s="697">
        <v>4.2516689665460803E-4</v>
      </c>
      <c r="AA827" s="697">
        <v>2.41590632725867E-4</v>
      </c>
      <c r="AB827" s="697">
        <v>3.2077380511757602E-4</v>
      </c>
      <c r="AC827" s="697">
        <v>4.8060589487989002E-4</v>
      </c>
      <c r="AD827" s="697">
        <v>4.3468811128015601E-4</v>
      </c>
      <c r="AE827" s="697">
        <v>1.50699496831124E-4</v>
      </c>
      <c r="AF827" s="697">
        <v>4.5721802882879998E-4</v>
      </c>
      <c r="AG827" s="697">
        <v>4.8547490407955499E-4</v>
      </c>
      <c r="AH827" s="697">
        <v>3.4860480609826E-4</v>
      </c>
      <c r="AI827" s="697">
        <v>1.22384977244043E-4</v>
      </c>
      <c r="AJ827" s="697">
        <v>1.5627441787779301E-5</v>
      </c>
      <c r="AK827" s="697">
        <v>8.6385625431928097E-5</v>
      </c>
      <c r="AL827" s="697">
        <v>4.5122620721811501E-5</v>
      </c>
      <c r="AM827" s="697">
        <v>4.6127234287910802E-5</v>
      </c>
      <c r="AN827" s="697">
        <v>5.2974118359315897E-5</v>
      </c>
      <c r="AO827" s="697">
        <v>2.1227720370272101E-4</v>
      </c>
      <c r="AP827" s="697">
        <v>1.67426427500552E-4</v>
      </c>
      <c r="AQ827" s="697">
        <v>9.34579439252336E-5</v>
      </c>
      <c r="AR827" s="697">
        <v>1.7678125529423E-4</v>
      </c>
      <c r="AS827" s="697">
        <v>1.46818085051717E-4</v>
      </c>
      <c r="AT827" s="697">
        <v>7.9310145930668494E-5</v>
      </c>
      <c r="AU827" s="697">
        <v>1.21944221278549E-4</v>
      </c>
      <c r="AV827" s="697">
        <v>1.84531963065218E-4</v>
      </c>
      <c r="AW827" s="697">
        <v>1.09609861964647E-4</v>
      </c>
      <c r="AX827" s="697">
        <v>8.6984886375992196E-5</v>
      </c>
      <c r="AY827" s="697">
        <v>6.4954279404441398E-5</v>
      </c>
    </row>
    <row r="828" spans="1:60" s="696" customFormat="1" ht="12.75" x14ac:dyDescent="0.2">
      <c r="A828" s="696" t="s">
        <v>6</v>
      </c>
      <c r="B828" s="696" t="s">
        <v>48</v>
      </c>
      <c r="C828" s="696" t="s">
        <v>52</v>
      </c>
      <c r="D828" s="696" t="s">
        <v>1075</v>
      </c>
      <c r="E828" s="699" t="s">
        <v>1053</v>
      </c>
      <c r="F828" s="696" t="s">
        <v>11</v>
      </c>
      <c r="G828" s="696">
        <f>0.5</f>
        <v>0.5</v>
      </c>
      <c r="H828" s="696">
        <f t="shared" ref="H828:AY828" si="98">0.5</f>
        <v>0.5</v>
      </c>
      <c r="I828" s="696">
        <f t="shared" si="98"/>
        <v>0.5</v>
      </c>
      <c r="J828" s="696">
        <f t="shared" si="98"/>
        <v>0.5</v>
      </c>
      <c r="K828" s="696">
        <f t="shared" si="98"/>
        <v>0.5</v>
      </c>
      <c r="L828" s="696">
        <f t="shared" si="98"/>
        <v>0.5</v>
      </c>
      <c r="M828" s="696">
        <f t="shared" si="98"/>
        <v>0.5</v>
      </c>
      <c r="N828" s="696">
        <f t="shared" si="98"/>
        <v>0.5</v>
      </c>
      <c r="O828" s="696">
        <f t="shared" si="98"/>
        <v>0.5</v>
      </c>
      <c r="P828" s="696">
        <f t="shared" si="98"/>
        <v>0.5</v>
      </c>
      <c r="Q828" s="696">
        <f t="shared" si="98"/>
        <v>0.5</v>
      </c>
      <c r="R828" s="696">
        <f t="shared" si="98"/>
        <v>0.5</v>
      </c>
      <c r="S828" s="696">
        <f t="shared" si="98"/>
        <v>0.5</v>
      </c>
      <c r="T828" s="696">
        <f t="shared" si="98"/>
        <v>0.5</v>
      </c>
      <c r="U828" s="696">
        <f t="shared" si="98"/>
        <v>0.5</v>
      </c>
      <c r="V828" s="696">
        <f t="shared" si="98"/>
        <v>0.5</v>
      </c>
      <c r="W828" s="696">
        <f t="shared" si="98"/>
        <v>0.5</v>
      </c>
      <c r="X828" s="696">
        <f t="shared" si="98"/>
        <v>0.5</v>
      </c>
      <c r="Y828" s="696">
        <f t="shared" si="98"/>
        <v>0.5</v>
      </c>
      <c r="Z828" s="696">
        <f t="shared" si="98"/>
        <v>0.5</v>
      </c>
      <c r="AA828" s="696">
        <f t="shared" si="98"/>
        <v>0.5</v>
      </c>
      <c r="AB828" s="696">
        <f t="shared" si="98"/>
        <v>0.5</v>
      </c>
      <c r="AC828" s="696">
        <f t="shared" si="98"/>
        <v>0.5</v>
      </c>
      <c r="AD828" s="696">
        <f t="shared" si="98"/>
        <v>0.5</v>
      </c>
      <c r="AE828" s="696">
        <f t="shared" si="98"/>
        <v>0.5</v>
      </c>
      <c r="AF828" s="696">
        <f t="shared" si="98"/>
        <v>0.5</v>
      </c>
      <c r="AG828" s="696">
        <f t="shared" si="98"/>
        <v>0.5</v>
      </c>
      <c r="AH828" s="696">
        <f t="shared" si="98"/>
        <v>0.5</v>
      </c>
      <c r="AI828" s="696">
        <f t="shared" si="98"/>
        <v>0.5</v>
      </c>
      <c r="AJ828" s="696">
        <f t="shared" si="98"/>
        <v>0.5</v>
      </c>
      <c r="AK828" s="696">
        <f t="shared" si="98"/>
        <v>0.5</v>
      </c>
      <c r="AL828" s="696">
        <f t="shared" si="98"/>
        <v>0.5</v>
      </c>
      <c r="AM828" s="696">
        <f t="shared" si="98"/>
        <v>0.5</v>
      </c>
      <c r="AN828" s="696">
        <f t="shared" si="98"/>
        <v>0.5</v>
      </c>
      <c r="AO828" s="696">
        <f t="shared" si="98"/>
        <v>0.5</v>
      </c>
      <c r="AP828" s="696">
        <f t="shared" si="98"/>
        <v>0.5</v>
      </c>
      <c r="AQ828" s="696">
        <f t="shared" si="98"/>
        <v>0.5</v>
      </c>
      <c r="AR828" s="696">
        <f t="shared" si="98"/>
        <v>0.5</v>
      </c>
      <c r="AS828" s="696">
        <f t="shared" si="98"/>
        <v>0.5</v>
      </c>
      <c r="AT828" s="696">
        <f t="shared" si="98"/>
        <v>0.5</v>
      </c>
      <c r="AU828" s="696">
        <f t="shared" si="98"/>
        <v>0.5</v>
      </c>
      <c r="AV828" s="696">
        <f t="shared" si="98"/>
        <v>0.5</v>
      </c>
      <c r="AW828" s="696">
        <f t="shared" si="98"/>
        <v>0.5</v>
      </c>
      <c r="AX828" s="696">
        <f t="shared" si="98"/>
        <v>0.5</v>
      </c>
      <c r="AY828" s="696">
        <f t="shared" si="98"/>
        <v>0.5</v>
      </c>
      <c r="AZ828" s="705"/>
      <c r="BA828" s="705"/>
      <c r="BB828" s="705"/>
      <c r="BC828" s="705"/>
      <c r="BD828" s="705"/>
      <c r="BE828" s="705"/>
      <c r="BF828" s="705"/>
      <c r="BG828" s="705"/>
      <c r="BH828" s="705"/>
    </row>
    <row r="829" spans="1:60" s="696" customFormat="1" ht="12.75" x14ac:dyDescent="0.2">
      <c r="A829" s="696" t="s">
        <v>6</v>
      </c>
      <c r="B829" s="696" t="s">
        <v>48</v>
      </c>
      <c r="C829" s="696" t="s">
        <v>52</v>
      </c>
      <c r="D829" s="696" t="s">
        <v>1075</v>
      </c>
      <c r="E829" s="699" t="s">
        <v>1053</v>
      </c>
      <c r="F829" s="696" t="s">
        <v>12</v>
      </c>
      <c r="G829" s="700">
        <f>'3 Heat eta and phi'!D$20</f>
        <v>0.22082583439363709</v>
      </c>
      <c r="H829" s="700">
        <f>'3 Heat eta and phi'!E$20</f>
        <v>0.23818542510955309</v>
      </c>
      <c r="I829" s="700">
        <f>'3 Heat eta and phi'!F$20</f>
        <v>0.24042546167303691</v>
      </c>
      <c r="J829" s="700">
        <f>'3 Heat eta and phi'!G$20</f>
        <v>0.24721206174660004</v>
      </c>
      <c r="K829" s="700">
        <f>'3 Heat eta and phi'!H$20</f>
        <v>0.25245285308078824</v>
      </c>
      <c r="L829" s="700">
        <f>'3 Heat eta and phi'!I$20</f>
        <v>0.25597161877739627</v>
      </c>
      <c r="M829" s="700">
        <f>'3 Heat eta and phi'!J$20</f>
        <v>0.25795766803074527</v>
      </c>
      <c r="N829" s="700">
        <f>'3 Heat eta and phi'!K$20</f>
        <v>0.26274732024593184</v>
      </c>
      <c r="O829" s="700">
        <f>'3 Heat eta and phi'!L$20</f>
        <v>0.26301245275701968</v>
      </c>
      <c r="P829" s="700">
        <f>'3 Heat eta and phi'!M$20</f>
        <v>0.25926789110504256</v>
      </c>
      <c r="Q829" s="700">
        <f>'3 Heat eta and phi'!N$20</f>
        <v>0.26376961637687713</v>
      </c>
      <c r="R829" s="700">
        <f>'3 Heat eta and phi'!O$20</f>
        <v>0.27384463233818968</v>
      </c>
      <c r="S829" s="700">
        <f>'3 Heat eta and phi'!P$20</f>
        <v>0.29274828522686275</v>
      </c>
      <c r="T829" s="700">
        <f>'3 Heat eta and phi'!Q$20</f>
        <v>0.26305771052289167</v>
      </c>
      <c r="U829" s="700">
        <f>'3 Heat eta and phi'!R$20</f>
        <v>0.27337536104858901</v>
      </c>
      <c r="V829" s="700">
        <f>'3 Heat eta and phi'!S$20</f>
        <v>0.26712694482050137</v>
      </c>
      <c r="W829" s="700">
        <f>'3 Heat eta and phi'!T$20</f>
        <v>0.26379674514077622</v>
      </c>
      <c r="X829" s="700">
        <f>'3 Heat eta and phi'!U$20</f>
        <v>0.27815907003644758</v>
      </c>
      <c r="Y829" s="700">
        <f>'3 Heat eta and phi'!V$20</f>
        <v>0.28285577134714029</v>
      </c>
      <c r="Z829" s="700">
        <f>'3 Heat eta and phi'!W$20</f>
        <v>0.27873423627915395</v>
      </c>
      <c r="AA829" s="700">
        <f>'3 Heat eta and phi'!X$20</f>
        <v>0.30307632471533119</v>
      </c>
      <c r="AB829" s="700">
        <f>'3 Heat eta and phi'!Y$20</f>
        <v>0.30222719842934154</v>
      </c>
      <c r="AC829" s="700">
        <f>'3 Heat eta and phi'!Z$20</f>
        <v>0.31428327370669973</v>
      </c>
      <c r="AD829" s="700">
        <f>'3 Heat eta and phi'!AA$20</f>
        <v>0.32638671499685012</v>
      </c>
      <c r="AE829" s="700">
        <f>'3 Heat eta and phi'!AB$20</f>
        <v>0.32866456515327247</v>
      </c>
      <c r="AF829" s="700">
        <f>'3 Heat eta and phi'!AC$20</f>
        <v>0.32726578478118595</v>
      </c>
      <c r="AG829" s="700">
        <f>'3 Heat eta and phi'!AD$20</f>
        <v>0.33804828140726689</v>
      </c>
      <c r="AH829" s="700">
        <f>'3 Heat eta and phi'!AE$20</f>
        <v>0.35308368348877672</v>
      </c>
      <c r="AI829" s="700">
        <f>'3 Heat eta and phi'!AF$20</f>
        <v>0.36127501605989543</v>
      </c>
      <c r="AJ829" s="700">
        <f>'3 Heat eta and phi'!AG$20</f>
        <v>0.336314328692911</v>
      </c>
      <c r="AK829" s="700">
        <f>'3 Heat eta and phi'!AH$20</f>
        <v>0.34392257025756506</v>
      </c>
      <c r="AL829" s="700">
        <f>'3 Heat eta and phi'!AI$20</f>
        <v>0.36114628596185655</v>
      </c>
      <c r="AM829" s="700">
        <f>'3 Heat eta and phi'!AJ$20</f>
        <v>0.37061538562698515</v>
      </c>
      <c r="AN829" s="700">
        <f>'3 Heat eta and phi'!AK$20</f>
        <v>0.37678757180985728</v>
      </c>
      <c r="AO829" s="700">
        <f>'3 Heat eta and phi'!AL$20</f>
        <v>0.38741092067264526</v>
      </c>
      <c r="AP829" s="700">
        <f>'3 Heat eta and phi'!AM$20</f>
        <v>0.383268005286727</v>
      </c>
      <c r="AQ829" s="700">
        <f>'3 Heat eta and phi'!AN$20</f>
        <v>0.39361997933234427</v>
      </c>
      <c r="AR829" s="700">
        <f>'3 Heat eta and phi'!AO$20</f>
        <v>0.40715832414469166</v>
      </c>
      <c r="AS829" s="700">
        <f>'3 Heat eta and phi'!AP$20</f>
        <v>0.41465054901440324</v>
      </c>
      <c r="AT829" s="700">
        <f>'3 Heat eta and phi'!AQ$20</f>
        <v>0.40584455533179142</v>
      </c>
      <c r="AU829" s="700">
        <f>'3 Heat eta and phi'!AR$20</f>
        <v>0.4151583306213521</v>
      </c>
      <c r="AV829" s="700">
        <f>'3 Heat eta and phi'!AS$20</f>
        <v>0.43862096220278957</v>
      </c>
      <c r="AW829" s="700">
        <f>'3 Heat eta and phi'!AT$20</f>
        <v>0.44758791805257503</v>
      </c>
      <c r="AX829" s="700">
        <f>'3 Heat eta and phi'!AU$20</f>
        <v>0.44657128563417114</v>
      </c>
      <c r="AY829" s="700">
        <f>'3 Heat eta and phi'!AV$20</f>
        <v>0.45050456715809217</v>
      </c>
      <c r="AZ829" s="705"/>
      <c r="BA829" s="705"/>
      <c r="BB829" s="705"/>
      <c r="BC829" s="705"/>
      <c r="BD829" s="705"/>
      <c r="BE829" s="705"/>
      <c r="BF829" s="705"/>
      <c r="BG829" s="705"/>
      <c r="BH829" s="705"/>
    </row>
    <row r="830" spans="1:60" s="696" customFormat="1" ht="12.75" x14ac:dyDescent="0.2">
      <c r="A830" s="696" t="s">
        <v>6</v>
      </c>
      <c r="B830" s="696" t="s">
        <v>48</v>
      </c>
      <c r="C830" s="696" t="s">
        <v>52</v>
      </c>
      <c r="D830" s="696" t="s">
        <v>1075</v>
      </c>
      <c r="E830" s="699" t="s">
        <v>1053</v>
      </c>
      <c r="F830" s="696" t="s">
        <v>13</v>
      </c>
      <c r="G830" s="700">
        <f>'3 Heat eta and phi'!D$24</f>
        <v>0.40171211160431208</v>
      </c>
      <c r="H830" s="700">
        <f>'3 Heat eta and phi'!E$24</f>
        <v>0.40134221094905953</v>
      </c>
      <c r="I830" s="700">
        <f>'3 Heat eta and phi'!F$24</f>
        <v>0.40445994504333127</v>
      </c>
      <c r="J830" s="700">
        <f>'3 Heat eta and phi'!G$24</f>
        <v>0.4048826886493343</v>
      </c>
      <c r="K830" s="700">
        <f>'3 Heat eta and phi'!H$24</f>
        <v>0.40282181357006985</v>
      </c>
      <c r="L830" s="700">
        <f>'3 Heat eta and phi'!I$24</f>
        <v>0.40393151553582751</v>
      </c>
      <c r="M830" s="700">
        <f>'3 Heat eta and phi'!J$24</f>
        <v>0.40287465652082011</v>
      </c>
      <c r="N830" s="700">
        <f>'3 Heat eta and phi'!K$24</f>
        <v>0.40208201225956464</v>
      </c>
      <c r="O830" s="700">
        <f>'3 Heat eta and phi'!L$24</f>
        <v>0.40271612766856901</v>
      </c>
      <c r="P830" s="700">
        <f>'3 Heat eta and phi'!M$24</f>
        <v>0.40308602832382168</v>
      </c>
      <c r="Q830" s="700">
        <f>'3 Heat eta and phi'!N$24</f>
        <v>0.40255759881631803</v>
      </c>
      <c r="R830" s="700">
        <f>'3 Heat eta and phi'!O$24</f>
        <v>0.40261044176706828</v>
      </c>
      <c r="S830" s="700">
        <f>'3 Heat eta and phi'!P$24</f>
        <v>0.40308602832382168</v>
      </c>
      <c r="T830" s="700">
        <f>'3 Heat eta and phi'!Q$24</f>
        <v>0.4022933840625661</v>
      </c>
      <c r="U830" s="700">
        <f>'3 Heat eta and phi'!R$24</f>
        <v>0.40287465652082011</v>
      </c>
      <c r="V830" s="700">
        <f>'3 Heat eta and phi'!S$24</f>
        <v>0.40102515324455723</v>
      </c>
      <c r="W830" s="700">
        <f>'3 Heat eta and phi'!T$24</f>
        <v>0.40076093849080541</v>
      </c>
      <c r="X830" s="700">
        <f>'3 Heat eta and phi'!U$24</f>
        <v>0.4033502430775735</v>
      </c>
      <c r="Y830" s="700">
        <f>'3 Heat eta and phi'!V$24</f>
        <v>0.40234622701331646</v>
      </c>
      <c r="Z830" s="700">
        <f>'3 Heat eta and phi'!W$24</f>
        <v>0.40435425914183065</v>
      </c>
      <c r="AA830" s="700">
        <f>'3 Heat eta and phi'!X$24</f>
        <v>0.40271612766856901</v>
      </c>
      <c r="AB830" s="700">
        <f>'3 Heat eta and phi'!Y$24</f>
        <v>0.402134855210315</v>
      </c>
      <c r="AC830" s="700">
        <f>'3 Heat eta and phi'!Z$24</f>
        <v>0.40250475586556766</v>
      </c>
      <c r="AD830" s="700">
        <f>'3 Heat eta and phi'!AA$24</f>
        <v>0.40160642570281135</v>
      </c>
      <c r="AE830" s="700">
        <f>'3 Heat eta and phi'!AB$24</f>
        <v>0.40202916930881427</v>
      </c>
      <c r="AF830" s="700">
        <f>'3 Heat eta and phi'!AC$24</f>
        <v>0.40409004438807872</v>
      </c>
      <c r="AG830" s="700">
        <f>'3 Heat eta and phi'!AD$24</f>
        <v>0.40414288733882908</v>
      </c>
      <c r="AH830" s="700">
        <f>'3 Heat eta and phi'!AE$24</f>
        <v>0.40340308602832387</v>
      </c>
      <c r="AI830" s="700">
        <f>'3 Heat eta and phi'!AF$24</f>
        <v>0.4022933840625661</v>
      </c>
      <c r="AJ830" s="700">
        <f>'3 Heat eta and phi'!AG$24</f>
        <v>0.39996829422954983</v>
      </c>
      <c r="AK830" s="700">
        <f>'3 Heat eta and phi'!AH$24</f>
        <v>0.40007398013105056</v>
      </c>
      <c r="AL830" s="700">
        <f>'3 Heat eta and phi'!AI$24</f>
        <v>0.40255759881631803</v>
      </c>
      <c r="AM830" s="700">
        <f>'3 Heat eta and phi'!AJ$24</f>
        <v>0.40165926865356172</v>
      </c>
      <c r="AN830" s="700">
        <f>'3 Heat eta and phi'!AK$24</f>
        <v>0.40292749947157058</v>
      </c>
      <c r="AO830" s="700">
        <f>'3 Heat eta and phi'!AL$24</f>
        <v>0.40113083914605796</v>
      </c>
      <c r="AP830" s="700">
        <f>'3 Heat eta and phi'!AM$24</f>
        <v>0.39965123652504764</v>
      </c>
      <c r="AQ830" s="700">
        <f>'3 Heat eta and phi'!AN$24</f>
        <v>0.40329740012682325</v>
      </c>
      <c r="AR830" s="700">
        <f>'3 Heat eta and phi'!AO$24</f>
        <v>0.40091946734305661</v>
      </c>
      <c r="AS830" s="700">
        <f>'3 Heat eta and phi'!AP$24</f>
        <v>0.40070809554005504</v>
      </c>
      <c r="AT830" s="700">
        <f>'3 Heat eta and phi'!AQ$24</f>
        <v>0.40012682308180103</v>
      </c>
      <c r="AU830" s="700">
        <f>'3 Heat eta and phi'!AR$24</f>
        <v>0.40097231029380687</v>
      </c>
      <c r="AV830" s="700">
        <f>'3 Heat eta and phi'!AS$24</f>
        <v>0.40123652504755869</v>
      </c>
      <c r="AW830" s="700">
        <f>'3 Heat eta and phi'!AT$24</f>
        <v>0.40054956668780395</v>
      </c>
      <c r="AX830" s="700">
        <f>'3 Heat eta and phi'!AU$24</f>
        <v>0.40033819488480238</v>
      </c>
      <c r="AY830" s="700">
        <f>'3 Heat eta and phi'!AV$24</f>
        <v>0.40065525258930468</v>
      </c>
      <c r="AZ830" s="705"/>
      <c r="BA830" s="705"/>
      <c r="BB830" s="705"/>
      <c r="BC830" s="705"/>
      <c r="BD830" s="705"/>
      <c r="BE830" s="705"/>
      <c r="BF830" s="705"/>
      <c r="BG830" s="705"/>
      <c r="BH830" s="705"/>
    </row>
    <row r="831" spans="1:60" s="696" customFormat="1" ht="12.75" x14ac:dyDescent="0.2">
      <c r="A831" s="696" t="s">
        <v>6</v>
      </c>
      <c r="B831" s="696" t="s">
        <v>48</v>
      </c>
      <c r="C831" s="696" t="s">
        <v>52</v>
      </c>
      <c r="D831" s="696" t="s">
        <v>1074</v>
      </c>
      <c r="E831" s="699" t="s">
        <v>1047</v>
      </c>
      <c r="F831" s="696" t="s">
        <v>11</v>
      </c>
      <c r="G831" s="696">
        <f>0.5</f>
        <v>0.5</v>
      </c>
      <c r="H831" s="696">
        <f t="shared" ref="H831:AY831" si="99">0.5</f>
        <v>0.5</v>
      </c>
      <c r="I831" s="696">
        <f t="shared" si="99"/>
        <v>0.5</v>
      </c>
      <c r="J831" s="696">
        <f t="shared" si="99"/>
        <v>0.5</v>
      </c>
      <c r="K831" s="696">
        <f t="shared" si="99"/>
        <v>0.5</v>
      </c>
      <c r="L831" s="696">
        <f t="shared" si="99"/>
        <v>0.5</v>
      </c>
      <c r="M831" s="696">
        <f t="shared" si="99"/>
        <v>0.5</v>
      </c>
      <c r="N831" s="696">
        <f t="shared" si="99"/>
        <v>0.5</v>
      </c>
      <c r="O831" s="696">
        <f t="shared" si="99"/>
        <v>0.5</v>
      </c>
      <c r="P831" s="696">
        <f t="shared" si="99"/>
        <v>0.5</v>
      </c>
      <c r="Q831" s="696">
        <f t="shared" si="99"/>
        <v>0.5</v>
      </c>
      <c r="R831" s="696">
        <f t="shared" si="99"/>
        <v>0.5</v>
      </c>
      <c r="S831" s="696">
        <f t="shared" si="99"/>
        <v>0.5</v>
      </c>
      <c r="T831" s="696">
        <f t="shared" si="99"/>
        <v>0.5</v>
      </c>
      <c r="U831" s="696">
        <f t="shared" si="99"/>
        <v>0.5</v>
      </c>
      <c r="V831" s="696">
        <f t="shared" si="99"/>
        <v>0.5</v>
      </c>
      <c r="W831" s="696">
        <f t="shared" si="99"/>
        <v>0.5</v>
      </c>
      <c r="X831" s="696">
        <f t="shared" si="99"/>
        <v>0.5</v>
      </c>
      <c r="Y831" s="696">
        <f t="shared" si="99"/>
        <v>0.5</v>
      </c>
      <c r="Z831" s="696">
        <f t="shared" si="99"/>
        <v>0.5</v>
      </c>
      <c r="AA831" s="696">
        <f t="shared" si="99"/>
        <v>0.5</v>
      </c>
      <c r="AB831" s="696">
        <f t="shared" si="99"/>
        <v>0.5</v>
      </c>
      <c r="AC831" s="696">
        <f t="shared" si="99"/>
        <v>0.5</v>
      </c>
      <c r="AD831" s="696">
        <f t="shared" si="99"/>
        <v>0.5</v>
      </c>
      <c r="AE831" s="696">
        <f t="shared" si="99"/>
        <v>0.5</v>
      </c>
      <c r="AF831" s="696">
        <f t="shared" si="99"/>
        <v>0.5</v>
      </c>
      <c r="AG831" s="696">
        <f t="shared" si="99"/>
        <v>0.5</v>
      </c>
      <c r="AH831" s="696">
        <f t="shared" si="99"/>
        <v>0.5</v>
      </c>
      <c r="AI831" s="696">
        <f t="shared" si="99"/>
        <v>0.5</v>
      </c>
      <c r="AJ831" s="696">
        <f t="shared" si="99"/>
        <v>0.5</v>
      </c>
      <c r="AK831" s="696">
        <f t="shared" si="99"/>
        <v>0.5</v>
      </c>
      <c r="AL831" s="696">
        <f t="shared" si="99"/>
        <v>0.5</v>
      </c>
      <c r="AM831" s="696">
        <f t="shared" si="99"/>
        <v>0.5</v>
      </c>
      <c r="AN831" s="696">
        <f t="shared" si="99"/>
        <v>0.5</v>
      </c>
      <c r="AO831" s="696">
        <f t="shared" si="99"/>
        <v>0.5</v>
      </c>
      <c r="AP831" s="696">
        <f t="shared" si="99"/>
        <v>0.5</v>
      </c>
      <c r="AQ831" s="696">
        <f t="shared" si="99"/>
        <v>0.5</v>
      </c>
      <c r="AR831" s="696">
        <f t="shared" si="99"/>
        <v>0.5</v>
      </c>
      <c r="AS831" s="696">
        <f t="shared" si="99"/>
        <v>0.5</v>
      </c>
      <c r="AT831" s="696">
        <f t="shared" si="99"/>
        <v>0.5</v>
      </c>
      <c r="AU831" s="696">
        <f t="shared" si="99"/>
        <v>0.5</v>
      </c>
      <c r="AV831" s="696">
        <f t="shared" si="99"/>
        <v>0.5</v>
      </c>
      <c r="AW831" s="696">
        <f t="shared" si="99"/>
        <v>0.5</v>
      </c>
      <c r="AX831" s="696">
        <f t="shared" si="99"/>
        <v>0.5</v>
      </c>
      <c r="AY831" s="696">
        <f t="shared" si="99"/>
        <v>0.5</v>
      </c>
      <c r="AZ831" s="705"/>
      <c r="BA831" s="705"/>
      <c r="BB831" s="705"/>
      <c r="BC831" s="705"/>
      <c r="BD831" s="705"/>
      <c r="BE831" s="705"/>
      <c r="BF831" s="705"/>
      <c r="BG831" s="705"/>
      <c r="BH831" s="705"/>
    </row>
    <row r="832" spans="1:60" s="696" customFormat="1" ht="12.75" x14ac:dyDescent="0.2">
      <c r="A832" s="696" t="s">
        <v>6</v>
      </c>
      <c r="B832" s="696" t="s">
        <v>48</v>
      </c>
      <c r="C832" s="696" t="s">
        <v>52</v>
      </c>
      <c r="D832" s="696" t="s">
        <v>1074</v>
      </c>
      <c r="E832" s="699" t="s">
        <v>1047</v>
      </c>
      <c r="F832" s="696" t="s">
        <v>12</v>
      </c>
      <c r="G832" s="700">
        <f>'3 Heat eta and phi'!D$21</f>
        <v>0.22082583439363709</v>
      </c>
      <c r="H832" s="700">
        <f>'3 Heat eta and phi'!E$21</f>
        <v>0.23818542510955309</v>
      </c>
      <c r="I832" s="700">
        <f>'3 Heat eta and phi'!F$21</f>
        <v>0.24042546167303691</v>
      </c>
      <c r="J832" s="700">
        <f>'3 Heat eta and phi'!G$21</f>
        <v>0.24721206174660004</v>
      </c>
      <c r="K832" s="700">
        <f>'3 Heat eta and phi'!H$21</f>
        <v>0.25245285308078824</v>
      </c>
      <c r="L832" s="700">
        <f>'3 Heat eta and phi'!I$21</f>
        <v>0.25597161877739627</v>
      </c>
      <c r="M832" s="700">
        <f>'3 Heat eta and phi'!J$21</f>
        <v>0.25795766803074527</v>
      </c>
      <c r="N832" s="700">
        <f>'3 Heat eta and phi'!K$21</f>
        <v>0.26274732024593184</v>
      </c>
      <c r="O832" s="700">
        <f>'3 Heat eta and phi'!L$21</f>
        <v>0.26301245275701968</v>
      </c>
      <c r="P832" s="700">
        <f>'3 Heat eta and phi'!M$21</f>
        <v>0.25926789110504256</v>
      </c>
      <c r="Q832" s="700">
        <f>'3 Heat eta and phi'!N$21</f>
        <v>0.26376961637687713</v>
      </c>
      <c r="R832" s="700">
        <f>'3 Heat eta and phi'!O$21</f>
        <v>0.27384463233818968</v>
      </c>
      <c r="S832" s="700">
        <f>'3 Heat eta and phi'!P$21</f>
        <v>0.29274828522686275</v>
      </c>
      <c r="T832" s="700">
        <f>'3 Heat eta and phi'!Q$21</f>
        <v>0.26305771052289167</v>
      </c>
      <c r="U832" s="700">
        <f>'3 Heat eta and phi'!R$21</f>
        <v>0.27337536104858901</v>
      </c>
      <c r="V832" s="700">
        <f>'3 Heat eta and phi'!S$21</f>
        <v>0.26712694482050137</v>
      </c>
      <c r="W832" s="700">
        <f>'3 Heat eta and phi'!T$21</f>
        <v>0.26379674514077622</v>
      </c>
      <c r="X832" s="700">
        <f>'3 Heat eta and phi'!U$21</f>
        <v>0.27815907003644758</v>
      </c>
      <c r="Y832" s="700">
        <f>'3 Heat eta and phi'!V$21</f>
        <v>0.28285577134714029</v>
      </c>
      <c r="Z832" s="700">
        <f>'3 Heat eta and phi'!W$21</f>
        <v>0.27873423627915395</v>
      </c>
      <c r="AA832" s="700">
        <f>'3 Heat eta and phi'!X$21</f>
        <v>0.30307632471533119</v>
      </c>
      <c r="AB832" s="700">
        <f>'3 Heat eta and phi'!Y$21</f>
        <v>0.30222719842934154</v>
      </c>
      <c r="AC832" s="700">
        <f>'3 Heat eta and phi'!Z$21</f>
        <v>0.31428327370669973</v>
      </c>
      <c r="AD832" s="700">
        <f>'3 Heat eta and phi'!AA$21</f>
        <v>0.32638671499685012</v>
      </c>
      <c r="AE832" s="700">
        <f>'3 Heat eta and phi'!AB$21</f>
        <v>0.32866456515327247</v>
      </c>
      <c r="AF832" s="700">
        <f>'3 Heat eta and phi'!AC$21</f>
        <v>0.32726578478118595</v>
      </c>
      <c r="AG832" s="700">
        <f>'3 Heat eta and phi'!AD$21</f>
        <v>0.33804828140726689</v>
      </c>
      <c r="AH832" s="700">
        <f>'3 Heat eta and phi'!AE$21</f>
        <v>0.35308368348877672</v>
      </c>
      <c r="AI832" s="700">
        <f>'3 Heat eta and phi'!AF$21</f>
        <v>0.36127501605989543</v>
      </c>
      <c r="AJ832" s="700">
        <f>'3 Heat eta and phi'!AG$21</f>
        <v>0.336314328692911</v>
      </c>
      <c r="AK832" s="700">
        <f>'3 Heat eta and phi'!AH$21</f>
        <v>0.34392257025756506</v>
      </c>
      <c r="AL832" s="700">
        <f>'3 Heat eta and phi'!AI$21</f>
        <v>0.36114628596185655</v>
      </c>
      <c r="AM832" s="700">
        <f>'3 Heat eta and phi'!AJ$21</f>
        <v>0.37061538562698515</v>
      </c>
      <c r="AN832" s="700">
        <f>'3 Heat eta and phi'!AK$21</f>
        <v>0.37678757180985728</v>
      </c>
      <c r="AO832" s="700">
        <f>'3 Heat eta and phi'!AL$21</f>
        <v>0.38741092067264526</v>
      </c>
      <c r="AP832" s="700">
        <f>'3 Heat eta and phi'!AM$21</f>
        <v>0.383268005286727</v>
      </c>
      <c r="AQ832" s="700">
        <f>'3 Heat eta and phi'!AN$21</f>
        <v>0.39361997933234427</v>
      </c>
      <c r="AR832" s="700">
        <f>'3 Heat eta and phi'!AO$21</f>
        <v>0.40715832414469166</v>
      </c>
      <c r="AS832" s="700">
        <f>'3 Heat eta and phi'!AP$21</f>
        <v>0.41465054901440324</v>
      </c>
      <c r="AT832" s="700">
        <f>'3 Heat eta and phi'!AQ$21</f>
        <v>0.40584455533179142</v>
      </c>
      <c r="AU832" s="700">
        <f>'3 Heat eta and phi'!AR$21</f>
        <v>0.4151583306213521</v>
      </c>
      <c r="AV832" s="700">
        <f>'3 Heat eta and phi'!AS$21</f>
        <v>0.43862096220278957</v>
      </c>
      <c r="AW832" s="700">
        <f>'3 Heat eta and phi'!AT$21</f>
        <v>0.44758791805257503</v>
      </c>
      <c r="AX832" s="700">
        <f>'3 Heat eta and phi'!AU$21</f>
        <v>0.44657128563417114</v>
      </c>
      <c r="AY832" s="700">
        <f>'3 Heat eta and phi'!AV$21</f>
        <v>0.45050456715809217</v>
      </c>
      <c r="AZ832" s="705"/>
      <c r="BA832" s="705"/>
      <c r="BB832" s="705"/>
      <c r="BC832" s="705"/>
      <c r="BD832" s="705"/>
      <c r="BE832" s="705"/>
      <c r="BF832" s="705"/>
      <c r="BG832" s="705"/>
      <c r="BH832" s="705"/>
    </row>
    <row r="833" spans="1:60" s="696" customFormat="1" ht="12.75" x14ac:dyDescent="0.2">
      <c r="A833" s="696" t="s">
        <v>6</v>
      </c>
      <c r="B833" s="696" t="s">
        <v>48</v>
      </c>
      <c r="C833" s="696" t="s">
        <v>52</v>
      </c>
      <c r="D833" s="696" t="s">
        <v>1074</v>
      </c>
      <c r="E833" s="699" t="s">
        <v>1047</v>
      </c>
      <c r="F833" s="696" t="s">
        <v>13</v>
      </c>
      <c r="G833" s="700">
        <f>'3 Heat eta and phi'!D$25</f>
        <v>0.67581033100446697</v>
      </c>
      <c r="H833" s="700">
        <f>'3 Heat eta and phi'!E$25</f>
        <v>0.67560989577368002</v>
      </c>
      <c r="I833" s="700">
        <f>'3 Heat eta and phi'!F$25</f>
        <v>0.67729927843316917</v>
      </c>
      <c r="J833" s="700">
        <f>'3 Heat eta and phi'!G$25</f>
        <v>0.6775283472683542</v>
      </c>
      <c r="K833" s="700">
        <f>'3 Heat eta and phi'!H$25</f>
        <v>0.67641163669682736</v>
      </c>
      <c r="L833" s="700">
        <f>'3 Heat eta and phi'!I$25</f>
        <v>0.67701294238918797</v>
      </c>
      <c r="M833" s="700">
        <f>'3 Heat eta and phi'!J$25</f>
        <v>0.67644027030122555</v>
      </c>
      <c r="N833" s="700">
        <f>'3 Heat eta and phi'!K$25</f>
        <v>0.67601076623525369</v>
      </c>
      <c r="O833" s="700">
        <f>'3 Heat eta and phi'!L$25</f>
        <v>0.67635436948803118</v>
      </c>
      <c r="P833" s="700">
        <f>'3 Heat eta and phi'!M$25</f>
        <v>0.67655480471881801</v>
      </c>
      <c r="Q833" s="700">
        <f>'3 Heat eta and phi'!N$25</f>
        <v>0.67626846867483681</v>
      </c>
      <c r="R833" s="700">
        <f>'3 Heat eta and phi'!O$25</f>
        <v>0.6762971022792349</v>
      </c>
      <c r="S833" s="700">
        <f>'3 Heat eta and phi'!P$25</f>
        <v>0.67655480471881801</v>
      </c>
      <c r="T833" s="700">
        <f>'3 Heat eta and phi'!Q$25</f>
        <v>0.67612530065284626</v>
      </c>
      <c r="U833" s="700">
        <f>'3 Heat eta and phi'!R$25</f>
        <v>0.67644027030122555</v>
      </c>
      <c r="V833" s="700">
        <f>'3 Heat eta and phi'!S$25</f>
        <v>0.67543809414729128</v>
      </c>
      <c r="W833" s="700">
        <f>'3 Heat eta and phi'!T$25</f>
        <v>0.67529492612530073</v>
      </c>
      <c r="X833" s="700">
        <f>'3 Heat eta and phi'!U$25</f>
        <v>0.67669797274080867</v>
      </c>
      <c r="Y833" s="700">
        <f>'3 Heat eta and phi'!V$25</f>
        <v>0.67615393425724424</v>
      </c>
      <c r="Z833" s="700">
        <f>'3 Heat eta and phi'!W$25</f>
        <v>0.677242011224373</v>
      </c>
      <c r="AA833" s="700">
        <f>'3 Heat eta and phi'!X$25</f>
        <v>0.67635436948803118</v>
      </c>
      <c r="AB833" s="700">
        <f>'3 Heat eta and phi'!Y$25</f>
        <v>0.67603939983965189</v>
      </c>
      <c r="AC833" s="700">
        <f>'3 Heat eta and phi'!Z$25</f>
        <v>0.67623983507043872</v>
      </c>
      <c r="AD833" s="700">
        <f>'3 Heat eta and phi'!AA$25</f>
        <v>0.67575306379567057</v>
      </c>
      <c r="AE833" s="700">
        <f>'3 Heat eta and phi'!AB$25</f>
        <v>0.6759821326308556</v>
      </c>
      <c r="AF833" s="700">
        <f>'3 Heat eta and phi'!AC$25</f>
        <v>0.67709884320238234</v>
      </c>
      <c r="AG833" s="700">
        <f>'3 Heat eta and phi'!AD$25</f>
        <v>0.67712747680678054</v>
      </c>
      <c r="AH833" s="700">
        <f>'3 Heat eta and phi'!AE$25</f>
        <v>0.67672660634520676</v>
      </c>
      <c r="AI833" s="700">
        <f>'3 Heat eta and phi'!AF$25</f>
        <v>0.67612530065284626</v>
      </c>
      <c r="AJ833" s="700">
        <f>'3 Heat eta and phi'!AG$25</f>
        <v>0.67486542205932887</v>
      </c>
      <c r="AK833" s="700">
        <f>'3 Heat eta and phi'!AH$25</f>
        <v>0.67492268926812504</v>
      </c>
      <c r="AL833" s="700">
        <f>'3 Heat eta and phi'!AI$25</f>
        <v>0.67626846867483681</v>
      </c>
      <c r="AM833" s="700">
        <f>'3 Heat eta and phi'!AJ$25</f>
        <v>0.67578169740006877</v>
      </c>
      <c r="AN833" s="700">
        <f>'3 Heat eta and phi'!AK$25</f>
        <v>0.67646890390562375</v>
      </c>
      <c r="AO833" s="700">
        <f>'3 Heat eta and phi'!AL$25</f>
        <v>0.67549536135608745</v>
      </c>
      <c r="AP833" s="700">
        <f>'3 Heat eta and phi'!AM$25</f>
        <v>0.67469362043294012</v>
      </c>
      <c r="AQ833" s="700">
        <f>'3 Heat eta and phi'!AN$25</f>
        <v>0.67666933913641047</v>
      </c>
      <c r="AR833" s="700">
        <f>'3 Heat eta and phi'!AO$25</f>
        <v>0.6753808269384951</v>
      </c>
      <c r="AS833" s="700">
        <f>'3 Heat eta and phi'!AP$25</f>
        <v>0.67526629252090253</v>
      </c>
      <c r="AT833" s="700">
        <f>'3 Heat eta and phi'!AQ$25</f>
        <v>0.67495132287252324</v>
      </c>
      <c r="AU833" s="700">
        <f>'3 Heat eta and phi'!AR$25</f>
        <v>0.67540946054289319</v>
      </c>
      <c r="AV833" s="700">
        <f>'3 Heat eta and phi'!AS$25</f>
        <v>0.67555262856488385</v>
      </c>
      <c r="AW833" s="700">
        <f>'3 Heat eta and phi'!AT$25</f>
        <v>0.67518039170770816</v>
      </c>
      <c r="AX833" s="700">
        <f>'3 Heat eta and phi'!AU$25</f>
        <v>0.6750658572901157</v>
      </c>
      <c r="AY833" s="700">
        <f>'3 Heat eta and phi'!AV$25</f>
        <v>0.67523765891650445</v>
      </c>
      <c r="AZ833" s="705"/>
      <c r="BA833" s="705"/>
      <c r="BB833" s="705"/>
      <c r="BC833" s="705"/>
      <c r="BD833" s="705"/>
      <c r="BE833" s="705"/>
      <c r="BF833" s="705"/>
      <c r="BG833" s="705"/>
      <c r="BH833" s="705"/>
    </row>
    <row r="834" spans="1:60" s="697" customFormat="1" ht="12.75" x14ac:dyDescent="0.2">
      <c r="A834" s="697" t="s">
        <v>6</v>
      </c>
      <c r="B834" s="697" t="s">
        <v>48</v>
      </c>
      <c r="C834" s="697" t="s">
        <v>53</v>
      </c>
      <c r="F834" s="697" t="s">
        <v>9</v>
      </c>
      <c r="BC834" s="697">
        <v>349</v>
      </c>
      <c r="BD834" s="697">
        <v>184</v>
      </c>
      <c r="BE834" s="697">
        <v>234</v>
      </c>
      <c r="BF834" s="697">
        <v>105</v>
      </c>
      <c r="BG834" s="697">
        <v>235</v>
      </c>
      <c r="BH834" s="697">
        <v>380</v>
      </c>
    </row>
    <row r="835" spans="1:60" s="697" customFormat="1" ht="12.75" x14ac:dyDescent="0.2">
      <c r="A835" s="697" t="s">
        <v>6</v>
      </c>
      <c r="B835" s="697" t="s">
        <v>48</v>
      </c>
      <c r="C835" s="697" t="s">
        <v>53</v>
      </c>
      <c r="F835" s="697" t="s">
        <v>10</v>
      </c>
      <c r="BC835" s="697">
        <v>2.6233895094487101E-3</v>
      </c>
      <c r="BD835" s="697">
        <v>1.4903129657228001E-3</v>
      </c>
      <c r="BE835" s="697">
        <v>1.8024402267685501E-3</v>
      </c>
      <c r="BF835" s="697">
        <v>8.8764149428105304E-4</v>
      </c>
      <c r="BG835" s="697">
        <v>1.92934492582285E-3</v>
      </c>
      <c r="BH835" s="697">
        <v>3.0993336432667E-3</v>
      </c>
    </row>
    <row r="836" spans="1:60" s="696" customFormat="1" ht="12.75" x14ac:dyDescent="0.2">
      <c r="A836" s="696" t="s">
        <v>6</v>
      </c>
      <c r="B836" s="696" t="s">
        <v>48</v>
      </c>
      <c r="C836" s="696" t="s">
        <v>53</v>
      </c>
      <c r="D836" s="696" t="s">
        <v>1075</v>
      </c>
      <c r="E836" s="699" t="s">
        <v>1053</v>
      </c>
      <c r="F836" s="696" t="s">
        <v>11</v>
      </c>
      <c r="G836" s="705"/>
      <c r="H836" s="705"/>
      <c r="I836" s="705"/>
      <c r="J836" s="705"/>
      <c r="K836" s="705"/>
      <c r="L836" s="705"/>
      <c r="M836" s="705"/>
      <c r="N836" s="705"/>
      <c r="O836" s="705"/>
      <c r="P836" s="705"/>
      <c r="Q836" s="705"/>
      <c r="R836" s="705"/>
      <c r="S836" s="705"/>
      <c r="T836" s="705"/>
      <c r="U836" s="705"/>
      <c r="V836" s="705"/>
      <c r="W836" s="705"/>
      <c r="X836" s="705"/>
      <c r="Y836" s="705"/>
      <c r="Z836" s="705"/>
      <c r="AA836" s="705"/>
      <c r="AB836" s="705"/>
      <c r="AC836" s="705"/>
      <c r="AD836" s="705"/>
      <c r="AE836" s="705"/>
      <c r="AF836" s="705"/>
      <c r="AG836" s="705"/>
      <c r="AH836" s="705"/>
      <c r="AI836" s="705"/>
      <c r="AJ836" s="705"/>
      <c r="AK836" s="705"/>
      <c r="AL836" s="705"/>
      <c r="AM836" s="705"/>
      <c r="AN836" s="705"/>
      <c r="AO836" s="705"/>
      <c r="AP836" s="705"/>
      <c r="AQ836" s="705"/>
      <c r="AR836" s="705"/>
      <c r="AS836" s="705"/>
      <c r="AT836" s="705"/>
      <c r="AU836" s="705"/>
      <c r="AV836" s="705"/>
      <c r="AW836" s="705"/>
      <c r="AX836" s="705"/>
      <c r="AY836" s="705"/>
      <c r="AZ836" s="705"/>
      <c r="BA836" s="705"/>
      <c r="BB836" s="705"/>
      <c r="BC836" s="696">
        <f t="shared" ref="BC836:BH836" si="100">0.5</f>
        <v>0.5</v>
      </c>
      <c r="BD836" s="696">
        <f t="shared" si="100"/>
        <v>0.5</v>
      </c>
      <c r="BE836" s="696">
        <f>0.5</f>
        <v>0.5</v>
      </c>
      <c r="BF836" s="696">
        <f t="shared" si="100"/>
        <v>0.5</v>
      </c>
      <c r="BG836" s="696">
        <f t="shared" si="100"/>
        <v>0.5</v>
      </c>
      <c r="BH836" s="696">
        <f t="shared" si="100"/>
        <v>0.5</v>
      </c>
    </row>
    <row r="837" spans="1:60" s="696" customFormat="1" ht="12.75" x14ac:dyDescent="0.2">
      <c r="A837" s="696" t="s">
        <v>6</v>
      </c>
      <c r="B837" s="696" t="s">
        <v>48</v>
      </c>
      <c r="C837" s="696" t="s">
        <v>53</v>
      </c>
      <c r="D837" s="696" t="s">
        <v>1075</v>
      </c>
      <c r="E837" s="699" t="s">
        <v>1053</v>
      </c>
      <c r="F837" s="696" t="s">
        <v>12</v>
      </c>
      <c r="G837" s="705"/>
      <c r="H837" s="705"/>
      <c r="I837" s="705"/>
      <c r="J837" s="705"/>
      <c r="K837" s="705"/>
      <c r="L837" s="705"/>
      <c r="M837" s="705"/>
      <c r="N837" s="705"/>
      <c r="O837" s="705"/>
      <c r="P837" s="705"/>
      <c r="Q837" s="705"/>
      <c r="R837" s="705"/>
      <c r="S837" s="705"/>
      <c r="T837" s="705"/>
      <c r="U837" s="705"/>
      <c r="V837" s="705"/>
      <c r="W837" s="705"/>
      <c r="X837" s="705"/>
      <c r="Y837" s="705"/>
      <c r="Z837" s="705"/>
      <c r="AA837" s="705"/>
      <c r="AB837" s="705"/>
      <c r="AC837" s="705"/>
      <c r="AD837" s="705"/>
      <c r="AE837" s="705"/>
      <c r="AF837" s="705"/>
      <c r="AG837" s="705"/>
      <c r="AH837" s="705"/>
      <c r="AI837" s="705"/>
      <c r="AJ837" s="705"/>
      <c r="AK837" s="705"/>
      <c r="AL837" s="705"/>
      <c r="AM837" s="705"/>
      <c r="AN837" s="705"/>
      <c r="AO837" s="705"/>
      <c r="AP837" s="705"/>
      <c r="AQ837" s="705"/>
      <c r="AR837" s="705"/>
      <c r="AS837" s="705"/>
      <c r="AT837" s="705"/>
      <c r="AU837" s="705"/>
      <c r="AV837" s="705"/>
      <c r="AW837" s="705"/>
      <c r="AX837" s="705"/>
      <c r="AY837" s="705"/>
      <c r="AZ837" s="705"/>
      <c r="BA837" s="705"/>
      <c r="BB837" s="705"/>
      <c r="BC837" s="700">
        <f>'3 Heat eta and phi'!AZ$20</f>
        <v>0.42440799931491724</v>
      </c>
      <c r="BD837" s="700">
        <f>'3 Heat eta and phi'!BA$20</f>
        <v>0.43407536964877846</v>
      </c>
      <c r="BE837" s="700">
        <f>'3 Heat eta and phi'!BB$20</f>
        <v>0.43033233297466611</v>
      </c>
      <c r="BF837" s="700">
        <f>'3 Heat eta and phi'!BC$20</f>
        <v>0.42931747399306813</v>
      </c>
      <c r="BG837" s="700">
        <f>'3 Heat eta and phi'!BD$20</f>
        <v>0.4373933131244585</v>
      </c>
      <c r="BH837" s="700">
        <f>'3 Heat eta and phi'!BE$20</f>
        <v>0.44952489502727749</v>
      </c>
    </row>
    <row r="838" spans="1:60" s="696" customFormat="1" ht="12.75" x14ac:dyDescent="0.2">
      <c r="A838" s="696" t="s">
        <v>6</v>
      </c>
      <c r="B838" s="696" t="s">
        <v>48</v>
      </c>
      <c r="C838" s="696" t="s">
        <v>53</v>
      </c>
      <c r="D838" s="696" t="s">
        <v>1075</v>
      </c>
      <c r="E838" s="699" t="s">
        <v>1053</v>
      </c>
      <c r="F838" s="696" t="s">
        <v>13</v>
      </c>
      <c r="G838" s="705"/>
      <c r="H838" s="705"/>
      <c r="I838" s="705"/>
      <c r="J838" s="705"/>
      <c r="K838" s="705"/>
      <c r="L838" s="705"/>
      <c r="M838" s="705"/>
      <c r="N838" s="705"/>
      <c r="O838" s="705"/>
      <c r="P838" s="705"/>
      <c r="Q838" s="705"/>
      <c r="R838" s="705"/>
      <c r="S838" s="705"/>
      <c r="T838" s="705"/>
      <c r="U838" s="705"/>
      <c r="V838" s="705"/>
      <c r="W838" s="705"/>
      <c r="X838" s="705"/>
      <c r="Y838" s="705"/>
      <c r="Z838" s="705"/>
      <c r="AA838" s="705"/>
      <c r="AB838" s="705"/>
      <c r="AC838" s="705"/>
      <c r="AD838" s="705"/>
      <c r="AE838" s="705"/>
      <c r="AF838" s="705"/>
      <c r="AG838" s="705"/>
      <c r="AH838" s="705"/>
      <c r="AI838" s="705"/>
      <c r="AJ838" s="705"/>
      <c r="AK838" s="705"/>
      <c r="AL838" s="705"/>
      <c r="AM838" s="705"/>
      <c r="AN838" s="705"/>
      <c r="AO838" s="705"/>
      <c r="AP838" s="705"/>
      <c r="AQ838" s="705"/>
      <c r="AR838" s="705"/>
      <c r="AS838" s="705"/>
      <c r="AT838" s="705"/>
      <c r="AU838" s="705"/>
      <c r="AV838" s="705"/>
      <c r="AW838" s="705"/>
      <c r="AX838" s="705"/>
      <c r="AY838" s="705"/>
      <c r="AZ838" s="705"/>
      <c r="BA838" s="705"/>
      <c r="BB838" s="705"/>
      <c r="BC838" s="700">
        <f>'3 Heat eta and phi'!AZ$24</f>
        <v>0.40139505389980978</v>
      </c>
      <c r="BD838" s="700">
        <f>'3 Heat eta and phi'!BA$24</f>
        <v>0.40123652504755869</v>
      </c>
      <c r="BE838" s="700">
        <f>'3 Heat eta and phi'!BB$24</f>
        <v>0.40329740012682325</v>
      </c>
      <c r="BF838" s="700">
        <f>'3 Heat eta and phi'!BC$24</f>
        <v>0.40123652504755869</v>
      </c>
      <c r="BG838" s="700">
        <f>'3 Heat eta and phi'!BD$24</f>
        <v>0.40192348340731354</v>
      </c>
      <c r="BH838" s="700">
        <f>'3 Heat eta and phi'!BE$24</f>
        <v>0.40266328471781876</v>
      </c>
    </row>
    <row r="839" spans="1:60" s="696" customFormat="1" ht="12.75" x14ac:dyDescent="0.2">
      <c r="A839" s="696" t="s">
        <v>6</v>
      </c>
      <c r="B839" s="696" t="s">
        <v>48</v>
      </c>
      <c r="C839" s="696" t="s">
        <v>53</v>
      </c>
      <c r="D839" s="696" t="s">
        <v>1074</v>
      </c>
      <c r="E839" s="699" t="s">
        <v>1047</v>
      </c>
      <c r="F839" s="696" t="s">
        <v>11</v>
      </c>
      <c r="G839" s="705"/>
      <c r="H839" s="705"/>
      <c r="I839" s="705"/>
      <c r="J839" s="705"/>
      <c r="K839" s="705"/>
      <c r="L839" s="705"/>
      <c r="M839" s="705"/>
      <c r="N839" s="705"/>
      <c r="O839" s="705"/>
      <c r="P839" s="705"/>
      <c r="Q839" s="705"/>
      <c r="R839" s="705"/>
      <c r="S839" s="705"/>
      <c r="T839" s="705"/>
      <c r="U839" s="705"/>
      <c r="V839" s="705"/>
      <c r="W839" s="705"/>
      <c r="X839" s="705"/>
      <c r="Y839" s="705"/>
      <c r="Z839" s="705"/>
      <c r="AA839" s="705"/>
      <c r="AB839" s="705"/>
      <c r="AC839" s="705"/>
      <c r="AD839" s="705"/>
      <c r="AE839" s="705"/>
      <c r="AF839" s="705"/>
      <c r="AG839" s="705"/>
      <c r="AH839" s="705"/>
      <c r="AI839" s="705"/>
      <c r="AJ839" s="705"/>
      <c r="AK839" s="705"/>
      <c r="AL839" s="705"/>
      <c r="AM839" s="705"/>
      <c r="AN839" s="705"/>
      <c r="AO839" s="705"/>
      <c r="AP839" s="705"/>
      <c r="AQ839" s="705"/>
      <c r="AR839" s="705"/>
      <c r="AS839" s="705"/>
      <c r="AT839" s="705"/>
      <c r="AU839" s="705"/>
      <c r="AV839" s="705"/>
      <c r="AW839" s="705"/>
      <c r="AX839" s="705"/>
      <c r="AY839" s="705"/>
      <c r="AZ839" s="705"/>
      <c r="BA839" s="705"/>
      <c r="BB839" s="705"/>
      <c r="BC839" s="696">
        <f t="shared" ref="BC839:BH839" si="101">0.5</f>
        <v>0.5</v>
      </c>
      <c r="BD839" s="696">
        <f t="shared" si="101"/>
        <v>0.5</v>
      </c>
      <c r="BE839" s="696">
        <f>0.5</f>
        <v>0.5</v>
      </c>
      <c r="BF839" s="696">
        <f t="shared" si="101"/>
        <v>0.5</v>
      </c>
      <c r="BG839" s="696">
        <f t="shared" si="101"/>
        <v>0.5</v>
      </c>
      <c r="BH839" s="696">
        <f t="shared" si="101"/>
        <v>0.5</v>
      </c>
    </row>
    <row r="840" spans="1:60" s="696" customFormat="1" ht="12.75" x14ac:dyDescent="0.2">
      <c r="A840" s="696" t="s">
        <v>6</v>
      </c>
      <c r="B840" s="696" t="s">
        <v>48</v>
      </c>
      <c r="C840" s="696" t="s">
        <v>53</v>
      </c>
      <c r="D840" s="696" t="s">
        <v>1074</v>
      </c>
      <c r="E840" s="699" t="s">
        <v>1047</v>
      </c>
      <c r="F840" s="696" t="s">
        <v>12</v>
      </c>
      <c r="G840" s="705"/>
      <c r="H840" s="705"/>
      <c r="I840" s="705"/>
      <c r="J840" s="705"/>
      <c r="K840" s="705"/>
      <c r="L840" s="705"/>
      <c r="M840" s="705"/>
      <c r="N840" s="705"/>
      <c r="O840" s="705"/>
      <c r="P840" s="705"/>
      <c r="Q840" s="705"/>
      <c r="R840" s="705"/>
      <c r="S840" s="705"/>
      <c r="T840" s="705"/>
      <c r="U840" s="705"/>
      <c r="V840" s="705"/>
      <c r="W840" s="705"/>
      <c r="X840" s="705"/>
      <c r="Y840" s="705"/>
      <c r="Z840" s="705"/>
      <c r="AA840" s="705"/>
      <c r="AB840" s="705"/>
      <c r="AC840" s="705"/>
      <c r="AD840" s="705"/>
      <c r="AE840" s="705"/>
      <c r="AF840" s="705"/>
      <c r="AG840" s="705"/>
      <c r="AH840" s="705"/>
      <c r="AI840" s="705"/>
      <c r="AJ840" s="705"/>
      <c r="AK840" s="705"/>
      <c r="AL840" s="705"/>
      <c r="AM840" s="705"/>
      <c r="AN840" s="705"/>
      <c r="AO840" s="705"/>
      <c r="AP840" s="705"/>
      <c r="AQ840" s="705"/>
      <c r="AR840" s="705"/>
      <c r="AS840" s="705"/>
      <c r="AT840" s="705"/>
      <c r="AU840" s="705"/>
      <c r="AV840" s="705"/>
      <c r="AW840" s="705"/>
      <c r="AX840" s="705"/>
      <c r="AY840" s="705"/>
      <c r="AZ840" s="705"/>
      <c r="BA840" s="705"/>
      <c r="BB840" s="705"/>
      <c r="BC840" s="700">
        <f>'3 Heat eta and phi'!AZ$21</f>
        <v>0.42440799931491724</v>
      </c>
      <c r="BD840" s="700">
        <f>'3 Heat eta and phi'!BA$21</f>
        <v>0.43407536964877846</v>
      </c>
      <c r="BE840" s="700">
        <f>'3 Heat eta and phi'!BB$21</f>
        <v>0.43033233297466611</v>
      </c>
      <c r="BF840" s="700">
        <f>'3 Heat eta and phi'!BC$21</f>
        <v>0.42931747399306813</v>
      </c>
      <c r="BG840" s="700">
        <f>'3 Heat eta and phi'!BD$21</f>
        <v>0.4373933131244585</v>
      </c>
      <c r="BH840" s="700">
        <f>'3 Heat eta and phi'!BE$21</f>
        <v>0.44952489502727749</v>
      </c>
    </row>
    <row r="841" spans="1:60" s="696" customFormat="1" ht="12.75" x14ac:dyDescent="0.2">
      <c r="A841" s="696" t="s">
        <v>6</v>
      </c>
      <c r="B841" s="696" t="s">
        <v>48</v>
      </c>
      <c r="C841" s="696" t="s">
        <v>53</v>
      </c>
      <c r="D841" s="696" t="s">
        <v>1074</v>
      </c>
      <c r="E841" s="699" t="s">
        <v>1047</v>
      </c>
      <c r="F841" s="696" t="s">
        <v>13</v>
      </c>
      <c r="G841" s="705"/>
      <c r="H841" s="705"/>
      <c r="I841" s="705"/>
      <c r="J841" s="705"/>
      <c r="K841" s="705"/>
      <c r="L841" s="705"/>
      <c r="M841" s="705"/>
      <c r="N841" s="705"/>
      <c r="O841" s="705"/>
      <c r="P841" s="705"/>
      <c r="Q841" s="705"/>
      <c r="R841" s="705"/>
      <c r="S841" s="705"/>
      <c r="T841" s="705"/>
      <c r="U841" s="705"/>
      <c r="V841" s="705"/>
      <c r="W841" s="705"/>
      <c r="X841" s="705"/>
      <c r="Y841" s="705"/>
      <c r="Z841" s="705"/>
      <c r="AA841" s="705"/>
      <c r="AB841" s="705"/>
      <c r="AC841" s="705"/>
      <c r="AD841" s="705"/>
      <c r="AE841" s="705"/>
      <c r="AF841" s="705"/>
      <c r="AG841" s="705"/>
      <c r="AH841" s="705"/>
      <c r="AI841" s="705"/>
      <c r="AJ841" s="705"/>
      <c r="AK841" s="705"/>
      <c r="AL841" s="705"/>
      <c r="AM841" s="705"/>
      <c r="AN841" s="705"/>
      <c r="AO841" s="705"/>
      <c r="AP841" s="705"/>
      <c r="AQ841" s="705"/>
      <c r="AR841" s="705"/>
      <c r="AS841" s="705"/>
      <c r="AT841" s="705"/>
      <c r="AU841" s="705"/>
      <c r="AV841" s="705"/>
      <c r="AW841" s="705"/>
      <c r="AX841" s="705"/>
      <c r="AY841" s="705"/>
      <c r="AZ841" s="705"/>
      <c r="BA841" s="705"/>
      <c r="BB841" s="705"/>
      <c r="BC841" s="700">
        <f>'3 Heat eta and phi'!AZ$25</f>
        <v>0.67563852937807811</v>
      </c>
      <c r="BD841" s="700">
        <f>'3 Heat eta and phi'!BA$25</f>
        <v>0.67555262856488385</v>
      </c>
      <c r="BE841" s="700">
        <f>'3 Heat eta and phi'!BB$25</f>
        <v>0.67666933913641047</v>
      </c>
      <c r="BF841" s="700">
        <f>'3 Heat eta and phi'!BC$25</f>
        <v>0.67555262856488385</v>
      </c>
      <c r="BG841" s="700">
        <f>'3 Heat eta and phi'!BD$25</f>
        <v>0.67592486542205932</v>
      </c>
      <c r="BH841" s="700">
        <f>'3 Heat eta and phi'!BE$25</f>
        <v>0.67632573588363309</v>
      </c>
    </row>
    <row r="842" spans="1:60" s="697" customFormat="1" ht="12.75" x14ac:dyDescent="0.2">
      <c r="A842" s="697" t="s">
        <v>6</v>
      </c>
      <c r="B842" s="697" t="s">
        <v>48</v>
      </c>
      <c r="C842" s="697" t="s">
        <v>14</v>
      </c>
      <c r="F842" s="697" t="s">
        <v>9</v>
      </c>
      <c r="G842" s="697">
        <v>1639</v>
      </c>
      <c r="H842" s="697">
        <v>1841</v>
      </c>
      <c r="I842" s="697">
        <v>1863</v>
      </c>
      <c r="J842" s="697">
        <v>1991</v>
      </c>
      <c r="K842" s="697">
        <v>2143</v>
      </c>
      <c r="L842" s="697">
        <v>2183</v>
      </c>
      <c r="M842" s="697">
        <v>2129</v>
      </c>
      <c r="N842" s="697">
        <v>2109</v>
      </c>
      <c r="O842" s="697">
        <v>2358</v>
      </c>
      <c r="P842" s="697">
        <v>2525</v>
      </c>
      <c r="Q842" s="697">
        <v>2473</v>
      </c>
      <c r="R842" s="697">
        <v>538</v>
      </c>
      <c r="S842" s="697">
        <v>520</v>
      </c>
      <c r="T842" s="697">
        <v>496</v>
      </c>
      <c r="U842" s="697">
        <v>439</v>
      </c>
      <c r="V842" s="697">
        <v>445</v>
      </c>
      <c r="W842" s="697">
        <v>427</v>
      </c>
      <c r="X842" s="697">
        <v>472</v>
      </c>
      <c r="Y842" s="697">
        <v>466</v>
      </c>
      <c r="Z842" s="697">
        <v>485</v>
      </c>
      <c r="AA842" s="697">
        <v>451</v>
      </c>
      <c r="AB842" s="697">
        <v>430</v>
      </c>
      <c r="AC842" s="697">
        <v>450</v>
      </c>
      <c r="AD842" s="697">
        <v>508</v>
      </c>
      <c r="AE842" s="697">
        <v>581</v>
      </c>
      <c r="AF842" s="697">
        <v>538</v>
      </c>
      <c r="AG842" s="697">
        <v>802</v>
      </c>
      <c r="AH842" s="697">
        <v>769</v>
      </c>
      <c r="AI842" s="697">
        <v>811</v>
      </c>
      <c r="AJ842" s="697">
        <v>1260</v>
      </c>
      <c r="AK842" s="697">
        <v>1292</v>
      </c>
      <c r="AL842" s="697">
        <v>1381</v>
      </c>
      <c r="AM842" s="697">
        <v>1136</v>
      </c>
      <c r="AN842" s="697">
        <v>1119</v>
      </c>
      <c r="AO842" s="697">
        <v>1147</v>
      </c>
      <c r="AP842" s="697">
        <v>1235</v>
      </c>
      <c r="AQ842" s="697">
        <v>1357</v>
      </c>
      <c r="AR842" s="697">
        <v>1370</v>
      </c>
      <c r="AS842" s="697">
        <v>1377</v>
      </c>
      <c r="AT842" s="697">
        <v>1473</v>
      </c>
      <c r="AU842" s="697">
        <v>1678</v>
      </c>
      <c r="AV842" s="697">
        <v>1910</v>
      </c>
      <c r="AW842" s="697">
        <v>1858</v>
      </c>
      <c r="AX842" s="697">
        <v>1736</v>
      </c>
      <c r="AY842" s="697">
        <v>1734</v>
      </c>
      <c r="AZ842" s="697">
        <v>1849</v>
      </c>
      <c r="BA842" s="697">
        <v>1845</v>
      </c>
      <c r="BB842" s="697">
        <v>1808</v>
      </c>
      <c r="BC842" s="697">
        <v>1869</v>
      </c>
      <c r="BD842" s="697">
        <v>1700</v>
      </c>
      <c r="BE842" s="697">
        <v>1849</v>
      </c>
      <c r="BF842" s="697">
        <v>1832</v>
      </c>
      <c r="BG842" s="697">
        <v>1794</v>
      </c>
      <c r="BH842" s="697">
        <v>1809</v>
      </c>
    </row>
    <row r="843" spans="1:60" s="697" customFormat="1" ht="12.75" x14ac:dyDescent="0.2">
      <c r="A843" s="697" t="s">
        <v>6</v>
      </c>
      <c r="B843" s="697" t="s">
        <v>48</v>
      </c>
      <c r="C843" s="697" t="s">
        <v>14</v>
      </c>
      <c r="F843" s="697" t="s">
        <v>10</v>
      </c>
      <c r="G843" s="697">
        <v>1.56028368794326E-2</v>
      </c>
      <c r="H843" s="697">
        <v>1.7763240416437499E-2</v>
      </c>
      <c r="I843" s="697">
        <v>1.7357520194538401E-2</v>
      </c>
      <c r="J843" s="697">
        <v>1.7998553606942701E-2</v>
      </c>
      <c r="K843" s="697">
        <v>1.9483766558473999E-2</v>
      </c>
      <c r="L843" s="697">
        <v>1.9197622062755E-2</v>
      </c>
      <c r="M843" s="697">
        <v>1.91245295222012E-2</v>
      </c>
      <c r="N843" s="697">
        <v>1.86873654270448E-2</v>
      </c>
      <c r="O843" s="697">
        <v>2.01137904856141E-2</v>
      </c>
      <c r="P843" s="697">
        <v>2.0955574182732601E-2</v>
      </c>
      <c r="Q843" s="697">
        <v>1.9906144100198801E-2</v>
      </c>
      <c r="R843" s="697">
        <v>4.3429124959638403E-3</v>
      </c>
      <c r="S843" s="697">
        <v>4.1678689365522098E-3</v>
      </c>
      <c r="T843" s="697">
        <v>3.7814389289989102E-3</v>
      </c>
      <c r="U843" s="697">
        <v>3.4870882416019999E-3</v>
      </c>
      <c r="V843" s="697">
        <v>3.60245128595368E-3</v>
      </c>
      <c r="W843" s="697">
        <v>3.42520695629853E-3</v>
      </c>
      <c r="X843" s="697">
        <v>3.6882491756138002E-3</v>
      </c>
      <c r="Y843" s="697">
        <v>3.6432150982339002E-3</v>
      </c>
      <c r="Z843" s="697">
        <v>3.61764815574535E-3</v>
      </c>
      <c r="AA843" s="697">
        <v>3.6319125119788701E-3</v>
      </c>
      <c r="AB843" s="697">
        <v>3.5367368256553201E-3</v>
      </c>
      <c r="AC843" s="697">
        <v>3.72883883958535E-3</v>
      </c>
      <c r="AD843" s="697">
        <v>4.24656847173691E-3</v>
      </c>
      <c r="AE843" s="697">
        <v>4.8642448699379604E-3</v>
      </c>
      <c r="AF843" s="697">
        <v>4.3154964826297298E-3</v>
      </c>
      <c r="AG843" s="697">
        <v>6.2798527914807003E-3</v>
      </c>
      <c r="AH843" s="697">
        <v>5.9572687975458201E-3</v>
      </c>
      <c r="AI843" s="697">
        <v>6.2033885340574404E-3</v>
      </c>
      <c r="AJ843" s="697">
        <v>9.8452883263009904E-3</v>
      </c>
      <c r="AK843" s="697">
        <v>1.01463843689137E-2</v>
      </c>
      <c r="AL843" s="697">
        <v>1.03857232028036E-2</v>
      </c>
      <c r="AM843" s="697">
        <v>8.7334230251777806E-3</v>
      </c>
      <c r="AN843" s="697">
        <v>8.4682912062963508E-3</v>
      </c>
      <c r="AO843" s="697">
        <v>8.6957840231078904E-3</v>
      </c>
      <c r="AP843" s="697">
        <v>9.3987108165082493E-3</v>
      </c>
      <c r="AQ843" s="697">
        <v>9.7555715312724698E-3</v>
      </c>
      <c r="AR843" s="697">
        <v>1.00912633230456E-2</v>
      </c>
      <c r="AS843" s="697">
        <v>1.01084251558107E-2</v>
      </c>
      <c r="AT843" s="697">
        <v>1.06203495414432E-2</v>
      </c>
      <c r="AU843" s="697">
        <v>1.20366119591415E-2</v>
      </c>
      <c r="AV843" s="697">
        <v>1.3556001902098699E-2</v>
      </c>
      <c r="AW843" s="697">
        <v>1.35770082353543E-2</v>
      </c>
      <c r="AX843" s="697">
        <v>1.2583813562393501E-2</v>
      </c>
      <c r="AY843" s="697">
        <v>1.2514524498589001E-2</v>
      </c>
      <c r="AZ843" s="697">
        <v>1.3448250781875001E-2</v>
      </c>
      <c r="BA843" s="697">
        <v>1.36426152412783E-2</v>
      </c>
      <c r="BB843" s="697">
        <v>1.35862214073161E-2</v>
      </c>
      <c r="BC843" s="697">
        <v>1.40490400950133E-2</v>
      </c>
      <c r="BD843" s="697">
        <v>1.3769195878960701E-2</v>
      </c>
      <c r="BE843" s="697">
        <v>1.42423588858763E-2</v>
      </c>
      <c r="BF843" s="697">
        <v>1.54872306430751E-2</v>
      </c>
      <c r="BG843" s="697">
        <v>1.4728701263515699E-2</v>
      </c>
      <c r="BH843" s="697">
        <v>1.47544593701828E-2</v>
      </c>
    </row>
    <row r="844" spans="1:60" s="696" customFormat="1" ht="12.75" x14ac:dyDescent="0.2">
      <c r="A844" s="696" t="s">
        <v>6</v>
      </c>
      <c r="B844" s="696" t="s">
        <v>48</v>
      </c>
      <c r="C844" s="696" t="s">
        <v>14</v>
      </c>
      <c r="D844" s="696" t="s">
        <v>73</v>
      </c>
      <c r="E844" s="699" t="s">
        <v>1050</v>
      </c>
      <c r="F844" s="696" t="s">
        <v>11</v>
      </c>
      <c r="G844" s="702">
        <f>'4 - Electr UW allocation ktoe'!G$39</f>
        <v>0.45</v>
      </c>
      <c r="H844" s="702">
        <f>'4 - Electr UW allocation ktoe'!H$39</f>
        <v>0.45</v>
      </c>
      <c r="I844" s="702">
        <f>'4 - Electr UW allocation ktoe'!I$39</f>
        <v>0.45</v>
      </c>
      <c r="J844" s="702">
        <f>'4 - Electr UW allocation ktoe'!J$39</f>
        <v>0.45</v>
      </c>
      <c r="K844" s="702">
        <f>'4 - Electr UW allocation ktoe'!K$39</f>
        <v>0.45</v>
      </c>
      <c r="L844" s="702">
        <f>'4 - Electr UW allocation ktoe'!L$39</f>
        <v>0.45</v>
      </c>
      <c r="M844" s="702">
        <f>'4 - Electr UW allocation ktoe'!M$39</f>
        <v>0.45</v>
      </c>
      <c r="N844" s="702">
        <f>'4 - Electr UW allocation ktoe'!N$39</f>
        <v>0.45</v>
      </c>
      <c r="O844" s="702">
        <f>'4 - Electr UW allocation ktoe'!O$39</f>
        <v>0.45</v>
      </c>
      <c r="P844" s="702">
        <f>'4 - Electr UW allocation ktoe'!P$39</f>
        <v>0.45</v>
      </c>
      <c r="Q844" s="702">
        <f>'4 - Electr UW allocation ktoe'!Q$39</f>
        <v>0.45</v>
      </c>
      <c r="R844" s="702">
        <f>'4 - Electr UW allocation ktoe'!R$39</f>
        <v>0.45</v>
      </c>
      <c r="S844" s="702">
        <f>'4 - Electr UW allocation ktoe'!S$39</f>
        <v>0.45</v>
      </c>
      <c r="T844" s="702">
        <f>'4 - Electr UW allocation ktoe'!T$39</f>
        <v>0.45</v>
      </c>
      <c r="U844" s="702">
        <f>'4 - Electr UW allocation ktoe'!U$39</f>
        <v>0.45</v>
      </c>
      <c r="V844" s="702">
        <f>'4 - Electr UW allocation ktoe'!V$39</f>
        <v>0.45</v>
      </c>
      <c r="W844" s="702">
        <f>'4 - Electr UW allocation ktoe'!W$39</f>
        <v>0.45</v>
      </c>
      <c r="X844" s="702">
        <f>'4 - Electr UW allocation ktoe'!X$39</f>
        <v>0.45</v>
      </c>
      <c r="Y844" s="702">
        <f>'4 - Electr UW allocation ktoe'!Y$39</f>
        <v>0.45</v>
      </c>
      <c r="Z844" s="702">
        <f>'4 - Electr UW allocation ktoe'!Z$39</f>
        <v>0.45</v>
      </c>
      <c r="AA844" s="702">
        <f>'4 - Electr UW allocation ktoe'!AA$39</f>
        <v>0.45</v>
      </c>
      <c r="AB844" s="702">
        <f>'4 - Electr UW allocation ktoe'!AB$39</f>
        <v>0.45</v>
      </c>
      <c r="AC844" s="702">
        <f>'4 - Electr UW allocation ktoe'!AC$39</f>
        <v>0.45</v>
      </c>
      <c r="AD844" s="702">
        <f>'4 - Electr UW allocation ktoe'!AD$39</f>
        <v>0.45</v>
      </c>
      <c r="AE844" s="702">
        <f>'4 - Electr UW allocation ktoe'!AE$39</f>
        <v>0.45</v>
      </c>
      <c r="AF844" s="702">
        <f>'4 - Electr UW allocation ktoe'!AF$39</f>
        <v>0.45</v>
      </c>
      <c r="AG844" s="702">
        <f>'4 - Electr UW allocation ktoe'!AG$39</f>
        <v>0.45</v>
      </c>
      <c r="AH844" s="702">
        <f>'4 - Electr UW allocation ktoe'!AH$39</f>
        <v>0.45</v>
      </c>
      <c r="AI844" s="702">
        <f>'4 - Electr UW allocation ktoe'!AI$39</f>
        <v>0.45</v>
      </c>
      <c r="AJ844" s="702">
        <f>'4 - Electr UW allocation ktoe'!AJ$39</f>
        <v>0.45</v>
      </c>
      <c r="AK844" s="702">
        <f>'4 - Electr UW allocation ktoe'!AK$39</f>
        <v>0.45</v>
      </c>
      <c r="AL844" s="702">
        <f>'4 - Electr UW allocation ktoe'!AL$39</f>
        <v>0.45</v>
      </c>
      <c r="AM844" s="702">
        <f>'4 - Electr UW allocation ktoe'!AM$39</f>
        <v>0.45</v>
      </c>
      <c r="AN844" s="702">
        <f>'4 - Electr UW allocation ktoe'!AN$39</f>
        <v>0.45</v>
      </c>
      <c r="AO844" s="702">
        <f>'4 - Electr UW allocation ktoe'!AO$39</f>
        <v>0.45</v>
      </c>
      <c r="AP844" s="702">
        <f>'4 - Electr UW allocation ktoe'!AP$39</f>
        <v>0.45</v>
      </c>
      <c r="AQ844" s="702">
        <f>'4 - Electr UW allocation ktoe'!AQ$39</f>
        <v>0.45</v>
      </c>
      <c r="AR844" s="702">
        <f>'4 - Electr UW allocation ktoe'!AR$39</f>
        <v>0.45</v>
      </c>
      <c r="AS844" s="702">
        <f>'4 - Electr UW allocation ktoe'!AS$39</f>
        <v>0.45</v>
      </c>
      <c r="AT844" s="702">
        <f>'4 - Electr UW allocation ktoe'!AT$39</f>
        <v>0.45</v>
      </c>
      <c r="AU844" s="702">
        <f>'4 - Electr UW allocation ktoe'!AU$39</f>
        <v>0.45</v>
      </c>
      <c r="AV844" s="702">
        <f>'4 - Electr UW allocation ktoe'!AV$39</f>
        <v>0.45</v>
      </c>
      <c r="AW844" s="702">
        <f>'4 - Electr UW allocation ktoe'!AW$39</f>
        <v>0.45</v>
      </c>
      <c r="AX844" s="702">
        <f>'4 - Electr UW allocation ktoe'!AX$39</f>
        <v>0.45</v>
      </c>
      <c r="AY844" s="702">
        <f>'4 - Electr UW allocation ktoe'!AY$39</f>
        <v>0.45</v>
      </c>
      <c r="AZ844" s="702">
        <f>'4 - Electr UW allocation ktoe'!AZ$39</f>
        <v>0.45</v>
      </c>
      <c r="BA844" s="702">
        <f>'4 - Electr UW allocation ktoe'!BA$39</f>
        <v>0.45</v>
      </c>
      <c r="BB844" s="702">
        <f>'4 - Electr UW allocation ktoe'!BB$39</f>
        <v>0.45</v>
      </c>
      <c r="BC844" s="702">
        <f>'4 - Electr UW allocation ktoe'!BC$39</f>
        <v>0.45</v>
      </c>
      <c r="BD844" s="702">
        <f>'4 - Electr UW allocation ktoe'!BD$39</f>
        <v>0.45</v>
      </c>
      <c r="BE844" s="702">
        <f>'4 - Electr UW allocation ktoe'!BE$39</f>
        <v>0.45</v>
      </c>
      <c r="BF844" s="702">
        <f>'4 - Electr UW allocation ktoe'!BF$39</f>
        <v>0.45</v>
      </c>
      <c r="BG844" s="702">
        <f>'4 - Electr UW allocation ktoe'!BG$39</f>
        <v>0.45</v>
      </c>
      <c r="BH844" s="702">
        <f>'4 - Electr UW allocation ktoe'!BH$39</f>
        <v>0.45</v>
      </c>
    </row>
    <row r="845" spans="1:60" s="696" customFormat="1" ht="12.75" x14ac:dyDescent="0.2">
      <c r="A845" s="696" t="s">
        <v>6</v>
      </c>
      <c r="B845" s="696" t="s">
        <v>48</v>
      </c>
      <c r="C845" s="696" t="s">
        <v>14</v>
      </c>
      <c r="D845" s="696" t="s">
        <v>73</v>
      </c>
      <c r="E845" s="699" t="s">
        <v>1050</v>
      </c>
      <c r="F845" s="696" t="s">
        <v>12</v>
      </c>
      <c r="G845" s="696">
        <f>'4 - Electr UW allocation ktoe'!G$40</f>
        <v>0.7</v>
      </c>
      <c r="H845" s="696">
        <f>'4 - Electr UW allocation ktoe'!H$40</f>
        <v>0.70333299999999999</v>
      </c>
      <c r="I845" s="696">
        <f>'4 - Electr UW allocation ktoe'!I$40</f>
        <v>0.70666600000000002</v>
      </c>
      <c r="J845" s="696">
        <f>'4 - Electr UW allocation ktoe'!J$40</f>
        <v>0.70999900000000005</v>
      </c>
      <c r="K845" s="696">
        <f>'4 - Electr UW allocation ktoe'!K$40</f>
        <v>0.71333199999999997</v>
      </c>
      <c r="L845" s="696">
        <f>'4 - Electr UW allocation ktoe'!L$40</f>
        <v>0.716665</v>
      </c>
      <c r="M845" s="696">
        <f>'4 - Electr UW allocation ktoe'!M$40</f>
        <v>0.71999800000000003</v>
      </c>
      <c r="N845" s="696">
        <f>'4 - Electr UW allocation ktoe'!N$40</f>
        <v>0.72333099999999995</v>
      </c>
      <c r="O845" s="696">
        <f>'4 - Electr UW allocation ktoe'!O$40</f>
        <v>0.72666399999999998</v>
      </c>
      <c r="P845" s="696">
        <f>'4 - Electr UW allocation ktoe'!P$40</f>
        <v>0.72999700000000001</v>
      </c>
      <c r="Q845" s="696">
        <f>'4 - Electr UW allocation ktoe'!Q$40</f>
        <v>0.73333000000000004</v>
      </c>
      <c r="R845" s="696">
        <f>'4 - Electr UW allocation ktoe'!R$40</f>
        <v>0.73666299999999996</v>
      </c>
      <c r="S845" s="696">
        <f>'4 - Electr UW allocation ktoe'!S$40</f>
        <v>0.73999599999999999</v>
      </c>
      <c r="T845" s="696">
        <f>'4 - Electr UW allocation ktoe'!T$40</f>
        <v>0.74332900000000002</v>
      </c>
      <c r="U845" s="696">
        <f>'4 - Electr UW allocation ktoe'!U$40</f>
        <v>0.74666200000000005</v>
      </c>
      <c r="V845" s="696">
        <f>'4 - Electr UW allocation ktoe'!V$40</f>
        <v>0.74999499999999997</v>
      </c>
      <c r="W845" s="696">
        <f>'4 - Electr UW allocation ktoe'!W$40</f>
        <v>0.753328</v>
      </c>
      <c r="X845" s="696">
        <f>'4 - Electr UW allocation ktoe'!X$40</f>
        <v>0.75666100000000003</v>
      </c>
      <c r="Y845" s="696">
        <f>'4 - Electr UW allocation ktoe'!Y$40</f>
        <v>0.75999400000000095</v>
      </c>
      <c r="Z845" s="696">
        <f>'4 - Electr UW allocation ktoe'!Z$40</f>
        <v>0.76332700000000098</v>
      </c>
      <c r="AA845" s="696">
        <f>'4 - Electr UW allocation ktoe'!AA$40</f>
        <v>0.76666000000000101</v>
      </c>
      <c r="AB845" s="696">
        <f>'4 - Electr UW allocation ktoe'!AB$40</f>
        <v>0.76999300000000104</v>
      </c>
      <c r="AC845" s="696">
        <f>'4 - Electr UW allocation ktoe'!AC$40</f>
        <v>0.77332600000000096</v>
      </c>
      <c r="AD845" s="696">
        <f>'4 - Electr UW allocation ktoe'!AD$40</f>
        <v>0.77665900000000099</v>
      </c>
      <c r="AE845" s="696">
        <f>'4 - Electr UW allocation ktoe'!AE$40</f>
        <v>0.77999200000000102</v>
      </c>
      <c r="AF845" s="696">
        <f>'4 - Electr UW allocation ktoe'!AF$40</f>
        <v>0.78332500000000105</v>
      </c>
      <c r="AG845" s="696">
        <f>'4 - Electr UW allocation ktoe'!AG$40</f>
        <v>0.78665800000000097</v>
      </c>
      <c r="AH845" s="696">
        <f>'4 - Electr UW allocation ktoe'!AH$40</f>
        <v>0.789991000000001</v>
      </c>
      <c r="AI845" s="696">
        <f>'4 - Electr UW allocation ktoe'!AI$40</f>
        <v>0.79332400000000103</v>
      </c>
      <c r="AJ845" s="696">
        <f>'4 - Electr UW allocation ktoe'!AJ$40</f>
        <v>0.79665700000000095</v>
      </c>
      <c r="AK845" s="696">
        <f>'4 - Electr UW allocation ktoe'!AK$40</f>
        <v>0.79999000000000098</v>
      </c>
      <c r="AL845" s="696">
        <f>'4 - Electr UW allocation ktoe'!AL$40</f>
        <v>0.80332300000000101</v>
      </c>
      <c r="AM845" s="696">
        <f>'4 - Electr UW allocation ktoe'!AM$40</f>
        <v>0.80665600000000104</v>
      </c>
      <c r="AN845" s="696">
        <f>'4 - Electr UW allocation ktoe'!AN$40</f>
        <v>0.80998900000000096</v>
      </c>
      <c r="AO845" s="696">
        <f>'4 - Electr UW allocation ktoe'!AO$40</f>
        <v>0.81332200000000099</v>
      </c>
      <c r="AP845" s="696">
        <f>'4 - Electr UW allocation ktoe'!AP$40</f>
        <v>0.81665500000000102</v>
      </c>
      <c r="AQ845" s="696">
        <f>'4 - Electr UW allocation ktoe'!AQ$40</f>
        <v>0.81998800000000105</v>
      </c>
      <c r="AR845" s="696">
        <f>'4 - Electr UW allocation ktoe'!AR$40</f>
        <v>0.82332100000000097</v>
      </c>
      <c r="AS845" s="696">
        <f>'4 - Electr UW allocation ktoe'!AS$40</f>
        <v>0.826654000000001</v>
      </c>
      <c r="AT845" s="696">
        <f>'4 - Electr UW allocation ktoe'!AT$40</f>
        <v>0.82998700000000103</v>
      </c>
      <c r="AU845" s="696">
        <f>'4 - Electr UW allocation ktoe'!AU$40</f>
        <v>0.83332000000000095</v>
      </c>
      <c r="AV845" s="696">
        <f>'4 - Electr UW allocation ktoe'!AV$40</f>
        <v>0.83665300000000098</v>
      </c>
      <c r="AW845" s="696">
        <f>'4 - Electr UW allocation ktoe'!AW$40</f>
        <v>0.83998600000000101</v>
      </c>
      <c r="AX845" s="696">
        <f>'4 - Electr UW allocation ktoe'!AX$40</f>
        <v>0.84331900000000104</v>
      </c>
      <c r="AY845" s="696">
        <f>'4 - Electr UW allocation ktoe'!AY$40</f>
        <v>0.84665200000000096</v>
      </c>
      <c r="AZ845" s="696">
        <f>'4 - Electr UW allocation ktoe'!AZ$40</f>
        <v>0.84998500000000099</v>
      </c>
      <c r="BA845" s="696">
        <f>'4 - Electr UW allocation ktoe'!BA$40</f>
        <v>0.85331800000000102</v>
      </c>
      <c r="BB845" s="696">
        <f>'4 - Electr UW allocation ktoe'!BB$40</f>
        <v>0.85665100000000105</v>
      </c>
      <c r="BC845" s="696">
        <f>'4 - Electr UW allocation ktoe'!BC$40</f>
        <v>0.85998400000000097</v>
      </c>
      <c r="BD845" s="696">
        <f>'4 - Electr UW allocation ktoe'!BD$40</f>
        <v>0.863317000000001</v>
      </c>
      <c r="BE845" s="696">
        <f>'4 - Electr UW allocation ktoe'!BE$40</f>
        <v>0.86665000000000203</v>
      </c>
      <c r="BF845" s="696">
        <f>'4 - Electr UW allocation ktoe'!BF$40</f>
        <v>0.86998300000000295</v>
      </c>
      <c r="BG845" s="696">
        <f>'4 - Electr UW allocation ktoe'!BG$40</f>
        <v>0.87331600000000398</v>
      </c>
      <c r="BH845" s="696">
        <f>'4 - Electr UW allocation ktoe'!BH$40</f>
        <v>0.87664900000000501</v>
      </c>
    </row>
    <row r="846" spans="1:60" s="696" customFormat="1" ht="12.75" x14ac:dyDescent="0.2">
      <c r="A846" s="696" t="s">
        <v>6</v>
      </c>
      <c r="B846" s="696" t="s">
        <v>48</v>
      </c>
      <c r="C846" s="696" t="s">
        <v>14</v>
      </c>
      <c r="D846" s="696" t="s">
        <v>73</v>
      </c>
      <c r="E846" s="699" t="s">
        <v>1050</v>
      </c>
      <c r="F846" s="696" t="s">
        <v>13</v>
      </c>
      <c r="G846" s="696">
        <f>'4 - Electr UW allocation ktoe'!G$42</f>
        <v>1</v>
      </c>
      <c r="H846" s="696">
        <f>'4 - Electr UW allocation ktoe'!H$42</f>
        <v>1</v>
      </c>
      <c r="I846" s="696">
        <f>'4 - Electr UW allocation ktoe'!I$42</f>
        <v>1</v>
      </c>
      <c r="J846" s="696">
        <f>'4 - Electr UW allocation ktoe'!J$42</f>
        <v>1</v>
      </c>
      <c r="K846" s="696">
        <f>'4 - Electr UW allocation ktoe'!K$42</f>
        <v>1</v>
      </c>
      <c r="L846" s="696">
        <f>'4 - Electr UW allocation ktoe'!L$42</f>
        <v>1</v>
      </c>
      <c r="M846" s="696">
        <f>'4 - Electr UW allocation ktoe'!M$42</f>
        <v>1</v>
      </c>
      <c r="N846" s="696">
        <f>'4 - Electr UW allocation ktoe'!N$42</f>
        <v>1</v>
      </c>
      <c r="O846" s="696">
        <f>'4 - Electr UW allocation ktoe'!O$42</f>
        <v>1</v>
      </c>
      <c r="P846" s="696">
        <f>'4 - Electr UW allocation ktoe'!P$42</f>
        <v>1</v>
      </c>
      <c r="Q846" s="696">
        <f>'4 - Electr UW allocation ktoe'!Q$42</f>
        <v>1</v>
      </c>
      <c r="R846" s="696">
        <f>'4 - Electr UW allocation ktoe'!R$42</f>
        <v>1</v>
      </c>
      <c r="S846" s="696">
        <f>'4 - Electr UW allocation ktoe'!S$42</f>
        <v>1</v>
      </c>
      <c r="T846" s="696">
        <f>'4 - Electr UW allocation ktoe'!T$42</f>
        <v>1</v>
      </c>
      <c r="U846" s="696">
        <f>'4 - Electr UW allocation ktoe'!U$42</f>
        <v>1</v>
      </c>
      <c r="V846" s="696">
        <f>'4 - Electr UW allocation ktoe'!V$42</f>
        <v>1</v>
      </c>
      <c r="W846" s="696">
        <f>'4 - Electr UW allocation ktoe'!W$42</f>
        <v>1</v>
      </c>
      <c r="X846" s="696">
        <f>'4 - Electr UW allocation ktoe'!X$42</f>
        <v>1</v>
      </c>
      <c r="Y846" s="696">
        <f>'4 - Electr UW allocation ktoe'!Y$42</f>
        <v>1</v>
      </c>
      <c r="Z846" s="696">
        <f>'4 - Electr UW allocation ktoe'!Z$42</f>
        <v>1</v>
      </c>
      <c r="AA846" s="696">
        <f>'4 - Electr UW allocation ktoe'!AA$42</f>
        <v>1</v>
      </c>
      <c r="AB846" s="696">
        <f>'4 - Electr UW allocation ktoe'!AB$42</f>
        <v>1</v>
      </c>
      <c r="AC846" s="696">
        <f>'4 - Electr UW allocation ktoe'!AC$42</f>
        <v>1</v>
      </c>
      <c r="AD846" s="696">
        <f>'4 - Electr UW allocation ktoe'!AD$42</f>
        <v>1</v>
      </c>
      <c r="AE846" s="696">
        <f>'4 - Electr UW allocation ktoe'!AE$42</f>
        <v>1</v>
      </c>
      <c r="AF846" s="696">
        <f>'4 - Electr UW allocation ktoe'!AF$42</f>
        <v>1</v>
      </c>
      <c r="AG846" s="696">
        <f>'4 - Electr UW allocation ktoe'!AG$42</f>
        <v>1</v>
      </c>
      <c r="AH846" s="696">
        <f>'4 - Electr UW allocation ktoe'!AH$42</f>
        <v>1</v>
      </c>
      <c r="AI846" s="696">
        <f>'4 - Electr UW allocation ktoe'!AI$42</f>
        <v>1</v>
      </c>
      <c r="AJ846" s="696">
        <f>'4 - Electr UW allocation ktoe'!AJ$42</f>
        <v>1</v>
      </c>
      <c r="AK846" s="696">
        <f>'4 - Electr UW allocation ktoe'!AK$42</f>
        <v>1</v>
      </c>
      <c r="AL846" s="696">
        <f>'4 - Electr UW allocation ktoe'!AL$42</f>
        <v>1</v>
      </c>
      <c r="AM846" s="696">
        <f>'4 - Electr UW allocation ktoe'!AM$42</f>
        <v>1</v>
      </c>
      <c r="AN846" s="696">
        <f>'4 - Electr UW allocation ktoe'!AN$42</f>
        <v>1</v>
      </c>
      <c r="AO846" s="696">
        <f>'4 - Electr UW allocation ktoe'!AO$42</f>
        <v>1</v>
      </c>
      <c r="AP846" s="696">
        <f>'4 - Electr UW allocation ktoe'!AP$42</f>
        <v>1</v>
      </c>
      <c r="AQ846" s="696">
        <f>'4 - Electr UW allocation ktoe'!AQ$42</f>
        <v>1</v>
      </c>
      <c r="AR846" s="696">
        <f>'4 - Electr UW allocation ktoe'!AR$42</f>
        <v>1</v>
      </c>
      <c r="AS846" s="696">
        <f>'4 - Electr UW allocation ktoe'!AS$42</f>
        <v>1</v>
      </c>
      <c r="AT846" s="696">
        <f>'4 - Electr UW allocation ktoe'!AT$42</f>
        <v>1</v>
      </c>
      <c r="AU846" s="696">
        <f>'4 - Electr UW allocation ktoe'!AU$42</f>
        <v>1</v>
      </c>
      <c r="AV846" s="696">
        <f>'4 - Electr UW allocation ktoe'!AV$42</f>
        <v>1</v>
      </c>
      <c r="AW846" s="696">
        <f>'4 - Electr UW allocation ktoe'!AW$42</f>
        <v>1</v>
      </c>
      <c r="AX846" s="696">
        <f>'4 - Electr UW allocation ktoe'!AX$42</f>
        <v>1</v>
      </c>
      <c r="AY846" s="696">
        <f>'4 - Electr UW allocation ktoe'!AY$42</f>
        <v>1</v>
      </c>
      <c r="AZ846" s="696">
        <f>'4 - Electr UW allocation ktoe'!AZ$42</f>
        <v>1</v>
      </c>
      <c r="BA846" s="696">
        <f>'4 - Electr UW allocation ktoe'!BA$42</f>
        <v>1</v>
      </c>
      <c r="BB846" s="696">
        <f>'4 - Electr UW allocation ktoe'!BB$42</f>
        <v>1</v>
      </c>
      <c r="BC846" s="696">
        <f>'4 - Electr UW allocation ktoe'!BC$42</f>
        <v>1</v>
      </c>
      <c r="BD846" s="696">
        <f>'4 - Electr UW allocation ktoe'!BD$42</f>
        <v>1</v>
      </c>
      <c r="BE846" s="696">
        <f>'4 - Electr UW allocation ktoe'!BE$42</f>
        <v>1</v>
      </c>
      <c r="BF846" s="696">
        <f>'4 - Electr UW allocation ktoe'!BF$42</f>
        <v>1</v>
      </c>
      <c r="BG846" s="696">
        <f>'4 - Electr UW allocation ktoe'!BG$42</f>
        <v>1</v>
      </c>
      <c r="BH846" s="696">
        <f>'4 - Electr UW allocation ktoe'!BH$42</f>
        <v>1</v>
      </c>
    </row>
    <row r="847" spans="1:60" s="696" customFormat="1" ht="12.75" x14ac:dyDescent="0.2">
      <c r="A847" s="696" t="s">
        <v>6</v>
      </c>
      <c r="B847" s="696" t="s">
        <v>48</v>
      </c>
      <c r="C847" s="696" t="s">
        <v>14</v>
      </c>
      <c r="D847" s="696" t="s">
        <v>834</v>
      </c>
      <c r="E847" s="699" t="s">
        <v>1051</v>
      </c>
      <c r="F847" s="696" t="s">
        <v>11</v>
      </c>
      <c r="G847" s="702">
        <f>'4 - Electr UW allocation ktoe'!G$44</f>
        <v>0.45</v>
      </c>
      <c r="H847" s="702">
        <f>'4 - Electr UW allocation ktoe'!H$44</f>
        <v>0.45</v>
      </c>
      <c r="I847" s="702">
        <f>'4 - Electr UW allocation ktoe'!I$44</f>
        <v>0.45</v>
      </c>
      <c r="J847" s="702">
        <f>'4 - Electr UW allocation ktoe'!J$44</f>
        <v>0.45</v>
      </c>
      <c r="K847" s="702">
        <f>'4 - Electr UW allocation ktoe'!K$44</f>
        <v>0.45</v>
      </c>
      <c r="L847" s="702">
        <f>'4 - Electr UW allocation ktoe'!L$44</f>
        <v>0.45</v>
      </c>
      <c r="M847" s="702">
        <f>'4 - Electr UW allocation ktoe'!M$44</f>
        <v>0.45</v>
      </c>
      <c r="N847" s="702">
        <f>'4 - Electr UW allocation ktoe'!N$44</f>
        <v>0.45</v>
      </c>
      <c r="O847" s="702">
        <f>'4 - Electr UW allocation ktoe'!O$44</f>
        <v>0.45</v>
      </c>
      <c r="P847" s="702">
        <f>'4 - Electr UW allocation ktoe'!P$44</f>
        <v>0.45</v>
      </c>
      <c r="Q847" s="702">
        <f>'4 - Electr UW allocation ktoe'!Q$44</f>
        <v>0.45</v>
      </c>
      <c r="R847" s="702">
        <f>'4 - Electr UW allocation ktoe'!R$44</f>
        <v>0.45</v>
      </c>
      <c r="S847" s="702">
        <f>'4 - Electr UW allocation ktoe'!S$44</f>
        <v>0.45</v>
      </c>
      <c r="T847" s="702">
        <f>'4 - Electr UW allocation ktoe'!T$44</f>
        <v>0.45</v>
      </c>
      <c r="U847" s="702">
        <f>'4 - Electr UW allocation ktoe'!U$44</f>
        <v>0.45</v>
      </c>
      <c r="V847" s="702">
        <f>'4 - Electr UW allocation ktoe'!V$44</f>
        <v>0.45</v>
      </c>
      <c r="W847" s="702">
        <f>'4 - Electr UW allocation ktoe'!W$44</f>
        <v>0.45</v>
      </c>
      <c r="X847" s="702">
        <f>'4 - Electr UW allocation ktoe'!X$44</f>
        <v>0.45</v>
      </c>
      <c r="Y847" s="702">
        <f>'4 - Electr UW allocation ktoe'!Y$44</f>
        <v>0.45</v>
      </c>
      <c r="Z847" s="702">
        <f>'4 - Electr UW allocation ktoe'!Z$44</f>
        <v>0.45</v>
      </c>
      <c r="AA847" s="702">
        <f>'4 - Electr UW allocation ktoe'!AA$44</f>
        <v>0.45</v>
      </c>
      <c r="AB847" s="702">
        <f>'4 - Electr UW allocation ktoe'!AB$44</f>
        <v>0.45</v>
      </c>
      <c r="AC847" s="702">
        <f>'4 - Electr UW allocation ktoe'!AC$44</f>
        <v>0.45</v>
      </c>
      <c r="AD847" s="702">
        <f>'4 - Electr UW allocation ktoe'!AD$44</f>
        <v>0.45</v>
      </c>
      <c r="AE847" s="702">
        <f>'4 - Electr UW allocation ktoe'!AE$44</f>
        <v>0.45</v>
      </c>
      <c r="AF847" s="702">
        <f>'4 - Electr UW allocation ktoe'!AF$44</f>
        <v>0.45</v>
      </c>
      <c r="AG847" s="702">
        <f>'4 - Electr UW allocation ktoe'!AG$44</f>
        <v>0.45</v>
      </c>
      <c r="AH847" s="702">
        <f>'4 - Electr UW allocation ktoe'!AH$44</f>
        <v>0.45</v>
      </c>
      <c r="AI847" s="702">
        <f>'4 - Electr UW allocation ktoe'!AI$44</f>
        <v>0.45</v>
      </c>
      <c r="AJ847" s="702">
        <f>'4 - Electr UW allocation ktoe'!AJ$44</f>
        <v>0.45</v>
      </c>
      <c r="AK847" s="702">
        <f>'4 - Electr UW allocation ktoe'!AK$44</f>
        <v>0.45</v>
      </c>
      <c r="AL847" s="702">
        <f>'4 - Electr UW allocation ktoe'!AL$44</f>
        <v>0.45</v>
      </c>
      <c r="AM847" s="702">
        <f>'4 - Electr UW allocation ktoe'!AM$44</f>
        <v>0.45</v>
      </c>
      <c r="AN847" s="702">
        <f>'4 - Electr UW allocation ktoe'!AN$44</f>
        <v>0.45</v>
      </c>
      <c r="AO847" s="702">
        <f>'4 - Electr UW allocation ktoe'!AO$44</f>
        <v>0.45</v>
      </c>
      <c r="AP847" s="702">
        <f>'4 - Electr UW allocation ktoe'!AP$44</f>
        <v>0.45</v>
      </c>
      <c r="AQ847" s="702">
        <f>'4 - Electr UW allocation ktoe'!AQ$44</f>
        <v>0.45</v>
      </c>
      <c r="AR847" s="702">
        <f>'4 - Electr UW allocation ktoe'!AR$44</f>
        <v>0.45</v>
      </c>
      <c r="AS847" s="702">
        <f>'4 - Electr UW allocation ktoe'!AS$44</f>
        <v>0.45</v>
      </c>
      <c r="AT847" s="702">
        <f>'4 - Electr UW allocation ktoe'!AT$44</f>
        <v>0.45</v>
      </c>
      <c r="AU847" s="702">
        <f>'4 - Electr UW allocation ktoe'!AU$44</f>
        <v>0.45</v>
      </c>
      <c r="AV847" s="702">
        <f>'4 - Electr UW allocation ktoe'!AV$44</f>
        <v>0.45</v>
      </c>
      <c r="AW847" s="702">
        <f>'4 - Electr UW allocation ktoe'!AW$44</f>
        <v>0.45</v>
      </c>
      <c r="AX847" s="702">
        <f>'4 - Electr UW allocation ktoe'!AX$44</f>
        <v>0.45</v>
      </c>
      <c r="AY847" s="702">
        <f>'4 - Electr UW allocation ktoe'!AY$44</f>
        <v>0.45</v>
      </c>
      <c r="AZ847" s="702">
        <f>'4 - Electr UW allocation ktoe'!AZ$44</f>
        <v>0.45</v>
      </c>
      <c r="BA847" s="702">
        <f>'4 - Electr UW allocation ktoe'!BA$44</f>
        <v>0.45</v>
      </c>
      <c r="BB847" s="702">
        <f>'4 - Electr UW allocation ktoe'!BB$44</f>
        <v>0.45</v>
      </c>
      <c r="BC847" s="702">
        <f>'4 - Electr UW allocation ktoe'!BC$44</f>
        <v>0.45</v>
      </c>
      <c r="BD847" s="702">
        <f>'4 - Electr UW allocation ktoe'!BD$44</f>
        <v>0.45</v>
      </c>
      <c r="BE847" s="702">
        <f>'4 - Electr UW allocation ktoe'!BE$44</f>
        <v>0.45</v>
      </c>
      <c r="BF847" s="702">
        <f>'4 - Electr UW allocation ktoe'!BF$44</f>
        <v>0.45</v>
      </c>
      <c r="BG847" s="702">
        <f>'4 - Electr UW allocation ktoe'!BG$44</f>
        <v>0.45</v>
      </c>
      <c r="BH847" s="702">
        <f>'4 - Electr UW allocation ktoe'!BH$44</f>
        <v>0.45</v>
      </c>
    </row>
    <row r="848" spans="1:60" s="696" customFormat="1" ht="12.75" x14ac:dyDescent="0.2">
      <c r="A848" s="696" t="s">
        <v>6</v>
      </c>
      <c r="B848" s="696" t="s">
        <v>48</v>
      </c>
      <c r="C848" s="696" t="s">
        <v>14</v>
      </c>
      <c r="D848" s="696" t="s">
        <v>834</v>
      </c>
      <c r="E848" s="699" t="s">
        <v>1051</v>
      </c>
      <c r="F848" s="696" t="s">
        <v>12</v>
      </c>
      <c r="G848" s="700">
        <f>'3 Heat eta and phi'!D$43</f>
        <v>0.8</v>
      </c>
      <c r="H848" s="700">
        <f>'3 Heat eta and phi'!E$43</f>
        <v>0.80200000000000005</v>
      </c>
      <c r="I848" s="700">
        <f>'3 Heat eta and phi'!F$43</f>
        <v>0.80400000000000005</v>
      </c>
      <c r="J848" s="700">
        <f>'3 Heat eta and phi'!G$43</f>
        <v>0.80600000000000005</v>
      </c>
      <c r="K848" s="700">
        <f>'3 Heat eta and phi'!H$43</f>
        <v>0.80800000000000005</v>
      </c>
      <c r="L848" s="700">
        <f>'3 Heat eta and phi'!I$43</f>
        <v>0.81</v>
      </c>
      <c r="M848" s="700">
        <f>'3 Heat eta and phi'!J$43</f>
        <v>0.81200000000000006</v>
      </c>
      <c r="N848" s="700">
        <f>'3 Heat eta and phi'!K$43</f>
        <v>0.81399999999999995</v>
      </c>
      <c r="O848" s="700">
        <f>'3 Heat eta and phi'!L$43</f>
        <v>0.81599999999999995</v>
      </c>
      <c r="P848" s="700">
        <f>'3 Heat eta and phi'!M$43</f>
        <v>0.81799999999999995</v>
      </c>
      <c r="Q848" s="700">
        <f>'3 Heat eta and phi'!N$43</f>
        <v>0.82</v>
      </c>
      <c r="R848" s="700">
        <f>'3 Heat eta and phi'!O$43</f>
        <v>0.82199999999999995</v>
      </c>
      <c r="S848" s="700">
        <f>'3 Heat eta and phi'!P$43</f>
        <v>0.82399999999999995</v>
      </c>
      <c r="T848" s="700">
        <f>'3 Heat eta and phi'!Q$43</f>
        <v>0.82599999999999996</v>
      </c>
      <c r="U848" s="700">
        <f>'3 Heat eta and phi'!R$43</f>
        <v>0.82799999999999996</v>
      </c>
      <c r="V848" s="700">
        <f>'3 Heat eta and phi'!S$43</f>
        <v>0.83</v>
      </c>
      <c r="W848" s="700">
        <f>'3 Heat eta and phi'!T$43</f>
        <v>0.83199999999999996</v>
      </c>
      <c r="X848" s="700">
        <f>'3 Heat eta and phi'!U$43</f>
        <v>0.83399999999999996</v>
      </c>
      <c r="Y848" s="700">
        <f>'3 Heat eta and phi'!V$43</f>
        <v>0.83599999999999997</v>
      </c>
      <c r="Z848" s="700">
        <f>'3 Heat eta and phi'!W$43</f>
        <v>0.83799999999999997</v>
      </c>
      <c r="AA848" s="700">
        <f>'3 Heat eta and phi'!X$43</f>
        <v>0.84</v>
      </c>
      <c r="AB848" s="700">
        <f>'3 Heat eta and phi'!Y$43</f>
        <v>0.84199999999999997</v>
      </c>
      <c r="AC848" s="700">
        <f>'3 Heat eta and phi'!Z$43</f>
        <v>0.84399999999999997</v>
      </c>
      <c r="AD848" s="700">
        <f>'3 Heat eta and phi'!AA$43</f>
        <v>0.84599999999999997</v>
      </c>
      <c r="AE848" s="700">
        <f>'3 Heat eta and phi'!AB$43</f>
        <v>0.84799999999999998</v>
      </c>
      <c r="AF848" s="700">
        <f>'3 Heat eta and phi'!AC$43</f>
        <v>0.85</v>
      </c>
      <c r="AG848" s="700">
        <f>'3 Heat eta and phi'!AD$43</f>
        <v>0.85199999999999998</v>
      </c>
      <c r="AH848" s="700">
        <f>'3 Heat eta and phi'!AE$43</f>
        <v>0.85399999999999998</v>
      </c>
      <c r="AI848" s="700">
        <f>'3 Heat eta and phi'!AF$43</f>
        <v>0.85599999999999998</v>
      </c>
      <c r="AJ848" s="700">
        <f>'3 Heat eta and phi'!AG$43</f>
        <v>0.85799999999999998</v>
      </c>
      <c r="AK848" s="700">
        <f>'3 Heat eta and phi'!AH$43</f>
        <v>0.86</v>
      </c>
      <c r="AL848" s="700">
        <f>'3 Heat eta and phi'!AI$43</f>
        <v>0.86199999999999999</v>
      </c>
      <c r="AM848" s="700">
        <f>'3 Heat eta and phi'!AJ$43</f>
        <v>0.86399999999999999</v>
      </c>
      <c r="AN848" s="700">
        <f>'3 Heat eta and phi'!AK$43</f>
        <v>0.86599999999999999</v>
      </c>
      <c r="AO848" s="700">
        <f>'3 Heat eta and phi'!AL$43</f>
        <v>0.86799999999999999</v>
      </c>
      <c r="AP848" s="700">
        <f>'3 Heat eta and phi'!AM$43</f>
        <v>0.87</v>
      </c>
      <c r="AQ848" s="700">
        <f>'3 Heat eta and phi'!AN$43</f>
        <v>0.872</v>
      </c>
      <c r="AR848" s="700">
        <f>'3 Heat eta and phi'!AO$43</f>
        <v>0.874</v>
      </c>
      <c r="AS848" s="700">
        <f>'3 Heat eta and phi'!AP$43</f>
        <v>0.876</v>
      </c>
      <c r="AT848" s="700">
        <f>'3 Heat eta and phi'!AQ$43</f>
        <v>0.878</v>
      </c>
      <c r="AU848" s="700">
        <f>'3 Heat eta and phi'!AR$43</f>
        <v>0.88</v>
      </c>
      <c r="AV848" s="700">
        <f>'3 Heat eta and phi'!AS$43</f>
        <v>0.88200000000000001</v>
      </c>
      <c r="AW848" s="700">
        <f>'3 Heat eta and phi'!AT$43</f>
        <v>0.88400000000000001</v>
      </c>
      <c r="AX848" s="700">
        <f>'3 Heat eta and phi'!AU$43</f>
        <v>0.88600000000000001</v>
      </c>
      <c r="AY848" s="700">
        <f>'3 Heat eta and phi'!AV$43</f>
        <v>0.88800000000000001</v>
      </c>
      <c r="AZ848" s="700">
        <f>'3 Heat eta and phi'!AW$43</f>
        <v>0.89</v>
      </c>
      <c r="BA848" s="700">
        <f>'3 Heat eta and phi'!AX$43</f>
        <v>0.89200000000000002</v>
      </c>
      <c r="BB848" s="700">
        <f>'3 Heat eta and phi'!AY$43</f>
        <v>0.89400000000000002</v>
      </c>
      <c r="BC848" s="700">
        <f>'3 Heat eta and phi'!AZ$43</f>
        <v>0.89600000000000002</v>
      </c>
      <c r="BD848" s="700">
        <f>'3 Heat eta and phi'!BA$43</f>
        <v>0.89800000000000002</v>
      </c>
      <c r="BE848" s="700">
        <f>'3 Heat eta and phi'!BB$43</f>
        <v>0.9</v>
      </c>
      <c r="BF848" s="700">
        <f>'3 Heat eta and phi'!BC$43</f>
        <v>0.90200000000000002</v>
      </c>
      <c r="BG848" s="700">
        <f>'3 Heat eta and phi'!BD$43</f>
        <v>0.90400000000000003</v>
      </c>
      <c r="BH848" s="700">
        <f>'3 Heat eta and phi'!BE$43</f>
        <v>0.90600000000000003</v>
      </c>
    </row>
    <row r="849" spans="1:60" s="696" customFormat="1" ht="12.75" x14ac:dyDescent="0.2">
      <c r="A849" s="696" t="s">
        <v>6</v>
      </c>
      <c r="B849" s="696" t="s">
        <v>48</v>
      </c>
      <c r="C849" s="696" t="s">
        <v>14</v>
      </c>
      <c r="D849" s="696" t="s">
        <v>834</v>
      </c>
      <c r="E849" s="699" t="s">
        <v>1051</v>
      </c>
      <c r="F849" s="696" t="s">
        <v>13</v>
      </c>
      <c r="G849" s="700">
        <f>'3 Heat eta and phi'!D$46</f>
        <v>0.40171211160431208</v>
      </c>
      <c r="H849" s="700">
        <f>'3 Heat eta and phi'!E$46</f>
        <v>0.40134221094905953</v>
      </c>
      <c r="I849" s="700">
        <f>'3 Heat eta and phi'!F$46</f>
        <v>0.40445994504333127</v>
      </c>
      <c r="J849" s="700">
        <f>'3 Heat eta and phi'!G$46</f>
        <v>0.4048826886493343</v>
      </c>
      <c r="K849" s="700">
        <f>'3 Heat eta and phi'!H$46</f>
        <v>0.40282181357006985</v>
      </c>
      <c r="L849" s="700">
        <f>'3 Heat eta and phi'!I$46</f>
        <v>0.40393151553582751</v>
      </c>
      <c r="M849" s="700">
        <f>'3 Heat eta and phi'!J$46</f>
        <v>0.40287465652082011</v>
      </c>
      <c r="N849" s="700">
        <f>'3 Heat eta and phi'!K$46</f>
        <v>0.40208201225956464</v>
      </c>
      <c r="O849" s="700">
        <f>'3 Heat eta and phi'!L$46</f>
        <v>0.40271612766856901</v>
      </c>
      <c r="P849" s="700">
        <f>'3 Heat eta and phi'!M$46</f>
        <v>0.40308602832382168</v>
      </c>
      <c r="Q849" s="700">
        <f>'3 Heat eta and phi'!N$46</f>
        <v>0.40255759881631803</v>
      </c>
      <c r="R849" s="700">
        <f>'3 Heat eta and phi'!O$46</f>
        <v>0.40261044176706828</v>
      </c>
      <c r="S849" s="700">
        <f>'3 Heat eta and phi'!P$46</f>
        <v>0.40308602832382168</v>
      </c>
      <c r="T849" s="700">
        <f>'3 Heat eta and phi'!Q$46</f>
        <v>0.4022933840625661</v>
      </c>
      <c r="U849" s="700">
        <f>'3 Heat eta and phi'!R$46</f>
        <v>0.40287465652082011</v>
      </c>
      <c r="V849" s="700">
        <f>'3 Heat eta and phi'!S$46</f>
        <v>0.40102515324455723</v>
      </c>
      <c r="W849" s="700">
        <f>'3 Heat eta and phi'!T$46</f>
        <v>0.40076093849080541</v>
      </c>
      <c r="X849" s="700">
        <f>'3 Heat eta and phi'!U$46</f>
        <v>0.4033502430775735</v>
      </c>
      <c r="Y849" s="700">
        <f>'3 Heat eta and phi'!V$46</f>
        <v>0.40234622701331646</v>
      </c>
      <c r="Z849" s="700">
        <f>'3 Heat eta and phi'!W$46</f>
        <v>0.40435425914183065</v>
      </c>
      <c r="AA849" s="700">
        <f>'3 Heat eta and phi'!X$46</f>
        <v>0.40271612766856901</v>
      </c>
      <c r="AB849" s="700">
        <f>'3 Heat eta and phi'!Y$46</f>
        <v>0.402134855210315</v>
      </c>
      <c r="AC849" s="700">
        <f>'3 Heat eta and phi'!Z$46</f>
        <v>0.40250475586556766</v>
      </c>
      <c r="AD849" s="700">
        <f>'3 Heat eta and phi'!AA$46</f>
        <v>0.40160642570281135</v>
      </c>
      <c r="AE849" s="700">
        <f>'3 Heat eta and phi'!AB$46</f>
        <v>0.40202916930881427</v>
      </c>
      <c r="AF849" s="700">
        <f>'3 Heat eta and phi'!AC$46</f>
        <v>0.40409004438807872</v>
      </c>
      <c r="AG849" s="700">
        <f>'3 Heat eta and phi'!AD$46</f>
        <v>0.40414288733882908</v>
      </c>
      <c r="AH849" s="700">
        <f>'3 Heat eta and phi'!AE$46</f>
        <v>0.40340308602832387</v>
      </c>
      <c r="AI849" s="700">
        <f>'3 Heat eta and phi'!AF$46</f>
        <v>0.4022933840625661</v>
      </c>
      <c r="AJ849" s="700">
        <f>'3 Heat eta and phi'!AG$46</f>
        <v>0.39996829422954983</v>
      </c>
      <c r="AK849" s="700">
        <f>'3 Heat eta and phi'!AH$46</f>
        <v>0.40007398013105056</v>
      </c>
      <c r="AL849" s="700">
        <f>'3 Heat eta and phi'!AI$46</f>
        <v>0.40255759881631803</v>
      </c>
      <c r="AM849" s="700">
        <f>'3 Heat eta and phi'!AJ$46</f>
        <v>0.40165926865356172</v>
      </c>
      <c r="AN849" s="700">
        <f>'3 Heat eta and phi'!AK$46</f>
        <v>0.40292749947157058</v>
      </c>
      <c r="AO849" s="700">
        <f>'3 Heat eta and phi'!AL$46</f>
        <v>0.40113083914605796</v>
      </c>
      <c r="AP849" s="700">
        <f>'3 Heat eta and phi'!AM$46</f>
        <v>0.39965123652504764</v>
      </c>
      <c r="AQ849" s="700">
        <f>'3 Heat eta and phi'!AN$46</f>
        <v>0.40329740012682325</v>
      </c>
      <c r="AR849" s="700">
        <f>'3 Heat eta and phi'!AO$46</f>
        <v>0.40091946734305661</v>
      </c>
      <c r="AS849" s="700">
        <f>'3 Heat eta and phi'!AP$46</f>
        <v>0.40070809554005504</v>
      </c>
      <c r="AT849" s="700">
        <f>'3 Heat eta and phi'!AQ$46</f>
        <v>0.40012682308180103</v>
      </c>
      <c r="AU849" s="700">
        <f>'3 Heat eta and phi'!AR$46</f>
        <v>0.40097231029380687</v>
      </c>
      <c r="AV849" s="700">
        <f>'3 Heat eta and phi'!AS$46</f>
        <v>0.40123652504755869</v>
      </c>
      <c r="AW849" s="700">
        <f>'3 Heat eta and phi'!AT$46</f>
        <v>0.40054956668780395</v>
      </c>
      <c r="AX849" s="700">
        <f>'3 Heat eta and phi'!AU$46</f>
        <v>0.40033819488480238</v>
      </c>
      <c r="AY849" s="700">
        <f>'3 Heat eta and phi'!AV$46</f>
        <v>0.40065525258930468</v>
      </c>
      <c r="AZ849" s="700">
        <f>'3 Heat eta and phi'!AW$46</f>
        <v>0.40039103783555285</v>
      </c>
      <c r="BA849" s="700">
        <f>'3 Heat eta and phi'!AX$46</f>
        <v>0.40017966603255128</v>
      </c>
      <c r="BB849" s="700">
        <f>'3 Heat eta and phi'!AY$46</f>
        <v>0.40023250898330165</v>
      </c>
      <c r="BC849" s="700">
        <f>'3 Heat eta and phi'!AZ$46</f>
        <v>0.40139505389980978</v>
      </c>
      <c r="BD849" s="700">
        <f>'3 Heat eta and phi'!BA$46</f>
        <v>0.40123652504755869</v>
      </c>
      <c r="BE849" s="700">
        <f>'3 Heat eta and phi'!BB$46</f>
        <v>0.40329740012682325</v>
      </c>
      <c r="BF849" s="700">
        <f>'3 Heat eta and phi'!BC$46</f>
        <v>0.40123652504755869</v>
      </c>
      <c r="BG849" s="700">
        <f>'3 Heat eta and phi'!BD$46</f>
        <v>0.40192348340731354</v>
      </c>
      <c r="BH849" s="700">
        <f>'3 Heat eta and phi'!BE$46</f>
        <v>0.40266328471781876</v>
      </c>
    </row>
    <row r="850" spans="1:60" s="696" customFormat="1" ht="12.75" x14ac:dyDescent="0.2">
      <c r="A850" s="696" t="s">
        <v>6</v>
      </c>
      <c r="B850" s="696" t="s">
        <v>48</v>
      </c>
      <c r="C850" s="696" t="s">
        <v>14</v>
      </c>
      <c r="D850" s="696" t="s">
        <v>1024</v>
      </c>
      <c r="E850" s="699" t="s">
        <v>1052</v>
      </c>
      <c r="F850" s="696" t="s">
        <v>11</v>
      </c>
      <c r="G850" s="702">
        <f>'4 - Electr UW allocation ktoe'!G$49</f>
        <v>0.1</v>
      </c>
      <c r="H850" s="702">
        <f>'4 - Electr UW allocation ktoe'!H$49</f>
        <v>0.1</v>
      </c>
      <c r="I850" s="702">
        <f>'4 - Electr UW allocation ktoe'!I$49</f>
        <v>0.1</v>
      </c>
      <c r="J850" s="702">
        <f>'4 - Electr UW allocation ktoe'!J$49</f>
        <v>0.1</v>
      </c>
      <c r="K850" s="702">
        <f>'4 - Electr UW allocation ktoe'!K$49</f>
        <v>0.1</v>
      </c>
      <c r="L850" s="702">
        <f>'4 - Electr UW allocation ktoe'!L$49</f>
        <v>0.1</v>
      </c>
      <c r="M850" s="702">
        <f>'4 - Electr UW allocation ktoe'!M$49</f>
        <v>0.1</v>
      </c>
      <c r="N850" s="702">
        <f>'4 - Electr UW allocation ktoe'!N$49</f>
        <v>0.1</v>
      </c>
      <c r="O850" s="702">
        <f>'4 - Electr UW allocation ktoe'!O$49</f>
        <v>0.1</v>
      </c>
      <c r="P850" s="702">
        <f>'4 - Electr UW allocation ktoe'!P$49</f>
        <v>0.1</v>
      </c>
      <c r="Q850" s="702">
        <f>'4 - Electr UW allocation ktoe'!Q$49</f>
        <v>0.1</v>
      </c>
      <c r="R850" s="702">
        <f>'4 - Electr UW allocation ktoe'!R$49</f>
        <v>0.1</v>
      </c>
      <c r="S850" s="702">
        <f>'4 - Electr UW allocation ktoe'!S$49</f>
        <v>0.1</v>
      </c>
      <c r="T850" s="702">
        <f>'4 - Electr UW allocation ktoe'!T$49</f>
        <v>0.1</v>
      </c>
      <c r="U850" s="702">
        <f>'4 - Electr UW allocation ktoe'!U$49</f>
        <v>0.1</v>
      </c>
      <c r="V850" s="702">
        <f>'4 - Electr UW allocation ktoe'!V$49</f>
        <v>0.1</v>
      </c>
      <c r="W850" s="702">
        <f>'4 - Electr UW allocation ktoe'!W$49</f>
        <v>0.1</v>
      </c>
      <c r="X850" s="702">
        <f>'4 - Electr UW allocation ktoe'!X$49</f>
        <v>0.1</v>
      </c>
      <c r="Y850" s="702">
        <f>'4 - Electr UW allocation ktoe'!Y$49</f>
        <v>0.1</v>
      </c>
      <c r="Z850" s="702">
        <f>'4 - Electr UW allocation ktoe'!Z$49</f>
        <v>0.1</v>
      </c>
      <c r="AA850" s="702">
        <f>'4 - Electr UW allocation ktoe'!AA$49</f>
        <v>0.1</v>
      </c>
      <c r="AB850" s="702">
        <f>'4 - Electr UW allocation ktoe'!AB$49</f>
        <v>0.1</v>
      </c>
      <c r="AC850" s="702">
        <f>'4 - Electr UW allocation ktoe'!AC$49</f>
        <v>0.1</v>
      </c>
      <c r="AD850" s="702">
        <f>'4 - Electr UW allocation ktoe'!AD$49</f>
        <v>0.1</v>
      </c>
      <c r="AE850" s="702">
        <f>'4 - Electr UW allocation ktoe'!AE$49</f>
        <v>0.1</v>
      </c>
      <c r="AF850" s="702">
        <f>'4 - Electr UW allocation ktoe'!AF$49</f>
        <v>0.1</v>
      </c>
      <c r="AG850" s="702">
        <f>'4 - Electr UW allocation ktoe'!AG$49</f>
        <v>0.1</v>
      </c>
      <c r="AH850" s="702">
        <f>'4 - Electr UW allocation ktoe'!AH$49</f>
        <v>0.1</v>
      </c>
      <c r="AI850" s="702">
        <f>'4 - Electr UW allocation ktoe'!AI$49</f>
        <v>0.1</v>
      </c>
      <c r="AJ850" s="702">
        <f>'4 - Electr UW allocation ktoe'!AJ$49</f>
        <v>0.1</v>
      </c>
      <c r="AK850" s="702">
        <f>'4 - Electr UW allocation ktoe'!AK$49</f>
        <v>0.1</v>
      </c>
      <c r="AL850" s="702">
        <f>'4 - Electr UW allocation ktoe'!AL$49</f>
        <v>0.1</v>
      </c>
      <c r="AM850" s="702">
        <f>'4 - Electr UW allocation ktoe'!AM$49</f>
        <v>0.1</v>
      </c>
      <c r="AN850" s="702">
        <f>'4 - Electr UW allocation ktoe'!AN$49</f>
        <v>0.1</v>
      </c>
      <c r="AO850" s="702">
        <f>'4 - Electr UW allocation ktoe'!AO$49</f>
        <v>0.1</v>
      </c>
      <c r="AP850" s="702">
        <f>'4 - Electr UW allocation ktoe'!AP$49</f>
        <v>0.1</v>
      </c>
      <c r="AQ850" s="702">
        <f>'4 - Electr UW allocation ktoe'!AQ$49</f>
        <v>0.1</v>
      </c>
      <c r="AR850" s="702">
        <f>'4 - Electr UW allocation ktoe'!AR$49</f>
        <v>0.1</v>
      </c>
      <c r="AS850" s="702">
        <f>'4 - Electr UW allocation ktoe'!AS$49</f>
        <v>0.1</v>
      </c>
      <c r="AT850" s="702">
        <f>'4 - Electr UW allocation ktoe'!AT$49</f>
        <v>0.1</v>
      </c>
      <c r="AU850" s="702">
        <f>'4 - Electr UW allocation ktoe'!AU$49</f>
        <v>0.1</v>
      </c>
      <c r="AV850" s="702">
        <f>'4 - Electr UW allocation ktoe'!AV$49</f>
        <v>0.1</v>
      </c>
      <c r="AW850" s="702">
        <f>'4 - Electr UW allocation ktoe'!AW$49</f>
        <v>0.1</v>
      </c>
      <c r="AX850" s="702">
        <f>'4 - Electr UW allocation ktoe'!AX$49</f>
        <v>0.1</v>
      </c>
      <c r="AY850" s="702">
        <f>'4 - Electr UW allocation ktoe'!AY$49</f>
        <v>0.1</v>
      </c>
      <c r="AZ850" s="702">
        <f>'4 - Electr UW allocation ktoe'!AZ$49</f>
        <v>0.1</v>
      </c>
      <c r="BA850" s="702">
        <f>'4 - Electr UW allocation ktoe'!BA$49</f>
        <v>0.1</v>
      </c>
      <c r="BB850" s="702">
        <f>'4 - Electr UW allocation ktoe'!BB$49</f>
        <v>0.1</v>
      </c>
      <c r="BC850" s="702">
        <f>'4 - Electr UW allocation ktoe'!BC$49</f>
        <v>0.1</v>
      </c>
      <c r="BD850" s="702">
        <f>'4 - Electr UW allocation ktoe'!BD$49</f>
        <v>0.1</v>
      </c>
      <c r="BE850" s="702">
        <f>'4 - Electr UW allocation ktoe'!BE$49</f>
        <v>0.1</v>
      </c>
      <c r="BF850" s="702">
        <f>'4 - Electr UW allocation ktoe'!BF$49</f>
        <v>0.1</v>
      </c>
      <c r="BG850" s="702">
        <f>'4 - Electr UW allocation ktoe'!BG$49</f>
        <v>0.1</v>
      </c>
      <c r="BH850" s="702">
        <f>'4 - Electr UW allocation ktoe'!BH$49</f>
        <v>0.1</v>
      </c>
    </row>
    <row r="851" spans="1:60" s="696" customFormat="1" ht="12.75" x14ac:dyDescent="0.2">
      <c r="A851" s="696" t="s">
        <v>6</v>
      </c>
      <c r="B851" s="696" t="s">
        <v>48</v>
      </c>
      <c r="C851" s="696" t="s">
        <v>14</v>
      </c>
      <c r="D851" s="696" t="s">
        <v>1024</v>
      </c>
      <c r="E851" s="699" t="s">
        <v>1052</v>
      </c>
      <c r="F851" s="696" t="s">
        <v>12</v>
      </c>
      <c r="G851" s="696">
        <f>'4 - Electr UW allocation ktoe'!G$50</f>
        <v>0.2</v>
      </c>
      <c r="H851" s="696">
        <f>'4 - Electr UW allocation ktoe'!H$50</f>
        <v>0.2</v>
      </c>
      <c r="I851" s="696">
        <f>'4 - Electr UW allocation ktoe'!I$50</f>
        <v>0.2</v>
      </c>
      <c r="J851" s="696">
        <f>'4 - Electr UW allocation ktoe'!J$50</f>
        <v>0.2</v>
      </c>
      <c r="K851" s="696">
        <f>'4 - Electr UW allocation ktoe'!K$50</f>
        <v>0.2</v>
      </c>
      <c r="L851" s="696">
        <f>'4 - Electr UW allocation ktoe'!L$50</f>
        <v>0.2</v>
      </c>
      <c r="M851" s="696">
        <f>'4 - Electr UW allocation ktoe'!M$50</f>
        <v>0.2</v>
      </c>
      <c r="N851" s="696">
        <f>'4 - Electr UW allocation ktoe'!N$50</f>
        <v>0.2</v>
      </c>
      <c r="O851" s="696">
        <f>'4 - Electr UW allocation ktoe'!O$50</f>
        <v>0.2</v>
      </c>
      <c r="P851" s="696">
        <f>'4 - Electr UW allocation ktoe'!P$50</f>
        <v>0.2</v>
      </c>
      <c r="Q851" s="696">
        <f>'4 - Electr UW allocation ktoe'!Q$50</f>
        <v>0.2</v>
      </c>
      <c r="R851" s="696">
        <f>'4 - Electr UW allocation ktoe'!R$50</f>
        <v>0.2</v>
      </c>
      <c r="S851" s="696">
        <f>'4 - Electr UW allocation ktoe'!S$50</f>
        <v>0.2</v>
      </c>
      <c r="T851" s="696">
        <f>'4 - Electr UW allocation ktoe'!T$50</f>
        <v>0.2</v>
      </c>
      <c r="U851" s="696">
        <f>'4 - Electr UW allocation ktoe'!U$50</f>
        <v>0.2</v>
      </c>
      <c r="V851" s="696">
        <f>'4 - Electr UW allocation ktoe'!V$50</f>
        <v>0.2</v>
      </c>
      <c r="W851" s="696">
        <f>'4 - Electr UW allocation ktoe'!W$50</f>
        <v>0.2</v>
      </c>
      <c r="X851" s="696">
        <f>'4 - Electr UW allocation ktoe'!X$50</f>
        <v>0.2</v>
      </c>
      <c r="Y851" s="696">
        <f>'4 - Electr UW allocation ktoe'!Y$50</f>
        <v>0.2</v>
      </c>
      <c r="Z851" s="696">
        <f>'4 - Electr UW allocation ktoe'!Z$50</f>
        <v>0.2</v>
      </c>
      <c r="AA851" s="696">
        <f>'4 - Electr UW allocation ktoe'!AA$50</f>
        <v>0.2</v>
      </c>
      <c r="AB851" s="696">
        <f>'4 - Electr UW allocation ktoe'!AB$50</f>
        <v>0.2</v>
      </c>
      <c r="AC851" s="696">
        <f>'4 - Electr UW allocation ktoe'!AC$50</f>
        <v>0.2</v>
      </c>
      <c r="AD851" s="696">
        <f>'4 - Electr UW allocation ktoe'!AD$50</f>
        <v>0.2</v>
      </c>
      <c r="AE851" s="696">
        <f>'4 - Electr UW allocation ktoe'!AE$50</f>
        <v>0.2</v>
      </c>
      <c r="AF851" s="696">
        <f>'4 - Electr UW allocation ktoe'!AF$50</f>
        <v>0.2</v>
      </c>
      <c r="AG851" s="696">
        <f>'4 - Electr UW allocation ktoe'!AG$50</f>
        <v>0.2</v>
      </c>
      <c r="AH851" s="696">
        <f>'4 - Electr UW allocation ktoe'!AH$50</f>
        <v>0.2</v>
      </c>
      <c r="AI851" s="696">
        <f>'4 - Electr UW allocation ktoe'!AI$50</f>
        <v>0.2</v>
      </c>
      <c r="AJ851" s="696">
        <f>'4 - Electr UW allocation ktoe'!AJ$50</f>
        <v>0.2</v>
      </c>
      <c r="AK851" s="696">
        <f>'4 - Electr UW allocation ktoe'!AK$50</f>
        <v>0.2</v>
      </c>
      <c r="AL851" s="696">
        <f>'4 - Electr UW allocation ktoe'!AL$50</f>
        <v>0.2</v>
      </c>
      <c r="AM851" s="696">
        <f>'4 - Electr UW allocation ktoe'!AM$50</f>
        <v>0.2</v>
      </c>
      <c r="AN851" s="696">
        <f>'4 - Electr UW allocation ktoe'!AN$50</f>
        <v>0.2</v>
      </c>
      <c r="AO851" s="696">
        <f>'4 - Electr UW allocation ktoe'!AO$50</f>
        <v>0.2</v>
      </c>
      <c r="AP851" s="696">
        <f>'4 - Electr UW allocation ktoe'!AP$50</f>
        <v>0.2</v>
      </c>
      <c r="AQ851" s="696">
        <f>'4 - Electr UW allocation ktoe'!AQ$50</f>
        <v>0.2</v>
      </c>
      <c r="AR851" s="696">
        <f>'4 - Electr UW allocation ktoe'!AR$50</f>
        <v>0.2</v>
      </c>
      <c r="AS851" s="696">
        <f>'4 - Electr UW allocation ktoe'!AS$50</f>
        <v>0.2</v>
      </c>
      <c r="AT851" s="696">
        <f>'4 - Electr UW allocation ktoe'!AT$50</f>
        <v>0.2</v>
      </c>
      <c r="AU851" s="696">
        <f>'4 - Electr UW allocation ktoe'!AU$50</f>
        <v>0.2</v>
      </c>
      <c r="AV851" s="696">
        <f>'4 - Electr UW allocation ktoe'!AV$50</f>
        <v>0.2</v>
      </c>
      <c r="AW851" s="696">
        <f>'4 - Electr UW allocation ktoe'!AW$50</f>
        <v>0.2</v>
      </c>
      <c r="AX851" s="696">
        <f>'4 - Electr UW allocation ktoe'!AX$50</f>
        <v>0.2</v>
      </c>
      <c r="AY851" s="696">
        <f>'4 - Electr UW allocation ktoe'!AY$50</f>
        <v>0.2</v>
      </c>
      <c r="AZ851" s="696">
        <f>'4 - Electr UW allocation ktoe'!AZ$50</f>
        <v>0.2</v>
      </c>
      <c r="BA851" s="696">
        <f>'4 - Electr UW allocation ktoe'!BA$50</f>
        <v>0.2</v>
      </c>
      <c r="BB851" s="696">
        <f>'4 - Electr UW allocation ktoe'!BB$50</f>
        <v>0.2</v>
      </c>
      <c r="BC851" s="696">
        <f>'4 - Electr UW allocation ktoe'!BC$50</f>
        <v>0.2</v>
      </c>
      <c r="BD851" s="696">
        <f>'4 - Electr UW allocation ktoe'!BD$50</f>
        <v>0.2</v>
      </c>
      <c r="BE851" s="696">
        <f>'4 - Electr UW allocation ktoe'!BE$50</f>
        <v>0.2</v>
      </c>
      <c r="BF851" s="696">
        <f>'4 - Electr UW allocation ktoe'!BF$50</f>
        <v>0.2</v>
      </c>
      <c r="BG851" s="696">
        <f>'4 - Electr UW allocation ktoe'!BG$50</f>
        <v>0.2</v>
      </c>
      <c r="BH851" s="696">
        <f>'4 - Electr UW allocation ktoe'!BH$50</f>
        <v>0.2</v>
      </c>
    </row>
    <row r="852" spans="1:60" s="696" customFormat="1" ht="12.75" x14ac:dyDescent="0.2">
      <c r="A852" s="696" t="s">
        <v>6</v>
      </c>
      <c r="B852" s="696" t="s">
        <v>48</v>
      </c>
      <c r="C852" s="696" t="s">
        <v>14</v>
      </c>
      <c r="D852" s="696" t="s">
        <v>1024</v>
      </c>
      <c r="E852" s="699" t="s">
        <v>1052</v>
      </c>
      <c r="F852" s="696" t="s">
        <v>13</v>
      </c>
      <c r="G852" s="696">
        <f>'4 - Electr UW allocation ktoe'!G$52</f>
        <v>0.10453879941434846</v>
      </c>
      <c r="H852" s="696">
        <f>'4 - Electr UW allocation ktoe'!H$52</f>
        <v>0.10650073206442166</v>
      </c>
      <c r="I852" s="696">
        <f>'4 - Electr UW allocation ktoe'!I$52</f>
        <v>0.10846266471449487</v>
      </c>
      <c r="J852" s="696">
        <f>'4 - Electr UW allocation ktoe'!J$52</f>
        <v>0.11042459736456807</v>
      </c>
      <c r="K852" s="696">
        <f>'4 - Electr UW allocation ktoe'!K$52</f>
        <v>0.11238653001464129</v>
      </c>
      <c r="L852" s="696">
        <f>'4 - Electr UW allocation ktoe'!L$52</f>
        <v>0.11434846266471449</v>
      </c>
      <c r="M852" s="696">
        <f>'4 - Electr UW allocation ktoe'!M$52</f>
        <v>0.11631039531478769</v>
      </c>
      <c r="N852" s="696">
        <f>'4 - Electr UW allocation ktoe'!N$52</f>
        <v>0.1182723279648609</v>
      </c>
      <c r="O852" s="696">
        <f>'4 - Electr UW allocation ktoe'!O$52</f>
        <v>0.12023426061493411</v>
      </c>
      <c r="P852" s="696">
        <f>'4 - Electr UW allocation ktoe'!P$52</f>
        <v>0.12219619326500732</v>
      </c>
      <c r="Q852" s="696">
        <f>'4 - Electr UW allocation ktoe'!Q$52</f>
        <v>0.12415812591508052</v>
      </c>
      <c r="R852" s="696">
        <f>'4 - Electr UW allocation ktoe'!R$52</f>
        <v>0.12612005856515374</v>
      </c>
      <c r="S852" s="696">
        <f>'4 - Electr UW allocation ktoe'!S$52</f>
        <v>0.12808199121522693</v>
      </c>
      <c r="T852" s="696">
        <f>'4 - Electr UW allocation ktoe'!T$52</f>
        <v>0.13004392386530014</v>
      </c>
      <c r="U852" s="696">
        <f>'4 - Electr UW allocation ktoe'!U$52</f>
        <v>0.13200585651537333</v>
      </c>
      <c r="V852" s="696">
        <f>'4 - Electr UW allocation ktoe'!V$52</f>
        <v>0.13396778916544655</v>
      </c>
      <c r="W852" s="696">
        <f>'4 - Electr UW allocation ktoe'!W$52</f>
        <v>0.13592972181551977</v>
      </c>
      <c r="X852" s="696">
        <f>'4 - Electr UW allocation ktoe'!X$52</f>
        <v>0.13789165446559296</v>
      </c>
      <c r="Y852" s="696">
        <f>'4 - Electr UW allocation ktoe'!Y$52</f>
        <v>0.13985358711566617</v>
      </c>
      <c r="Z852" s="696">
        <f>'4 - Electr UW allocation ktoe'!Z$52</f>
        <v>0.14181551976573939</v>
      </c>
      <c r="AA852" s="696">
        <f>'4 - Electr UW allocation ktoe'!AA$52</f>
        <v>0.14377745241581258</v>
      </c>
      <c r="AB852" s="696">
        <f>'4 - Electr UW allocation ktoe'!AB$52</f>
        <v>0.1457393850658858</v>
      </c>
      <c r="AC852" s="696">
        <f>'4 - Electr UW allocation ktoe'!AC$52</f>
        <v>0.14770131771595901</v>
      </c>
      <c r="AD852" s="696">
        <f>'4 - Electr UW allocation ktoe'!AD$52</f>
        <v>0.14966325036603223</v>
      </c>
      <c r="AE852" s="696">
        <f>'4 - Electr UW allocation ktoe'!AE$52</f>
        <v>0.15162518301610542</v>
      </c>
      <c r="AF852" s="696">
        <f>'4 - Electr UW allocation ktoe'!AF$52</f>
        <v>0.15358711566617861</v>
      </c>
      <c r="AG852" s="696">
        <f>'4 - Electr UW allocation ktoe'!AG$52</f>
        <v>0.1555490483162518</v>
      </c>
      <c r="AH852" s="696">
        <f>'4 - Electr UW allocation ktoe'!AH$52</f>
        <v>0.15751098096632501</v>
      </c>
      <c r="AI852" s="696">
        <f>'4 - Electr UW allocation ktoe'!AI$52</f>
        <v>0.15947291361639823</v>
      </c>
      <c r="AJ852" s="696">
        <f>'4 - Electr UW allocation ktoe'!AJ$52</f>
        <v>0.16143484626647142</v>
      </c>
      <c r="AK852" s="696">
        <f>'4 - Electr UW allocation ktoe'!AK$52</f>
        <v>0.16339677891654464</v>
      </c>
      <c r="AL852" s="696">
        <f>'4 - Electr UW allocation ktoe'!AL$52</f>
        <v>0.16535871156661788</v>
      </c>
      <c r="AM852" s="696">
        <f>'4 - Electr UW allocation ktoe'!AM$52</f>
        <v>0.16732064421669107</v>
      </c>
      <c r="AN852" s="696">
        <f>'4 - Electr UW allocation ktoe'!AN$52</f>
        <v>0.16928257686676429</v>
      </c>
      <c r="AO852" s="696">
        <f>'4 - Electr UW allocation ktoe'!AO$52</f>
        <v>0.17124450951683748</v>
      </c>
      <c r="AP852" s="696">
        <f>'4 - Electr UW allocation ktoe'!AP$52</f>
        <v>0.17320644216691067</v>
      </c>
      <c r="AQ852" s="696">
        <f>'4 - Electr UW allocation ktoe'!AQ$52</f>
        <v>0.17516837481698389</v>
      </c>
      <c r="AR852" s="696">
        <f>'4 - Electr UW allocation ktoe'!AR$52</f>
        <v>0.17713030746705707</v>
      </c>
      <c r="AS852" s="696">
        <f>'4 - Electr UW allocation ktoe'!AS$52</f>
        <v>0.17909224011713029</v>
      </c>
      <c r="AT852" s="696">
        <f>'4 - Electr UW allocation ktoe'!AT$52</f>
        <v>0.18105417276720348</v>
      </c>
      <c r="AU852" s="696">
        <f>'4 - Electr UW allocation ktoe'!AU$52</f>
        <v>0.18301610541727673</v>
      </c>
      <c r="AV852" s="696">
        <f>'4 - Electr UW allocation ktoe'!AV$52</f>
        <v>0.18497803806734991</v>
      </c>
      <c r="AW852" s="696">
        <f>'4 - Electr UW allocation ktoe'!AW$52</f>
        <v>0.18693997071742313</v>
      </c>
      <c r="AX852" s="696">
        <f>'4 - Electr UW allocation ktoe'!AX$52</f>
        <v>0.18890190336749635</v>
      </c>
      <c r="AY852" s="696">
        <f>'4 - Electr UW allocation ktoe'!AY$52</f>
        <v>0.19086383601756954</v>
      </c>
      <c r="AZ852" s="696">
        <f>'4 - Electr UW allocation ktoe'!AZ$52</f>
        <v>0.19282576866764276</v>
      </c>
      <c r="BA852" s="696">
        <f>'4 - Electr UW allocation ktoe'!BA$52</f>
        <v>0.194787701317716</v>
      </c>
      <c r="BB852" s="696">
        <f>'4 - Electr UW allocation ktoe'!BB$52</f>
        <v>0.19674963396778913</v>
      </c>
      <c r="BC852" s="696">
        <f>'4 - Electr UW allocation ktoe'!BC$52</f>
        <v>0.19871156661786232</v>
      </c>
      <c r="BD852" s="696">
        <f>'4 - Electr UW allocation ktoe'!BD$52</f>
        <v>0.20067349926793557</v>
      </c>
      <c r="BE852" s="696">
        <f>'4 - Electr UW allocation ktoe'!BE$52</f>
        <v>0.20263543191800878</v>
      </c>
      <c r="BF852" s="696">
        <f>'4 - Electr UW allocation ktoe'!BF$52</f>
        <v>0.20459736456808197</v>
      </c>
      <c r="BG852" s="696">
        <f>'4 - Electr UW allocation ktoe'!BG$52</f>
        <v>0.20655929721815519</v>
      </c>
      <c r="BH852" s="696">
        <f>'4 - Electr UW allocation ktoe'!BH$52</f>
        <v>0.20852122986822841</v>
      </c>
    </row>
    <row r="853" spans="1:60" s="697" customFormat="1" ht="12.75" x14ac:dyDescent="0.2">
      <c r="A853" s="697" t="s">
        <v>6</v>
      </c>
      <c r="B853" s="697" t="s">
        <v>48</v>
      </c>
      <c r="C853" s="697" t="s">
        <v>18</v>
      </c>
      <c r="F853" s="697" t="s">
        <v>9</v>
      </c>
      <c r="W853" s="697">
        <v>154</v>
      </c>
      <c r="X853" s="697">
        <v>147</v>
      </c>
      <c r="Y853" s="697">
        <v>107</v>
      </c>
      <c r="Z853" s="697">
        <v>105</v>
      </c>
      <c r="AA853" s="697">
        <v>120</v>
      </c>
      <c r="AB853" s="697">
        <v>72</v>
      </c>
      <c r="AC853" s="697">
        <v>47</v>
      </c>
      <c r="AD853" s="697">
        <v>13</v>
      </c>
      <c r="AX853" s="697">
        <v>23</v>
      </c>
      <c r="AY853" s="697">
        <v>407</v>
      </c>
      <c r="AZ853" s="697">
        <v>405</v>
      </c>
      <c r="BA853" s="697">
        <v>413</v>
      </c>
      <c r="BB853" s="697">
        <v>410</v>
      </c>
      <c r="BC853" s="697">
        <v>413</v>
      </c>
      <c r="BD853" s="697">
        <v>415</v>
      </c>
      <c r="BE853" s="697">
        <v>405</v>
      </c>
      <c r="BF853" s="697">
        <v>417</v>
      </c>
      <c r="BG853" s="697">
        <v>426</v>
      </c>
      <c r="BH853" s="697">
        <v>427</v>
      </c>
    </row>
    <row r="854" spans="1:60" s="697" customFormat="1" ht="12.75" x14ac:dyDescent="0.2">
      <c r="A854" s="697" t="s">
        <v>6</v>
      </c>
      <c r="B854" s="697" t="s">
        <v>48</v>
      </c>
      <c r="C854" s="697" t="s">
        <v>18</v>
      </c>
      <c r="F854" s="697" t="s">
        <v>10</v>
      </c>
      <c r="W854" s="697">
        <v>1.2353205416158601E-3</v>
      </c>
      <c r="X854" s="697">
        <v>1.14867082376108E-3</v>
      </c>
      <c r="Y854" s="697">
        <v>8.3653222212666804E-4</v>
      </c>
      <c r="Z854" s="697">
        <v>7.8320217804796199E-4</v>
      </c>
      <c r="AA854" s="697">
        <v>9.6636253090346801E-4</v>
      </c>
      <c r="AB854" s="697">
        <v>5.9219779406321702E-4</v>
      </c>
      <c r="AC854" s="697">
        <v>3.8945650102335902E-4</v>
      </c>
      <c r="AD854" s="697">
        <v>1.08672027820039E-4</v>
      </c>
      <c r="AX854" s="697">
        <v>1.66721032220652E-4</v>
      </c>
      <c r="AY854" s="697">
        <v>2.9373768575119601E-3</v>
      </c>
      <c r="AZ854" s="697">
        <v>2.9456687759109798E-3</v>
      </c>
      <c r="BA854" s="697">
        <v>3.0538753900530898E-3</v>
      </c>
      <c r="BB854" s="697">
        <v>3.0809462262165999E-3</v>
      </c>
      <c r="BC854" s="697">
        <v>3.1044695341040599E-3</v>
      </c>
      <c r="BD854" s="697">
        <v>3.3613036998639302E-3</v>
      </c>
      <c r="BE854" s="697">
        <v>3.1196080847917199E-3</v>
      </c>
      <c r="BF854" s="697">
        <v>3.52520479157332E-3</v>
      </c>
      <c r="BG854" s="697">
        <v>3.49745080170439E-3</v>
      </c>
      <c r="BH854" s="697">
        <v>3.4826722780917901E-3</v>
      </c>
    </row>
    <row r="855" spans="1:60" s="696" customFormat="1" ht="12.75" x14ac:dyDescent="0.2">
      <c r="A855" s="696" t="s">
        <v>6</v>
      </c>
      <c r="B855" s="696" t="s">
        <v>48</v>
      </c>
      <c r="C855" s="696" t="s">
        <v>18</v>
      </c>
      <c r="D855" s="696" t="s">
        <v>1076</v>
      </c>
      <c r="E855" s="699" t="s">
        <v>1049</v>
      </c>
      <c r="F855" s="696" t="s">
        <v>11</v>
      </c>
      <c r="G855" s="705"/>
      <c r="H855" s="705"/>
      <c r="I855" s="705"/>
      <c r="J855" s="705"/>
      <c r="K855" s="705"/>
      <c r="L855" s="705"/>
      <c r="M855" s="705"/>
      <c r="N855" s="705"/>
      <c r="O855" s="705"/>
      <c r="P855" s="705"/>
      <c r="Q855" s="705"/>
      <c r="R855" s="705"/>
      <c r="S855" s="705"/>
      <c r="T855" s="705"/>
      <c r="U855" s="705"/>
      <c r="V855" s="705"/>
      <c r="W855" s="696">
        <f>1</f>
        <v>1</v>
      </c>
      <c r="X855" s="696">
        <f>1</f>
        <v>1</v>
      </c>
      <c r="Y855" s="696">
        <f>1</f>
        <v>1</v>
      </c>
      <c r="Z855" s="696">
        <f>1</f>
        <v>1</v>
      </c>
      <c r="AA855" s="696">
        <f>1</f>
        <v>1</v>
      </c>
      <c r="AB855" s="696">
        <f>1</f>
        <v>1</v>
      </c>
      <c r="AC855" s="696">
        <f>1</f>
        <v>1</v>
      </c>
      <c r="AD855" s="696">
        <f>1</f>
        <v>1</v>
      </c>
      <c r="AE855" s="705"/>
      <c r="AF855" s="705"/>
      <c r="AG855" s="705"/>
      <c r="AH855" s="705"/>
      <c r="AI855" s="705"/>
      <c r="AJ855" s="705"/>
      <c r="AK855" s="705"/>
      <c r="AL855" s="705"/>
      <c r="AM855" s="705"/>
      <c r="AN855" s="705"/>
      <c r="AO855" s="705"/>
      <c r="AP855" s="705"/>
      <c r="AQ855" s="705"/>
      <c r="AR855" s="705"/>
      <c r="AS855" s="705"/>
      <c r="AT855" s="705"/>
      <c r="AU855" s="705"/>
      <c r="AV855" s="705"/>
      <c r="AW855" s="705"/>
      <c r="AX855" s="696">
        <f>1</f>
        <v>1</v>
      </c>
      <c r="AY855" s="696">
        <f>1</f>
        <v>1</v>
      </c>
      <c r="AZ855" s="696">
        <f>1</f>
        <v>1</v>
      </c>
      <c r="BA855" s="696">
        <f>1</f>
        <v>1</v>
      </c>
      <c r="BB855" s="696">
        <f>1</f>
        <v>1</v>
      </c>
      <c r="BC855" s="696">
        <f>1</f>
        <v>1</v>
      </c>
      <c r="BD855" s="696">
        <f>1</f>
        <v>1</v>
      </c>
      <c r="BE855" s="696">
        <f>1</f>
        <v>1</v>
      </c>
      <c r="BF855" s="696">
        <f>1</f>
        <v>1</v>
      </c>
      <c r="BG855" s="696">
        <f>1</f>
        <v>1</v>
      </c>
      <c r="BH855" s="696">
        <f>1</f>
        <v>1</v>
      </c>
    </row>
    <row r="856" spans="1:60" s="696" customFormat="1" ht="12.75" x14ac:dyDescent="0.2">
      <c r="A856" s="696" t="s">
        <v>6</v>
      </c>
      <c r="B856" s="696" t="s">
        <v>48</v>
      </c>
      <c r="C856" s="696" t="s">
        <v>18</v>
      </c>
      <c r="D856" s="696" t="s">
        <v>1076</v>
      </c>
      <c r="E856" s="699" t="s">
        <v>1049</v>
      </c>
      <c r="F856" s="696" t="s">
        <v>12</v>
      </c>
      <c r="G856" s="705"/>
      <c r="H856" s="705"/>
      <c r="I856" s="705"/>
      <c r="J856" s="705"/>
      <c r="K856" s="705"/>
      <c r="L856" s="705"/>
      <c r="M856" s="705"/>
      <c r="N856" s="705"/>
      <c r="O856" s="705"/>
      <c r="P856" s="705"/>
      <c r="Q856" s="705"/>
      <c r="R856" s="705"/>
      <c r="S856" s="705"/>
      <c r="T856" s="705"/>
      <c r="U856" s="705"/>
      <c r="V856" s="705"/>
      <c r="W856" s="700">
        <f>'3 Heat eta and phi'!T$50</f>
        <v>1</v>
      </c>
      <c r="X856" s="700">
        <f>'3 Heat eta and phi'!U$50</f>
        <v>1</v>
      </c>
      <c r="Y856" s="700">
        <f>'3 Heat eta and phi'!V$50</f>
        <v>1</v>
      </c>
      <c r="Z856" s="700">
        <f>'3 Heat eta and phi'!W$50</f>
        <v>1</v>
      </c>
      <c r="AA856" s="700">
        <f>'3 Heat eta and phi'!X$50</f>
        <v>1</v>
      </c>
      <c r="AB856" s="700">
        <f>'3 Heat eta and phi'!Y$50</f>
        <v>1</v>
      </c>
      <c r="AC856" s="700">
        <f>'3 Heat eta and phi'!Z$50</f>
        <v>1</v>
      </c>
      <c r="AD856" s="700">
        <f>'3 Heat eta and phi'!AA$50</f>
        <v>1</v>
      </c>
      <c r="AE856" s="705"/>
      <c r="AF856" s="705"/>
      <c r="AG856" s="705"/>
      <c r="AH856" s="705"/>
      <c r="AI856" s="705"/>
      <c r="AJ856" s="705"/>
      <c r="AK856" s="705"/>
      <c r="AL856" s="705"/>
      <c r="AM856" s="705"/>
      <c r="AN856" s="705"/>
      <c r="AO856" s="705"/>
      <c r="AP856" s="705"/>
      <c r="AQ856" s="705"/>
      <c r="AR856" s="705"/>
      <c r="AS856" s="705"/>
      <c r="AT856" s="705"/>
      <c r="AU856" s="705"/>
      <c r="AV856" s="705"/>
      <c r="AW856" s="705"/>
      <c r="AX856" s="700">
        <f>'3 Heat eta and phi'!AU$50</f>
        <v>1</v>
      </c>
      <c r="AY856" s="700">
        <f>'3 Heat eta and phi'!AV$50</f>
        <v>1</v>
      </c>
      <c r="AZ856" s="700">
        <f>'3 Heat eta and phi'!AW$50</f>
        <v>1</v>
      </c>
      <c r="BA856" s="700">
        <f>'3 Heat eta and phi'!AX$50</f>
        <v>1</v>
      </c>
      <c r="BB856" s="700">
        <f>'3 Heat eta and phi'!AY$50</f>
        <v>1</v>
      </c>
      <c r="BC856" s="700">
        <f>'3 Heat eta and phi'!AZ$50</f>
        <v>1</v>
      </c>
      <c r="BD856" s="700">
        <f>'3 Heat eta and phi'!BA$50</f>
        <v>1</v>
      </c>
      <c r="BE856" s="700">
        <f>'3 Heat eta and phi'!BB$50</f>
        <v>1</v>
      </c>
      <c r="BF856" s="700">
        <f>'3 Heat eta and phi'!BC$50</f>
        <v>1</v>
      </c>
      <c r="BG856" s="700">
        <f>'3 Heat eta and phi'!BD$50</f>
        <v>1</v>
      </c>
      <c r="BH856" s="700">
        <f>'3 Heat eta and phi'!BE$50</f>
        <v>1</v>
      </c>
    </row>
    <row r="857" spans="1:60" s="696" customFormat="1" ht="12.75" x14ac:dyDescent="0.2">
      <c r="A857" s="696" t="s">
        <v>6</v>
      </c>
      <c r="B857" s="696" t="s">
        <v>48</v>
      </c>
      <c r="C857" s="696" t="s">
        <v>18</v>
      </c>
      <c r="D857" s="696" t="s">
        <v>1076</v>
      </c>
      <c r="E857" s="699" t="s">
        <v>1049</v>
      </c>
      <c r="F857" s="696" t="s">
        <v>13</v>
      </c>
      <c r="G857" s="705"/>
      <c r="H857" s="705"/>
      <c r="I857" s="705"/>
      <c r="J857" s="705"/>
      <c r="K857" s="705"/>
      <c r="L857" s="705"/>
      <c r="M857" s="705"/>
      <c r="N857" s="705"/>
      <c r="O857" s="705"/>
      <c r="P857" s="705"/>
      <c r="Q857" s="705"/>
      <c r="R857" s="705"/>
      <c r="S857" s="705"/>
      <c r="T857" s="705"/>
      <c r="U857" s="705"/>
      <c r="V857" s="705"/>
      <c r="W857" s="700">
        <f>'3 Heat eta and phi'!T$36</f>
        <v>0.24025190941980434</v>
      </c>
      <c r="X857" s="700">
        <f>'3 Heat eta and phi'!U$36</f>
        <v>0.24353477153959535</v>
      </c>
      <c r="Y857" s="700">
        <f>'3 Heat eta and phi'!V$36</f>
        <v>0.24226182500334983</v>
      </c>
      <c r="Z857" s="700">
        <f>'3 Heat eta and phi'!W$36</f>
        <v>0.24480771807584087</v>
      </c>
      <c r="AA857" s="700">
        <f>'3 Heat eta and phi'!X$36</f>
        <v>0.24273080530617705</v>
      </c>
      <c r="AB857" s="700">
        <f>'3 Heat eta and phi'!Y$36</f>
        <v>0.24199383625887719</v>
      </c>
      <c r="AC857" s="700">
        <f>'3 Heat eta and phi'!Z$36</f>
        <v>0.24246281656170443</v>
      </c>
      <c r="AD857" s="700">
        <f>'3 Heat eta and phi'!AA$36</f>
        <v>0.24132386439769538</v>
      </c>
      <c r="AE857" s="705"/>
      <c r="AF857" s="705"/>
      <c r="AG857" s="705"/>
      <c r="AH857" s="705"/>
      <c r="AI857" s="705"/>
      <c r="AJ857" s="705"/>
      <c r="AK857" s="705"/>
      <c r="AL857" s="705"/>
      <c r="AM857" s="705"/>
      <c r="AN857" s="705"/>
      <c r="AO857" s="705"/>
      <c r="AP857" s="705"/>
      <c r="AQ857" s="705"/>
      <c r="AR857" s="705"/>
      <c r="AS857" s="705"/>
      <c r="AT857" s="705"/>
      <c r="AU857" s="705"/>
      <c r="AV857" s="705"/>
      <c r="AW857" s="705"/>
      <c r="AX857" s="700">
        <f>'3 Heat eta and phi'!AU$36</f>
        <v>0.23971593193085891</v>
      </c>
      <c r="AY857" s="700">
        <f>'3 Heat eta and phi'!AV$36</f>
        <v>0.24011791504756808</v>
      </c>
      <c r="AZ857" s="700">
        <f>'3 Heat eta and phi'!AW$36</f>
        <v>0.23978292911697718</v>
      </c>
      <c r="BA857" s="700">
        <f>'3 Heat eta and phi'!AX$36</f>
        <v>0.23951494037250431</v>
      </c>
      <c r="BB857" s="700">
        <f>'3 Heat eta and phi'!AY$36</f>
        <v>0.23958193755862245</v>
      </c>
      <c r="BC857" s="700">
        <f>'3 Heat eta and phi'!AZ$36</f>
        <v>0.24105587565322251</v>
      </c>
      <c r="BD857" s="700">
        <f>'3 Heat eta and phi'!BA$36</f>
        <v>0.24085488409486799</v>
      </c>
      <c r="BE857" s="700">
        <f>'3 Heat eta and phi'!BB$36</f>
        <v>0.24346777435347722</v>
      </c>
      <c r="BF857" s="700">
        <f>'3 Heat eta and phi'!BC$36</f>
        <v>0.24085488409486799</v>
      </c>
      <c r="BG857" s="700">
        <f>'3 Heat eta and phi'!BD$36</f>
        <v>0.2417258475144044</v>
      </c>
      <c r="BH857" s="700">
        <f>'3 Heat eta and phi'!BE$36</f>
        <v>0.24266380812005903</v>
      </c>
    </row>
    <row r="858" spans="1:60" s="697" customFormat="1" ht="12.75" x14ac:dyDescent="0.2">
      <c r="A858" s="697" t="s">
        <v>6</v>
      </c>
      <c r="B858" s="697" t="s">
        <v>34</v>
      </c>
      <c r="C858" s="697" t="s">
        <v>35</v>
      </c>
      <c r="F858" s="697" t="s">
        <v>9</v>
      </c>
      <c r="G858" s="697">
        <v>282</v>
      </c>
      <c r="H858" s="697">
        <v>285</v>
      </c>
      <c r="I858" s="697">
        <v>238</v>
      </c>
      <c r="J858" s="697">
        <v>256</v>
      </c>
      <c r="K858" s="697">
        <v>207</v>
      </c>
      <c r="L858" s="697">
        <v>179</v>
      </c>
      <c r="M858" s="697">
        <v>157</v>
      </c>
      <c r="N858" s="697">
        <v>137</v>
      </c>
      <c r="O858" s="697">
        <v>110</v>
      </c>
      <c r="P858" s="697">
        <v>106</v>
      </c>
      <c r="Q858" s="697">
        <v>78</v>
      </c>
      <c r="R858" s="697">
        <v>66</v>
      </c>
      <c r="S858" s="697">
        <v>68</v>
      </c>
      <c r="T858" s="697">
        <v>66</v>
      </c>
      <c r="U858" s="697">
        <v>57</v>
      </c>
      <c r="V858" s="697">
        <v>53</v>
      </c>
      <c r="W858" s="697">
        <v>47</v>
      </c>
      <c r="X858" s="697">
        <v>48</v>
      </c>
      <c r="Y858" s="697">
        <v>47</v>
      </c>
      <c r="Z858" s="697">
        <v>45</v>
      </c>
      <c r="AA858" s="697">
        <v>41</v>
      </c>
      <c r="AB858" s="697">
        <v>33</v>
      </c>
      <c r="AC858" s="697">
        <v>28</v>
      </c>
      <c r="AD858" s="697">
        <v>29</v>
      </c>
      <c r="AE858" s="697">
        <v>28</v>
      </c>
      <c r="AF858" s="697">
        <v>29</v>
      </c>
      <c r="AG858" s="697">
        <v>30</v>
      </c>
      <c r="AH858" s="697">
        <v>29</v>
      </c>
      <c r="AI858" s="697">
        <v>29</v>
      </c>
      <c r="AJ858" s="697">
        <v>30</v>
      </c>
      <c r="AK858" s="697">
        <v>27</v>
      </c>
      <c r="AL858" s="697">
        <v>25</v>
      </c>
      <c r="AM858" s="697">
        <v>28</v>
      </c>
      <c r="AN858" s="697">
        <v>28</v>
      </c>
      <c r="AO858" s="697">
        <v>30</v>
      </c>
      <c r="AP858" s="697">
        <v>28</v>
      </c>
      <c r="AQ858" s="697">
        <v>30</v>
      </c>
      <c r="AR858" s="697">
        <v>37</v>
      </c>
      <c r="AS858" s="697">
        <v>36</v>
      </c>
      <c r="AT858" s="697">
        <v>44</v>
      </c>
      <c r="AU858" s="697">
        <v>53</v>
      </c>
      <c r="AV858" s="697">
        <v>60</v>
      </c>
      <c r="AW858" s="697">
        <v>50</v>
      </c>
      <c r="AX858" s="697">
        <v>44</v>
      </c>
      <c r="AY858" s="697">
        <v>49</v>
      </c>
      <c r="AZ858" s="697">
        <v>54</v>
      </c>
      <c r="BA858" s="697">
        <v>48</v>
      </c>
      <c r="BB858" s="697">
        <v>35</v>
      </c>
      <c r="BC858" s="697">
        <v>32</v>
      </c>
      <c r="BD858" s="697">
        <v>23</v>
      </c>
      <c r="BE858" s="697">
        <v>22</v>
      </c>
      <c r="BF858" s="697">
        <v>22</v>
      </c>
      <c r="BG858" s="697">
        <v>18</v>
      </c>
      <c r="BH858" s="697">
        <v>17</v>
      </c>
    </row>
    <row r="859" spans="1:60" s="697" customFormat="1" ht="12.75" x14ac:dyDescent="0.2">
      <c r="A859" s="697" t="s">
        <v>6</v>
      </c>
      <c r="B859" s="697" t="s">
        <v>34</v>
      </c>
      <c r="C859" s="697" t="s">
        <v>35</v>
      </c>
      <c r="F859" s="697" t="s">
        <v>10</v>
      </c>
      <c r="G859" s="697">
        <v>2.6845637583892599E-3</v>
      </c>
      <c r="H859" s="697">
        <v>2.74987697918777E-3</v>
      </c>
      <c r="I859" s="697">
        <v>2.2174395095545599E-3</v>
      </c>
      <c r="J859" s="697">
        <v>2.3142288917013202E-3</v>
      </c>
      <c r="K859" s="697">
        <v>1.8820063824564299E-3</v>
      </c>
      <c r="L859" s="697">
        <v>1.57415224426622E-3</v>
      </c>
      <c r="M859" s="697">
        <v>1.4103105378044101E-3</v>
      </c>
      <c r="N859" s="697">
        <v>1.21392558724758E-3</v>
      </c>
      <c r="O859" s="697">
        <v>9.3830235513891103E-4</v>
      </c>
      <c r="P859" s="697">
        <v>8.79719153809765E-4</v>
      </c>
      <c r="Q859" s="697">
        <v>6.2785250295815096E-4</v>
      </c>
      <c r="R859" s="697">
        <v>5.3277365192121401E-4</v>
      </c>
      <c r="S859" s="697">
        <v>5.4502901477990401E-4</v>
      </c>
      <c r="T859" s="697">
        <v>5.0317534135872603E-4</v>
      </c>
      <c r="U859" s="697">
        <v>4.5276544367041903E-4</v>
      </c>
      <c r="V859" s="697">
        <v>4.2905599585515698E-4</v>
      </c>
      <c r="W859" s="697">
        <v>3.7701341205159498E-4</v>
      </c>
      <c r="X859" s="697">
        <v>3.7507618735055598E-4</v>
      </c>
      <c r="Y859" s="697">
        <v>3.6744873308367702E-4</v>
      </c>
      <c r="Z859" s="697">
        <v>3.3565807630626899E-4</v>
      </c>
      <c r="AA859" s="697">
        <v>3.3017386472535199E-4</v>
      </c>
      <c r="AB859" s="697">
        <v>2.71423988945641E-4</v>
      </c>
      <c r="AC859" s="697">
        <v>2.3201663890753301E-4</v>
      </c>
      <c r="AD859" s="697">
        <v>2.42422215906241E-4</v>
      </c>
      <c r="AE859" s="697">
        <v>2.34421439515083E-4</v>
      </c>
      <c r="AF859" s="697">
        <v>2.3261969887781E-4</v>
      </c>
      <c r="AG859" s="697">
        <v>2.3490721165139801E-4</v>
      </c>
      <c r="AH859" s="697">
        <v>2.2465643059665699E-4</v>
      </c>
      <c r="AI859" s="697">
        <v>2.2182277125482801E-4</v>
      </c>
      <c r="AJ859" s="697">
        <v>2.3441162681669001E-4</v>
      </c>
      <c r="AK859" s="697">
        <v>2.1203744424200499E-4</v>
      </c>
      <c r="AL859" s="697">
        <v>1.8801091967421499E-4</v>
      </c>
      <c r="AM859" s="697">
        <v>2.1526042667691699E-4</v>
      </c>
      <c r="AN859" s="697">
        <v>2.1189647343726399E-4</v>
      </c>
      <c r="AO859" s="697">
        <v>2.27439861110058E-4</v>
      </c>
      <c r="AP859" s="697">
        <v>2.13088180455248E-4</v>
      </c>
      <c r="AQ859" s="697">
        <v>2.15672178289001E-4</v>
      </c>
      <c r="AR859" s="697">
        <v>2.72537768578605E-4</v>
      </c>
      <c r="AS859" s="697">
        <v>2.6427255309309001E-4</v>
      </c>
      <c r="AT859" s="697">
        <v>3.1724058372267398E-4</v>
      </c>
      <c r="AU859" s="697">
        <v>3.8017904280959497E-4</v>
      </c>
      <c r="AV859" s="697">
        <v>4.2584299168896403E-4</v>
      </c>
      <c r="AW859" s="697">
        <v>3.65366206548824E-4</v>
      </c>
      <c r="AX859" s="697">
        <v>3.1894458337863797E-4</v>
      </c>
      <c r="AY859" s="697">
        <v>3.53639965646403E-4</v>
      </c>
      <c r="AZ859" s="697">
        <v>3.9275583678813E-4</v>
      </c>
      <c r="BA859" s="697">
        <v>3.54929827415371E-4</v>
      </c>
      <c r="BB859" s="697">
        <v>2.6300760467702698E-4</v>
      </c>
      <c r="BC859" s="697">
        <v>2.4054001232767599E-4</v>
      </c>
      <c r="BD859" s="697">
        <v>1.8628912071535001E-4</v>
      </c>
      <c r="BE859" s="697">
        <v>1.6946019226029099E-4</v>
      </c>
      <c r="BF859" s="697">
        <v>1.8598202737317299E-4</v>
      </c>
      <c r="BG859" s="697">
        <v>1.47779611339622E-4</v>
      </c>
      <c r="BH859" s="697">
        <v>1.38654399830352E-4</v>
      </c>
    </row>
    <row r="860" spans="1:60" s="696" customFormat="1" ht="12.75" x14ac:dyDescent="0.2">
      <c r="A860" s="696" t="s">
        <v>6</v>
      </c>
      <c r="B860" s="696" t="s">
        <v>34</v>
      </c>
      <c r="C860" s="696" t="s">
        <v>35</v>
      </c>
      <c r="D860" s="696" t="s">
        <v>1038</v>
      </c>
      <c r="E860" s="699" t="s">
        <v>1054</v>
      </c>
      <c r="F860" s="696" t="s">
        <v>11</v>
      </c>
      <c r="G860" s="696">
        <f>1</f>
        <v>1</v>
      </c>
      <c r="H860" s="696">
        <f>1</f>
        <v>1</v>
      </c>
      <c r="I860" s="696">
        <f>1</f>
        <v>1</v>
      </c>
      <c r="J860" s="696">
        <f>1</f>
        <v>1</v>
      </c>
      <c r="K860" s="696">
        <f>1</f>
        <v>1</v>
      </c>
      <c r="L860" s="696">
        <f>1</f>
        <v>1</v>
      </c>
      <c r="M860" s="696">
        <f>1</f>
        <v>1</v>
      </c>
      <c r="N860" s="696">
        <f>1</f>
        <v>1</v>
      </c>
      <c r="O860" s="696">
        <f>1</f>
        <v>1</v>
      </c>
      <c r="P860" s="696">
        <f>1</f>
        <v>1</v>
      </c>
      <c r="Q860" s="696">
        <f>1</f>
        <v>1</v>
      </c>
      <c r="R860" s="696">
        <f>1</f>
        <v>1</v>
      </c>
      <c r="S860" s="696">
        <f>1</f>
        <v>1</v>
      </c>
      <c r="T860" s="696">
        <f>1</f>
        <v>1</v>
      </c>
      <c r="U860" s="696">
        <f>1</f>
        <v>1</v>
      </c>
      <c r="V860" s="696">
        <f>1</f>
        <v>1</v>
      </c>
      <c r="W860" s="696">
        <f>1</f>
        <v>1</v>
      </c>
      <c r="X860" s="696">
        <f>1</f>
        <v>1</v>
      </c>
      <c r="Y860" s="696">
        <f>1</f>
        <v>1</v>
      </c>
      <c r="Z860" s="696">
        <f>1</f>
        <v>1</v>
      </c>
      <c r="AA860" s="696">
        <f>1</f>
        <v>1</v>
      </c>
      <c r="AB860" s="696">
        <f>1</f>
        <v>1</v>
      </c>
      <c r="AC860" s="696">
        <f>1</f>
        <v>1</v>
      </c>
      <c r="AD860" s="696">
        <f>1</f>
        <v>1</v>
      </c>
      <c r="AE860" s="696">
        <f>1</f>
        <v>1</v>
      </c>
      <c r="AF860" s="696">
        <f>1</f>
        <v>1</v>
      </c>
      <c r="AG860" s="696">
        <f>1</f>
        <v>1</v>
      </c>
      <c r="AH860" s="696">
        <f>1</f>
        <v>1</v>
      </c>
      <c r="AI860" s="696">
        <f>1</f>
        <v>1</v>
      </c>
      <c r="AJ860" s="696">
        <f>1</f>
        <v>1</v>
      </c>
      <c r="AK860" s="696">
        <f>1</f>
        <v>1</v>
      </c>
      <c r="AL860" s="696">
        <f>1</f>
        <v>1</v>
      </c>
      <c r="AM860" s="696">
        <f>1</f>
        <v>1</v>
      </c>
      <c r="AN860" s="696">
        <f>1</f>
        <v>1</v>
      </c>
      <c r="AO860" s="696">
        <f>1</f>
        <v>1</v>
      </c>
      <c r="AP860" s="696">
        <f>1</f>
        <v>1</v>
      </c>
      <c r="AQ860" s="696">
        <f>1</f>
        <v>1</v>
      </c>
      <c r="AR860" s="696">
        <f>1</f>
        <v>1</v>
      </c>
      <c r="AS860" s="696">
        <f>1</f>
        <v>1</v>
      </c>
      <c r="AT860" s="696">
        <f>1</f>
        <v>1</v>
      </c>
      <c r="AU860" s="696">
        <f>1</f>
        <v>1</v>
      </c>
      <c r="AV860" s="696">
        <f>1</f>
        <v>1</v>
      </c>
      <c r="AW860" s="696">
        <f>1</f>
        <v>1</v>
      </c>
      <c r="AX860" s="696">
        <f>1</f>
        <v>1</v>
      </c>
      <c r="AY860" s="696">
        <f>1</f>
        <v>1</v>
      </c>
      <c r="AZ860" s="696">
        <f>1</f>
        <v>1</v>
      </c>
      <c r="BA860" s="696">
        <f>1</f>
        <v>1</v>
      </c>
      <c r="BB860" s="696">
        <f>1</f>
        <v>1</v>
      </c>
      <c r="BC860" s="696">
        <f>1</f>
        <v>1</v>
      </c>
      <c r="BD860" s="696">
        <f>1</f>
        <v>1</v>
      </c>
      <c r="BE860" s="696">
        <f>1</f>
        <v>1</v>
      </c>
      <c r="BF860" s="696">
        <f>1</f>
        <v>1</v>
      </c>
      <c r="BG860" s="696">
        <f>1</f>
        <v>1</v>
      </c>
      <c r="BH860" s="696">
        <f>1</f>
        <v>1</v>
      </c>
    </row>
    <row r="861" spans="1:60" s="696" customFormat="1" ht="12.75" x14ac:dyDescent="0.2">
      <c r="A861" s="696" t="s">
        <v>6</v>
      </c>
      <c r="B861" s="696" t="s">
        <v>34</v>
      </c>
      <c r="C861" s="696" t="s">
        <v>35</v>
      </c>
      <c r="D861" s="696" t="s">
        <v>1038</v>
      </c>
      <c r="E861" s="699" t="s">
        <v>1054</v>
      </c>
      <c r="F861" s="696" t="s">
        <v>12</v>
      </c>
      <c r="G861" s="696">
        <f>'2 MD eta and phi'!F$15</f>
        <v>0.2002532808913027</v>
      </c>
      <c r="H861" s="696">
        <f>'2 MD eta and phi'!G$15</f>
        <v>0.20081455503125953</v>
      </c>
      <c r="I861" s="696">
        <f>'2 MD eta and phi'!H$15</f>
        <v>0.20137477818836952</v>
      </c>
      <c r="J861" s="696">
        <f>'2 MD eta and phi'!I$15</f>
        <v>0.20193395233059241</v>
      </c>
      <c r="K861" s="696">
        <f>'2 MD eta and phi'!J$15</f>
        <v>0.20249207942220304</v>
      </c>
      <c r="L861" s="696">
        <f>'2 MD eta and phi'!K$15</f>
        <v>0.2030491614237982</v>
      </c>
      <c r="M861" s="696">
        <f>'2 MD eta and phi'!L$15</f>
        <v>0.20360520029230322</v>
      </c>
      <c r="N861" s="696">
        <f>'2 MD eta and phi'!M$15</f>
        <v>0.20416019798097948</v>
      </c>
      <c r="O861" s="696">
        <f>'2 MD eta and phi'!N$15</f>
        <v>0.20471415643943058</v>
      </c>
      <c r="P861" s="696">
        <f>'2 MD eta and phi'!O$15</f>
        <v>0.20526707761360952</v>
      </c>
      <c r="Q861" s="696">
        <f>'2 MD eta and phi'!P$15</f>
        <v>0.20581896344582579</v>
      </c>
      <c r="R861" s="696">
        <f>'2 MD eta and phi'!Q$15</f>
        <v>0.20636981587475145</v>
      </c>
      <c r="S861" s="696">
        <f>'2 MD eta and phi'!R$15</f>
        <v>0.20691963683542899</v>
      </c>
      <c r="T861" s="696">
        <f>'2 MD eta and phi'!S$15</f>
        <v>0.20781313369448098</v>
      </c>
      <c r="U861" s="696">
        <f>'2 MD eta and phi'!T$15</f>
        <v>0.20750203762942582</v>
      </c>
      <c r="V861" s="696">
        <f>'2 MD eta and phi'!U$15</f>
        <v>0.20118821341879367</v>
      </c>
      <c r="W861" s="696">
        <f>'2 MD eta and phi'!V$15</f>
        <v>0.20362158618739318</v>
      </c>
      <c r="X861" s="696">
        <f>'2 MD eta and phi'!W$15</f>
        <v>0.20132489893014932</v>
      </c>
      <c r="Y861" s="696">
        <f>'2 MD eta and phi'!X$15</f>
        <v>0.20555349218472446</v>
      </c>
      <c r="Z861" s="696">
        <f>'2 MD eta and phi'!Y$15</f>
        <v>0.20976532089313199</v>
      </c>
      <c r="AA861" s="696">
        <f>'2 MD eta and phi'!Z$15</f>
        <v>0.21229189587909894</v>
      </c>
      <c r="AB861" s="696">
        <f>'2 MD eta and phi'!AA$15</f>
        <v>0.211352297381426</v>
      </c>
      <c r="AC861" s="696">
        <f>'2 MD eta and phi'!AB$15</f>
        <v>0.20353077940659353</v>
      </c>
      <c r="AD861" s="696">
        <f>'2 MD eta and phi'!AC$15</f>
        <v>0.19965368203067219</v>
      </c>
      <c r="AE861" s="696">
        <f>'2 MD eta and phi'!AD$15</f>
        <v>0.20251412324907242</v>
      </c>
      <c r="AF861" s="696">
        <f>'2 MD eta and phi'!AE$15</f>
        <v>0.19745892114128119</v>
      </c>
      <c r="AG861" s="696">
        <f>'2 MD eta and phi'!AF$15</f>
        <v>0.19297746448614372</v>
      </c>
      <c r="AH861" s="696">
        <f>'2 MD eta and phi'!AG$15</f>
        <v>0.19815151040378334</v>
      </c>
      <c r="AI861" s="696">
        <f>'2 MD eta and phi'!AH$15</f>
        <v>0.19989468927236093</v>
      </c>
      <c r="AJ861" s="696">
        <f>'2 MD eta and phi'!AI$15</f>
        <v>0.20500634593693307</v>
      </c>
      <c r="AK861" s="696">
        <f>'2 MD eta and phi'!AJ$15</f>
        <v>0.20716398899474706</v>
      </c>
      <c r="AL861" s="696">
        <f>'2 MD eta and phi'!AK$15</f>
        <v>0.21007147472178267</v>
      </c>
      <c r="AM861" s="696">
        <f>'2 MD eta and phi'!AL$15</f>
        <v>0.21457283591938048</v>
      </c>
      <c r="AN861" s="696">
        <f>'2 MD eta and phi'!AM$15</f>
        <v>0.21155377485593235</v>
      </c>
      <c r="AO861" s="696">
        <f>'2 MD eta and phi'!AN$15</f>
        <v>0.21652722258747958</v>
      </c>
      <c r="AP861" s="696">
        <f>'2 MD eta and phi'!AO$15</f>
        <v>0.21842899526799914</v>
      </c>
      <c r="AQ861" s="696">
        <f>'2 MD eta and phi'!AP$15</f>
        <v>0.21808649564197347</v>
      </c>
      <c r="AR861" s="696">
        <f>'2 MD eta and phi'!AQ$15</f>
        <v>0.22288880823726337</v>
      </c>
      <c r="AS861" s="696">
        <f>'2 MD eta and phi'!AR$15</f>
        <v>0.22204184719057962</v>
      </c>
      <c r="AT861" s="696">
        <f>'2 MD eta and phi'!AS$15</f>
        <v>0.22030534543680225</v>
      </c>
      <c r="AU861" s="696">
        <f>'2 MD eta and phi'!AT$15</f>
        <v>0.2170190710463033</v>
      </c>
      <c r="AV861" s="696">
        <f>'2 MD eta and phi'!AU$15</f>
        <v>0.22222621834540707</v>
      </c>
      <c r="AW861" s="696">
        <f>'2 MD eta and phi'!AV$15</f>
        <v>0.22105254290904161</v>
      </c>
      <c r="AX861" s="696">
        <f>'2 MD eta and phi'!AW$15</f>
        <v>0.22373658101268373</v>
      </c>
      <c r="AY861" s="696">
        <f>'2 MD eta and phi'!AX$15</f>
        <v>0.22141887173663163</v>
      </c>
      <c r="AZ861" s="696">
        <f>'2 MD eta and phi'!AY$15</f>
        <v>0.22120995967422993</v>
      </c>
      <c r="BA861" s="696">
        <f>'2 MD eta and phi'!AZ$15</f>
        <v>0.22730936900260454</v>
      </c>
      <c r="BB861" s="696">
        <f>'2 MD eta and phi'!BA$15</f>
        <v>0.23679145908143473</v>
      </c>
      <c r="BC861" s="696">
        <f>'2 MD eta and phi'!BB$15</f>
        <v>0.24258156590173857</v>
      </c>
      <c r="BD861" s="696">
        <f>'2 MD eta and phi'!BC$15</f>
        <v>0.23991488152592028</v>
      </c>
      <c r="BE861" s="696">
        <f>'2 MD eta and phi'!BD$15</f>
        <v>0.24132010271527821</v>
      </c>
      <c r="BF861" s="696">
        <f>'2 MD eta and phi'!BE$15</f>
        <v>0.2436348266960881</v>
      </c>
      <c r="BG861" s="696">
        <f>'2 MD eta and phi'!BF$15</f>
        <v>0.24514904634605134</v>
      </c>
      <c r="BH861" s="696">
        <f>'2 MD eta and phi'!BG$15</f>
        <v>0.24517530251561775</v>
      </c>
    </row>
    <row r="862" spans="1:60" s="696" customFormat="1" ht="12.75" x14ac:dyDescent="0.2">
      <c r="A862" s="696" t="s">
        <v>6</v>
      </c>
      <c r="B862" s="696" t="s">
        <v>34</v>
      </c>
      <c r="C862" s="696" t="s">
        <v>35</v>
      </c>
      <c r="D862" s="696" t="s">
        <v>1038</v>
      </c>
      <c r="E862" s="699" t="s">
        <v>1054</v>
      </c>
      <c r="F862" s="696" t="s">
        <v>13</v>
      </c>
      <c r="G862" s="696">
        <f>1</f>
        <v>1</v>
      </c>
      <c r="H862" s="696">
        <f>1</f>
        <v>1</v>
      </c>
      <c r="I862" s="696">
        <f>1</f>
        <v>1</v>
      </c>
      <c r="J862" s="696">
        <f>1</f>
        <v>1</v>
      </c>
      <c r="K862" s="696">
        <f>1</f>
        <v>1</v>
      </c>
      <c r="L862" s="696">
        <f>1</f>
        <v>1</v>
      </c>
      <c r="M862" s="696">
        <f>1</f>
        <v>1</v>
      </c>
      <c r="N862" s="696">
        <f>1</f>
        <v>1</v>
      </c>
      <c r="O862" s="696">
        <f>1</f>
        <v>1</v>
      </c>
      <c r="P862" s="696">
        <f>1</f>
        <v>1</v>
      </c>
      <c r="Q862" s="696">
        <f>1</f>
        <v>1</v>
      </c>
      <c r="R862" s="696">
        <f>1</f>
        <v>1</v>
      </c>
      <c r="S862" s="696">
        <f>1</f>
        <v>1</v>
      </c>
      <c r="T862" s="696">
        <f>1</f>
        <v>1</v>
      </c>
      <c r="U862" s="696">
        <f>1</f>
        <v>1</v>
      </c>
      <c r="V862" s="696">
        <f>1</f>
        <v>1</v>
      </c>
      <c r="W862" s="696">
        <f>1</f>
        <v>1</v>
      </c>
      <c r="X862" s="696">
        <f>1</f>
        <v>1</v>
      </c>
      <c r="Y862" s="696">
        <f>1</f>
        <v>1</v>
      </c>
      <c r="Z862" s="696">
        <f>1</f>
        <v>1</v>
      </c>
      <c r="AA862" s="696">
        <f>1</f>
        <v>1</v>
      </c>
      <c r="AB862" s="696">
        <f>1</f>
        <v>1</v>
      </c>
      <c r="AC862" s="696">
        <f>1</f>
        <v>1</v>
      </c>
      <c r="AD862" s="696">
        <f>1</f>
        <v>1</v>
      </c>
      <c r="AE862" s="696">
        <f>1</f>
        <v>1</v>
      </c>
      <c r="AF862" s="696">
        <f>1</f>
        <v>1</v>
      </c>
      <c r="AG862" s="696">
        <f>1</f>
        <v>1</v>
      </c>
      <c r="AH862" s="696">
        <f>1</f>
        <v>1</v>
      </c>
      <c r="AI862" s="696">
        <f>1</f>
        <v>1</v>
      </c>
      <c r="AJ862" s="696">
        <f>1</f>
        <v>1</v>
      </c>
      <c r="AK862" s="696">
        <f>1</f>
        <v>1</v>
      </c>
      <c r="AL862" s="696">
        <f>1</f>
        <v>1</v>
      </c>
      <c r="AM862" s="696">
        <f>1</f>
        <v>1</v>
      </c>
      <c r="AN862" s="696">
        <f>1</f>
        <v>1</v>
      </c>
      <c r="AO862" s="696">
        <f>1</f>
        <v>1</v>
      </c>
      <c r="AP862" s="696">
        <f>1</f>
        <v>1</v>
      </c>
      <c r="AQ862" s="696">
        <f>1</f>
        <v>1</v>
      </c>
      <c r="AR862" s="696">
        <f>1</f>
        <v>1</v>
      </c>
      <c r="AS862" s="696">
        <f>1</f>
        <v>1</v>
      </c>
      <c r="AT862" s="696">
        <f>1</f>
        <v>1</v>
      </c>
      <c r="AU862" s="696">
        <f>1</f>
        <v>1</v>
      </c>
      <c r="AV862" s="696">
        <f>1</f>
        <v>1</v>
      </c>
      <c r="AW862" s="696">
        <f>1</f>
        <v>1</v>
      </c>
      <c r="AX862" s="696">
        <f>1</f>
        <v>1</v>
      </c>
      <c r="AY862" s="696">
        <f>1</f>
        <v>1</v>
      </c>
      <c r="AZ862" s="696">
        <f>1</f>
        <v>1</v>
      </c>
      <c r="BA862" s="696">
        <f>1</f>
        <v>1</v>
      </c>
      <c r="BB862" s="696">
        <f>1</f>
        <v>1</v>
      </c>
      <c r="BC862" s="696">
        <f>1</f>
        <v>1</v>
      </c>
      <c r="BD862" s="696">
        <f>1</f>
        <v>1</v>
      </c>
      <c r="BE862" s="696">
        <f>1</f>
        <v>1</v>
      </c>
      <c r="BF862" s="696">
        <f>1</f>
        <v>1</v>
      </c>
      <c r="BG862" s="696">
        <f>1</f>
        <v>1</v>
      </c>
      <c r="BH862" s="696">
        <f>1</f>
        <v>1</v>
      </c>
    </row>
    <row r="863" spans="1:60" s="697" customFormat="1" ht="12.75" x14ac:dyDescent="0.2">
      <c r="A863" s="697" t="s">
        <v>6</v>
      </c>
      <c r="B863" s="697" t="s">
        <v>34</v>
      </c>
      <c r="C863" s="697" t="s">
        <v>36</v>
      </c>
      <c r="F863" s="697" t="s">
        <v>9</v>
      </c>
      <c r="Q863" s="697">
        <v>157</v>
      </c>
      <c r="R863" s="697">
        <v>85</v>
      </c>
      <c r="S863" s="697">
        <v>79</v>
      </c>
      <c r="T863" s="697">
        <v>74</v>
      </c>
      <c r="U863" s="697">
        <v>65</v>
      </c>
      <c r="V863" s="697">
        <v>33</v>
      </c>
      <c r="W863" s="697">
        <v>2</v>
      </c>
      <c r="X863" s="697">
        <v>6</v>
      </c>
      <c r="Y863" s="697">
        <v>5</v>
      </c>
      <c r="Z863" s="697">
        <v>3</v>
      </c>
      <c r="AA863" s="697">
        <v>2</v>
      </c>
      <c r="AB863" s="697">
        <v>2</v>
      </c>
      <c r="AC863" s="697">
        <v>3</v>
      </c>
      <c r="AD863" s="697">
        <v>3</v>
      </c>
      <c r="AE863" s="697">
        <v>2</v>
      </c>
      <c r="AF863" s="697">
        <v>1</v>
      </c>
    </row>
    <row r="864" spans="1:60" s="697" customFormat="1" ht="12.75" x14ac:dyDescent="0.2">
      <c r="A864" s="697" t="s">
        <v>6</v>
      </c>
      <c r="B864" s="697" t="s">
        <v>34</v>
      </c>
      <c r="C864" s="697" t="s">
        <v>36</v>
      </c>
      <c r="F864" s="697" t="s">
        <v>10</v>
      </c>
      <c r="Q864" s="697">
        <v>1.2637543969798699E-3</v>
      </c>
      <c r="R864" s="697">
        <v>6.8614788505004802E-4</v>
      </c>
      <c r="S864" s="697">
        <v>6.3319547305312404E-4</v>
      </c>
      <c r="T864" s="697">
        <v>5.6416629182645E-4</v>
      </c>
      <c r="U864" s="697">
        <v>5.1631147085223197E-4</v>
      </c>
      <c r="V864" s="697">
        <v>2.6714807289094701E-4</v>
      </c>
      <c r="W864" s="698">
        <v>1.6043123917089099E-5</v>
      </c>
      <c r="X864" s="698">
        <v>4.6884523418819403E-5</v>
      </c>
      <c r="Y864" s="698">
        <v>3.9090290753582601E-5</v>
      </c>
      <c r="Z864" s="698">
        <v>2.2377205087084599E-5</v>
      </c>
      <c r="AA864" s="698">
        <v>1.6106042181724501E-5</v>
      </c>
      <c r="AB864" s="698">
        <v>1.6449938723978302E-5</v>
      </c>
      <c r="AC864" s="698">
        <v>2.4858925597235699E-5</v>
      </c>
      <c r="AD864" s="698">
        <v>2.5078160266162899E-5</v>
      </c>
      <c r="AE864" s="698">
        <v>1.6744388536791601E-5</v>
      </c>
      <c r="AF864" s="698">
        <v>8.0213689268210503E-6</v>
      </c>
    </row>
    <row r="865" spans="1:60" s="696" customFormat="1" ht="12.75" x14ac:dyDescent="0.2">
      <c r="A865" s="696" t="s">
        <v>6</v>
      </c>
      <c r="B865" s="696" t="s">
        <v>34</v>
      </c>
      <c r="C865" s="696" t="s">
        <v>36</v>
      </c>
      <c r="D865" s="696" t="s">
        <v>1038</v>
      </c>
      <c r="E865" s="699" t="s">
        <v>1054</v>
      </c>
      <c r="F865" s="696" t="s">
        <v>11</v>
      </c>
      <c r="G865" s="705"/>
      <c r="H865" s="705"/>
      <c r="I865" s="705"/>
      <c r="J865" s="705"/>
      <c r="K865" s="705"/>
      <c r="L865" s="705"/>
      <c r="M865" s="705"/>
      <c r="N865" s="705"/>
      <c r="O865" s="705"/>
      <c r="P865" s="705"/>
      <c r="Q865" s="696">
        <f>1</f>
        <v>1</v>
      </c>
      <c r="R865" s="696">
        <f>1</f>
        <v>1</v>
      </c>
      <c r="S865" s="696">
        <f>1</f>
        <v>1</v>
      </c>
      <c r="T865" s="696">
        <f>1</f>
        <v>1</v>
      </c>
      <c r="U865" s="696">
        <f>1</f>
        <v>1</v>
      </c>
      <c r="V865" s="696">
        <f>1</f>
        <v>1</v>
      </c>
      <c r="W865" s="696">
        <f>1</f>
        <v>1</v>
      </c>
      <c r="X865" s="696">
        <f>1</f>
        <v>1</v>
      </c>
      <c r="Y865" s="696">
        <f>1</f>
        <v>1</v>
      </c>
      <c r="Z865" s="696">
        <f>1</f>
        <v>1</v>
      </c>
      <c r="AA865" s="696">
        <f>1</f>
        <v>1</v>
      </c>
      <c r="AB865" s="696">
        <f>1</f>
        <v>1</v>
      </c>
      <c r="AC865" s="696">
        <f>1</f>
        <v>1</v>
      </c>
      <c r="AD865" s="696">
        <f>1</f>
        <v>1</v>
      </c>
      <c r="AE865" s="696">
        <f>1</f>
        <v>1</v>
      </c>
      <c r="AF865" s="696">
        <f>1</f>
        <v>1</v>
      </c>
      <c r="AG865" s="705"/>
      <c r="AH865" s="705"/>
      <c r="AI865" s="705"/>
      <c r="AJ865" s="705"/>
      <c r="AK865" s="705"/>
      <c r="AL865" s="705"/>
      <c r="AM865" s="705"/>
      <c r="AN865" s="705"/>
      <c r="AO865" s="705"/>
      <c r="AP865" s="705"/>
      <c r="AQ865" s="705"/>
      <c r="AR865" s="705"/>
      <c r="AS865" s="705"/>
      <c r="AT865" s="705"/>
      <c r="AU865" s="705"/>
      <c r="AV865" s="705"/>
      <c r="AW865" s="705"/>
      <c r="AX865" s="705"/>
      <c r="AY865" s="705"/>
      <c r="AZ865" s="705"/>
      <c r="BA865" s="705"/>
      <c r="BB865" s="705"/>
      <c r="BC865" s="705"/>
      <c r="BD865" s="705"/>
      <c r="BE865" s="705"/>
      <c r="BF865" s="705"/>
      <c r="BG865" s="705"/>
      <c r="BH865" s="705"/>
    </row>
    <row r="866" spans="1:60" s="696" customFormat="1" ht="12.75" x14ac:dyDescent="0.2">
      <c r="A866" s="696" t="s">
        <v>6</v>
      </c>
      <c r="B866" s="696" t="s">
        <v>34</v>
      </c>
      <c r="C866" s="696" t="s">
        <v>36</v>
      </c>
      <c r="D866" s="696" t="s">
        <v>1038</v>
      </c>
      <c r="E866" s="699" t="s">
        <v>1054</v>
      </c>
      <c r="F866" s="696" t="s">
        <v>12</v>
      </c>
      <c r="G866" s="705"/>
      <c r="H866" s="705"/>
      <c r="I866" s="705"/>
      <c r="J866" s="705"/>
      <c r="K866" s="705"/>
      <c r="L866" s="705"/>
      <c r="M866" s="705"/>
      <c r="N866" s="705"/>
      <c r="O866" s="705"/>
      <c r="P866" s="705"/>
      <c r="Q866" s="696">
        <f>'2 MD eta and phi'!P$15</f>
        <v>0.20581896344582579</v>
      </c>
      <c r="R866" s="696">
        <f>'2 MD eta and phi'!Q$15</f>
        <v>0.20636981587475145</v>
      </c>
      <c r="S866" s="696">
        <f>'2 MD eta and phi'!R$15</f>
        <v>0.20691963683542899</v>
      </c>
      <c r="T866" s="696">
        <f>'2 MD eta and phi'!S$15</f>
        <v>0.20781313369448098</v>
      </c>
      <c r="U866" s="696">
        <f>'2 MD eta and phi'!T$15</f>
        <v>0.20750203762942582</v>
      </c>
      <c r="V866" s="696">
        <f>'2 MD eta and phi'!U$15</f>
        <v>0.20118821341879367</v>
      </c>
      <c r="W866" s="696">
        <f>'2 MD eta and phi'!V$15</f>
        <v>0.20362158618739318</v>
      </c>
      <c r="X866" s="696">
        <f>'2 MD eta and phi'!W$15</f>
        <v>0.20132489893014932</v>
      </c>
      <c r="Y866" s="696">
        <f>'2 MD eta and phi'!X$15</f>
        <v>0.20555349218472446</v>
      </c>
      <c r="Z866" s="696">
        <f>'2 MD eta and phi'!Y$15</f>
        <v>0.20976532089313199</v>
      </c>
      <c r="AA866" s="696">
        <f>'2 MD eta and phi'!Z$15</f>
        <v>0.21229189587909894</v>
      </c>
      <c r="AB866" s="696">
        <f>'2 MD eta and phi'!AA$15</f>
        <v>0.211352297381426</v>
      </c>
      <c r="AC866" s="696">
        <f>'2 MD eta and phi'!AB$15</f>
        <v>0.20353077940659353</v>
      </c>
      <c r="AD866" s="696">
        <f>'2 MD eta and phi'!AC$15</f>
        <v>0.19965368203067219</v>
      </c>
      <c r="AE866" s="696">
        <f>'2 MD eta and phi'!AD$15</f>
        <v>0.20251412324907242</v>
      </c>
      <c r="AF866" s="696">
        <f>'2 MD eta and phi'!AE$15</f>
        <v>0.19745892114128119</v>
      </c>
      <c r="AG866" s="705"/>
      <c r="AH866" s="705"/>
      <c r="AI866" s="705"/>
      <c r="AJ866" s="705"/>
      <c r="AK866" s="705"/>
      <c r="AL866" s="705"/>
      <c r="AM866" s="705"/>
      <c r="AN866" s="705"/>
      <c r="AO866" s="705"/>
      <c r="AP866" s="705"/>
      <c r="AQ866" s="705"/>
      <c r="AR866" s="705"/>
      <c r="AS866" s="705"/>
      <c r="AT866" s="705"/>
      <c r="AU866" s="705"/>
      <c r="AV866" s="705"/>
      <c r="AW866" s="705"/>
      <c r="AX866" s="705"/>
      <c r="AY866" s="705"/>
      <c r="AZ866" s="705"/>
      <c r="BA866" s="705"/>
      <c r="BB866" s="705"/>
      <c r="BC866" s="705"/>
      <c r="BD866" s="705"/>
      <c r="BE866" s="705"/>
      <c r="BF866" s="705"/>
      <c r="BG866" s="705"/>
      <c r="BH866" s="705"/>
    </row>
    <row r="867" spans="1:60" s="696" customFormat="1" ht="12.75" x14ac:dyDescent="0.2">
      <c r="A867" s="696" t="s">
        <v>6</v>
      </c>
      <c r="B867" s="696" t="s">
        <v>34</v>
      </c>
      <c r="C867" s="696" t="s">
        <v>36</v>
      </c>
      <c r="D867" s="696" t="s">
        <v>1038</v>
      </c>
      <c r="E867" s="699" t="s">
        <v>1054</v>
      </c>
      <c r="F867" s="696" t="s">
        <v>13</v>
      </c>
      <c r="G867" s="705"/>
      <c r="H867" s="705"/>
      <c r="I867" s="705"/>
      <c r="J867" s="705"/>
      <c r="K867" s="705"/>
      <c r="L867" s="705"/>
      <c r="M867" s="705"/>
      <c r="N867" s="705"/>
      <c r="O867" s="705"/>
      <c r="P867" s="705"/>
      <c r="Q867" s="696">
        <f>1</f>
        <v>1</v>
      </c>
      <c r="R867" s="696">
        <f>1</f>
        <v>1</v>
      </c>
      <c r="S867" s="696">
        <f>1</f>
        <v>1</v>
      </c>
      <c r="T867" s="696">
        <f>1</f>
        <v>1</v>
      </c>
      <c r="U867" s="696">
        <f>1</f>
        <v>1</v>
      </c>
      <c r="V867" s="696">
        <f>1</f>
        <v>1</v>
      </c>
      <c r="W867" s="696">
        <f>1</f>
        <v>1</v>
      </c>
      <c r="X867" s="696">
        <f>1</f>
        <v>1</v>
      </c>
      <c r="Y867" s="696">
        <f>1</f>
        <v>1</v>
      </c>
      <c r="Z867" s="696">
        <f>1</f>
        <v>1</v>
      </c>
      <c r="AA867" s="696">
        <f>1</f>
        <v>1</v>
      </c>
      <c r="AB867" s="696">
        <f>1</f>
        <v>1</v>
      </c>
      <c r="AC867" s="696">
        <f>1</f>
        <v>1</v>
      </c>
      <c r="AD867" s="696">
        <f>1</f>
        <v>1</v>
      </c>
      <c r="AE867" s="696">
        <f>1</f>
        <v>1</v>
      </c>
      <c r="AF867" s="696">
        <f>1</f>
        <v>1</v>
      </c>
      <c r="AG867" s="705"/>
      <c r="AH867" s="705"/>
      <c r="AI867" s="705"/>
      <c r="AJ867" s="705"/>
      <c r="AK867" s="705"/>
      <c r="AL867" s="705"/>
      <c r="AM867" s="705"/>
      <c r="AN867" s="705"/>
      <c r="AO867" s="705"/>
      <c r="AP867" s="705"/>
      <c r="AQ867" s="705"/>
      <c r="AR867" s="705"/>
      <c r="AS867" s="705"/>
      <c r="AT867" s="705"/>
      <c r="AU867" s="705"/>
      <c r="AV867" s="705"/>
      <c r="AW867" s="705"/>
      <c r="AX867" s="705"/>
      <c r="AY867" s="705"/>
      <c r="AZ867" s="705"/>
      <c r="BA867" s="705"/>
      <c r="BB867" s="705"/>
      <c r="BC867" s="705"/>
      <c r="BD867" s="705"/>
      <c r="BE867" s="705"/>
      <c r="BF867" s="705"/>
      <c r="BG867" s="705"/>
      <c r="BH867" s="705"/>
    </row>
    <row r="868" spans="1:60" s="697" customFormat="1" ht="12.75" x14ac:dyDescent="0.2">
      <c r="A868" s="697" t="s">
        <v>6</v>
      </c>
      <c r="B868" s="697" t="s">
        <v>34</v>
      </c>
      <c r="C868" s="697" t="s">
        <v>37</v>
      </c>
      <c r="F868" s="697" t="s">
        <v>9</v>
      </c>
      <c r="Q868" s="697">
        <v>1173</v>
      </c>
      <c r="R868" s="697">
        <v>1378</v>
      </c>
      <c r="S868" s="697">
        <v>1484</v>
      </c>
      <c r="T868" s="697">
        <v>1595</v>
      </c>
      <c r="U868" s="697">
        <v>1401</v>
      </c>
      <c r="V868" s="697">
        <v>1468</v>
      </c>
      <c r="W868" s="697">
        <v>1540</v>
      </c>
      <c r="X868" s="697">
        <v>1667</v>
      </c>
      <c r="Y868" s="697">
        <v>1796</v>
      </c>
      <c r="Z868" s="697">
        <v>1808</v>
      </c>
      <c r="AA868" s="697">
        <v>1915</v>
      </c>
      <c r="AB868" s="697">
        <v>1965</v>
      </c>
      <c r="AC868" s="697">
        <v>1906</v>
      </c>
      <c r="AD868" s="697">
        <v>1886</v>
      </c>
      <c r="AE868" s="697">
        <v>2008</v>
      </c>
      <c r="AF868" s="697">
        <v>1927</v>
      </c>
      <c r="AG868" s="697">
        <v>2186</v>
      </c>
      <c r="AH868" s="697">
        <v>2187</v>
      </c>
      <c r="AI868" s="697">
        <v>2416</v>
      </c>
      <c r="AJ868" s="697">
        <v>2571</v>
      </c>
      <c r="AK868" s="697">
        <v>406</v>
      </c>
      <c r="AL868" s="697">
        <v>381</v>
      </c>
      <c r="AM868" s="697">
        <v>411</v>
      </c>
      <c r="AN868" s="697">
        <v>439</v>
      </c>
      <c r="AO868" s="697">
        <v>449</v>
      </c>
      <c r="AP868" s="697">
        <v>472</v>
      </c>
      <c r="AQ868" s="697">
        <v>496</v>
      </c>
      <c r="AR868" s="697">
        <v>519</v>
      </c>
      <c r="AS868" s="697">
        <v>569</v>
      </c>
      <c r="AT868" s="697">
        <v>612</v>
      </c>
      <c r="AU868" s="697">
        <v>667</v>
      </c>
      <c r="AV868" s="697">
        <v>654</v>
      </c>
      <c r="AW868" s="697">
        <v>648</v>
      </c>
      <c r="AX868" s="697">
        <v>663</v>
      </c>
      <c r="AY868" s="697">
        <v>715</v>
      </c>
      <c r="AZ868" s="697">
        <v>768</v>
      </c>
      <c r="BA868" s="697">
        <v>776</v>
      </c>
      <c r="BB868" s="697">
        <v>774</v>
      </c>
      <c r="BC868" s="697">
        <v>753</v>
      </c>
      <c r="BD868" s="697">
        <v>711</v>
      </c>
      <c r="BE868" s="697">
        <v>685</v>
      </c>
      <c r="BF868" s="697">
        <v>714</v>
      </c>
      <c r="BG868" s="697">
        <v>691</v>
      </c>
      <c r="BH868" s="697">
        <v>683</v>
      </c>
    </row>
    <row r="869" spans="1:60" s="697" customFormat="1" ht="12.75" x14ac:dyDescent="0.2">
      <c r="A869" s="697" t="s">
        <v>6</v>
      </c>
      <c r="B869" s="697" t="s">
        <v>34</v>
      </c>
      <c r="C869" s="697" t="s">
        <v>37</v>
      </c>
      <c r="F869" s="697" t="s">
        <v>10</v>
      </c>
      <c r="Q869" s="697">
        <v>9.4419357175629694E-3</v>
      </c>
      <c r="R869" s="697">
        <v>1.11236680658702E-2</v>
      </c>
      <c r="S869" s="697">
        <v>1.18944567343144E-2</v>
      </c>
      <c r="T869" s="697">
        <v>1.21600707495025E-2</v>
      </c>
      <c r="U869" s="697">
        <v>1.1128498010215E-2</v>
      </c>
      <c r="V869" s="697">
        <v>1.1884041545573E-2</v>
      </c>
      <c r="W869" s="697">
        <v>1.23532054161586E-2</v>
      </c>
      <c r="X869" s="697">
        <v>1.3026083423195301E-2</v>
      </c>
      <c r="Y869" s="697">
        <v>1.40412324386869E-2</v>
      </c>
      <c r="Z869" s="697">
        <v>1.3485995599149699E-2</v>
      </c>
      <c r="AA869" s="697">
        <v>1.5421535389001199E-2</v>
      </c>
      <c r="AB869" s="697">
        <v>1.6162064796308599E-2</v>
      </c>
      <c r="AC869" s="697">
        <v>1.5793704062777102E-2</v>
      </c>
      <c r="AD869" s="697">
        <v>1.5765803420661102E-2</v>
      </c>
      <c r="AE869" s="697">
        <v>1.6811366090938799E-2</v>
      </c>
      <c r="AF869" s="697">
        <v>1.54571779219842E-2</v>
      </c>
      <c r="AG869" s="697">
        <v>1.71169054889985E-2</v>
      </c>
      <c r="AH869" s="697">
        <v>1.69421935763754E-2</v>
      </c>
      <c r="AI869" s="697">
        <v>1.8480131563850501E-2</v>
      </c>
      <c r="AJ869" s="697">
        <v>2.0089076418190299E-2</v>
      </c>
      <c r="AK869" s="697">
        <v>3.1884149023057098E-3</v>
      </c>
      <c r="AL869" s="697">
        <v>2.8652864158350299E-3</v>
      </c>
      <c r="AM869" s="697">
        <v>3.15971554872189E-3</v>
      </c>
      <c r="AN869" s="697">
        <v>3.3222339942485198E-3</v>
      </c>
      <c r="AO869" s="697">
        <v>3.4040165879472002E-3</v>
      </c>
      <c r="AP869" s="697">
        <v>3.5920578991027502E-3</v>
      </c>
      <c r="AQ869" s="697">
        <v>3.5657800143781499E-3</v>
      </c>
      <c r="AR869" s="697">
        <v>3.8228946457377301E-3</v>
      </c>
      <c r="AS869" s="697">
        <v>4.1769745197213397E-3</v>
      </c>
      <c r="AT869" s="697">
        <v>4.4125281190517396E-3</v>
      </c>
      <c r="AU869" s="697">
        <v>4.7845173878113198E-3</v>
      </c>
      <c r="AV869" s="697">
        <v>4.6416886094097099E-3</v>
      </c>
      <c r="AW869" s="697">
        <v>4.73514603687276E-3</v>
      </c>
      <c r="AX869" s="697">
        <v>4.8059149722735704E-3</v>
      </c>
      <c r="AY869" s="697">
        <v>5.1602566415750702E-3</v>
      </c>
      <c r="AZ869" s="697">
        <v>5.58586078987563E-3</v>
      </c>
      <c r="BA869" s="697">
        <v>5.7380322098818399E-3</v>
      </c>
      <c r="BB869" s="697">
        <v>5.8162253148576802E-3</v>
      </c>
      <c r="BC869" s="697">
        <v>5.6602071650856201E-3</v>
      </c>
      <c r="BD869" s="697">
        <v>5.7587636882006103E-3</v>
      </c>
      <c r="BE869" s="697">
        <v>5.2763741681045098E-3</v>
      </c>
      <c r="BF869" s="697">
        <v>6.0359621611111598E-3</v>
      </c>
      <c r="BG869" s="697">
        <v>5.6730950797599404E-3</v>
      </c>
      <c r="BH869" s="697">
        <v>5.57064441671356E-3</v>
      </c>
    </row>
    <row r="870" spans="1:60" s="696" customFormat="1" ht="12.75" x14ac:dyDescent="0.2">
      <c r="A870" s="696" t="s">
        <v>6</v>
      </c>
      <c r="B870" s="696" t="s">
        <v>34</v>
      </c>
      <c r="C870" s="696" t="s">
        <v>37</v>
      </c>
      <c r="D870" s="696" t="s">
        <v>1038</v>
      </c>
      <c r="E870" s="699" t="s">
        <v>1054</v>
      </c>
      <c r="F870" s="696" t="s">
        <v>11</v>
      </c>
      <c r="G870" s="705"/>
      <c r="H870" s="705"/>
      <c r="I870" s="705"/>
      <c r="J870" s="705"/>
      <c r="K870" s="705"/>
      <c r="L870" s="705"/>
      <c r="M870" s="705"/>
      <c r="N870" s="705"/>
      <c r="O870" s="705"/>
      <c r="P870" s="705"/>
      <c r="Q870" s="696">
        <f>1</f>
        <v>1</v>
      </c>
      <c r="R870" s="696">
        <f>1</f>
        <v>1</v>
      </c>
      <c r="S870" s="696">
        <f>1</f>
        <v>1</v>
      </c>
      <c r="T870" s="696">
        <f>1</f>
        <v>1</v>
      </c>
      <c r="U870" s="696">
        <f>1</f>
        <v>1</v>
      </c>
      <c r="V870" s="696">
        <f>1</f>
        <v>1</v>
      </c>
      <c r="W870" s="696">
        <f>1</f>
        <v>1</v>
      </c>
      <c r="X870" s="696">
        <f>1</f>
        <v>1</v>
      </c>
      <c r="Y870" s="696">
        <f>1</f>
        <v>1</v>
      </c>
      <c r="Z870" s="696">
        <f>1</f>
        <v>1</v>
      </c>
      <c r="AA870" s="696">
        <f>1</f>
        <v>1</v>
      </c>
      <c r="AB870" s="696">
        <f>1</f>
        <v>1</v>
      </c>
      <c r="AC870" s="696">
        <f>1</f>
        <v>1</v>
      </c>
      <c r="AD870" s="696">
        <f>1</f>
        <v>1</v>
      </c>
      <c r="AE870" s="696">
        <f>1</f>
        <v>1</v>
      </c>
      <c r="AF870" s="696">
        <f>1</f>
        <v>1</v>
      </c>
      <c r="AG870" s="696">
        <f>1</f>
        <v>1</v>
      </c>
      <c r="AH870" s="696">
        <f>1</f>
        <v>1</v>
      </c>
      <c r="AI870" s="696">
        <f>1</f>
        <v>1</v>
      </c>
      <c r="AJ870" s="696">
        <f>1</f>
        <v>1</v>
      </c>
      <c r="AK870" s="696">
        <f>1</f>
        <v>1</v>
      </c>
      <c r="AL870" s="696">
        <f>1</f>
        <v>1</v>
      </c>
      <c r="AM870" s="696">
        <f>1</f>
        <v>1</v>
      </c>
      <c r="AN870" s="696">
        <f>1</f>
        <v>1</v>
      </c>
      <c r="AO870" s="696">
        <f>1</f>
        <v>1</v>
      </c>
      <c r="AP870" s="696">
        <f>1</f>
        <v>1</v>
      </c>
      <c r="AQ870" s="696">
        <f>1</f>
        <v>1</v>
      </c>
      <c r="AR870" s="696">
        <f>1</f>
        <v>1</v>
      </c>
      <c r="AS870" s="696">
        <f>1</f>
        <v>1</v>
      </c>
      <c r="AT870" s="696">
        <f>1</f>
        <v>1</v>
      </c>
      <c r="AU870" s="696">
        <f>1</f>
        <v>1</v>
      </c>
      <c r="AV870" s="696">
        <f>1</f>
        <v>1</v>
      </c>
      <c r="AW870" s="696">
        <f>1</f>
        <v>1</v>
      </c>
      <c r="AX870" s="696">
        <f>1</f>
        <v>1</v>
      </c>
      <c r="AY870" s="696">
        <f>1</f>
        <v>1</v>
      </c>
      <c r="AZ870" s="696">
        <f>1</f>
        <v>1</v>
      </c>
      <c r="BA870" s="696">
        <f>1</f>
        <v>1</v>
      </c>
      <c r="BB870" s="696">
        <f>1</f>
        <v>1</v>
      </c>
      <c r="BC870" s="696">
        <f>1</f>
        <v>1</v>
      </c>
      <c r="BD870" s="696">
        <f>1</f>
        <v>1</v>
      </c>
      <c r="BE870" s="696">
        <f>1</f>
        <v>1</v>
      </c>
      <c r="BF870" s="696">
        <f>1</f>
        <v>1</v>
      </c>
      <c r="BG870" s="696">
        <f>1</f>
        <v>1</v>
      </c>
      <c r="BH870" s="696">
        <f>1</f>
        <v>1</v>
      </c>
    </row>
    <row r="871" spans="1:60" s="696" customFormat="1" ht="12.75" x14ac:dyDescent="0.2">
      <c r="A871" s="696" t="s">
        <v>6</v>
      </c>
      <c r="B871" s="696" t="s">
        <v>34</v>
      </c>
      <c r="C871" s="696" t="s">
        <v>37</v>
      </c>
      <c r="D871" s="696" t="s">
        <v>1038</v>
      </c>
      <c r="E871" s="699" t="s">
        <v>1054</v>
      </c>
      <c r="F871" s="696" t="s">
        <v>12</v>
      </c>
      <c r="G871" s="705"/>
      <c r="H871" s="705"/>
      <c r="I871" s="705"/>
      <c r="J871" s="705"/>
      <c r="K871" s="705"/>
      <c r="L871" s="705"/>
      <c r="M871" s="705"/>
      <c r="N871" s="705"/>
      <c r="O871" s="705"/>
      <c r="P871" s="705"/>
      <c r="Q871" s="696">
        <f>'2 MD eta and phi'!P$15</f>
        <v>0.20581896344582579</v>
      </c>
      <c r="R871" s="696">
        <f>'2 MD eta and phi'!Q$15</f>
        <v>0.20636981587475145</v>
      </c>
      <c r="S871" s="696">
        <f>'2 MD eta and phi'!R$15</f>
        <v>0.20691963683542899</v>
      </c>
      <c r="T871" s="696">
        <f>'2 MD eta and phi'!S$15</f>
        <v>0.20781313369448098</v>
      </c>
      <c r="U871" s="696">
        <f>'2 MD eta and phi'!T$15</f>
        <v>0.20750203762942582</v>
      </c>
      <c r="V871" s="696">
        <f>'2 MD eta and phi'!U$15</f>
        <v>0.20118821341879367</v>
      </c>
      <c r="W871" s="696">
        <f>'2 MD eta and phi'!V$15</f>
        <v>0.20362158618739318</v>
      </c>
      <c r="X871" s="696">
        <f>'2 MD eta and phi'!W$15</f>
        <v>0.20132489893014932</v>
      </c>
      <c r="Y871" s="696">
        <f>'2 MD eta and phi'!X$15</f>
        <v>0.20555349218472446</v>
      </c>
      <c r="Z871" s="696">
        <f>'2 MD eta and phi'!Y$15</f>
        <v>0.20976532089313199</v>
      </c>
      <c r="AA871" s="696">
        <f>'2 MD eta and phi'!Z$15</f>
        <v>0.21229189587909894</v>
      </c>
      <c r="AB871" s="696">
        <f>'2 MD eta and phi'!AA$15</f>
        <v>0.211352297381426</v>
      </c>
      <c r="AC871" s="696">
        <f>'2 MD eta and phi'!AB$15</f>
        <v>0.20353077940659353</v>
      </c>
      <c r="AD871" s="696">
        <f>'2 MD eta and phi'!AC$15</f>
        <v>0.19965368203067219</v>
      </c>
      <c r="AE871" s="696">
        <f>'2 MD eta and phi'!AD$15</f>
        <v>0.20251412324907242</v>
      </c>
      <c r="AF871" s="696">
        <f>'2 MD eta and phi'!AE$15</f>
        <v>0.19745892114128119</v>
      </c>
      <c r="AG871" s="696">
        <f>'2 MD eta and phi'!AF$15</f>
        <v>0.19297746448614372</v>
      </c>
      <c r="AH871" s="696">
        <f>'2 MD eta and phi'!AG$15</f>
        <v>0.19815151040378334</v>
      </c>
      <c r="AI871" s="696">
        <f>'2 MD eta and phi'!AH$15</f>
        <v>0.19989468927236093</v>
      </c>
      <c r="AJ871" s="696">
        <f>'2 MD eta and phi'!AI$15</f>
        <v>0.20500634593693307</v>
      </c>
      <c r="AK871" s="696">
        <f>'2 MD eta and phi'!AJ$15</f>
        <v>0.20716398899474706</v>
      </c>
      <c r="AL871" s="696">
        <f>'2 MD eta and phi'!AK$15</f>
        <v>0.21007147472178267</v>
      </c>
      <c r="AM871" s="696">
        <f>'2 MD eta and phi'!AL$15</f>
        <v>0.21457283591938048</v>
      </c>
      <c r="AN871" s="696">
        <f>'2 MD eta and phi'!AM$15</f>
        <v>0.21155377485593235</v>
      </c>
      <c r="AO871" s="696">
        <f>'2 MD eta and phi'!AN$15</f>
        <v>0.21652722258747958</v>
      </c>
      <c r="AP871" s="696">
        <f>'2 MD eta and phi'!AO$15</f>
        <v>0.21842899526799914</v>
      </c>
      <c r="AQ871" s="696">
        <f>'2 MD eta and phi'!AP$15</f>
        <v>0.21808649564197347</v>
      </c>
      <c r="AR871" s="696">
        <f>'2 MD eta and phi'!AQ$15</f>
        <v>0.22288880823726337</v>
      </c>
      <c r="AS871" s="696">
        <f>'2 MD eta and phi'!AR$15</f>
        <v>0.22204184719057962</v>
      </c>
      <c r="AT871" s="696">
        <f>'2 MD eta and phi'!AS$15</f>
        <v>0.22030534543680225</v>
      </c>
      <c r="AU871" s="696">
        <f>'2 MD eta and phi'!AT$15</f>
        <v>0.2170190710463033</v>
      </c>
      <c r="AV871" s="696">
        <f>'2 MD eta and phi'!AU$15</f>
        <v>0.22222621834540707</v>
      </c>
      <c r="AW871" s="696">
        <f>'2 MD eta and phi'!AV$15</f>
        <v>0.22105254290904161</v>
      </c>
      <c r="AX871" s="696">
        <f>'2 MD eta and phi'!AW$15</f>
        <v>0.22373658101268373</v>
      </c>
      <c r="AY871" s="696">
        <f>'2 MD eta and phi'!AX$15</f>
        <v>0.22141887173663163</v>
      </c>
      <c r="AZ871" s="696">
        <f>'2 MD eta and phi'!AY$15</f>
        <v>0.22120995967422993</v>
      </c>
      <c r="BA871" s="696">
        <f>'2 MD eta and phi'!AZ$15</f>
        <v>0.22730936900260454</v>
      </c>
      <c r="BB871" s="696">
        <f>'2 MD eta and phi'!BA$15</f>
        <v>0.23679145908143473</v>
      </c>
      <c r="BC871" s="696">
        <f>'2 MD eta and phi'!BB$15</f>
        <v>0.24258156590173857</v>
      </c>
      <c r="BD871" s="696">
        <f>'2 MD eta and phi'!BC$15</f>
        <v>0.23991488152592028</v>
      </c>
      <c r="BE871" s="696">
        <f>'2 MD eta and phi'!BD$15</f>
        <v>0.24132010271527821</v>
      </c>
      <c r="BF871" s="696">
        <f>'2 MD eta and phi'!BE$15</f>
        <v>0.2436348266960881</v>
      </c>
      <c r="BG871" s="696">
        <f>'2 MD eta and phi'!BF$15</f>
        <v>0.24514904634605134</v>
      </c>
      <c r="BH871" s="696">
        <f>'2 MD eta and phi'!BG$15</f>
        <v>0.24517530251561775</v>
      </c>
    </row>
    <row r="872" spans="1:60" s="696" customFormat="1" ht="12.75" x14ac:dyDescent="0.2">
      <c r="A872" s="696" t="s">
        <v>6</v>
      </c>
      <c r="B872" s="696" t="s">
        <v>34</v>
      </c>
      <c r="C872" s="696" t="s">
        <v>37</v>
      </c>
      <c r="D872" s="696" t="s">
        <v>1038</v>
      </c>
      <c r="E872" s="699" t="s">
        <v>1054</v>
      </c>
      <c r="F872" s="696" t="s">
        <v>13</v>
      </c>
      <c r="G872" s="705"/>
      <c r="H872" s="705"/>
      <c r="I872" s="705"/>
      <c r="J872" s="705"/>
      <c r="K872" s="705"/>
      <c r="L872" s="705"/>
      <c r="M872" s="705"/>
      <c r="N872" s="705"/>
      <c r="O872" s="705"/>
      <c r="P872" s="705"/>
      <c r="Q872" s="696">
        <f>1</f>
        <v>1</v>
      </c>
      <c r="R872" s="696">
        <f>1</f>
        <v>1</v>
      </c>
      <c r="S872" s="696">
        <f>1</f>
        <v>1</v>
      </c>
      <c r="T872" s="696">
        <f>1</f>
        <v>1</v>
      </c>
      <c r="U872" s="696">
        <f>1</f>
        <v>1</v>
      </c>
      <c r="V872" s="696">
        <f>1</f>
        <v>1</v>
      </c>
      <c r="W872" s="696">
        <f>1</f>
        <v>1</v>
      </c>
      <c r="X872" s="696">
        <f>1</f>
        <v>1</v>
      </c>
      <c r="Y872" s="696">
        <f>1</f>
        <v>1</v>
      </c>
      <c r="Z872" s="696">
        <f>1</f>
        <v>1</v>
      </c>
      <c r="AA872" s="696">
        <f>1</f>
        <v>1</v>
      </c>
      <c r="AB872" s="696">
        <f>1</f>
        <v>1</v>
      </c>
      <c r="AC872" s="696">
        <f>1</f>
        <v>1</v>
      </c>
      <c r="AD872" s="696">
        <f>1</f>
        <v>1</v>
      </c>
      <c r="AE872" s="696">
        <f>1</f>
        <v>1</v>
      </c>
      <c r="AF872" s="696">
        <f>1</f>
        <v>1</v>
      </c>
      <c r="AG872" s="696">
        <f>1</f>
        <v>1</v>
      </c>
      <c r="AH872" s="696">
        <f>1</f>
        <v>1</v>
      </c>
      <c r="AI872" s="696">
        <f>1</f>
        <v>1</v>
      </c>
      <c r="AJ872" s="696">
        <f>1</f>
        <v>1</v>
      </c>
      <c r="AK872" s="696">
        <f>1</f>
        <v>1</v>
      </c>
      <c r="AL872" s="696">
        <f>1</f>
        <v>1</v>
      </c>
      <c r="AM872" s="696">
        <f>1</f>
        <v>1</v>
      </c>
      <c r="AN872" s="696">
        <f>1</f>
        <v>1</v>
      </c>
      <c r="AO872" s="696">
        <f>1</f>
        <v>1</v>
      </c>
      <c r="AP872" s="696">
        <f>1</f>
        <v>1</v>
      </c>
      <c r="AQ872" s="696">
        <f>1</f>
        <v>1</v>
      </c>
      <c r="AR872" s="696">
        <f>1</f>
        <v>1</v>
      </c>
      <c r="AS872" s="696">
        <f>1</f>
        <v>1</v>
      </c>
      <c r="AT872" s="696">
        <f>1</f>
        <v>1</v>
      </c>
      <c r="AU872" s="696">
        <f>1</f>
        <v>1</v>
      </c>
      <c r="AV872" s="696">
        <f>1</f>
        <v>1</v>
      </c>
      <c r="AW872" s="696">
        <f>1</f>
        <v>1</v>
      </c>
      <c r="AX872" s="696">
        <f>1</f>
        <v>1</v>
      </c>
      <c r="AY872" s="696">
        <f>1</f>
        <v>1</v>
      </c>
      <c r="AZ872" s="696">
        <f>1</f>
        <v>1</v>
      </c>
      <c r="BA872" s="696">
        <f>1</f>
        <v>1</v>
      </c>
      <c r="BB872" s="696">
        <f>1</f>
        <v>1</v>
      </c>
      <c r="BC872" s="696">
        <f>1</f>
        <v>1</v>
      </c>
      <c r="BD872" s="696">
        <f>1</f>
        <v>1</v>
      </c>
      <c r="BE872" s="696">
        <f>1</f>
        <v>1</v>
      </c>
      <c r="BF872" s="696">
        <f>1</f>
        <v>1</v>
      </c>
      <c r="BG872" s="696">
        <f>1</f>
        <v>1</v>
      </c>
      <c r="BH872" s="696">
        <f>1</f>
        <v>1</v>
      </c>
    </row>
    <row r="873" spans="1:60" s="697" customFormat="1" ht="12.75" x14ac:dyDescent="0.2">
      <c r="A873" s="697" t="s">
        <v>6</v>
      </c>
      <c r="B873" s="697" t="s">
        <v>61</v>
      </c>
      <c r="C873" s="697" t="s">
        <v>63</v>
      </c>
      <c r="F873" s="697" t="s">
        <v>9</v>
      </c>
      <c r="AZ873" s="697">
        <v>60</v>
      </c>
      <c r="BA873" s="697">
        <v>67</v>
      </c>
      <c r="BB873" s="697">
        <v>86</v>
      </c>
      <c r="BC873" s="697">
        <v>116</v>
      </c>
      <c r="BD873" s="697">
        <v>180</v>
      </c>
      <c r="BE873" s="697">
        <v>354</v>
      </c>
      <c r="BF873" s="697">
        <v>366</v>
      </c>
      <c r="BG873" s="697">
        <v>434</v>
      </c>
      <c r="BH873" s="697">
        <v>459</v>
      </c>
    </row>
    <row r="874" spans="1:60" s="697" customFormat="1" ht="12.75" x14ac:dyDescent="0.2">
      <c r="A874" s="697" t="s">
        <v>6</v>
      </c>
      <c r="B874" s="697" t="s">
        <v>61</v>
      </c>
      <c r="C874" s="697" t="s">
        <v>63</v>
      </c>
      <c r="F874" s="697" t="s">
        <v>10</v>
      </c>
      <c r="AZ874" s="697">
        <v>4.3639537420903302E-4</v>
      </c>
      <c r="BA874" s="697">
        <v>4.9542288410062303E-4</v>
      </c>
      <c r="BB874" s="697">
        <v>6.4624725720640805E-4</v>
      </c>
      <c r="BC874" s="697">
        <v>8.7195754468782395E-4</v>
      </c>
      <c r="BD874" s="697">
        <v>1.45791485777231E-3</v>
      </c>
      <c r="BE874" s="697">
        <v>2.7267685481883199E-3</v>
      </c>
      <c r="BF874" s="697">
        <v>3.0940646372082398E-3</v>
      </c>
      <c r="BG874" s="697">
        <v>3.56313062896645E-3</v>
      </c>
      <c r="BH874" s="697">
        <v>3.7436687954195101E-3</v>
      </c>
    </row>
    <row r="875" spans="1:60" s="696" customFormat="1" ht="12.75" x14ac:dyDescent="0.2">
      <c r="A875" s="696" t="s">
        <v>6</v>
      </c>
      <c r="B875" s="696" t="s">
        <v>61</v>
      </c>
      <c r="C875" s="696" t="s">
        <v>63</v>
      </c>
      <c r="D875" s="696" t="str">
        <f>'2 MD eta and phi'!$A$18</f>
        <v>Biodiesel cars</v>
      </c>
      <c r="E875" s="699" t="s">
        <v>1056</v>
      </c>
      <c r="F875" s="696" t="s">
        <v>11</v>
      </c>
      <c r="G875" s="705"/>
      <c r="H875" s="705"/>
      <c r="I875" s="705"/>
      <c r="J875" s="705"/>
      <c r="K875" s="705"/>
      <c r="L875" s="705"/>
      <c r="M875" s="705"/>
      <c r="N875" s="705"/>
      <c r="O875" s="705"/>
      <c r="P875" s="705"/>
      <c r="Q875" s="705"/>
      <c r="R875" s="705"/>
      <c r="S875" s="705"/>
      <c r="T875" s="705"/>
      <c r="U875" s="705"/>
      <c r="V875" s="705"/>
      <c r="W875" s="705"/>
      <c r="X875" s="705"/>
      <c r="Y875" s="705"/>
      <c r="Z875" s="705"/>
      <c r="AA875" s="705"/>
      <c r="AB875" s="705"/>
      <c r="AC875" s="705"/>
      <c r="AD875" s="705"/>
      <c r="AE875" s="705"/>
      <c r="AF875" s="705"/>
      <c r="AG875" s="705"/>
      <c r="AH875" s="705"/>
      <c r="AI875" s="705"/>
      <c r="AJ875" s="705"/>
      <c r="AK875" s="705"/>
      <c r="AL875" s="705"/>
      <c r="AM875" s="705"/>
      <c r="AN875" s="705"/>
      <c r="AO875" s="705"/>
      <c r="AP875" s="705"/>
      <c r="AQ875" s="705"/>
      <c r="AR875" s="705"/>
      <c r="AS875" s="705"/>
      <c r="AT875" s="705"/>
      <c r="AU875" s="705"/>
      <c r="AV875" s="705"/>
      <c r="AW875" s="705"/>
      <c r="AX875" s="705"/>
      <c r="AY875" s="705"/>
      <c r="AZ875" s="696">
        <v>1</v>
      </c>
      <c r="BA875" s="696">
        <v>1</v>
      </c>
      <c r="BB875" s="696">
        <v>1</v>
      </c>
      <c r="BC875" s="696">
        <v>1</v>
      </c>
      <c r="BD875" s="696">
        <v>1</v>
      </c>
      <c r="BE875" s="696">
        <v>1</v>
      </c>
      <c r="BF875" s="696">
        <v>1</v>
      </c>
      <c r="BG875" s="696">
        <v>1</v>
      </c>
      <c r="BH875" s="696">
        <v>1</v>
      </c>
    </row>
    <row r="876" spans="1:60" s="696" customFormat="1" ht="12.75" x14ac:dyDescent="0.2">
      <c r="A876" s="696" t="s">
        <v>6</v>
      </c>
      <c r="B876" s="696" t="s">
        <v>61</v>
      </c>
      <c r="C876" s="696" t="s">
        <v>63</v>
      </c>
      <c r="D876" s="696" t="str">
        <f>'2 MD eta and phi'!$A$18</f>
        <v>Biodiesel cars</v>
      </c>
      <c r="E876" s="699" t="s">
        <v>1056</v>
      </c>
      <c r="F876" s="696" t="s">
        <v>12</v>
      </c>
      <c r="G876" s="705"/>
      <c r="H876" s="705"/>
      <c r="I876" s="705"/>
      <c r="J876" s="705"/>
      <c r="K876" s="705"/>
      <c r="L876" s="705"/>
      <c r="M876" s="705"/>
      <c r="N876" s="705"/>
      <c r="O876" s="705"/>
      <c r="P876" s="705"/>
      <c r="Q876" s="705"/>
      <c r="R876" s="705"/>
      <c r="S876" s="705"/>
      <c r="T876" s="705"/>
      <c r="U876" s="705"/>
      <c r="V876" s="705"/>
      <c r="W876" s="705"/>
      <c r="X876" s="705"/>
      <c r="Y876" s="705"/>
      <c r="Z876" s="705"/>
      <c r="AA876" s="705"/>
      <c r="AB876" s="705"/>
      <c r="AC876" s="705"/>
      <c r="AD876" s="705"/>
      <c r="AE876" s="705"/>
      <c r="AF876" s="705"/>
      <c r="AG876" s="705"/>
      <c r="AH876" s="705"/>
      <c r="AI876" s="705"/>
      <c r="AJ876" s="705"/>
      <c r="AK876" s="705"/>
      <c r="AL876" s="705"/>
      <c r="AM876" s="705"/>
      <c r="AN876" s="705"/>
      <c r="AO876" s="705"/>
      <c r="AP876" s="705"/>
      <c r="AQ876" s="705"/>
      <c r="AR876" s="705"/>
      <c r="AS876" s="705"/>
      <c r="AT876" s="705"/>
      <c r="AU876" s="705"/>
      <c r="AV876" s="705"/>
      <c r="AW876" s="705"/>
      <c r="AX876" s="705"/>
      <c r="AY876" s="705"/>
      <c r="AZ876" s="696">
        <f>'2 MD eta and phi'!AY$18</f>
        <v>0.18904411440942692</v>
      </c>
      <c r="BA876" s="696">
        <f>'2 MD eta and phi'!AZ$18</f>
        <v>0.19197114042433402</v>
      </c>
      <c r="BB876" s="696">
        <f>'2 MD eta and phi'!BA$18</f>
        <v>0.19256511912320562</v>
      </c>
      <c r="BC876" s="696">
        <f>'2 MD eta and phi'!BB$18</f>
        <v>0.19759321967475788</v>
      </c>
      <c r="BD876" s="696">
        <f>'2 MD eta and phi'!BC$18</f>
        <v>0.20159244141793997</v>
      </c>
      <c r="BE876" s="696">
        <f>'2 MD eta and phi'!BD$18</f>
        <v>0.20154368853675583</v>
      </c>
      <c r="BF876" s="696">
        <f>'2 MD eta and phi'!BE$18</f>
        <v>0.20406139506352289</v>
      </c>
      <c r="BG876" s="696">
        <f>'2 MD eta and phi'!BF$18</f>
        <v>0.20448357890756574</v>
      </c>
      <c r="BH876" s="696">
        <f>'2 MD eta and phi'!BG$18</f>
        <v>0.20641125166670538</v>
      </c>
    </row>
    <row r="877" spans="1:60" s="696" customFormat="1" ht="12.75" x14ac:dyDescent="0.2">
      <c r="A877" s="696" t="s">
        <v>6</v>
      </c>
      <c r="B877" s="696" t="s">
        <v>61</v>
      </c>
      <c r="C877" s="696" t="s">
        <v>63</v>
      </c>
      <c r="D877" s="696" t="str">
        <f>'2 MD eta and phi'!$A$18</f>
        <v>Biodiesel cars</v>
      </c>
      <c r="E877" s="699" t="s">
        <v>1056</v>
      </c>
      <c r="F877" s="696" t="s">
        <v>13</v>
      </c>
      <c r="G877" s="705"/>
      <c r="H877" s="705"/>
      <c r="I877" s="705"/>
      <c r="J877" s="705"/>
      <c r="K877" s="705"/>
      <c r="L877" s="705"/>
      <c r="M877" s="705"/>
      <c r="N877" s="705"/>
      <c r="O877" s="705"/>
      <c r="P877" s="705"/>
      <c r="Q877" s="705"/>
      <c r="R877" s="705"/>
      <c r="S877" s="705"/>
      <c r="T877" s="705"/>
      <c r="U877" s="705"/>
      <c r="V877" s="705"/>
      <c r="W877" s="705"/>
      <c r="X877" s="705"/>
      <c r="Y877" s="705"/>
      <c r="Z877" s="705"/>
      <c r="AA877" s="705"/>
      <c r="AB877" s="705"/>
      <c r="AC877" s="705"/>
      <c r="AD877" s="705"/>
      <c r="AE877" s="705"/>
      <c r="AF877" s="705"/>
      <c r="AG877" s="705"/>
      <c r="AH877" s="705"/>
      <c r="AI877" s="705"/>
      <c r="AJ877" s="705"/>
      <c r="AK877" s="705"/>
      <c r="AL877" s="705"/>
      <c r="AM877" s="705"/>
      <c r="AN877" s="705"/>
      <c r="AO877" s="705"/>
      <c r="AP877" s="705"/>
      <c r="AQ877" s="705"/>
      <c r="AR877" s="705"/>
      <c r="AS877" s="705"/>
      <c r="AT877" s="705"/>
      <c r="AU877" s="705"/>
      <c r="AV877" s="705"/>
      <c r="AW877" s="705"/>
      <c r="AX877" s="705"/>
      <c r="AY877" s="705"/>
      <c r="AZ877" s="696">
        <f>1</f>
        <v>1</v>
      </c>
      <c r="BA877" s="696">
        <f>1</f>
        <v>1</v>
      </c>
      <c r="BB877" s="696">
        <f>1</f>
        <v>1</v>
      </c>
      <c r="BC877" s="696">
        <f>1</f>
        <v>1</v>
      </c>
      <c r="BD877" s="696">
        <f>1</f>
        <v>1</v>
      </c>
      <c r="BE877" s="696">
        <f>1</f>
        <v>1</v>
      </c>
      <c r="BF877" s="696">
        <f>1</f>
        <v>1</v>
      </c>
      <c r="BG877" s="696">
        <f>1</f>
        <v>1</v>
      </c>
      <c r="BH877" s="696">
        <f>1</f>
        <v>1</v>
      </c>
    </row>
    <row r="878" spans="1:60" s="697" customFormat="1" ht="12.75" x14ac:dyDescent="0.2">
      <c r="A878" s="697" t="s">
        <v>6</v>
      </c>
      <c r="B878" s="697" t="s">
        <v>61</v>
      </c>
      <c r="C878" s="697" t="s">
        <v>62</v>
      </c>
      <c r="F878" s="697" t="s">
        <v>9</v>
      </c>
      <c r="AW878" s="697">
        <v>3</v>
      </c>
      <c r="AX878" s="697">
        <v>15</v>
      </c>
      <c r="AY878" s="697">
        <v>16</v>
      </c>
      <c r="AZ878" s="697">
        <v>26</v>
      </c>
      <c r="BA878" s="697">
        <v>133</v>
      </c>
      <c r="BB878" s="697">
        <v>272</v>
      </c>
      <c r="BC878" s="697">
        <v>693</v>
      </c>
      <c r="BD878" s="697">
        <v>816</v>
      </c>
      <c r="BE878" s="697">
        <v>820</v>
      </c>
      <c r="BF878" s="697">
        <v>723</v>
      </c>
      <c r="BG878" s="697">
        <v>496</v>
      </c>
      <c r="BH878" s="697">
        <v>599</v>
      </c>
    </row>
    <row r="879" spans="1:60" s="697" customFormat="1" ht="12.75" x14ac:dyDescent="0.2">
      <c r="A879" s="697" t="s">
        <v>6</v>
      </c>
      <c r="B879" s="697" t="s">
        <v>61</v>
      </c>
      <c r="C879" s="697" t="s">
        <v>62</v>
      </c>
      <c r="F879" s="697" t="s">
        <v>10</v>
      </c>
      <c r="AW879" s="697">
        <v>2.19219723929294E-5</v>
      </c>
      <c r="AX879" s="697">
        <v>1.0873110796999E-4</v>
      </c>
      <c r="AY879" s="697">
        <v>1.15474274496785E-4</v>
      </c>
      <c r="AZ879" s="697">
        <v>1.89104662157248E-4</v>
      </c>
      <c r="BA879" s="697">
        <v>9.8345139679675798E-4</v>
      </c>
      <c r="BB879" s="697">
        <v>2.0439448134900399E-3</v>
      </c>
      <c r="BC879" s="697">
        <v>5.20919464197123E-3</v>
      </c>
      <c r="BD879" s="697">
        <v>6.6092140219011202E-3</v>
      </c>
      <c r="BE879" s="697">
        <v>6.3162435297017504E-3</v>
      </c>
      <c r="BF879" s="697">
        <v>6.1120457177638197E-3</v>
      </c>
      <c r="BG879" s="697">
        <v>4.0721492902473701E-3</v>
      </c>
      <c r="BH879" s="698">
        <v>4.8855285587282903E-3</v>
      </c>
    </row>
    <row r="880" spans="1:60" s="696" customFormat="1" ht="12.75" x14ac:dyDescent="0.2">
      <c r="A880" s="696" t="s">
        <v>6</v>
      </c>
      <c r="B880" s="696" t="s">
        <v>61</v>
      </c>
      <c r="C880" s="696" t="s">
        <v>62</v>
      </c>
      <c r="D880" s="696" t="str">
        <f>'2 MD eta and phi'!$A$18</f>
        <v>Biodiesel cars</v>
      </c>
      <c r="E880" s="699" t="s">
        <v>1056</v>
      </c>
      <c r="F880" s="696" t="s">
        <v>11</v>
      </c>
      <c r="G880" s="705"/>
      <c r="H880" s="705"/>
      <c r="I880" s="705"/>
      <c r="J880" s="705"/>
      <c r="K880" s="705"/>
      <c r="L880" s="705"/>
      <c r="M880" s="705"/>
      <c r="N880" s="705"/>
      <c r="O880" s="705"/>
      <c r="P880" s="705"/>
      <c r="Q880" s="705"/>
      <c r="R880" s="705"/>
      <c r="S880" s="705"/>
      <c r="T880" s="705"/>
      <c r="U880" s="705"/>
      <c r="V880" s="705"/>
      <c r="W880" s="705"/>
      <c r="X880" s="705"/>
      <c r="Y880" s="705"/>
      <c r="Z880" s="705"/>
      <c r="AA880" s="705"/>
      <c r="AB880" s="705"/>
      <c r="AC880" s="705"/>
      <c r="AD880" s="705"/>
      <c r="AE880" s="705"/>
      <c r="AF880" s="705"/>
      <c r="AG880" s="705"/>
      <c r="AH880" s="705"/>
      <c r="AI880" s="705"/>
      <c r="AJ880" s="705"/>
      <c r="AK880" s="705"/>
      <c r="AL880" s="705"/>
      <c r="AM880" s="705"/>
      <c r="AN880" s="705"/>
      <c r="AO880" s="705"/>
      <c r="AP880" s="705"/>
      <c r="AQ880" s="705"/>
      <c r="AR880" s="705"/>
      <c r="AS880" s="705"/>
      <c r="AT880" s="705"/>
      <c r="AU880" s="705"/>
      <c r="AV880" s="705"/>
      <c r="AW880" s="696">
        <v>1</v>
      </c>
      <c r="AX880" s="696">
        <v>1</v>
      </c>
      <c r="AY880" s="696">
        <v>1</v>
      </c>
      <c r="AZ880" s="696">
        <v>1</v>
      </c>
      <c r="BA880" s="696">
        <v>1</v>
      </c>
      <c r="BB880" s="696">
        <v>1</v>
      </c>
      <c r="BC880" s="696">
        <v>1</v>
      </c>
      <c r="BD880" s="696">
        <v>1</v>
      </c>
      <c r="BE880" s="696">
        <v>1</v>
      </c>
      <c r="BF880" s="696">
        <v>1</v>
      </c>
      <c r="BG880" s="696">
        <v>1</v>
      </c>
      <c r="BH880" s="696">
        <v>1</v>
      </c>
    </row>
    <row r="881" spans="1:60" s="696" customFormat="1" ht="12.75" x14ac:dyDescent="0.2">
      <c r="A881" s="696" t="s">
        <v>6</v>
      </c>
      <c r="B881" s="696" t="s">
        <v>61</v>
      </c>
      <c r="C881" s="696" t="s">
        <v>62</v>
      </c>
      <c r="D881" s="696" t="str">
        <f>'2 MD eta and phi'!$A$18</f>
        <v>Biodiesel cars</v>
      </c>
      <c r="E881" s="699" t="s">
        <v>1056</v>
      </c>
      <c r="F881" s="696" t="s">
        <v>12</v>
      </c>
      <c r="G881" s="705"/>
      <c r="H881" s="705"/>
      <c r="I881" s="705"/>
      <c r="J881" s="705"/>
      <c r="K881" s="705"/>
      <c r="L881" s="705"/>
      <c r="M881" s="705"/>
      <c r="N881" s="705"/>
      <c r="O881" s="705"/>
      <c r="P881" s="705"/>
      <c r="Q881" s="705"/>
      <c r="R881" s="705"/>
      <c r="S881" s="705"/>
      <c r="T881" s="705"/>
      <c r="U881" s="705"/>
      <c r="V881" s="705"/>
      <c r="W881" s="705"/>
      <c r="X881" s="705"/>
      <c r="Y881" s="705"/>
      <c r="Z881" s="705"/>
      <c r="AA881" s="705"/>
      <c r="AB881" s="705"/>
      <c r="AC881" s="705"/>
      <c r="AD881" s="705"/>
      <c r="AE881" s="705"/>
      <c r="AF881" s="705"/>
      <c r="AG881" s="705"/>
      <c r="AH881" s="705"/>
      <c r="AI881" s="705"/>
      <c r="AJ881" s="705"/>
      <c r="AK881" s="705"/>
      <c r="AL881" s="705"/>
      <c r="AM881" s="705"/>
      <c r="AN881" s="705"/>
      <c r="AO881" s="705"/>
      <c r="AP881" s="705"/>
      <c r="AQ881" s="705"/>
      <c r="AR881" s="705"/>
      <c r="AS881" s="705"/>
      <c r="AT881" s="705"/>
      <c r="AU881" s="705"/>
      <c r="AV881" s="705"/>
      <c r="AW881" s="696">
        <f>'2 MD eta and phi'!AV$18</f>
        <v>0.18438556698757991</v>
      </c>
      <c r="AX881" s="696">
        <f>'2 MD eta and phi'!AW$18</f>
        <v>0.18687092428848673</v>
      </c>
      <c r="AY881" s="696">
        <f>'2 MD eta and phi'!AX$18</f>
        <v>0.18876802508773302</v>
      </c>
      <c r="AZ881" s="696">
        <f>'2 MD eta and phi'!AY$18</f>
        <v>0.18904411440942692</v>
      </c>
      <c r="BA881" s="696">
        <f>'2 MD eta and phi'!AZ$18</f>
        <v>0.19197114042433402</v>
      </c>
      <c r="BB881" s="696">
        <f>'2 MD eta and phi'!BA$18</f>
        <v>0.19256511912320562</v>
      </c>
      <c r="BC881" s="696">
        <f>'2 MD eta and phi'!BB$18</f>
        <v>0.19759321967475788</v>
      </c>
      <c r="BD881" s="696">
        <f>'2 MD eta and phi'!BC$18</f>
        <v>0.20159244141793997</v>
      </c>
      <c r="BE881" s="696">
        <f>'2 MD eta and phi'!BD$18</f>
        <v>0.20154368853675583</v>
      </c>
      <c r="BF881" s="696">
        <f>'2 MD eta and phi'!BE$18</f>
        <v>0.20406139506352289</v>
      </c>
      <c r="BG881" s="696">
        <f>'2 MD eta and phi'!BF$18</f>
        <v>0.20448357890756574</v>
      </c>
      <c r="BH881" s="696">
        <f>'2 MD eta and phi'!BG$18</f>
        <v>0.20641125166670538</v>
      </c>
    </row>
    <row r="882" spans="1:60" s="696" customFormat="1" ht="12.75" x14ac:dyDescent="0.2">
      <c r="A882" s="696" t="s">
        <v>6</v>
      </c>
      <c r="B882" s="696" t="s">
        <v>61</v>
      </c>
      <c r="C882" s="696" t="s">
        <v>62</v>
      </c>
      <c r="D882" s="696" t="str">
        <f>'2 MD eta and phi'!$A$18</f>
        <v>Biodiesel cars</v>
      </c>
      <c r="E882" s="699" t="s">
        <v>1056</v>
      </c>
      <c r="F882" s="696" t="s">
        <v>13</v>
      </c>
      <c r="G882" s="705"/>
      <c r="H882" s="705"/>
      <c r="I882" s="705"/>
      <c r="J882" s="705"/>
      <c r="K882" s="705"/>
      <c r="L882" s="705"/>
      <c r="M882" s="705"/>
      <c r="N882" s="705"/>
      <c r="O882" s="705"/>
      <c r="P882" s="705"/>
      <c r="Q882" s="705"/>
      <c r="R882" s="705"/>
      <c r="S882" s="705"/>
      <c r="T882" s="705"/>
      <c r="U882" s="705"/>
      <c r="V882" s="705"/>
      <c r="W882" s="705"/>
      <c r="X882" s="705"/>
      <c r="Y882" s="705"/>
      <c r="Z882" s="705"/>
      <c r="AA882" s="705"/>
      <c r="AB882" s="705"/>
      <c r="AC882" s="705"/>
      <c r="AD882" s="705"/>
      <c r="AE882" s="705"/>
      <c r="AF882" s="705"/>
      <c r="AG882" s="705"/>
      <c r="AH882" s="705"/>
      <c r="AI882" s="705"/>
      <c r="AJ882" s="705"/>
      <c r="AK882" s="705"/>
      <c r="AL882" s="705"/>
      <c r="AM882" s="705"/>
      <c r="AN882" s="705"/>
      <c r="AO882" s="705"/>
      <c r="AP882" s="705"/>
      <c r="AQ882" s="705"/>
      <c r="AR882" s="705"/>
      <c r="AS882" s="705"/>
      <c r="AT882" s="705"/>
      <c r="AU882" s="705"/>
      <c r="AV882" s="705"/>
      <c r="AW882" s="696">
        <f>1</f>
        <v>1</v>
      </c>
      <c r="AX882" s="696">
        <f>1</f>
        <v>1</v>
      </c>
      <c r="AY882" s="696">
        <f>1</f>
        <v>1</v>
      </c>
      <c r="AZ882" s="696">
        <f>1</f>
        <v>1</v>
      </c>
      <c r="BA882" s="696">
        <f>1</f>
        <v>1</v>
      </c>
      <c r="BB882" s="696">
        <f>1</f>
        <v>1</v>
      </c>
      <c r="BC882" s="696">
        <f>1</f>
        <v>1</v>
      </c>
      <c r="BD882" s="696">
        <f>1</f>
        <v>1</v>
      </c>
      <c r="BE882" s="696">
        <f>1</f>
        <v>1</v>
      </c>
      <c r="BF882" s="696">
        <f>1</f>
        <v>1</v>
      </c>
      <c r="BG882" s="696">
        <f>1</f>
        <v>1</v>
      </c>
      <c r="BH882" s="696">
        <f>1</f>
        <v>1</v>
      </c>
    </row>
    <row r="883" spans="1:60" s="697" customFormat="1" ht="12.75" x14ac:dyDescent="0.2">
      <c r="A883" s="697" t="s">
        <v>6</v>
      </c>
      <c r="B883" s="697" t="s">
        <v>61</v>
      </c>
      <c r="C883" s="697" t="s">
        <v>19</v>
      </c>
      <c r="F883" s="697" t="s">
        <v>9</v>
      </c>
      <c r="AR883" s="697">
        <v>2</v>
      </c>
      <c r="AS883" s="697">
        <v>4</v>
      </c>
      <c r="AT883" s="697">
        <v>9</v>
      </c>
      <c r="AU883" s="697">
        <v>24</v>
      </c>
      <c r="AV883" s="697">
        <v>58</v>
      </c>
      <c r="AW883" s="697">
        <v>94</v>
      </c>
      <c r="AX883" s="697">
        <v>114</v>
      </c>
      <c r="AY883" s="697">
        <v>123</v>
      </c>
      <c r="AZ883" s="697">
        <v>132</v>
      </c>
      <c r="BA883" s="697">
        <v>138</v>
      </c>
      <c r="BB883" s="697">
        <v>131</v>
      </c>
      <c r="BC883" s="697">
        <v>137</v>
      </c>
      <c r="BD883" s="697">
        <v>118</v>
      </c>
      <c r="BE883" s="697">
        <v>116</v>
      </c>
      <c r="BF883" s="697">
        <v>108</v>
      </c>
      <c r="BG883" s="697">
        <v>102</v>
      </c>
      <c r="BH883" s="697">
        <v>103</v>
      </c>
    </row>
    <row r="884" spans="1:60" s="697" customFormat="1" ht="12.75" x14ac:dyDescent="0.2">
      <c r="A884" s="697" t="s">
        <v>6</v>
      </c>
      <c r="B884" s="697" t="s">
        <v>61</v>
      </c>
      <c r="C884" s="697" t="s">
        <v>19</v>
      </c>
      <c r="F884" s="697" t="s">
        <v>10</v>
      </c>
      <c r="AR884" s="697">
        <v>1.47317712745192E-5</v>
      </c>
      <c r="AS884" s="697">
        <v>2.93636170103433E-5</v>
      </c>
      <c r="AT884" s="697">
        <v>6.4890119397819699E-5</v>
      </c>
      <c r="AU884" s="697">
        <v>1.7215654768736399E-4</v>
      </c>
      <c r="AV884" s="697">
        <v>4.1164822529933201E-4</v>
      </c>
      <c r="AW884" s="697">
        <v>6.8688846831178895E-4</v>
      </c>
      <c r="AX884" s="697">
        <v>8.2635642057192601E-4</v>
      </c>
      <c r="AY884" s="697">
        <v>8.8770848519403303E-4</v>
      </c>
      <c r="AZ884" s="697">
        <v>9.6006982325987295E-4</v>
      </c>
      <c r="BA884" s="697">
        <v>1.02042325381919E-3</v>
      </c>
      <c r="BB884" s="697">
        <v>9.8439989179115693E-4</v>
      </c>
      <c r="BC884" s="697">
        <v>1.02981192777786E-3</v>
      </c>
      <c r="BD884" s="697">
        <v>9.5574418453962297E-4</v>
      </c>
      <c r="BE884" s="697">
        <v>8.93517377372443E-4</v>
      </c>
      <c r="BF884" s="697">
        <v>9.1300267983193998E-4</v>
      </c>
      <c r="BG884" s="697">
        <v>8.3741779759119201E-4</v>
      </c>
      <c r="BH884" s="697">
        <v>8.4008254014860501E-4</v>
      </c>
    </row>
    <row r="885" spans="1:60" s="696" customFormat="1" ht="12.75" x14ac:dyDescent="0.2">
      <c r="A885" s="696" t="s">
        <v>6</v>
      </c>
      <c r="B885" s="696" t="s">
        <v>61</v>
      </c>
      <c r="C885" s="696" t="s">
        <v>19</v>
      </c>
      <c r="D885" s="696" t="s">
        <v>74</v>
      </c>
      <c r="E885" s="699" t="s">
        <v>1055</v>
      </c>
      <c r="F885" s="696" t="s">
        <v>11</v>
      </c>
      <c r="G885" s="705"/>
      <c r="H885" s="705"/>
      <c r="I885" s="705"/>
      <c r="J885" s="705"/>
      <c r="K885" s="705"/>
      <c r="L885" s="705"/>
      <c r="M885" s="705"/>
      <c r="N885" s="705"/>
      <c r="O885" s="705"/>
      <c r="P885" s="705"/>
      <c r="Q885" s="705"/>
      <c r="R885" s="705"/>
      <c r="S885" s="705"/>
      <c r="T885" s="705"/>
      <c r="U885" s="705"/>
      <c r="V885" s="705"/>
      <c r="W885" s="705"/>
      <c r="X885" s="705"/>
      <c r="Y885" s="705"/>
      <c r="Z885" s="705"/>
      <c r="AA885" s="705"/>
      <c r="AB885" s="705"/>
      <c r="AC885" s="705"/>
      <c r="AD885" s="705"/>
      <c r="AE885" s="705"/>
      <c r="AF885" s="705"/>
      <c r="AG885" s="705"/>
      <c r="AH885" s="705"/>
      <c r="AI885" s="705"/>
      <c r="AJ885" s="705"/>
      <c r="AK885" s="705"/>
      <c r="AL885" s="705"/>
      <c r="AM885" s="705"/>
      <c r="AN885" s="705"/>
      <c r="AO885" s="705"/>
      <c r="AP885" s="705"/>
      <c r="AQ885" s="705"/>
      <c r="AR885" s="696">
        <v>1</v>
      </c>
      <c r="AS885" s="696">
        <v>1</v>
      </c>
      <c r="AT885" s="696">
        <v>1</v>
      </c>
      <c r="AU885" s="696">
        <v>1</v>
      </c>
      <c r="AV885" s="696">
        <v>1</v>
      </c>
      <c r="AW885" s="696">
        <v>1</v>
      </c>
      <c r="AX885" s="696">
        <v>1</v>
      </c>
      <c r="AY885" s="696">
        <v>1</v>
      </c>
      <c r="AZ885" s="696">
        <v>1</v>
      </c>
      <c r="BA885" s="696">
        <v>1</v>
      </c>
      <c r="BB885" s="696">
        <v>1</v>
      </c>
      <c r="BC885" s="696">
        <v>1</v>
      </c>
      <c r="BD885" s="696">
        <v>1</v>
      </c>
      <c r="BE885" s="696">
        <v>1</v>
      </c>
      <c r="BF885" s="696">
        <v>1</v>
      </c>
      <c r="BG885" s="696">
        <v>1</v>
      </c>
      <c r="BH885" s="696">
        <v>1</v>
      </c>
    </row>
    <row r="886" spans="1:60" s="696" customFormat="1" ht="12.75" x14ac:dyDescent="0.2">
      <c r="A886" s="696" t="s">
        <v>6</v>
      </c>
      <c r="B886" s="696" t="s">
        <v>61</v>
      </c>
      <c r="C886" s="696" t="s">
        <v>19</v>
      </c>
      <c r="D886" s="696" t="s">
        <v>74</v>
      </c>
      <c r="E886" s="699" t="s">
        <v>1055</v>
      </c>
      <c r="F886" s="696" t="s">
        <v>12</v>
      </c>
      <c r="G886" s="705"/>
      <c r="H886" s="705"/>
      <c r="I886" s="705"/>
      <c r="J886" s="705"/>
      <c r="K886" s="705"/>
      <c r="L886" s="705"/>
      <c r="M886" s="705"/>
      <c r="N886" s="705"/>
      <c r="O886" s="705"/>
      <c r="P886" s="705"/>
      <c r="Q886" s="705"/>
      <c r="R886" s="705"/>
      <c r="S886" s="705"/>
      <c r="T886" s="705"/>
      <c r="U886" s="705"/>
      <c r="V886" s="705"/>
      <c r="W886" s="705"/>
      <c r="X886" s="705"/>
      <c r="Y886" s="705"/>
      <c r="Z886" s="705"/>
      <c r="AA886" s="705"/>
      <c r="AB886" s="705"/>
      <c r="AC886" s="705"/>
      <c r="AD886" s="705"/>
      <c r="AE886" s="705"/>
      <c r="AF886" s="705"/>
      <c r="AG886" s="705"/>
      <c r="AH886" s="705"/>
      <c r="AI886" s="705"/>
      <c r="AJ886" s="705"/>
      <c r="AK886" s="705"/>
      <c r="AL886" s="705"/>
      <c r="AM886" s="705"/>
      <c r="AN886" s="705"/>
      <c r="AO886" s="705"/>
      <c r="AP886" s="705"/>
      <c r="AQ886" s="705"/>
      <c r="AR886" s="696">
        <f>'2 MD eta and phi'!AQ$9</f>
        <v>0.15971476966184628</v>
      </c>
      <c r="AS886" s="696">
        <f>'2 MD eta and phi'!AR$9</f>
        <v>0.16643413882727567</v>
      </c>
      <c r="AT886" s="696">
        <f>'2 MD eta and phi'!AS$9</f>
        <v>0.17304436052741839</v>
      </c>
      <c r="AU886" s="696">
        <f>'2 MD eta and phi'!AT$9</f>
        <v>0.17703330023878641</v>
      </c>
      <c r="AV886" s="696">
        <f>'2 MD eta and phi'!AU$9</f>
        <v>0.18118247087035577</v>
      </c>
      <c r="AW886" s="696">
        <f>'2 MD eta and phi'!AV$9</f>
        <v>0.18353171539685156</v>
      </c>
      <c r="AX886" s="696">
        <f>'2 MD eta and phi'!AW$9</f>
        <v>0.18733352250341548</v>
      </c>
      <c r="AY886" s="696">
        <f>'2 MD eta and phi'!AX$9</f>
        <v>0.19151735655788241</v>
      </c>
      <c r="AZ886" s="696">
        <f>'2 MD eta and phi'!AY$9</f>
        <v>0.19212141148033993</v>
      </c>
      <c r="BA886" s="696">
        <f>'2 MD eta and phi'!AZ$9</f>
        <v>0.19588442806785228</v>
      </c>
      <c r="BB886" s="696">
        <f>'2 MD eta and phi'!BA$9</f>
        <v>0.19711499011371419</v>
      </c>
      <c r="BC886" s="696">
        <f>'2 MD eta and phi'!BB$9</f>
        <v>0.20610534517979559</v>
      </c>
      <c r="BD886" s="696">
        <f>'2 MD eta and phi'!BC$9</f>
        <v>0.21042878059506254</v>
      </c>
      <c r="BE886" s="696">
        <f>'2 MD eta and phi'!BD$9</f>
        <v>0.20790718069139089</v>
      </c>
      <c r="BF886" s="696">
        <f>'2 MD eta and phi'!BE$9</f>
        <v>0.22032384288328494</v>
      </c>
      <c r="BG886" s="696">
        <f>'2 MD eta and phi'!BF$9</f>
        <v>0.22137944905693785</v>
      </c>
      <c r="BH886" s="696">
        <f>'2 MD eta and phi'!BG$9</f>
        <v>0.22392694094766546</v>
      </c>
    </row>
    <row r="887" spans="1:60" s="696" customFormat="1" ht="12.75" x14ac:dyDescent="0.2">
      <c r="A887" s="696" t="s">
        <v>6</v>
      </c>
      <c r="B887" s="696" t="s">
        <v>61</v>
      </c>
      <c r="C887" s="696" t="s">
        <v>19</v>
      </c>
      <c r="D887" s="696" t="s">
        <v>74</v>
      </c>
      <c r="E887" s="699" t="s">
        <v>1055</v>
      </c>
      <c r="F887" s="696" t="s">
        <v>13</v>
      </c>
      <c r="G887" s="705"/>
      <c r="H887" s="705"/>
      <c r="I887" s="705"/>
      <c r="J887" s="705"/>
      <c r="K887" s="705"/>
      <c r="L887" s="705"/>
      <c r="M887" s="705"/>
      <c r="N887" s="705"/>
      <c r="O887" s="705"/>
      <c r="P887" s="705"/>
      <c r="Q887" s="705"/>
      <c r="R887" s="705"/>
      <c r="S887" s="705"/>
      <c r="T887" s="705"/>
      <c r="U887" s="705"/>
      <c r="V887" s="705"/>
      <c r="W887" s="705"/>
      <c r="X887" s="705"/>
      <c r="Y887" s="705"/>
      <c r="Z887" s="705"/>
      <c r="AA887" s="705"/>
      <c r="AB887" s="705"/>
      <c r="AC887" s="705"/>
      <c r="AD887" s="705"/>
      <c r="AE887" s="705"/>
      <c r="AF887" s="705"/>
      <c r="AG887" s="705"/>
      <c r="AH887" s="705"/>
      <c r="AI887" s="705"/>
      <c r="AJ887" s="705"/>
      <c r="AK887" s="705"/>
      <c r="AL887" s="705"/>
      <c r="AM887" s="705"/>
      <c r="AN887" s="705"/>
      <c r="AO887" s="705"/>
      <c r="AP887" s="705"/>
      <c r="AQ887" s="705"/>
      <c r="AR887" s="696">
        <f>1</f>
        <v>1</v>
      </c>
      <c r="AS887" s="696">
        <f>1</f>
        <v>1</v>
      </c>
      <c r="AT887" s="696">
        <f>1</f>
        <v>1</v>
      </c>
      <c r="AU887" s="696">
        <f>1</f>
        <v>1</v>
      </c>
      <c r="AV887" s="696">
        <f>1</f>
        <v>1</v>
      </c>
      <c r="AW887" s="696">
        <f>1</f>
        <v>1</v>
      </c>
      <c r="AX887" s="696">
        <f>1</f>
        <v>1</v>
      </c>
      <c r="AY887" s="696">
        <f>1</f>
        <v>1</v>
      </c>
      <c r="AZ887" s="696">
        <f>1</f>
        <v>1</v>
      </c>
      <c r="BA887" s="696">
        <f>1</f>
        <v>1</v>
      </c>
      <c r="BB887" s="696">
        <f>1</f>
        <v>1</v>
      </c>
      <c r="BC887" s="696">
        <f>1</f>
        <v>1</v>
      </c>
      <c r="BD887" s="696">
        <f>1</f>
        <v>1</v>
      </c>
      <c r="BE887" s="696">
        <f>1</f>
        <v>1</v>
      </c>
      <c r="BF887" s="696">
        <f>1</f>
        <v>1</v>
      </c>
      <c r="BG887" s="696">
        <f>1</f>
        <v>1</v>
      </c>
      <c r="BH887" s="696">
        <f>1</f>
        <v>1</v>
      </c>
    </row>
    <row r="888" spans="1:60" s="697" customFormat="1" ht="12.75" x14ac:dyDescent="0.2">
      <c r="A888" s="697" t="s">
        <v>6</v>
      </c>
      <c r="B888" s="697" t="s">
        <v>61</v>
      </c>
      <c r="C888" s="697" t="s">
        <v>64</v>
      </c>
      <c r="F888" s="697" t="s">
        <v>9</v>
      </c>
      <c r="G888" s="697">
        <v>8141</v>
      </c>
      <c r="H888" s="697">
        <v>8694</v>
      </c>
      <c r="I888" s="697">
        <v>9146</v>
      </c>
      <c r="J888" s="697">
        <v>9657</v>
      </c>
      <c r="K888" s="697">
        <v>10690</v>
      </c>
      <c r="L888" s="697">
        <v>11467</v>
      </c>
      <c r="M888" s="697">
        <v>12090</v>
      </c>
      <c r="N888" s="697">
        <v>12903</v>
      </c>
      <c r="O888" s="697">
        <v>13676</v>
      </c>
      <c r="P888" s="697">
        <v>14129</v>
      </c>
      <c r="Q888" s="697">
        <v>14960</v>
      </c>
      <c r="R888" s="697">
        <v>15726</v>
      </c>
      <c r="S888" s="697">
        <v>16709</v>
      </c>
      <c r="T888" s="697">
        <v>17789</v>
      </c>
      <c r="U888" s="697">
        <v>17323</v>
      </c>
      <c r="V888" s="697">
        <v>16946</v>
      </c>
      <c r="W888" s="697">
        <v>17739</v>
      </c>
      <c r="X888" s="697">
        <v>18219</v>
      </c>
      <c r="Y888" s="697">
        <v>19282</v>
      </c>
      <c r="Z888" s="697">
        <v>19636</v>
      </c>
      <c r="AA888" s="697">
        <v>20120</v>
      </c>
      <c r="AB888" s="697">
        <v>19671</v>
      </c>
      <c r="AC888" s="697">
        <v>20227</v>
      </c>
      <c r="AD888" s="697">
        <v>20562</v>
      </c>
      <c r="AE888" s="697">
        <v>21256</v>
      </c>
      <c r="AF888" s="697">
        <v>21442</v>
      </c>
      <c r="AG888" s="697">
        <v>22563</v>
      </c>
      <c r="AH888" s="697">
        <v>23314</v>
      </c>
      <c r="AI888" s="697">
        <v>24433</v>
      </c>
      <c r="AJ888" s="697">
        <v>25142</v>
      </c>
      <c r="AK888" s="697">
        <v>25550</v>
      </c>
      <c r="AL888" s="697">
        <v>25244</v>
      </c>
      <c r="AM888" s="697">
        <v>25268</v>
      </c>
      <c r="AN888" s="697">
        <v>24976</v>
      </c>
      <c r="AO888" s="697">
        <v>24006</v>
      </c>
      <c r="AP888" s="697">
        <v>23071</v>
      </c>
      <c r="AQ888" s="697">
        <v>23550</v>
      </c>
      <c r="AR888" s="697">
        <v>23385</v>
      </c>
      <c r="AS888" s="697">
        <v>22961</v>
      </c>
      <c r="AT888" s="697">
        <v>23748</v>
      </c>
      <c r="AU888" s="697">
        <v>22703</v>
      </c>
      <c r="AV888" s="697">
        <v>21999</v>
      </c>
      <c r="AW888" s="697">
        <v>21868</v>
      </c>
      <c r="AX888" s="697">
        <v>20932</v>
      </c>
      <c r="AY888" s="697">
        <v>20476</v>
      </c>
      <c r="AZ888" s="697">
        <v>19666</v>
      </c>
      <c r="BA888" s="697">
        <v>19040</v>
      </c>
      <c r="BB888" s="697">
        <v>18512</v>
      </c>
      <c r="BC888" s="697">
        <v>17383</v>
      </c>
      <c r="BD888" s="697">
        <v>16142</v>
      </c>
      <c r="BE888" s="697">
        <v>15341</v>
      </c>
      <c r="BF888" s="697">
        <v>14603</v>
      </c>
      <c r="BG888" s="697">
        <v>13905</v>
      </c>
      <c r="BH888" s="697">
        <v>13214</v>
      </c>
    </row>
    <row r="889" spans="1:60" s="697" customFormat="1" ht="12.75" x14ac:dyDescent="0.2">
      <c r="A889" s="697" t="s">
        <v>6</v>
      </c>
      <c r="B889" s="697" t="s">
        <v>61</v>
      </c>
      <c r="C889" s="697" t="s">
        <v>64</v>
      </c>
      <c r="F889" s="697" t="s">
        <v>10</v>
      </c>
      <c r="G889" s="697">
        <v>7.7500118996620501E-2</v>
      </c>
      <c r="H889" s="697">
        <v>8.3885720901959601E-2</v>
      </c>
      <c r="I889" s="697">
        <v>8.5213032581453602E-2</v>
      </c>
      <c r="J889" s="697">
        <v>8.7298860965467406E-2</v>
      </c>
      <c r="K889" s="697">
        <v>9.7191537335551706E-2</v>
      </c>
      <c r="L889" s="697">
        <v>0.10084247924581401</v>
      </c>
      <c r="M889" s="697">
        <v>0.108602894280607</v>
      </c>
      <c r="N889" s="697">
        <v>0.11433052446901799</v>
      </c>
      <c r="O889" s="697">
        <v>0.116656572807998</v>
      </c>
      <c r="P889" s="697">
        <v>0.117259923813002</v>
      </c>
      <c r="Q889" s="697">
        <v>0.120418890310948</v>
      </c>
      <c r="R889" s="697">
        <v>0.12694543106231801</v>
      </c>
      <c r="S889" s="697">
        <v>0.13392485011702099</v>
      </c>
      <c r="T889" s="697">
        <v>0.135621002233794</v>
      </c>
      <c r="U889" s="697">
        <v>0.13760097860881901</v>
      </c>
      <c r="V889" s="697">
        <v>0.137184583127575</v>
      </c>
      <c r="W889" s="697">
        <v>0.142294487582622</v>
      </c>
      <c r="X889" s="697">
        <v>0.14236485536124499</v>
      </c>
      <c r="Y889" s="697">
        <v>0.15074779726211601</v>
      </c>
      <c r="Z889" s="697">
        <v>0.14646626636333099</v>
      </c>
      <c r="AA889" s="697">
        <v>0.16202678434814799</v>
      </c>
      <c r="AB889" s="697">
        <v>0.16179337231968799</v>
      </c>
      <c r="AC889" s="697">
        <v>0.16760716268509501</v>
      </c>
      <c r="AD889" s="697">
        <v>0.17188571046428</v>
      </c>
      <c r="AE889" s="697">
        <v>0.17795936136902099</v>
      </c>
      <c r="AF889" s="697">
        <v>0.171994192528897</v>
      </c>
      <c r="AG889" s="697">
        <v>0.176673713883016</v>
      </c>
      <c r="AH889" s="697">
        <v>0.18060827665277401</v>
      </c>
      <c r="AI889" s="697">
        <v>0.18688950931273199</v>
      </c>
      <c r="AJ889" s="697">
        <v>0.19645257071417399</v>
      </c>
      <c r="AK889" s="697">
        <v>0.200650248162342</v>
      </c>
      <c r="AL889" s="697">
        <v>0.18984590625023501</v>
      </c>
      <c r="AM889" s="697">
        <v>0.194257159331155</v>
      </c>
      <c r="AN889" s="697">
        <v>0.189011654306039</v>
      </c>
      <c r="AO889" s="697">
        <v>0.18199737686026901</v>
      </c>
      <c r="AP889" s="697">
        <v>0.17557705040296501</v>
      </c>
      <c r="AQ889" s="697">
        <v>0.169302659956866</v>
      </c>
      <c r="AR889" s="697">
        <v>0.17225123562731601</v>
      </c>
      <c r="AS889" s="697">
        <v>0.168554502543623</v>
      </c>
      <c r="AT889" s="697">
        <v>0.171223395051047</v>
      </c>
      <c r="AU889" s="697">
        <v>0.16285292092275899</v>
      </c>
      <c r="AV889" s="697">
        <v>0.15613533290275899</v>
      </c>
      <c r="AW889" s="697">
        <v>0.159796564096194</v>
      </c>
      <c r="AX889" s="697">
        <v>0.151730636801856</v>
      </c>
      <c r="AY889" s="697">
        <v>0.14777820278726</v>
      </c>
      <c r="AZ889" s="697">
        <v>0.14303585715324801</v>
      </c>
      <c r="BA889" s="697">
        <v>0.14078883154143099</v>
      </c>
      <c r="BB889" s="697">
        <v>0.13910847936517501</v>
      </c>
      <c r="BC889" s="697">
        <v>0.13066584482162499</v>
      </c>
      <c r="BD889" s="697">
        <v>0.13074256463422501</v>
      </c>
      <c r="BE889" s="698">
        <v>0.118167673157506</v>
      </c>
      <c r="BF889" s="698">
        <v>0.123449797533202</v>
      </c>
      <c r="BG889" s="698">
        <v>0.114159749759858</v>
      </c>
      <c r="BH889" s="698">
        <v>0.107775249374016</v>
      </c>
    </row>
    <row r="890" spans="1:60" s="696" customFormat="1" ht="12.75" x14ac:dyDescent="0.2">
      <c r="A890" s="696" t="s">
        <v>6</v>
      </c>
      <c r="B890" s="696" t="s">
        <v>61</v>
      </c>
      <c r="C890" s="696" t="s">
        <v>64</v>
      </c>
      <c r="D890" s="696" t="str">
        <f>'2 MD eta and phi'!$A$14</f>
        <v>Petrol cars</v>
      </c>
      <c r="E890" s="699" t="s">
        <v>1057</v>
      </c>
      <c r="F890" s="696" t="s">
        <v>11</v>
      </c>
      <c r="G890" s="696">
        <v>1</v>
      </c>
      <c r="H890" s="696">
        <v>1</v>
      </c>
      <c r="I890" s="696">
        <v>1</v>
      </c>
      <c r="J890" s="696">
        <v>1</v>
      </c>
      <c r="K890" s="696">
        <v>1</v>
      </c>
      <c r="L890" s="696">
        <v>1</v>
      </c>
      <c r="M890" s="696">
        <v>1</v>
      </c>
      <c r="N890" s="696">
        <v>1</v>
      </c>
      <c r="O890" s="696">
        <v>1</v>
      </c>
      <c r="P890" s="696">
        <v>1</v>
      </c>
      <c r="Q890" s="696">
        <v>1</v>
      </c>
      <c r="R890" s="696">
        <v>1</v>
      </c>
      <c r="S890" s="696">
        <v>1</v>
      </c>
      <c r="T890" s="696">
        <v>1</v>
      </c>
      <c r="U890" s="696">
        <v>1</v>
      </c>
      <c r="V890" s="696">
        <v>1</v>
      </c>
      <c r="W890" s="696">
        <v>1</v>
      </c>
      <c r="X890" s="696">
        <v>1</v>
      </c>
      <c r="Y890" s="696">
        <v>1</v>
      </c>
      <c r="Z890" s="696">
        <v>1</v>
      </c>
      <c r="AA890" s="696">
        <v>1</v>
      </c>
      <c r="AB890" s="696">
        <v>1</v>
      </c>
      <c r="AC890" s="696">
        <v>1</v>
      </c>
      <c r="AD890" s="696">
        <v>1</v>
      </c>
      <c r="AE890" s="696">
        <v>1</v>
      </c>
      <c r="AF890" s="696">
        <v>1</v>
      </c>
      <c r="AG890" s="696">
        <v>1</v>
      </c>
      <c r="AH890" s="696">
        <v>1</v>
      </c>
      <c r="AI890" s="696">
        <v>1</v>
      </c>
      <c r="AJ890" s="696">
        <v>1</v>
      </c>
      <c r="AK890" s="696">
        <v>1</v>
      </c>
      <c r="AL890" s="696">
        <v>1</v>
      </c>
      <c r="AM890" s="696">
        <v>1</v>
      </c>
      <c r="AN890" s="696">
        <v>1</v>
      </c>
      <c r="AO890" s="696">
        <v>1</v>
      </c>
      <c r="AP890" s="696">
        <v>1</v>
      </c>
      <c r="AQ890" s="696">
        <v>1</v>
      </c>
      <c r="AR890" s="696">
        <v>1</v>
      </c>
      <c r="AS890" s="696">
        <v>1</v>
      </c>
      <c r="AT890" s="696">
        <v>1</v>
      </c>
      <c r="AU890" s="696">
        <v>1</v>
      </c>
      <c r="AV890" s="696">
        <v>1</v>
      </c>
      <c r="AW890" s="696">
        <v>1</v>
      </c>
      <c r="AX890" s="696">
        <v>1</v>
      </c>
      <c r="AY890" s="696">
        <v>1</v>
      </c>
      <c r="AZ890" s="696">
        <v>1</v>
      </c>
      <c r="BA890" s="696">
        <v>1</v>
      </c>
      <c r="BB890" s="696">
        <v>1</v>
      </c>
      <c r="BC890" s="696">
        <v>1</v>
      </c>
      <c r="BD890" s="696">
        <v>1</v>
      </c>
      <c r="BE890" s="696">
        <v>1</v>
      </c>
      <c r="BF890" s="696">
        <v>1</v>
      </c>
      <c r="BG890" s="696">
        <v>1</v>
      </c>
      <c r="BH890" s="696">
        <v>1</v>
      </c>
    </row>
    <row r="891" spans="1:60" s="696" customFormat="1" ht="12.75" x14ac:dyDescent="0.2">
      <c r="A891" s="696" t="s">
        <v>6</v>
      </c>
      <c r="B891" s="696" t="s">
        <v>61</v>
      </c>
      <c r="C891" s="696" t="s">
        <v>64</v>
      </c>
      <c r="D891" s="696" t="str">
        <f>'2 MD eta and phi'!$A$14</f>
        <v>Petrol cars</v>
      </c>
      <c r="E891" s="699" t="s">
        <v>1057</v>
      </c>
      <c r="F891" s="696" t="s">
        <v>12</v>
      </c>
      <c r="G891" s="696">
        <f>'2 MD eta and phi'!F$14</f>
        <v>0.15741883737774912</v>
      </c>
      <c r="H891" s="696">
        <f>'2 MD eta and phi'!G$14</f>
        <v>0.15741883737774912</v>
      </c>
      <c r="I891" s="696">
        <f>'2 MD eta and phi'!H$14</f>
        <v>0.15741883737774912</v>
      </c>
      <c r="J891" s="696">
        <f>'2 MD eta and phi'!I$14</f>
        <v>0.15741883737774912</v>
      </c>
      <c r="K891" s="696">
        <f>'2 MD eta and phi'!J$14</f>
        <v>0.15741883737774912</v>
      </c>
      <c r="L891" s="696">
        <f>'2 MD eta and phi'!K$14</f>
        <v>0.15741883737774912</v>
      </c>
      <c r="M891" s="696">
        <f>'2 MD eta and phi'!L$14</f>
        <v>0.15741883737774912</v>
      </c>
      <c r="N891" s="696">
        <f>'2 MD eta and phi'!M$14</f>
        <v>0.15741883737774912</v>
      </c>
      <c r="O891" s="696">
        <f>'2 MD eta and phi'!N$14</f>
        <v>0.15741883737774912</v>
      </c>
      <c r="P891" s="696">
        <f>'2 MD eta and phi'!O$14</f>
        <v>0.15741883737774917</v>
      </c>
      <c r="Q891" s="696">
        <f>'2 MD eta and phi'!P$14</f>
        <v>0.15735758162184615</v>
      </c>
      <c r="R891" s="696">
        <f>'2 MD eta and phi'!Q$14</f>
        <v>0.15840678584153894</v>
      </c>
      <c r="S891" s="696">
        <f>'2 MD eta and phi'!R$14</f>
        <v>0.15737827827196327</v>
      </c>
      <c r="T891" s="696">
        <f>'2 MD eta and phi'!S$14</f>
        <v>0.15617421817007837</v>
      </c>
      <c r="U891" s="696">
        <f>'2 MD eta and phi'!T$14</f>
        <v>0.15715183344996386</v>
      </c>
      <c r="V891" s="696">
        <f>'2 MD eta and phi'!U$14</f>
        <v>0.16097607717920812</v>
      </c>
      <c r="W891" s="696">
        <f>'2 MD eta and phi'!V$14</f>
        <v>0.16150963718980893</v>
      </c>
      <c r="X891" s="696">
        <f>'2 MD eta and phi'!W$14</f>
        <v>0.16042515491939435</v>
      </c>
      <c r="Y891" s="696">
        <f>'2 MD eta and phi'!X$14</f>
        <v>0.15835439459505535</v>
      </c>
      <c r="Z891" s="696">
        <f>'2 MD eta and phi'!Y$14</f>
        <v>0.15594912058220217</v>
      </c>
      <c r="AA891" s="696">
        <f>'2 MD eta and phi'!Z$14</f>
        <v>0.16062110653099895</v>
      </c>
      <c r="AB891" s="696">
        <f>'2 MD eta and phi'!AA$14</f>
        <v>0.16580510509432553</v>
      </c>
      <c r="AC891" s="696">
        <f>'2 MD eta and phi'!AB$14</f>
        <v>0.16615810255195307</v>
      </c>
      <c r="AD891" s="696">
        <f>'2 MD eta and phi'!AC$14</f>
        <v>0.16565845175446114</v>
      </c>
      <c r="AE891" s="696">
        <f>'2 MD eta and phi'!AD$14</f>
        <v>0.16777843868134606</v>
      </c>
      <c r="AF891" s="696">
        <f>'2 MD eta and phi'!AE$14</f>
        <v>0.16959822877125963</v>
      </c>
      <c r="AG891" s="696">
        <f>'2 MD eta and phi'!AF$14</f>
        <v>0.16962421433971916</v>
      </c>
      <c r="AH891" s="696">
        <f>'2 MD eta and phi'!AG$14</f>
        <v>0.17355990819049624</v>
      </c>
      <c r="AI891" s="696">
        <f>'2 MD eta and phi'!AH$14</f>
        <v>0.17544862274739703</v>
      </c>
      <c r="AJ891" s="696">
        <f>'2 MD eta and phi'!AI$14</f>
        <v>0.18020170633467919</v>
      </c>
      <c r="AK891" s="696">
        <f>'2 MD eta and phi'!AJ$14</f>
        <v>0.17707120273663876</v>
      </c>
      <c r="AL891" s="696">
        <f>'2 MD eta and phi'!AK$14</f>
        <v>0.17694651765520963</v>
      </c>
      <c r="AM891" s="696">
        <f>'2 MD eta and phi'!AL$14</f>
        <v>0.17539156460745692</v>
      </c>
      <c r="AN891" s="696">
        <f>'2 MD eta and phi'!AM$14</f>
        <v>0.17369679907348476</v>
      </c>
      <c r="AO891" s="696">
        <f>'2 MD eta and phi'!AN$14</f>
        <v>0.17710990013076772</v>
      </c>
      <c r="AP891" s="696">
        <f>'2 MD eta and phi'!AO$14</f>
        <v>0.18000095757786574</v>
      </c>
      <c r="AQ891" s="696">
        <f>'2 MD eta and phi'!AP$14</f>
        <v>0.17808272470232794</v>
      </c>
      <c r="AR891" s="696">
        <f>'2 MD eta and phi'!AQ$14</f>
        <v>0.17886004798999078</v>
      </c>
      <c r="AS891" s="696">
        <f>'2 MD eta and phi'!AR$14</f>
        <v>0.18110421512940822</v>
      </c>
      <c r="AT891" s="696">
        <f>'2 MD eta and phi'!AS$14</f>
        <v>0.18072737677626996</v>
      </c>
      <c r="AU891" s="696">
        <f>'2 MD eta and phi'!AT$14</f>
        <v>0.18042181189659984</v>
      </c>
      <c r="AV891" s="696">
        <f>'2 MD eta and phi'!AU$14</f>
        <v>0.18224509128598018</v>
      </c>
      <c r="AW891" s="696">
        <f>'2 MD eta and phi'!AV$14</f>
        <v>0.18290219958953852</v>
      </c>
      <c r="AX891" s="696">
        <f>'2 MD eta and phi'!AW$14</f>
        <v>0.18435275980947885</v>
      </c>
      <c r="AY891" s="696">
        <f>'2 MD eta and phi'!AX$14</f>
        <v>0.18436611502550654</v>
      </c>
      <c r="AZ891" s="696">
        <f>'2 MD eta and phi'!AY$14</f>
        <v>0.18413761241539933</v>
      </c>
      <c r="BA891" s="696">
        <f>'2 MD eta and phi'!AZ$14</f>
        <v>0.1861919697762929</v>
      </c>
      <c r="BB891" s="696">
        <f>'2 MD eta and phi'!BA$14</f>
        <v>0.1864113059251597</v>
      </c>
      <c r="BC891" s="696">
        <f>'2 MD eta and phi'!BB$14</f>
        <v>0.18788697252963957</v>
      </c>
      <c r="BD891" s="696">
        <f>'2 MD eta and phi'!BC$14</f>
        <v>0.19166015082506888</v>
      </c>
      <c r="BE891" s="696">
        <f>'2 MD eta and phi'!BD$14</f>
        <v>0.19435795806666051</v>
      </c>
      <c r="BF891" s="696">
        <f>'2 MD eta and phi'!BE$14</f>
        <v>0.18779894724376084</v>
      </c>
      <c r="BG891" s="696">
        <f>'2 MD eta and phi'!BF$14</f>
        <v>0.18758770875819361</v>
      </c>
      <c r="BH891" s="696">
        <f>'2 MD eta and phi'!BG$14</f>
        <v>0.18889556238574529</v>
      </c>
    </row>
    <row r="892" spans="1:60" s="696" customFormat="1" ht="12.75" x14ac:dyDescent="0.2">
      <c r="A892" s="696" t="s">
        <v>6</v>
      </c>
      <c r="B892" s="696" t="s">
        <v>61</v>
      </c>
      <c r="C892" s="696" t="s">
        <v>64</v>
      </c>
      <c r="D892" s="696" t="str">
        <f>'2 MD eta and phi'!$A$14</f>
        <v>Petrol cars</v>
      </c>
      <c r="E892" s="699" t="s">
        <v>1057</v>
      </c>
      <c r="F892" s="696" t="s">
        <v>13</v>
      </c>
      <c r="G892" s="696">
        <f>1</f>
        <v>1</v>
      </c>
      <c r="H892" s="696">
        <f>1</f>
        <v>1</v>
      </c>
      <c r="I892" s="696">
        <f>1</f>
        <v>1</v>
      </c>
      <c r="J892" s="696">
        <f>1</f>
        <v>1</v>
      </c>
      <c r="K892" s="696">
        <f>1</f>
        <v>1</v>
      </c>
      <c r="L892" s="696">
        <f>1</f>
        <v>1</v>
      </c>
      <c r="M892" s="696">
        <f>1</f>
        <v>1</v>
      </c>
      <c r="N892" s="696">
        <f>1</f>
        <v>1</v>
      </c>
      <c r="O892" s="696">
        <f>1</f>
        <v>1</v>
      </c>
      <c r="P892" s="696">
        <f>1</f>
        <v>1</v>
      </c>
      <c r="Q892" s="696">
        <f>1</f>
        <v>1</v>
      </c>
      <c r="R892" s="696">
        <f>1</f>
        <v>1</v>
      </c>
      <c r="S892" s="696">
        <f>1</f>
        <v>1</v>
      </c>
      <c r="T892" s="696">
        <f>1</f>
        <v>1</v>
      </c>
      <c r="U892" s="696">
        <f>1</f>
        <v>1</v>
      </c>
      <c r="V892" s="696">
        <f>1</f>
        <v>1</v>
      </c>
      <c r="W892" s="696">
        <f>1</f>
        <v>1</v>
      </c>
      <c r="X892" s="696">
        <f>1</f>
        <v>1</v>
      </c>
      <c r="Y892" s="696">
        <f>1</f>
        <v>1</v>
      </c>
      <c r="Z892" s="696">
        <f>1</f>
        <v>1</v>
      </c>
      <c r="AA892" s="696">
        <f>1</f>
        <v>1</v>
      </c>
      <c r="AB892" s="696">
        <f>1</f>
        <v>1</v>
      </c>
      <c r="AC892" s="696">
        <f>1</f>
        <v>1</v>
      </c>
      <c r="AD892" s="696">
        <f>1</f>
        <v>1</v>
      </c>
      <c r="AE892" s="696">
        <f>1</f>
        <v>1</v>
      </c>
      <c r="AF892" s="696">
        <f>1</f>
        <v>1</v>
      </c>
      <c r="AG892" s="696">
        <f>1</f>
        <v>1</v>
      </c>
      <c r="AH892" s="696">
        <f>1</f>
        <v>1</v>
      </c>
      <c r="AI892" s="696">
        <f>1</f>
        <v>1</v>
      </c>
      <c r="AJ892" s="696">
        <f>1</f>
        <v>1</v>
      </c>
      <c r="AK892" s="696">
        <f>1</f>
        <v>1</v>
      </c>
      <c r="AL892" s="696">
        <f>1</f>
        <v>1</v>
      </c>
      <c r="AM892" s="696">
        <f>1</f>
        <v>1</v>
      </c>
      <c r="AN892" s="696">
        <f>1</f>
        <v>1</v>
      </c>
      <c r="AO892" s="696">
        <f>1</f>
        <v>1</v>
      </c>
      <c r="AP892" s="696">
        <f>1</f>
        <v>1</v>
      </c>
      <c r="AQ892" s="696">
        <f>1</f>
        <v>1</v>
      </c>
      <c r="AR892" s="696">
        <f>1</f>
        <v>1</v>
      </c>
      <c r="AS892" s="696">
        <f>1</f>
        <v>1</v>
      </c>
      <c r="AT892" s="696">
        <f>1</f>
        <v>1</v>
      </c>
      <c r="AU892" s="696">
        <f>1</f>
        <v>1</v>
      </c>
      <c r="AV892" s="696">
        <f>1</f>
        <v>1</v>
      </c>
      <c r="AW892" s="696">
        <f>1</f>
        <v>1</v>
      </c>
      <c r="AX892" s="696">
        <f>1</f>
        <v>1</v>
      </c>
      <c r="AY892" s="696">
        <f>1</f>
        <v>1</v>
      </c>
      <c r="AZ892" s="696">
        <f>1</f>
        <v>1</v>
      </c>
      <c r="BA892" s="696">
        <f>1</f>
        <v>1</v>
      </c>
      <c r="BB892" s="696">
        <f>1</f>
        <v>1</v>
      </c>
      <c r="BC892" s="696">
        <f>1</f>
        <v>1</v>
      </c>
      <c r="BD892" s="696">
        <f>1</f>
        <v>1</v>
      </c>
      <c r="BE892" s="696">
        <f>1</f>
        <v>1</v>
      </c>
      <c r="BF892" s="696">
        <f>1</f>
        <v>1</v>
      </c>
      <c r="BG892" s="696">
        <f>1</f>
        <v>1</v>
      </c>
      <c r="BH892" s="696">
        <f>1</f>
        <v>1</v>
      </c>
    </row>
    <row r="893" spans="1:60" s="697" customFormat="1" ht="12.75" x14ac:dyDescent="0.2">
      <c r="A893" s="697" t="s">
        <v>6</v>
      </c>
      <c r="B893" s="697" t="s">
        <v>61</v>
      </c>
      <c r="C893" s="697" t="s">
        <v>16</v>
      </c>
      <c r="F893" s="697" t="s">
        <v>9</v>
      </c>
      <c r="G893" s="697">
        <v>2670</v>
      </c>
      <c r="H893" s="697">
        <v>2933</v>
      </c>
      <c r="I893" s="697">
        <v>3143</v>
      </c>
      <c r="J893" s="697">
        <v>3417</v>
      </c>
      <c r="K893" s="697">
        <v>3759</v>
      </c>
      <c r="L893" s="697">
        <v>3974</v>
      </c>
      <c r="M893" s="697">
        <v>4178</v>
      </c>
      <c r="N893" s="697">
        <v>4431</v>
      </c>
      <c r="O893" s="697">
        <v>4732</v>
      </c>
      <c r="P893" s="697">
        <v>4953</v>
      </c>
      <c r="Q893" s="697">
        <v>5123</v>
      </c>
      <c r="R893" s="697">
        <v>5277</v>
      </c>
      <c r="S893" s="697">
        <v>5346</v>
      </c>
      <c r="T893" s="697">
        <v>5757</v>
      </c>
      <c r="U893" s="697">
        <v>5614</v>
      </c>
      <c r="V893" s="697">
        <v>5509</v>
      </c>
      <c r="W893" s="697">
        <v>5692</v>
      </c>
      <c r="X893" s="697">
        <v>5811</v>
      </c>
      <c r="Y893" s="697">
        <v>5978</v>
      </c>
      <c r="Z893" s="697">
        <v>6163</v>
      </c>
      <c r="AA893" s="697">
        <v>5956</v>
      </c>
      <c r="AB893" s="697">
        <v>5646</v>
      </c>
      <c r="AC893" s="697">
        <v>5831</v>
      </c>
      <c r="AD893" s="697">
        <v>6291</v>
      </c>
      <c r="AE893" s="697">
        <v>6873</v>
      </c>
      <c r="AF893" s="697">
        <v>7230</v>
      </c>
      <c r="AG893" s="697">
        <v>8004</v>
      </c>
      <c r="AH893" s="697">
        <v>8617</v>
      </c>
      <c r="AI893" s="697">
        <v>9534</v>
      </c>
      <c r="AJ893" s="697">
        <v>10295</v>
      </c>
      <c r="AK893" s="697">
        <v>10838</v>
      </c>
      <c r="AL893" s="697">
        <v>10881</v>
      </c>
      <c r="AM893" s="697">
        <v>11327</v>
      </c>
      <c r="AN893" s="697">
        <v>12012</v>
      </c>
      <c r="AO893" s="697">
        <v>13141</v>
      </c>
      <c r="AP893" s="697">
        <v>13692</v>
      </c>
      <c r="AQ893" s="697">
        <v>14616</v>
      </c>
      <c r="AR893" s="697">
        <v>15238</v>
      </c>
      <c r="AS893" s="697">
        <v>15408</v>
      </c>
      <c r="AT893" s="697">
        <v>15779</v>
      </c>
      <c r="AU893" s="697">
        <v>16159</v>
      </c>
      <c r="AV893" s="697">
        <v>16705</v>
      </c>
      <c r="AW893" s="697">
        <v>17222</v>
      </c>
      <c r="AX893" s="697">
        <v>18022</v>
      </c>
      <c r="AY893" s="697">
        <v>18838</v>
      </c>
      <c r="AZ893" s="697">
        <v>19776</v>
      </c>
      <c r="BA893" s="697">
        <v>20498</v>
      </c>
      <c r="BB893" s="697">
        <v>21407</v>
      </c>
      <c r="BC893" s="697">
        <v>20858</v>
      </c>
      <c r="BD893" s="697">
        <v>20464</v>
      </c>
      <c r="BE893" s="697">
        <v>21100</v>
      </c>
      <c r="BF893" s="697">
        <v>21358</v>
      </c>
      <c r="BG893" s="697">
        <v>21915</v>
      </c>
      <c r="BH893" s="697">
        <v>22191</v>
      </c>
    </row>
    <row r="894" spans="1:60" s="697" customFormat="1" ht="12.75" x14ac:dyDescent="0.2">
      <c r="A894" s="697" t="s">
        <v>6</v>
      </c>
      <c r="B894" s="697" t="s">
        <v>61</v>
      </c>
      <c r="C894" s="697" t="s">
        <v>16</v>
      </c>
      <c r="F894" s="697" t="s">
        <v>10</v>
      </c>
      <c r="G894" s="697">
        <v>2.5417678137940901E-2</v>
      </c>
      <c r="H894" s="697">
        <v>2.8299611157746499E-2</v>
      </c>
      <c r="I894" s="697">
        <v>2.9283245287941E-2</v>
      </c>
      <c r="J894" s="697">
        <v>3.08895317302477E-2</v>
      </c>
      <c r="K894" s="697">
        <v>3.4176144887216001E-2</v>
      </c>
      <c r="L894" s="697">
        <v>3.4947938652033203E-2</v>
      </c>
      <c r="M894" s="697">
        <v>3.75304294709988E-2</v>
      </c>
      <c r="N894" s="697">
        <v>3.9262075015284802E-2</v>
      </c>
      <c r="O894" s="697">
        <v>4.03640613137939E-2</v>
      </c>
      <c r="P894" s="697">
        <v>4.1106122347356298E-2</v>
      </c>
      <c r="Q894" s="697">
        <v>4.1237030418648797E-2</v>
      </c>
      <c r="R894" s="697">
        <v>4.25976751695189E-2</v>
      </c>
      <c r="S894" s="697">
        <v>4.2848898720784803E-2</v>
      </c>
      <c r="T894" s="697">
        <v>4.38906127303361E-2</v>
      </c>
      <c r="U894" s="697">
        <v>4.4593424574837399E-2</v>
      </c>
      <c r="V894" s="697">
        <v>4.45975373804917E-2</v>
      </c>
      <c r="W894" s="697">
        <v>4.5658730668035698E-2</v>
      </c>
      <c r="X894" s="697">
        <v>4.5407660931126602E-2</v>
      </c>
      <c r="Y894" s="697">
        <v>4.6736351624983401E-2</v>
      </c>
      <c r="Z894" s="697">
        <v>4.5970238317234201E-2</v>
      </c>
      <c r="AA894" s="697">
        <v>4.7963793617175503E-2</v>
      </c>
      <c r="AB894" s="697">
        <v>4.6438177017790599E-2</v>
      </c>
      <c r="AC894" s="697">
        <v>4.8317465052493798E-2</v>
      </c>
      <c r="AD894" s="697">
        <v>5.2588902078143498E-2</v>
      </c>
      <c r="AE894" s="697">
        <v>5.7542091206684402E-2</v>
      </c>
      <c r="AF894" s="697">
        <v>5.7994497340916197E-2</v>
      </c>
      <c r="AG894" s="697">
        <v>6.2673244068592898E-2</v>
      </c>
      <c r="AH894" s="697">
        <v>6.6753946981082404E-2</v>
      </c>
      <c r="AI894" s="697">
        <v>7.2926148315294301E-2</v>
      </c>
      <c r="AJ894" s="697">
        <v>8.04422566025942E-2</v>
      </c>
      <c r="AK894" s="697">
        <v>8.5113400766476097E-2</v>
      </c>
      <c r="AL894" s="697">
        <v>8.1829872679005197E-2</v>
      </c>
      <c r="AM894" s="697">
        <v>8.7080530463194306E-2</v>
      </c>
      <c r="AN894" s="697">
        <v>9.0903587104586001E-2</v>
      </c>
      <c r="AO894" s="697">
        <v>9.9626240494909105E-2</v>
      </c>
      <c r="AP894" s="697">
        <v>0.104200120242616</v>
      </c>
      <c r="AQ894" s="697">
        <v>0.105075485262401</v>
      </c>
      <c r="AR894" s="697">
        <v>0.112241365340562</v>
      </c>
      <c r="AS894" s="697">
        <v>0.113108652723843</v>
      </c>
      <c r="AT894" s="697">
        <v>0.11376679933091099</v>
      </c>
      <c r="AU894" s="697">
        <v>0.115911568920005</v>
      </c>
      <c r="AV894" s="697">
        <v>0.118561786269402</v>
      </c>
      <c r="AW894" s="697">
        <v>0.125846736183677</v>
      </c>
      <c r="AX894" s="697">
        <v>0.130636801855678</v>
      </c>
      <c r="AY894" s="697">
        <v>0.135956523935652</v>
      </c>
      <c r="AZ894" s="697">
        <v>0.14383591533929699</v>
      </c>
      <c r="BA894" s="697">
        <v>0.15156982504917299</v>
      </c>
      <c r="BB894" s="697">
        <v>0.16086296552345999</v>
      </c>
      <c r="BC894" s="697">
        <v>0.15678698678533301</v>
      </c>
      <c r="BD894" s="697">
        <v>0.165748720274736</v>
      </c>
      <c r="BE894" s="697">
        <v>0.162527729849643</v>
      </c>
      <c r="BF894" s="697">
        <v>0.18055473366528299</v>
      </c>
      <c r="BG894" s="697">
        <v>0.17992167680599</v>
      </c>
      <c r="BH894" s="697">
        <v>0.18099292862560901</v>
      </c>
    </row>
    <row r="895" spans="1:60" s="696" customFormat="1" ht="12.75" x14ac:dyDescent="0.2">
      <c r="A895" s="696" t="s">
        <v>6</v>
      </c>
      <c r="B895" s="696" t="s">
        <v>61</v>
      </c>
      <c r="C895" s="696" t="s">
        <v>16</v>
      </c>
      <c r="D895" s="696" t="s">
        <v>74</v>
      </c>
      <c r="E895" s="699" t="s">
        <v>1055</v>
      </c>
      <c r="F895" s="696" t="s">
        <v>11</v>
      </c>
      <c r="G895" s="696">
        <v>1</v>
      </c>
      <c r="H895" s="696">
        <v>1</v>
      </c>
      <c r="I895" s="696">
        <v>1</v>
      </c>
      <c r="J895" s="696">
        <v>1</v>
      </c>
      <c r="K895" s="696">
        <v>1</v>
      </c>
      <c r="L895" s="696">
        <v>1</v>
      </c>
      <c r="M895" s="696">
        <v>1</v>
      </c>
      <c r="N895" s="696">
        <v>1</v>
      </c>
      <c r="O895" s="696">
        <v>1</v>
      </c>
      <c r="P895" s="696">
        <v>1</v>
      </c>
      <c r="Q895" s="696">
        <v>1</v>
      </c>
      <c r="R895" s="696">
        <v>1</v>
      </c>
      <c r="S895" s="696">
        <v>1</v>
      </c>
      <c r="T895" s="696">
        <v>1</v>
      </c>
      <c r="U895" s="696">
        <v>1</v>
      </c>
      <c r="V895" s="696">
        <v>1</v>
      </c>
      <c r="W895" s="696">
        <v>1</v>
      </c>
      <c r="X895" s="696">
        <v>1</v>
      </c>
      <c r="Y895" s="696">
        <v>1</v>
      </c>
      <c r="Z895" s="696">
        <v>1</v>
      </c>
      <c r="AA895" s="696">
        <v>1</v>
      </c>
      <c r="AB895" s="696">
        <v>1</v>
      </c>
      <c r="AC895" s="696">
        <v>1</v>
      </c>
      <c r="AD895" s="696">
        <v>1</v>
      </c>
      <c r="AE895" s="696">
        <v>1</v>
      </c>
      <c r="AF895" s="696">
        <v>1</v>
      </c>
      <c r="AG895" s="696">
        <v>1</v>
      </c>
      <c r="AH895" s="696">
        <v>1</v>
      </c>
      <c r="AI895" s="696">
        <v>1</v>
      </c>
      <c r="AJ895" s="696">
        <v>1</v>
      </c>
      <c r="AK895" s="696">
        <v>1</v>
      </c>
      <c r="AL895" s="696">
        <v>1</v>
      </c>
      <c r="AM895" s="696">
        <v>1</v>
      </c>
      <c r="AN895" s="696">
        <v>1</v>
      </c>
      <c r="AO895" s="696">
        <v>1</v>
      </c>
      <c r="AP895" s="696">
        <v>1</v>
      </c>
      <c r="AQ895" s="696">
        <v>1</v>
      </c>
      <c r="AR895" s="696">
        <v>1</v>
      </c>
      <c r="AS895" s="696">
        <v>1</v>
      </c>
      <c r="AT895" s="696">
        <v>1</v>
      </c>
      <c r="AU895" s="696">
        <v>1</v>
      </c>
      <c r="AV895" s="696">
        <v>1</v>
      </c>
      <c r="AW895" s="696">
        <v>1</v>
      </c>
      <c r="AX895" s="696">
        <v>1</v>
      </c>
      <c r="AY895" s="696">
        <v>1</v>
      </c>
      <c r="AZ895" s="696">
        <v>1</v>
      </c>
      <c r="BA895" s="696">
        <v>1</v>
      </c>
      <c r="BB895" s="696">
        <v>1</v>
      </c>
      <c r="BC895" s="696">
        <v>1</v>
      </c>
      <c r="BD895" s="696">
        <v>1</v>
      </c>
      <c r="BE895" s="696">
        <v>1</v>
      </c>
      <c r="BF895" s="696">
        <v>1</v>
      </c>
      <c r="BG895" s="696">
        <v>1</v>
      </c>
      <c r="BH895" s="696">
        <v>1</v>
      </c>
    </row>
    <row r="896" spans="1:60" s="696" customFormat="1" ht="12.75" x14ac:dyDescent="0.2">
      <c r="A896" s="696" t="s">
        <v>6</v>
      </c>
      <c r="B896" s="696" t="s">
        <v>61</v>
      </c>
      <c r="C896" s="696" t="s">
        <v>16</v>
      </c>
      <c r="D896" s="696" t="s">
        <v>74</v>
      </c>
      <c r="E896" s="699" t="s">
        <v>1055</v>
      </c>
      <c r="F896" s="696" t="s">
        <v>12</v>
      </c>
      <c r="G896" s="696">
        <f>'2 MD eta and phi'!F$9</f>
        <v>0.1085435620829738</v>
      </c>
      <c r="H896" s="696">
        <f>'2 MD eta and phi'!G$9</f>
        <v>0.1085435620829738</v>
      </c>
      <c r="I896" s="696">
        <f>'2 MD eta and phi'!H$9</f>
        <v>0.1085435620829738</v>
      </c>
      <c r="J896" s="696">
        <f>'2 MD eta and phi'!I$9</f>
        <v>0.1085435620829738</v>
      </c>
      <c r="K896" s="696">
        <f>'2 MD eta and phi'!J$9</f>
        <v>0.1085435620829738</v>
      </c>
      <c r="L896" s="696">
        <f>'2 MD eta and phi'!K$9</f>
        <v>0.1085435620829738</v>
      </c>
      <c r="M896" s="696">
        <f>'2 MD eta and phi'!L$9</f>
        <v>0.1085435620829738</v>
      </c>
      <c r="N896" s="696">
        <f>'2 MD eta and phi'!M$9</f>
        <v>0.1085435620829738</v>
      </c>
      <c r="O896" s="696">
        <f>'2 MD eta and phi'!N$9</f>
        <v>0.1085435620829738</v>
      </c>
      <c r="P896" s="696">
        <f>'2 MD eta and phi'!O$9</f>
        <v>0.1085435620829738</v>
      </c>
      <c r="Q896" s="696">
        <f>'2 MD eta and phi'!P$9</f>
        <v>0.1093401715862576</v>
      </c>
      <c r="R896" s="696">
        <f>'2 MD eta and phi'!Q$9</f>
        <v>0.10996443693973687</v>
      </c>
      <c r="S896" s="696">
        <f>'2 MD eta and phi'!R$9</f>
        <v>0.11209958934107506</v>
      </c>
      <c r="T896" s="696">
        <f>'2 MD eta and phi'!S$9</f>
        <v>0.10827456606454523</v>
      </c>
      <c r="U896" s="696">
        <f>'2 MD eta and phi'!T$9</f>
        <v>0.10865546017888697</v>
      </c>
      <c r="V896" s="696">
        <f>'2 MD eta and phi'!U$9</f>
        <v>0.10975080440812614</v>
      </c>
      <c r="W896" s="696">
        <f>'2 MD eta and phi'!V$9</f>
        <v>0.11044323583971305</v>
      </c>
      <c r="X896" s="696">
        <f>'2 MD eta and phi'!W$9</f>
        <v>0.10767780682081135</v>
      </c>
      <c r="Y896" s="696">
        <f>'2 MD eta and phi'!X$9</f>
        <v>0.10826913693079626</v>
      </c>
      <c r="Z896" s="696">
        <f>'2 MD eta and phi'!Y$9</f>
        <v>0.10576233109604964</v>
      </c>
      <c r="AA896" s="696">
        <f>'2 MD eta and phi'!Z$9</f>
        <v>0.11164745388515263</v>
      </c>
      <c r="AB896" s="696">
        <f>'2 MD eta and phi'!AA$9</f>
        <v>0.11607525294869751</v>
      </c>
      <c r="AC896" s="696">
        <f>'2 MD eta and phi'!AB$9</f>
        <v>0.11202102080744171</v>
      </c>
      <c r="AD896" s="696">
        <f>'2 MD eta and phi'!AC$9</f>
        <v>0.10661989284241737</v>
      </c>
      <c r="AE896" s="696">
        <f>'2 MD eta and phi'!AD$9</f>
        <v>0.10277215291248951</v>
      </c>
      <c r="AF896" s="696">
        <f>'2 MD eta and phi'!AE$9</f>
        <v>9.9134570354654075E-2</v>
      </c>
      <c r="AG896" s="696">
        <f>'2 MD eta and phi'!AF$9</f>
        <v>9.2785376137500417E-2</v>
      </c>
      <c r="AH896" s="696">
        <f>'2 MD eta and phi'!AG$9</f>
        <v>9.9406568977659551E-2</v>
      </c>
      <c r="AI896" s="696">
        <f>'2 MD eta and phi'!AH$9</f>
        <v>0.10119243134335397</v>
      </c>
      <c r="AJ896" s="696">
        <f>'2 MD eta and phi'!AI$9</f>
        <v>0.1090705513332806</v>
      </c>
      <c r="AK896" s="696">
        <f>'2 MD eta and phi'!AJ$9</f>
        <v>0.11657604133915946</v>
      </c>
      <c r="AL896" s="696">
        <f>'2 MD eta and phi'!AK$9</f>
        <v>0.12479355815527031</v>
      </c>
      <c r="AM896" s="696">
        <f>'2 MD eta and phi'!AL$9</f>
        <v>0.12762834178072338</v>
      </c>
      <c r="AN896" s="696">
        <f>'2 MD eta and phi'!AM$9</f>
        <v>0.13378773707197</v>
      </c>
      <c r="AO896" s="696">
        <f>'2 MD eta and phi'!AN$9</f>
        <v>0.14096482469106925</v>
      </c>
      <c r="AP896" s="696">
        <f>'2 MD eta and phi'!AO$9</f>
        <v>0.15214860754976686</v>
      </c>
      <c r="AQ896" s="696">
        <f>'2 MD eta and phi'!AP$9</f>
        <v>0.15478349814427433</v>
      </c>
      <c r="AR896" s="696">
        <f>'2 MD eta and phi'!AQ$9</f>
        <v>0.15971476966184628</v>
      </c>
      <c r="AS896" s="696">
        <f>'2 MD eta and phi'!AR$9</f>
        <v>0.16643413882727567</v>
      </c>
      <c r="AT896" s="696">
        <f>'2 MD eta and phi'!AS$9</f>
        <v>0.17304436052741839</v>
      </c>
      <c r="AU896" s="696">
        <f>'2 MD eta and phi'!AT$9</f>
        <v>0.17703330023878641</v>
      </c>
      <c r="AV896" s="696">
        <f>'2 MD eta and phi'!AU$9</f>
        <v>0.18118247087035577</v>
      </c>
      <c r="AW896" s="696">
        <f>'2 MD eta and phi'!AV$9</f>
        <v>0.18353171539685156</v>
      </c>
      <c r="AX896" s="696">
        <f>'2 MD eta and phi'!AW$9</f>
        <v>0.18733352250341548</v>
      </c>
      <c r="AY896" s="696">
        <f>'2 MD eta and phi'!AX$9</f>
        <v>0.19151735655788241</v>
      </c>
      <c r="AZ896" s="696">
        <f>'2 MD eta and phi'!AY$9</f>
        <v>0.19212141148033993</v>
      </c>
      <c r="BA896" s="696">
        <f>'2 MD eta and phi'!AZ$9</f>
        <v>0.19588442806785228</v>
      </c>
      <c r="BB896" s="696">
        <f>'2 MD eta and phi'!BA$9</f>
        <v>0.19711499011371419</v>
      </c>
      <c r="BC896" s="696">
        <f>'2 MD eta and phi'!BB$9</f>
        <v>0.20610534517979559</v>
      </c>
      <c r="BD896" s="696">
        <f>'2 MD eta and phi'!BC$9</f>
        <v>0.21042878059506254</v>
      </c>
      <c r="BE896" s="696">
        <f>'2 MD eta and phi'!BD$9</f>
        <v>0.20790718069139089</v>
      </c>
      <c r="BF896" s="696">
        <f>'2 MD eta and phi'!BE$9</f>
        <v>0.22032384288328494</v>
      </c>
      <c r="BG896" s="696">
        <f>'2 MD eta and phi'!BF$9</f>
        <v>0.22137944905693785</v>
      </c>
      <c r="BH896" s="696">
        <f>'2 MD eta and phi'!BG$9</f>
        <v>0.22392694094766546</v>
      </c>
    </row>
    <row r="897" spans="1:60" s="696" customFormat="1" ht="12.75" x14ac:dyDescent="0.2">
      <c r="A897" s="696" t="s">
        <v>6</v>
      </c>
      <c r="B897" s="696" t="s">
        <v>61</v>
      </c>
      <c r="C897" s="696" t="s">
        <v>16</v>
      </c>
      <c r="D897" s="696" t="s">
        <v>74</v>
      </c>
      <c r="E897" s="699" t="s">
        <v>1055</v>
      </c>
      <c r="F897" s="696" t="s">
        <v>13</v>
      </c>
      <c r="G897" s="696">
        <f>1</f>
        <v>1</v>
      </c>
      <c r="H897" s="696">
        <f>1</f>
        <v>1</v>
      </c>
      <c r="I897" s="696">
        <f>1</f>
        <v>1</v>
      </c>
      <c r="J897" s="696">
        <f>1</f>
        <v>1</v>
      </c>
      <c r="K897" s="696">
        <f>1</f>
        <v>1</v>
      </c>
      <c r="L897" s="696">
        <f>1</f>
        <v>1</v>
      </c>
      <c r="M897" s="696">
        <f>1</f>
        <v>1</v>
      </c>
      <c r="N897" s="696">
        <f>1</f>
        <v>1</v>
      </c>
      <c r="O897" s="696">
        <f>1</f>
        <v>1</v>
      </c>
      <c r="P897" s="696">
        <f>1</f>
        <v>1</v>
      </c>
      <c r="Q897" s="696">
        <f>1</f>
        <v>1</v>
      </c>
      <c r="R897" s="696">
        <f>1</f>
        <v>1</v>
      </c>
      <c r="S897" s="696">
        <f>1</f>
        <v>1</v>
      </c>
      <c r="T897" s="696">
        <f>1</f>
        <v>1</v>
      </c>
      <c r="U897" s="696">
        <f>1</f>
        <v>1</v>
      </c>
      <c r="V897" s="696">
        <f>1</f>
        <v>1</v>
      </c>
      <c r="W897" s="696">
        <f>1</f>
        <v>1</v>
      </c>
      <c r="X897" s="696">
        <f>1</f>
        <v>1</v>
      </c>
      <c r="Y897" s="696">
        <f>1</f>
        <v>1</v>
      </c>
      <c r="Z897" s="696">
        <f>1</f>
        <v>1</v>
      </c>
      <c r="AA897" s="696">
        <f>1</f>
        <v>1</v>
      </c>
      <c r="AB897" s="696">
        <f>1</f>
        <v>1</v>
      </c>
      <c r="AC897" s="696">
        <f>1</f>
        <v>1</v>
      </c>
      <c r="AD897" s="696">
        <f>1</f>
        <v>1</v>
      </c>
      <c r="AE897" s="696">
        <f>1</f>
        <v>1</v>
      </c>
      <c r="AF897" s="696">
        <f>1</f>
        <v>1</v>
      </c>
      <c r="AG897" s="696">
        <f>1</f>
        <v>1</v>
      </c>
      <c r="AH897" s="696">
        <f>1</f>
        <v>1</v>
      </c>
      <c r="AI897" s="696">
        <f>1</f>
        <v>1</v>
      </c>
      <c r="AJ897" s="696">
        <f>1</f>
        <v>1</v>
      </c>
      <c r="AK897" s="696">
        <f>1</f>
        <v>1</v>
      </c>
      <c r="AL897" s="696">
        <f>1</f>
        <v>1</v>
      </c>
      <c r="AM897" s="696">
        <f>1</f>
        <v>1</v>
      </c>
      <c r="AN897" s="696">
        <f>1</f>
        <v>1</v>
      </c>
      <c r="AO897" s="696">
        <f>1</f>
        <v>1</v>
      </c>
      <c r="AP897" s="696">
        <f>1</f>
        <v>1</v>
      </c>
      <c r="AQ897" s="696">
        <f>1</f>
        <v>1</v>
      </c>
      <c r="AR897" s="696">
        <f>1</f>
        <v>1</v>
      </c>
      <c r="AS897" s="696">
        <f>1</f>
        <v>1</v>
      </c>
      <c r="AT897" s="696">
        <f>1</f>
        <v>1</v>
      </c>
      <c r="AU897" s="696">
        <f>1</f>
        <v>1</v>
      </c>
      <c r="AV897" s="696">
        <f>1</f>
        <v>1</v>
      </c>
      <c r="AW897" s="696">
        <f>1</f>
        <v>1</v>
      </c>
      <c r="AX897" s="696">
        <f>1</f>
        <v>1</v>
      </c>
      <c r="AY897" s="696">
        <f>1</f>
        <v>1</v>
      </c>
      <c r="AZ897" s="696">
        <f>1</f>
        <v>1</v>
      </c>
      <c r="BA897" s="696">
        <f>1</f>
        <v>1</v>
      </c>
      <c r="BB897" s="696">
        <f>1</f>
        <v>1</v>
      </c>
      <c r="BC897" s="696">
        <f>1</f>
        <v>1</v>
      </c>
      <c r="BD897" s="696">
        <f>1</f>
        <v>1</v>
      </c>
      <c r="BE897" s="696">
        <f>1</f>
        <v>1</v>
      </c>
      <c r="BF897" s="696">
        <f>1</f>
        <v>1</v>
      </c>
      <c r="BG897" s="696">
        <f>1</f>
        <v>1</v>
      </c>
      <c r="BH897" s="696">
        <f>1</f>
        <v>1</v>
      </c>
    </row>
    <row r="898" spans="1:60" s="697" customFormat="1" ht="12.75" x14ac:dyDescent="0.2">
      <c r="A898" s="697" t="s">
        <v>6</v>
      </c>
      <c r="B898" s="697" t="s">
        <v>61</v>
      </c>
      <c r="C898" s="697" t="s">
        <v>14</v>
      </c>
      <c r="F898" s="697" t="s">
        <v>9</v>
      </c>
      <c r="AY898" s="697">
        <v>2</v>
      </c>
      <c r="AZ898" s="697">
        <v>2</v>
      </c>
      <c r="BA898" s="697">
        <v>2</v>
      </c>
      <c r="BB898" s="697">
        <v>2</v>
      </c>
      <c r="BC898" s="697">
        <v>2</v>
      </c>
      <c r="BD898" s="697">
        <v>2</v>
      </c>
      <c r="BE898" s="697">
        <v>2</v>
      </c>
      <c r="BF898" s="697">
        <v>2</v>
      </c>
      <c r="BG898" s="697">
        <v>2</v>
      </c>
      <c r="BH898" s="697">
        <v>3</v>
      </c>
    </row>
    <row r="899" spans="1:60" s="697" customFormat="1" ht="12.75" x14ac:dyDescent="0.2">
      <c r="A899" s="697" t="s">
        <v>6</v>
      </c>
      <c r="B899" s="697" t="s">
        <v>61</v>
      </c>
      <c r="C899" s="697" t="s">
        <v>14</v>
      </c>
      <c r="F899" s="697" t="s">
        <v>10</v>
      </c>
      <c r="AY899" s="697">
        <v>1.44342843120981E-5</v>
      </c>
      <c r="AZ899" s="697">
        <v>1.45465124736344E-5</v>
      </c>
      <c r="BA899" s="697">
        <v>1.47887428089738E-5</v>
      </c>
      <c r="BB899" s="697">
        <v>1.50290059815444E-5</v>
      </c>
      <c r="BC899" s="697">
        <v>1.50337507704797E-5</v>
      </c>
      <c r="BD899" s="697">
        <v>1.61990539752478E-5</v>
      </c>
      <c r="BE899" s="697">
        <v>1.5405472023662801E-5</v>
      </c>
      <c r="BF899" s="697">
        <v>1.6907457033924801E-5</v>
      </c>
      <c r="BG899" s="697">
        <v>1.6419956815513599E-5</v>
      </c>
      <c r="BH899" s="697">
        <v>2.44684234994739E-5</v>
      </c>
    </row>
    <row r="900" spans="1:60" s="696" customFormat="1" ht="12.75" x14ac:dyDescent="0.2">
      <c r="A900" s="696" t="s">
        <v>6</v>
      </c>
      <c r="B900" s="696" t="s">
        <v>61</v>
      </c>
      <c r="C900" s="696" t="s">
        <v>14</v>
      </c>
      <c r="D900" s="696" t="s">
        <v>851</v>
      </c>
      <c r="E900" s="699" t="s">
        <v>1058</v>
      </c>
      <c r="F900" s="696" t="s">
        <v>11</v>
      </c>
      <c r="G900" s="705"/>
      <c r="H900" s="705"/>
      <c r="I900" s="705"/>
      <c r="J900" s="705"/>
      <c r="K900" s="705"/>
      <c r="L900" s="705"/>
      <c r="M900" s="705"/>
      <c r="N900" s="705"/>
      <c r="O900" s="705"/>
      <c r="P900" s="705"/>
      <c r="Q900" s="705"/>
      <c r="R900" s="705"/>
      <c r="S900" s="705"/>
      <c r="T900" s="705"/>
      <c r="U900" s="705"/>
      <c r="V900" s="705"/>
      <c r="W900" s="705"/>
      <c r="X900" s="705"/>
      <c r="Y900" s="705"/>
      <c r="Z900" s="705"/>
      <c r="AA900" s="705"/>
      <c r="AB900" s="705"/>
      <c r="AC900" s="705"/>
      <c r="AD900" s="705"/>
      <c r="AE900" s="705"/>
      <c r="AF900" s="705"/>
      <c r="AG900" s="705"/>
      <c r="AH900" s="705"/>
      <c r="AI900" s="705"/>
      <c r="AJ900" s="705"/>
      <c r="AK900" s="705"/>
      <c r="AL900" s="705"/>
      <c r="AM900" s="705"/>
      <c r="AN900" s="705"/>
      <c r="AO900" s="705"/>
      <c r="AP900" s="705"/>
      <c r="AQ900" s="705"/>
      <c r="AR900" s="705"/>
      <c r="AS900" s="705"/>
      <c r="AT900" s="705"/>
      <c r="AU900" s="705"/>
      <c r="AV900" s="705"/>
      <c r="AW900" s="705"/>
      <c r="AX900" s="705"/>
      <c r="AY900" s="696">
        <f>'4 - Electr UW allocation ktoe'!AY109</f>
        <v>1</v>
      </c>
      <c r="AZ900" s="696">
        <f>'4 - Electr UW allocation ktoe'!AZ109</f>
        <v>1</v>
      </c>
      <c r="BA900" s="696">
        <f>'4 - Electr UW allocation ktoe'!BA109</f>
        <v>1</v>
      </c>
      <c r="BB900" s="696">
        <f>'4 - Electr UW allocation ktoe'!BB109</f>
        <v>1</v>
      </c>
      <c r="BC900" s="696">
        <f>'4 - Electr UW allocation ktoe'!BC109</f>
        <v>1</v>
      </c>
      <c r="BD900" s="696">
        <f>'4 - Electr UW allocation ktoe'!BD109</f>
        <v>1</v>
      </c>
      <c r="BE900" s="696">
        <f>'4 - Electr UW allocation ktoe'!BE109</f>
        <v>1</v>
      </c>
      <c r="BF900" s="696">
        <f>'4 - Electr UW allocation ktoe'!BF109</f>
        <v>1</v>
      </c>
      <c r="BG900" s="696">
        <f>'4 - Electr UW allocation ktoe'!BG109</f>
        <v>1</v>
      </c>
      <c r="BH900" s="696">
        <f>'4 - Electr UW allocation ktoe'!BH109</f>
        <v>1</v>
      </c>
    </row>
    <row r="901" spans="1:60" s="696" customFormat="1" ht="12.75" x14ac:dyDescent="0.2">
      <c r="A901" s="696" t="s">
        <v>6</v>
      </c>
      <c r="B901" s="696" t="s">
        <v>61</v>
      </c>
      <c r="C901" s="696" t="s">
        <v>14</v>
      </c>
      <c r="D901" s="696" t="s">
        <v>851</v>
      </c>
      <c r="E901" s="699" t="s">
        <v>1058</v>
      </c>
      <c r="F901" s="696" t="s">
        <v>12</v>
      </c>
      <c r="G901" s="705"/>
      <c r="H901" s="705"/>
      <c r="I901" s="705"/>
      <c r="J901" s="705"/>
      <c r="K901" s="705"/>
      <c r="L901" s="705"/>
      <c r="M901" s="705"/>
      <c r="N901" s="705"/>
      <c r="O901" s="705"/>
      <c r="P901" s="705"/>
      <c r="Q901" s="705"/>
      <c r="R901" s="705"/>
      <c r="S901" s="705"/>
      <c r="T901" s="705"/>
      <c r="U901" s="705"/>
      <c r="V901" s="705"/>
      <c r="W901" s="705"/>
      <c r="X901" s="705"/>
      <c r="Y901" s="705"/>
      <c r="Z901" s="705"/>
      <c r="AA901" s="705"/>
      <c r="AB901" s="705"/>
      <c r="AC901" s="705"/>
      <c r="AD901" s="705"/>
      <c r="AE901" s="705"/>
      <c r="AF901" s="705"/>
      <c r="AG901" s="705"/>
      <c r="AH901" s="705"/>
      <c r="AI901" s="705"/>
      <c r="AJ901" s="705"/>
      <c r="AK901" s="705"/>
      <c r="AL901" s="705"/>
      <c r="AM901" s="705"/>
      <c r="AN901" s="705"/>
      <c r="AO901" s="705"/>
      <c r="AP901" s="705"/>
      <c r="AQ901" s="705"/>
      <c r="AR901" s="705"/>
      <c r="AS901" s="705"/>
      <c r="AT901" s="705"/>
      <c r="AU901" s="705"/>
      <c r="AV901" s="705"/>
      <c r="AW901" s="705"/>
      <c r="AX901" s="705"/>
      <c r="AY901" s="696">
        <f>'4 - Electr UW allocation ktoe'!AY110</f>
        <v>0.84665200000000096</v>
      </c>
      <c r="AZ901" s="696">
        <f>'4 - Electr UW allocation ktoe'!AZ110</f>
        <v>0.84998500000000099</v>
      </c>
      <c r="BA901" s="696">
        <f>'4 - Electr UW allocation ktoe'!BA110</f>
        <v>0.85331800000000102</v>
      </c>
      <c r="BB901" s="696">
        <f>'4 - Electr UW allocation ktoe'!BB110</f>
        <v>0.85665100000000105</v>
      </c>
      <c r="BC901" s="696">
        <f>'4 - Electr UW allocation ktoe'!BC110</f>
        <v>0.85998400000000097</v>
      </c>
      <c r="BD901" s="696">
        <f>'4 - Electr UW allocation ktoe'!BD110</f>
        <v>0.863317000000001</v>
      </c>
      <c r="BE901" s="696">
        <f>'4 - Electr UW allocation ktoe'!BE110</f>
        <v>0.86665000000000203</v>
      </c>
      <c r="BF901" s="696">
        <f>'4 - Electr UW allocation ktoe'!BF110</f>
        <v>0.86998300000000295</v>
      </c>
      <c r="BG901" s="696">
        <f>'4 - Electr UW allocation ktoe'!BG110</f>
        <v>0.87331600000000398</v>
      </c>
      <c r="BH901" s="696">
        <f>'4 - Electr UW allocation ktoe'!BH110</f>
        <v>0.87664900000000501</v>
      </c>
    </row>
    <row r="902" spans="1:60" s="696" customFormat="1" ht="12.75" x14ac:dyDescent="0.2">
      <c r="A902" s="696" t="s">
        <v>6</v>
      </c>
      <c r="B902" s="696" t="s">
        <v>61</v>
      </c>
      <c r="C902" s="696" t="s">
        <v>14</v>
      </c>
      <c r="D902" s="696" t="s">
        <v>851</v>
      </c>
      <c r="E902" s="699" t="s">
        <v>1058</v>
      </c>
      <c r="F902" s="696" t="s">
        <v>13</v>
      </c>
      <c r="G902" s="705"/>
      <c r="H902" s="705"/>
      <c r="I902" s="705"/>
      <c r="J902" s="705"/>
      <c r="K902" s="705"/>
      <c r="L902" s="705"/>
      <c r="M902" s="705"/>
      <c r="N902" s="705"/>
      <c r="O902" s="705"/>
      <c r="P902" s="705"/>
      <c r="Q902" s="705"/>
      <c r="R902" s="705"/>
      <c r="S902" s="705"/>
      <c r="T902" s="705"/>
      <c r="U902" s="705"/>
      <c r="V902" s="705"/>
      <c r="W902" s="705"/>
      <c r="X902" s="705"/>
      <c r="Y902" s="705"/>
      <c r="Z902" s="705"/>
      <c r="AA902" s="705"/>
      <c r="AB902" s="705"/>
      <c r="AC902" s="705"/>
      <c r="AD902" s="705"/>
      <c r="AE902" s="705"/>
      <c r="AF902" s="705"/>
      <c r="AG902" s="705"/>
      <c r="AH902" s="705"/>
      <c r="AI902" s="705"/>
      <c r="AJ902" s="705"/>
      <c r="AK902" s="705"/>
      <c r="AL902" s="705"/>
      <c r="AM902" s="705"/>
      <c r="AN902" s="705"/>
      <c r="AO902" s="705"/>
      <c r="AP902" s="705"/>
      <c r="AQ902" s="705"/>
      <c r="AR902" s="705"/>
      <c r="AS902" s="705"/>
      <c r="AT902" s="705"/>
      <c r="AU902" s="705"/>
      <c r="AV902" s="705"/>
      <c r="AW902" s="705"/>
      <c r="AX902" s="705"/>
      <c r="AY902" s="696">
        <f>'4 - Electr UW allocation ktoe'!AY112</f>
        <v>1</v>
      </c>
      <c r="AZ902" s="696">
        <f>'4 - Electr UW allocation ktoe'!AZ112</f>
        <v>1</v>
      </c>
      <c r="BA902" s="696">
        <f>'4 - Electr UW allocation ktoe'!BA112</f>
        <v>1</v>
      </c>
      <c r="BB902" s="696">
        <f>'4 - Electr UW allocation ktoe'!BB112</f>
        <v>1</v>
      </c>
      <c r="BC902" s="696">
        <f>'4 - Electr UW allocation ktoe'!BC112</f>
        <v>1</v>
      </c>
      <c r="BD902" s="696">
        <f>'4 - Electr UW allocation ktoe'!BD112</f>
        <v>1</v>
      </c>
      <c r="BE902" s="696">
        <f>'4 - Electr UW allocation ktoe'!BE112</f>
        <v>1</v>
      </c>
      <c r="BF902" s="696">
        <f>'4 - Electr UW allocation ktoe'!BF112</f>
        <v>1</v>
      </c>
      <c r="BG902" s="696">
        <f>'4 - Electr UW allocation ktoe'!BG112</f>
        <v>1</v>
      </c>
      <c r="BH902" s="696">
        <f>'4 - Electr UW allocation ktoe'!BH112</f>
        <v>1</v>
      </c>
    </row>
    <row r="903" spans="1:60" s="697" customFormat="1" ht="12.75" x14ac:dyDescent="0.2">
      <c r="A903" s="697" t="s">
        <v>6</v>
      </c>
      <c r="B903" s="697" t="s">
        <v>59</v>
      </c>
      <c r="C903" s="697" t="s">
        <v>17</v>
      </c>
      <c r="F903" s="697" t="s">
        <v>9</v>
      </c>
      <c r="G903" s="697">
        <v>4847</v>
      </c>
      <c r="H903" s="697">
        <v>4157</v>
      </c>
      <c r="I903" s="697">
        <v>3231</v>
      </c>
      <c r="J903" s="697">
        <v>2541</v>
      </c>
      <c r="K903" s="697">
        <v>1903</v>
      </c>
      <c r="L903" s="697">
        <v>1345</v>
      </c>
      <c r="M903" s="697">
        <v>747</v>
      </c>
      <c r="N903" s="697">
        <v>437</v>
      </c>
      <c r="O903" s="697">
        <v>172</v>
      </c>
      <c r="P903" s="697">
        <v>139</v>
      </c>
      <c r="Q903" s="697">
        <v>130</v>
      </c>
      <c r="R903" s="697">
        <v>103</v>
      </c>
      <c r="S903" s="697">
        <v>40</v>
      </c>
      <c r="T903" s="697">
        <v>46</v>
      </c>
      <c r="U903" s="697">
        <v>45</v>
      </c>
      <c r="V903" s="697">
        <v>35</v>
      </c>
      <c r="W903" s="697">
        <v>33</v>
      </c>
      <c r="X903" s="697">
        <v>32</v>
      </c>
    </row>
    <row r="904" spans="1:60" s="697" customFormat="1" ht="12.75" x14ac:dyDescent="0.2">
      <c r="A904" s="697" t="s">
        <v>6</v>
      </c>
      <c r="B904" s="697" t="s">
        <v>59</v>
      </c>
      <c r="C904" s="697" t="s">
        <v>17</v>
      </c>
      <c r="F904" s="697" t="s">
        <v>10</v>
      </c>
      <c r="G904" s="697">
        <v>4.6142129563520401E-2</v>
      </c>
      <c r="H904" s="697">
        <v>4.0109609131521298E-2</v>
      </c>
      <c r="I904" s="697">
        <v>3.0103138888112502E-2</v>
      </c>
      <c r="J904" s="697">
        <v>2.2970529741457201E-2</v>
      </c>
      <c r="K904" s="697">
        <v>1.73017301730173E-2</v>
      </c>
      <c r="L904" s="697">
        <v>1.18281271985367E-2</v>
      </c>
      <c r="M904" s="697">
        <v>6.7102036416553596E-3</v>
      </c>
      <c r="N904" s="697">
        <v>3.8721568001984798E-3</v>
      </c>
      <c r="O904" s="697">
        <v>1.46716368258084E-3</v>
      </c>
      <c r="P904" s="697">
        <v>1.1535939847128001E-3</v>
      </c>
      <c r="Q904" s="697">
        <v>1.04642083826359E-3</v>
      </c>
      <c r="R904" s="697">
        <v>8.3144979011947001E-4</v>
      </c>
      <c r="S904" s="697">
        <v>3.2060530281170801E-4</v>
      </c>
      <c r="T904" s="697">
        <v>3.5069796518941501E-4</v>
      </c>
      <c r="U904" s="697">
        <v>3.5744640289769901E-4</v>
      </c>
      <c r="V904" s="697">
        <v>2.8333886518736799E-4</v>
      </c>
      <c r="W904" s="697">
        <v>2.6471154463197103E-4</v>
      </c>
      <c r="X904" s="697">
        <v>2.5005079156703699E-4</v>
      </c>
      <c r="AS904" s="698"/>
      <c r="AT904" s="698"/>
      <c r="AU904" s="698"/>
      <c r="AV904" s="698"/>
      <c r="AW904" s="698"/>
      <c r="AX904" s="698"/>
      <c r="BG904" s="698"/>
      <c r="BH904" s="698"/>
    </row>
    <row r="905" spans="1:60" s="696" customFormat="1" ht="12.75" x14ac:dyDescent="0.2">
      <c r="A905" s="696" t="s">
        <v>6</v>
      </c>
      <c r="B905" s="696" t="s">
        <v>59</v>
      </c>
      <c r="C905" s="696" t="s">
        <v>17</v>
      </c>
      <c r="D905" s="696" t="str">
        <f>'2 MD eta and phi'!$A$16</f>
        <v>Steam (coal) trains</v>
      </c>
      <c r="E905" s="699" t="s">
        <v>1059</v>
      </c>
      <c r="F905" s="696" t="s">
        <v>11</v>
      </c>
      <c r="G905" s="696">
        <f>1</f>
        <v>1</v>
      </c>
      <c r="H905" s="696">
        <f>1</f>
        <v>1</v>
      </c>
      <c r="I905" s="696">
        <f>1</f>
        <v>1</v>
      </c>
      <c r="J905" s="696">
        <f>1</f>
        <v>1</v>
      </c>
      <c r="K905" s="696">
        <f>1</f>
        <v>1</v>
      </c>
      <c r="L905" s="696">
        <f>1</f>
        <v>1</v>
      </c>
      <c r="M905" s="696">
        <f>1</f>
        <v>1</v>
      </c>
      <c r="N905" s="696">
        <f>1</f>
        <v>1</v>
      </c>
      <c r="O905" s="696">
        <f>1</f>
        <v>1</v>
      </c>
      <c r="P905" s="696">
        <f>1</f>
        <v>1</v>
      </c>
      <c r="Q905" s="696">
        <f>1</f>
        <v>1</v>
      </c>
      <c r="R905" s="696">
        <f>1</f>
        <v>1</v>
      </c>
      <c r="S905" s="696">
        <f>1</f>
        <v>1</v>
      </c>
      <c r="T905" s="696">
        <f>1</f>
        <v>1</v>
      </c>
      <c r="U905" s="696">
        <f>1</f>
        <v>1</v>
      </c>
      <c r="V905" s="696">
        <f>1</f>
        <v>1</v>
      </c>
      <c r="W905" s="696">
        <f>1</f>
        <v>1</v>
      </c>
      <c r="X905" s="696">
        <f>1</f>
        <v>1</v>
      </c>
      <c r="Y905" s="705"/>
      <c r="Z905" s="705"/>
      <c r="AA905" s="705"/>
      <c r="AB905" s="705"/>
      <c r="AC905" s="705"/>
      <c r="AD905" s="705"/>
      <c r="AE905" s="705"/>
      <c r="AF905" s="705"/>
      <c r="AG905" s="705"/>
      <c r="AH905" s="705"/>
      <c r="AI905" s="705"/>
      <c r="AJ905" s="705"/>
      <c r="AK905" s="705"/>
      <c r="AL905" s="705"/>
      <c r="AM905" s="705"/>
      <c r="AN905" s="705"/>
      <c r="AO905" s="705"/>
      <c r="AP905" s="705"/>
      <c r="AQ905" s="705"/>
      <c r="AR905" s="705"/>
      <c r="AS905" s="705"/>
      <c r="AT905" s="705"/>
      <c r="AU905" s="705"/>
      <c r="AV905" s="705"/>
      <c r="AW905" s="705"/>
      <c r="AX905" s="705"/>
      <c r="AY905" s="705"/>
      <c r="AZ905" s="705"/>
      <c r="BA905" s="705"/>
      <c r="BB905" s="705"/>
      <c r="BC905" s="705"/>
      <c r="BD905" s="705"/>
      <c r="BE905" s="705"/>
      <c r="BF905" s="705"/>
      <c r="BG905" s="705"/>
      <c r="BH905" s="705"/>
    </row>
    <row r="906" spans="1:60" s="696" customFormat="1" ht="12.75" x14ac:dyDescent="0.2">
      <c r="A906" s="696" t="s">
        <v>6</v>
      </c>
      <c r="B906" s="696" t="s">
        <v>59</v>
      </c>
      <c r="C906" s="696" t="s">
        <v>17</v>
      </c>
      <c r="D906" s="696" t="str">
        <f>'2 MD eta and phi'!$A$16</f>
        <v>Steam (coal) trains</v>
      </c>
      <c r="E906" s="699" t="s">
        <v>1059</v>
      </c>
      <c r="F906" s="696" t="s">
        <v>12</v>
      </c>
      <c r="G906" s="696">
        <f>'2 MD eta and phi'!F$16</f>
        <v>2.0302031364033069E-2</v>
      </c>
      <c r="H906" s="696">
        <f>'2 MD eta and phi'!G$16</f>
        <v>2.0474720766235129E-2</v>
      </c>
      <c r="I906" s="696">
        <f>'2 MD eta and phi'!H$16</f>
        <v>2.0646871571575999E-2</v>
      </c>
      <c r="J906" s="696">
        <f>'2 MD eta and phi'!I$16</f>
        <v>2.0818485459872589E-2</v>
      </c>
      <c r="K906" s="696">
        <f>'2 MD eta and phi'!J$16</f>
        <v>2.0989564105702671E-2</v>
      </c>
      <c r="L906" s="696">
        <f>'2 MD eta and phi'!K$16</f>
        <v>2.1160109178421215E-2</v>
      </c>
      <c r="M906" s="696">
        <f>'2 MD eta and phi'!L$16</f>
        <v>2.133012234217669E-2</v>
      </c>
      <c r="N906" s="696">
        <f>'2 MD eta and phi'!M$16</f>
        <v>2.1499605255927288E-2</v>
      </c>
      <c r="O906" s="696">
        <f>'2 MD eta and phi'!N$16</f>
        <v>2.1668559573457112E-2</v>
      </c>
      <c r="P906" s="696">
        <f>'2 MD eta and phi'!O$16</f>
        <v>2.1836986943392315E-2</v>
      </c>
      <c r="Q906" s="696">
        <f>'2 MD eta and phi'!P$16</f>
        <v>2.2004889009217182E-2</v>
      </c>
      <c r="R906" s="696">
        <f>'2 MD eta and phi'!Q$16</f>
        <v>2.2172267409290201E-2</v>
      </c>
      <c r="S906" s="696">
        <f>'2 MD eta and phi'!R$16</f>
        <v>2.2339123776859995E-2</v>
      </c>
      <c r="T906" s="696">
        <f>'2 MD eta and phi'!S$16</f>
        <v>2.2505459740081304E-2</v>
      </c>
      <c r="U906" s="696">
        <f>'2 MD eta and phi'!T$16</f>
        <v>2.2671276922030848E-2</v>
      </c>
      <c r="V906" s="696">
        <f>'2 MD eta and phi'!U$16</f>
        <v>2.283657694072317E-2</v>
      </c>
      <c r="W906" s="696">
        <f>'2 MD eta and phi'!V$16</f>
        <v>2.3001361409126432E-2</v>
      </c>
      <c r="X906" s="696">
        <f>'2 MD eta and phi'!W$16</f>
        <v>2.3165631935178135E-2</v>
      </c>
      <c r="Y906" s="705"/>
      <c r="Z906" s="705"/>
      <c r="AA906" s="705"/>
      <c r="AB906" s="705"/>
      <c r="AC906" s="705"/>
      <c r="AD906" s="705"/>
      <c r="AE906" s="705"/>
      <c r="AF906" s="705"/>
      <c r="AG906" s="705"/>
      <c r="AH906" s="705"/>
      <c r="AI906" s="705"/>
      <c r="AJ906" s="705"/>
      <c r="AK906" s="705"/>
      <c r="AL906" s="705"/>
      <c r="AM906" s="705"/>
      <c r="AN906" s="705"/>
      <c r="AO906" s="705"/>
      <c r="AP906" s="705"/>
      <c r="AQ906" s="705"/>
      <c r="AR906" s="705"/>
      <c r="AS906" s="705"/>
      <c r="AT906" s="705"/>
      <c r="AU906" s="705"/>
      <c r="AV906" s="705"/>
      <c r="AW906" s="705"/>
      <c r="AX906" s="705"/>
      <c r="AY906" s="705"/>
      <c r="AZ906" s="705"/>
      <c r="BA906" s="705"/>
      <c r="BB906" s="705"/>
      <c r="BC906" s="705"/>
      <c r="BD906" s="705"/>
      <c r="BE906" s="705"/>
      <c r="BF906" s="705"/>
      <c r="BG906" s="705"/>
      <c r="BH906" s="705"/>
    </row>
    <row r="907" spans="1:60" s="696" customFormat="1" ht="12.75" x14ac:dyDescent="0.2">
      <c r="A907" s="696" t="s">
        <v>6</v>
      </c>
      <c r="B907" s="696" t="s">
        <v>59</v>
      </c>
      <c r="C907" s="696" t="s">
        <v>17</v>
      </c>
      <c r="D907" s="696" t="str">
        <f>'2 MD eta and phi'!$A$16</f>
        <v>Steam (coal) trains</v>
      </c>
      <c r="E907" s="699" t="s">
        <v>1059</v>
      </c>
      <c r="F907" s="696" t="s">
        <v>13</v>
      </c>
      <c r="G907" s="696">
        <f>1</f>
        <v>1</v>
      </c>
      <c r="H907" s="696">
        <f>1</f>
        <v>1</v>
      </c>
      <c r="I907" s="696">
        <f>1</f>
        <v>1</v>
      </c>
      <c r="J907" s="696">
        <f>1</f>
        <v>1</v>
      </c>
      <c r="K907" s="696">
        <f>1</f>
        <v>1</v>
      </c>
      <c r="L907" s="696">
        <f>1</f>
        <v>1</v>
      </c>
      <c r="M907" s="696">
        <f>1</f>
        <v>1</v>
      </c>
      <c r="N907" s="696">
        <f>1</f>
        <v>1</v>
      </c>
      <c r="O907" s="696">
        <f>1</f>
        <v>1</v>
      </c>
      <c r="P907" s="696">
        <f>1</f>
        <v>1</v>
      </c>
      <c r="Q907" s="696">
        <f>1</f>
        <v>1</v>
      </c>
      <c r="R907" s="696">
        <f>1</f>
        <v>1</v>
      </c>
      <c r="S907" s="696">
        <f>1</f>
        <v>1</v>
      </c>
      <c r="T907" s="696">
        <f>1</f>
        <v>1</v>
      </c>
      <c r="U907" s="696">
        <f>1</f>
        <v>1</v>
      </c>
      <c r="V907" s="696">
        <f>1</f>
        <v>1</v>
      </c>
      <c r="W907" s="696">
        <f>1</f>
        <v>1</v>
      </c>
      <c r="X907" s="696">
        <f>1</f>
        <v>1</v>
      </c>
      <c r="Y907" s="705"/>
      <c r="Z907" s="705"/>
      <c r="AA907" s="705"/>
      <c r="AB907" s="705"/>
      <c r="AC907" s="705"/>
      <c r="AD907" s="705"/>
      <c r="AE907" s="705"/>
      <c r="AF907" s="705"/>
      <c r="AG907" s="705"/>
      <c r="AH907" s="705"/>
      <c r="AI907" s="705"/>
      <c r="AJ907" s="705"/>
      <c r="AK907" s="705"/>
      <c r="AL907" s="705"/>
      <c r="AM907" s="705"/>
      <c r="AN907" s="705"/>
      <c r="AO907" s="705"/>
      <c r="AP907" s="705"/>
      <c r="AQ907" s="705"/>
      <c r="AR907" s="705"/>
      <c r="AS907" s="705"/>
      <c r="AT907" s="705"/>
      <c r="AU907" s="705"/>
      <c r="AV907" s="705"/>
      <c r="AW907" s="705"/>
      <c r="AX907" s="705"/>
      <c r="AY907" s="705"/>
      <c r="AZ907" s="705"/>
      <c r="BA907" s="705"/>
      <c r="BB907" s="705"/>
      <c r="BC907" s="705"/>
      <c r="BD907" s="705"/>
      <c r="BE907" s="705"/>
      <c r="BF907" s="705"/>
      <c r="BG907" s="705"/>
      <c r="BH907" s="705"/>
    </row>
    <row r="908" spans="1:60" s="697" customFormat="1" ht="12.75" x14ac:dyDescent="0.2">
      <c r="A908" s="697" t="s">
        <v>6</v>
      </c>
      <c r="B908" s="697" t="s">
        <v>59</v>
      </c>
      <c r="C908" s="697" t="s">
        <v>21</v>
      </c>
      <c r="F908" s="697" t="s">
        <v>9</v>
      </c>
      <c r="Y908" s="697">
        <v>33</v>
      </c>
      <c r="Z908" s="697">
        <v>32</v>
      </c>
      <c r="AA908" s="697">
        <v>29</v>
      </c>
      <c r="AB908" s="697">
        <v>29</v>
      </c>
      <c r="AC908" s="697">
        <v>27</v>
      </c>
      <c r="AD908" s="697">
        <v>11</v>
      </c>
      <c r="AE908" s="697">
        <v>1</v>
      </c>
      <c r="AF908" s="697">
        <v>1</v>
      </c>
      <c r="AG908" s="697">
        <v>2</v>
      </c>
      <c r="AH908" s="697">
        <v>1</v>
      </c>
      <c r="AI908" s="697">
        <v>1</v>
      </c>
      <c r="AJ908" s="697">
        <v>2</v>
      </c>
      <c r="AK908" s="697">
        <v>2</v>
      </c>
      <c r="AZ908" s="697">
        <v>2</v>
      </c>
      <c r="BA908" s="697">
        <v>11</v>
      </c>
      <c r="BB908" s="697">
        <v>11</v>
      </c>
      <c r="BC908" s="697">
        <v>11</v>
      </c>
      <c r="BD908" s="697">
        <v>11</v>
      </c>
      <c r="BE908" s="697">
        <v>11</v>
      </c>
      <c r="BF908" s="697">
        <v>9</v>
      </c>
      <c r="BG908" s="697">
        <v>9</v>
      </c>
      <c r="BH908" s="697">
        <v>8</v>
      </c>
    </row>
    <row r="909" spans="1:60" s="697" customFormat="1" ht="12.75" x14ac:dyDescent="0.2">
      <c r="A909" s="697" t="s">
        <v>6</v>
      </c>
      <c r="B909" s="697" t="s">
        <v>59</v>
      </c>
      <c r="C909" s="697" t="s">
        <v>21</v>
      </c>
      <c r="F909" s="697" t="s">
        <v>10</v>
      </c>
      <c r="Y909" s="697">
        <v>2.5799591897364502E-4</v>
      </c>
      <c r="Z909" s="697">
        <v>2.38690187595569E-4</v>
      </c>
      <c r="AA909" s="697">
        <v>2.3353761163500501E-4</v>
      </c>
      <c r="AB909" s="697">
        <v>2.3852411149768499E-4</v>
      </c>
      <c r="AC909" s="697">
        <v>2.2373033037512101E-4</v>
      </c>
      <c r="AD909" s="697">
        <v>9.1953254309263906E-5</v>
      </c>
      <c r="AE909" s="697">
        <v>8.3721942683958007E-6</v>
      </c>
      <c r="AF909" s="697">
        <v>8.0213689268210503E-6</v>
      </c>
      <c r="AG909" s="697">
        <v>1.56604807767598E-5</v>
      </c>
      <c r="AH909" s="697">
        <v>7.7467734688502203E-6</v>
      </c>
      <c r="AI909" s="697">
        <v>7.6490610777527094E-6</v>
      </c>
      <c r="AJ909" s="697">
        <v>1.5627441787779301E-5</v>
      </c>
      <c r="AK909" s="697">
        <v>1.5706477351259701E-5</v>
      </c>
      <c r="AZ909" s="697">
        <v>1.45465124736344E-5</v>
      </c>
      <c r="BA909" s="697">
        <v>8.1338085449356005E-5</v>
      </c>
      <c r="BB909" s="697">
        <v>8.26595328984941E-5</v>
      </c>
      <c r="BC909" s="697">
        <v>8.2685629237638501E-5</v>
      </c>
      <c r="BD909" s="697">
        <v>8.9094796863863196E-5</v>
      </c>
      <c r="BE909" s="697">
        <v>8.4730096130145399E-5</v>
      </c>
      <c r="BF909" s="697">
        <v>7.6083556652661706E-5</v>
      </c>
      <c r="BG909" s="697">
        <v>7.3889805669811095E-5</v>
      </c>
      <c r="BH909" s="697">
        <v>6.5249129331930499E-5</v>
      </c>
    </row>
    <row r="910" spans="1:60" s="696" customFormat="1" ht="12.75" x14ac:dyDescent="0.2">
      <c r="A910" s="696" t="s">
        <v>6</v>
      </c>
      <c r="B910" s="696" t="s">
        <v>59</v>
      </c>
      <c r="C910" s="696" t="s">
        <v>21</v>
      </c>
      <c r="D910" s="696" t="str">
        <f>'2 MD eta and phi'!$A$16</f>
        <v>Steam (coal) trains</v>
      </c>
      <c r="E910" s="699" t="s">
        <v>1059</v>
      </c>
      <c r="F910" s="696" t="s">
        <v>11</v>
      </c>
      <c r="G910" s="705"/>
      <c r="H910" s="705"/>
      <c r="I910" s="705"/>
      <c r="J910" s="705"/>
      <c r="K910" s="705"/>
      <c r="L910" s="705"/>
      <c r="M910" s="705"/>
      <c r="N910" s="705"/>
      <c r="O910" s="705"/>
      <c r="P910" s="705"/>
      <c r="Q910" s="705"/>
      <c r="R910" s="705"/>
      <c r="S910" s="705"/>
      <c r="T910" s="705"/>
      <c r="U910" s="705"/>
      <c r="V910" s="705"/>
      <c r="W910" s="705"/>
      <c r="X910" s="705"/>
      <c r="Y910" s="696">
        <f>1</f>
        <v>1</v>
      </c>
      <c r="Z910" s="696">
        <f>1</f>
        <v>1</v>
      </c>
      <c r="AA910" s="696">
        <f>1</f>
        <v>1</v>
      </c>
      <c r="AB910" s="696">
        <f>1</f>
        <v>1</v>
      </c>
      <c r="AC910" s="696">
        <f>1</f>
        <v>1</v>
      </c>
      <c r="AD910" s="696">
        <f>1</f>
        <v>1</v>
      </c>
      <c r="AE910" s="696">
        <f>1</f>
        <v>1</v>
      </c>
      <c r="AF910" s="696">
        <f>1</f>
        <v>1</v>
      </c>
      <c r="AG910" s="696">
        <f>1</f>
        <v>1</v>
      </c>
      <c r="AH910" s="696">
        <f>1</f>
        <v>1</v>
      </c>
      <c r="AI910" s="696">
        <f>1</f>
        <v>1</v>
      </c>
      <c r="AJ910" s="696">
        <f>1</f>
        <v>1</v>
      </c>
      <c r="AK910" s="696">
        <f>1</f>
        <v>1</v>
      </c>
      <c r="AL910" s="705"/>
      <c r="AM910" s="705"/>
      <c r="AN910" s="705"/>
      <c r="AO910" s="705"/>
      <c r="AP910" s="705"/>
      <c r="AQ910" s="705"/>
      <c r="AR910" s="705"/>
      <c r="AS910" s="705"/>
      <c r="AT910" s="705"/>
      <c r="AU910" s="705"/>
      <c r="AV910" s="705"/>
      <c r="AW910" s="705"/>
      <c r="AX910" s="705"/>
      <c r="AY910" s="705"/>
      <c r="AZ910" s="696">
        <f>1</f>
        <v>1</v>
      </c>
      <c r="BA910" s="696">
        <f>1</f>
        <v>1</v>
      </c>
      <c r="BB910" s="696">
        <f>1</f>
        <v>1</v>
      </c>
      <c r="BC910" s="696">
        <f>1</f>
        <v>1</v>
      </c>
      <c r="BD910" s="696">
        <f>1</f>
        <v>1</v>
      </c>
      <c r="BE910" s="696">
        <f>1</f>
        <v>1</v>
      </c>
      <c r="BF910" s="696">
        <f>1</f>
        <v>1</v>
      </c>
      <c r="BG910" s="696">
        <f>1</f>
        <v>1</v>
      </c>
      <c r="BH910" s="696">
        <f>1</f>
        <v>1</v>
      </c>
    </row>
    <row r="911" spans="1:60" s="696" customFormat="1" ht="12.75" x14ac:dyDescent="0.2">
      <c r="A911" s="696" t="s">
        <v>6</v>
      </c>
      <c r="B911" s="696" t="s">
        <v>59</v>
      </c>
      <c r="C911" s="696" t="s">
        <v>21</v>
      </c>
      <c r="D911" s="696" t="str">
        <f>'2 MD eta and phi'!$A$16</f>
        <v>Steam (coal) trains</v>
      </c>
      <c r="E911" s="699" t="s">
        <v>1059</v>
      </c>
      <c r="F911" s="696" t="s">
        <v>12</v>
      </c>
      <c r="G911" s="705"/>
      <c r="H911" s="705"/>
      <c r="I911" s="705"/>
      <c r="J911" s="705"/>
      <c r="K911" s="705"/>
      <c r="L911" s="705"/>
      <c r="M911" s="705"/>
      <c r="N911" s="705"/>
      <c r="O911" s="705"/>
      <c r="P911" s="705"/>
      <c r="Q911" s="705"/>
      <c r="R911" s="705"/>
      <c r="S911" s="705"/>
      <c r="T911" s="705"/>
      <c r="U911" s="705"/>
      <c r="V911" s="705"/>
      <c r="W911" s="705"/>
      <c r="X911" s="705"/>
      <c r="Y911" s="696">
        <f>'2 MD eta and phi'!X$16</f>
        <v>2.3329390121800856E-2</v>
      </c>
      <c r="Z911" s="696">
        <f>'2 MD eta and phi'!Y$16</f>
        <v>2.3492637566917805E-2</v>
      </c>
      <c r="AA911" s="696">
        <f>'2 MD eta and phi'!Z$16</f>
        <v>2.365537586346849E-2</v>
      </c>
      <c r="AB911" s="696">
        <f>'2 MD eta and phi'!AA$16</f>
        <v>2.365537586346849E-2</v>
      </c>
      <c r="AC911" s="696">
        <f>'2 MD eta and phi'!AB$16</f>
        <v>2.365537586346849E-2</v>
      </c>
      <c r="AD911" s="696">
        <f>'2 MD eta and phi'!AC$16</f>
        <v>2.365537586346849E-2</v>
      </c>
      <c r="AE911" s="696">
        <f>'2 MD eta and phi'!AD$16</f>
        <v>2.365537586346849E-2</v>
      </c>
      <c r="AF911" s="696">
        <f>'2 MD eta and phi'!AE$16</f>
        <v>2.365537586346849E-2</v>
      </c>
      <c r="AG911" s="696">
        <f>'2 MD eta and phi'!AF$16</f>
        <v>2.365537586346849E-2</v>
      </c>
      <c r="AH911" s="696">
        <f>'2 MD eta and phi'!AG$16</f>
        <v>2.365537586346849E-2</v>
      </c>
      <c r="AI911" s="696">
        <f>'2 MD eta and phi'!AH$16</f>
        <v>2.365537586346849E-2</v>
      </c>
      <c r="AJ911" s="696">
        <f>'2 MD eta and phi'!AI$16</f>
        <v>2.365537586346849E-2</v>
      </c>
      <c r="AK911" s="696">
        <f>'2 MD eta and phi'!AJ$16</f>
        <v>2.365537586346849E-2</v>
      </c>
      <c r="AL911" s="705"/>
      <c r="AM911" s="705"/>
      <c r="AN911" s="705"/>
      <c r="AO911" s="705"/>
      <c r="AP911" s="705"/>
      <c r="AQ911" s="705"/>
      <c r="AR911" s="705"/>
      <c r="AS911" s="705"/>
      <c r="AT911" s="705"/>
      <c r="AU911" s="705"/>
      <c r="AV911" s="705"/>
      <c r="AW911" s="705"/>
      <c r="AX911" s="705"/>
      <c r="AY911" s="705"/>
      <c r="AZ911" s="696">
        <f>'2 MD eta and phi'!AY$16</f>
        <v>2.365537586346849E-2</v>
      </c>
      <c r="BA911" s="696">
        <f>'2 MD eta and phi'!AZ$16</f>
        <v>2.365537586346849E-2</v>
      </c>
      <c r="BB911" s="696">
        <f>'2 MD eta and phi'!BA$16</f>
        <v>2.365537586346849E-2</v>
      </c>
      <c r="BC911" s="696">
        <f>'2 MD eta and phi'!BB$16</f>
        <v>2.365537586346849E-2</v>
      </c>
      <c r="BD911" s="696">
        <f>'2 MD eta and phi'!BC$16</f>
        <v>2.365537586346849E-2</v>
      </c>
      <c r="BE911" s="696">
        <f>'2 MD eta and phi'!BD$16</f>
        <v>2.365537586346849E-2</v>
      </c>
      <c r="BF911" s="696">
        <f>'2 MD eta and phi'!BE$16</f>
        <v>2.365537586346849E-2</v>
      </c>
      <c r="BG911" s="696">
        <f>'2 MD eta and phi'!BF$16</f>
        <v>2.365537586346849E-2</v>
      </c>
      <c r="BH911" s="696">
        <f>'2 MD eta and phi'!BG$16</f>
        <v>2.365537586346849E-2</v>
      </c>
    </row>
    <row r="912" spans="1:60" s="696" customFormat="1" ht="12.75" x14ac:dyDescent="0.2">
      <c r="A912" s="696" t="s">
        <v>6</v>
      </c>
      <c r="B912" s="696" t="s">
        <v>59</v>
      </c>
      <c r="C912" s="696" t="s">
        <v>21</v>
      </c>
      <c r="D912" s="696" t="str">
        <f>'2 MD eta and phi'!$A$16</f>
        <v>Steam (coal) trains</v>
      </c>
      <c r="E912" s="699" t="s">
        <v>1059</v>
      </c>
      <c r="F912" s="696" t="s">
        <v>13</v>
      </c>
      <c r="G912" s="705"/>
      <c r="H912" s="705"/>
      <c r="I912" s="705"/>
      <c r="J912" s="705"/>
      <c r="K912" s="705"/>
      <c r="L912" s="705"/>
      <c r="M912" s="705"/>
      <c r="N912" s="705"/>
      <c r="O912" s="705"/>
      <c r="P912" s="705"/>
      <c r="Q912" s="705"/>
      <c r="R912" s="705"/>
      <c r="S912" s="705"/>
      <c r="T912" s="705"/>
      <c r="U912" s="705"/>
      <c r="V912" s="705"/>
      <c r="W912" s="705"/>
      <c r="X912" s="705"/>
      <c r="Y912" s="696">
        <f>1</f>
        <v>1</v>
      </c>
      <c r="Z912" s="696">
        <f>1</f>
        <v>1</v>
      </c>
      <c r="AA912" s="696">
        <f>1</f>
        <v>1</v>
      </c>
      <c r="AB912" s="696">
        <f>1</f>
        <v>1</v>
      </c>
      <c r="AC912" s="696">
        <f>1</f>
        <v>1</v>
      </c>
      <c r="AD912" s="696">
        <f>1</f>
        <v>1</v>
      </c>
      <c r="AE912" s="696">
        <f>1</f>
        <v>1</v>
      </c>
      <c r="AF912" s="696">
        <f>1</f>
        <v>1</v>
      </c>
      <c r="AG912" s="696">
        <f>1</f>
        <v>1</v>
      </c>
      <c r="AH912" s="696">
        <f>1</f>
        <v>1</v>
      </c>
      <c r="AI912" s="696">
        <f>1</f>
        <v>1</v>
      </c>
      <c r="AJ912" s="696">
        <f>1</f>
        <v>1</v>
      </c>
      <c r="AK912" s="696">
        <f>1</f>
        <v>1</v>
      </c>
      <c r="AL912" s="705"/>
      <c r="AM912" s="705"/>
      <c r="AN912" s="705"/>
      <c r="AO912" s="705"/>
      <c r="AP912" s="705"/>
      <c r="AQ912" s="705"/>
      <c r="AR912" s="705"/>
      <c r="AS912" s="705"/>
      <c r="AT912" s="705"/>
      <c r="AU912" s="705"/>
      <c r="AV912" s="705"/>
      <c r="AW912" s="705"/>
      <c r="AX912" s="705"/>
      <c r="AY912" s="705"/>
      <c r="AZ912" s="696">
        <f>1</f>
        <v>1</v>
      </c>
      <c r="BA912" s="696">
        <f>1</f>
        <v>1</v>
      </c>
      <c r="BB912" s="696">
        <f>1</f>
        <v>1</v>
      </c>
      <c r="BC912" s="696">
        <f>1</f>
        <v>1</v>
      </c>
      <c r="BD912" s="696">
        <f>1</f>
        <v>1</v>
      </c>
      <c r="BE912" s="696">
        <f>1</f>
        <v>1</v>
      </c>
      <c r="BF912" s="696">
        <f>1</f>
        <v>1</v>
      </c>
      <c r="BG912" s="696">
        <f>1</f>
        <v>1</v>
      </c>
      <c r="BH912" s="696">
        <f>1</f>
        <v>1</v>
      </c>
    </row>
    <row r="913" spans="1:60" s="697" customFormat="1" ht="12.75" x14ac:dyDescent="0.2">
      <c r="A913" s="697" t="s">
        <v>6</v>
      </c>
      <c r="B913" s="697" t="s">
        <v>59</v>
      </c>
      <c r="C913" s="697" t="s">
        <v>8</v>
      </c>
      <c r="F913" s="697" t="s">
        <v>9</v>
      </c>
      <c r="P913" s="697">
        <v>11</v>
      </c>
      <c r="Q913" s="697">
        <v>10</v>
      </c>
      <c r="R913" s="697">
        <v>6</v>
      </c>
      <c r="S913" s="697">
        <v>3</v>
      </c>
      <c r="T913" s="697">
        <v>1</v>
      </c>
      <c r="V913" s="697">
        <v>2</v>
      </c>
      <c r="W913" s="697">
        <v>3</v>
      </c>
      <c r="X913" s="697">
        <v>3</v>
      </c>
      <c r="Y913" s="697">
        <v>3</v>
      </c>
      <c r="Z913" s="697">
        <v>2</v>
      </c>
      <c r="AA913" s="697">
        <v>5</v>
      </c>
      <c r="AB913" s="697">
        <v>1</v>
      </c>
      <c r="AC913" s="697">
        <v>1</v>
      </c>
      <c r="AE913" s="697">
        <v>1</v>
      </c>
      <c r="AF913" s="697">
        <v>2</v>
      </c>
    </row>
    <row r="914" spans="1:60" s="697" customFormat="1" ht="12.75" x14ac:dyDescent="0.2">
      <c r="A914" s="697" t="s">
        <v>6</v>
      </c>
      <c r="B914" s="697" t="s">
        <v>59</v>
      </c>
      <c r="C914" s="697" t="s">
        <v>8</v>
      </c>
      <c r="F914" s="697" t="s">
        <v>10</v>
      </c>
      <c r="P914" s="697">
        <v>9.1291610301013303E-5</v>
      </c>
      <c r="Q914" s="697">
        <v>8.0493910635660401E-5</v>
      </c>
      <c r="R914" s="697">
        <v>4.8433968356474002E-5</v>
      </c>
      <c r="S914" s="697">
        <v>2.40453977108781E-5</v>
      </c>
      <c r="T914" s="697">
        <v>7.6238688084655398E-6</v>
      </c>
      <c r="V914" s="697">
        <v>1.6190792296420998E-5</v>
      </c>
      <c r="W914" s="697">
        <v>2.4064685875633702E-5</v>
      </c>
      <c r="X914" s="697">
        <v>2.3442261709409701E-5</v>
      </c>
      <c r="Y914" s="697">
        <v>2.3454174452149601E-5</v>
      </c>
      <c r="Z914" s="697">
        <v>1.4918136724723099E-5</v>
      </c>
      <c r="AA914" s="697">
        <v>4.0265105454311199E-5</v>
      </c>
      <c r="AB914" s="697">
        <v>8.2249693619891305E-6</v>
      </c>
      <c r="AC914" s="697">
        <v>8.2863085324118992E-6</v>
      </c>
      <c r="AE914" s="697">
        <v>8.3721942683958007E-6</v>
      </c>
      <c r="AF914" s="697">
        <v>1.6042737853642101E-5</v>
      </c>
    </row>
    <row r="915" spans="1:60" s="696" customFormat="1" ht="12.75" x14ac:dyDescent="0.2">
      <c r="A915" s="696" t="s">
        <v>6</v>
      </c>
      <c r="B915" s="696" t="s">
        <v>59</v>
      </c>
      <c r="C915" s="696" t="s">
        <v>8</v>
      </c>
      <c r="D915" s="696" t="str">
        <f>'2 MD eta and phi'!$A$16</f>
        <v>Steam (coal) trains</v>
      </c>
      <c r="E915" s="699" t="s">
        <v>1059</v>
      </c>
      <c r="F915" s="696" t="s">
        <v>11</v>
      </c>
      <c r="G915" s="705"/>
      <c r="H915" s="705"/>
      <c r="I915" s="705"/>
      <c r="J915" s="705"/>
      <c r="K915" s="705"/>
      <c r="L915" s="705"/>
      <c r="M915" s="705"/>
      <c r="N915" s="705"/>
      <c r="O915" s="705"/>
      <c r="P915" s="696">
        <f>1</f>
        <v>1</v>
      </c>
      <c r="Q915" s="696">
        <f>1</f>
        <v>1</v>
      </c>
      <c r="R915" s="696">
        <f>1</f>
        <v>1</v>
      </c>
      <c r="S915" s="696">
        <f>1</f>
        <v>1</v>
      </c>
      <c r="T915" s="696">
        <f>1</f>
        <v>1</v>
      </c>
      <c r="U915" s="705"/>
      <c r="V915" s="696">
        <f>1</f>
        <v>1</v>
      </c>
      <c r="W915" s="696">
        <f>1</f>
        <v>1</v>
      </c>
      <c r="X915" s="696">
        <f>1</f>
        <v>1</v>
      </c>
      <c r="Y915" s="696">
        <f>1</f>
        <v>1</v>
      </c>
      <c r="Z915" s="696">
        <f>1</f>
        <v>1</v>
      </c>
      <c r="AA915" s="696">
        <f>1</f>
        <v>1</v>
      </c>
      <c r="AB915" s="696">
        <f>1</f>
        <v>1</v>
      </c>
      <c r="AC915" s="696">
        <f>1</f>
        <v>1</v>
      </c>
      <c r="AD915" s="705"/>
      <c r="AE915" s="696">
        <f>1</f>
        <v>1</v>
      </c>
      <c r="AF915" s="696">
        <f>1</f>
        <v>1</v>
      </c>
      <c r="AG915" s="705"/>
      <c r="AH915" s="705"/>
      <c r="AI915" s="705"/>
      <c r="AJ915" s="705"/>
      <c r="AK915" s="705"/>
      <c r="AL915" s="705"/>
      <c r="AM915" s="705"/>
      <c r="AN915" s="705"/>
      <c r="AO915" s="705"/>
      <c r="AP915" s="705"/>
      <c r="AQ915" s="705"/>
      <c r="AR915" s="705"/>
      <c r="AS915" s="705"/>
      <c r="AT915" s="705"/>
      <c r="AU915" s="705"/>
      <c r="AV915" s="705"/>
      <c r="AW915" s="705"/>
      <c r="AX915" s="705"/>
      <c r="AY915" s="705"/>
      <c r="AZ915" s="705"/>
      <c r="BA915" s="705"/>
      <c r="BB915" s="705"/>
      <c r="BC915" s="705"/>
      <c r="BD915" s="705"/>
      <c r="BE915" s="705"/>
      <c r="BF915" s="705"/>
      <c r="BG915" s="705"/>
      <c r="BH915" s="705"/>
    </row>
    <row r="916" spans="1:60" s="696" customFormat="1" ht="12.75" x14ac:dyDescent="0.2">
      <c r="A916" s="696" t="s">
        <v>6</v>
      </c>
      <c r="B916" s="696" t="s">
        <v>59</v>
      </c>
      <c r="C916" s="696" t="s">
        <v>8</v>
      </c>
      <c r="D916" s="696" t="str">
        <f>'2 MD eta and phi'!$A$16</f>
        <v>Steam (coal) trains</v>
      </c>
      <c r="E916" s="699" t="s">
        <v>1059</v>
      </c>
      <c r="F916" s="696" t="s">
        <v>12</v>
      </c>
      <c r="G916" s="705"/>
      <c r="H916" s="705"/>
      <c r="I916" s="705"/>
      <c r="J916" s="705"/>
      <c r="K916" s="705"/>
      <c r="L916" s="705"/>
      <c r="M916" s="705"/>
      <c r="N916" s="705"/>
      <c r="O916" s="705"/>
      <c r="P916" s="696">
        <f>'2 MD eta and phi'!O$16</f>
        <v>2.1836986943392315E-2</v>
      </c>
      <c r="Q916" s="696">
        <f>'2 MD eta and phi'!P$16</f>
        <v>2.2004889009217182E-2</v>
      </c>
      <c r="R916" s="696">
        <f>'2 MD eta and phi'!Q$16</f>
        <v>2.2172267409290201E-2</v>
      </c>
      <c r="S916" s="696">
        <f>'2 MD eta and phi'!R$16</f>
        <v>2.2339123776859995E-2</v>
      </c>
      <c r="T916" s="696">
        <f>'2 MD eta and phi'!S$16</f>
        <v>2.2505459740081304E-2</v>
      </c>
      <c r="U916" s="705"/>
      <c r="V916" s="696">
        <f>'2 MD eta and phi'!U$16</f>
        <v>2.283657694072317E-2</v>
      </c>
      <c r="W916" s="696">
        <f>'2 MD eta and phi'!V$16</f>
        <v>2.3001361409126432E-2</v>
      </c>
      <c r="X916" s="696">
        <f>'2 MD eta and phi'!W$16</f>
        <v>2.3165631935178135E-2</v>
      </c>
      <c r="Y916" s="696">
        <f>'2 MD eta and phi'!X$16</f>
        <v>2.3329390121800856E-2</v>
      </c>
      <c r="Z916" s="696">
        <f>'2 MD eta and phi'!Y$16</f>
        <v>2.3492637566917805E-2</v>
      </c>
      <c r="AA916" s="696">
        <f>'2 MD eta and phi'!Z$16</f>
        <v>2.365537586346849E-2</v>
      </c>
      <c r="AB916" s="696">
        <f>'2 MD eta and phi'!AA$16</f>
        <v>2.365537586346849E-2</v>
      </c>
      <c r="AC916" s="696">
        <f>'2 MD eta and phi'!AB$16</f>
        <v>2.365537586346849E-2</v>
      </c>
      <c r="AD916" s="705"/>
      <c r="AE916" s="696">
        <f>'2 MD eta and phi'!AD$16</f>
        <v>2.365537586346849E-2</v>
      </c>
      <c r="AF916" s="696">
        <f>'2 MD eta and phi'!AE$16</f>
        <v>2.365537586346849E-2</v>
      </c>
      <c r="AG916" s="705"/>
      <c r="AH916" s="705"/>
      <c r="AI916" s="705"/>
      <c r="AJ916" s="705"/>
      <c r="AK916" s="705"/>
      <c r="AL916" s="705"/>
      <c r="AM916" s="705"/>
      <c r="AN916" s="705"/>
      <c r="AO916" s="705"/>
      <c r="AP916" s="705"/>
      <c r="AQ916" s="705"/>
      <c r="AR916" s="705"/>
      <c r="AS916" s="705"/>
      <c r="AT916" s="705"/>
      <c r="AU916" s="705"/>
      <c r="AV916" s="705"/>
      <c r="AW916" s="705"/>
      <c r="AX916" s="705"/>
      <c r="AY916" s="705"/>
      <c r="AZ916" s="705"/>
      <c r="BA916" s="705"/>
      <c r="BB916" s="705"/>
      <c r="BC916" s="705"/>
      <c r="BD916" s="705"/>
      <c r="BE916" s="705"/>
      <c r="BF916" s="705"/>
      <c r="BG916" s="705"/>
      <c r="BH916" s="705"/>
    </row>
    <row r="917" spans="1:60" s="696" customFormat="1" ht="12.75" x14ac:dyDescent="0.2">
      <c r="A917" s="696" t="s">
        <v>6</v>
      </c>
      <c r="B917" s="696" t="s">
        <v>59</v>
      </c>
      <c r="C917" s="696" t="s">
        <v>8</v>
      </c>
      <c r="D917" s="696" t="str">
        <f>'2 MD eta and phi'!$A$16</f>
        <v>Steam (coal) trains</v>
      </c>
      <c r="E917" s="699" t="s">
        <v>1059</v>
      </c>
      <c r="F917" s="696" t="s">
        <v>13</v>
      </c>
      <c r="G917" s="705"/>
      <c r="H917" s="705"/>
      <c r="I917" s="705"/>
      <c r="J917" s="705"/>
      <c r="K917" s="705"/>
      <c r="L917" s="705"/>
      <c r="M917" s="705"/>
      <c r="N917" s="705"/>
      <c r="O917" s="705"/>
      <c r="P917" s="696">
        <f>1</f>
        <v>1</v>
      </c>
      <c r="Q917" s="696">
        <f>1</f>
        <v>1</v>
      </c>
      <c r="R917" s="696">
        <f>1</f>
        <v>1</v>
      </c>
      <c r="S917" s="696">
        <f>1</f>
        <v>1</v>
      </c>
      <c r="T917" s="696">
        <f>1</f>
        <v>1</v>
      </c>
      <c r="U917" s="705"/>
      <c r="V917" s="696">
        <f>1</f>
        <v>1</v>
      </c>
      <c r="W917" s="696">
        <f>1</f>
        <v>1</v>
      </c>
      <c r="X917" s="696">
        <f>1</f>
        <v>1</v>
      </c>
      <c r="Y917" s="696">
        <f>1</f>
        <v>1</v>
      </c>
      <c r="Z917" s="696">
        <f>1</f>
        <v>1</v>
      </c>
      <c r="AA917" s="696">
        <f>1</f>
        <v>1</v>
      </c>
      <c r="AB917" s="696">
        <f>1</f>
        <v>1</v>
      </c>
      <c r="AC917" s="696">
        <f>1</f>
        <v>1</v>
      </c>
      <c r="AD917" s="705"/>
      <c r="AE917" s="696">
        <f>1</f>
        <v>1</v>
      </c>
      <c r="AF917" s="696">
        <f>1</f>
        <v>1</v>
      </c>
      <c r="AG917" s="705"/>
      <c r="AH917" s="705"/>
      <c r="AI917" s="705"/>
      <c r="AJ917" s="705"/>
      <c r="AK917" s="705"/>
      <c r="AL917" s="705"/>
      <c r="AM917" s="705"/>
      <c r="AN917" s="705"/>
      <c r="AO917" s="705"/>
      <c r="AP917" s="705"/>
      <c r="AQ917" s="705"/>
      <c r="AR917" s="705"/>
      <c r="AS917" s="705"/>
      <c r="AT917" s="705"/>
      <c r="AU917" s="705"/>
      <c r="AV917" s="705"/>
      <c r="AW917" s="705"/>
      <c r="AX917" s="705"/>
      <c r="AY917" s="705"/>
      <c r="AZ917" s="705"/>
      <c r="BA917" s="705"/>
      <c r="BB917" s="705"/>
      <c r="BC917" s="705"/>
      <c r="BD917" s="705"/>
      <c r="BE917" s="705"/>
      <c r="BF917" s="705"/>
      <c r="BG917" s="705"/>
      <c r="BH917" s="705"/>
    </row>
    <row r="918" spans="1:60" s="697" customFormat="1" ht="12.75" x14ac:dyDescent="0.2">
      <c r="A918" s="697" t="s">
        <v>6</v>
      </c>
      <c r="B918" s="697" t="s">
        <v>59</v>
      </c>
      <c r="C918" s="697" t="s">
        <v>43</v>
      </c>
      <c r="F918" s="697" t="s">
        <v>9</v>
      </c>
      <c r="L918" s="697">
        <v>35</v>
      </c>
      <c r="M918" s="697">
        <v>33</v>
      </c>
      <c r="N918" s="697">
        <v>26</v>
      </c>
      <c r="O918" s="697">
        <v>25</v>
      </c>
      <c r="P918" s="697">
        <v>24</v>
      </c>
      <c r="Q918" s="697">
        <v>24</v>
      </c>
      <c r="R918" s="697">
        <v>6</v>
      </c>
      <c r="S918" s="697">
        <v>2</v>
      </c>
    </row>
    <row r="919" spans="1:60" s="697" customFormat="1" ht="12.75" x14ac:dyDescent="0.2">
      <c r="A919" s="697" t="s">
        <v>6</v>
      </c>
      <c r="B919" s="697" t="s">
        <v>59</v>
      </c>
      <c r="C919" s="697" t="s">
        <v>43</v>
      </c>
      <c r="F919" s="697" t="s">
        <v>10</v>
      </c>
      <c r="L919" s="697">
        <v>3.0779513156043299E-4</v>
      </c>
      <c r="M919" s="697">
        <v>2.9643469902895201E-4</v>
      </c>
      <c r="N919" s="697">
        <v>2.3038003845574499E-4</v>
      </c>
      <c r="O919" s="697">
        <v>2.1325053525884301E-4</v>
      </c>
      <c r="P919" s="697">
        <v>1.99181695202211E-4</v>
      </c>
      <c r="Q919" s="698">
        <v>1.93185385525585E-4</v>
      </c>
      <c r="R919" s="698">
        <v>4.8433968356474002E-5</v>
      </c>
      <c r="S919" s="698">
        <v>1.6030265140585401E-5</v>
      </c>
      <c r="T919" s="698"/>
      <c r="U919" s="698"/>
      <c r="W919" s="698"/>
      <c r="Z919" s="698"/>
      <c r="AA919" s="698"/>
      <c r="AB919" s="698"/>
      <c r="AC919" s="698"/>
      <c r="AF919" s="698"/>
      <c r="AG919" s="698"/>
      <c r="AH919" s="698"/>
      <c r="AI919" s="698"/>
      <c r="AJ919" s="698"/>
      <c r="AK919" s="698"/>
      <c r="AL919" s="698"/>
      <c r="AM919" s="698"/>
      <c r="AN919" s="698"/>
      <c r="AO919" s="698"/>
      <c r="AP919" s="698"/>
      <c r="AQ919" s="698"/>
      <c r="AR919" s="698"/>
      <c r="AS919" s="698"/>
      <c r="AT919" s="698"/>
      <c r="AU919" s="698"/>
      <c r="AV919" s="698"/>
      <c r="AW919" s="698"/>
      <c r="AX919" s="698"/>
      <c r="AY919" s="698"/>
      <c r="AZ919" s="698"/>
      <c r="BA919" s="698"/>
      <c r="BB919" s="698"/>
      <c r="BC919" s="698"/>
    </row>
    <row r="920" spans="1:60" s="696" customFormat="1" ht="12.75" x14ac:dyDescent="0.2">
      <c r="A920" s="696" t="s">
        <v>6</v>
      </c>
      <c r="B920" s="696" t="s">
        <v>59</v>
      </c>
      <c r="C920" s="696" t="s">
        <v>43</v>
      </c>
      <c r="D920" s="696" t="str">
        <f>'2 MD eta and phi'!$A$16</f>
        <v>Steam (coal) trains</v>
      </c>
      <c r="E920" s="699" t="s">
        <v>1059</v>
      </c>
      <c r="F920" s="696" t="s">
        <v>11</v>
      </c>
      <c r="G920" s="705"/>
      <c r="H920" s="705"/>
      <c r="I920" s="705"/>
      <c r="J920" s="705"/>
      <c r="K920" s="705"/>
      <c r="L920" s="696">
        <f>1</f>
        <v>1</v>
      </c>
      <c r="M920" s="696">
        <f>1</f>
        <v>1</v>
      </c>
      <c r="N920" s="696">
        <f>1</f>
        <v>1</v>
      </c>
      <c r="O920" s="696">
        <f>1</f>
        <v>1</v>
      </c>
      <c r="P920" s="696">
        <f>1</f>
        <v>1</v>
      </c>
      <c r="Q920" s="696">
        <f>1</f>
        <v>1</v>
      </c>
      <c r="R920" s="696">
        <f>1</f>
        <v>1</v>
      </c>
      <c r="S920" s="696">
        <f>1</f>
        <v>1</v>
      </c>
      <c r="T920" s="705"/>
      <c r="U920" s="705"/>
      <c r="V920" s="705"/>
      <c r="W920" s="705"/>
      <c r="X920" s="705"/>
      <c r="Y920" s="705"/>
      <c r="Z920" s="705"/>
      <c r="AA920" s="705"/>
      <c r="AB920" s="705"/>
      <c r="AC920" s="705"/>
      <c r="AD920" s="705"/>
      <c r="AE920" s="705"/>
      <c r="AF920" s="705"/>
      <c r="AG920" s="705"/>
      <c r="AH920" s="705"/>
      <c r="AI920" s="705"/>
      <c r="AJ920" s="705"/>
      <c r="AK920" s="705"/>
      <c r="AL920" s="705"/>
      <c r="AM920" s="705"/>
      <c r="AN920" s="705"/>
      <c r="AO920" s="705"/>
      <c r="AP920" s="705"/>
      <c r="AQ920" s="705"/>
      <c r="AR920" s="705"/>
      <c r="AS920" s="705"/>
      <c r="AT920" s="705"/>
      <c r="AU920" s="705"/>
      <c r="AV920" s="705"/>
      <c r="AW920" s="705"/>
      <c r="AX920" s="705"/>
      <c r="AY920" s="705"/>
      <c r="AZ920" s="705"/>
      <c r="BA920" s="705"/>
      <c r="BB920" s="705"/>
      <c r="BC920" s="705"/>
      <c r="BD920" s="705"/>
      <c r="BE920" s="705"/>
      <c r="BF920" s="705"/>
      <c r="BG920" s="705"/>
      <c r="BH920" s="705"/>
    </row>
    <row r="921" spans="1:60" s="696" customFormat="1" ht="12.75" x14ac:dyDescent="0.2">
      <c r="A921" s="696" t="s">
        <v>6</v>
      </c>
      <c r="B921" s="696" t="s">
        <v>59</v>
      </c>
      <c r="C921" s="696" t="s">
        <v>43</v>
      </c>
      <c r="D921" s="696" t="str">
        <f>'2 MD eta and phi'!$A$16</f>
        <v>Steam (coal) trains</v>
      </c>
      <c r="E921" s="699" t="s">
        <v>1059</v>
      </c>
      <c r="F921" s="696" t="s">
        <v>12</v>
      </c>
      <c r="G921" s="705"/>
      <c r="H921" s="705"/>
      <c r="I921" s="705"/>
      <c r="J921" s="705"/>
      <c r="K921" s="705"/>
      <c r="L921" s="696">
        <f>'2 MD eta and phi'!K$16</f>
        <v>2.1160109178421215E-2</v>
      </c>
      <c r="M921" s="696">
        <f>'2 MD eta and phi'!L$16</f>
        <v>2.133012234217669E-2</v>
      </c>
      <c r="N921" s="696">
        <f>'2 MD eta and phi'!M$16</f>
        <v>2.1499605255927288E-2</v>
      </c>
      <c r="O921" s="696">
        <f>'2 MD eta and phi'!N$16</f>
        <v>2.1668559573457112E-2</v>
      </c>
      <c r="P921" s="696">
        <f>'2 MD eta and phi'!O$16</f>
        <v>2.1836986943392315E-2</v>
      </c>
      <c r="Q921" s="696">
        <f>'2 MD eta and phi'!P$16</f>
        <v>2.2004889009217182E-2</v>
      </c>
      <c r="R921" s="696">
        <f>'2 MD eta and phi'!Q$16</f>
        <v>2.2172267409290201E-2</v>
      </c>
      <c r="S921" s="696">
        <f>'2 MD eta and phi'!R$16</f>
        <v>2.2339123776859995E-2</v>
      </c>
      <c r="T921" s="705"/>
      <c r="U921" s="705"/>
      <c r="V921" s="705"/>
      <c r="W921" s="705"/>
      <c r="X921" s="705"/>
      <c r="Y921" s="705"/>
      <c r="Z921" s="705"/>
      <c r="AA921" s="705"/>
      <c r="AB921" s="705"/>
      <c r="AC921" s="705"/>
      <c r="AD921" s="705"/>
      <c r="AE921" s="705"/>
      <c r="AF921" s="705"/>
      <c r="AG921" s="705"/>
      <c r="AH921" s="705"/>
      <c r="AI921" s="705"/>
      <c r="AJ921" s="705"/>
      <c r="AK921" s="705"/>
      <c r="AL921" s="705"/>
      <c r="AM921" s="705"/>
      <c r="AN921" s="705"/>
      <c r="AO921" s="705"/>
      <c r="AP921" s="705"/>
      <c r="AQ921" s="705"/>
      <c r="AR921" s="705"/>
      <c r="AS921" s="705"/>
      <c r="AT921" s="705"/>
      <c r="AU921" s="705"/>
      <c r="AV921" s="705"/>
      <c r="AW921" s="705"/>
      <c r="AX921" s="705"/>
      <c r="AY921" s="705"/>
      <c r="AZ921" s="705"/>
      <c r="BA921" s="705"/>
      <c r="BB921" s="705"/>
      <c r="BC921" s="705"/>
      <c r="BD921" s="705"/>
      <c r="BE921" s="705"/>
      <c r="BF921" s="705"/>
      <c r="BG921" s="705"/>
      <c r="BH921" s="705"/>
    </row>
    <row r="922" spans="1:60" s="696" customFormat="1" ht="12.75" x14ac:dyDescent="0.2">
      <c r="A922" s="696" t="s">
        <v>6</v>
      </c>
      <c r="B922" s="696" t="s">
        <v>59</v>
      </c>
      <c r="C922" s="696" t="s">
        <v>43</v>
      </c>
      <c r="D922" s="696" t="str">
        <f>'2 MD eta and phi'!$A$16</f>
        <v>Steam (coal) trains</v>
      </c>
      <c r="E922" s="699" t="s">
        <v>1059</v>
      </c>
      <c r="F922" s="696" t="s">
        <v>13</v>
      </c>
      <c r="G922" s="705"/>
      <c r="H922" s="705"/>
      <c r="I922" s="705"/>
      <c r="J922" s="705"/>
      <c r="K922" s="705"/>
      <c r="L922" s="696">
        <f>1</f>
        <v>1</v>
      </c>
      <c r="M922" s="696">
        <f>1</f>
        <v>1</v>
      </c>
      <c r="N922" s="696">
        <f>1</f>
        <v>1</v>
      </c>
      <c r="O922" s="696">
        <f>1</f>
        <v>1</v>
      </c>
      <c r="P922" s="696">
        <f>1</f>
        <v>1</v>
      </c>
      <c r="Q922" s="696">
        <f>1</f>
        <v>1</v>
      </c>
      <c r="R922" s="696">
        <f>1</f>
        <v>1</v>
      </c>
      <c r="S922" s="696">
        <f>1</f>
        <v>1</v>
      </c>
      <c r="T922" s="705"/>
      <c r="U922" s="705"/>
      <c r="V922" s="705"/>
      <c r="W922" s="705"/>
      <c r="X922" s="705"/>
      <c r="Y922" s="705"/>
      <c r="Z922" s="705"/>
      <c r="AA922" s="705"/>
      <c r="AB922" s="705"/>
      <c r="AC922" s="705"/>
      <c r="AD922" s="705"/>
      <c r="AE922" s="705"/>
      <c r="AF922" s="705"/>
      <c r="AG922" s="705"/>
      <c r="AH922" s="705"/>
      <c r="AI922" s="705"/>
      <c r="AJ922" s="705"/>
      <c r="AK922" s="705"/>
      <c r="AL922" s="705"/>
      <c r="AM922" s="705"/>
      <c r="AN922" s="705"/>
      <c r="AO922" s="705"/>
      <c r="AP922" s="705"/>
      <c r="AQ922" s="705"/>
      <c r="AR922" s="705"/>
      <c r="AS922" s="705"/>
      <c r="AT922" s="705"/>
      <c r="AU922" s="705"/>
      <c r="AV922" s="705"/>
      <c r="AW922" s="705"/>
      <c r="AX922" s="705"/>
      <c r="AY922" s="705"/>
      <c r="AZ922" s="705"/>
      <c r="BA922" s="705"/>
      <c r="BB922" s="705"/>
      <c r="BC922" s="705"/>
      <c r="BD922" s="705"/>
      <c r="BE922" s="705"/>
      <c r="BF922" s="705"/>
      <c r="BG922" s="705"/>
      <c r="BH922" s="705"/>
    </row>
    <row r="923" spans="1:60" s="697" customFormat="1" ht="12.75" x14ac:dyDescent="0.2">
      <c r="A923" s="697" t="s">
        <v>6</v>
      </c>
      <c r="B923" s="697" t="s">
        <v>59</v>
      </c>
      <c r="C923" s="697" t="s">
        <v>22</v>
      </c>
      <c r="F923" s="697" t="s">
        <v>9</v>
      </c>
      <c r="G923" s="697">
        <v>3</v>
      </c>
      <c r="H923" s="697">
        <v>2</v>
      </c>
      <c r="I923" s="697">
        <v>1</v>
      </c>
      <c r="J923" s="697">
        <v>1</v>
      </c>
      <c r="K923" s="697">
        <v>9</v>
      </c>
      <c r="L923" s="697">
        <v>10</v>
      </c>
      <c r="M923" s="697">
        <v>9</v>
      </c>
      <c r="N923" s="697">
        <v>10</v>
      </c>
      <c r="O923" s="697">
        <v>14</v>
      </c>
      <c r="P923" s="697">
        <v>16</v>
      </c>
      <c r="Q923" s="697">
        <v>14</v>
      </c>
      <c r="R923" s="697">
        <v>14</v>
      </c>
      <c r="S923" s="697">
        <v>14</v>
      </c>
      <c r="T923" s="697">
        <v>14</v>
      </c>
      <c r="U923" s="697">
        <v>14</v>
      </c>
      <c r="V923" s="697">
        <v>14</v>
      </c>
      <c r="W923" s="697">
        <v>14</v>
      </c>
      <c r="X923" s="697">
        <v>14</v>
      </c>
      <c r="Y923" s="697">
        <v>14</v>
      </c>
      <c r="Z923" s="697">
        <v>16</v>
      </c>
      <c r="AA923" s="697">
        <v>16</v>
      </c>
      <c r="AB923" s="697">
        <v>16</v>
      </c>
      <c r="AC923" s="697">
        <v>12</v>
      </c>
      <c r="AD923" s="697">
        <v>12</v>
      </c>
      <c r="AE923" s="697">
        <v>12</v>
      </c>
      <c r="AF923" s="697">
        <v>12</v>
      </c>
      <c r="AG923" s="697">
        <v>12</v>
      </c>
      <c r="AH923" s="697">
        <v>12</v>
      </c>
      <c r="AI923" s="697">
        <v>12</v>
      </c>
      <c r="AJ923" s="697">
        <v>12</v>
      </c>
      <c r="AK923" s="697">
        <v>12</v>
      </c>
      <c r="AL923" s="697">
        <v>12</v>
      </c>
      <c r="AM923" s="697">
        <v>12</v>
      </c>
      <c r="AN923" s="697">
        <v>12</v>
      </c>
      <c r="AO923" s="697">
        <v>12</v>
      </c>
      <c r="AP923" s="697">
        <v>12</v>
      </c>
      <c r="AQ923" s="697">
        <v>12</v>
      </c>
      <c r="AR923" s="697">
        <v>12</v>
      </c>
      <c r="AS923" s="697">
        <v>12</v>
      </c>
      <c r="AT923" s="697">
        <v>12</v>
      </c>
      <c r="AU923" s="697">
        <v>12</v>
      </c>
      <c r="AV923" s="697">
        <v>12</v>
      </c>
      <c r="AW923" s="697">
        <v>12</v>
      </c>
      <c r="AX923" s="697">
        <v>12</v>
      </c>
      <c r="AY923" s="697">
        <v>12</v>
      </c>
    </row>
    <row r="924" spans="1:60" s="697" customFormat="1" ht="12.75" x14ac:dyDescent="0.2">
      <c r="A924" s="697" t="s">
        <v>6</v>
      </c>
      <c r="B924" s="697" t="s">
        <v>59</v>
      </c>
      <c r="C924" s="697" t="s">
        <v>22</v>
      </c>
      <c r="F924" s="697" t="s">
        <v>10</v>
      </c>
      <c r="G924" s="697">
        <v>2.8559188919034701E-5</v>
      </c>
      <c r="H924" s="697">
        <v>1.9297382310089601E-5</v>
      </c>
      <c r="I924" s="697">
        <v>9.3169727292208193E-6</v>
      </c>
      <c r="J924" s="697">
        <v>9.0399566082082803E-6</v>
      </c>
      <c r="K924" s="697">
        <v>8.1826364454627297E-5</v>
      </c>
      <c r="L924" s="697">
        <v>8.7941466160123798E-5</v>
      </c>
      <c r="M924" s="697">
        <v>8.0845827007895897E-5</v>
      </c>
      <c r="N924" s="697">
        <v>8.8607707098363396E-5</v>
      </c>
      <c r="O924" s="697">
        <v>1.19420299744952E-4</v>
      </c>
      <c r="P924" s="697">
        <v>1.3278779680147399E-4</v>
      </c>
      <c r="Q924" s="697">
        <v>1.12691474889925E-4</v>
      </c>
      <c r="R924" s="697">
        <v>1.1301259283177301E-4</v>
      </c>
      <c r="S924" s="697">
        <v>1.12211855984098E-4</v>
      </c>
      <c r="T924" s="697">
        <v>1.06734163318518E-4</v>
      </c>
      <c r="U924" s="697">
        <v>1.11205547568173E-4</v>
      </c>
      <c r="V924" s="697">
        <v>1.1333554607494701E-4</v>
      </c>
      <c r="W924" s="697">
        <v>1.12301867419624E-4</v>
      </c>
      <c r="X924" s="697">
        <v>1.09397221310579E-4</v>
      </c>
      <c r="Y924" s="697">
        <v>1.09452814110031E-4</v>
      </c>
      <c r="Z924" s="697">
        <v>1.19345093797785E-4</v>
      </c>
      <c r="AA924" s="697">
        <v>1.2884833745379601E-4</v>
      </c>
      <c r="AB924" s="697">
        <v>1.3159950979182601E-4</v>
      </c>
      <c r="AC924" s="697">
        <v>9.9435702388942797E-5</v>
      </c>
      <c r="AD924" s="697">
        <v>1.00312641064652E-4</v>
      </c>
      <c r="AE924" s="697">
        <v>1.0046633122075E-4</v>
      </c>
      <c r="AF924" s="697">
        <v>9.6256427121852597E-5</v>
      </c>
      <c r="AG924" s="697">
        <v>9.3962884660559102E-5</v>
      </c>
      <c r="AH924" s="697">
        <v>9.2961281626202698E-5</v>
      </c>
      <c r="AI924" s="697">
        <v>9.1788732933032499E-5</v>
      </c>
      <c r="AJ924" s="697">
        <v>9.3764650726676E-5</v>
      </c>
      <c r="AK924" s="697">
        <v>9.4238864107557997E-5</v>
      </c>
      <c r="AL924" s="697">
        <v>9.0245241443623003E-5</v>
      </c>
      <c r="AM924" s="697">
        <v>9.2254468575821605E-5</v>
      </c>
      <c r="AN924" s="697">
        <v>9.0812774330255796E-5</v>
      </c>
      <c r="AO924" s="697">
        <v>9.0975944444023302E-5</v>
      </c>
      <c r="AP924" s="697">
        <v>9.13235059093919E-5</v>
      </c>
      <c r="AQ924" s="697">
        <v>8.6268871315600299E-5</v>
      </c>
      <c r="AR924" s="697">
        <v>8.8390627647115094E-5</v>
      </c>
      <c r="AS924" s="697">
        <v>8.8090851031029995E-5</v>
      </c>
      <c r="AT924" s="697">
        <v>8.6520159197092905E-5</v>
      </c>
      <c r="AU924" s="697">
        <v>8.60782738436819E-5</v>
      </c>
      <c r="AV924" s="697">
        <v>8.5168598337792895E-5</v>
      </c>
      <c r="AW924" s="697">
        <v>8.7687889571717696E-5</v>
      </c>
      <c r="AX924" s="697">
        <v>8.6984886375992196E-5</v>
      </c>
      <c r="AY924" s="697">
        <v>8.6605705872588599E-5</v>
      </c>
    </row>
    <row r="925" spans="1:60" s="696" customFormat="1" ht="12.75" x14ac:dyDescent="0.2">
      <c r="A925" s="696" t="s">
        <v>6</v>
      </c>
      <c r="B925" s="696" t="s">
        <v>59</v>
      </c>
      <c r="C925" s="696" t="s">
        <v>22</v>
      </c>
      <c r="D925" s="696" t="str">
        <f>'2 MD eta and phi'!$A$10</f>
        <v>Diesel trains</v>
      </c>
      <c r="E925" s="699" t="s">
        <v>1060</v>
      </c>
      <c r="F925" s="696" t="s">
        <v>11</v>
      </c>
      <c r="G925" s="696">
        <f>1</f>
        <v>1</v>
      </c>
      <c r="H925" s="696">
        <f>1</f>
        <v>1</v>
      </c>
      <c r="I925" s="696">
        <f>1</f>
        <v>1</v>
      </c>
      <c r="J925" s="696">
        <f>1</f>
        <v>1</v>
      </c>
      <c r="K925" s="696">
        <f>1</f>
        <v>1</v>
      </c>
      <c r="L925" s="696">
        <f>1</f>
        <v>1</v>
      </c>
      <c r="M925" s="696">
        <f>1</f>
        <v>1</v>
      </c>
      <c r="N925" s="696">
        <f>1</f>
        <v>1</v>
      </c>
      <c r="O925" s="696">
        <f>1</f>
        <v>1</v>
      </c>
      <c r="P925" s="696">
        <f>1</f>
        <v>1</v>
      </c>
      <c r="Q925" s="696">
        <f>1</f>
        <v>1</v>
      </c>
      <c r="R925" s="696">
        <f>1</f>
        <v>1</v>
      </c>
      <c r="S925" s="696">
        <f>1</f>
        <v>1</v>
      </c>
      <c r="T925" s="696">
        <f>1</f>
        <v>1</v>
      </c>
      <c r="U925" s="696">
        <f>1</f>
        <v>1</v>
      </c>
      <c r="V925" s="696">
        <f>1</f>
        <v>1</v>
      </c>
      <c r="W925" s="696">
        <f>1</f>
        <v>1</v>
      </c>
      <c r="X925" s="696">
        <f>1</f>
        <v>1</v>
      </c>
      <c r="Y925" s="696">
        <f>1</f>
        <v>1</v>
      </c>
      <c r="Z925" s="696">
        <f>1</f>
        <v>1</v>
      </c>
      <c r="AA925" s="696">
        <f>1</f>
        <v>1</v>
      </c>
      <c r="AB925" s="696">
        <f>1</f>
        <v>1</v>
      </c>
      <c r="AC925" s="696">
        <f>1</f>
        <v>1</v>
      </c>
      <c r="AD925" s="696">
        <f>1</f>
        <v>1</v>
      </c>
      <c r="AE925" s="696">
        <f>1</f>
        <v>1</v>
      </c>
      <c r="AF925" s="696">
        <f>1</f>
        <v>1</v>
      </c>
      <c r="AG925" s="696">
        <f>1</f>
        <v>1</v>
      </c>
      <c r="AH925" s="696">
        <f>1</f>
        <v>1</v>
      </c>
      <c r="AI925" s="696">
        <f>1</f>
        <v>1</v>
      </c>
      <c r="AJ925" s="696">
        <f>1</f>
        <v>1</v>
      </c>
      <c r="AK925" s="696">
        <f>1</f>
        <v>1</v>
      </c>
      <c r="AL925" s="696">
        <f>1</f>
        <v>1</v>
      </c>
      <c r="AM925" s="696">
        <f>1</f>
        <v>1</v>
      </c>
      <c r="AN925" s="696">
        <f>1</f>
        <v>1</v>
      </c>
      <c r="AO925" s="696">
        <f>1</f>
        <v>1</v>
      </c>
      <c r="AP925" s="696">
        <f>1</f>
        <v>1</v>
      </c>
      <c r="AQ925" s="696">
        <f>1</f>
        <v>1</v>
      </c>
      <c r="AR925" s="696">
        <f>1</f>
        <v>1</v>
      </c>
      <c r="AS925" s="696">
        <f>1</f>
        <v>1</v>
      </c>
      <c r="AT925" s="696">
        <f>1</f>
        <v>1</v>
      </c>
      <c r="AU925" s="696">
        <f>1</f>
        <v>1</v>
      </c>
      <c r="AV925" s="696">
        <f>1</f>
        <v>1</v>
      </c>
      <c r="AW925" s="696">
        <f>1</f>
        <v>1</v>
      </c>
      <c r="AX925" s="696">
        <f>1</f>
        <v>1</v>
      </c>
      <c r="AY925" s="696">
        <f>1</f>
        <v>1</v>
      </c>
      <c r="AZ925" s="705"/>
      <c r="BA925" s="705"/>
      <c r="BB925" s="705"/>
      <c r="BC925" s="705"/>
      <c r="BD925" s="705"/>
      <c r="BE925" s="705"/>
      <c r="BF925" s="705"/>
      <c r="BG925" s="705"/>
      <c r="BH925" s="705"/>
    </row>
    <row r="926" spans="1:60" s="696" customFormat="1" ht="12.75" x14ac:dyDescent="0.2">
      <c r="A926" s="696" t="s">
        <v>6</v>
      </c>
      <c r="B926" s="696" t="s">
        <v>59</v>
      </c>
      <c r="C926" s="696" t="s">
        <v>22</v>
      </c>
      <c r="D926" s="696" t="str">
        <f>'2 MD eta and phi'!$A$10</f>
        <v>Diesel trains</v>
      </c>
      <c r="E926" s="699" t="s">
        <v>1060</v>
      </c>
      <c r="F926" s="696" t="s">
        <v>12</v>
      </c>
      <c r="G926" s="696">
        <f>'2 MD eta and phi'!F$10</f>
        <v>0.12073181102268958</v>
      </c>
      <c r="H926" s="696">
        <f>'2 MD eta and phi'!G$10</f>
        <v>0.12175875773055531</v>
      </c>
      <c r="I926" s="696">
        <f>'2 MD eta and phi'!H$10</f>
        <v>0.12278250151880689</v>
      </c>
      <c r="J926" s="696">
        <f>'2 MD eta and phi'!I$10</f>
        <v>0.12380305237695398</v>
      </c>
      <c r="K926" s="696">
        <f>'2 MD eta and phi'!J$10</f>
        <v>0.12482042026335013</v>
      </c>
      <c r="L926" s="696">
        <f>'2 MD eta and phi'!K$10</f>
        <v>0.12583461510529012</v>
      </c>
      <c r="M926" s="696">
        <f>'2 MD eta and phi'!L$10</f>
        <v>0.1268456467991067</v>
      </c>
      <c r="N926" s="696">
        <f>'2 MD eta and phi'!M$10</f>
        <v>0.12785352521026719</v>
      </c>
      <c r="O926" s="696">
        <f>'2 MD eta and phi'!N$10</f>
        <v>0.12885826017346971</v>
      </c>
      <c r="P926" s="696">
        <f>'2 MD eta and phi'!O$10</f>
        <v>0.12985986149273918</v>
      </c>
      <c r="Q926" s="696">
        <f>'2 MD eta and phi'!P$10</f>
        <v>0.13085833894152291</v>
      </c>
      <c r="R926" s="696">
        <f>'2 MD eta and phi'!Q$10</f>
        <v>0.13185370226278623</v>
      </c>
      <c r="S926" s="696">
        <f>'2 MD eta and phi'!R$10</f>
        <v>0.13284596116910716</v>
      </c>
      <c r="T926" s="696">
        <f>'2 MD eta and phi'!S$10</f>
        <v>0.13383512534277153</v>
      </c>
      <c r="U926" s="696">
        <f>'2 MD eta and phi'!T$10</f>
        <v>0.13482120443586729</v>
      </c>
      <c r="V926" s="696">
        <f>'2 MD eta and phi'!U$10</f>
        <v>0.13580420807037866</v>
      </c>
      <c r="W926" s="696">
        <f>'2 MD eta and phi'!V$10</f>
        <v>0.13678414583828016</v>
      </c>
      <c r="X926" s="696">
        <f>'2 MD eta and phi'!W$10</f>
        <v>0.13776102730163006</v>
      </c>
      <c r="Y926" s="696">
        <f>'2 MD eta and phi'!X$10</f>
        <v>0.13873486199266391</v>
      </c>
      <c r="Z926" s="696">
        <f>'2 MD eta and phi'!Y$10</f>
        <v>0.13970565941388713</v>
      </c>
      <c r="AA926" s="696">
        <f>'2 MD eta and phi'!Z$10</f>
        <v>0.14067342903816815</v>
      </c>
      <c r="AB926" s="696">
        <f>'2 MD eta and phi'!AA$10</f>
        <v>0.1416381803088308</v>
      </c>
      <c r="AC926" s="696">
        <f>'2 MD eta and phi'!AB$10</f>
        <v>0.14259992263974625</v>
      </c>
      <c r="AD926" s="696">
        <f>'2 MD eta and phi'!AC$10</f>
        <v>0.13760236161659115</v>
      </c>
      <c r="AE926" s="696">
        <f>'2 MD eta and phi'!AD$10</f>
        <v>0.14290390242366796</v>
      </c>
      <c r="AF926" s="696">
        <f>'2 MD eta and phi'!AE$10</f>
        <v>0.14291386687121002</v>
      </c>
      <c r="AG926" s="696">
        <f>'2 MD eta and phi'!AF$10</f>
        <v>0.14538517247666036</v>
      </c>
      <c r="AH926" s="696">
        <f>'2 MD eta and phi'!AG$10</f>
        <v>0.15355751848509336</v>
      </c>
      <c r="AI926" s="696">
        <f>'2 MD eta and phi'!AH$10</f>
        <v>0.15351615268155092</v>
      </c>
      <c r="AJ926" s="696">
        <f>'2 MD eta and phi'!AI$10</f>
        <v>0.16539241325515328</v>
      </c>
      <c r="AK926" s="696">
        <f>'2 MD eta and phi'!AJ$10</f>
        <v>0.17278707540979707</v>
      </c>
      <c r="AL926" s="696">
        <f>'2 MD eta and phi'!AK$10</f>
        <v>0.17026140273888063</v>
      </c>
      <c r="AM926" s="696">
        <f>'2 MD eta and phi'!AL$10</f>
        <v>0.16543760997333873</v>
      </c>
      <c r="AN926" s="696">
        <f>'2 MD eta and phi'!AM$10</f>
        <v>0.17592306304945687</v>
      </c>
      <c r="AO926" s="696">
        <f>'2 MD eta and phi'!AN$10</f>
        <v>0.1796893403920688</v>
      </c>
      <c r="AP926" s="696">
        <f>'2 MD eta and phi'!AO$10</f>
        <v>0.17991716388220688</v>
      </c>
      <c r="AQ926" s="696">
        <f>'2 MD eta and phi'!AP$10</f>
        <v>0.18631622235748591</v>
      </c>
      <c r="AR926" s="696">
        <f>'2 MD eta and phi'!AQ$10</f>
        <v>0.18688072554442642</v>
      </c>
      <c r="AS926" s="696">
        <f>'2 MD eta and phi'!AR$10</f>
        <v>0.1929303201516159</v>
      </c>
      <c r="AT926" s="696">
        <f>'2 MD eta and phi'!AS$10</f>
        <v>0.18813423826924844</v>
      </c>
      <c r="AU926" s="696">
        <f>'2 MD eta and phi'!AT$10</f>
        <v>0.18756651184190457</v>
      </c>
      <c r="AV926" s="696">
        <f>'2 MD eta and phi'!AU$10</f>
        <v>0.18388677123808694</v>
      </c>
      <c r="AW926" s="696">
        <f>'2 MD eta and phi'!AV$10</f>
        <v>0.18606418009126252</v>
      </c>
      <c r="AX926" s="696">
        <f>'2 MD eta and phi'!AW$10</f>
        <v>0.18452362281145657</v>
      </c>
      <c r="AY926" s="696">
        <f>'2 MD eta and phi'!AX$10</f>
        <v>0.17423141294693409</v>
      </c>
      <c r="AZ926" s="705"/>
      <c r="BA926" s="705"/>
      <c r="BB926" s="705"/>
      <c r="BC926" s="705"/>
      <c r="BD926" s="705"/>
      <c r="BE926" s="705"/>
      <c r="BF926" s="705"/>
      <c r="BG926" s="705"/>
      <c r="BH926" s="705"/>
    </row>
    <row r="927" spans="1:60" s="696" customFormat="1" ht="12.75" x14ac:dyDescent="0.2">
      <c r="A927" s="696" t="s">
        <v>6</v>
      </c>
      <c r="B927" s="696" t="s">
        <v>59</v>
      </c>
      <c r="C927" s="696" t="s">
        <v>22</v>
      </c>
      <c r="D927" s="696" t="str">
        <f>'2 MD eta and phi'!$A$10</f>
        <v>Diesel trains</v>
      </c>
      <c r="E927" s="699" t="s">
        <v>1060</v>
      </c>
      <c r="F927" s="696" t="s">
        <v>13</v>
      </c>
      <c r="G927" s="696">
        <f>1</f>
        <v>1</v>
      </c>
      <c r="H927" s="696">
        <f>1</f>
        <v>1</v>
      </c>
      <c r="I927" s="696">
        <f>1</f>
        <v>1</v>
      </c>
      <c r="J927" s="696">
        <f>1</f>
        <v>1</v>
      </c>
      <c r="K927" s="696">
        <f>1</f>
        <v>1</v>
      </c>
      <c r="L927" s="696">
        <f>1</f>
        <v>1</v>
      </c>
      <c r="M927" s="696">
        <f>1</f>
        <v>1</v>
      </c>
      <c r="N927" s="696">
        <f>1</f>
        <v>1</v>
      </c>
      <c r="O927" s="696">
        <f>1</f>
        <v>1</v>
      </c>
      <c r="P927" s="696">
        <f>1</f>
        <v>1</v>
      </c>
      <c r="Q927" s="696">
        <f>1</f>
        <v>1</v>
      </c>
      <c r="R927" s="696">
        <f>1</f>
        <v>1</v>
      </c>
      <c r="S927" s="696">
        <f>1</f>
        <v>1</v>
      </c>
      <c r="T927" s="696">
        <f>1</f>
        <v>1</v>
      </c>
      <c r="U927" s="696">
        <f>1</f>
        <v>1</v>
      </c>
      <c r="V927" s="696">
        <f>1</f>
        <v>1</v>
      </c>
      <c r="W927" s="696">
        <f>1</f>
        <v>1</v>
      </c>
      <c r="X927" s="696">
        <f>1</f>
        <v>1</v>
      </c>
      <c r="Y927" s="696">
        <f>1</f>
        <v>1</v>
      </c>
      <c r="Z927" s="696">
        <f>1</f>
        <v>1</v>
      </c>
      <c r="AA927" s="696">
        <f>1</f>
        <v>1</v>
      </c>
      <c r="AB927" s="696">
        <f>1</f>
        <v>1</v>
      </c>
      <c r="AC927" s="696">
        <f>1</f>
        <v>1</v>
      </c>
      <c r="AD927" s="696">
        <f>1</f>
        <v>1</v>
      </c>
      <c r="AE927" s="696">
        <f>1</f>
        <v>1</v>
      </c>
      <c r="AF927" s="696">
        <f>1</f>
        <v>1</v>
      </c>
      <c r="AG927" s="696">
        <f>1</f>
        <v>1</v>
      </c>
      <c r="AH927" s="696">
        <f>1</f>
        <v>1</v>
      </c>
      <c r="AI927" s="696">
        <f>1</f>
        <v>1</v>
      </c>
      <c r="AJ927" s="696">
        <f>1</f>
        <v>1</v>
      </c>
      <c r="AK927" s="696">
        <f>1</f>
        <v>1</v>
      </c>
      <c r="AL927" s="696">
        <f>1</f>
        <v>1</v>
      </c>
      <c r="AM927" s="696">
        <f>1</f>
        <v>1</v>
      </c>
      <c r="AN927" s="696">
        <f>1</f>
        <v>1</v>
      </c>
      <c r="AO927" s="696">
        <f>1</f>
        <v>1</v>
      </c>
      <c r="AP927" s="696">
        <f>1</f>
        <v>1</v>
      </c>
      <c r="AQ927" s="696">
        <f>1</f>
        <v>1</v>
      </c>
      <c r="AR927" s="696">
        <f>1</f>
        <v>1</v>
      </c>
      <c r="AS927" s="696">
        <f>1</f>
        <v>1</v>
      </c>
      <c r="AT927" s="696">
        <f>1</f>
        <v>1</v>
      </c>
      <c r="AU927" s="696">
        <f>1</f>
        <v>1</v>
      </c>
      <c r="AV927" s="696">
        <f>1</f>
        <v>1</v>
      </c>
      <c r="AW927" s="696">
        <f>1</f>
        <v>1</v>
      </c>
      <c r="AX927" s="696">
        <f>1</f>
        <v>1</v>
      </c>
      <c r="AY927" s="696">
        <f>1</f>
        <v>1</v>
      </c>
      <c r="AZ927" s="705"/>
      <c r="BA927" s="705"/>
      <c r="BB927" s="705"/>
      <c r="BC927" s="705"/>
      <c r="BD927" s="705"/>
      <c r="BE927" s="705"/>
      <c r="BF927" s="705"/>
      <c r="BG927" s="705"/>
      <c r="BH927" s="705"/>
    </row>
    <row r="928" spans="1:60" s="697" customFormat="1" ht="12.75" x14ac:dyDescent="0.2">
      <c r="A928" s="697" t="s">
        <v>6</v>
      </c>
      <c r="B928" s="697" t="s">
        <v>59</v>
      </c>
      <c r="C928" s="697" t="s">
        <v>16</v>
      </c>
      <c r="F928" s="697" t="s">
        <v>9</v>
      </c>
      <c r="G928" s="697">
        <v>247</v>
      </c>
      <c r="H928" s="697">
        <v>445</v>
      </c>
      <c r="I928" s="697">
        <v>549</v>
      </c>
      <c r="J928" s="697">
        <v>689</v>
      </c>
      <c r="K928" s="697">
        <v>763</v>
      </c>
      <c r="L928" s="697">
        <v>839</v>
      </c>
      <c r="M928" s="697">
        <v>861</v>
      </c>
      <c r="N928" s="697">
        <v>870</v>
      </c>
      <c r="O928" s="697">
        <v>951</v>
      </c>
      <c r="P928" s="697">
        <v>977</v>
      </c>
      <c r="Q928" s="697">
        <v>1022</v>
      </c>
      <c r="R928" s="697">
        <v>1000</v>
      </c>
      <c r="S928" s="697">
        <v>958</v>
      </c>
      <c r="T928" s="697">
        <v>987</v>
      </c>
      <c r="U928" s="697">
        <v>923</v>
      </c>
      <c r="V928" s="697">
        <v>880</v>
      </c>
      <c r="W928" s="697">
        <v>827</v>
      </c>
      <c r="X928" s="697">
        <v>822</v>
      </c>
      <c r="Y928" s="697">
        <v>838</v>
      </c>
      <c r="Z928" s="697">
        <v>825</v>
      </c>
      <c r="AA928" s="697">
        <v>804</v>
      </c>
      <c r="AB928" s="697">
        <v>776</v>
      </c>
      <c r="AC928" s="697">
        <v>701</v>
      </c>
      <c r="AD928" s="697">
        <v>747</v>
      </c>
      <c r="AE928" s="697">
        <v>687</v>
      </c>
      <c r="AF928" s="697">
        <v>731</v>
      </c>
      <c r="AG928" s="697">
        <v>734</v>
      </c>
      <c r="AH928" s="697">
        <v>695</v>
      </c>
      <c r="AI928" s="697">
        <v>701</v>
      </c>
      <c r="AJ928" s="697">
        <v>642</v>
      </c>
      <c r="AK928" s="697">
        <v>612</v>
      </c>
      <c r="AL928" s="697">
        <v>629</v>
      </c>
      <c r="AM928" s="697">
        <v>652</v>
      </c>
      <c r="AN928" s="697">
        <v>610</v>
      </c>
      <c r="AO928" s="697">
        <v>598</v>
      </c>
      <c r="AP928" s="697">
        <v>600</v>
      </c>
      <c r="AQ928" s="697">
        <v>576</v>
      </c>
      <c r="AR928" s="697">
        <v>471</v>
      </c>
      <c r="AS928" s="697">
        <v>480</v>
      </c>
      <c r="AT928" s="697">
        <v>579</v>
      </c>
      <c r="AU928" s="697">
        <v>585</v>
      </c>
      <c r="AV928" s="697">
        <v>608</v>
      </c>
      <c r="AW928" s="697">
        <v>605</v>
      </c>
      <c r="AX928" s="697">
        <v>610</v>
      </c>
      <c r="AY928" s="697">
        <v>641</v>
      </c>
      <c r="AZ928" s="697">
        <v>635</v>
      </c>
      <c r="BA928" s="697">
        <v>590</v>
      </c>
      <c r="BB928" s="697">
        <v>604</v>
      </c>
      <c r="BC928" s="697">
        <v>616</v>
      </c>
      <c r="BD928" s="697">
        <v>614</v>
      </c>
      <c r="BE928" s="697">
        <v>617</v>
      </c>
      <c r="BF928" s="697">
        <v>649</v>
      </c>
      <c r="BG928" s="697">
        <v>654</v>
      </c>
      <c r="BH928" s="697">
        <v>656</v>
      </c>
    </row>
    <row r="929" spans="1:60" s="697" customFormat="1" ht="12.75" x14ac:dyDescent="0.2">
      <c r="A929" s="697" t="s">
        <v>6</v>
      </c>
      <c r="B929" s="697" t="s">
        <v>59</v>
      </c>
      <c r="C929" s="697" t="s">
        <v>16</v>
      </c>
      <c r="F929" s="697" t="s">
        <v>10</v>
      </c>
      <c r="G929" s="697">
        <v>2.3513732210005199E-3</v>
      </c>
      <c r="H929" s="697">
        <v>4.2936675639949403E-3</v>
      </c>
      <c r="I929" s="697">
        <v>5.1150180283422303E-3</v>
      </c>
      <c r="J929" s="697">
        <v>6.2285301030555098E-3</v>
      </c>
      <c r="K929" s="697">
        <v>6.93705734209785E-3</v>
      </c>
      <c r="L929" s="697">
        <v>7.3782890108343904E-3</v>
      </c>
      <c r="M929" s="697">
        <v>7.7342507837553798E-3</v>
      </c>
      <c r="N929" s="697">
        <v>7.7088705175576196E-3</v>
      </c>
      <c r="O929" s="697">
        <v>8.1120503612464104E-3</v>
      </c>
      <c r="P929" s="697">
        <v>8.1083548421899999E-3</v>
      </c>
      <c r="Q929" s="697">
        <v>8.22647766696449E-3</v>
      </c>
      <c r="R929" s="697">
        <v>8.0723280594123294E-3</v>
      </c>
      <c r="S929" s="697">
        <v>7.6784970023404198E-3</v>
      </c>
      <c r="T929" s="697">
        <v>7.5247585139554896E-3</v>
      </c>
      <c r="U929" s="697">
        <v>7.3316228861016897E-3</v>
      </c>
      <c r="V929" s="697">
        <v>7.12394861042525E-3</v>
      </c>
      <c r="W929" s="697">
        <v>6.63383173971636E-3</v>
      </c>
      <c r="X929" s="697">
        <v>6.4231797083782599E-3</v>
      </c>
      <c r="Y929" s="697">
        <v>6.55153273030045E-3</v>
      </c>
      <c r="Z929" s="697">
        <v>6.1537313989482702E-3</v>
      </c>
      <c r="AA929" s="697">
        <v>6.4746289570532401E-3</v>
      </c>
      <c r="AB929" s="697">
        <v>6.3825762249035602E-3</v>
      </c>
      <c r="AC929" s="697">
        <v>5.8087022812207401E-3</v>
      </c>
      <c r="AD929" s="697">
        <v>6.2444619062745604E-3</v>
      </c>
      <c r="AE929" s="697">
        <v>5.7516974623879197E-3</v>
      </c>
      <c r="AF929" s="697">
        <v>5.86362068550619E-3</v>
      </c>
      <c r="AG929" s="697">
        <v>5.7473964450708596E-3</v>
      </c>
      <c r="AH929" s="697">
        <v>5.3840075608509097E-3</v>
      </c>
      <c r="AI929" s="697">
        <v>5.3619918155046499E-3</v>
      </c>
      <c r="AJ929" s="697">
        <v>5.0164088138771696E-3</v>
      </c>
      <c r="AK929" s="697">
        <v>4.8061820694854599E-3</v>
      </c>
      <c r="AL929" s="697">
        <v>4.7303547390032397E-3</v>
      </c>
      <c r="AM929" s="697">
        <v>5.0124927926196404E-3</v>
      </c>
      <c r="AN929" s="697">
        <v>4.6163160284546697E-3</v>
      </c>
      <c r="AO929" s="697">
        <v>4.5336345647938297E-3</v>
      </c>
      <c r="AP929" s="697">
        <v>4.5661752954695902E-3</v>
      </c>
      <c r="AQ929" s="697">
        <v>4.1409058231488098E-3</v>
      </c>
      <c r="AR929" s="697">
        <v>3.4693321351492701E-3</v>
      </c>
      <c r="AS929" s="697">
        <v>3.5236340412412E-3</v>
      </c>
      <c r="AT929" s="697">
        <v>4.1745976812597304E-3</v>
      </c>
      <c r="AU929" s="697">
        <v>4.1963158498794896E-3</v>
      </c>
      <c r="AV929" s="697">
        <v>4.3152089824481698E-3</v>
      </c>
      <c r="AW929" s="697">
        <v>4.4209310992407696E-3</v>
      </c>
      <c r="AX929" s="697">
        <v>4.4217317241129397E-3</v>
      </c>
      <c r="AY929" s="697">
        <v>4.6261881220274401E-3</v>
      </c>
      <c r="AZ929" s="697">
        <v>4.6185177103789396E-3</v>
      </c>
      <c r="BA929" s="697">
        <v>4.3626791286472703E-3</v>
      </c>
      <c r="BB929" s="697">
        <v>4.5387598064264003E-3</v>
      </c>
      <c r="BC929" s="697">
        <v>4.6303952373077601E-3</v>
      </c>
      <c r="BD929" s="697">
        <v>4.9731095704010899E-3</v>
      </c>
      <c r="BE929" s="697">
        <v>4.7525881192999799E-3</v>
      </c>
      <c r="BF929" s="697">
        <v>5.4864698075085998E-3</v>
      </c>
      <c r="BG929" s="697">
        <v>5.3693258786729403E-3</v>
      </c>
      <c r="BH929" s="697">
        <v>5.3504286052182999E-3</v>
      </c>
    </row>
    <row r="930" spans="1:60" s="696" customFormat="1" ht="12.75" x14ac:dyDescent="0.2">
      <c r="A930" s="696" t="s">
        <v>6</v>
      </c>
      <c r="B930" s="696" t="s">
        <v>59</v>
      </c>
      <c r="C930" s="696" t="s">
        <v>16</v>
      </c>
      <c r="D930" s="696" t="str">
        <f>'2 MD eta and phi'!$A$10</f>
        <v>Diesel trains</v>
      </c>
      <c r="E930" s="699" t="s">
        <v>1060</v>
      </c>
      <c r="F930" s="696" t="s">
        <v>11</v>
      </c>
      <c r="G930" s="696">
        <f>1</f>
        <v>1</v>
      </c>
      <c r="H930" s="696">
        <f>1</f>
        <v>1</v>
      </c>
      <c r="I930" s="696">
        <f>1</f>
        <v>1</v>
      </c>
      <c r="J930" s="696">
        <f>1</f>
        <v>1</v>
      </c>
      <c r="K930" s="696">
        <f>1</f>
        <v>1</v>
      </c>
      <c r="L930" s="696">
        <f>1</f>
        <v>1</v>
      </c>
      <c r="M930" s="696">
        <f>1</f>
        <v>1</v>
      </c>
      <c r="N930" s="696">
        <f>1</f>
        <v>1</v>
      </c>
      <c r="O930" s="696">
        <f>1</f>
        <v>1</v>
      </c>
      <c r="P930" s="696">
        <f>1</f>
        <v>1</v>
      </c>
      <c r="Q930" s="696">
        <f>1</f>
        <v>1</v>
      </c>
      <c r="R930" s="696">
        <f>1</f>
        <v>1</v>
      </c>
      <c r="S930" s="696">
        <f>1</f>
        <v>1</v>
      </c>
      <c r="T930" s="696">
        <f>1</f>
        <v>1</v>
      </c>
      <c r="U930" s="696">
        <f>1</f>
        <v>1</v>
      </c>
      <c r="V930" s="696">
        <f>1</f>
        <v>1</v>
      </c>
      <c r="W930" s="696">
        <f>1</f>
        <v>1</v>
      </c>
      <c r="X930" s="696">
        <f>1</f>
        <v>1</v>
      </c>
      <c r="Y930" s="696">
        <f>1</f>
        <v>1</v>
      </c>
      <c r="Z930" s="696">
        <f>1</f>
        <v>1</v>
      </c>
      <c r="AA930" s="696">
        <f>1</f>
        <v>1</v>
      </c>
      <c r="AB930" s="696">
        <f>1</f>
        <v>1</v>
      </c>
      <c r="AC930" s="696">
        <f>1</f>
        <v>1</v>
      </c>
      <c r="AD930" s="696">
        <f>1</f>
        <v>1</v>
      </c>
      <c r="AE930" s="696">
        <f>1</f>
        <v>1</v>
      </c>
      <c r="AF930" s="696">
        <f>1</f>
        <v>1</v>
      </c>
      <c r="AG930" s="696">
        <f>1</f>
        <v>1</v>
      </c>
      <c r="AH930" s="696">
        <f>1</f>
        <v>1</v>
      </c>
      <c r="AI930" s="696">
        <f>1</f>
        <v>1</v>
      </c>
      <c r="AJ930" s="696">
        <f>1</f>
        <v>1</v>
      </c>
      <c r="AK930" s="696">
        <f>1</f>
        <v>1</v>
      </c>
      <c r="AL930" s="696">
        <f>1</f>
        <v>1</v>
      </c>
      <c r="AM930" s="696">
        <f>1</f>
        <v>1</v>
      </c>
      <c r="AN930" s="696">
        <f>1</f>
        <v>1</v>
      </c>
      <c r="AO930" s="696">
        <f>1</f>
        <v>1</v>
      </c>
      <c r="AP930" s="696">
        <f>1</f>
        <v>1</v>
      </c>
      <c r="AQ930" s="696">
        <f>1</f>
        <v>1</v>
      </c>
      <c r="AR930" s="696">
        <f>1</f>
        <v>1</v>
      </c>
      <c r="AS930" s="696">
        <f>1</f>
        <v>1</v>
      </c>
      <c r="AT930" s="696">
        <f>1</f>
        <v>1</v>
      </c>
      <c r="AU930" s="696">
        <f>1</f>
        <v>1</v>
      </c>
      <c r="AV930" s="696">
        <f>1</f>
        <v>1</v>
      </c>
      <c r="AW930" s="696">
        <f>1</f>
        <v>1</v>
      </c>
      <c r="AX930" s="696">
        <f>1</f>
        <v>1</v>
      </c>
      <c r="AY930" s="696">
        <f>1</f>
        <v>1</v>
      </c>
      <c r="AZ930" s="696">
        <f>1</f>
        <v>1</v>
      </c>
      <c r="BA930" s="696">
        <f>1</f>
        <v>1</v>
      </c>
      <c r="BB930" s="696">
        <f>1</f>
        <v>1</v>
      </c>
      <c r="BC930" s="696">
        <f>1</f>
        <v>1</v>
      </c>
      <c r="BD930" s="696">
        <f>1</f>
        <v>1</v>
      </c>
      <c r="BE930" s="696">
        <f>1</f>
        <v>1</v>
      </c>
      <c r="BF930" s="696">
        <f>1</f>
        <v>1</v>
      </c>
      <c r="BG930" s="696">
        <f>1</f>
        <v>1</v>
      </c>
      <c r="BH930" s="696">
        <f>1</f>
        <v>1</v>
      </c>
    </row>
    <row r="931" spans="1:60" s="696" customFormat="1" ht="12.75" x14ac:dyDescent="0.2">
      <c r="A931" s="696" t="s">
        <v>6</v>
      </c>
      <c r="B931" s="696" t="s">
        <v>59</v>
      </c>
      <c r="C931" s="696" t="s">
        <v>16</v>
      </c>
      <c r="D931" s="696" t="str">
        <f>'2 MD eta and phi'!$A$10</f>
        <v>Diesel trains</v>
      </c>
      <c r="E931" s="699" t="s">
        <v>1060</v>
      </c>
      <c r="F931" s="696" t="s">
        <v>12</v>
      </c>
      <c r="G931" s="696">
        <f>'2 MD eta and phi'!F$10</f>
        <v>0.12073181102268958</v>
      </c>
      <c r="H931" s="696">
        <f>'2 MD eta and phi'!G$10</f>
        <v>0.12175875773055531</v>
      </c>
      <c r="I931" s="696">
        <f>'2 MD eta and phi'!H$10</f>
        <v>0.12278250151880689</v>
      </c>
      <c r="J931" s="696">
        <f>'2 MD eta and phi'!I$10</f>
        <v>0.12380305237695398</v>
      </c>
      <c r="K931" s="696">
        <f>'2 MD eta and phi'!J$10</f>
        <v>0.12482042026335013</v>
      </c>
      <c r="L931" s="696">
        <f>'2 MD eta and phi'!K$10</f>
        <v>0.12583461510529012</v>
      </c>
      <c r="M931" s="696">
        <f>'2 MD eta and phi'!L$10</f>
        <v>0.1268456467991067</v>
      </c>
      <c r="N931" s="696">
        <f>'2 MD eta and phi'!M$10</f>
        <v>0.12785352521026719</v>
      </c>
      <c r="O931" s="696">
        <f>'2 MD eta and phi'!N$10</f>
        <v>0.12885826017346971</v>
      </c>
      <c r="P931" s="696">
        <f>'2 MD eta and phi'!O$10</f>
        <v>0.12985986149273918</v>
      </c>
      <c r="Q931" s="696">
        <f>'2 MD eta and phi'!P$10</f>
        <v>0.13085833894152291</v>
      </c>
      <c r="R931" s="696">
        <f>'2 MD eta and phi'!Q$10</f>
        <v>0.13185370226278623</v>
      </c>
      <c r="S931" s="696">
        <f>'2 MD eta and phi'!R$10</f>
        <v>0.13284596116910716</v>
      </c>
      <c r="T931" s="696">
        <f>'2 MD eta and phi'!S$10</f>
        <v>0.13383512534277153</v>
      </c>
      <c r="U931" s="696">
        <f>'2 MD eta and phi'!T$10</f>
        <v>0.13482120443586729</v>
      </c>
      <c r="V931" s="696">
        <f>'2 MD eta and phi'!U$10</f>
        <v>0.13580420807037866</v>
      </c>
      <c r="W931" s="696">
        <f>'2 MD eta and phi'!V$10</f>
        <v>0.13678414583828016</v>
      </c>
      <c r="X931" s="696">
        <f>'2 MD eta and phi'!W$10</f>
        <v>0.13776102730163006</v>
      </c>
      <c r="Y931" s="696">
        <f>'2 MD eta and phi'!X$10</f>
        <v>0.13873486199266391</v>
      </c>
      <c r="Z931" s="696">
        <f>'2 MD eta and phi'!Y$10</f>
        <v>0.13970565941388713</v>
      </c>
      <c r="AA931" s="696">
        <f>'2 MD eta and phi'!Z$10</f>
        <v>0.14067342903816815</v>
      </c>
      <c r="AB931" s="696">
        <f>'2 MD eta and phi'!AA$10</f>
        <v>0.1416381803088308</v>
      </c>
      <c r="AC931" s="696">
        <f>'2 MD eta and phi'!AB$10</f>
        <v>0.14259992263974625</v>
      </c>
      <c r="AD931" s="696">
        <f>'2 MD eta and phi'!AC$10</f>
        <v>0.13760236161659115</v>
      </c>
      <c r="AE931" s="696">
        <f>'2 MD eta and phi'!AD$10</f>
        <v>0.14290390242366796</v>
      </c>
      <c r="AF931" s="696">
        <f>'2 MD eta and phi'!AE$10</f>
        <v>0.14291386687121002</v>
      </c>
      <c r="AG931" s="696">
        <f>'2 MD eta and phi'!AF$10</f>
        <v>0.14538517247666036</v>
      </c>
      <c r="AH931" s="696">
        <f>'2 MD eta and phi'!AG$10</f>
        <v>0.15355751848509336</v>
      </c>
      <c r="AI931" s="696">
        <f>'2 MD eta and phi'!AH$10</f>
        <v>0.15351615268155092</v>
      </c>
      <c r="AJ931" s="696">
        <f>'2 MD eta and phi'!AI$10</f>
        <v>0.16539241325515328</v>
      </c>
      <c r="AK931" s="696">
        <f>'2 MD eta and phi'!AJ$10</f>
        <v>0.17278707540979707</v>
      </c>
      <c r="AL931" s="696">
        <f>'2 MD eta and phi'!AK$10</f>
        <v>0.17026140273888063</v>
      </c>
      <c r="AM931" s="696">
        <f>'2 MD eta and phi'!AL$10</f>
        <v>0.16543760997333873</v>
      </c>
      <c r="AN931" s="696">
        <f>'2 MD eta and phi'!AM$10</f>
        <v>0.17592306304945687</v>
      </c>
      <c r="AO931" s="696">
        <f>'2 MD eta and phi'!AN$10</f>
        <v>0.1796893403920688</v>
      </c>
      <c r="AP931" s="696">
        <f>'2 MD eta and phi'!AO$10</f>
        <v>0.17991716388220688</v>
      </c>
      <c r="AQ931" s="696">
        <f>'2 MD eta and phi'!AP$10</f>
        <v>0.18631622235748591</v>
      </c>
      <c r="AR931" s="696">
        <f>'2 MD eta and phi'!AQ$10</f>
        <v>0.18688072554442642</v>
      </c>
      <c r="AS931" s="696">
        <f>'2 MD eta and phi'!AR$10</f>
        <v>0.1929303201516159</v>
      </c>
      <c r="AT931" s="696">
        <f>'2 MD eta and phi'!AS$10</f>
        <v>0.18813423826924844</v>
      </c>
      <c r="AU931" s="696">
        <f>'2 MD eta and phi'!AT$10</f>
        <v>0.18756651184190457</v>
      </c>
      <c r="AV931" s="696">
        <f>'2 MD eta and phi'!AU$10</f>
        <v>0.18388677123808694</v>
      </c>
      <c r="AW931" s="696">
        <f>'2 MD eta and phi'!AV$10</f>
        <v>0.18606418009126252</v>
      </c>
      <c r="AX931" s="696">
        <f>'2 MD eta and phi'!AW$10</f>
        <v>0.18452362281145657</v>
      </c>
      <c r="AY931" s="696">
        <f>'2 MD eta and phi'!AX$10</f>
        <v>0.17423141294693409</v>
      </c>
      <c r="AZ931" s="696">
        <f>'2 MD eta and phi'!AY$10</f>
        <v>0.19730534338267952</v>
      </c>
      <c r="BA931" s="696">
        <f>'2 MD eta and phi'!AZ$10</f>
        <v>0.19636244807531658</v>
      </c>
      <c r="BB931" s="696">
        <f>'2 MD eta and phi'!BA$10</f>
        <v>0.18810900502396385</v>
      </c>
      <c r="BC931" s="696">
        <f>'2 MD eta and phi'!BB$10</f>
        <v>0.18488161293502209</v>
      </c>
      <c r="BD931" s="696">
        <f>'2 MD eta and phi'!BC$10</f>
        <v>0.18021209689895126</v>
      </c>
      <c r="BE931" s="696">
        <f>'2 MD eta and phi'!BD$10</f>
        <v>0.17983740996548245</v>
      </c>
      <c r="BF931" s="696">
        <f>'2 MD eta and phi'!BE$10</f>
        <v>0.18452364282618686</v>
      </c>
      <c r="BG931" s="696">
        <f>'2 MD eta and phi'!BF$10</f>
        <v>0.18051221308180307</v>
      </c>
      <c r="BH931" s="696">
        <f>'2 MD eta and phi'!BG$10</f>
        <v>0.1819914425688533</v>
      </c>
    </row>
    <row r="932" spans="1:60" s="696" customFormat="1" ht="12.75" x14ac:dyDescent="0.2">
      <c r="A932" s="696" t="s">
        <v>6</v>
      </c>
      <c r="B932" s="696" t="s">
        <v>59</v>
      </c>
      <c r="C932" s="696" t="s">
        <v>16</v>
      </c>
      <c r="D932" s="696" t="str">
        <f>'2 MD eta and phi'!$A$10</f>
        <v>Diesel trains</v>
      </c>
      <c r="E932" s="699" t="s">
        <v>1060</v>
      </c>
      <c r="F932" s="696" t="s">
        <v>13</v>
      </c>
      <c r="G932" s="696">
        <f>1</f>
        <v>1</v>
      </c>
      <c r="H932" s="696">
        <f>1</f>
        <v>1</v>
      </c>
      <c r="I932" s="696">
        <f>1</f>
        <v>1</v>
      </c>
      <c r="J932" s="696">
        <f>1</f>
        <v>1</v>
      </c>
      <c r="K932" s="696">
        <f>1</f>
        <v>1</v>
      </c>
      <c r="L932" s="696">
        <f>1</f>
        <v>1</v>
      </c>
      <c r="M932" s="696">
        <f>1</f>
        <v>1</v>
      </c>
      <c r="N932" s="696">
        <f>1</f>
        <v>1</v>
      </c>
      <c r="O932" s="696">
        <f>1</f>
        <v>1</v>
      </c>
      <c r="P932" s="696">
        <f>1</f>
        <v>1</v>
      </c>
      <c r="Q932" s="696">
        <f>1</f>
        <v>1</v>
      </c>
      <c r="R932" s="696">
        <f>1</f>
        <v>1</v>
      </c>
      <c r="S932" s="696">
        <f>1</f>
        <v>1</v>
      </c>
      <c r="T932" s="696">
        <f>1</f>
        <v>1</v>
      </c>
      <c r="U932" s="696">
        <f>1</f>
        <v>1</v>
      </c>
      <c r="V932" s="696">
        <f>1</f>
        <v>1</v>
      </c>
      <c r="W932" s="696">
        <f>1</f>
        <v>1</v>
      </c>
      <c r="X932" s="696">
        <f>1</f>
        <v>1</v>
      </c>
      <c r="Y932" s="696">
        <f>1</f>
        <v>1</v>
      </c>
      <c r="Z932" s="696">
        <f>1</f>
        <v>1</v>
      </c>
      <c r="AA932" s="696">
        <f>1</f>
        <v>1</v>
      </c>
      <c r="AB932" s="696">
        <f>1</f>
        <v>1</v>
      </c>
      <c r="AC932" s="696">
        <f>1</f>
        <v>1</v>
      </c>
      <c r="AD932" s="696">
        <f>1</f>
        <v>1</v>
      </c>
      <c r="AE932" s="696">
        <f>1</f>
        <v>1</v>
      </c>
      <c r="AF932" s="696">
        <f>1</f>
        <v>1</v>
      </c>
      <c r="AG932" s="696">
        <f>1</f>
        <v>1</v>
      </c>
      <c r="AH932" s="696">
        <f>1</f>
        <v>1</v>
      </c>
      <c r="AI932" s="696">
        <f>1</f>
        <v>1</v>
      </c>
      <c r="AJ932" s="696">
        <f>1</f>
        <v>1</v>
      </c>
      <c r="AK932" s="696">
        <f>1</f>
        <v>1</v>
      </c>
      <c r="AL932" s="696">
        <f>1</f>
        <v>1</v>
      </c>
      <c r="AM932" s="696">
        <f>1</f>
        <v>1</v>
      </c>
      <c r="AN932" s="696">
        <f>1</f>
        <v>1</v>
      </c>
      <c r="AO932" s="696">
        <f>1</f>
        <v>1</v>
      </c>
      <c r="AP932" s="696">
        <f>1</f>
        <v>1</v>
      </c>
      <c r="AQ932" s="696">
        <f>1</f>
        <v>1</v>
      </c>
      <c r="AR932" s="696">
        <f>1</f>
        <v>1</v>
      </c>
      <c r="AS932" s="696">
        <f>1</f>
        <v>1</v>
      </c>
      <c r="AT932" s="696">
        <f>1</f>
        <v>1</v>
      </c>
      <c r="AU932" s="696">
        <f>1</f>
        <v>1</v>
      </c>
      <c r="AV932" s="696">
        <f>1</f>
        <v>1</v>
      </c>
      <c r="AW932" s="696">
        <f>1</f>
        <v>1</v>
      </c>
      <c r="AX932" s="696">
        <f>1</f>
        <v>1</v>
      </c>
      <c r="AY932" s="696">
        <f>1</f>
        <v>1</v>
      </c>
      <c r="AZ932" s="696">
        <f>1</f>
        <v>1</v>
      </c>
      <c r="BA932" s="696">
        <f>1</f>
        <v>1</v>
      </c>
      <c r="BB932" s="696">
        <f>1</f>
        <v>1</v>
      </c>
      <c r="BC932" s="696">
        <f>1</f>
        <v>1</v>
      </c>
      <c r="BD932" s="696">
        <f>1</f>
        <v>1</v>
      </c>
      <c r="BE932" s="696">
        <f>1</f>
        <v>1</v>
      </c>
      <c r="BF932" s="696">
        <f>1</f>
        <v>1</v>
      </c>
      <c r="BG932" s="696">
        <f>1</f>
        <v>1</v>
      </c>
      <c r="BH932" s="696">
        <f>1</f>
        <v>1</v>
      </c>
    </row>
    <row r="933" spans="1:60" s="697" customFormat="1" ht="12.75" x14ac:dyDescent="0.2">
      <c r="A933" s="697" t="s">
        <v>6</v>
      </c>
      <c r="B933" s="697" t="s">
        <v>59</v>
      </c>
      <c r="C933" s="697" t="s">
        <v>52</v>
      </c>
      <c r="F933" s="697" t="s">
        <v>9</v>
      </c>
      <c r="G933" s="697">
        <v>369</v>
      </c>
      <c r="H933" s="697">
        <v>377</v>
      </c>
      <c r="I933" s="697">
        <v>359</v>
      </c>
      <c r="J933" s="697">
        <v>416</v>
      </c>
      <c r="K933" s="697">
        <v>243</v>
      </c>
    </row>
    <row r="934" spans="1:60" s="697" customFormat="1" ht="12.75" x14ac:dyDescent="0.2">
      <c r="A934" s="697" t="s">
        <v>6</v>
      </c>
      <c r="B934" s="697" t="s">
        <v>59</v>
      </c>
      <c r="C934" s="697" t="s">
        <v>52</v>
      </c>
      <c r="F934" s="697" t="s">
        <v>10</v>
      </c>
      <c r="G934" s="697">
        <v>3.5127802370412699E-3</v>
      </c>
      <c r="H934" s="697">
        <v>3.6375565654518998E-3</v>
      </c>
      <c r="I934" s="697">
        <v>3.3447932097902702E-3</v>
      </c>
      <c r="J934" s="697">
        <v>3.7606219490146399E-3</v>
      </c>
      <c r="K934" s="697">
        <v>2.2093118402749402E-3</v>
      </c>
      <c r="BD934" s="698"/>
      <c r="BE934" s="698"/>
      <c r="BF934" s="698"/>
      <c r="BG934" s="698"/>
      <c r="BH934" s="698"/>
    </row>
    <row r="935" spans="1:60" s="696" customFormat="1" ht="12.75" x14ac:dyDescent="0.2">
      <c r="A935" s="696" t="s">
        <v>6</v>
      </c>
      <c r="B935" s="696" t="s">
        <v>59</v>
      </c>
      <c r="C935" s="696" t="s">
        <v>52</v>
      </c>
      <c r="D935" s="696" t="str">
        <f>'2 MD eta and phi'!$A$10</f>
        <v>Diesel trains</v>
      </c>
      <c r="E935" s="699" t="s">
        <v>1060</v>
      </c>
      <c r="F935" s="696" t="s">
        <v>11</v>
      </c>
      <c r="G935" s="696">
        <f>1</f>
        <v>1</v>
      </c>
      <c r="H935" s="696">
        <f>1</f>
        <v>1</v>
      </c>
      <c r="I935" s="696">
        <f>1</f>
        <v>1</v>
      </c>
      <c r="J935" s="696">
        <f>1</f>
        <v>1</v>
      </c>
      <c r="K935" s="696">
        <f>1</f>
        <v>1</v>
      </c>
      <c r="L935" s="705"/>
      <c r="M935" s="705"/>
      <c r="N935" s="705"/>
      <c r="O935" s="705"/>
      <c r="P935" s="705"/>
      <c r="Q935" s="705"/>
      <c r="R935" s="705"/>
      <c r="S935" s="705"/>
      <c r="T935" s="705"/>
      <c r="U935" s="705"/>
      <c r="V935" s="705"/>
      <c r="W935" s="705"/>
      <c r="X935" s="705"/>
      <c r="Y935" s="705"/>
      <c r="Z935" s="705"/>
      <c r="AA935" s="705"/>
      <c r="AB935" s="705"/>
      <c r="AC935" s="705"/>
      <c r="AD935" s="705"/>
      <c r="AE935" s="705"/>
      <c r="AF935" s="705"/>
      <c r="AG935" s="705"/>
      <c r="AH935" s="705"/>
      <c r="AI935" s="705"/>
      <c r="AJ935" s="705"/>
      <c r="AK935" s="705"/>
      <c r="AL935" s="705"/>
      <c r="AM935" s="705"/>
      <c r="AN935" s="705"/>
      <c r="AO935" s="705"/>
      <c r="AP935" s="705"/>
      <c r="AQ935" s="705"/>
      <c r="AR935" s="705"/>
      <c r="AS935" s="705"/>
      <c r="AT935" s="705"/>
      <c r="AU935" s="705"/>
      <c r="AV935" s="705"/>
      <c r="AW935" s="705"/>
      <c r="AX935" s="705"/>
      <c r="AY935" s="705"/>
      <c r="AZ935" s="705"/>
      <c r="BA935" s="705"/>
      <c r="BB935" s="705"/>
      <c r="BC935" s="705"/>
      <c r="BD935" s="705"/>
      <c r="BE935" s="705"/>
      <c r="BF935" s="705"/>
      <c r="BG935" s="705"/>
      <c r="BH935" s="705"/>
    </row>
    <row r="936" spans="1:60" s="696" customFormat="1" ht="12.75" x14ac:dyDescent="0.2">
      <c r="A936" s="696" t="s">
        <v>6</v>
      </c>
      <c r="B936" s="696" t="s">
        <v>59</v>
      </c>
      <c r="C936" s="696" t="s">
        <v>52</v>
      </c>
      <c r="D936" s="696" t="str">
        <f>'2 MD eta and phi'!$A$10</f>
        <v>Diesel trains</v>
      </c>
      <c r="E936" s="699" t="s">
        <v>1060</v>
      </c>
      <c r="F936" s="696" t="s">
        <v>12</v>
      </c>
      <c r="G936" s="696">
        <f>'2 MD eta and phi'!F$10</f>
        <v>0.12073181102268958</v>
      </c>
      <c r="H936" s="696">
        <f>'2 MD eta and phi'!G$10</f>
        <v>0.12175875773055531</v>
      </c>
      <c r="I936" s="696">
        <f>'2 MD eta and phi'!H$10</f>
        <v>0.12278250151880689</v>
      </c>
      <c r="J936" s="696">
        <f>'2 MD eta and phi'!I$10</f>
        <v>0.12380305237695398</v>
      </c>
      <c r="K936" s="696">
        <f>'2 MD eta and phi'!J$10</f>
        <v>0.12482042026335013</v>
      </c>
      <c r="L936" s="705"/>
      <c r="M936" s="705"/>
      <c r="N936" s="705"/>
      <c r="O936" s="705"/>
      <c r="P936" s="705"/>
      <c r="Q936" s="705"/>
      <c r="R936" s="705"/>
      <c r="S936" s="705"/>
      <c r="T936" s="705"/>
      <c r="U936" s="705"/>
      <c r="V936" s="705"/>
      <c r="W936" s="705"/>
      <c r="X936" s="705"/>
      <c r="Y936" s="705"/>
      <c r="Z936" s="705"/>
      <c r="AA936" s="705"/>
      <c r="AB936" s="705"/>
      <c r="AC936" s="705"/>
      <c r="AD936" s="705"/>
      <c r="AE936" s="705"/>
      <c r="AF936" s="705"/>
      <c r="AG936" s="705"/>
      <c r="AH936" s="705"/>
      <c r="AI936" s="705"/>
      <c r="AJ936" s="705"/>
      <c r="AK936" s="705"/>
      <c r="AL936" s="705"/>
      <c r="AM936" s="705"/>
      <c r="AN936" s="705"/>
      <c r="AO936" s="705"/>
      <c r="AP936" s="705"/>
      <c r="AQ936" s="705"/>
      <c r="AR936" s="705"/>
      <c r="AS936" s="705"/>
      <c r="AT936" s="705"/>
      <c r="AU936" s="705"/>
      <c r="AV936" s="705"/>
      <c r="AW936" s="705"/>
      <c r="AX936" s="705"/>
      <c r="AY936" s="705"/>
      <c r="AZ936" s="705"/>
      <c r="BA936" s="705"/>
      <c r="BB936" s="705"/>
      <c r="BC936" s="705"/>
      <c r="BD936" s="705"/>
      <c r="BE936" s="705"/>
      <c r="BF936" s="705"/>
      <c r="BG936" s="705"/>
      <c r="BH936" s="705"/>
    </row>
    <row r="937" spans="1:60" s="696" customFormat="1" ht="12.75" x14ac:dyDescent="0.2">
      <c r="A937" s="696" t="s">
        <v>6</v>
      </c>
      <c r="B937" s="696" t="s">
        <v>59</v>
      </c>
      <c r="C937" s="696" t="s">
        <v>52</v>
      </c>
      <c r="D937" s="696" t="str">
        <f>'2 MD eta and phi'!$A$10</f>
        <v>Diesel trains</v>
      </c>
      <c r="E937" s="699" t="s">
        <v>1060</v>
      </c>
      <c r="F937" s="696" t="s">
        <v>13</v>
      </c>
      <c r="G937" s="696">
        <f>1</f>
        <v>1</v>
      </c>
      <c r="H937" s="696">
        <f>1</f>
        <v>1</v>
      </c>
      <c r="I937" s="696">
        <f>1</f>
        <v>1</v>
      </c>
      <c r="J937" s="696">
        <f>1</f>
        <v>1</v>
      </c>
      <c r="K937" s="696">
        <f>1</f>
        <v>1</v>
      </c>
      <c r="L937" s="705"/>
      <c r="M937" s="705"/>
      <c r="N937" s="705"/>
      <c r="O937" s="705"/>
      <c r="P937" s="705"/>
      <c r="Q937" s="705"/>
      <c r="R937" s="705"/>
      <c r="S937" s="705"/>
      <c r="T937" s="705"/>
      <c r="U937" s="705"/>
      <c r="V937" s="705"/>
      <c r="W937" s="705"/>
      <c r="X937" s="705"/>
      <c r="Y937" s="705"/>
      <c r="Z937" s="705"/>
      <c r="AA937" s="705"/>
      <c r="AB937" s="705"/>
      <c r="AC937" s="705"/>
      <c r="AD937" s="705"/>
      <c r="AE937" s="705"/>
      <c r="AF937" s="705"/>
      <c r="AG937" s="705"/>
      <c r="AH937" s="705"/>
      <c r="AI937" s="705"/>
      <c r="AJ937" s="705"/>
      <c r="AK937" s="705"/>
      <c r="AL937" s="705"/>
      <c r="AM937" s="705"/>
      <c r="AN937" s="705"/>
      <c r="AO937" s="705"/>
      <c r="AP937" s="705"/>
      <c r="AQ937" s="705"/>
      <c r="AR937" s="705"/>
      <c r="AS937" s="705"/>
      <c r="AT937" s="705"/>
      <c r="AU937" s="705"/>
      <c r="AV937" s="705"/>
      <c r="AW937" s="705"/>
      <c r="AX937" s="705"/>
      <c r="AY937" s="705"/>
      <c r="AZ937" s="705"/>
      <c r="BA937" s="705"/>
      <c r="BB937" s="705"/>
      <c r="BC937" s="705"/>
      <c r="BD937" s="705"/>
      <c r="BE937" s="705"/>
      <c r="BF937" s="705"/>
      <c r="BG937" s="705"/>
      <c r="BH937" s="705"/>
    </row>
    <row r="938" spans="1:60" s="697" customFormat="1" ht="12.75" x14ac:dyDescent="0.2">
      <c r="A938" s="697" t="s">
        <v>6</v>
      </c>
      <c r="B938" s="697" t="s">
        <v>59</v>
      </c>
      <c r="C938" s="697" t="s">
        <v>15</v>
      </c>
      <c r="F938" s="697" t="s">
        <v>9</v>
      </c>
      <c r="G938" s="697">
        <v>3</v>
      </c>
      <c r="H938" s="697">
        <v>81</v>
      </c>
      <c r="I938" s="697">
        <v>105</v>
      </c>
      <c r="J938" s="697">
        <v>77</v>
      </c>
      <c r="K938" s="697">
        <v>99</v>
      </c>
      <c r="L938" s="697">
        <v>101</v>
      </c>
      <c r="M938" s="697">
        <v>98</v>
      </c>
      <c r="N938" s="697">
        <v>94</v>
      </c>
      <c r="O938" s="697">
        <v>99</v>
      </c>
      <c r="P938" s="697">
        <v>114</v>
      </c>
      <c r="Q938" s="697">
        <v>139</v>
      </c>
      <c r="R938" s="697">
        <v>95</v>
      </c>
      <c r="S938" s="697">
        <v>74</v>
      </c>
      <c r="T938" s="697">
        <v>49</v>
      </c>
      <c r="U938" s="697">
        <v>43</v>
      </c>
      <c r="V938" s="697">
        <v>44</v>
      </c>
      <c r="W938" s="697">
        <v>45</v>
      </c>
      <c r="X938" s="697">
        <v>57</v>
      </c>
      <c r="Y938" s="697">
        <v>54</v>
      </c>
      <c r="Z938" s="697">
        <v>45</v>
      </c>
      <c r="AA938" s="697">
        <v>39</v>
      </c>
      <c r="AB938" s="697">
        <v>28</v>
      </c>
      <c r="AC938" s="697">
        <v>32</v>
      </c>
      <c r="AD938" s="697">
        <v>34</v>
      </c>
      <c r="AE938" s="697">
        <v>64</v>
      </c>
      <c r="AF938" s="697">
        <v>14</v>
      </c>
      <c r="AG938" s="697">
        <v>11</v>
      </c>
      <c r="AH938" s="697">
        <v>7</v>
      </c>
      <c r="AI938" s="697">
        <v>3</v>
      </c>
      <c r="AJ938" s="697">
        <v>1</v>
      </c>
      <c r="AK938" s="697">
        <v>2</v>
      </c>
      <c r="AL938" s="697">
        <v>1</v>
      </c>
      <c r="AM938" s="697">
        <v>1</v>
      </c>
      <c r="AN938" s="697">
        <v>1</v>
      </c>
      <c r="AP938" s="697">
        <v>1</v>
      </c>
      <c r="AQ938" s="697">
        <v>1</v>
      </c>
    </row>
    <row r="939" spans="1:60" s="697" customFormat="1" ht="12.75" x14ac:dyDescent="0.2">
      <c r="A939" s="697" t="s">
        <v>6</v>
      </c>
      <c r="B939" s="697" t="s">
        <v>59</v>
      </c>
      <c r="C939" s="697" t="s">
        <v>15</v>
      </c>
      <c r="F939" s="697" t="s">
        <v>10</v>
      </c>
      <c r="G939" s="697">
        <v>2.8559188919034701E-5</v>
      </c>
      <c r="H939" s="697">
        <v>7.8154398355863004E-4</v>
      </c>
      <c r="I939" s="697">
        <v>9.7828213656818604E-4</v>
      </c>
      <c r="J939" s="697">
        <v>6.9607665883203798E-4</v>
      </c>
      <c r="K939" s="697">
        <v>9.0009000900090005E-4</v>
      </c>
      <c r="L939" s="697">
        <v>8.8820880821725097E-4</v>
      </c>
      <c r="M939" s="697">
        <v>8.8032122741931102E-4</v>
      </c>
      <c r="N939" s="697">
        <v>8.3291244672461595E-4</v>
      </c>
      <c r="O939" s="697">
        <v>8.4447211962502004E-4</v>
      </c>
      <c r="P939" s="697">
        <v>9.4611305221050203E-4</v>
      </c>
      <c r="Q939" s="697">
        <v>1.1188653578356801E-3</v>
      </c>
      <c r="R939" s="697">
        <v>7.6687116564417201E-4</v>
      </c>
      <c r="S939" s="697">
        <v>5.9311981020166099E-4</v>
      </c>
      <c r="T939" s="697">
        <v>3.7356957161481199E-4</v>
      </c>
      <c r="U939" s="697">
        <v>3.4155989610224602E-4</v>
      </c>
      <c r="V939" s="697">
        <v>3.56197430521263E-4</v>
      </c>
      <c r="W939" s="697">
        <v>3.6097028813450601E-4</v>
      </c>
      <c r="X939" s="697">
        <v>4.4540297247878502E-4</v>
      </c>
      <c r="Y939" s="697">
        <v>4.2217514013869199E-4</v>
      </c>
      <c r="Z939" s="697">
        <v>3.3565807630626899E-4</v>
      </c>
      <c r="AA939" s="697">
        <v>3.1406782254362697E-4</v>
      </c>
      <c r="AB939" s="697">
        <v>2.3029914213569601E-4</v>
      </c>
      <c r="AC939" s="697">
        <v>2.6516187303718099E-4</v>
      </c>
      <c r="AD939" s="697">
        <v>2.8421914968317899E-4</v>
      </c>
      <c r="AE939" s="697">
        <v>5.3582043317733103E-4</v>
      </c>
      <c r="AF939" s="697">
        <v>1.1229916497549501E-4</v>
      </c>
      <c r="AG939" s="697">
        <v>8.6132644272179194E-5</v>
      </c>
      <c r="AH939" s="697">
        <v>5.42274142819516E-5</v>
      </c>
      <c r="AI939" s="697">
        <v>2.2947183233258101E-5</v>
      </c>
      <c r="AJ939" s="697">
        <v>7.8137208938896706E-6</v>
      </c>
      <c r="AK939" s="697">
        <v>1.5706477351259701E-5</v>
      </c>
      <c r="AL939" s="697">
        <v>7.5204367869685901E-6</v>
      </c>
      <c r="AM939" s="697">
        <v>7.6878723813184693E-6</v>
      </c>
      <c r="AN939" s="697">
        <v>7.5677311941879802E-6</v>
      </c>
      <c r="AP939" s="697">
        <v>7.61029215911599E-6</v>
      </c>
      <c r="AQ939" s="697">
        <v>7.18907260963336E-6</v>
      </c>
      <c r="AW939" s="698"/>
      <c r="AX939" s="698"/>
      <c r="AY939" s="698"/>
      <c r="BB939" s="698"/>
      <c r="BG939" s="698"/>
    </row>
    <row r="940" spans="1:60" s="696" customFormat="1" ht="12.75" x14ac:dyDescent="0.2">
      <c r="A940" s="696" t="s">
        <v>6</v>
      </c>
      <c r="B940" s="696" t="s">
        <v>59</v>
      </c>
      <c r="C940" s="696" t="s">
        <v>15</v>
      </c>
      <c r="D940" s="696" t="str">
        <f>'2 MD eta and phi'!$A$10</f>
        <v>Diesel trains</v>
      </c>
      <c r="E940" s="699" t="s">
        <v>1060</v>
      </c>
      <c r="F940" s="696" t="s">
        <v>11</v>
      </c>
      <c r="G940" s="696">
        <f>1</f>
        <v>1</v>
      </c>
      <c r="H940" s="696">
        <f>1</f>
        <v>1</v>
      </c>
      <c r="I940" s="696">
        <f>1</f>
        <v>1</v>
      </c>
      <c r="J940" s="696">
        <f>1</f>
        <v>1</v>
      </c>
      <c r="K940" s="696">
        <f>1</f>
        <v>1</v>
      </c>
      <c r="L940" s="696">
        <f>1</f>
        <v>1</v>
      </c>
      <c r="M940" s="696">
        <f>1</f>
        <v>1</v>
      </c>
      <c r="N940" s="696">
        <f>1</f>
        <v>1</v>
      </c>
      <c r="O940" s="696">
        <f>1</f>
        <v>1</v>
      </c>
      <c r="P940" s="696">
        <f>1</f>
        <v>1</v>
      </c>
      <c r="Q940" s="696">
        <f>1</f>
        <v>1</v>
      </c>
      <c r="R940" s="696">
        <f>1</f>
        <v>1</v>
      </c>
      <c r="S940" s="696">
        <f>1</f>
        <v>1</v>
      </c>
      <c r="T940" s="696">
        <f>1</f>
        <v>1</v>
      </c>
      <c r="U940" s="696">
        <f>1</f>
        <v>1</v>
      </c>
      <c r="V940" s="696">
        <f>1</f>
        <v>1</v>
      </c>
      <c r="W940" s="696">
        <f>1</f>
        <v>1</v>
      </c>
      <c r="X940" s="696">
        <f>1</f>
        <v>1</v>
      </c>
      <c r="Y940" s="696">
        <f>1</f>
        <v>1</v>
      </c>
      <c r="Z940" s="696">
        <f>1</f>
        <v>1</v>
      </c>
      <c r="AA940" s="696">
        <f>1</f>
        <v>1</v>
      </c>
      <c r="AB940" s="696">
        <f>1</f>
        <v>1</v>
      </c>
      <c r="AC940" s="696">
        <f>1</f>
        <v>1</v>
      </c>
      <c r="AD940" s="696">
        <f>1</f>
        <v>1</v>
      </c>
      <c r="AE940" s="696">
        <f>1</f>
        <v>1</v>
      </c>
      <c r="AF940" s="696">
        <f>1</f>
        <v>1</v>
      </c>
      <c r="AG940" s="696">
        <f>1</f>
        <v>1</v>
      </c>
      <c r="AH940" s="696">
        <f>1</f>
        <v>1</v>
      </c>
      <c r="AI940" s="696">
        <f>1</f>
        <v>1</v>
      </c>
      <c r="AJ940" s="696">
        <f>1</f>
        <v>1</v>
      </c>
      <c r="AK940" s="696">
        <f>1</f>
        <v>1</v>
      </c>
      <c r="AL940" s="696">
        <f>1</f>
        <v>1</v>
      </c>
      <c r="AM940" s="696">
        <f>1</f>
        <v>1</v>
      </c>
      <c r="AN940" s="696">
        <f>1</f>
        <v>1</v>
      </c>
      <c r="AO940" s="705"/>
      <c r="AP940" s="696">
        <f>1</f>
        <v>1</v>
      </c>
      <c r="AQ940" s="696">
        <f>1</f>
        <v>1</v>
      </c>
      <c r="AR940" s="705"/>
      <c r="AS940" s="705"/>
      <c r="AT940" s="705"/>
      <c r="AU940" s="705"/>
      <c r="AV940" s="705"/>
      <c r="AW940" s="705"/>
      <c r="AX940" s="705"/>
      <c r="AY940" s="705"/>
      <c r="AZ940" s="705"/>
      <c r="BA940" s="705"/>
      <c r="BB940" s="705"/>
      <c r="BC940" s="705"/>
      <c r="BD940" s="705"/>
      <c r="BE940" s="705"/>
      <c r="BF940" s="705"/>
      <c r="BG940" s="705"/>
      <c r="BH940" s="705"/>
    </row>
    <row r="941" spans="1:60" s="696" customFormat="1" ht="12.75" x14ac:dyDescent="0.2">
      <c r="A941" s="696" t="s">
        <v>6</v>
      </c>
      <c r="B941" s="696" t="s">
        <v>59</v>
      </c>
      <c r="C941" s="696" t="s">
        <v>15</v>
      </c>
      <c r="D941" s="696" t="str">
        <f>'2 MD eta and phi'!$A$10</f>
        <v>Diesel trains</v>
      </c>
      <c r="E941" s="699" t="s">
        <v>1060</v>
      </c>
      <c r="F941" s="696" t="s">
        <v>12</v>
      </c>
      <c r="G941" s="696">
        <f>'2 MD eta and phi'!F$10</f>
        <v>0.12073181102268958</v>
      </c>
      <c r="H941" s="696">
        <f>'2 MD eta and phi'!G$10</f>
        <v>0.12175875773055531</v>
      </c>
      <c r="I941" s="696">
        <f>'2 MD eta and phi'!H$10</f>
        <v>0.12278250151880689</v>
      </c>
      <c r="J941" s="696">
        <f>'2 MD eta and phi'!I$10</f>
        <v>0.12380305237695398</v>
      </c>
      <c r="K941" s="696">
        <f>'2 MD eta and phi'!J$10</f>
        <v>0.12482042026335013</v>
      </c>
      <c r="L941" s="696">
        <f>'2 MD eta and phi'!K$10</f>
        <v>0.12583461510529012</v>
      </c>
      <c r="M941" s="696">
        <f>'2 MD eta and phi'!L$10</f>
        <v>0.1268456467991067</v>
      </c>
      <c r="N941" s="696">
        <f>'2 MD eta and phi'!M$10</f>
        <v>0.12785352521026719</v>
      </c>
      <c r="O941" s="696">
        <f>'2 MD eta and phi'!N$10</f>
        <v>0.12885826017346971</v>
      </c>
      <c r="P941" s="696">
        <f>'2 MD eta and phi'!O$10</f>
        <v>0.12985986149273918</v>
      </c>
      <c r="Q941" s="696">
        <f>'2 MD eta and phi'!P$10</f>
        <v>0.13085833894152291</v>
      </c>
      <c r="R941" s="696">
        <f>'2 MD eta and phi'!Q$10</f>
        <v>0.13185370226278623</v>
      </c>
      <c r="S941" s="696">
        <f>'2 MD eta and phi'!R$10</f>
        <v>0.13284596116910716</v>
      </c>
      <c r="T941" s="696">
        <f>'2 MD eta and phi'!S$10</f>
        <v>0.13383512534277153</v>
      </c>
      <c r="U941" s="696">
        <f>'2 MD eta and phi'!T$10</f>
        <v>0.13482120443586729</v>
      </c>
      <c r="V941" s="696">
        <f>'2 MD eta and phi'!U$10</f>
        <v>0.13580420807037866</v>
      </c>
      <c r="W941" s="696">
        <f>'2 MD eta and phi'!V$10</f>
        <v>0.13678414583828016</v>
      </c>
      <c r="X941" s="696">
        <f>'2 MD eta and phi'!W$10</f>
        <v>0.13776102730163006</v>
      </c>
      <c r="Y941" s="696">
        <f>'2 MD eta and phi'!X$10</f>
        <v>0.13873486199266391</v>
      </c>
      <c r="Z941" s="696">
        <f>'2 MD eta and phi'!Y$10</f>
        <v>0.13970565941388713</v>
      </c>
      <c r="AA941" s="696">
        <f>'2 MD eta and phi'!Z$10</f>
        <v>0.14067342903816815</v>
      </c>
      <c r="AB941" s="696">
        <f>'2 MD eta and phi'!AA$10</f>
        <v>0.1416381803088308</v>
      </c>
      <c r="AC941" s="696">
        <f>'2 MD eta and phi'!AB$10</f>
        <v>0.14259992263974625</v>
      </c>
      <c r="AD941" s="696">
        <f>'2 MD eta and phi'!AC$10</f>
        <v>0.13760236161659115</v>
      </c>
      <c r="AE941" s="696">
        <f>'2 MD eta and phi'!AD$10</f>
        <v>0.14290390242366796</v>
      </c>
      <c r="AF941" s="696">
        <f>'2 MD eta and phi'!AE$10</f>
        <v>0.14291386687121002</v>
      </c>
      <c r="AG941" s="696">
        <f>'2 MD eta and phi'!AF$10</f>
        <v>0.14538517247666036</v>
      </c>
      <c r="AH941" s="696">
        <f>'2 MD eta and phi'!AG$10</f>
        <v>0.15355751848509336</v>
      </c>
      <c r="AI941" s="696">
        <f>'2 MD eta and phi'!AH$10</f>
        <v>0.15351615268155092</v>
      </c>
      <c r="AJ941" s="696">
        <f>'2 MD eta and phi'!AI$10</f>
        <v>0.16539241325515328</v>
      </c>
      <c r="AK941" s="696">
        <f>'2 MD eta and phi'!AJ$10</f>
        <v>0.17278707540979707</v>
      </c>
      <c r="AL941" s="696">
        <f>'2 MD eta and phi'!AK$10</f>
        <v>0.17026140273888063</v>
      </c>
      <c r="AM941" s="696">
        <f>'2 MD eta and phi'!AL$10</f>
        <v>0.16543760997333873</v>
      </c>
      <c r="AN941" s="696">
        <f>'2 MD eta and phi'!AM$10</f>
        <v>0.17592306304945687</v>
      </c>
      <c r="AO941" s="705"/>
      <c r="AP941" s="696">
        <f>'2 MD eta and phi'!AO$10</f>
        <v>0.17991716388220688</v>
      </c>
      <c r="AQ941" s="696">
        <f>'2 MD eta and phi'!AP$10</f>
        <v>0.18631622235748591</v>
      </c>
      <c r="AR941" s="705"/>
      <c r="AS941" s="705"/>
      <c r="AT941" s="705"/>
      <c r="AU941" s="705"/>
      <c r="AV941" s="705"/>
      <c r="AW941" s="705"/>
      <c r="AX941" s="705"/>
      <c r="AY941" s="705"/>
      <c r="AZ941" s="705"/>
      <c r="BA941" s="705"/>
      <c r="BB941" s="705"/>
      <c r="BC941" s="705"/>
      <c r="BD941" s="705"/>
      <c r="BE941" s="705"/>
      <c r="BF941" s="705"/>
      <c r="BG941" s="705"/>
      <c r="BH941" s="705"/>
    </row>
    <row r="942" spans="1:60" s="696" customFormat="1" ht="12.75" x14ac:dyDescent="0.2">
      <c r="A942" s="696" t="s">
        <v>6</v>
      </c>
      <c r="B942" s="696" t="s">
        <v>59</v>
      </c>
      <c r="C942" s="696" t="s">
        <v>15</v>
      </c>
      <c r="D942" s="696" t="str">
        <f>'2 MD eta and phi'!$A$10</f>
        <v>Diesel trains</v>
      </c>
      <c r="E942" s="699" t="s">
        <v>1060</v>
      </c>
      <c r="F942" s="696" t="s">
        <v>13</v>
      </c>
      <c r="G942" s="696">
        <f>1</f>
        <v>1</v>
      </c>
      <c r="H942" s="696">
        <f>1</f>
        <v>1</v>
      </c>
      <c r="I942" s="696">
        <f>1</f>
        <v>1</v>
      </c>
      <c r="J942" s="696">
        <f>1</f>
        <v>1</v>
      </c>
      <c r="K942" s="696">
        <f>1</f>
        <v>1</v>
      </c>
      <c r="L942" s="696">
        <f>1</f>
        <v>1</v>
      </c>
      <c r="M942" s="696">
        <f>1</f>
        <v>1</v>
      </c>
      <c r="N942" s="696">
        <f>1</f>
        <v>1</v>
      </c>
      <c r="O942" s="696">
        <f>1</f>
        <v>1</v>
      </c>
      <c r="P942" s="696">
        <f>1</f>
        <v>1</v>
      </c>
      <c r="Q942" s="696">
        <f>1</f>
        <v>1</v>
      </c>
      <c r="R942" s="696">
        <f>1</f>
        <v>1</v>
      </c>
      <c r="S942" s="696">
        <f>1</f>
        <v>1</v>
      </c>
      <c r="T942" s="696">
        <f>1</f>
        <v>1</v>
      </c>
      <c r="U942" s="696">
        <f>1</f>
        <v>1</v>
      </c>
      <c r="V942" s="696">
        <f>1</f>
        <v>1</v>
      </c>
      <c r="W942" s="696">
        <f>1</f>
        <v>1</v>
      </c>
      <c r="X942" s="696">
        <f>1</f>
        <v>1</v>
      </c>
      <c r="Y942" s="696">
        <f>1</f>
        <v>1</v>
      </c>
      <c r="Z942" s="696">
        <f>1</f>
        <v>1</v>
      </c>
      <c r="AA942" s="696">
        <f>1</f>
        <v>1</v>
      </c>
      <c r="AB942" s="696">
        <f>1</f>
        <v>1</v>
      </c>
      <c r="AC942" s="696">
        <f>1</f>
        <v>1</v>
      </c>
      <c r="AD942" s="696">
        <f>1</f>
        <v>1</v>
      </c>
      <c r="AE942" s="696">
        <f>1</f>
        <v>1</v>
      </c>
      <c r="AF942" s="696">
        <f>1</f>
        <v>1</v>
      </c>
      <c r="AG942" s="696">
        <f>1</f>
        <v>1</v>
      </c>
      <c r="AH942" s="696">
        <f>1</f>
        <v>1</v>
      </c>
      <c r="AI942" s="696">
        <f>1</f>
        <v>1</v>
      </c>
      <c r="AJ942" s="696">
        <f>1</f>
        <v>1</v>
      </c>
      <c r="AK942" s="696">
        <f>1</f>
        <v>1</v>
      </c>
      <c r="AL942" s="696">
        <f>1</f>
        <v>1</v>
      </c>
      <c r="AM942" s="696">
        <f>1</f>
        <v>1</v>
      </c>
      <c r="AN942" s="696">
        <f>1</f>
        <v>1</v>
      </c>
      <c r="AO942" s="705"/>
      <c r="AP942" s="696">
        <f>1</f>
        <v>1</v>
      </c>
      <c r="AQ942" s="696">
        <f>1</f>
        <v>1</v>
      </c>
      <c r="AR942" s="705"/>
      <c r="AS942" s="705"/>
      <c r="AT942" s="705"/>
      <c r="AU942" s="705"/>
      <c r="AV942" s="705"/>
      <c r="AW942" s="705"/>
      <c r="AX942" s="705"/>
      <c r="AY942" s="705"/>
      <c r="AZ942" s="705"/>
      <c r="BA942" s="705"/>
      <c r="BB942" s="705"/>
      <c r="BC942" s="705"/>
      <c r="BD942" s="705"/>
      <c r="BE942" s="705"/>
      <c r="BF942" s="705"/>
      <c r="BG942" s="705"/>
      <c r="BH942" s="705"/>
    </row>
    <row r="943" spans="1:60" s="697" customFormat="1" ht="12.75" x14ac:dyDescent="0.2">
      <c r="A943" s="697" t="s">
        <v>6</v>
      </c>
      <c r="B943" s="697" t="s">
        <v>59</v>
      </c>
      <c r="C943" s="697" t="s">
        <v>14</v>
      </c>
      <c r="F943" s="697" t="s">
        <v>9</v>
      </c>
      <c r="G943" s="697">
        <v>194</v>
      </c>
      <c r="H943" s="697">
        <v>199</v>
      </c>
      <c r="I943" s="697">
        <v>208</v>
      </c>
      <c r="J943" s="697">
        <v>208</v>
      </c>
      <c r="K943" s="697">
        <v>203</v>
      </c>
      <c r="L943" s="697">
        <v>203</v>
      </c>
      <c r="M943" s="697">
        <v>213</v>
      </c>
      <c r="N943" s="697">
        <v>223</v>
      </c>
      <c r="O943" s="697">
        <v>227</v>
      </c>
      <c r="P943" s="697">
        <v>233</v>
      </c>
      <c r="Q943" s="697">
        <v>235</v>
      </c>
      <c r="R943" s="697">
        <v>238</v>
      </c>
      <c r="S943" s="697">
        <v>229</v>
      </c>
      <c r="T943" s="697">
        <v>225</v>
      </c>
      <c r="U943" s="697">
        <v>233</v>
      </c>
      <c r="V943" s="697">
        <v>249</v>
      </c>
      <c r="W943" s="697">
        <v>247</v>
      </c>
      <c r="X943" s="697">
        <v>252</v>
      </c>
      <c r="Y943" s="697">
        <v>256</v>
      </c>
      <c r="Z943" s="697">
        <v>255</v>
      </c>
      <c r="AA943" s="697">
        <v>261</v>
      </c>
      <c r="AB943" s="697">
        <v>260</v>
      </c>
      <c r="AC943" s="697">
        <v>230</v>
      </c>
      <c r="AD943" s="697">
        <v>246</v>
      </c>
      <c r="AE943" s="697">
        <v>248</v>
      </c>
      <c r="AF943" s="697">
        <v>254</v>
      </c>
      <c r="AG943" s="697">
        <v>258</v>
      </c>
      <c r="AH943" s="697">
        <v>264</v>
      </c>
      <c r="AI943" s="697">
        <v>281</v>
      </c>
      <c r="AJ943" s="697">
        <v>272</v>
      </c>
      <c r="AK943" s="697">
        <v>232</v>
      </c>
      <c r="AL943" s="697">
        <v>232</v>
      </c>
      <c r="AM943" s="697">
        <v>232</v>
      </c>
      <c r="AN943" s="697">
        <v>232</v>
      </c>
      <c r="AO943" s="697">
        <v>232</v>
      </c>
      <c r="AP943" s="697">
        <v>232</v>
      </c>
      <c r="AQ943" s="697">
        <v>232</v>
      </c>
      <c r="AR943" s="697">
        <v>232</v>
      </c>
      <c r="AS943" s="697">
        <v>232</v>
      </c>
      <c r="AT943" s="697">
        <v>232</v>
      </c>
      <c r="AU943" s="697">
        <v>232</v>
      </c>
      <c r="AV943" s="697">
        <v>232</v>
      </c>
      <c r="AW943" s="697">
        <v>232</v>
      </c>
      <c r="AX943" s="697">
        <v>232</v>
      </c>
      <c r="AY943" s="697">
        <v>347</v>
      </c>
      <c r="AZ943" s="697">
        <v>347</v>
      </c>
      <c r="BA943" s="697">
        <v>343</v>
      </c>
      <c r="BB943" s="697">
        <v>339</v>
      </c>
      <c r="BC943" s="697">
        <v>338</v>
      </c>
      <c r="BD943" s="697">
        <v>346</v>
      </c>
      <c r="BE943" s="697">
        <v>349</v>
      </c>
      <c r="BF943" s="697">
        <v>349</v>
      </c>
      <c r="BG943" s="697">
        <v>351</v>
      </c>
      <c r="BH943" s="697">
        <v>351</v>
      </c>
    </row>
    <row r="944" spans="1:60" s="697" customFormat="1" ht="12.75" x14ac:dyDescent="0.2">
      <c r="A944" s="697" t="s">
        <v>6</v>
      </c>
      <c r="B944" s="697" t="s">
        <v>59</v>
      </c>
      <c r="C944" s="697" t="s">
        <v>14</v>
      </c>
      <c r="F944" s="697" t="s">
        <v>10</v>
      </c>
      <c r="G944" s="697">
        <v>1.84682755009758E-3</v>
      </c>
      <c r="H944" s="697">
        <v>1.9200895398539201E-3</v>
      </c>
      <c r="I944" s="697">
        <v>1.93793032767793E-3</v>
      </c>
      <c r="J944" s="697">
        <v>1.8803109745073199E-3</v>
      </c>
      <c r="K944" s="697">
        <v>1.84563910936548E-3</v>
      </c>
      <c r="L944" s="697">
        <v>1.78521176305051E-3</v>
      </c>
      <c r="M944" s="697">
        <v>1.9133512391868699E-3</v>
      </c>
      <c r="N944" s="697">
        <v>1.9759518682935001E-3</v>
      </c>
      <c r="O944" s="697">
        <v>1.9363148601502999E-3</v>
      </c>
      <c r="P944" s="698">
        <v>1.93372229092146E-3</v>
      </c>
      <c r="Q944" s="697">
        <v>1.89160689993802E-3</v>
      </c>
      <c r="R944" s="697">
        <v>1.9212140781401401E-3</v>
      </c>
      <c r="S944" s="697">
        <v>1.83546535859703E-3</v>
      </c>
      <c r="T944" s="697">
        <v>1.71537048190475E-3</v>
      </c>
      <c r="U944" s="697">
        <v>1.85077804167031E-3</v>
      </c>
      <c r="V944" s="697">
        <v>2.0157536409044201E-3</v>
      </c>
      <c r="W944" s="697">
        <v>1.9813258037605099E-3</v>
      </c>
      <c r="X944" s="697">
        <v>1.9691499835904199E-3</v>
      </c>
      <c r="Y944" s="697">
        <v>2.00142288658343E-3</v>
      </c>
      <c r="Z944" s="697">
        <v>1.9020624324021899E-3</v>
      </c>
      <c r="AA944" s="697">
        <v>2.1018385047150401E-3</v>
      </c>
      <c r="AB944" s="697">
        <v>2.1384920341171701E-3</v>
      </c>
      <c r="AC944" s="697">
        <v>1.90585096245474E-3</v>
      </c>
      <c r="AD944" s="697">
        <v>2.05640914182536E-3</v>
      </c>
      <c r="AE944" s="697">
        <v>2.07630417856216E-3</v>
      </c>
      <c r="AF944" s="697">
        <v>2.0374277074125501E-3</v>
      </c>
      <c r="AG944" s="697">
        <v>2.0202020202020202E-3</v>
      </c>
      <c r="AH944" s="697">
        <v>2.0451481957764598E-3</v>
      </c>
      <c r="AI944" s="697">
        <v>2.1493861628485099E-3</v>
      </c>
      <c r="AJ944" s="697">
        <v>2.1253320831379902E-3</v>
      </c>
      <c r="AK944" s="697">
        <v>1.82195137274612E-3</v>
      </c>
      <c r="AL944" s="697">
        <v>1.74474133457671E-3</v>
      </c>
      <c r="AM944" s="697">
        <v>1.7835863924658901E-3</v>
      </c>
      <c r="AN944" s="697">
        <v>1.7557136370516099E-3</v>
      </c>
      <c r="AO944" s="697">
        <v>1.7588682592511199E-3</v>
      </c>
      <c r="AP944" s="697">
        <v>1.7655877809149101E-3</v>
      </c>
      <c r="AQ944" s="697">
        <v>1.66786484543494E-3</v>
      </c>
      <c r="AR944" s="697">
        <v>1.70888546784423E-3</v>
      </c>
      <c r="AS944" s="697">
        <v>1.7030897865999101E-3</v>
      </c>
      <c r="AT944" s="697">
        <v>1.67272307781046E-3</v>
      </c>
      <c r="AU944" s="697">
        <v>1.66417996097785E-3</v>
      </c>
      <c r="AV944" s="697">
        <v>1.64659290119733E-3</v>
      </c>
      <c r="AW944" s="697">
        <v>1.69529919838654E-3</v>
      </c>
      <c r="AX944" s="697">
        <v>1.6817078032691801E-3</v>
      </c>
      <c r="AY944" s="697">
        <v>2.5043483281490201E-3</v>
      </c>
      <c r="AZ944" s="697">
        <v>2.5238199141755799E-3</v>
      </c>
      <c r="BA944" s="697">
        <v>2.53626939173901E-3</v>
      </c>
      <c r="BB944" s="697">
        <v>2.5474165138717701E-3</v>
      </c>
      <c r="BC944" s="697">
        <v>2.5407038802110699E-3</v>
      </c>
      <c r="BD944" s="697">
        <v>2.8024363377178799E-3</v>
      </c>
      <c r="BE944" s="697">
        <v>2.6882548681291599E-3</v>
      </c>
      <c r="BF944" s="697">
        <v>2.9503512524198801E-3</v>
      </c>
      <c r="BG944" s="697">
        <v>2.8817024211226301E-3</v>
      </c>
      <c r="BH944" s="697">
        <v>2.86280554943845E-3</v>
      </c>
    </row>
    <row r="945" spans="1:60" s="696" customFormat="1" ht="12.75" x14ac:dyDescent="0.2">
      <c r="A945" s="696" t="s">
        <v>6</v>
      </c>
      <c r="B945" s="696" t="s">
        <v>59</v>
      </c>
      <c r="C945" s="696" t="s">
        <v>14</v>
      </c>
      <c r="D945" s="696" t="str">
        <f>'2 MD eta and phi'!$A$17</f>
        <v>Electric trains</v>
      </c>
      <c r="E945" s="699" t="s">
        <v>1061</v>
      </c>
      <c r="F945" s="696" t="s">
        <v>11</v>
      </c>
      <c r="G945" s="696">
        <f>1</f>
        <v>1</v>
      </c>
      <c r="H945" s="696">
        <f>1</f>
        <v>1</v>
      </c>
      <c r="I945" s="696">
        <f>1</f>
        <v>1</v>
      </c>
      <c r="J945" s="696">
        <f>1</f>
        <v>1</v>
      </c>
      <c r="K945" s="696">
        <f>1</f>
        <v>1</v>
      </c>
      <c r="L945" s="696">
        <f>1</f>
        <v>1</v>
      </c>
      <c r="M945" s="696">
        <f>1</f>
        <v>1</v>
      </c>
      <c r="N945" s="696">
        <f>1</f>
        <v>1</v>
      </c>
      <c r="O945" s="696">
        <f>1</f>
        <v>1</v>
      </c>
      <c r="P945" s="696">
        <f>1</f>
        <v>1</v>
      </c>
      <c r="Q945" s="696">
        <f>1</f>
        <v>1</v>
      </c>
      <c r="R945" s="696">
        <f>1</f>
        <v>1</v>
      </c>
      <c r="S945" s="696">
        <f>1</f>
        <v>1</v>
      </c>
      <c r="T945" s="696">
        <f>1</f>
        <v>1</v>
      </c>
      <c r="U945" s="696">
        <f>1</f>
        <v>1</v>
      </c>
      <c r="V945" s="696">
        <f>1</f>
        <v>1</v>
      </c>
      <c r="W945" s="696">
        <f>1</f>
        <v>1</v>
      </c>
      <c r="X945" s="696">
        <f>1</f>
        <v>1</v>
      </c>
      <c r="Y945" s="696">
        <f>1</f>
        <v>1</v>
      </c>
      <c r="Z945" s="696">
        <f>1</f>
        <v>1</v>
      </c>
      <c r="AA945" s="696">
        <f>1</f>
        <v>1</v>
      </c>
      <c r="AB945" s="696">
        <f>1</f>
        <v>1</v>
      </c>
      <c r="AC945" s="696">
        <f>1</f>
        <v>1</v>
      </c>
      <c r="AD945" s="696">
        <f>1</f>
        <v>1</v>
      </c>
      <c r="AE945" s="696">
        <f>1</f>
        <v>1</v>
      </c>
      <c r="AF945" s="696">
        <f>1</f>
        <v>1</v>
      </c>
      <c r="AG945" s="696">
        <f>1</f>
        <v>1</v>
      </c>
      <c r="AH945" s="696">
        <f>1</f>
        <v>1</v>
      </c>
      <c r="AI945" s="696">
        <f>1</f>
        <v>1</v>
      </c>
      <c r="AJ945" s="696">
        <f>1</f>
        <v>1</v>
      </c>
      <c r="AK945" s="696">
        <f>1</f>
        <v>1</v>
      </c>
      <c r="AL945" s="696">
        <f>1</f>
        <v>1</v>
      </c>
      <c r="AM945" s="696">
        <f>1</f>
        <v>1</v>
      </c>
      <c r="AN945" s="696">
        <f>1</f>
        <v>1</v>
      </c>
      <c r="AO945" s="696">
        <f>1</f>
        <v>1</v>
      </c>
      <c r="AP945" s="696">
        <f>1</f>
        <v>1</v>
      </c>
      <c r="AQ945" s="696">
        <f>1</f>
        <v>1</v>
      </c>
      <c r="AR945" s="696">
        <f>1</f>
        <v>1</v>
      </c>
      <c r="AS945" s="696">
        <f>1</f>
        <v>1</v>
      </c>
      <c r="AT945" s="696">
        <f>1</f>
        <v>1</v>
      </c>
      <c r="AU945" s="696">
        <f>1</f>
        <v>1</v>
      </c>
      <c r="AV945" s="696">
        <f>1</f>
        <v>1</v>
      </c>
      <c r="AW945" s="696">
        <f>1</f>
        <v>1</v>
      </c>
      <c r="AX945" s="696">
        <f>1</f>
        <v>1</v>
      </c>
      <c r="AY945" s="696">
        <f>1</f>
        <v>1</v>
      </c>
      <c r="AZ945" s="696">
        <f>1</f>
        <v>1</v>
      </c>
      <c r="BA945" s="696">
        <f>1</f>
        <v>1</v>
      </c>
      <c r="BB945" s="696">
        <f>1</f>
        <v>1</v>
      </c>
      <c r="BC945" s="696">
        <f>1</f>
        <v>1</v>
      </c>
      <c r="BD945" s="696">
        <f>1</f>
        <v>1</v>
      </c>
      <c r="BE945" s="696">
        <f>1</f>
        <v>1</v>
      </c>
      <c r="BF945" s="696">
        <f>1</f>
        <v>1</v>
      </c>
      <c r="BG945" s="696">
        <f>1</f>
        <v>1</v>
      </c>
      <c r="BH945" s="696">
        <f>1</f>
        <v>1</v>
      </c>
    </row>
    <row r="946" spans="1:60" s="696" customFormat="1" ht="12.75" x14ac:dyDescent="0.2">
      <c r="A946" s="696" t="s">
        <v>6</v>
      </c>
      <c r="B946" s="696" t="s">
        <v>59</v>
      </c>
      <c r="C946" s="696" t="s">
        <v>14</v>
      </c>
      <c r="D946" s="696" t="str">
        <f>'2 MD eta and phi'!$A$17</f>
        <v>Electric trains</v>
      </c>
      <c r="E946" s="699" t="s">
        <v>1061</v>
      </c>
      <c r="F946" s="696" t="s">
        <v>12</v>
      </c>
      <c r="G946" s="696">
        <f>'2 MD eta and phi'!F$17</f>
        <v>0.14067342903816815</v>
      </c>
      <c r="H946" s="696">
        <f>'2 MD eta and phi'!G$17</f>
        <v>0.14067342903816815</v>
      </c>
      <c r="I946" s="696">
        <f>'2 MD eta and phi'!H$17</f>
        <v>0.14067342903816815</v>
      </c>
      <c r="J946" s="696">
        <f>'2 MD eta and phi'!I$17</f>
        <v>0.14067342903816815</v>
      </c>
      <c r="K946" s="696">
        <f>'2 MD eta and phi'!J$17</f>
        <v>0.14067342903816815</v>
      </c>
      <c r="L946" s="696">
        <f>'2 MD eta and phi'!K$17</f>
        <v>0.14067342903816815</v>
      </c>
      <c r="M946" s="696">
        <f>'2 MD eta and phi'!L$17</f>
        <v>0.14067342903816815</v>
      </c>
      <c r="N946" s="696">
        <f>'2 MD eta and phi'!M$17</f>
        <v>0.14067342903816815</v>
      </c>
      <c r="O946" s="696">
        <f>'2 MD eta and phi'!N$17</f>
        <v>0.14067342903816815</v>
      </c>
      <c r="P946" s="696">
        <f>'2 MD eta and phi'!O$17</f>
        <v>0.14067342903816815</v>
      </c>
      <c r="Q946" s="696">
        <f>'2 MD eta and phi'!P$17</f>
        <v>0.14067342903816815</v>
      </c>
      <c r="R946" s="696">
        <f>'2 MD eta and phi'!Q$17</f>
        <v>0.14067342903816815</v>
      </c>
      <c r="S946" s="696">
        <f>'2 MD eta and phi'!R$17</f>
        <v>0.14067342903816815</v>
      </c>
      <c r="T946" s="696">
        <f>'2 MD eta and phi'!S$17</f>
        <v>0.14067342903816815</v>
      </c>
      <c r="U946" s="696">
        <f>'2 MD eta and phi'!T$17</f>
        <v>0.14067342903816815</v>
      </c>
      <c r="V946" s="696">
        <f>'2 MD eta and phi'!U$17</f>
        <v>0.14067342903816815</v>
      </c>
      <c r="W946" s="696">
        <f>'2 MD eta and phi'!V$17</f>
        <v>0.14067342903816815</v>
      </c>
      <c r="X946" s="696">
        <f>'2 MD eta and phi'!W$17</f>
        <v>0.14067342903816815</v>
      </c>
      <c r="Y946" s="696">
        <f>'2 MD eta and phi'!X$17</f>
        <v>0.14067342903816815</v>
      </c>
      <c r="Z946" s="696">
        <f>'2 MD eta and phi'!Y$17</f>
        <v>0.14067342903816815</v>
      </c>
      <c r="AA946" s="696">
        <f>'2 MD eta and phi'!Z$17</f>
        <v>0.14067342903816815</v>
      </c>
      <c r="AB946" s="696">
        <f>'2 MD eta and phi'!AA$17</f>
        <v>0.14067342903816815</v>
      </c>
      <c r="AC946" s="696">
        <f>'2 MD eta and phi'!AB$17</f>
        <v>0.14067342903816815</v>
      </c>
      <c r="AD946" s="696">
        <f>'2 MD eta and phi'!AC$17</f>
        <v>0.14875486201991733</v>
      </c>
      <c r="AE946" s="696">
        <f>'2 MD eta and phi'!AD$17</f>
        <v>0.14994570420800907</v>
      </c>
      <c r="AF946" s="696">
        <f>'2 MD eta and phi'!AE$17</f>
        <v>0.1473020071751531</v>
      </c>
      <c r="AG946" s="696">
        <f>'2 MD eta and phi'!AF$17</f>
        <v>0.14533018122917646</v>
      </c>
      <c r="AH946" s="696">
        <f>'2 MD eta and phi'!AG$17</f>
        <v>0.14429079291469457</v>
      </c>
      <c r="AI946" s="696">
        <f>'2 MD eta and phi'!AH$17</f>
        <v>0.13780336158536646</v>
      </c>
      <c r="AJ946" s="696">
        <f>'2 MD eta and phi'!AI$17</f>
        <v>0.14087022922868508</v>
      </c>
      <c r="AK946" s="696">
        <f>'2 MD eta and phi'!AJ$17</f>
        <v>0.1408689353447411</v>
      </c>
      <c r="AL946" s="696">
        <f>'2 MD eta and phi'!AK$17</f>
        <v>0.13924177901329565</v>
      </c>
      <c r="AM946" s="696">
        <f>'2 MD eta and phi'!AL$17</f>
        <v>0.13520489746265579</v>
      </c>
      <c r="AN946" s="696">
        <f>'2 MD eta and phi'!AM$17</f>
        <v>0.13477868175656751</v>
      </c>
      <c r="AO946" s="696">
        <f>'2 MD eta and phi'!AN$17</f>
        <v>0.13548898890985858</v>
      </c>
      <c r="AP946" s="696">
        <f>'2 MD eta and phi'!AO$17</f>
        <v>0.13833839862658695</v>
      </c>
      <c r="AQ946" s="696">
        <f>'2 MD eta and phi'!AP$17</f>
        <v>0.13867262241339623</v>
      </c>
      <c r="AR946" s="696">
        <f>'2 MD eta and phi'!AQ$17</f>
        <v>0.13951502336387775</v>
      </c>
      <c r="AS946" s="696">
        <f>'2 MD eta and phi'!AR$17</f>
        <v>0.1373342696531987</v>
      </c>
      <c r="AT946" s="696">
        <f>'2 MD eta and phi'!AS$17</f>
        <v>0.14042042959180978</v>
      </c>
      <c r="AU946" s="696">
        <f>'2 MD eta and phi'!AT$17</f>
        <v>0.14028724368293216</v>
      </c>
      <c r="AV946" s="696">
        <f>'2 MD eta and phi'!AU$17</f>
        <v>0.13828631051869184</v>
      </c>
      <c r="AW946" s="696">
        <f>'2 MD eta and phi'!AV$17</f>
        <v>0.14094277514575557</v>
      </c>
      <c r="AX946" s="696">
        <f>'2 MD eta and phi'!AW$17</f>
        <v>0.13902489025628528</v>
      </c>
      <c r="AY946" s="696">
        <f>'2 MD eta and phi'!AX$17</f>
        <v>0.13857425297936005</v>
      </c>
      <c r="AZ946" s="696">
        <f>'2 MD eta and phi'!AY$17</f>
        <v>0.13869497108577583</v>
      </c>
      <c r="BA946" s="696">
        <f>'2 MD eta and phi'!AZ$17</f>
        <v>0.14084822448615891</v>
      </c>
      <c r="BB946" s="696">
        <f>'2 MD eta and phi'!BA$17</f>
        <v>0.14805377947046888</v>
      </c>
      <c r="BC946" s="696">
        <f>'2 MD eta and phi'!BB$17</f>
        <v>0.15470203399534158</v>
      </c>
      <c r="BD946" s="696">
        <f>'2 MD eta and phi'!BC$17</f>
        <v>0.15318407760950703</v>
      </c>
      <c r="BE946" s="696">
        <f>'2 MD eta and phi'!BD$17</f>
        <v>0.15067459507451894</v>
      </c>
      <c r="BF946" s="696">
        <f>'2 MD eta and phi'!BE$17</f>
        <v>0.152786375351601</v>
      </c>
      <c r="BG946" s="696">
        <f>'2 MD eta and phi'!BF$17</f>
        <v>0.15122068188183213</v>
      </c>
      <c r="BH946" s="696">
        <f>'2 MD eta and phi'!BG$17</f>
        <v>0.15317071089975201</v>
      </c>
    </row>
    <row r="947" spans="1:60" s="696" customFormat="1" ht="12.75" x14ac:dyDescent="0.2">
      <c r="A947" s="696" t="s">
        <v>6</v>
      </c>
      <c r="B947" s="696" t="s">
        <v>59</v>
      </c>
      <c r="C947" s="696" t="s">
        <v>14</v>
      </c>
      <c r="D947" s="696" t="str">
        <f>'2 MD eta and phi'!$A$17</f>
        <v>Electric trains</v>
      </c>
      <c r="E947" s="699" t="s">
        <v>1061</v>
      </c>
      <c r="F947" s="696" t="s">
        <v>13</v>
      </c>
      <c r="G947" s="696">
        <f>1</f>
        <v>1</v>
      </c>
      <c r="H947" s="696">
        <f>1</f>
        <v>1</v>
      </c>
      <c r="I947" s="696">
        <f>1</f>
        <v>1</v>
      </c>
      <c r="J947" s="696">
        <f>1</f>
        <v>1</v>
      </c>
      <c r="K947" s="696">
        <f>1</f>
        <v>1</v>
      </c>
      <c r="L947" s="696">
        <f>1</f>
        <v>1</v>
      </c>
      <c r="M947" s="696">
        <f>1</f>
        <v>1</v>
      </c>
      <c r="N947" s="696">
        <f>1</f>
        <v>1</v>
      </c>
      <c r="O947" s="696">
        <f>1</f>
        <v>1</v>
      </c>
      <c r="P947" s="696">
        <f>1</f>
        <v>1</v>
      </c>
      <c r="Q947" s="696">
        <f>1</f>
        <v>1</v>
      </c>
      <c r="R947" s="696">
        <f>1</f>
        <v>1</v>
      </c>
      <c r="S947" s="696">
        <f>1</f>
        <v>1</v>
      </c>
      <c r="T947" s="696">
        <f>1</f>
        <v>1</v>
      </c>
      <c r="U947" s="696">
        <f>1</f>
        <v>1</v>
      </c>
      <c r="V947" s="696">
        <f>1</f>
        <v>1</v>
      </c>
      <c r="W947" s="696">
        <f>1</f>
        <v>1</v>
      </c>
      <c r="X947" s="696">
        <f>1</f>
        <v>1</v>
      </c>
      <c r="Y947" s="696">
        <f>1</f>
        <v>1</v>
      </c>
      <c r="Z947" s="696">
        <f>1</f>
        <v>1</v>
      </c>
      <c r="AA947" s="696">
        <f>1</f>
        <v>1</v>
      </c>
      <c r="AB947" s="696">
        <f>1</f>
        <v>1</v>
      </c>
      <c r="AC947" s="696">
        <f>1</f>
        <v>1</v>
      </c>
      <c r="AD947" s="696">
        <f>1</f>
        <v>1</v>
      </c>
      <c r="AE947" s="696">
        <f>1</f>
        <v>1</v>
      </c>
      <c r="AF947" s="696">
        <f>1</f>
        <v>1</v>
      </c>
      <c r="AG947" s="696">
        <f>1</f>
        <v>1</v>
      </c>
      <c r="AH947" s="696">
        <f>1</f>
        <v>1</v>
      </c>
      <c r="AI947" s="696">
        <f>1</f>
        <v>1</v>
      </c>
      <c r="AJ947" s="696">
        <f>1</f>
        <v>1</v>
      </c>
      <c r="AK947" s="696">
        <f>1</f>
        <v>1</v>
      </c>
      <c r="AL947" s="696">
        <f>1</f>
        <v>1</v>
      </c>
      <c r="AM947" s="696">
        <f>1</f>
        <v>1</v>
      </c>
      <c r="AN947" s="696">
        <f>1</f>
        <v>1</v>
      </c>
      <c r="AO947" s="696">
        <f>1</f>
        <v>1</v>
      </c>
      <c r="AP947" s="696">
        <f>1</f>
        <v>1</v>
      </c>
      <c r="AQ947" s="696">
        <f>1</f>
        <v>1</v>
      </c>
      <c r="AR947" s="696">
        <f>1</f>
        <v>1</v>
      </c>
      <c r="AS947" s="696">
        <f>1</f>
        <v>1</v>
      </c>
      <c r="AT947" s="696">
        <f>1</f>
        <v>1</v>
      </c>
      <c r="AU947" s="696">
        <f>1</f>
        <v>1</v>
      </c>
      <c r="AV947" s="696">
        <f>1</f>
        <v>1</v>
      </c>
      <c r="AW947" s="696">
        <f>1</f>
        <v>1</v>
      </c>
      <c r="AX947" s="696">
        <f>1</f>
        <v>1</v>
      </c>
      <c r="AY947" s="696">
        <f>1</f>
        <v>1</v>
      </c>
      <c r="AZ947" s="696">
        <f>1</f>
        <v>1</v>
      </c>
      <c r="BA947" s="696">
        <f>1</f>
        <v>1</v>
      </c>
      <c r="BB947" s="696">
        <f>1</f>
        <v>1</v>
      </c>
      <c r="BC947" s="696">
        <f>1</f>
        <v>1</v>
      </c>
      <c r="BD947" s="696">
        <f>1</f>
        <v>1</v>
      </c>
      <c r="BE947" s="696">
        <f>1</f>
        <v>1</v>
      </c>
      <c r="BF947" s="696">
        <f>1</f>
        <v>1</v>
      </c>
      <c r="BG947" s="696">
        <f>1</f>
        <v>1</v>
      </c>
      <c r="BH947" s="696">
        <f>1</f>
        <v>1</v>
      </c>
    </row>
    <row r="948" spans="1:60" s="697" customFormat="1" ht="12.75" x14ac:dyDescent="0.2">
      <c r="A948" s="697" t="s">
        <v>6</v>
      </c>
      <c r="B948" s="697" t="s">
        <v>38</v>
      </c>
      <c r="C948" s="697" t="s">
        <v>17</v>
      </c>
      <c r="F948" s="697" t="s">
        <v>9</v>
      </c>
      <c r="G948" s="697">
        <v>236</v>
      </c>
      <c r="H948" s="697">
        <v>236</v>
      </c>
      <c r="I948" s="697">
        <v>236</v>
      </c>
      <c r="J948" s="697">
        <v>190</v>
      </c>
      <c r="K948" s="697">
        <v>149</v>
      </c>
      <c r="L948" s="697">
        <v>132</v>
      </c>
      <c r="M948" s="697">
        <v>115</v>
      </c>
      <c r="N948" s="697">
        <v>92</v>
      </c>
      <c r="O948" s="697">
        <v>40</v>
      </c>
      <c r="P948" s="697">
        <v>23</v>
      </c>
      <c r="Q948" s="697">
        <v>12</v>
      </c>
      <c r="R948" s="697">
        <v>14</v>
      </c>
      <c r="S948" s="697">
        <v>17</v>
      </c>
      <c r="T948" s="697">
        <v>7</v>
      </c>
      <c r="U948" s="697">
        <v>7</v>
      </c>
      <c r="V948" s="697">
        <v>7</v>
      </c>
      <c r="W948" s="697">
        <v>6</v>
      </c>
      <c r="X948" s="697">
        <v>6</v>
      </c>
    </row>
    <row r="949" spans="1:60" s="697" customFormat="1" ht="12.75" x14ac:dyDescent="0.2">
      <c r="A949" s="697" t="s">
        <v>6</v>
      </c>
      <c r="B949" s="697" t="s">
        <v>38</v>
      </c>
      <c r="C949" s="697" t="s">
        <v>17</v>
      </c>
      <c r="F949" s="697" t="s">
        <v>10</v>
      </c>
      <c r="G949" s="697">
        <v>2.2466561949640602E-3</v>
      </c>
      <c r="H949" s="697">
        <v>2.2770911125905798E-3</v>
      </c>
      <c r="I949" s="697">
        <v>2.19880556409611E-3</v>
      </c>
      <c r="J949" s="697">
        <v>1.7175917555595701E-3</v>
      </c>
      <c r="K949" s="697">
        <v>1.3546809226377199E-3</v>
      </c>
      <c r="L949" s="697">
        <v>1.16082735331363E-3</v>
      </c>
      <c r="M949" s="697">
        <v>1.0330300117675599E-3</v>
      </c>
      <c r="N949" s="697">
        <v>8.1519090530494302E-4</v>
      </c>
      <c r="O949" s="697">
        <v>3.4120085641414999E-4</v>
      </c>
      <c r="P949" s="697">
        <v>1.9088245790211899E-4</v>
      </c>
      <c r="Q949" s="698">
        <v>9.6592692762792498E-5</v>
      </c>
      <c r="R949" s="697">
        <v>1.1301259283177301E-4</v>
      </c>
      <c r="S949" s="697">
        <v>1.36257253694976E-4</v>
      </c>
      <c r="T949" s="698">
        <v>5.3367081659258801E-5</v>
      </c>
      <c r="U949" s="698">
        <v>5.5602773784086502E-5</v>
      </c>
      <c r="V949" s="698">
        <v>5.6667773037473597E-5</v>
      </c>
      <c r="W949" s="698">
        <v>4.8129371751267403E-5</v>
      </c>
      <c r="X949" s="698">
        <v>4.6884523418819403E-5</v>
      </c>
    </row>
    <row r="950" spans="1:60" s="696" customFormat="1" ht="12.75" x14ac:dyDescent="0.2">
      <c r="A950" s="696" t="s">
        <v>6</v>
      </c>
      <c r="B950" s="696" t="s">
        <v>38</v>
      </c>
      <c r="C950" s="696" t="s">
        <v>17</v>
      </c>
      <c r="D950" s="696" t="s">
        <v>76</v>
      </c>
      <c r="E950" s="699" t="s">
        <v>1062</v>
      </c>
      <c r="F950" s="696" t="s">
        <v>11</v>
      </c>
      <c r="G950" s="696">
        <f>1</f>
        <v>1</v>
      </c>
      <c r="H950" s="696">
        <f>1</f>
        <v>1</v>
      </c>
      <c r="I950" s="696">
        <f>1</f>
        <v>1</v>
      </c>
      <c r="J950" s="696">
        <f>1</f>
        <v>1</v>
      </c>
      <c r="K950" s="696">
        <f>1</f>
        <v>1</v>
      </c>
      <c r="L950" s="696">
        <f>1</f>
        <v>1</v>
      </c>
      <c r="M950" s="696">
        <f>1</f>
        <v>1</v>
      </c>
      <c r="N950" s="696">
        <f>1</f>
        <v>1</v>
      </c>
      <c r="O950" s="696">
        <f>1</f>
        <v>1</v>
      </c>
      <c r="P950" s="696">
        <f>1</f>
        <v>1</v>
      </c>
      <c r="Q950" s="696">
        <f>1</f>
        <v>1</v>
      </c>
      <c r="R950" s="696">
        <f>1</f>
        <v>1</v>
      </c>
      <c r="S950" s="696">
        <f>1</f>
        <v>1</v>
      </c>
      <c r="T950" s="696">
        <f>1</f>
        <v>1</v>
      </c>
      <c r="U950" s="696">
        <f>1</f>
        <v>1</v>
      </c>
      <c r="V950" s="696">
        <f>1</f>
        <v>1</v>
      </c>
      <c r="W950" s="696">
        <f>1</f>
        <v>1</v>
      </c>
      <c r="X950" s="696">
        <f>1</f>
        <v>1</v>
      </c>
      <c r="Y950" s="705"/>
      <c r="Z950" s="705"/>
      <c r="AA950" s="705"/>
      <c r="AB950" s="705"/>
      <c r="AC950" s="705"/>
      <c r="AD950" s="705"/>
      <c r="AE950" s="705"/>
      <c r="AF950" s="705"/>
      <c r="AG950" s="705"/>
      <c r="AH950" s="705"/>
      <c r="AI950" s="705"/>
      <c r="AJ950" s="705"/>
      <c r="AK950" s="705"/>
      <c r="AL950" s="705"/>
      <c r="AM950" s="705"/>
      <c r="AN950" s="705"/>
      <c r="AO950" s="705"/>
      <c r="AP950" s="705"/>
      <c r="AQ950" s="705"/>
      <c r="AR950" s="705"/>
      <c r="AS950" s="705"/>
      <c r="AT950" s="705"/>
      <c r="AU950" s="705"/>
      <c r="AV950" s="705"/>
      <c r="AW950" s="705"/>
      <c r="AX950" s="705"/>
      <c r="AY950" s="705"/>
      <c r="AZ950" s="705"/>
      <c r="BA950" s="705"/>
      <c r="BB950" s="705"/>
      <c r="BC950" s="705"/>
      <c r="BD950" s="705"/>
      <c r="BE950" s="705"/>
      <c r="BF950" s="705"/>
      <c r="BG950" s="705"/>
      <c r="BH950" s="705"/>
    </row>
    <row r="951" spans="1:60" s="696" customFormat="1" ht="12.75" x14ac:dyDescent="0.2">
      <c r="A951" s="696" t="s">
        <v>6</v>
      </c>
      <c r="B951" s="696" t="s">
        <v>38</v>
      </c>
      <c r="C951" s="696" t="s">
        <v>17</v>
      </c>
      <c r="D951" s="696" t="s">
        <v>76</v>
      </c>
      <c r="E951" s="699" t="s">
        <v>1062</v>
      </c>
      <c r="F951" s="696" t="s">
        <v>12</v>
      </c>
      <c r="G951" s="696">
        <f>'2 MD eta and phi'!F$11</f>
        <v>0.12073181102268958</v>
      </c>
      <c r="H951" s="696">
        <f>'2 MD eta and phi'!G$11</f>
        <v>0.12175875773055531</v>
      </c>
      <c r="I951" s="696">
        <f>'2 MD eta and phi'!H$11</f>
        <v>0.12278250151880689</v>
      </c>
      <c r="J951" s="696">
        <f>'2 MD eta and phi'!I$11</f>
        <v>0.12380305237695398</v>
      </c>
      <c r="K951" s="696">
        <f>'2 MD eta and phi'!J$11</f>
        <v>0.12482042026335013</v>
      </c>
      <c r="L951" s="696">
        <f>'2 MD eta and phi'!K$11</f>
        <v>0.12583461510529012</v>
      </c>
      <c r="M951" s="696">
        <f>'2 MD eta and phi'!L$11</f>
        <v>0.1268456467991067</v>
      </c>
      <c r="N951" s="696">
        <f>'2 MD eta and phi'!M$11</f>
        <v>0.12785352521026719</v>
      </c>
      <c r="O951" s="696">
        <f>'2 MD eta and phi'!N$11</f>
        <v>0.12885826017346971</v>
      </c>
      <c r="P951" s="696">
        <f>'2 MD eta and phi'!O$11</f>
        <v>0.12985986149273918</v>
      </c>
      <c r="Q951" s="696">
        <f>'2 MD eta and phi'!P$11</f>
        <v>0.13085833894152291</v>
      </c>
      <c r="R951" s="696">
        <f>'2 MD eta and phi'!Q$11</f>
        <v>0.13185370226278623</v>
      </c>
      <c r="S951" s="696">
        <f>'2 MD eta and phi'!R$11</f>
        <v>0.13284596116910716</v>
      </c>
      <c r="T951" s="696">
        <f>'2 MD eta and phi'!S$11</f>
        <v>0.13383512534277153</v>
      </c>
      <c r="U951" s="696">
        <f>'2 MD eta and phi'!T$11</f>
        <v>0.13482120443586729</v>
      </c>
      <c r="V951" s="696">
        <f>'2 MD eta and phi'!U$11</f>
        <v>0.13580420807037866</v>
      </c>
      <c r="W951" s="696">
        <f>'2 MD eta and phi'!V$11</f>
        <v>0.13678414583828016</v>
      </c>
      <c r="X951" s="696">
        <f>'2 MD eta and phi'!W$11</f>
        <v>0.13776102730163006</v>
      </c>
      <c r="Y951" s="705"/>
      <c r="Z951" s="705"/>
      <c r="AA951" s="705"/>
      <c r="AB951" s="705"/>
      <c r="AC951" s="705"/>
      <c r="AD951" s="705"/>
      <c r="AE951" s="705"/>
      <c r="AF951" s="705"/>
      <c r="AG951" s="705"/>
      <c r="AH951" s="705"/>
      <c r="AI951" s="705"/>
      <c r="AJ951" s="705"/>
      <c r="AK951" s="705"/>
      <c r="AL951" s="705"/>
      <c r="AM951" s="705"/>
      <c r="AN951" s="705"/>
      <c r="AO951" s="705"/>
      <c r="AP951" s="705"/>
      <c r="AQ951" s="705"/>
      <c r="AR951" s="705"/>
      <c r="AS951" s="705"/>
      <c r="AT951" s="705"/>
      <c r="AU951" s="705"/>
      <c r="AV951" s="705"/>
      <c r="AW951" s="705"/>
      <c r="AX951" s="705"/>
      <c r="AY951" s="705"/>
      <c r="AZ951" s="705"/>
      <c r="BA951" s="705"/>
      <c r="BB951" s="705"/>
      <c r="BC951" s="705"/>
      <c r="BD951" s="705"/>
      <c r="BE951" s="705"/>
      <c r="BF951" s="705"/>
      <c r="BG951" s="705"/>
      <c r="BH951" s="705"/>
    </row>
    <row r="952" spans="1:60" s="696" customFormat="1" ht="12.75" x14ac:dyDescent="0.2">
      <c r="A952" s="696" t="s">
        <v>6</v>
      </c>
      <c r="B952" s="696" t="s">
        <v>38</v>
      </c>
      <c r="C952" s="696" t="s">
        <v>17</v>
      </c>
      <c r="D952" s="696" t="s">
        <v>76</v>
      </c>
      <c r="E952" s="699" t="s">
        <v>1062</v>
      </c>
      <c r="F952" s="696" t="s">
        <v>13</v>
      </c>
      <c r="G952" s="696">
        <f>1</f>
        <v>1</v>
      </c>
      <c r="H952" s="696">
        <f>1</f>
        <v>1</v>
      </c>
      <c r="I952" s="696">
        <f>1</f>
        <v>1</v>
      </c>
      <c r="J952" s="696">
        <f>1</f>
        <v>1</v>
      </c>
      <c r="K952" s="696">
        <f>1</f>
        <v>1</v>
      </c>
      <c r="L952" s="696">
        <f>1</f>
        <v>1</v>
      </c>
      <c r="M952" s="696">
        <f>1</f>
        <v>1</v>
      </c>
      <c r="N952" s="696">
        <f>1</f>
        <v>1</v>
      </c>
      <c r="O952" s="696">
        <f>1</f>
        <v>1</v>
      </c>
      <c r="P952" s="696">
        <f>1</f>
        <v>1</v>
      </c>
      <c r="Q952" s="696">
        <f>1</f>
        <v>1</v>
      </c>
      <c r="R952" s="696">
        <f>1</f>
        <v>1</v>
      </c>
      <c r="S952" s="696">
        <f>1</f>
        <v>1</v>
      </c>
      <c r="T952" s="696">
        <f>1</f>
        <v>1</v>
      </c>
      <c r="U952" s="696">
        <f>1</f>
        <v>1</v>
      </c>
      <c r="V952" s="696">
        <f>1</f>
        <v>1</v>
      </c>
      <c r="W952" s="696">
        <f>1</f>
        <v>1</v>
      </c>
      <c r="X952" s="696">
        <f>1</f>
        <v>1</v>
      </c>
      <c r="Y952" s="705"/>
      <c r="Z952" s="705"/>
      <c r="AA952" s="705"/>
      <c r="AB952" s="705"/>
      <c r="AC952" s="705"/>
      <c r="AD952" s="705"/>
      <c r="AE952" s="705"/>
      <c r="AF952" s="705"/>
      <c r="AG952" s="705"/>
      <c r="AH952" s="705"/>
      <c r="AI952" s="705"/>
      <c r="AJ952" s="705"/>
      <c r="AK952" s="705"/>
      <c r="AL952" s="705"/>
      <c r="AM952" s="705"/>
      <c r="AN952" s="705"/>
      <c r="AO952" s="705"/>
      <c r="AP952" s="705"/>
      <c r="AQ952" s="705"/>
      <c r="AR952" s="705"/>
      <c r="AS952" s="705"/>
      <c r="AT952" s="705"/>
      <c r="AU952" s="705"/>
      <c r="AV952" s="705"/>
      <c r="AW952" s="705"/>
      <c r="AX952" s="705"/>
      <c r="AY952" s="705"/>
      <c r="AZ952" s="705"/>
      <c r="BA952" s="705"/>
      <c r="BB952" s="705"/>
      <c r="BC952" s="705"/>
      <c r="BD952" s="705"/>
      <c r="BE952" s="705"/>
      <c r="BF952" s="705"/>
      <c r="BG952" s="705"/>
      <c r="BH952" s="705"/>
    </row>
    <row r="953" spans="1:60" s="697" customFormat="1" ht="12.75" x14ac:dyDescent="0.2">
      <c r="A953" s="697" t="s">
        <v>6</v>
      </c>
      <c r="B953" s="697" t="s">
        <v>38</v>
      </c>
      <c r="C953" s="697" t="s">
        <v>21</v>
      </c>
      <c r="F953" s="697" t="s">
        <v>9</v>
      </c>
      <c r="Y953" s="697">
        <v>4</v>
      </c>
      <c r="Z953" s="697">
        <v>4</v>
      </c>
      <c r="AA953" s="697">
        <v>3</v>
      </c>
      <c r="AB953" s="697">
        <v>3</v>
      </c>
      <c r="AC953" s="697">
        <v>3</v>
      </c>
      <c r="AD953" s="697">
        <v>3</v>
      </c>
      <c r="AE953" s="697">
        <v>1</v>
      </c>
      <c r="AF953" s="697">
        <v>1</v>
      </c>
    </row>
    <row r="954" spans="1:60" s="697" customFormat="1" ht="12.75" x14ac:dyDescent="0.2">
      <c r="A954" s="697" t="s">
        <v>6</v>
      </c>
      <c r="B954" s="697" t="s">
        <v>38</v>
      </c>
      <c r="C954" s="697" t="s">
        <v>21</v>
      </c>
      <c r="F954" s="697" t="s">
        <v>10</v>
      </c>
      <c r="Y954" s="698">
        <v>3.1272232602866101E-5</v>
      </c>
      <c r="Z954" s="698">
        <v>2.9836273449446199E-5</v>
      </c>
      <c r="AA954" s="698">
        <v>2.4159063272586701E-5</v>
      </c>
      <c r="AB954" s="698">
        <v>2.4674908085967402E-5</v>
      </c>
      <c r="AC954" s="698">
        <v>2.4858925597235699E-5</v>
      </c>
      <c r="AD954" s="698">
        <v>2.5078160266162899E-5</v>
      </c>
      <c r="AE954" s="698">
        <v>8.3721942683958007E-6</v>
      </c>
      <c r="AF954" s="698">
        <v>8.0213689268210503E-6</v>
      </c>
    </row>
    <row r="955" spans="1:60" s="696" customFormat="1" ht="12.75" x14ac:dyDescent="0.2">
      <c r="A955" s="696" t="s">
        <v>6</v>
      </c>
      <c r="B955" s="696" t="s">
        <v>38</v>
      </c>
      <c r="C955" s="696" t="s">
        <v>21</v>
      </c>
      <c r="D955" s="696" t="s">
        <v>76</v>
      </c>
      <c r="E955" s="699" t="s">
        <v>1062</v>
      </c>
      <c r="F955" s="696" t="s">
        <v>11</v>
      </c>
      <c r="G955" s="705"/>
      <c r="H955" s="705"/>
      <c r="I955" s="705"/>
      <c r="J955" s="705"/>
      <c r="K955" s="705"/>
      <c r="L955" s="705"/>
      <c r="M955" s="705"/>
      <c r="N955" s="705"/>
      <c r="O955" s="705"/>
      <c r="P955" s="705"/>
      <c r="Q955" s="705"/>
      <c r="R955" s="705"/>
      <c r="S955" s="705"/>
      <c r="T955" s="705"/>
      <c r="U955" s="705"/>
      <c r="V955" s="705"/>
      <c r="W955" s="705"/>
      <c r="X955" s="705"/>
      <c r="Y955" s="696">
        <f>1</f>
        <v>1</v>
      </c>
      <c r="Z955" s="696">
        <f>1</f>
        <v>1</v>
      </c>
      <c r="AA955" s="696">
        <f>1</f>
        <v>1</v>
      </c>
      <c r="AB955" s="696">
        <f>1</f>
        <v>1</v>
      </c>
      <c r="AC955" s="696">
        <f>1</f>
        <v>1</v>
      </c>
      <c r="AD955" s="696">
        <f>1</f>
        <v>1</v>
      </c>
      <c r="AE955" s="696">
        <f>1</f>
        <v>1</v>
      </c>
      <c r="AF955" s="696">
        <f>1</f>
        <v>1</v>
      </c>
      <c r="AG955" s="705"/>
      <c r="AH955" s="705"/>
      <c r="AI955" s="705"/>
      <c r="AJ955" s="705"/>
      <c r="AK955" s="705"/>
      <c r="AL955" s="705"/>
      <c r="AM955" s="705"/>
      <c r="AN955" s="705"/>
      <c r="AO955" s="705"/>
      <c r="AP955" s="705"/>
      <c r="AQ955" s="705"/>
      <c r="AR955" s="705"/>
      <c r="AS955" s="705"/>
      <c r="AT955" s="705"/>
      <c r="AU955" s="705"/>
      <c r="AV955" s="705"/>
      <c r="AW955" s="705"/>
      <c r="AX955" s="705"/>
      <c r="AY955" s="705"/>
      <c r="AZ955" s="705"/>
      <c r="BA955" s="705"/>
      <c r="BB955" s="705"/>
      <c r="BC955" s="705"/>
      <c r="BD955" s="705"/>
      <c r="BE955" s="705"/>
      <c r="BF955" s="705"/>
      <c r="BG955" s="705"/>
      <c r="BH955" s="705"/>
    </row>
    <row r="956" spans="1:60" s="696" customFormat="1" ht="12.75" x14ac:dyDescent="0.2">
      <c r="A956" s="696" t="s">
        <v>6</v>
      </c>
      <c r="B956" s="696" t="s">
        <v>38</v>
      </c>
      <c r="C956" s="696" t="s">
        <v>21</v>
      </c>
      <c r="D956" s="696" t="s">
        <v>76</v>
      </c>
      <c r="E956" s="699" t="s">
        <v>1062</v>
      </c>
      <c r="F956" s="696" t="s">
        <v>12</v>
      </c>
      <c r="G956" s="705"/>
      <c r="H956" s="705"/>
      <c r="I956" s="705"/>
      <c r="J956" s="705"/>
      <c r="K956" s="705"/>
      <c r="L956" s="705"/>
      <c r="M956" s="705"/>
      <c r="N956" s="705"/>
      <c r="O956" s="705"/>
      <c r="P956" s="705"/>
      <c r="Q956" s="705"/>
      <c r="R956" s="705"/>
      <c r="S956" s="705"/>
      <c r="T956" s="705"/>
      <c r="U956" s="705"/>
      <c r="V956" s="705"/>
      <c r="W956" s="705"/>
      <c r="X956" s="705"/>
      <c r="Y956" s="696">
        <f>'2 MD eta and phi'!X$11</f>
        <v>0.13873486199266391</v>
      </c>
      <c r="Z956" s="696">
        <f>'2 MD eta and phi'!Y$11</f>
        <v>0.13970565941388713</v>
      </c>
      <c r="AA956" s="696">
        <f>'2 MD eta and phi'!Z$11</f>
        <v>0.14067342903816815</v>
      </c>
      <c r="AB956" s="696">
        <f>'2 MD eta and phi'!AA$11</f>
        <v>0.1416381803088308</v>
      </c>
      <c r="AC956" s="696">
        <f>'2 MD eta and phi'!AB$11</f>
        <v>0.14259992263974625</v>
      </c>
      <c r="AD956" s="696">
        <f>'2 MD eta and phi'!AC$11</f>
        <v>0.13760236161659115</v>
      </c>
      <c r="AE956" s="696">
        <f>'2 MD eta and phi'!AD$11</f>
        <v>0.14290390242366796</v>
      </c>
      <c r="AF956" s="696">
        <f>'2 MD eta and phi'!AE$11</f>
        <v>0.14291386687121002</v>
      </c>
      <c r="AG956" s="705"/>
      <c r="AH956" s="705"/>
      <c r="AI956" s="705"/>
      <c r="AJ956" s="705"/>
      <c r="AK956" s="705"/>
      <c r="AL956" s="705"/>
      <c r="AM956" s="705"/>
      <c r="AN956" s="705"/>
      <c r="AO956" s="705"/>
      <c r="AP956" s="705"/>
      <c r="AQ956" s="705"/>
      <c r="AR956" s="705"/>
      <c r="AS956" s="705"/>
      <c r="AT956" s="705"/>
      <c r="AU956" s="705"/>
      <c r="AV956" s="705"/>
      <c r="AW956" s="705"/>
      <c r="AX956" s="705"/>
      <c r="AY956" s="705"/>
      <c r="AZ956" s="705"/>
      <c r="BA956" s="705"/>
      <c r="BB956" s="705"/>
      <c r="BC956" s="705"/>
      <c r="BD956" s="705"/>
      <c r="BE956" s="705"/>
      <c r="BF956" s="705"/>
      <c r="BG956" s="705"/>
      <c r="BH956" s="705"/>
    </row>
    <row r="957" spans="1:60" s="696" customFormat="1" ht="12.75" x14ac:dyDescent="0.2">
      <c r="A957" s="696" t="s">
        <v>6</v>
      </c>
      <c r="B957" s="696" t="s">
        <v>38</v>
      </c>
      <c r="C957" s="696" t="s">
        <v>21</v>
      </c>
      <c r="D957" s="696" t="s">
        <v>76</v>
      </c>
      <c r="E957" s="699" t="s">
        <v>1062</v>
      </c>
      <c r="F957" s="696" t="s">
        <v>13</v>
      </c>
      <c r="G957" s="705"/>
      <c r="H957" s="705"/>
      <c r="I957" s="705"/>
      <c r="J957" s="705"/>
      <c r="K957" s="705"/>
      <c r="L957" s="705"/>
      <c r="M957" s="705"/>
      <c r="N957" s="705"/>
      <c r="O957" s="705"/>
      <c r="P957" s="705"/>
      <c r="Q957" s="705"/>
      <c r="R957" s="705"/>
      <c r="S957" s="705"/>
      <c r="T957" s="705"/>
      <c r="U957" s="705"/>
      <c r="V957" s="705"/>
      <c r="W957" s="705"/>
      <c r="X957" s="705"/>
      <c r="Y957" s="696">
        <f>1</f>
        <v>1</v>
      </c>
      <c r="Z957" s="696">
        <f>1</f>
        <v>1</v>
      </c>
      <c r="AA957" s="696">
        <f>1</f>
        <v>1</v>
      </c>
      <c r="AB957" s="696">
        <f>1</f>
        <v>1</v>
      </c>
      <c r="AC957" s="696">
        <f>1</f>
        <v>1</v>
      </c>
      <c r="AD957" s="696">
        <f>1</f>
        <v>1</v>
      </c>
      <c r="AE957" s="696">
        <f>1</f>
        <v>1</v>
      </c>
      <c r="AF957" s="696">
        <f>1</f>
        <v>1</v>
      </c>
      <c r="AG957" s="705"/>
      <c r="AH957" s="705"/>
      <c r="AI957" s="705"/>
      <c r="AJ957" s="705"/>
      <c r="AK957" s="705"/>
      <c r="AL957" s="705"/>
      <c r="AM957" s="705"/>
      <c r="AN957" s="705"/>
      <c r="AO957" s="705"/>
      <c r="AP957" s="705"/>
      <c r="AQ957" s="705"/>
      <c r="AR957" s="705"/>
      <c r="AS957" s="705"/>
      <c r="AT957" s="705"/>
      <c r="AU957" s="705"/>
      <c r="AV957" s="705"/>
      <c r="AW957" s="705"/>
      <c r="AX957" s="705"/>
      <c r="AY957" s="705"/>
      <c r="AZ957" s="705"/>
      <c r="BA957" s="705"/>
      <c r="BB957" s="705"/>
      <c r="BC957" s="705"/>
      <c r="BD957" s="705"/>
      <c r="BE957" s="705"/>
      <c r="BF957" s="705"/>
      <c r="BG957" s="705"/>
      <c r="BH957" s="705"/>
    </row>
    <row r="958" spans="1:60" s="697" customFormat="1" ht="12.75" x14ac:dyDescent="0.2">
      <c r="A958" s="697" t="s">
        <v>6</v>
      </c>
      <c r="B958" s="697" t="s">
        <v>38</v>
      </c>
      <c r="C958" s="697" t="s">
        <v>16</v>
      </c>
      <c r="F958" s="697" t="s">
        <v>9</v>
      </c>
      <c r="G958" s="697">
        <v>347</v>
      </c>
      <c r="H958" s="697">
        <v>398</v>
      </c>
      <c r="I958" s="697">
        <v>444</v>
      </c>
      <c r="J958" s="697">
        <v>471</v>
      </c>
      <c r="K958" s="697">
        <v>477</v>
      </c>
      <c r="L958" s="697">
        <v>547</v>
      </c>
      <c r="M958" s="697">
        <v>592</v>
      </c>
      <c r="N958" s="697">
        <v>644</v>
      </c>
      <c r="O958" s="697">
        <v>667</v>
      </c>
      <c r="P958" s="697">
        <v>705</v>
      </c>
      <c r="Q958" s="697">
        <v>743</v>
      </c>
      <c r="R958" s="697">
        <v>721</v>
      </c>
      <c r="S958" s="697">
        <v>683</v>
      </c>
      <c r="T958" s="697">
        <v>789</v>
      </c>
      <c r="U958" s="697">
        <v>940</v>
      </c>
      <c r="V958" s="697">
        <v>1087</v>
      </c>
      <c r="W958" s="697">
        <v>1147</v>
      </c>
      <c r="X958" s="697">
        <v>1148</v>
      </c>
      <c r="Y958" s="697">
        <v>1133</v>
      </c>
      <c r="Z958" s="697">
        <v>1178</v>
      </c>
      <c r="AA958" s="697">
        <v>1103</v>
      </c>
      <c r="AB958" s="697">
        <v>986</v>
      </c>
      <c r="AC958" s="697">
        <v>1044</v>
      </c>
      <c r="AD958" s="697">
        <v>1039</v>
      </c>
      <c r="AE958" s="697">
        <v>1123</v>
      </c>
      <c r="AF958" s="697">
        <v>1090</v>
      </c>
      <c r="AG958" s="697">
        <v>976</v>
      </c>
      <c r="AH958" s="697">
        <v>945</v>
      </c>
      <c r="AI958" s="697">
        <v>986</v>
      </c>
      <c r="AJ958" s="697">
        <v>1171</v>
      </c>
      <c r="AK958" s="697">
        <v>1202</v>
      </c>
      <c r="AL958" s="697">
        <v>1223</v>
      </c>
      <c r="AM958" s="697">
        <v>1165</v>
      </c>
      <c r="AN958" s="697">
        <v>1118</v>
      </c>
      <c r="AO958" s="697">
        <v>988</v>
      </c>
      <c r="AP958" s="697">
        <v>922</v>
      </c>
      <c r="AQ958" s="697">
        <v>1060</v>
      </c>
      <c r="AR958" s="697">
        <v>1054</v>
      </c>
      <c r="AS958" s="697">
        <v>999</v>
      </c>
      <c r="AT958" s="697">
        <v>913</v>
      </c>
      <c r="AU958" s="697">
        <v>886</v>
      </c>
      <c r="AV958" s="697">
        <v>628</v>
      </c>
      <c r="AW958" s="697">
        <v>616</v>
      </c>
      <c r="AX958" s="697">
        <v>1104</v>
      </c>
      <c r="AY958" s="697">
        <v>859</v>
      </c>
      <c r="AZ958" s="697">
        <v>936</v>
      </c>
      <c r="BA958" s="697">
        <v>1206</v>
      </c>
      <c r="BB958" s="697">
        <v>958</v>
      </c>
      <c r="BC958" s="697">
        <v>839</v>
      </c>
      <c r="BD958" s="697">
        <v>789</v>
      </c>
      <c r="BE958" s="697">
        <v>792</v>
      </c>
      <c r="BF958" s="697">
        <v>743</v>
      </c>
      <c r="BG958" s="697">
        <v>695</v>
      </c>
      <c r="BH958" s="697">
        <v>690</v>
      </c>
    </row>
    <row r="959" spans="1:60" s="697" customFormat="1" ht="12.75" x14ac:dyDescent="0.2">
      <c r="A959" s="697" t="s">
        <v>6</v>
      </c>
      <c r="B959" s="697" t="s">
        <v>38</v>
      </c>
      <c r="C959" s="697" t="s">
        <v>16</v>
      </c>
      <c r="F959" s="697" t="s">
        <v>10</v>
      </c>
      <c r="G959" s="697">
        <v>3.3033461849683501E-3</v>
      </c>
      <c r="H959" s="697">
        <v>3.8401790797078401E-3</v>
      </c>
      <c r="I959" s="697">
        <v>4.1367358917740503E-3</v>
      </c>
      <c r="J959" s="697">
        <v>4.2578195624661001E-3</v>
      </c>
      <c r="K959" s="697">
        <v>4.3367973160952497E-3</v>
      </c>
      <c r="L959" s="697">
        <v>4.81039819895877E-3</v>
      </c>
      <c r="M959" s="697">
        <v>5.31785884318604E-3</v>
      </c>
      <c r="N959" s="697">
        <v>5.7063363371346E-3</v>
      </c>
      <c r="O959" s="697">
        <v>5.6895242807059399E-3</v>
      </c>
      <c r="P959" s="697">
        <v>5.85096229656495E-3</v>
      </c>
      <c r="Q959" s="697">
        <v>5.9806975602295703E-3</v>
      </c>
      <c r="R959" s="697">
        <v>5.8201485308362897E-3</v>
      </c>
      <c r="S959" s="697">
        <v>5.4743355455099197E-3</v>
      </c>
      <c r="T959" s="697">
        <v>6.0152324898793104E-3</v>
      </c>
      <c r="U959" s="697">
        <v>7.4666581938630404E-3</v>
      </c>
      <c r="V959" s="697">
        <v>8.7996956131048305E-3</v>
      </c>
      <c r="W959" s="697">
        <v>9.2007315664506192E-3</v>
      </c>
      <c r="X959" s="697">
        <v>8.9705721474674493E-3</v>
      </c>
      <c r="Y959" s="697">
        <v>8.8578598847618203E-3</v>
      </c>
      <c r="Z959" s="697">
        <v>8.7867825308618995E-3</v>
      </c>
      <c r="AA959" s="697">
        <v>8.8824822632210497E-3</v>
      </c>
      <c r="AB959" s="697">
        <v>8.1098197909212806E-3</v>
      </c>
      <c r="AC959" s="697">
        <v>8.6509061078380196E-3</v>
      </c>
      <c r="AD959" s="697">
        <v>8.6854028388477396E-3</v>
      </c>
      <c r="AE959" s="697">
        <v>9.4019741634084903E-3</v>
      </c>
      <c r="AF959" s="697">
        <v>8.7432921302349493E-3</v>
      </c>
      <c r="AG959" s="697">
        <v>7.6423146190587998E-3</v>
      </c>
      <c r="AH959" s="697">
        <v>7.3207009280634597E-3</v>
      </c>
      <c r="AI959" s="697">
        <v>7.54197422266417E-3</v>
      </c>
      <c r="AJ959" s="697">
        <v>9.1498671667447993E-3</v>
      </c>
      <c r="AK959" s="697">
        <v>9.4395928881070602E-3</v>
      </c>
      <c r="AL959" s="697">
        <v>9.1974941904625802E-3</v>
      </c>
      <c r="AM959" s="697">
        <v>8.9563713242360194E-3</v>
      </c>
      <c r="AN959" s="697">
        <v>8.4607234751021606E-3</v>
      </c>
      <c r="AO959" s="697">
        <v>7.4903527592245804E-3</v>
      </c>
      <c r="AP959" s="697">
        <v>7.0166893707049403E-3</v>
      </c>
      <c r="AQ959" s="697">
        <v>7.6204169662113597E-3</v>
      </c>
      <c r="AR959" s="697">
        <v>7.7636434616716104E-3</v>
      </c>
      <c r="AS959" s="697">
        <v>7.3335633483332498E-3</v>
      </c>
      <c r="AT959" s="697">
        <v>6.5827421122454897E-3</v>
      </c>
      <c r="AU959" s="697">
        <v>6.3554458854585098E-3</v>
      </c>
      <c r="AV959" s="697">
        <v>4.4571566463444904E-3</v>
      </c>
      <c r="AW959" s="697">
        <v>4.5013116646815104E-3</v>
      </c>
      <c r="AX959" s="697">
        <v>8.00260954659128E-3</v>
      </c>
      <c r="AY959" s="697">
        <v>6.1995251120461302E-3</v>
      </c>
      <c r="AZ959" s="697">
        <v>6.80776783766092E-3</v>
      </c>
      <c r="BA959" s="697">
        <v>8.9176119138112096E-3</v>
      </c>
      <c r="BB959" s="697">
        <v>7.1988938651597603E-3</v>
      </c>
      <c r="BC959" s="697">
        <v>6.3066584482162503E-3</v>
      </c>
      <c r="BD959" s="697">
        <v>6.3905267932352697E-3</v>
      </c>
      <c r="BE959" s="697">
        <v>6.1005669213704703E-3</v>
      </c>
      <c r="BF959" s="697">
        <v>6.2811202881030703E-3</v>
      </c>
      <c r="BG959" s="697">
        <v>5.7059349933909704E-3</v>
      </c>
      <c r="BH959" s="697">
        <v>5.627737404879E-3</v>
      </c>
    </row>
    <row r="960" spans="1:60" s="696" customFormat="1" ht="12.75" x14ac:dyDescent="0.2">
      <c r="A960" s="696" t="s">
        <v>6</v>
      </c>
      <c r="B960" s="696" t="s">
        <v>38</v>
      </c>
      <c r="C960" s="696" t="s">
        <v>16</v>
      </c>
      <c r="D960" s="696" t="s">
        <v>76</v>
      </c>
      <c r="E960" s="699" t="s">
        <v>1062</v>
      </c>
      <c r="F960" s="696" t="s">
        <v>11</v>
      </c>
      <c r="G960" s="696">
        <f>1</f>
        <v>1</v>
      </c>
      <c r="H960" s="696">
        <f>1</f>
        <v>1</v>
      </c>
      <c r="I960" s="696">
        <f>1</f>
        <v>1</v>
      </c>
      <c r="J960" s="696">
        <f>1</f>
        <v>1</v>
      </c>
      <c r="K960" s="696">
        <f>1</f>
        <v>1</v>
      </c>
      <c r="L960" s="696">
        <f>1</f>
        <v>1</v>
      </c>
      <c r="M960" s="696">
        <f>1</f>
        <v>1</v>
      </c>
      <c r="N960" s="696">
        <f>1</f>
        <v>1</v>
      </c>
      <c r="O960" s="696">
        <f>1</f>
        <v>1</v>
      </c>
      <c r="P960" s="696">
        <f>1</f>
        <v>1</v>
      </c>
      <c r="Q960" s="696">
        <f>1</f>
        <v>1</v>
      </c>
      <c r="R960" s="696">
        <f>1</f>
        <v>1</v>
      </c>
      <c r="S960" s="696">
        <f>1</f>
        <v>1</v>
      </c>
      <c r="T960" s="696">
        <f>1</f>
        <v>1</v>
      </c>
      <c r="U960" s="696">
        <f>1</f>
        <v>1</v>
      </c>
      <c r="V960" s="696">
        <f>1</f>
        <v>1</v>
      </c>
      <c r="W960" s="696">
        <f>1</f>
        <v>1</v>
      </c>
      <c r="X960" s="696">
        <f>1</f>
        <v>1</v>
      </c>
      <c r="Y960" s="696">
        <f>1</f>
        <v>1</v>
      </c>
      <c r="Z960" s="696">
        <f>1</f>
        <v>1</v>
      </c>
      <c r="AA960" s="696">
        <f>1</f>
        <v>1</v>
      </c>
      <c r="AB960" s="696">
        <f>1</f>
        <v>1</v>
      </c>
      <c r="AC960" s="696">
        <f>1</f>
        <v>1</v>
      </c>
      <c r="AD960" s="696">
        <f>1</f>
        <v>1</v>
      </c>
      <c r="AE960" s="696">
        <f>1</f>
        <v>1</v>
      </c>
      <c r="AF960" s="696">
        <f>1</f>
        <v>1</v>
      </c>
      <c r="AG960" s="696">
        <f>1</f>
        <v>1</v>
      </c>
      <c r="AH960" s="696">
        <f>1</f>
        <v>1</v>
      </c>
      <c r="AI960" s="696">
        <f>1</f>
        <v>1</v>
      </c>
      <c r="AJ960" s="696">
        <f>1</f>
        <v>1</v>
      </c>
      <c r="AK960" s="696">
        <f>1</f>
        <v>1</v>
      </c>
      <c r="AL960" s="696">
        <f>1</f>
        <v>1</v>
      </c>
      <c r="AM960" s="696">
        <f>1</f>
        <v>1</v>
      </c>
      <c r="AN960" s="696">
        <f>1</f>
        <v>1</v>
      </c>
      <c r="AO960" s="696">
        <f>1</f>
        <v>1</v>
      </c>
      <c r="AP960" s="696">
        <f>1</f>
        <v>1</v>
      </c>
      <c r="AQ960" s="696">
        <f>1</f>
        <v>1</v>
      </c>
      <c r="AR960" s="696">
        <f>1</f>
        <v>1</v>
      </c>
      <c r="AS960" s="696">
        <f>1</f>
        <v>1</v>
      </c>
      <c r="AT960" s="696">
        <f>1</f>
        <v>1</v>
      </c>
      <c r="AU960" s="696">
        <f>1</f>
        <v>1</v>
      </c>
      <c r="AV960" s="696">
        <f>1</f>
        <v>1</v>
      </c>
      <c r="AW960" s="696">
        <f>1</f>
        <v>1</v>
      </c>
      <c r="AX960" s="696">
        <f>1</f>
        <v>1</v>
      </c>
      <c r="AY960" s="696">
        <f>1</f>
        <v>1</v>
      </c>
      <c r="AZ960" s="696">
        <f>1</f>
        <v>1</v>
      </c>
      <c r="BA960" s="696">
        <f>1</f>
        <v>1</v>
      </c>
      <c r="BB960" s="696">
        <f>1</f>
        <v>1</v>
      </c>
      <c r="BC960" s="696">
        <f>1</f>
        <v>1</v>
      </c>
      <c r="BD960" s="696">
        <f>1</f>
        <v>1</v>
      </c>
      <c r="BE960" s="696">
        <f>1</f>
        <v>1</v>
      </c>
      <c r="BF960" s="696">
        <f>1</f>
        <v>1</v>
      </c>
      <c r="BG960" s="696">
        <f>1</f>
        <v>1</v>
      </c>
      <c r="BH960" s="696">
        <f>1</f>
        <v>1</v>
      </c>
    </row>
    <row r="961" spans="1:60" s="696" customFormat="1" ht="12.75" x14ac:dyDescent="0.2">
      <c r="A961" s="696" t="s">
        <v>6</v>
      </c>
      <c r="B961" s="696" t="s">
        <v>38</v>
      </c>
      <c r="C961" s="696" t="s">
        <v>16</v>
      </c>
      <c r="D961" s="696" t="s">
        <v>76</v>
      </c>
      <c r="E961" s="699" t="s">
        <v>1062</v>
      </c>
      <c r="F961" s="696" t="s">
        <v>12</v>
      </c>
      <c r="G961" s="696">
        <f>'2 MD eta and phi'!F$11</f>
        <v>0.12073181102268958</v>
      </c>
      <c r="H961" s="696">
        <f>'2 MD eta and phi'!G$11</f>
        <v>0.12175875773055531</v>
      </c>
      <c r="I961" s="696">
        <f>'2 MD eta and phi'!H$11</f>
        <v>0.12278250151880689</v>
      </c>
      <c r="J961" s="696">
        <f>'2 MD eta and phi'!I$11</f>
        <v>0.12380305237695398</v>
      </c>
      <c r="K961" s="696">
        <f>'2 MD eta and phi'!J$11</f>
        <v>0.12482042026335013</v>
      </c>
      <c r="L961" s="696">
        <f>'2 MD eta and phi'!K$11</f>
        <v>0.12583461510529012</v>
      </c>
      <c r="M961" s="696">
        <f>'2 MD eta and phi'!L$11</f>
        <v>0.1268456467991067</v>
      </c>
      <c r="N961" s="696">
        <f>'2 MD eta and phi'!M$11</f>
        <v>0.12785352521026719</v>
      </c>
      <c r="O961" s="696">
        <f>'2 MD eta and phi'!N$11</f>
        <v>0.12885826017346971</v>
      </c>
      <c r="P961" s="696">
        <f>'2 MD eta and phi'!O$11</f>
        <v>0.12985986149273918</v>
      </c>
      <c r="Q961" s="696">
        <f>'2 MD eta and phi'!P$11</f>
        <v>0.13085833894152291</v>
      </c>
      <c r="R961" s="696">
        <f>'2 MD eta and phi'!Q$11</f>
        <v>0.13185370226278623</v>
      </c>
      <c r="S961" s="696">
        <f>'2 MD eta and phi'!R$11</f>
        <v>0.13284596116910716</v>
      </c>
      <c r="T961" s="696">
        <f>'2 MD eta and phi'!S$11</f>
        <v>0.13383512534277153</v>
      </c>
      <c r="U961" s="696">
        <f>'2 MD eta and phi'!T$11</f>
        <v>0.13482120443586729</v>
      </c>
      <c r="V961" s="696">
        <f>'2 MD eta and phi'!U$11</f>
        <v>0.13580420807037866</v>
      </c>
      <c r="W961" s="696">
        <f>'2 MD eta and phi'!V$11</f>
        <v>0.13678414583828016</v>
      </c>
      <c r="X961" s="696">
        <f>'2 MD eta and phi'!W$11</f>
        <v>0.13776102730163006</v>
      </c>
      <c r="Y961" s="696">
        <f>'2 MD eta and phi'!X$11</f>
        <v>0.13873486199266391</v>
      </c>
      <c r="Z961" s="696">
        <f>'2 MD eta and phi'!Y$11</f>
        <v>0.13970565941388713</v>
      </c>
      <c r="AA961" s="696">
        <f>'2 MD eta and phi'!Z$11</f>
        <v>0.14067342903816815</v>
      </c>
      <c r="AB961" s="696">
        <f>'2 MD eta and phi'!AA$11</f>
        <v>0.1416381803088308</v>
      </c>
      <c r="AC961" s="696">
        <f>'2 MD eta and phi'!AB$11</f>
        <v>0.14259992263974625</v>
      </c>
      <c r="AD961" s="696">
        <f>'2 MD eta and phi'!AC$11</f>
        <v>0.13760236161659115</v>
      </c>
      <c r="AE961" s="696">
        <f>'2 MD eta and phi'!AD$11</f>
        <v>0.14290390242366796</v>
      </c>
      <c r="AF961" s="696">
        <f>'2 MD eta and phi'!AE$11</f>
        <v>0.14291386687121002</v>
      </c>
      <c r="AG961" s="696">
        <f>'2 MD eta and phi'!AF$11</f>
        <v>0.14538517247666036</v>
      </c>
      <c r="AH961" s="696">
        <f>'2 MD eta and phi'!AG$11</f>
        <v>0.15355751848509336</v>
      </c>
      <c r="AI961" s="696">
        <f>'2 MD eta and phi'!AH$11</f>
        <v>0.15351615268155092</v>
      </c>
      <c r="AJ961" s="696">
        <f>'2 MD eta and phi'!AI$11</f>
        <v>0.16539241325515328</v>
      </c>
      <c r="AK961" s="696">
        <f>'2 MD eta and phi'!AJ$11</f>
        <v>0.17278707540979707</v>
      </c>
      <c r="AL961" s="696">
        <f>'2 MD eta and phi'!AK$11</f>
        <v>0.17026140273888063</v>
      </c>
      <c r="AM961" s="696">
        <f>'2 MD eta and phi'!AL$11</f>
        <v>0.16543760997333873</v>
      </c>
      <c r="AN961" s="696">
        <f>'2 MD eta and phi'!AM$11</f>
        <v>0.17592306304945687</v>
      </c>
      <c r="AO961" s="696">
        <f>'2 MD eta and phi'!AN$11</f>
        <v>0.1796893403920688</v>
      </c>
      <c r="AP961" s="696">
        <f>'2 MD eta and phi'!AO$11</f>
        <v>0.17991716388220688</v>
      </c>
      <c r="AQ961" s="696">
        <f>'2 MD eta and phi'!AP$11</f>
        <v>0.18631622235748591</v>
      </c>
      <c r="AR961" s="696">
        <f>'2 MD eta and phi'!AQ$11</f>
        <v>0.18688072554442642</v>
      </c>
      <c r="AS961" s="696">
        <f>'2 MD eta and phi'!AR$11</f>
        <v>0.1929303201516159</v>
      </c>
      <c r="AT961" s="696">
        <f>'2 MD eta and phi'!AS$11</f>
        <v>0.18813423826924844</v>
      </c>
      <c r="AU961" s="696">
        <f>'2 MD eta and phi'!AT$11</f>
        <v>0.18756651184190457</v>
      </c>
      <c r="AV961" s="696">
        <f>'2 MD eta and phi'!AU$11</f>
        <v>0.18388677123808694</v>
      </c>
      <c r="AW961" s="696">
        <f>'2 MD eta and phi'!AV$11</f>
        <v>0.18606418009126252</v>
      </c>
      <c r="AX961" s="696">
        <f>'2 MD eta and phi'!AW$11</f>
        <v>0.18452362281145657</v>
      </c>
      <c r="AY961" s="696">
        <f>'2 MD eta and phi'!AX$11</f>
        <v>0.17423141294693409</v>
      </c>
      <c r="AZ961" s="696">
        <f>'2 MD eta and phi'!AY$11</f>
        <v>0.19730534338267952</v>
      </c>
      <c r="BA961" s="696">
        <f>'2 MD eta and phi'!AZ$11</f>
        <v>0.19636244807531658</v>
      </c>
      <c r="BB961" s="696">
        <f>'2 MD eta and phi'!BA$11</f>
        <v>0.18810900502396385</v>
      </c>
      <c r="BC961" s="696">
        <f>'2 MD eta and phi'!BB$11</f>
        <v>0.18488161293502209</v>
      </c>
      <c r="BD961" s="696">
        <f>'2 MD eta and phi'!BC$11</f>
        <v>0.18021209689895126</v>
      </c>
      <c r="BE961" s="696">
        <f>'2 MD eta and phi'!BD$11</f>
        <v>0.17983740996548245</v>
      </c>
      <c r="BF961" s="696">
        <f>'2 MD eta and phi'!BE$11</f>
        <v>0.18452364282618686</v>
      </c>
      <c r="BG961" s="696">
        <f>'2 MD eta and phi'!BF$11</f>
        <v>0.18051221308180307</v>
      </c>
      <c r="BH961" s="696">
        <f>'2 MD eta and phi'!BG$11</f>
        <v>0.1819914425688533</v>
      </c>
    </row>
    <row r="962" spans="1:60" s="696" customFormat="1" ht="12.75" x14ac:dyDescent="0.2">
      <c r="A962" s="696" t="s">
        <v>6</v>
      </c>
      <c r="B962" s="696" t="s">
        <v>38</v>
      </c>
      <c r="C962" s="696" t="s">
        <v>16</v>
      </c>
      <c r="D962" s="696" t="s">
        <v>76</v>
      </c>
      <c r="E962" s="699" t="s">
        <v>1062</v>
      </c>
      <c r="F962" s="696" t="s">
        <v>13</v>
      </c>
      <c r="G962" s="696">
        <f>1</f>
        <v>1</v>
      </c>
      <c r="H962" s="696">
        <f>1</f>
        <v>1</v>
      </c>
      <c r="I962" s="696">
        <f>1</f>
        <v>1</v>
      </c>
      <c r="J962" s="696">
        <f>1</f>
        <v>1</v>
      </c>
      <c r="K962" s="696">
        <f>1</f>
        <v>1</v>
      </c>
      <c r="L962" s="696">
        <f>1</f>
        <v>1</v>
      </c>
      <c r="M962" s="696">
        <f>1</f>
        <v>1</v>
      </c>
      <c r="N962" s="696">
        <f>1</f>
        <v>1</v>
      </c>
      <c r="O962" s="696">
        <f>1</f>
        <v>1</v>
      </c>
      <c r="P962" s="696">
        <f>1</f>
        <v>1</v>
      </c>
      <c r="Q962" s="696">
        <f>1</f>
        <v>1</v>
      </c>
      <c r="R962" s="696">
        <f>1</f>
        <v>1</v>
      </c>
      <c r="S962" s="696">
        <f>1</f>
        <v>1</v>
      </c>
      <c r="T962" s="696">
        <f>1</f>
        <v>1</v>
      </c>
      <c r="U962" s="696">
        <f>1</f>
        <v>1</v>
      </c>
      <c r="V962" s="696">
        <f>1</f>
        <v>1</v>
      </c>
      <c r="W962" s="696">
        <f>1</f>
        <v>1</v>
      </c>
      <c r="X962" s="696">
        <f>1</f>
        <v>1</v>
      </c>
      <c r="Y962" s="696">
        <f>1</f>
        <v>1</v>
      </c>
      <c r="Z962" s="696">
        <f>1</f>
        <v>1</v>
      </c>
      <c r="AA962" s="696">
        <f>1</f>
        <v>1</v>
      </c>
      <c r="AB962" s="696">
        <f>1</f>
        <v>1</v>
      </c>
      <c r="AC962" s="696">
        <f>1</f>
        <v>1</v>
      </c>
      <c r="AD962" s="696">
        <f>1</f>
        <v>1</v>
      </c>
      <c r="AE962" s="696">
        <f>1</f>
        <v>1</v>
      </c>
      <c r="AF962" s="696">
        <f>1</f>
        <v>1</v>
      </c>
      <c r="AG962" s="696">
        <f>1</f>
        <v>1</v>
      </c>
      <c r="AH962" s="696">
        <f>1</f>
        <v>1</v>
      </c>
      <c r="AI962" s="696">
        <f>1</f>
        <v>1</v>
      </c>
      <c r="AJ962" s="696">
        <f>1</f>
        <v>1</v>
      </c>
      <c r="AK962" s="696">
        <f>1</f>
        <v>1</v>
      </c>
      <c r="AL962" s="696">
        <f>1</f>
        <v>1</v>
      </c>
      <c r="AM962" s="696">
        <f>1</f>
        <v>1</v>
      </c>
      <c r="AN962" s="696">
        <f>1</f>
        <v>1</v>
      </c>
      <c r="AO962" s="696">
        <f>1</f>
        <v>1</v>
      </c>
      <c r="AP962" s="696">
        <f>1</f>
        <v>1</v>
      </c>
      <c r="AQ962" s="696">
        <f>1</f>
        <v>1</v>
      </c>
      <c r="AR962" s="696">
        <f>1</f>
        <v>1</v>
      </c>
      <c r="AS962" s="696">
        <f>1</f>
        <v>1</v>
      </c>
      <c r="AT962" s="696">
        <f>1</f>
        <v>1</v>
      </c>
      <c r="AU962" s="696">
        <f>1</f>
        <v>1</v>
      </c>
      <c r="AV962" s="696">
        <f>1</f>
        <v>1</v>
      </c>
      <c r="AW962" s="696">
        <f>1</f>
        <v>1</v>
      </c>
      <c r="AX962" s="696">
        <f>1</f>
        <v>1</v>
      </c>
      <c r="AY962" s="696">
        <f>1</f>
        <v>1</v>
      </c>
      <c r="AZ962" s="696">
        <f>1</f>
        <v>1</v>
      </c>
      <c r="BA962" s="696">
        <f>1</f>
        <v>1</v>
      </c>
      <c r="BB962" s="696">
        <f>1</f>
        <v>1</v>
      </c>
      <c r="BC962" s="696">
        <f>1</f>
        <v>1</v>
      </c>
      <c r="BD962" s="696">
        <f>1</f>
        <v>1</v>
      </c>
      <c r="BE962" s="696">
        <f>1</f>
        <v>1</v>
      </c>
      <c r="BF962" s="696">
        <f>1</f>
        <v>1</v>
      </c>
      <c r="BG962" s="696">
        <f>1</f>
        <v>1</v>
      </c>
      <c r="BH962" s="696">
        <f>1</f>
        <v>1</v>
      </c>
    </row>
    <row r="963" spans="1:60" s="697" customFormat="1" ht="12.75" x14ac:dyDescent="0.2">
      <c r="A963" s="697" t="s">
        <v>6</v>
      </c>
      <c r="B963" s="697" t="s">
        <v>38</v>
      </c>
      <c r="C963" s="697" t="s">
        <v>15</v>
      </c>
      <c r="F963" s="697" t="s">
        <v>9</v>
      </c>
      <c r="G963" s="697">
        <v>699</v>
      </c>
      <c r="H963" s="697">
        <v>677</v>
      </c>
      <c r="I963" s="697">
        <v>716</v>
      </c>
      <c r="J963" s="697">
        <v>676</v>
      </c>
      <c r="K963" s="697">
        <v>612</v>
      </c>
      <c r="L963" s="697">
        <v>585</v>
      </c>
      <c r="M963" s="697">
        <v>532</v>
      </c>
      <c r="N963" s="697">
        <v>459</v>
      </c>
      <c r="O963" s="697">
        <v>347</v>
      </c>
      <c r="P963" s="697">
        <v>352</v>
      </c>
      <c r="Q963" s="697">
        <v>362</v>
      </c>
      <c r="R963" s="697">
        <v>286</v>
      </c>
      <c r="S963" s="697">
        <v>214</v>
      </c>
      <c r="T963" s="697">
        <v>229</v>
      </c>
      <c r="U963" s="697">
        <v>220</v>
      </c>
      <c r="V963" s="697">
        <v>130</v>
      </c>
      <c r="W963" s="697">
        <v>87</v>
      </c>
      <c r="X963" s="697">
        <v>83</v>
      </c>
      <c r="Y963" s="697">
        <v>85</v>
      </c>
      <c r="Z963" s="697">
        <v>98</v>
      </c>
      <c r="AA963" s="697">
        <v>75</v>
      </c>
      <c r="AB963" s="697">
        <v>46</v>
      </c>
      <c r="AC963" s="697">
        <v>69</v>
      </c>
      <c r="AD963" s="697">
        <v>93</v>
      </c>
      <c r="AE963" s="697">
        <v>119</v>
      </c>
      <c r="AF963" s="697">
        <v>85</v>
      </c>
      <c r="AG963" s="697">
        <v>95</v>
      </c>
      <c r="AH963" s="697">
        <v>89</v>
      </c>
      <c r="AI963" s="697">
        <v>94</v>
      </c>
      <c r="AJ963" s="697">
        <v>98</v>
      </c>
      <c r="AK963" s="697">
        <v>75</v>
      </c>
      <c r="AL963" s="697">
        <v>111</v>
      </c>
      <c r="AM963" s="697">
        <v>118</v>
      </c>
      <c r="AN963" s="697">
        <v>144</v>
      </c>
      <c r="AO963" s="697">
        <v>175</v>
      </c>
      <c r="AP963" s="697">
        <v>202</v>
      </c>
      <c r="AQ963" s="697">
        <v>151</v>
      </c>
      <c r="AR963" s="697">
        <v>121</v>
      </c>
      <c r="AS963" s="697">
        <v>100</v>
      </c>
      <c r="AT963" s="697">
        <v>69</v>
      </c>
      <c r="AU963" s="697">
        <v>40</v>
      </c>
      <c r="AV963" s="697">
        <v>26</v>
      </c>
      <c r="AW963" s="697">
        <v>40</v>
      </c>
      <c r="AX963" s="697">
        <v>48</v>
      </c>
      <c r="AY963" s="697">
        <v>254</v>
      </c>
      <c r="AZ963" s="697">
        <v>339</v>
      </c>
      <c r="BA963" s="697">
        <v>482</v>
      </c>
      <c r="BB963" s="697">
        <v>544</v>
      </c>
      <c r="BC963" s="697">
        <v>106</v>
      </c>
      <c r="BD963" s="697">
        <v>98</v>
      </c>
      <c r="BE963" s="697">
        <v>94</v>
      </c>
      <c r="BF963" s="697">
        <v>95</v>
      </c>
      <c r="BG963" s="697">
        <v>85</v>
      </c>
      <c r="BH963" s="697">
        <v>85</v>
      </c>
    </row>
    <row r="964" spans="1:60" s="697" customFormat="1" ht="12.75" x14ac:dyDescent="0.2">
      <c r="A964" s="697" t="s">
        <v>6</v>
      </c>
      <c r="B964" s="697" t="s">
        <v>38</v>
      </c>
      <c r="C964" s="697" t="s">
        <v>15</v>
      </c>
      <c r="F964" s="697" t="s">
        <v>10</v>
      </c>
      <c r="G964" s="697">
        <v>6.6542910181350903E-3</v>
      </c>
      <c r="H964" s="697">
        <v>6.5321639119653397E-3</v>
      </c>
      <c r="I964" s="697">
        <v>6.6709524741221096E-3</v>
      </c>
      <c r="J964" s="697">
        <v>6.1110106671487998E-3</v>
      </c>
      <c r="K964" s="697">
        <v>5.5641927829146497E-3</v>
      </c>
      <c r="L964" s="697">
        <v>5.1445757703672398E-3</v>
      </c>
      <c r="M964" s="697">
        <v>4.7788866631334002E-3</v>
      </c>
      <c r="N964" s="697">
        <v>4.0670937558148802E-3</v>
      </c>
      <c r="O964" s="697">
        <v>2.9599174293927499E-3</v>
      </c>
      <c r="P964" s="697">
        <v>2.92133152963243E-3</v>
      </c>
      <c r="Q964" s="697">
        <v>2.9138795650109099E-3</v>
      </c>
      <c r="R964" s="697">
        <v>2.3086858249919298E-3</v>
      </c>
      <c r="S964" s="697">
        <v>1.71523837004264E-3</v>
      </c>
      <c r="T964" s="697">
        <v>1.74586595713861E-3</v>
      </c>
      <c r="U964" s="697">
        <v>1.74751574749986E-3</v>
      </c>
      <c r="V964" s="697">
        <v>1.05240149926737E-3</v>
      </c>
      <c r="W964" s="697">
        <v>6.9787589039337701E-4</v>
      </c>
      <c r="X964" s="697">
        <v>6.4856924062700204E-4</v>
      </c>
      <c r="Y964" s="697">
        <v>6.6453494281090502E-4</v>
      </c>
      <c r="Z964" s="697">
        <v>7.30988699511431E-4</v>
      </c>
      <c r="AA964" s="697">
        <v>6.0397658181466805E-4</v>
      </c>
      <c r="AB964" s="697">
        <v>3.7834859065150002E-4</v>
      </c>
      <c r="AC964" s="697">
        <v>5.7175528873642102E-4</v>
      </c>
      <c r="AD964" s="697">
        <v>7.7742296825104905E-4</v>
      </c>
      <c r="AE964" s="697">
        <v>9.9629111793910104E-4</v>
      </c>
      <c r="AF964" s="697">
        <v>6.8181635877978899E-4</v>
      </c>
      <c r="AG964" s="697">
        <v>7.4387283689609303E-4</v>
      </c>
      <c r="AH964" s="697">
        <v>6.8946283872766995E-4</v>
      </c>
      <c r="AI964" s="697">
        <v>7.1901174130875405E-4</v>
      </c>
      <c r="AJ964" s="697">
        <v>7.6574464760118801E-4</v>
      </c>
      <c r="AK964" s="697">
        <v>5.8899290067223698E-4</v>
      </c>
      <c r="AL964" s="697">
        <v>8.3476848335351298E-4</v>
      </c>
      <c r="AM964" s="697">
        <v>9.0716894099557896E-4</v>
      </c>
      <c r="AN964" s="697">
        <v>1.08975329196307E-3</v>
      </c>
      <c r="AO964" s="697">
        <v>1.3267325231420099E-3</v>
      </c>
      <c r="AP964" s="697">
        <v>1.5372790161414299E-3</v>
      </c>
      <c r="AQ964" s="697">
        <v>1.08554996405464E-3</v>
      </c>
      <c r="AR964" s="697">
        <v>8.9127216210841103E-4</v>
      </c>
      <c r="AS964" s="697">
        <v>7.3409042525858297E-4</v>
      </c>
      <c r="AT964" s="697">
        <v>4.9749091538328399E-4</v>
      </c>
      <c r="AU964" s="697">
        <v>2.8692757947894001E-4</v>
      </c>
      <c r="AV964" s="697">
        <v>1.84531963065218E-4</v>
      </c>
      <c r="AW964" s="697">
        <v>2.9229296523905902E-4</v>
      </c>
      <c r="AX964" s="697">
        <v>3.47939545503969E-4</v>
      </c>
      <c r="AY964" s="697">
        <v>1.8331541076364601E-3</v>
      </c>
      <c r="AZ964" s="697">
        <v>2.46563386428104E-3</v>
      </c>
      <c r="BA964" s="697">
        <v>3.56408701696269E-3</v>
      </c>
      <c r="BB964" s="697">
        <v>4.0878896269800702E-3</v>
      </c>
      <c r="BC964" s="697">
        <v>7.96788790835426E-4</v>
      </c>
      <c r="BD964" s="697">
        <v>7.9375364478714405E-4</v>
      </c>
      <c r="BE964" s="697">
        <v>7.2405718511215202E-4</v>
      </c>
      <c r="BF964" s="697">
        <v>8.0310420911142903E-4</v>
      </c>
      <c r="BG964" s="697">
        <v>6.9784816465932702E-4</v>
      </c>
      <c r="BH964" s="697">
        <v>6.9327199915176097E-4</v>
      </c>
    </row>
    <row r="965" spans="1:60" s="696" customFormat="1" ht="12.75" x14ac:dyDescent="0.2">
      <c r="A965" s="696" t="s">
        <v>6</v>
      </c>
      <c r="B965" s="696" t="s">
        <v>38</v>
      </c>
      <c r="C965" s="696" t="s">
        <v>15</v>
      </c>
      <c r="D965" s="696" t="s">
        <v>76</v>
      </c>
      <c r="E965" s="699" t="s">
        <v>1062</v>
      </c>
      <c r="F965" s="696" t="s">
        <v>11</v>
      </c>
      <c r="G965" s="696">
        <f>1</f>
        <v>1</v>
      </c>
      <c r="H965" s="696">
        <f>1</f>
        <v>1</v>
      </c>
      <c r="I965" s="696">
        <f>1</f>
        <v>1</v>
      </c>
      <c r="J965" s="696">
        <f>1</f>
        <v>1</v>
      </c>
      <c r="K965" s="696">
        <f>1</f>
        <v>1</v>
      </c>
      <c r="L965" s="696">
        <f>1</f>
        <v>1</v>
      </c>
      <c r="M965" s="696">
        <f>1</f>
        <v>1</v>
      </c>
      <c r="N965" s="696">
        <f>1</f>
        <v>1</v>
      </c>
      <c r="O965" s="696">
        <f>1</f>
        <v>1</v>
      </c>
      <c r="P965" s="696">
        <f>1</f>
        <v>1</v>
      </c>
      <c r="Q965" s="696">
        <f>1</f>
        <v>1</v>
      </c>
      <c r="R965" s="696">
        <f>1</f>
        <v>1</v>
      </c>
      <c r="S965" s="696">
        <f>1</f>
        <v>1</v>
      </c>
      <c r="T965" s="696">
        <f>1</f>
        <v>1</v>
      </c>
      <c r="U965" s="696">
        <f>1</f>
        <v>1</v>
      </c>
      <c r="V965" s="696">
        <f>1</f>
        <v>1</v>
      </c>
      <c r="W965" s="696">
        <f>1</f>
        <v>1</v>
      </c>
      <c r="X965" s="696">
        <f>1</f>
        <v>1</v>
      </c>
      <c r="Y965" s="696">
        <f>1</f>
        <v>1</v>
      </c>
      <c r="Z965" s="696">
        <f>1</f>
        <v>1</v>
      </c>
      <c r="AA965" s="696">
        <f>1</f>
        <v>1</v>
      </c>
      <c r="AB965" s="696">
        <f>1</f>
        <v>1</v>
      </c>
      <c r="AC965" s="696">
        <f>1</f>
        <v>1</v>
      </c>
      <c r="AD965" s="696">
        <f>1</f>
        <v>1</v>
      </c>
      <c r="AE965" s="696">
        <f>1</f>
        <v>1</v>
      </c>
      <c r="AF965" s="696">
        <f>1</f>
        <v>1</v>
      </c>
      <c r="AG965" s="696">
        <f>1</f>
        <v>1</v>
      </c>
      <c r="AH965" s="696">
        <f>1</f>
        <v>1</v>
      </c>
      <c r="AI965" s="696">
        <f>1</f>
        <v>1</v>
      </c>
      <c r="AJ965" s="696">
        <f>1</f>
        <v>1</v>
      </c>
      <c r="AK965" s="696">
        <f>1</f>
        <v>1</v>
      </c>
      <c r="AL965" s="696">
        <f>1</f>
        <v>1</v>
      </c>
      <c r="AM965" s="696">
        <f>1</f>
        <v>1</v>
      </c>
      <c r="AN965" s="696">
        <f>1</f>
        <v>1</v>
      </c>
      <c r="AO965" s="696">
        <f>1</f>
        <v>1</v>
      </c>
      <c r="AP965" s="696">
        <f>1</f>
        <v>1</v>
      </c>
      <c r="AQ965" s="696">
        <f>1</f>
        <v>1</v>
      </c>
      <c r="AR965" s="696">
        <f>1</f>
        <v>1</v>
      </c>
      <c r="AS965" s="696">
        <f>1</f>
        <v>1</v>
      </c>
      <c r="AT965" s="696">
        <f>1</f>
        <v>1</v>
      </c>
      <c r="AU965" s="696">
        <f>1</f>
        <v>1</v>
      </c>
      <c r="AV965" s="696">
        <f>1</f>
        <v>1</v>
      </c>
      <c r="AW965" s="696">
        <f>1</f>
        <v>1</v>
      </c>
      <c r="AX965" s="696">
        <f>1</f>
        <v>1</v>
      </c>
      <c r="AY965" s="696">
        <f>1</f>
        <v>1</v>
      </c>
      <c r="AZ965" s="696">
        <f>1</f>
        <v>1</v>
      </c>
      <c r="BA965" s="696">
        <f>1</f>
        <v>1</v>
      </c>
      <c r="BB965" s="696">
        <f>1</f>
        <v>1</v>
      </c>
      <c r="BC965" s="696">
        <f>1</f>
        <v>1</v>
      </c>
      <c r="BD965" s="696">
        <f>1</f>
        <v>1</v>
      </c>
      <c r="BE965" s="696">
        <f>1</f>
        <v>1</v>
      </c>
      <c r="BF965" s="696">
        <f>1</f>
        <v>1</v>
      </c>
      <c r="BG965" s="696">
        <f>1</f>
        <v>1</v>
      </c>
      <c r="BH965" s="696">
        <f>1</f>
        <v>1</v>
      </c>
    </row>
    <row r="966" spans="1:60" s="696" customFormat="1" ht="12.75" x14ac:dyDescent="0.2">
      <c r="A966" s="696" t="s">
        <v>6</v>
      </c>
      <c r="B966" s="696" t="s">
        <v>38</v>
      </c>
      <c r="C966" s="696" t="s">
        <v>15</v>
      </c>
      <c r="D966" s="696" t="s">
        <v>76</v>
      </c>
      <c r="E966" s="699" t="s">
        <v>1062</v>
      </c>
      <c r="F966" s="696" t="s">
        <v>12</v>
      </c>
      <c r="G966" s="696">
        <f>'2 MD eta and phi'!F$11</f>
        <v>0.12073181102268958</v>
      </c>
      <c r="H966" s="696">
        <f>'2 MD eta and phi'!G$11</f>
        <v>0.12175875773055531</v>
      </c>
      <c r="I966" s="696">
        <f>'2 MD eta and phi'!H$11</f>
        <v>0.12278250151880689</v>
      </c>
      <c r="J966" s="696">
        <f>'2 MD eta and phi'!I$11</f>
        <v>0.12380305237695398</v>
      </c>
      <c r="K966" s="696">
        <f>'2 MD eta and phi'!J$11</f>
        <v>0.12482042026335013</v>
      </c>
      <c r="L966" s="696">
        <f>'2 MD eta and phi'!K$11</f>
        <v>0.12583461510529012</v>
      </c>
      <c r="M966" s="696">
        <f>'2 MD eta and phi'!L$11</f>
        <v>0.1268456467991067</v>
      </c>
      <c r="N966" s="696">
        <f>'2 MD eta and phi'!M$11</f>
        <v>0.12785352521026719</v>
      </c>
      <c r="O966" s="696">
        <f>'2 MD eta and phi'!N$11</f>
        <v>0.12885826017346971</v>
      </c>
      <c r="P966" s="696">
        <f>'2 MD eta and phi'!O$11</f>
        <v>0.12985986149273918</v>
      </c>
      <c r="Q966" s="696">
        <f>'2 MD eta and phi'!P$11</f>
        <v>0.13085833894152291</v>
      </c>
      <c r="R966" s="696">
        <f>'2 MD eta and phi'!Q$11</f>
        <v>0.13185370226278623</v>
      </c>
      <c r="S966" s="696">
        <f>'2 MD eta and phi'!R$11</f>
        <v>0.13284596116910716</v>
      </c>
      <c r="T966" s="696">
        <f>'2 MD eta and phi'!S$11</f>
        <v>0.13383512534277153</v>
      </c>
      <c r="U966" s="696">
        <f>'2 MD eta and phi'!T$11</f>
        <v>0.13482120443586729</v>
      </c>
      <c r="V966" s="696">
        <f>'2 MD eta and phi'!U$11</f>
        <v>0.13580420807037866</v>
      </c>
      <c r="W966" s="696">
        <f>'2 MD eta and phi'!V$11</f>
        <v>0.13678414583828016</v>
      </c>
      <c r="X966" s="696">
        <f>'2 MD eta and phi'!W$11</f>
        <v>0.13776102730163006</v>
      </c>
      <c r="Y966" s="696">
        <f>'2 MD eta and phi'!X$11</f>
        <v>0.13873486199266391</v>
      </c>
      <c r="Z966" s="696">
        <f>'2 MD eta and phi'!Y$11</f>
        <v>0.13970565941388713</v>
      </c>
      <c r="AA966" s="696">
        <f>'2 MD eta and phi'!Z$11</f>
        <v>0.14067342903816815</v>
      </c>
      <c r="AB966" s="696">
        <f>'2 MD eta and phi'!AA$11</f>
        <v>0.1416381803088308</v>
      </c>
      <c r="AC966" s="696">
        <f>'2 MD eta and phi'!AB$11</f>
        <v>0.14259992263974625</v>
      </c>
      <c r="AD966" s="696">
        <f>'2 MD eta and phi'!AC$11</f>
        <v>0.13760236161659115</v>
      </c>
      <c r="AE966" s="696">
        <f>'2 MD eta and phi'!AD$11</f>
        <v>0.14290390242366796</v>
      </c>
      <c r="AF966" s="696">
        <f>'2 MD eta and phi'!AE$11</f>
        <v>0.14291386687121002</v>
      </c>
      <c r="AG966" s="696">
        <f>'2 MD eta and phi'!AF$11</f>
        <v>0.14538517247666036</v>
      </c>
      <c r="AH966" s="696">
        <f>'2 MD eta and phi'!AG$11</f>
        <v>0.15355751848509336</v>
      </c>
      <c r="AI966" s="696">
        <f>'2 MD eta and phi'!AH$11</f>
        <v>0.15351615268155092</v>
      </c>
      <c r="AJ966" s="696">
        <f>'2 MD eta and phi'!AI$11</f>
        <v>0.16539241325515328</v>
      </c>
      <c r="AK966" s="696">
        <f>'2 MD eta and phi'!AJ$11</f>
        <v>0.17278707540979707</v>
      </c>
      <c r="AL966" s="696">
        <f>'2 MD eta and phi'!AK$11</f>
        <v>0.17026140273888063</v>
      </c>
      <c r="AM966" s="696">
        <f>'2 MD eta and phi'!AL$11</f>
        <v>0.16543760997333873</v>
      </c>
      <c r="AN966" s="696">
        <f>'2 MD eta and phi'!AM$11</f>
        <v>0.17592306304945687</v>
      </c>
      <c r="AO966" s="696">
        <f>'2 MD eta and phi'!AN$11</f>
        <v>0.1796893403920688</v>
      </c>
      <c r="AP966" s="696">
        <f>'2 MD eta and phi'!AO$11</f>
        <v>0.17991716388220688</v>
      </c>
      <c r="AQ966" s="696">
        <f>'2 MD eta and phi'!AP$11</f>
        <v>0.18631622235748591</v>
      </c>
      <c r="AR966" s="696">
        <f>'2 MD eta and phi'!AQ$11</f>
        <v>0.18688072554442642</v>
      </c>
      <c r="AS966" s="696">
        <f>'2 MD eta and phi'!AR$11</f>
        <v>0.1929303201516159</v>
      </c>
      <c r="AT966" s="696">
        <f>'2 MD eta and phi'!AS$11</f>
        <v>0.18813423826924844</v>
      </c>
      <c r="AU966" s="696">
        <f>'2 MD eta and phi'!AT$11</f>
        <v>0.18756651184190457</v>
      </c>
      <c r="AV966" s="696">
        <f>'2 MD eta and phi'!AU$11</f>
        <v>0.18388677123808694</v>
      </c>
      <c r="AW966" s="696">
        <f>'2 MD eta and phi'!AV$11</f>
        <v>0.18606418009126252</v>
      </c>
      <c r="AX966" s="696">
        <f>'2 MD eta and phi'!AW$11</f>
        <v>0.18452362281145657</v>
      </c>
      <c r="AY966" s="696">
        <f>'2 MD eta and phi'!AX$11</f>
        <v>0.17423141294693409</v>
      </c>
      <c r="AZ966" s="696">
        <f>'2 MD eta and phi'!AY$11</f>
        <v>0.19730534338267952</v>
      </c>
      <c r="BA966" s="696">
        <f>'2 MD eta and phi'!AZ$11</f>
        <v>0.19636244807531658</v>
      </c>
      <c r="BB966" s="696">
        <f>'2 MD eta and phi'!BA$11</f>
        <v>0.18810900502396385</v>
      </c>
      <c r="BC966" s="696">
        <f>'2 MD eta and phi'!BB$11</f>
        <v>0.18488161293502209</v>
      </c>
      <c r="BD966" s="696">
        <f>'2 MD eta and phi'!BC$11</f>
        <v>0.18021209689895126</v>
      </c>
      <c r="BE966" s="696">
        <f>'2 MD eta and phi'!BD$11</f>
        <v>0.17983740996548245</v>
      </c>
      <c r="BF966" s="696">
        <f>'2 MD eta and phi'!BE$11</f>
        <v>0.18452364282618686</v>
      </c>
      <c r="BG966" s="696">
        <f>'2 MD eta and phi'!BF$11</f>
        <v>0.18051221308180307</v>
      </c>
      <c r="BH966" s="696">
        <f>'2 MD eta and phi'!BG$11</f>
        <v>0.1819914425688533</v>
      </c>
    </row>
    <row r="967" spans="1:60" s="696" customFormat="1" ht="12.75" x14ac:dyDescent="0.2">
      <c r="A967" s="696" t="s">
        <v>6</v>
      </c>
      <c r="B967" s="696" t="s">
        <v>38</v>
      </c>
      <c r="C967" s="696" t="s">
        <v>15</v>
      </c>
      <c r="D967" s="696" t="s">
        <v>76</v>
      </c>
      <c r="E967" s="699" t="s">
        <v>1062</v>
      </c>
      <c r="F967" s="696" t="s">
        <v>13</v>
      </c>
      <c r="G967" s="696">
        <f>1</f>
        <v>1</v>
      </c>
      <c r="H967" s="696">
        <f>1</f>
        <v>1</v>
      </c>
      <c r="I967" s="696">
        <f>1</f>
        <v>1</v>
      </c>
      <c r="J967" s="696">
        <f>1</f>
        <v>1</v>
      </c>
      <c r="K967" s="696">
        <f>1</f>
        <v>1</v>
      </c>
      <c r="L967" s="696">
        <f>1</f>
        <v>1</v>
      </c>
      <c r="M967" s="696">
        <f>1</f>
        <v>1</v>
      </c>
      <c r="N967" s="696">
        <f>1</f>
        <v>1</v>
      </c>
      <c r="O967" s="696">
        <f>1</f>
        <v>1</v>
      </c>
      <c r="P967" s="696">
        <f>1</f>
        <v>1</v>
      </c>
      <c r="Q967" s="696">
        <f>1</f>
        <v>1</v>
      </c>
      <c r="R967" s="696">
        <f>1</f>
        <v>1</v>
      </c>
      <c r="S967" s="696">
        <f>1</f>
        <v>1</v>
      </c>
      <c r="T967" s="696">
        <f>1</f>
        <v>1</v>
      </c>
      <c r="U967" s="696">
        <f>1</f>
        <v>1</v>
      </c>
      <c r="V967" s="696">
        <f>1</f>
        <v>1</v>
      </c>
      <c r="W967" s="696">
        <f>1</f>
        <v>1</v>
      </c>
      <c r="X967" s="696">
        <f>1</f>
        <v>1</v>
      </c>
      <c r="Y967" s="696">
        <f>1</f>
        <v>1</v>
      </c>
      <c r="Z967" s="696">
        <f>1</f>
        <v>1</v>
      </c>
      <c r="AA967" s="696">
        <f>1</f>
        <v>1</v>
      </c>
      <c r="AB967" s="696">
        <f>1</f>
        <v>1</v>
      </c>
      <c r="AC967" s="696">
        <f>1</f>
        <v>1</v>
      </c>
      <c r="AD967" s="696">
        <f>1</f>
        <v>1</v>
      </c>
      <c r="AE967" s="696">
        <f>1</f>
        <v>1</v>
      </c>
      <c r="AF967" s="696">
        <f>1</f>
        <v>1</v>
      </c>
      <c r="AG967" s="696">
        <f>1</f>
        <v>1</v>
      </c>
      <c r="AH967" s="696">
        <f>1</f>
        <v>1</v>
      </c>
      <c r="AI967" s="696">
        <f>1</f>
        <v>1</v>
      </c>
      <c r="AJ967" s="696">
        <f>1</f>
        <v>1</v>
      </c>
      <c r="AK967" s="696">
        <f>1</f>
        <v>1</v>
      </c>
      <c r="AL967" s="696">
        <f>1</f>
        <v>1</v>
      </c>
      <c r="AM967" s="696">
        <f>1</f>
        <v>1</v>
      </c>
      <c r="AN967" s="696">
        <f>1</f>
        <v>1</v>
      </c>
      <c r="AO967" s="696">
        <f>1</f>
        <v>1</v>
      </c>
      <c r="AP967" s="696">
        <f>1</f>
        <v>1</v>
      </c>
      <c r="AQ967" s="696">
        <f>1</f>
        <v>1</v>
      </c>
      <c r="AR967" s="696">
        <f>1</f>
        <v>1</v>
      </c>
      <c r="AS967" s="696">
        <f>1</f>
        <v>1</v>
      </c>
      <c r="AT967" s="696">
        <f>1</f>
        <v>1</v>
      </c>
      <c r="AU967" s="696">
        <f>1</f>
        <v>1</v>
      </c>
      <c r="AV967" s="696">
        <f>1</f>
        <v>1</v>
      </c>
      <c r="AW967" s="696">
        <f>1</f>
        <v>1</v>
      </c>
      <c r="AX967" s="696">
        <f>1</f>
        <v>1</v>
      </c>
      <c r="AY967" s="696">
        <f>1</f>
        <v>1</v>
      </c>
      <c r="AZ967" s="696">
        <f>1</f>
        <v>1</v>
      </c>
      <c r="BA967" s="696">
        <f>1</f>
        <v>1</v>
      </c>
      <c r="BB967" s="696">
        <f>1</f>
        <v>1</v>
      </c>
      <c r="BC967" s="696">
        <f>1</f>
        <v>1</v>
      </c>
      <c r="BD967" s="696">
        <f>1</f>
        <v>1</v>
      </c>
      <c r="BE967" s="696">
        <f>1</f>
        <v>1</v>
      </c>
      <c r="BF967" s="696">
        <f>1</f>
        <v>1</v>
      </c>
      <c r="BG967" s="696">
        <f>1</f>
        <v>1</v>
      </c>
      <c r="BH967" s="696">
        <f>1</f>
        <v>1</v>
      </c>
    </row>
    <row r="968" spans="1:60" s="697" customFormat="1" ht="12.75" x14ac:dyDescent="0.2">
      <c r="A968" s="697" t="s">
        <v>6</v>
      </c>
      <c r="B968" s="697" t="s">
        <v>60</v>
      </c>
      <c r="C968" s="697" t="s">
        <v>17</v>
      </c>
      <c r="F968" s="697" t="s">
        <v>9</v>
      </c>
      <c r="G968" s="697">
        <v>26166</v>
      </c>
      <c r="H968" s="697">
        <v>24526</v>
      </c>
      <c r="I968" s="697">
        <v>24911</v>
      </c>
      <c r="J968" s="697">
        <v>24592</v>
      </c>
      <c r="K968" s="697">
        <v>22004</v>
      </c>
      <c r="L968" s="697">
        <v>20671</v>
      </c>
      <c r="M968" s="697">
        <v>17001</v>
      </c>
      <c r="N968" s="697">
        <v>14393</v>
      </c>
      <c r="O968" s="697">
        <v>13620</v>
      </c>
      <c r="P968" s="697">
        <v>12889</v>
      </c>
      <c r="Q968" s="697">
        <v>11846</v>
      </c>
      <c r="R968" s="697">
        <v>10151</v>
      </c>
      <c r="S968" s="697">
        <v>8372</v>
      </c>
      <c r="T968" s="697">
        <v>8332</v>
      </c>
      <c r="U968" s="697">
        <v>7860</v>
      </c>
      <c r="V968" s="697">
        <v>6685</v>
      </c>
      <c r="W968" s="697">
        <v>6246</v>
      </c>
      <c r="X968" s="697">
        <v>6415</v>
      </c>
    </row>
    <row r="969" spans="1:60" s="697" customFormat="1" ht="12.75" x14ac:dyDescent="0.2">
      <c r="A969" s="697" t="s">
        <v>6</v>
      </c>
      <c r="B969" s="697" t="s">
        <v>60</v>
      </c>
      <c r="C969" s="697" t="s">
        <v>17</v>
      </c>
      <c r="F969" s="697" t="s">
        <v>10</v>
      </c>
      <c r="G969" s="697">
        <v>0.24909324575182101</v>
      </c>
      <c r="H969" s="697">
        <v>0.236643799268629</v>
      </c>
      <c r="I969" s="697">
        <v>0.23209510765762001</v>
      </c>
      <c r="J969" s="697">
        <v>0.22231061290905799</v>
      </c>
      <c r="K969" s="697">
        <v>0.20005636927329101</v>
      </c>
      <c r="L969" s="697">
        <v>0.18178380469959199</v>
      </c>
      <c r="M969" s="697">
        <v>0.152717767217915</v>
      </c>
      <c r="N969" s="697">
        <v>0.127533072826674</v>
      </c>
      <c r="O969" s="697">
        <v>0.116178891609018</v>
      </c>
      <c r="P969" s="697">
        <v>0.106968869560887</v>
      </c>
      <c r="Q969" s="697">
        <v>9.5353086539003304E-2</v>
      </c>
      <c r="R969" s="697">
        <v>8.1942202131094599E-2</v>
      </c>
      <c r="S969" s="697">
        <v>6.7102689878490607E-2</v>
      </c>
      <c r="T969" s="697">
        <v>6.3522074912134893E-2</v>
      </c>
      <c r="U969" s="697">
        <v>6.2433971706131401E-2</v>
      </c>
      <c r="V969" s="697">
        <v>5.41177232507873E-2</v>
      </c>
      <c r="W969" s="697">
        <v>5.0102675993069397E-2</v>
      </c>
      <c r="X969" s="697">
        <v>5.01273696219545E-2</v>
      </c>
      <c r="Y969" s="698"/>
      <c r="Z969" s="698"/>
      <c r="AA969" s="698"/>
      <c r="AB969" s="698"/>
      <c r="AC969" s="698"/>
      <c r="AD969" s="698"/>
      <c r="AE969" s="698"/>
      <c r="AF969" s="698"/>
    </row>
    <row r="970" spans="1:60" s="696" customFormat="1" ht="12.75" x14ac:dyDescent="0.2">
      <c r="A970" s="696" t="s">
        <v>6</v>
      </c>
      <c r="B970" s="696" t="s">
        <v>60</v>
      </c>
      <c r="C970" s="696" t="s">
        <v>17</v>
      </c>
      <c r="D970" s="696" t="s">
        <v>1026</v>
      </c>
      <c r="E970" s="699" t="s">
        <v>1063</v>
      </c>
      <c r="F970" s="696" t="s">
        <v>11</v>
      </c>
      <c r="G970" s="696">
        <v>1</v>
      </c>
      <c r="H970" s="696">
        <v>1</v>
      </c>
      <c r="I970" s="696">
        <v>1</v>
      </c>
      <c r="J970" s="696">
        <v>1</v>
      </c>
      <c r="K970" s="696">
        <v>1</v>
      </c>
      <c r="L970" s="696">
        <v>1</v>
      </c>
      <c r="M970" s="696">
        <v>1</v>
      </c>
      <c r="N970" s="696">
        <v>1</v>
      </c>
      <c r="O970" s="696">
        <v>1</v>
      </c>
      <c r="P970" s="696">
        <v>1</v>
      </c>
      <c r="Q970" s="696">
        <v>1</v>
      </c>
      <c r="R970" s="696">
        <v>1</v>
      </c>
      <c r="S970" s="696">
        <v>1</v>
      </c>
      <c r="T970" s="696">
        <v>1</v>
      </c>
      <c r="U970" s="696">
        <v>1</v>
      </c>
      <c r="V970" s="696">
        <v>1</v>
      </c>
      <c r="W970" s="696">
        <v>1</v>
      </c>
      <c r="X970" s="696">
        <v>1</v>
      </c>
      <c r="Y970" s="705"/>
      <c r="Z970" s="705"/>
      <c r="AA970" s="705"/>
      <c r="AB970" s="705"/>
      <c r="AC970" s="705"/>
      <c r="AD970" s="705"/>
      <c r="AE970" s="705"/>
      <c r="AF970" s="705"/>
      <c r="AG970" s="705"/>
      <c r="AH970" s="705"/>
      <c r="AI970" s="705"/>
      <c r="AJ970" s="705"/>
      <c r="AK970" s="705"/>
      <c r="AL970" s="705"/>
      <c r="AM970" s="705"/>
      <c r="AN970" s="705"/>
      <c r="AO970" s="705"/>
      <c r="AP970" s="705"/>
      <c r="AQ970" s="705"/>
      <c r="AR970" s="705"/>
      <c r="AS970" s="705"/>
      <c r="AT970" s="705"/>
      <c r="AU970" s="705"/>
      <c r="AV970" s="705"/>
      <c r="AW970" s="705"/>
      <c r="AX970" s="705"/>
      <c r="AY970" s="705"/>
      <c r="AZ970" s="705"/>
      <c r="BA970" s="705"/>
      <c r="BB970" s="705"/>
      <c r="BC970" s="705"/>
      <c r="BD970" s="705"/>
      <c r="BE970" s="705"/>
      <c r="BF970" s="705"/>
      <c r="BG970" s="705"/>
      <c r="BH970" s="705"/>
    </row>
    <row r="971" spans="1:60" s="696" customFormat="1" ht="12.75" x14ac:dyDescent="0.2">
      <c r="A971" s="696" t="s">
        <v>6</v>
      </c>
      <c r="B971" s="696" t="s">
        <v>60</v>
      </c>
      <c r="C971" s="696" t="s">
        <v>17</v>
      </c>
      <c r="D971" s="696" t="s">
        <v>1026</v>
      </c>
      <c r="E971" s="699" t="s">
        <v>1063</v>
      </c>
      <c r="F971" s="696" t="s">
        <v>12</v>
      </c>
      <c r="G971" s="700">
        <f>'3 Heat eta and phi'!D$33</f>
        <v>0.50580000000000003</v>
      </c>
      <c r="H971" s="700">
        <f>'3 Heat eta and phi'!E$33</f>
        <v>0.51331800000000005</v>
      </c>
      <c r="I971" s="700">
        <f>'3 Heat eta and phi'!F$33</f>
        <v>0.52095200000000008</v>
      </c>
      <c r="J971" s="700">
        <f>'3 Heat eta and phi'!G$33</f>
        <v>0.52870200000000012</v>
      </c>
      <c r="K971" s="700">
        <f>'3 Heat eta and phi'!H$33</f>
        <v>0.53656800000000016</v>
      </c>
      <c r="L971" s="700">
        <f>'3 Heat eta and phi'!I$33</f>
        <v>0.54455000000000009</v>
      </c>
      <c r="M971" s="700">
        <f>'3 Heat eta and phi'!J$33</f>
        <v>0.55264800000000014</v>
      </c>
      <c r="N971" s="700">
        <f>'3 Heat eta and phi'!K$33</f>
        <v>0.56086200000000019</v>
      </c>
      <c r="O971" s="700">
        <f>'3 Heat eta and phi'!L$33</f>
        <v>0.56919200000000025</v>
      </c>
      <c r="P971" s="700">
        <f>'3 Heat eta and phi'!M$33</f>
        <v>0.57763800000000032</v>
      </c>
      <c r="Q971" s="700">
        <f>'3 Heat eta and phi'!N$33</f>
        <v>0.58620000000000028</v>
      </c>
      <c r="R971" s="700">
        <f>'3 Heat eta and phi'!O$33</f>
        <v>0.59487800000000024</v>
      </c>
      <c r="S971" s="700">
        <f>'3 Heat eta and phi'!P$33</f>
        <v>0.60367200000000021</v>
      </c>
      <c r="T971" s="700">
        <f>'3 Heat eta and phi'!Q$33</f>
        <v>0.61258200000000029</v>
      </c>
      <c r="U971" s="700">
        <f>'3 Heat eta and phi'!R$33</f>
        <v>0.62160800000000038</v>
      </c>
      <c r="V971" s="700">
        <f>'3 Heat eta and phi'!S$33</f>
        <v>0.63075000000000037</v>
      </c>
      <c r="W971" s="700">
        <f>'3 Heat eta and phi'!T$33</f>
        <v>0.64000800000000035</v>
      </c>
      <c r="X971" s="700">
        <f>'3 Heat eta and phi'!U$33</f>
        <v>0.64938200000000035</v>
      </c>
      <c r="Y971" s="705"/>
      <c r="Z971" s="705"/>
      <c r="AA971" s="705"/>
      <c r="AB971" s="705"/>
      <c r="AC971" s="705"/>
      <c r="AD971" s="705"/>
      <c r="AE971" s="705"/>
      <c r="AF971" s="705"/>
      <c r="AG971" s="705"/>
      <c r="AH971" s="705"/>
      <c r="AI971" s="705"/>
      <c r="AJ971" s="705"/>
      <c r="AK971" s="705"/>
      <c r="AL971" s="705"/>
      <c r="AM971" s="705"/>
      <c r="AN971" s="705"/>
      <c r="AO971" s="705"/>
      <c r="AP971" s="705"/>
      <c r="AQ971" s="705"/>
      <c r="AR971" s="705"/>
      <c r="AS971" s="705"/>
      <c r="AT971" s="705"/>
      <c r="AU971" s="705"/>
      <c r="AV971" s="705"/>
      <c r="AW971" s="705"/>
      <c r="AX971" s="705"/>
      <c r="AY971" s="705"/>
      <c r="AZ971" s="705"/>
      <c r="BA971" s="705"/>
      <c r="BB971" s="705"/>
      <c r="BC971" s="705"/>
      <c r="BD971" s="705"/>
      <c r="BE971" s="705"/>
      <c r="BF971" s="705"/>
      <c r="BG971" s="705"/>
      <c r="BH971" s="705"/>
    </row>
    <row r="972" spans="1:60" s="696" customFormat="1" ht="12.75" x14ac:dyDescent="0.2">
      <c r="A972" s="696" t="s">
        <v>6</v>
      </c>
      <c r="B972" s="696" t="s">
        <v>60</v>
      </c>
      <c r="C972" s="696" t="s">
        <v>17</v>
      </c>
      <c r="D972" s="696" t="s">
        <v>1026</v>
      </c>
      <c r="E972" s="699" t="s">
        <v>1063</v>
      </c>
      <c r="F972" s="696" t="s">
        <v>13</v>
      </c>
      <c r="G972" s="700">
        <f>'3 Heat eta and phi'!D$35</f>
        <v>2.2523315150448586E-2</v>
      </c>
      <c r="H972" s="700">
        <f>'3 Heat eta and phi'!E$35</f>
        <v>2.1811785400176031E-2</v>
      </c>
      <c r="I972" s="700">
        <f>'3 Heat eta and phi'!F$35</f>
        <v>2.6727624406541084E-2</v>
      </c>
      <c r="J972" s="700">
        <f>'3 Heat eta and phi'!G$35</f>
        <v>4.0780453506767511E-2</v>
      </c>
      <c r="K972" s="700">
        <f>'3 Heat eta and phi'!H$35</f>
        <v>2.7763134774204778E-2</v>
      </c>
      <c r="L972" s="700">
        <f>'3 Heat eta and phi'!I$35</f>
        <v>2.8807307219392175E-2</v>
      </c>
      <c r="M972" s="700">
        <f>'3 Heat eta and phi'!J$35</f>
        <v>2.528533801580346E-2</v>
      </c>
      <c r="N972" s="700">
        <f>'3 Heat eta and phi'!K$35</f>
        <v>2.3170089520800352E-2</v>
      </c>
      <c r="O972" s="700">
        <f>'3 Heat eta and phi'!L$35</f>
        <v>2.9127917178452426E-2</v>
      </c>
      <c r="P972" s="700">
        <f>'3 Heat eta and phi'!M$35</f>
        <v>3.0520961234871025E-2</v>
      </c>
      <c r="Q972" s="700">
        <f>'3 Heat eta and phi'!N$35</f>
        <v>3.0449692782649196E-2</v>
      </c>
      <c r="R972" s="700">
        <f>'3 Heat eta and phi'!O$35</f>
        <v>2.9315757019968917E-2</v>
      </c>
      <c r="S972" s="700">
        <f>'3 Heat eta and phi'!P$35</f>
        <v>2.6947938951335515E-2</v>
      </c>
      <c r="T972" s="700">
        <f>'3 Heat eta and phi'!Q$35</f>
        <v>2.685916928335319E-2</v>
      </c>
      <c r="U972" s="700">
        <f>'3 Heat eta and phi'!R$35</f>
        <v>2.7736330886564242E-2</v>
      </c>
      <c r="V972" s="700">
        <f>'3 Heat eta and phi'!S$35</f>
        <v>2.2937651321664143E-2</v>
      </c>
      <c r="W972" s="700">
        <f>'3 Heat eta and phi'!T$35</f>
        <v>2.5096199088034954E-2</v>
      </c>
      <c r="X972" s="700">
        <f>'3 Heat eta and phi'!U$35</f>
        <v>3.5413990172433629E-2</v>
      </c>
      <c r="Y972" s="705"/>
      <c r="Z972" s="705"/>
      <c r="AA972" s="705"/>
      <c r="AB972" s="705"/>
      <c r="AC972" s="705"/>
      <c r="AD972" s="705"/>
      <c r="AE972" s="705"/>
      <c r="AF972" s="705"/>
      <c r="AG972" s="705"/>
      <c r="AH972" s="705"/>
      <c r="AI972" s="705"/>
      <c r="AJ972" s="705"/>
      <c r="AK972" s="705"/>
      <c r="AL972" s="705"/>
      <c r="AM972" s="705"/>
      <c r="AN972" s="705"/>
      <c r="AO972" s="705"/>
      <c r="AP972" s="705"/>
      <c r="AQ972" s="705"/>
      <c r="AR972" s="705"/>
      <c r="AS972" s="705"/>
      <c r="AT972" s="705"/>
      <c r="AU972" s="705"/>
      <c r="AV972" s="705"/>
      <c r="AW972" s="705"/>
      <c r="AX972" s="705"/>
      <c r="AY972" s="705"/>
      <c r="AZ972" s="705"/>
      <c r="BA972" s="705"/>
      <c r="BB972" s="705"/>
      <c r="BC972" s="705"/>
      <c r="BD972" s="705"/>
      <c r="BE972" s="705"/>
      <c r="BF972" s="705"/>
      <c r="BG972" s="705"/>
      <c r="BH972" s="705"/>
    </row>
    <row r="973" spans="1:60" s="697" customFormat="1" ht="12.75" x14ac:dyDescent="0.2">
      <c r="A973" s="697" t="s">
        <v>6</v>
      </c>
      <c r="B973" s="697" t="s">
        <v>60</v>
      </c>
      <c r="C973" s="697" t="s">
        <v>21</v>
      </c>
      <c r="F973" s="697" t="s">
        <v>9</v>
      </c>
      <c r="Y973" s="697">
        <v>5556</v>
      </c>
      <c r="Z973" s="697">
        <v>5863</v>
      </c>
      <c r="AA973" s="697">
        <v>5006</v>
      </c>
      <c r="AB973" s="697">
        <v>4803</v>
      </c>
      <c r="AC973" s="697">
        <v>4794</v>
      </c>
      <c r="AD973" s="697">
        <v>4463</v>
      </c>
      <c r="AE973" s="697">
        <v>3614</v>
      </c>
      <c r="AF973" s="697">
        <v>4882</v>
      </c>
      <c r="AG973" s="697">
        <v>4849</v>
      </c>
      <c r="AH973" s="697">
        <v>4067</v>
      </c>
      <c r="AI973" s="697">
        <v>3531</v>
      </c>
      <c r="AJ973" s="697">
        <v>2984</v>
      </c>
      <c r="AK973" s="697">
        <v>2442</v>
      </c>
      <c r="AL973" s="697">
        <v>2759</v>
      </c>
      <c r="AM973" s="697">
        <v>2353</v>
      </c>
      <c r="AN973" s="697">
        <v>2718</v>
      </c>
      <c r="AO973" s="697">
        <v>2334</v>
      </c>
      <c r="AP973" s="697">
        <v>1710</v>
      </c>
      <c r="AQ973" s="697">
        <v>1627</v>
      </c>
      <c r="AR973" s="697">
        <v>1573</v>
      </c>
      <c r="AS973" s="697">
        <v>1407</v>
      </c>
      <c r="AT973" s="697">
        <v>1513</v>
      </c>
      <c r="AU973" s="697">
        <v>1120</v>
      </c>
      <c r="AV973" s="697">
        <v>1110</v>
      </c>
      <c r="AW973" s="697">
        <v>765</v>
      </c>
      <c r="AX973" s="697">
        <v>616</v>
      </c>
      <c r="AY973" s="697">
        <v>558</v>
      </c>
      <c r="AZ973" s="697">
        <v>359</v>
      </c>
      <c r="BA973" s="697">
        <v>328</v>
      </c>
      <c r="BB973" s="697">
        <v>386</v>
      </c>
      <c r="BC973" s="697">
        <v>405</v>
      </c>
      <c r="BD973" s="697">
        <v>402</v>
      </c>
      <c r="BE973" s="697">
        <v>430</v>
      </c>
      <c r="BF973" s="697">
        <v>421</v>
      </c>
      <c r="BG973" s="697">
        <v>398</v>
      </c>
      <c r="BH973" s="697">
        <v>381</v>
      </c>
    </row>
    <row r="974" spans="1:60" s="697" customFormat="1" ht="12.75" x14ac:dyDescent="0.2">
      <c r="A974" s="697" t="s">
        <v>6</v>
      </c>
      <c r="B974" s="697" t="s">
        <v>60</v>
      </c>
      <c r="C974" s="697" t="s">
        <v>21</v>
      </c>
      <c r="F974" s="697" t="s">
        <v>10</v>
      </c>
      <c r="Y974" s="697">
        <v>4.3437131085380998E-2</v>
      </c>
      <c r="Z974" s="697">
        <v>4.3732517808525703E-2</v>
      </c>
      <c r="AA974" s="697">
        <v>4.0313423580856399E-2</v>
      </c>
      <c r="AB974" s="697">
        <v>3.9504527845633797E-2</v>
      </c>
      <c r="AC974" s="697">
        <v>3.9724563104382597E-2</v>
      </c>
      <c r="AD974" s="697">
        <v>3.7307943089294998E-2</v>
      </c>
      <c r="AE974" s="697">
        <v>3.0257110085982399E-2</v>
      </c>
      <c r="AF974" s="697">
        <v>3.9160323100740399E-2</v>
      </c>
      <c r="AG974" s="697">
        <v>3.7968835643254199E-2</v>
      </c>
      <c r="AH974" s="697">
        <v>3.1506127697813899E-2</v>
      </c>
      <c r="AI974" s="697">
        <v>2.7008834665544799E-2</v>
      </c>
      <c r="AJ974" s="697">
        <v>2.33161431473668E-2</v>
      </c>
      <c r="AK974" s="697">
        <v>1.9177608845888001E-2</v>
      </c>
      <c r="AL974" s="697">
        <v>2.0748885095246299E-2</v>
      </c>
      <c r="AM974" s="697">
        <v>1.8089563713242399E-2</v>
      </c>
      <c r="AN974" s="697">
        <v>2.05690933858029E-2</v>
      </c>
      <c r="AO974" s="697">
        <v>1.7694821194362501E-2</v>
      </c>
      <c r="AP974" s="697">
        <v>1.3013599592088299E-2</v>
      </c>
      <c r="AQ974" s="697">
        <v>1.1696621135873501E-2</v>
      </c>
      <c r="AR974" s="697">
        <v>1.1586538107409301E-2</v>
      </c>
      <c r="AS974" s="697">
        <v>1.03286522833883E-2</v>
      </c>
      <c r="AT974" s="697">
        <v>1.09087500721001E-2</v>
      </c>
      <c r="AU974" s="697">
        <v>8.0339722254103105E-3</v>
      </c>
      <c r="AV974" s="697">
        <v>7.8780953462458392E-3</v>
      </c>
      <c r="AW974" s="697">
        <v>5.59010296019701E-3</v>
      </c>
      <c r="AX974" s="697">
        <v>4.4652241673009303E-3</v>
      </c>
      <c r="AY974" s="697">
        <v>4.0271653230753704E-3</v>
      </c>
      <c r="AZ974" s="697">
        <v>2.6110989890173802E-3</v>
      </c>
      <c r="BA974" s="697">
        <v>2.4253538206717002E-3</v>
      </c>
      <c r="BB974" s="697">
        <v>2.9005981544380699E-3</v>
      </c>
      <c r="BC974" s="697">
        <v>3.04433453102214E-3</v>
      </c>
      <c r="BD974" s="697">
        <v>3.2560098490248199E-3</v>
      </c>
      <c r="BE974" s="697">
        <v>3.3121764850875001E-3</v>
      </c>
      <c r="BF974" s="697">
        <v>3.5590197056411701E-3</v>
      </c>
      <c r="BG974" s="697">
        <v>3.2675714062872E-3</v>
      </c>
      <c r="BH974" s="697">
        <v>3.10748978443319E-3</v>
      </c>
    </row>
    <row r="975" spans="1:60" s="696" customFormat="1" ht="12.75" x14ac:dyDescent="0.2">
      <c r="A975" s="696" t="s">
        <v>6</v>
      </c>
      <c r="B975" s="696" t="s">
        <v>60</v>
      </c>
      <c r="C975" s="696" t="s">
        <v>21</v>
      </c>
      <c r="D975" s="696" t="s">
        <v>1026</v>
      </c>
      <c r="E975" s="699" t="s">
        <v>1063</v>
      </c>
      <c r="F975" s="696" t="s">
        <v>11</v>
      </c>
      <c r="G975" s="705"/>
      <c r="H975" s="705"/>
      <c r="I975" s="705"/>
      <c r="J975" s="705"/>
      <c r="K975" s="705"/>
      <c r="L975" s="705"/>
      <c r="M975" s="705"/>
      <c r="N975" s="705"/>
      <c r="O975" s="705"/>
      <c r="P975" s="705"/>
      <c r="Q975" s="705"/>
      <c r="R975" s="705"/>
      <c r="S975" s="705"/>
      <c r="T975" s="705"/>
      <c r="U975" s="705"/>
      <c r="V975" s="705"/>
      <c r="W975" s="705"/>
      <c r="X975" s="705"/>
      <c r="Y975" s="696">
        <v>1</v>
      </c>
      <c r="Z975" s="696">
        <v>1</v>
      </c>
      <c r="AA975" s="696">
        <v>1</v>
      </c>
      <c r="AB975" s="696">
        <v>1</v>
      </c>
      <c r="AC975" s="696">
        <v>1</v>
      </c>
      <c r="AD975" s="696">
        <v>1</v>
      </c>
      <c r="AE975" s="696">
        <v>1</v>
      </c>
      <c r="AF975" s="696">
        <v>1</v>
      </c>
      <c r="AG975" s="696">
        <v>1</v>
      </c>
      <c r="AH975" s="696">
        <v>1</v>
      </c>
      <c r="AI975" s="696">
        <v>1</v>
      </c>
      <c r="AJ975" s="696">
        <v>1</v>
      </c>
      <c r="AK975" s="696">
        <v>1</v>
      </c>
      <c r="AL975" s="696">
        <v>1</v>
      </c>
      <c r="AM975" s="696">
        <v>1</v>
      </c>
      <c r="AN975" s="696">
        <v>1</v>
      </c>
      <c r="AO975" s="696">
        <v>1</v>
      </c>
      <c r="AP975" s="696">
        <v>1</v>
      </c>
      <c r="AQ975" s="696">
        <v>1</v>
      </c>
      <c r="AR975" s="696">
        <v>1</v>
      </c>
      <c r="AS975" s="696">
        <v>1</v>
      </c>
      <c r="AT975" s="696">
        <v>1</v>
      </c>
      <c r="AU975" s="696">
        <v>1</v>
      </c>
      <c r="AV975" s="696">
        <v>1</v>
      </c>
      <c r="AW975" s="696">
        <v>1</v>
      </c>
      <c r="AX975" s="696">
        <v>1</v>
      </c>
      <c r="AY975" s="696">
        <v>1</v>
      </c>
      <c r="AZ975" s="696">
        <v>1</v>
      </c>
      <c r="BA975" s="696">
        <v>1</v>
      </c>
      <c r="BB975" s="696">
        <v>1</v>
      </c>
      <c r="BC975" s="696">
        <v>1</v>
      </c>
      <c r="BD975" s="696">
        <v>1</v>
      </c>
      <c r="BE975" s="696">
        <v>1</v>
      </c>
      <c r="BF975" s="696">
        <v>1</v>
      </c>
      <c r="BG975" s="696">
        <v>1</v>
      </c>
      <c r="BH975" s="696">
        <v>1</v>
      </c>
    </row>
    <row r="976" spans="1:60" s="696" customFormat="1" ht="12.75" x14ac:dyDescent="0.2">
      <c r="A976" s="696" t="s">
        <v>6</v>
      </c>
      <c r="B976" s="696" t="s">
        <v>60</v>
      </c>
      <c r="C976" s="696" t="s">
        <v>21</v>
      </c>
      <c r="D976" s="696" t="s">
        <v>1026</v>
      </c>
      <c r="E976" s="699" t="s">
        <v>1063</v>
      </c>
      <c r="F976" s="696" t="s">
        <v>12</v>
      </c>
      <c r="G976" s="705"/>
      <c r="H976" s="705"/>
      <c r="I976" s="705"/>
      <c r="J976" s="705"/>
      <c r="K976" s="705"/>
      <c r="L976" s="705"/>
      <c r="M976" s="705"/>
      <c r="N976" s="705"/>
      <c r="O976" s="705"/>
      <c r="P976" s="705"/>
      <c r="Q976" s="705"/>
      <c r="R976" s="705"/>
      <c r="S976" s="705"/>
      <c r="T976" s="705"/>
      <c r="U976" s="705"/>
      <c r="V976" s="705"/>
      <c r="W976" s="705"/>
      <c r="X976" s="705"/>
      <c r="Y976" s="700">
        <f>'3 Heat eta and phi'!V$33</f>
        <v>0.65887200000000035</v>
      </c>
      <c r="Z976" s="700">
        <f>'3 Heat eta and phi'!W$33</f>
        <v>0.66847800000000035</v>
      </c>
      <c r="AA976" s="700">
        <f>'3 Heat eta and phi'!X$33</f>
        <v>0.67820000000000036</v>
      </c>
      <c r="AB976" s="700">
        <f>'3 Heat eta and phi'!Y$33</f>
        <v>0.68803800000000048</v>
      </c>
      <c r="AC976" s="700">
        <f>'3 Heat eta and phi'!Z$33</f>
        <v>0.6979920000000005</v>
      </c>
      <c r="AD976" s="700">
        <f>'3 Heat eta and phi'!AA$33</f>
        <v>0.70806200000000041</v>
      </c>
      <c r="AE976" s="700">
        <f>'3 Heat eta and phi'!AB$33</f>
        <v>0.71824800000000055</v>
      </c>
      <c r="AF976" s="700">
        <f>'3 Heat eta and phi'!AC$33</f>
        <v>0.73</v>
      </c>
      <c r="AG976" s="700">
        <f>'3 Heat eta and phi'!AD$33</f>
        <v>0.73499999999999999</v>
      </c>
      <c r="AH976" s="700">
        <f>'3 Heat eta and phi'!AE$33</f>
        <v>0.74299999999999999</v>
      </c>
      <c r="AI976" s="700">
        <f>'3 Heat eta and phi'!AF$33</f>
        <v>0.75</v>
      </c>
      <c r="AJ976" s="700">
        <f>'3 Heat eta and phi'!AG$33</f>
        <v>0.75700000000000001</v>
      </c>
      <c r="AK976" s="700">
        <f>'3 Heat eta and phi'!AH$33</f>
        <v>0.76300000000000001</v>
      </c>
      <c r="AL976" s="700">
        <f>'3 Heat eta and phi'!AI$33</f>
        <v>0.77</v>
      </c>
      <c r="AM976" s="700">
        <f>'3 Heat eta and phi'!AJ$33</f>
        <v>0.77600000000000002</v>
      </c>
      <c r="AN976" s="700">
        <f>'3 Heat eta and phi'!AK$33</f>
        <v>0.78200000000000003</v>
      </c>
      <c r="AO976" s="700">
        <f>'3 Heat eta and phi'!AL$33</f>
        <v>0.79</v>
      </c>
      <c r="AP976" s="700">
        <f>'3 Heat eta and phi'!AM$33</f>
        <v>0.79700000000000004</v>
      </c>
      <c r="AQ976" s="700">
        <f>'3 Heat eta and phi'!AN$33</f>
        <v>0.80400000000000005</v>
      </c>
      <c r="AR976" s="700">
        <f>'3 Heat eta and phi'!AO$33</f>
        <v>0.81</v>
      </c>
      <c r="AS976" s="700">
        <f>'3 Heat eta and phi'!AP$33</f>
        <v>0.81599999999999995</v>
      </c>
      <c r="AT976" s="700">
        <f>'3 Heat eta and phi'!AQ$33</f>
        <v>0.82099999999999995</v>
      </c>
      <c r="AU976" s="700">
        <f>'3 Heat eta and phi'!AR$33</f>
        <v>0.82599999999999996</v>
      </c>
      <c r="AV976" s="700">
        <f>'3 Heat eta and phi'!AS$33</f>
        <v>0.83199999999999996</v>
      </c>
      <c r="AW976" s="700">
        <f>'3 Heat eta and phi'!AT$33</f>
        <v>0.83699999999999997</v>
      </c>
      <c r="AX976" s="700">
        <f>'3 Heat eta and phi'!AU$33</f>
        <v>0.84099999999999997</v>
      </c>
      <c r="AY976" s="700">
        <f>'3 Heat eta and phi'!AV$33</f>
        <v>0.84499999999999997</v>
      </c>
      <c r="AZ976" s="700">
        <f>'3 Heat eta and phi'!AW$33</f>
        <v>0.84899999999999998</v>
      </c>
      <c r="BA976" s="700">
        <f>'3 Heat eta and phi'!AX$33</f>
        <v>0.85199999999999998</v>
      </c>
      <c r="BB976" s="700">
        <f>'3 Heat eta and phi'!AY$33</f>
        <v>0.85499999999999998</v>
      </c>
      <c r="BC976" s="700">
        <f>'3 Heat eta and phi'!AZ$33</f>
        <v>0.85799999999999998</v>
      </c>
      <c r="BD976" s="700">
        <f>'3 Heat eta and phi'!BA$33</f>
        <v>0.86</v>
      </c>
      <c r="BE976" s="700">
        <f>'3 Heat eta and phi'!BB$33</f>
        <v>0.86199999999999999</v>
      </c>
      <c r="BF976" s="700">
        <f>'3 Heat eta and phi'!BC$33</f>
        <v>0.86399999999999999</v>
      </c>
      <c r="BG976" s="700">
        <f>'3 Heat eta and phi'!BD$33</f>
        <v>0.86599999999999999</v>
      </c>
      <c r="BH976" s="700">
        <f>'3 Heat eta and phi'!BE$33</f>
        <v>0.86799999999999999</v>
      </c>
    </row>
    <row r="977" spans="1:60" s="696" customFormat="1" ht="12.75" x14ac:dyDescent="0.2">
      <c r="A977" s="696" t="s">
        <v>6</v>
      </c>
      <c r="B977" s="696" t="s">
        <v>60</v>
      </c>
      <c r="C977" s="696" t="s">
        <v>21</v>
      </c>
      <c r="D977" s="696" t="s">
        <v>1026</v>
      </c>
      <c r="E977" s="699" t="s">
        <v>1063</v>
      </c>
      <c r="F977" s="696" t="s">
        <v>13</v>
      </c>
      <c r="G977" s="705"/>
      <c r="H977" s="705"/>
      <c r="I977" s="705"/>
      <c r="J977" s="705"/>
      <c r="K977" s="705"/>
      <c r="L977" s="705"/>
      <c r="M977" s="705"/>
      <c r="N977" s="705"/>
      <c r="O977" s="705"/>
      <c r="P977" s="705"/>
      <c r="Q977" s="705"/>
      <c r="R977" s="705"/>
      <c r="S977" s="705"/>
      <c r="T977" s="705"/>
      <c r="U977" s="705"/>
      <c r="V977" s="705"/>
      <c r="W977" s="705"/>
      <c r="X977" s="705"/>
      <c r="Y977" s="700">
        <f>'3 Heat eta and phi'!V$35</f>
        <v>3.2985583598380219E-2</v>
      </c>
      <c r="Z977" s="700">
        <f>'3 Heat eta and phi'!W$35</f>
        <v>3.9051721215704549E-2</v>
      </c>
      <c r="AA977" s="700">
        <f>'3 Heat eta and phi'!X$35</f>
        <v>3.0576593318389578E-2</v>
      </c>
      <c r="AB977" s="700">
        <f>'3 Heat eta and phi'!Y$35</f>
        <v>2.9062794108648538E-2</v>
      </c>
      <c r="AC977" s="700">
        <f>'3 Heat eta and phi'!Z$35</f>
        <v>3.8242815991483936E-2</v>
      </c>
      <c r="AD977" s="700">
        <f>'3 Heat eta and phi'!AA$35</f>
        <v>3.4042891055378832E-2</v>
      </c>
      <c r="AE977" s="700">
        <f>'3 Heat eta and phi'!AB$35</f>
        <v>3.2743963751557192E-2</v>
      </c>
      <c r="AF977" s="700">
        <f>'3 Heat eta and phi'!AC$35</f>
        <v>3.7077256720010277E-2</v>
      </c>
      <c r="AG977" s="700">
        <f>'3 Heat eta and phi'!AD$35</f>
        <v>3.8971075041507652E-2</v>
      </c>
      <c r="AH977" s="700">
        <f>'3 Heat eta and phi'!AE$35</f>
        <v>3.600753901452769E-2</v>
      </c>
      <c r="AI977" s="700">
        <f>'3 Heat eta and phi'!AF$35</f>
        <v>3.3408989472494932E-2</v>
      </c>
      <c r="AJ977" s="700">
        <f>'3 Heat eta and phi'!AG$35</f>
        <v>3.0337279107051196E-2</v>
      </c>
      <c r="AK977" s="700">
        <f>'3 Heat eta and phi'!AH$35</f>
        <v>3.4351544648789645E-2</v>
      </c>
      <c r="AL977" s="700">
        <f>'3 Heat eta and phi'!AI$35</f>
        <v>4.3041548437846022E-2</v>
      </c>
      <c r="AM977" s="700">
        <f>'3 Heat eta and phi'!AJ$35</f>
        <v>3.795603230874911E-2</v>
      </c>
      <c r="AN977" s="700">
        <f>'3 Heat eta and phi'!AK$35</f>
        <v>3.8782267265832893E-2</v>
      </c>
      <c r="AO977" s="700">
        <f>'3 Heat eta and phi'!AL$35</f>
        <v>4.1315298316505045E-2</v>
      </c>
      <c r="AP977" s="700">
        <f>'3 Heat eta and phi'!AM$35</f>
        <v>3.581638000174614E-2</v>
      </c>
      <c r="AQ977" s="700">
        <f>'3 Heat eta and phi'!AN$35</f>
        <v>4.5988500651830799E-2</v>
      </c>
      <c r="AR977" s="700">
        <f>'3 Heat eta and phi'!AO$35</f>
        <v>4.5779260115942355E-2</v>
      </c>
      <c r="AS977" s="700">
        <f>'3 Heat eta and phi'!AP$35</f>
        <v>4.0243186242407081E-2</v>
      </c>
      <c r="AT977" s="700">
        <f>'3 Heat eta and phi'!AQ$35</f>
        <v>4.1673535789272131E-2</v>
      </c>
      <c r="AU977" s="700">
        <f>'3 Heat eta and phi'!AR$35</f>
        <v>4.2268475875442135E-2</v>
      </c>
      <c r="AV977" s="700">
        <f>'3 Heat eta and phi'!AS$35</f>
        <v>4.4877983585370207E-2</v>
      </c>
      <c r="AW977" s="700">
        <f>'3 Heat eta and phi'!AT$35</f>
        <v>4.4580298076698166E-2</v>
      </c>
      <c r="AX977" s="700">
        <f>'3 Heat eta and phi'!AU$35</f>
        <v>4.4534706536941138E-2</v>
      </c>
      <c r="AY977" s="700">
        <f>'3 Heat eta and phi'!AV$35</f>
        <v>4.4780381636817641E-2</v>
      </c>
      <c r="AZ977" s="700">
        <f>'3 Heat eta and phi'!AW$35</f>
        <v>4.5732490908387713E-2</v>
      </c>
      <c r="BA977" s="700">
        <f>'3 Heat eta and phi'!AX$35</f>
        <v>4.7316152419067954E-2</v>
      </c>
      <c r="BB977" s="700">
        <f>'3 Heat eta and phi'!AY$35</f>
        <v>3.8223692849313484E-2</v>
      </c>
      <c r="BC977" s="700">
        <f>'3 Heat eta and phi'!AZ$35</f>
        <v>4.0189295897654409E-2</v>
      </c>
      <c r="BD977" s="700">
        <f>'3 Heat eta and phi'!BA$35</f>
        <v>4.7151615347523546E-2</v>
      </c>
      <c r="BE977" s="700">
        <f>'3 Heat eta and phi'!BB$35</f>
        <v>4.9933815432876671E-2</v>
      </c>
      <c r="BF977" s="700">
        <f>'3 Heat eta and phi'!BC$35</f>
        <v>5.0007112867071712E-2</v>
      </c>
      <c r="BG977" s="700">
        <f>'3 Heat eta and phi'!BD$35</f>
        <v>4.200378722671716E-2</v>
      </c>
      <c r="BH977" s="700">
        <f>'3 Heat eta and phi'!BE$35</f>
        <v>4.6479600619728001E-2</v>
      </c>
    </row>
    <row r="978" spans="1:60" s="697" customFormat="1" ht="12.75" x14ac:dyDescent="0.2">
      <c r="A978" s="697" t="s">
        <v>6</v>
      </c>
      <c r="B978" s="697" t="s">
        <v>60</v>
      </c>
      <c r="C978" s="697" t="s">
        <v>8</v>
      </c>
      <c r="F978" s="697" t="s">
        <v>9</v>
      </c>
      <c r="G978" s="697">
        <v>839</v>
      </c>
      <c r="H978" s="697">
        <v>862</v>
      </c>
      <c r="I978" s="697">
        <v>1082</v>
      </c>
      <c r="J978" s="697">
        <v>1525</v>
      </c>
      <c r="K978" s="697">
        <v>1415</v>
      </c>
      <c r="L978" s="697">
        <v>1365</v>
      </c>
      <c r="M978" s="697">
        <v>1455</v>
      </c>
      <c r="N978" s="697">
        <v>1586</v>
      </c>
      <c r="O978" s="697">
        <v>1848</v>
      </c>
      <c r="P978" s="697">
        <v>2338</v>
      </c>
      <c r="Q978" s="697">
        <v>2362</v>
      </c>
      <c r="R978" s="697">
        <v>2162</v>
      </c>
      <c r="S978" s="697">
        <v>1944</v>
      </c>
      <c r="T978" s="697">
        <v>1770</v>
      </c>
      <c r="U978" s="697">
        <v>1997</v>
      </c>
      <c r="V978" s="697">
        <v>1568</v>
      </c>
      <c r="W978" s="697">
        <v>1425</v>
      </c>
      <c r="X978" s="697">
        <v>1413</v>
      </c>
      <c r="Y978" s="697">
        <v>1271</v>
      </c>
      <c r="Z978" s="697">
        <v>1282</v>
      </c>
      <c r="AA978" s="697">
        <v>1104</v>
      </c>
      <c r="AB978" s="697">
        <v>964</v>
      </c>
      <c r="AC978" s="697">
        <v>937</v>
      </c>
      <c r="AD978" s="697">
        <v>856</v>
      </c>
      <c r="AE978" s="697">
        <v>855</v>
      </c>
      <c r="AF978" s="697">
        <v>895</v>
      </c>
      <c r="AG978" s="697">
        <v>786</v>
      </c>
      <c r="AH978" s="697">
        <v>757</v>
      </c>
      <c r="AI978" s="697">
        <v>779</v>
      </c>
      <c r="AJ978" s="697">
        <v>633</v>
      </c>
      <c r="AK978" s="697">
        <v>654</v>
      </c>
      <c r="AL978" s="697">
        <v>519</v>
      </c>
      <c r="AM978" s="697">
        <v>431</v>
      </c>
      <c r="AN978" s="697">
        <v>221</v>
      </c>
      <c r="AO978" s="697">
        <v>124</v>
      </c>
      <c r="AP978" s="697">
        <v>117</v>
      </c>
      <c r="AQ978" s="697">
        <v>129</v>
      </c>
      <c r="AR978" s="697">
        <v>59</v>
      </c>
      <c r="AS978" s="697">
        <v>85</v>
      </c>
      <c r="AT978" s="697">
        <v>86</v>
      </c>
      <c r="AU978" s="697">
        <v>95</v>
      </c>
      <c r="AV978" s="697">
        <v>48</v>
      </c>
      <c r="AW978" s="697">
        <v>127</v>
      </c>
      <c r="AX978" s="697">
        <v>92</v>
      </c>
      <c r="AY978" s="697">
        <v>36</v>
      </c>
      <c r="AZ978" s="697">
        <v>24</v>
      </c>
      <c r="BA978" s="697">
        <v>16</v>
      </c>
      <c r="BB978" s="697">
        <v>11</v>
      </c>
      <c r="BC978" s="697">
        <v>9</v>
      </c>
      <c r="BD978" s="697">
        <v>7</v>
      </c>
      <c r="BE978" s="697">
        <v>7</v>
      </c>
      <c r="BF978" s="697">
        <v>6</v>
      </c>
      <c r="BG978" s="697">
        <v>5</v>
      </c>
      <c r="BH978" s="697">
        <v>4</v>
      </c>
    </row>
    <row r="979" spans="1:60" s="697" customFormat="1" ht="12.75" x14ac:dyDescent="0.2">
      <c r="A979" s="697" t="s">
        <v>6</v>
      </c>
      <c r="B979" s="697" t="s">
        <v>60</v>
      </c>
      <c r="C979" s="697" t="s">
        <v>8</v>
      </c>
      <c r="F979" s="697" t="s">
        <v>10</v>
      </c>
      <c r="G979" s="697">
        <v>7.9870531676900398E-3</v>
      </c>
      <c r="H979" s="697">
        <v>8.3171717756486303E-3</v>
      </c>
      <c r="I979" s="697">
        <v>1.0080964493016899E-2</v>
      </c>
      <c r="J979" s="697">
        <v>1.37859338275176E-2</v>
      </c>
      <c r="K979" s="697">
        <v>1.2864922855922001E-2</v>
      </c>
      <c r="L979" s="697">
        <v>1.2004010130856901E-2</v>
      </c>
      <c r="M979" s="697">
        <v>1.3070075366276499E-2</v>
      </c>
      <c r="N979" s="697">
        <v>1.40531823458004E-2</v>
      </c>
      <c r="O979" s="697">
        <v>1.5763479566333699E-2</v>
      </c>
      <c r="P979" s="697">
        <v>1.94036168076154E-2</v>
      </c>
      <c r="Q979" s="697">
        <v>1.9012661692142999E-2</v>
      </c>
      <c r="R979" s="697">
        <v>1.7452373264449501E-2</v>
      </c>
      <c r="S979" s="697">
        <v>1.5581417716649001E-2</v>
      </c>
      <c r="T979" s="697">
        <v>1.3494247790984E-2</v>
      </c>
      <c r="U979" s="697">
        <v>1.5862677035260099E-2</v>
      </c>
      <c r="V979" s="697">
        <v>1.26935811603941E-2</v>
      </c>
      <c r="W979" s="697">
        <v>1.1430725790925999E-2</v>
      </c>
      <c r="X979" s="697">
        <v>1.1041305265131999E-2</v>
      </c>
      <c r="Y979" s="697">
        <v>9.9367519095606999E-3</v>
      </c>
      <c r="Z979" s="697">
        <v>9.5625256405474993E-3</v>
      </c>
      <c r="AA979" s="697">
        <v>8.8905352843119106E-3</v>
      </c>
      <c r="AB979" s="697">
        <v>7.9288704649575197E-3</v>
      </c>
      <c r="AC979" s="697">
        <v>7.7642710948699501E-3</v>
      </c>
      <c r="AD979" s="697">
        <v>7.1556350626118103E-3</v>
      </c>
      <c r="AE979" s="697">
        <v>7.1582260994784101E-3</v>
      </c>
      <c r="AF979" s="697">
        <v>7.1791251895048404E-3</v>
      </c>
      <c r="AG979" s="697">
        <v>6.1545689452666202E-3</v>
      </c>
      <c r="AH979" s="697">
        <v>5.8643075159196204E-3</v>
      </c>
      <c r="AI979" s="697">
        <v>5.9586185795693601E-3</v>
      </c>
      <c r="AJ979" s="697">
        <v>4.9460853258321601E-3</v>
      </c>
      <c r="AK979" s="697">
        <v>5.1360180938619096E-3</v>
      </c>
      <c r="AL979" s="697">
        <v>3.9031066924366999E-3</v>
      </c>
      <c r="AM979" s="697">
        <v>3.31347299634826E-3</v>
      </c>
      <c r="AN979" s="697">
        <v>1.6724685939155401E-3</v>
      </c>
      <c r="AO979" s="697">
        <v>9.4008475925490699E-4</v>
      </c>
      <c r="AP979" s="697">
        <v>8.9040418261657098E-4</v>
      </c>
      <c r="AQ979" s="697">
        <v>9.2739036664270301E-4</v>
      </c>
      <c r="AR979" s="697">
        <v>4.3458725259831602E-4</v>
      </c>
      <c r="AS979" s="697">
        <v>6.2397686146979604E-4</v>
      </c>
      <c r="AT979" s="697">
        <v>6.2006114091249899E-4</v>
      </c>
      <c r="AU979" s="697">
        <v>6.8145300126248095E-4</v>
      </c>
      <c r="AV979" s="697">
        <v>3.4067439335117098E-4</v>
      </c>
      <c r="AW979" s="697">
        <v>9.2803016463401296E-4</v>
      </c>
      <c r="AX979" s="697">
        <v>6.6688412888260703E-4</v>
      </c>
      <c r="AY979" s="697">
        <v>2.5981711761776597E-4</v>
      </c>
      <c r="AZ979" s="697">
        <v>1.74558149683613E-4</v>
      </c>
      <c r="BA979" s="697">
        <v>1.1830994247179E-4</v>
      </c>
      <c r="BB979" s="697">
        <v>8.26595328984941E-5</v>
      </c>
      <c r="BC979" s="697">
        <v>6.7651878467158804E-5</v>
      </c>
      <c r="BD979" s="697">
        <v>5.6696688913367502E-5</v>
      </c>
      <c r="BE979" s="697">
        <v>5.3919152082819797E-5</v>
      </c>
      <c r="BF979" s="697">
        <v>5.0722371101774398E-5</v>
      </c>
      <c r="BG979" s="697">
        <v>4.1049892038783897E-5</v>
      </c>
      <c r="BH979" s="697">
        <v>3.2624564665965202E-5</v>
      </c>
    </row>
    <row r="980" spans="1:60" s="696" customFormat="1" ht="12.75" x14ac:dyDescent="0.2">
      <c r="A980" s="696" t="s">
        <v>6</v>
      </c>
      <c r="B980" s="696" t="s">
        <v>60</v>
      </c>
      <c r="C980" s="696" t="s">
        <v>8</v>
      </c>
      <c r="D980" s="696" t="s">
        <v>1026</v>
      </c>
      <c r="E980" s="699" t="s">
        <v>1063</v>
      </c>
      <c r="F980" s="696" t="s">
        <v>11</v>
      </c>
      <c r="G980" s="696">
        <v>1</v>
      </c>
      <c r="H980" s="696">
        <v>1</v>
      </c>
      <c r="I980" s="696">
        <v>1</v>
      </c>
      <c r="J980" s="696">
        <v>1</v>
      </c>
      <c r="K980" s="696">
        <v>1</v>
      </c>
      <c r="L980" s="696">
        <v>1</v>
      </c>
      <c r="M980" s="696">
        <v>1</v>
      </c>
      <c r="N980" s="696">
        <v>1</v>
      </c>
      <c r="O980" s="696">
        <v>1</v>
      </c>
      <c r="P980" s="696">
        <v>1</v>
      </c>
      <c r="Q980" s="696">
        <v>1</v>
      </c>
      <c r="R980" s="696">
        <v>1</v>
      </c>
      <c r="S980" s="696">
        <v>1</v>
      </c>
      <c r="T980" s="696">
        <v>1</v>
      </c>
      <c r="U980" s="696">
        <v>1</v>
      </c>
      <c r="V980" s="696">
        <v>1</v>
      </c>
      <c r="W980" s="696">
        <v>1</v>
      </c>
      <c r="X980" s="696">
        <v>1</v>
      </c>
      <c r="Y980" s="696">
        <v>1</v>
      </c>
      <c r="Z980" s="696">
        <v>1</v>
      </c>
      <c r="AA980" s="696">
        <v>1</v>
      </c>
      <c r="AB980" s="696">
        <v>1</v>
      </c>
      <c r="AC980" s="696">
        <v>1</v>
      </c>
      <c r="AD980" s="696">
        <v>1</v>
      </c>
      <c r="AE980" s="696">
        <v>1</v>
      </c>
      <c r="AF980" s="696">
        <v>1</v>
      </c>
      <c r="AG980" s="696">
        <v>1</v>
      </c>
      <c r="AH980" s="696">
        <v>1</v>
      </c>
      <c r="AI980" s="696">
        <v>1</v>
      </c>
      <c r="AJ980" s="696">
        <v>1</v>
      </c>
      <c r="AK980" s="696">
        <v>1</v>
      </c>
      <c r="AL980" s="696">
        <v>1</v>
      </c>
      <c r="AM980" s="696">
        <v>1</v>
      </c>
      <c r="AN980" s="696">
        <v>1</v>
      </c>
      <c r="AO980" s="696">
        <v>1</v>
      </c>
      <c r="AP980" s="696">
        <v>1</v>
      </c>
      <c r="AQ980" s="696">
        <v>1</v>
      </c>
      <c r="AR980" s="696">
        <v>1</v>
      </c>
      <c r="AS980" s="696">
        <v>1</v>
      </c>
      <c r="AT980" s="696">
        <v>1</v>
      </c>
      <c r="AU980" s="696">
        <v>1</v>
      </c>
      <c r="AV980" s="696">
        <v>1</v>
      </c>
      <c r="AW980" s="696">
        <v>1</v>
      </c>
      <c r="AX980" s="696">
        <v>1</v>
      </c>
      <c r="AY980" s="696">
        <v>1</v>
      </c>
      <c r="AZ980" s="696">
        <v>1</v>
      </c>
      <c r="BA980" s="696">
        <v>1</v>
      </c>
      <c r="BB980" s="696">
        <v>1</v>
      </c>
      <c r="BC980" s="696">
        <v>1</v>
      </c>
      <c r="BD980" s="696">
        <v>1</v>
      </c>
      <c r="BE980" s="696">
        <v>1</v>
      </c>
      <c r="BF980" s="696">
        <v>1</v>
      </c>
      <c r="BG980" s="696">
        <v>1</v>
      </c>
      <c r="BH980" s="696">
        <v>1</v>
      </c>
    </row>
    <row r="981" spans="1:60" s="696" customFormat="1" ht="12.75" x14ac:dyDescent="0.2">
      <c r="A981" s="696" t="s">
        <v>6</v>
      </c>
      <c r="B981" s="696" t="s">
        <v>60</v>
      </c>
      <c r="C981" s="696" t="s">
        <v>8</v>
      </c>
      <c r="D981" s="696" t="s">
        <v>1026</v>
      </c>
      <c r="E981" s="699" t="s">
        <v>1063</v>
      </c>
      <c r="F981" s="696" t="s">
        <v>12</v>
      </c>
      <c r="G981" s="700">
        <f>'3 Heat eta and phi'!D$33</f>
        <v>0.50580000000000003</v>
      </c>
      <c r="H981" s="700">
        <f>'3 Heat eta and phi'!E$33</f>
        <v>0.51331800000000005</v>
      </c>
      <c r="I981" s="700">
        <f>'3 Heat eta and phi'!F$33</f>
        <v>0.52095200000000008</v>
      </c>
      <c r="J981" s="700">
        <f>'3 Heat eta and phi'!G$33</f>
        <v>0.52870200000000012</v>
      </c>
      <c r="K981" s="700">
        <f>'3 Heat eta and phi'!H$33</f>
        <v>0.53656800000000016</v>
      </c>
      <c r="L981" s="700">
        <f>'3 Heat eta and phi'!I$33</f>
        <v>0.54455000000000009</v>
      </c>
      <c r="M981" s="700">
        <f>'3 Heat eta and phi'!J$33</f>
        <v>0.55264800000000014</v>
      </c>
      <c r="N981" s="700">
        <f>'3 Heat eta and phi'!K$33</f>
        <v>0.56086200000000019</v>
      </c>
      <c r="O981" s="700">
        <f>'3 Heat eta and phi'!L$33</f>
        <v>0.56919200000000025</v>
      </c>
      <c r="P981" s="700">
        <f>'3 Heat eta and phi'!M$33</f>
        <v>0.57763800000000032</v>
      </c>
      <c r="Q981" s="700">
        <f>'3 Heat eta and phi'!N$33</f>
        <v>0.58620000000000028</v>
      </c>
      <c r="R981" s="700">
        <f>'3 Heat eta and phi'!O$33</f>
        <v>0.59487800000000024</v>
      </c>
      <c r="S981" s="700">
        <f>'3 Heat eta and phi'!P$33</f>
        <v>0.60367200000000021</v>
      </c>
      <c r="T981" s="700">
        <f>'3 Heat eta and phi'!Q$33</f>
        <v>0.61258200000000029</v>
      </c>
      <c r="U981" s="700">
        <f>'3 Heat eta and phi'!R$33</f>
        <v>0.62160800000000038</v>
      </c>
      <c r="V981" s="700">
        <f>'3 Heat eta and phi'!S$33</f>
        <v>0.63075000000000037</v>
      </c>
      <c r="W981" s="700">
        <f>'3 Heat eta and phi'!T$33</f>
        <v>0.64000800000000035</v>
      </c>
      <c r="X981" s="700">
        <f>'3 Heat eta and phi'!U$33</f>
        <v>0.64938200000000035</v>
      </c>
      <c r="Y981" s="700">
        <f>'3 Heat eta and phi'!V$33</f>
        <v>0.65887200000000035</v>
      </c>
      <c r="Z981" s="700">
        <f>'3 Heat eta and phi'!W$33</f>
        <v>0.66847800000000035</v>
      </c>
      <c r="AA981" s="700">
        <f>'3 Heat eta and phi'!X$33</f>
        <v>0.67820000000000036</v>
      </c>
      <c r="AB981" s="700">
        <f>'3 Heat eta and phi'!Y$33</f>
        <v>0.68803800000000048</v>
      </c>
      <c r="AC981" s="700">
        <f>'3 Heat eta and phi'!Z$33</f>
        <v>0.6979920000000005</v>
      </c>
      <c r="AD981" s="700">
        <f>'3 Heat eta and phi'!AA$33</f>
        <v>0.70806200000000041</v>
      </c>
      <c r="AE981" s="700">
        <f>'3 Heat eta and phi'!AB$33</f>
        <v>0.71824800000000055</v>
      </c>
      <c r="AF981" s="700">
        <f>'3 Heat eta and phi'!AC$33</f>
        <v>0.73</v>
      </c>
      <c r="AG981" s="700">
        <f>'3 Heat eta and phi'!AD$33</f>
        <v>0.73499999999999999</v>
      </c>
      <c r="AH981" s="700">
        <f>'3 Heat eta and phi'!AE$33</f>
        <v>0.74299999999999999</v>
      </c>
      <c r="AI981" s="700">
        <f>'3 Heat eta and phi'!AF$33</f>
        <v>0.75</v>
      </c>
      <c r="AJ981" s="700">
        <f>'3 Heat eta and phi'!AG$33</f>
        <v>0.75700000000000001</v>
      </c>
      <c r="AK981" s="700">
        <f>'3 Heat eta and phi'!AH$33</f>
        <v>0.76300000000000001</v>
      </c>
      <c r="AL981" s="700">
        <f>'3 Heat eta and phi'!AI$33</f>
        <v>0.77</v>
      </c>
      <c r="AM981" s="700">
        <f>'3 Heat eta and phi'!AJ$33</f>
        <v>0.77600000000000002</v>
      </c>
      <c r="AN981" s="700">
        <f>'3 Heat eta and phi'!AK$33</f>
        <v>0.78200000000000003</v>
      </c>
      <c r="AO981" s="700">
        <f>'3 Heat eta and phi'!AL$33</f>
        <v>0.79</v>
      </c>
      <c r="AP981" s="700">
        <f>'3 Heat eta and phi'!AM$33</f>
        <v>0.79700000000000004</v>
      </c>
      <c r="AQ981" s="700">
        <f>'3 Heat eta and phi'!AN$33</f>
        <v>0.80400000000000005</v>
      </c>
      <c r="AR981" s="700">
        <f>'3 Heat eta and phi'!AO$33</f>
        <v>0.81</v>
      </c>
      <c r="AS981" s="700">
        <f>'3 Heat eta and phi'!AP$33</f>
        <v>0.81599999999999995</v>
      </c>
      <c r="AT981" s="700">
        <f>'3 Heat eta and phi'!AQ$33</f>
        <v>0.82099999999999995</v>
      </c>
      <c r="AU981" s="700">
        <f>'3 Heat eta and phi'!AR$33</f>
        <v>0.82599999999999996</v>
      </c>
      <c r="AV981" s="700">
        <f>'3 Heat eta and phi'!AS$33</f>
        <v>0.83199999999999996</v>
      </c>
      <c r="AW981" s="700">
        <f>'3 Heat eta and phi'!AT$33</f>
        <v>0.83699999999999997</v>
      </c>
      <c r="AX981" s="700">
        <f>'3 Heat eta and phi'!AU$33</f>
        <v>0.84099999999999997</v>
      </c>
      <c r="AY981" s="700">
        <f>'3 Heat eta and phi'!AV$33</f>
        <v>0.84499999999999997</v>
      </c>
      <c r="AZ981" s="700">
        <f>'3 Heat eta and phi'!AW$33</f>
        <v>0.84899999999999998</v>
      </c>
      <c r="BA981" s="700">
        <f>'3 Heat eta and phi'!AX$33</f>
        <v>0.85199999999999998</v>
      </c>
      <c r="BB981" s="700">
        <f>'3 Heat eta and phi'!AY$33</f>
        <v>0.85499999999999998</v>
      </c>
      <c r="BC981" s="700">
        <f>'3 Heat eta and phi'!AZ$33</f>
        <v>0.85799999999999998</v>
      </c>
      <c r="BD981" s="700">
        <f>'3 Heat eta and phi'!BA$33</f>
        <v>0.86</v>
      </c>
      <c r="BE981" s="700">
        <f>'3 Heat eta and phi'!BB$33</f>
        <v>0.86199999999999999</v>
      </c>
      <c r="BF981" s="700">
        <f>'3 Heat eta and phi'!BC$33</f>
        <v>0.86399999999999999</v>
      </c>
      <c r="BG981" s="700">
        <f>'3 Heat eta and phi'!BD$33</f>
        <v>0.86599999999999999</v>
      </c>
      <c r="BH981" s="700">
        <f>'3 Heat eta and phi'!BE$33</f>
        <v>0.86799999999999999</v>
      </c>
    </row>
    <row r="982" spans="1:60" s="696" customFormat="1" ht="12.75" x14ac:dyDescent="0.2">
      <c r="A982" s="696" t="s">
        <v>6</v>
      </c>
      <c r="B982" s="696" t="s">
        <v>60</v>
      </c>
      <c r="C982" s="696" t="s">
        <v>8</v>
      </c>
      <c r="D982" s="696" t="s">
        <v>1026</v>
      </c>
      <c r="E982" s="699" t="s">
        <v>1063</v>
      </c>
      <c r="F982" s="696" t="s">
        <v>13</v>
      </c>
      <c r="G982" s="700">
        <f>'3 Heat eta and phi'!D$35</f>
        <v>2.2523315150448586E-2</v>
      </c>
      <c r="H982" s="700">
        <f>'3 Heat eta and phi'!E$35</f>
        <v>2.1811785400176031E-2</v>
      </c>
      <c r="I982" s="700">
        <f>'3 Heat eta and phi'!F$35</f>
        <v>2.6727624406541084E-2</v>
      </c>
      <c r="J982" s="700">
        <f>'3 Heat eta and phi'!G$35</f>
        <v>4.0780453506767511E-2</v>
      </c>
      <c r="K982" s="700">
        <f>'3 Heat eta and phi'!H$35</f>
        <v>2.7763134774204778E-2</v>
      </c>
      <c r="L982" s="700">
        <f>'3 Heat eta and phi'!I$35</f>
        <v>2.8807307219392175E-2</v>
      </c>
      <c r="M982" s="700">
        <f>'3 Heat eta and phi'!J$35</f>
        <v>2.528533801580346E-2</v>
      </c>
      <c r="N982" s="700">
        <f>'3 Heat eta and phi'!K$35</f>
        <v>2.3170089520800352E-2</v>
      </c>
      <c r="O982" s="700">
        <f>'3 Heat eta and phi'!L$35</f>
        <v>2.9127917178452426E-2</v>
      </c>
      <c r="P982" s="700">
        <f>'3 Heat eta and phi'!M$35</f>
        <v>3.0520961234871025E-2</v>
      </c>
      <c r="Q982" s="700">
        <f>'3 Heat eta and phi'!N$35</f>
        <v>3.0449692782649196E-2</v>
      </c>
      <c r="R982" s="700">
        <f>'3 Heat eta and phi'!O$35</f>
        <v>2.9315757019968917E-2</v>
      </c>
      <c r="S982" s="700">
        <f>'3 Heat eta and phi'!P$35</f>
        <v>2.6947938951335515E-2</v>
      </c>
      <c r="T982" s="700">
        <f>'3 Heat eta and phi'!Q$35</f>
        <v>2.685916928335319E-2</v>
      </c>
      <c r="U982" s="700">
        <f>'3 Heat eta and phi'!R$35</f>
        <v>2.7736330886564242E-2</v>
      </c>
      <c r="V982" s="700">
        <f>'3 Heat eta and phi'!S$35</f>
        <v>2.2937651321664143E-2</v>
      </c>
      <c r="W982" s="700">
        <f>'3 Heat eta and phi'!T$35</f>
        <v>2.5096199088034954E-2</v>
      </c>
      <c r="X982" s="700">
        <f>'3 Heat eta and phi'!U$35</f>
        <v>3.5413990172433629E-2</v>
      </c>
      <c r="Y982" s="700">
        <f>'3 Heat eta and phi'!V$35</f>
        <v>3.2985583598380219E-2</v>
      </c>
      <c r="Z982" s="700">
        <f>'3 Heat eta and phi'!W$35</f>
        <v>3.9051721215704549E-2</v>
      </c>
      <c r="AA982" s="700">
        <f>'3 Heat eta and phi'!X$35</f>
        <v>3.0576593318389578E-2</v>
      </c>
      <c r="AB982" s="700">
        <f>'3 Heat eta and phi'!Y$35</f>
        <v>2.9062794108648538E-2</v>
      </c>
      <c r="AC982" s="700">
        <f>'3 Heat eta and phi'!Z$35</f>
        <v>3.8242815991483936E-2</v>
      </c>
      <c r="AD982" s="700">
        <f>'3 Heat eta and phi'!AA$35</f>
        <v>3.4042891055378832E-2</v>
      </c>
      <c r="AE982" s="700">
        <f>'3 Heat eta and phi'!AB$35</f>
        <v>3.2743963751557192E-2</v>
      </c>
      <c r="AF982" s="700">
        <f>'3 Heat eta and phi'!AC$35</f>
        <v>3.7077256720010277E-2</v>
      </c>
      <c r="AG982" s="700">
        <f>'3 Heat eta and phi'!AD$35</f>
        <v>3.8971075041507652E-2</v>
      </c>
      <c r="AH982" s="700">
        <f>'3 Heat eta and phi'!AE$35</f>
        <v>3.600753901452769E-2</v>
      </c>
      <c r="AI982" s="700">
        <f>'3 Heat eta and phi'!AF$35</f>
        <v>3.3408989472494932E-2</v>
      </c>
      <c r="AJ982" s="700">
        <f>'3 Heat eta and phi'!AG$35</f>
        <v>3.0337279107051196E-2</v>
      </c>
      <c r="AK982" s="700">
        <f>'3 Heat eta and phi'!AH$35</f>
        <v>3.4351544648789645E-2</v>
      </c>
      <c r="AL982" s="700">
        <f>'3 Heat eta and phi'!AI$35</f>
        <v>4.3041548437846022E-2</v>
      </c>
      <c r="AM982" s="700">
        <f>'3 Heat eta and phi'!AJ$35</f>
        <v>3.795603230874911E-2</v>
      </c>
      <c r="AN982" s="700">
        <f>'3 Heat eta and phi'!AK$35</f>
        <v>3.8782267265832893E-2</v>
      </c>
      <c r="AO982" s="700">
        <f>'3 Heat eta and phi'!AL$35</f>
        <v>4.1315298316505045E-2</v>
      </c>
      <c r="AP982" s="700">
        <f>'3 Heat eta and phi'!AM$35</f>
        <v>3.581638000174614E-2</v>
      </c>
      <c r="AQ982" s="700">
        <f>'3 Heat eta and phi'!AN$35</f>
        <v>4.5988500651830799E-2</v>
      </c>
      <c r="AR982" s="700">
        <f>'3 Heat eta and phi'!AO$35</f>
        <v>4.5779260115942355E-2</v>
      </c>
      <c r="AS982" s="700">
        <f>'3 Heat eta and phi'!AP$35</f>
        <v>4.0243186242407081E-2</v>
      </c>
      <c r="AT982" s="700">
        <f>'3 Heat eta and phi'!AQ$35</f>
        <v>4.1673535789272131E-2</v>
      </c>
      <c r="AU982" s="700">
        <f>'3 Heat eta and phi'!AR$35</f>
        <v>4.2268475875442135E-2</v>
      </c>
      <c r="AV982" s="700">
        <f>'3 Heat eta and phi'!AS$35</f>
        <v>4.4877983585370207E-2</v>
      </c>
      <c r="AW982" s="700">
        <f>'3 Heat eta and phi'!AT$35</f>
        <v>4.4580298076698166E-2</v>
      </c>
      <c r="AX982" s="700">
        <f>'3 Heat eta and phi'!AU$35</f>
        <v>4.4534706536941138E-2</v>
      </c>
      <c r="AY982" s="700">
        <f>'3 Heat eta and phi'!AV$35</f>
        <v>4.4780381636817641E-2</v>
      </c>
      <c r="AZ982" s="700">
        <f>'3 Heat eta and phi'!AW$35</f>
        <v>4.5732490908387713E-2</v>
      </c>
      <c r="BA982" s="700">
        <f>'3 Heat eta and phi'!AX$35</f>
        <v>4.7316152419067954E-2</v>
      </c>
      <c r="BB982" s="700">
        <f>'3 Heat eta and phi'!AY$35</f>
        <v>3.8223692849313484E-2</v>
      </c>
      <c r="BC982" s="700">
        <f>'3 Heat eta and phi'!AZ$35</f>
        <v>4.0189295897654409E-2</v>
      </c>
      <c r="BD982" s="700">
        <f>'3 Heat eta and phi'!BA$35</f>
        <v>4.7151615347523546E-2</v>
      </c>
      <c r="BE982" s="700">
        <f>'3 Heat eta and phi'!BB$35</f>
        <v>4.9933815432876671E-2</v>
      </c>
      <c r="BF982" s="700">
        <f>'3 Heat eta and phi'!BC$35</f>
        <v>5.0007112867071712E-2</v>
      </c>
      <c r="BG982" s="700">
        <f>'3 Heat eta and phi'!BD$35</f>
        <v>4.200378722671716E-2</v>
      </c>
      <c r="BH982" s="700">
        <f>'3 Heat eta and phi'!BE$35</f>
        <v>4.6479600619728001E-2</v>
      </c>
    </row>
    <row r="983" spans="1:60" s="697" customFormat="1" ht="12.75" x14ac:dyDescent="0.2">
      <c r="A983" s="697" t="s">
        <v>6</v>
      </c>
      <c r="B983" s="697" t="s">
        <v>60</v>
      </c>
      <c r="C983" s="697" t="s">
        <v>31</v>
      </c>
      <c r="F983" s="697" t="s">
        <v>9</v>
      </c>
      <c r="AV983" s="697">
        <v>6</v>
      </c>
      <c r="AW983" s="697">
        <v>6</v>
      </c>
      <c r="AX983" s="697">
        <v>6</v>
      </c>
      <c r="AY983" s="697">
        <v>6</v>
      </c>
      <c r="AZ983" s="697">
        <v>6</v>
      </c>
      <c r="BA983" s="697">
        <v>6</v>
      </c>
      <c r="BB983" s="697">
        <v>6</v>
      </c>
      <c r="BC983" s="697">
        <v>4</v>
      </c>
      <c r="BD983" s="697">
        <v>4</v>
      </c>
      <c r="BE983" s="697">
        <v>5</v>
      </c>
      <c r="BF983" s="697">
        <v>5</v>
      </c>
      <c r="BG983" s="697">
        <v>5</v>
      </c>
      <c r="BH983" s="697">
        <v>6</v>
      </c>
    </row>
    <row r="984" spans="1:60" s="697" customFormat="1" ht="12.75" x14ac:dyDescent="0.2">
      <c r="A984" s="697" t="s">
        <v>6</v>
      </c>
      <c r="B984" s="697" t="s">
        <v>60</v>
      </c>
      <c r="C984" s="697" t="s">
        <v>31</v>
      </c>
      <c r="F984" s="697" t="s">
        <v>10</v>
      </c>
      <c r="AV984" s="697">
        <v>4.25842991688964E-5</v>
      </c>
      <c r="AW984" s="697">
        <v>4.3843944785858902E-5</v>
      </c>
      <c r="AX984" s="697">
        <v>4.3492443187996098E-5</v>
      </c>
      <c r="AY984" s="697">
        <v>4.3302852936294299E-5</v>
      </c>
      <c r="AZ984" s="697">
        <v>4.3639537420903298E-5</v>
      </c>
      <c r="BA984" s="697">
        <v>4.4366228426921403E-5</v>
      </c>
      <c r="BB984" s="697">
        <v>4.5087017944633102E-5</v>
      </c>
      <c r="BC984" s="697">
        <v>3.0067501540959498E-5</v>
      </c>
      <c r="BD984" s="697">
        <v>3.2398107950495701E-5</v>
      </c>
      <c r="BE984" s="697">
        <v>3.8513680059157E-5</v>
      </c>
      <c r="BF984" s="697">
        <v>4.2268642584812003E-5</v>
      </c>
      <c r="BG984" s="697">
        <v>4.1049892038783897E-5</v>
      </c>
      <c r="BH984" s="697">
        <v>4.8936846998947901E-5</v>
      </c>
    </row>
    <row r="985" spans="1:60" s="696" customFormat="1" ht="12.75" x14ac:dyDescent="0.2">
      <c r="A985" s="696" t="s">
        <v>6</v>
      </c>
      <c r="B985" s="696" t="s">
        <v>60</v>
      </c>
      <c r="C985" s="696" t="s">
        <v>31</v>
      </c>
      <c r="D985" s="696" t="s">
        <v>1026</v>
      </c>
      <c r="E985" s="699" t="s">
        <v>1063</v>
      </c>
      <c r="F985" s="696" t="s">
        <v>11</v>
      </c>
      <c r="G985" s="705"/>
      <c r="H985" s="705"/>
      <c r="I985" s="705"/>
      <c r="J985" s="705"/>
      <c r="K985" s="705"/>
      <c r="L985" s="705"/>
      <c r="M985" s="705"/>
      <c r="N985" s="705"/>
      <c r="O985" s="705"/>
      <c r="P985" s="705"/>
      <c r="Q985" s="705"/>
      <c r="R985" s="705"/>
      <c r="S985" s="705"/>
      <c r="T985" s="705"/>
      <c r="U985" s="705"/>
      <c r="V985" s="705"/>
      <c r="W985" s="705"/>
      <c r="X985" s="705"/>
      <c r="Y985" s="705"/>
      <c r="Z985" s="705"/>
      <c r="AA985" s="705"/>
      <c r="AB985" s="705"/>
      <c r="AC985" s="705"/>
      <c r="AD985" s="705"/>
      <c r="AE985" s="705"/>
      <c r="AF985" s="705"/>
      <c r="AG985" s="705"/>
      <c r="AH985" s="705"/>
      <c r="AI985" s="705"/>
      <c r="AJ985" s="705"/>
      <c r="AK985" s="705"/>
      <c r="AL985" s="705"/>
      <c r="AM985" s="705"/>
      <c r="AN985" s="705"/>
      <c r="AO985" s="705"/>
      <c r="AP985" s="705"/>
      <c r="AQ985" s="705"/>
      <c r="AR985" s="705"/>
      <c r="AS985" s="705"/>
      <c r="AT985" s="705"/>
      <c r="AU985" s="705"/>
      <c r="AV985" s="696">
        <v>1</v>
      </c>
      <c r="AW985" s="696">
        <v>1</v>
      </c>
      <c r="AX985" s="696">
        <v>1</v>
      </c>
      <c r="AY985" s="696">
        <v>1</v>
      </c>
      <c r="AZ985" s="696">
        <v>1</v>
      </c>
      <c r="BA985" s="696">
        <v>1</v>
      </c>
      <c r="BB985" s="696">
        <v>1</v>
      </c>
      <c r="BC985" s="696">
        <v>1</v>
      </c>
      <c r="BD985" s="696">
        <v>1</v>
      </c>
      <c r="BE985" s="696">
        <v>1</v>
      </c>
      <c r="BF985" s="696">
        <v>1</v>
      </c>
      <c r="BG985" s="696">
        <v>1</v>
      </c>
      <c r="BH985" s="696">
        <v>1</v>
      </c>
    </row>
    <row r="986" spans="1:60" s="696" customFormat="1" ht="12.75" x14ac:dyDescent="0.2">
      <c r="A986" s="696" t="s">
        <v>6</v>
      </c>
      <c r="B986" s="696" t="s">
        <v>60</v>
      </c>
      <c r="C986" s="696" t="s">
        <v>31</v>
      </c>
      <c r="D986" s="696" t="s">
        <v>1026</v>
      </c>
      <c r="E986" s="699" t="s">
        <v>1063</v>
      </c>
      <c r="F986" s="696" t="s">
        <v>12</v>
      </c>
      <c r="G986" s="705"/>
      <c r="H986" s="705"/>
      <c r="I986" s="705"/>
      <c r="J986" s="705"/>
      <c r="K986" s="705"/>
      <c r="L986" s="705"/>
      <c r="M986" s="705"/>
      <c r="N986" s="705"/>
      <c r="O986" s="705"/>
      <c r="P986" s="705"/>
      <c r="Q986" s="705"/>
      <c r="R986" s="705"/>
      <c r="S986" s="705"/>
      <c r="T986" s="705"/>
      <c r="U986" s="705"/>
      <c r="V986" s="705"/>
      <c r="W986" s="705"/>
      <c r="X986" s="705"/>
      <c r="Y986" s="705"/>
      <c r="Z986" s="705"/>
      <c r="AA986" s="705"/>
      <c r="AB986" s="705"/>
      <c r="AC986" s="705"/>
      <c r="AD986" s="705"/>
      <c r="AE986" s="705"/>
      <c r="AF986" s="705"/>
      <c r="AG986" s="705"/>
      <c r="AH986" s="705"/>
      <c r="AI986" s="705"/>
      <c r="AJ986" s="705"/>
      <c r="AK986" s="705"/>
      <c r="AL986" s="705"/>
      <c r="AM986" s="705"/>
      <c r="AN986" s="705"/>
      <c r="AO986" s="705"/>
      <c r="AP986" s="705"/>
      <c r="AQ986" s="705"/>
      <c r="AR986" s="705"/>
      <c r="AS986" s="705"/>
      <c r="AT986" s="705"/>
      <c r="AU986" s="705"/>
      <c r="AV986" s="700">
        <f>'3 Heat eta and phi'!AS$33</f>
        <v>0.83199999999999996</v>
      </c>
      <c r="AW986" s="700">
        <f>'3 Heat eta and phi'!AT$33</f>
        <v>0.83699999999999997</v>
      </c>
      <c r="AX986" s="700">
        <f>'3 Heat eta and phi'!AU$33</f>
        <v>0.84099999999999997</v>
      </c>
      <c r="AY986" s="700">
        <f>'3 Heat eta and phi'!AV$33</f>
        <v>0.84499999999999997</v>
      </c>
      <c r="AZ986" s="700">
        <f>'3 Heat eta and phi'!AW$33</f>
        <v>0.84899999999999998</v>
      </c>
      <c r="BA986" s="700">
        <f>'3 Heat eta and phi'!AX$33</f>
        <v>0.85199999999999998</v>
      </c>
      <c r="BB986" s="700">
        <f>'3 Heat eta and phi'!AY$33</f>
        <v>0.85499999999999998</v>
      </c>
      <c r="BC986" s="700">
        <f>'3 Heat eta and phi'!AZ$33</f>
        <v>0.85799999999999998</v>
      </c>
      <c r="BD986" s="700">
        <f>'3 Heat eta and phi'!BA$33</f>
        <v>0.86</v>
      </c>
      <c r="BE986" s="700">
        <f>'3 Heat eta and phi'!BB$33</f>
        <v>0.86199999999999999</v>
      </c>
      <c r="BF986" s="700">
        <f>'3 Heat eta and phi'!BC$33</f>
        <v>0.86399999999999999</v>
      </c>
      <c r="BG986" s="700">
        <f>'3 Heat eta and phi'!BD$33</f>
        <v>0.86599999999999999</v>
      </c>
      <c r="BH986" s="700">
        <f>'3 Heat eta and phi'!BE$33</f>
        <v>0.86799999999999999</v>
      </c>
    </row>
    <row r="987" spans="1:60" s="696" customFormat="1" ht="12.75" x14ac:dyDescent="0.2">
      <c r="A987" s="696" t="s">
        <v>6</v>
      </c>
      <c r="B987" s="696" t="s">
        <v>60</v>
      </c>
      <c r="C987" s="696" t="s">
        <v>31</v>
      </c>
      <c r="D987" s="696" t="s">
        <v>1026</v>
      </c>
      <c r="E987" s="699" t="s">
        <v>1063</v>
      </c>
      <c r="F987" s="696" t="s">
        <v>13</v>
      </c>
      <c r="G987" s="705"/>
      <c r="H987" s="705"/>
      <c r="I987" s="705"/>
      <c r="J987" s="705"/>
      <c r="K987" s="705"/>
      <c r="L987" s="705"/>
      <c r="M987" s="705"/>
      <c r="N987" s="705"/>
      <c r="O987" s="705"/>
      <c r="P987" s="705"/>
      <c r="Q987" s="705"/>
      <c r="R987" s="705"/>
      <c r="S987" s="705"/>
      <c r="T987" s="705"/>
      <c r="U987" s="705"/>
      <c r="V987" s="705"/>
      <c r="W987" s="705"/>
      <c r="X987" s="705"/>
      <c r="Y987" s="705"/>
      <c r="Z987" s="705"/>
      <c r="AA987" s="705"/>
      <c r="AB987" s="705"/>
      <c r="AC987" s="705"/>
      <c r="AD987" s="705"/>
      <c r="AE987" s="705"/>
      <c r="AF987" s="705"/>
      <c r="AG987" s="705"/>
      <c r="AH987" s="705"/>
      <c r="AI987" s="705"/>
      <c r="AJ987" s="705"/>
      <c r="AK987" s="705"/>
      <c r="AL987" s="705"/>
      <c r="AM987" s="705"/>
      <c r="AN987" s="705"/>
      <c r="AO987" s="705"/>
      <c r="AP987" s="705"/>
      <c r="AQ987" s="705"/>
      <c r="AR987" s="705"/>
      <c r="AS987" s="705"/>
      <c r="AT987" s="705"/>
      <c r="AU987" s="705"/>
      <c r="AV987" s="700">
        <f>'3 Heat eta and phi'!AS$35</f>
        <v>4.4877983585370207E-2</v>
      </c>
      <c r="AW987" s="700">
        <f>'3 Heat eta and phi'!AT$35</f>
        <v>4.4580298076698166E-2</v>
      </c>
      <c r="AX987" s="700">
        <f>'3 Heat eta and phi'!AU$35</f>
        <v>4.4534706536941138E-2</v>
      </c>
      <c r="AY987" s="700">
        <f>'3 Heat eta and phi'!AV$35</f>
        <v>4.4780381636817641E-2</v>
      </c>
      <c r="AZ987" s="700">
        <f>'3 Heat eta and phi'!AW$35</f>
        <v>4.5732490908387713E-2</v>
      </c>
      <c r="BA987" s="700">
        <f>'3 Heat eta and phi'!AX$35</f>
        <v>4.7316152419067954E-2</v>
      </c>
      <c r="BB987" s="700">
        <f>'3 Heat eta and phi'!AY$35</f>
        <v>3.8223692849313484E-2</v>
      </c>
      <c r="BC987" s="700">
        <f>'3 Heat eta and phi'!AZ$35</f>
        <v>4.0189295897654409E-2</v>
      </c>
      <c r="BD987" s="700">
        <f>'3 Heat eta and phi'!BA$35</f>
        <v>4.7151615347523546E-2</v>
      </c>
      <c r="BE987" s="700">
        <f>'3 Heat eta and phi'!BB$35</f>
        <v>4.9933815432876671E-2</v>
      </c>
      <c r="BF987" s="700">
        <f>'3 Heat eta and phi'!BC$35</f>
        <v>5.0007112867071712E-2</v>
      </c>
      <c r="BG987" s="700">
        <f>'3 Heat eta and phi'!BD$35</f>
        <v>4.200378722671716E-2</v>
      </c>
      <c r="BH987" s="700">
        <f>'3 Heat eta and phi'!BE$35</f>
        <v>4.6479600619728001E-2</v>
      </c>
    </row>
    <row r="988" spans="1:60" s="697" customFormat="1" ht="12.75" x14ac:dyDescent="0.2">
      <c r="A988" s="697" t="s">
        <v>6</v>
      </c>
      <c r="B988" s="697" t="s">
        <v>60</v>
      </c>
      <c r="C988" s="697" t="s">
        <v>32</v>
      </c>
      <c r="F988" s="697" t="s">
        <v>9</v>
      </c>
      <c r="AV988" s="697">
        <v>10</v>
      </c>
      <c r="AW988" s="697">
        <v>10</v>
      </c>
      <c r="AX988" s="697">
        <v>10</v>
      </c>
      <c r="AY988" s="697">
        <v>10</v>
      </c>
      <c r="AZ988" s="697">
        <v>10</v>
      </c>
      <c r="BA988" s="697">
        <v>10</v>
      </c>
      <c r="BB988" s="697">
        <v>10</v>
      </c>
      <c r="BC988" s="697">
        <v>7</v>
      </c>
      <c r="BD988" s="697">
        <v>7</v>
      </c>
      <c r="BE988" s="697">
        <v>9</v>
      </c>
      <c r="BF988" s="697">
        <v>8</v>
      </c>
      <c r="BG988" s="697">
        <v>8</v>
      </c>
      <c r="BH988" s="697">
        <v>10</v>
      </c>
    </row>
    <row r="989" spans="1:60" s="697" customFormat="1" ht="12.75" x14ac:dyDescent="0.2">
      <c r="A989" s="697" t="s">
        <v>6</v>
      </c>
      <c r="B989" s="697" t="s">
        <v>60</v>
      </c>
      <c r="C989" s="697" t="s">
        <v>32</v>
      </c>
      <c r="F989" s="697" t="s">
        <v>10</v>
      </c>
      <c r="W989" s="698"/>
      <c r="X989" s="698"/>
      <c r="Y989" s="698"/>
      <c r="Z989" s="698"/>
      <c r="AA989" s="698"/>
      <c r="AB989" s="698"/>
      <c r="AC989" s="698"/>
      <c r="AD989" s="698"/>
      <c r="AV989" s="697">
        <v>7.0973831948160698E-5</v>
      </c>
      <c r="AW989" s="697">
        <v>7.3073241309764796E-5</v>
      </c>
      <c r="AX989" s="697">
        <v>7.2487405313326805E-5</v>
      </c>
      <c r="AY989" s="697">
        <v>7.2171421560490506E-5</v>
      </c>
      <c r="AZ989" s="697">
        <v>7.2732562368172206E-5</v>
      </c>
      <c r="BA989" s="697">
        <v>7.3943714044869002E-5</v>
      </c>
      <c r="BB989" s="697">
        <v>7.5145029907721901E-5</v>
      </c>
      <c r="BC989" s="697">
        <v>5.2618127696678999E-5</v>
      </c>
      <c r="BD989" s="697">
        <v>5.6696688913367502E-5</v>
      </c>
      <c r="BE989" s="697">
        <v>6.9324624106482602E-5</v>
      </c>
      <c r="BF989" s="697">
        <v>6.7629828135699297E-5</v>
      </c>
      <c r="BG989" s="697">
        <v>6.5679827262054302E-5</v>
      </c>
      <c r="BH989" s="697">
        <v>8.1561411664913096E-5</v>
      </c>
    </row>
    <row r="990" spans="1:60" s="696" customFormat="1" ht="12.75" x14ac:dyDescent="0.2">
      <c r="A990" s="696" t="s">
        <v>6</v>
      </c>
      <c r="B990" s="696" t="s">
        <v>60</v>
      </c>
      <c r="C990" s="696" t="s">
        <v>32</v>
      </c>
      <c r="D990" s="696" t="s">
        <v>1026</v>
      </c>
      <c r="E990" s="699" t="s">
        <v>1063</v>
      </c>
      <c r="F990" s="696" t="s">
        <v>11</v>
      </c>
      <c r="G990" s="705"/>
      <c r="H990" s="705"/>
      <c r="I990" s="705"/>
      <c r="J990" s="705"/>
      <c r="K990" s="705"/>
      <c r="L990" s="705"/>
      <c r="M990" s="705"/>
      <c r="N990" s="705"/>
      <c r="O990" s="705"/>
      <c r="P990" s="705"/>
      <c r="Q990" s="705"/>
      <c r="R990" s="705"/>
      <c r="S990" s="705"/>
      <c r="T990" s="705"/>
      <c r="U990" s="705"/>
      <c r="V990" s="705"/>
      <c r="W990" s="705"/>
      <c r="X990" s="705"/>
      <c r="Y990" s="705"/>
      <c r="Z990" s="705"/>
      <c r="AA990" s="705"/>
      <c r="AB990" s="705"/>
      <c r="AC990" s="705"/>
      <c r="AD990" s="705"/>
      <c r="AE990" s="705"/>
      <c r="AF990" s="705"/>
      <c r="AG990" s="705"/>
      <c r="AH990" s="705"/>
      <c r="AI990" s="705"/>
      <c r="AJ990" s="705"/>
      <c r="AK990" s="705"/>
      <c r="AL990" s="705"/>
      <c r="AM990" s="705"/>
      <c r="AN990" s="705"/>
      <c r="AO990" s="705"/>
      <c r="AP990" s="705"/>
      <c r="AQ990" s="705"/>
      <c r="AR990" s="705"/>
      <c r="AS990" s="705"/>
      <c r="AT990" s="705"/>
      <c r="AU990" s="705"/>
      <c r="AV990" s="696">
        <v>1</v>
      </c>
      <c r="AW990" s="696">
        <v>1</v>
      </c>
      <c r="AX990" s="696">
        <v>1</v>
      </c>
      <c r="AY990" s="696">
        <v>1</v>
      </c>
      <c r="AZ990" s="696">
        <v>1</v>
      </c>
      <c r="BA990" s="696">
        <v>1</v>
      </c>
      <c r="BB990" s="696">
        <v>1</v>
      </c>
      <c r="BC990" s="696">
        <v>1</v>
      </c>
      <c r="BD990" s="696">
        <v>1</v>
      </c>
      <c r="BE990" s="696">
        <v>1</v>
      </c>
      <c r="BF990" s="696">
        <v>1</v>
      </c>
      <c r="BG990" s="696">
        <v>1</v>
      </c>
      <c r="BH990" s="696">
        <v>1</v>
      </c>
    </row>
    <row r="991" spans="1:60" s="696" customFormat="1" ht="12.75" x14ac:dyDescent="0.2">
      <c r="A991" s="696" t="s">
        <v>6</v>
      </c>
      <c r="B991" s="696" t="s">
        <v>60</v>
      </c>
      <c r="C991" s="696" t="s">
        <v>32</v>
      </c>
      <c r="D991" s="696" t="s">
        <v>1026</v>
      </c>
      <c r="E991" s="699" t="s">
        <v>1063</v>
      </c>
      <c r="F991" s="696" t="s">
        <v>12</v>
      </c>
      <c r="G991" s="705"/>
      <c r="H991" s="705"/>
      <c r="I991" s="705"/>
      <c r="J991" s="705"/>
      <c r="K991" s="705"/>
      <c r="L991" s="705"/>
      <c r="M991" s="705"/>
      <c r="N991" s="705"/>
      <c r="O991" s="705"/>
      <c r="P991" s="705"/>
      <c r="Q991" s="705"/>
      <c r="R991" s="705"/>
      <c r="S991" s="705"/>
      <c r="T991" s="705"/>
      <c r="U991" s="705"/>
      <c r="V991" s="705"/>
      <c r="W991" s="705"/>
      <c r="X991" s="705"/>
      <c r="Y991" s="705"/>
      <c r="Z991" s="705"/>
      <c r="AA991" s="705"/>
      <c r="AB991" s="705"/>
      <c r="AC991" s="705"/>
      <c r="AD991" s="705"/>
      <c r="AE991" s="705"/>
      <c r="AF991" s="705"/>
      <c r="AG991" s="705"/>
      <c r="AH991" s="705"/>
      <c r="AI991" s="705"/>
      <c r="AJ991" s="705"/>
      <c r="AK991" s="705"/>
      <c r="AL991" s="705"/>
      <c r="AM991" s="705"/>
      <c r="AN991" s="705"/>
      <c r="AO991" s="705"/>
      <c r="AP991" s="705"/>
      <c r="AQ991" s="705"/>
      <c r="AR991" s="705"/>
      <c r="AS991" s="705"/>
      <c r="AT991" s="705"/>
      <c r="AU991" s="705"/>
      <c r="AV991" s="700">
        <f>'3 Heat eta and phi'!AS$33</f>
        <v>0.83199999999999996</v>
      </c>
      <c r="AW991" s="700">
        <f>'3 Heat eta and phi'!AT$33</f>
        <v>0.83699999999999997</v>
      </c>
      <c r="AX991" s="700">
        <f>'3 Heat eta and phi'!AU$33</f>
        <v>0.84099999999999997</v>
      </c>
      <c r="AY991" s="700">
        <f>'3 Heat eta and phi'!AV$33</f>
        <v>0.84499999999999997</v>
      </c>
      <c r="AZ991" s="700">
        <f>'3 Heat eta and phi'!AW$33</f>
        <v>0.84899999999999998</v>
      </c>
      <c r="BA991" s="700">
        <f>'3 Heat eta and phi'!AX$33</f>
        <v>0.85199999999999998</v>
      </c>
      <c r="BB991" s="700">
        <f>'3 Heat eta and phi'!AY$33</f>
        <v>0.85499999999999998</v>
      </c>
      <c r="BC991" s="700">
        <f>'3 Heat eta and phi'!AZ$33</f>
        <v>0.85799999999999998</v>
      </c>
      <c r="BD991" s="700">
        <f>'3 Heat eta and phi'!BA$33</f>
        <v>0.86</v>
      </c>
      <c r="BE991" s="700">
        <f>'3 Heat eta and phi'!BB$33</f>
        <v>0.86199999999999999</v>
      </c>
      <c r="BF991" s="700">
        <f>'3 Heat eta and phi'!BC$33</f>
        <v>0.86399999999999999</v>
      </c>
      <c r="BG991" s="700">
        <f>'3 Heat eta and phi'!BD$33</f>
        <v>0.86599999999999999</v>
      </c>
      <c r="BH991" s="700">
        <f>'3 Heat eta and phi'!BE$33</f>
        <v>0.86799999999999999</v>
      </c>
    </row>
    <row r="992" spans="1:60" s="696" customFormat="1" ht="12.75" x14ac:dyDescent="0.2">
      <c r="A992" s="696" t="s">
        <v>6</v>
      </c>
      <c r="B992" s="696" t="s">
        <v>60</v>
      </c>
      <c r="C992" s="696" t="s">
        <v>32</v>
      </c>
      <c r="D992" s="696" t="s">
        <v>1026</v>
      </c>
      <c r="E992" s="699" t="s">
        <v>1063</v>
      </c>
      <c r="F992" s="696" t="s">
        <v>13</v>
      </c>
      <c r="G992" s="705"/>
      <c r="H992" s="705"/>
      <c r="I992" s="705"/>
      <c r="J992" s="705"/>
      <c r="K992" s="705"/>
      <c r="L992" s="705"/>
      <c r="M992" s="705"/>
      <c r="N992" s="705"/>
      <c r="O992" s="705"/>
      <c r="P992" s="705"/>
      <c r="Q992" s="705"/>
      <c r="R992" s="705"/>
      <c r="S992" s="705"/>
      <c r="T992" s="705"/>
      <c r="U992" s="705"/>
      <c r="V992" s="705"/>
      <c r="W992" s="705"/>
      <c r="X992" s="705"/>
      <c r="Y992" s="705"/>
      <c r="Z992" s="705"/>
      <c r="AA992" s="705"/>
      <c r="AB992" s="705"/>
      <c r="AC992" s="705"/>
      <c r="AD992" s="705"/>
      <c r="AE992" s="705"/>
      <c r="AF992" s="705"/>
      <c r="AG992" s="705"/>
      <c r="AH992" s="705"/>
      <c r="AI992" s="705"/>
      <c r="AJ992" s="705"/>
      <c r="AK992" s="705"/>
      <c r="AL992" s="705"/>
      <c r="AM992" s="705"/>
      <c r="AN992" s="705"/>
      <c r="AO992" s="705"/>
      <c r="AP992" s="705"/>
      <c r="AQ992" s="705"/>
      <c r="AR992" s="705"/>
      <c r="AS992" s="705"/>
      <c r="AT992" s="705"/>
      <c r="AU992" s="705"/>
      <c r="AV992" s="700">
        <f>'3 Heat eta and phi'!AS$35</f>
        <v>4.4877983585370207E-2</v>
      </c>
      <c r="AW992" s="700">
        <f>'3 Heat eta and phi'!AT$35</f>
        <v>4.4580298076698166E-2</v>
      </c>
      <c r="AX992" s="700">
        <f>'3 Heat eta and phi'!AU$35</f>
        <v>4.4534706536941138E-2</v>
      </c>
      <c r="AY992" s="700">
        <f>'3 Heat eta and phi'!AV$35</f>
        <v>4.4780381636817641E-2</v>
      </c>
      <c r="AZ992" s="700">
        <f>'3 Heat eta and phi'!AW$35</f>
        <v>4.5732490908387713E-2</v>
      </c>
      <c r="BA992" s="700">
        <f>'3 Heat eta and phi'!AX$35</f>
        <v>4.7316152419067954E-2</v>
      </c>
      <c r="BB992" s="700">
        <f>'3 Heat eta and phi'!AY$35</f>
        <v>3.8223692849313484E-2</v>
      </c>
      <c r="BC992" s="700">
        <f>'3 Heat eta and phi'!AZ$35</f>
        <v>4.0189295897654409E-2</v>
      </c>
      <c r="BD992" s="700">
        <f>'3 Heat eta and phi'!BA$35</f>
        <v>4.7151615347523546E-2</v>
      </c>
      <c r="BE992" s="700">
        <f>'3 Heat eta and phi'!BB$35</f>
        <v>4.9933815432876671E-2</v>
      </c>
      <c r="BF992" s="700">
        <f>'3 Heat eta and phi'!BC$35</f>
        <v>5.0007112867071712E-2</v>
      </c>
      <c r="BG992" s="700">
        <f>'3 Heat eta and phi'!BD$35</f>
        <v>4.200378722671716E-2</v>
      </c>
      <c r="BH992" s="700">
        <f>'3 Heat eta and phi'!BE$35</f>
        <v>4.6479600619728001E-2</v>
      </c>
    </row>
    <row r="993" spans="1:60" s="697" customFormat="1" ht="12.75" x14ac:dyDescent="0.2">
      <c r="A993" s="697" t="s">
        <v>6</v>
      </c>
      <c r="B993" s="697" t="s">
        <v>60</v>
      </c>
      <c r="C993" s="697" t="s">
        <v>23</v>
      </c>
      <c r="F993" s="697" t="s">
        <v>9</v>
      </c>
      <c r="AJ993" s="697">
        <v>142</v>
      </c>
      <c r="AK993" s="697">
        <v>174</v>
      </c>
      <c r="AL993" s="697">
        <v>174</v>
      </c>
      <c r="AM993" s="697">
        <v>204</v>
      </c>
      <c r="AN993" s="697">
        <v>204</v>
      </c>
      <c r="AO993" s="697">
        <v>204</v>
      </c>
      <c r="AP993" s="697">
        <v>204</v>
      </c>
      <c r="AQ993" s="697">
        <v>204</v>
      </c>
      <c r="AR993" s="697">
        <v>204</v>
      </c>
      <c r="AS993" s="697">
        <v>172</v>
      </c>
      <c r="AT993" s="697">
        <v>172</v>
      </c>
      <c r="AU993" s="697">
        <v>172</v>
      </c>
      <c r="AV993" s="697">
        <v>172</v>
      </c>
      <c r="AW993" s="697">
        <v>172</v>
      </c>
      <c r="AX993" s="697">
        <v>172</v>
      </c>
      <c r="AY993" s="697">
        <v>172</v>
      </c>
      <c r="AZ993" s="697">
        <v>223</v>
      </c>
      <c r="BA993" s="697">
        <v>251</v>
      </c>
      <c r="BB993" s="697">
        <v>279</v>
      </c>
      <c r="BC993" s="697">
        <v>275</v>
      </c>
      <c r="BD993" s="697">
        <v>300</v>
      </c>
      <c r="BE993" s="697">
        <v>385</v>
      </c>
      <c r="BF993" s="697">
        <v>338</v>
      </c>
      <c r="BG993" s="697">
        <v>426</v>
      </c>
      <c r="BH993" s="697">
        <v>504</v>
      </c>
    </row>
    <row r="994" spans="1:60" s="697" customFormat="1" ht="12.75" x14ac:dyDescent="0.2">
      <c r="A994" s="697" t="s">
        <v>6</v>
      </c>
      <c r="B994" s="697" t="s">
        <v>60</v>
      </c>
      <c r="C994" s="697" t="s">
        <v>23</v>
      </c>
      <c r="F994" s="697" t="s">
        <v>10</v>
      </c>
      <c r="AJ994" s="697">
        <v>1.1095483669323299E-3</v>
      </c>
      <c r="AK994" s="697">
        <v>1.36646352955959E-3</v>
      </c>
      <c r="AL994" s="697">
        <v>1.3085560009325301E-3</v>
      </c>
      <c r="AM994" s="697">
        <v>1.56832596578897E-3</v>
      </c>
      <c r="AN994" s="697">
        <v>1.54381716361435E-3</v>
      </c>
      <c r="AO994" s="697">
        <v>1.5465910555484E-3</v>
      </c>
      <c r="AP994" s="697">
        <v>1.55249960045966E-3</v>
      </c>
      <c r="AQ994" s="697">
        <v>1.4665708123652E-3</v>
      </c>
      <c r="AR994" s="697">
        <v>1.5026406700009601E-3</v>
      </c>
      <c r="AS994" s="697">
        <v>1.26263553144476E-3</v>
      </c>
      <c r="AT994" s="697">
        <v>1.2401222818249999E-3</v>
      </c>
      <c r="AU994" s="698">
        <v>1.23378859175944E-3</v>
      </c>
      <c r="AV994" s="697">
        <v>1.22074990950836E-3</v>
      </c>
      <c r="AW994" s="697">
        <v>1.25685975052795E-3</v>
      </c>
      <c r="AX994" s="697">
        <v>1.2467833713892199E-3</v>
      </c>
      <c r="AY994" s="697">
        <v>1.24134845084044E-3</v>
      </c>
      <c r="AZ994" s="697">
        <v>1.62193614081024E-3</v>
      </c>
      <c r="BA994" s="697">
        <v>1.85598722252621E-3</v>
      </c>
      <c r="BB994" s="697">
        <v>2.0965463344254399E-3</v>
      </c>
      <c r="BC994" s="697">
        <v>2.06714073094096E-3</v>
      </c>
      <c r="BD994" s="697">
        <v>2.4298580962871801E-3</v>
      </c>
      <c r="BE994" s="697">
        <v>2.9655533645550898E-3</v>
      </c>
      <c r="BF994" s="697">
        <v>2.8573602387332898E-3</v>
      </c>
      <c r="BG994" s="697">
        <v>3.49745080170439E-3</v>
      </c>
      <c r="BH994" s="697">
        <v>4.1106951479116197E-3</v>
      </c>
    </row>
    <row r="995" spans="1:60" s="696" customFormat="1" ht="12.75" x14ac:dyDescent="0.2">
      <c r="A995" s="696" t="s">
        <v>6</v>
      </c>
      <c r="B995" s="696" t="s">
        <v>60</v>
      </c>
      <c r="C995" s="696" t="s">
        <v>23</v>
      </c>
      <c r="D995" s="696" t="s">
        <v>1026</v>
      </c>
      <c r="E995" s="699" t="s">
        <v>1063</v>
      </c>
      <c r="F995" s="696" t="s">
        <v>11</v>
      </c>
      <c r="G995" s="705"/>
      <c r="H995" s="705"/>
      <c r="I995" s="705"/>
      <c r="J995" s="705"/>
      <c r="K995" s="705"/>
      <c r="L995" s="705"/>
      <c r="M995" s="705"/>
      <c r="N995" s="705"/>
      <c r="O995" s="705"/>
      <c r="P995" s="705"/>
      <c r="Q995" s="705"/>
      <c r="R995" s="705"/>
      <c r="S995" s="705"/>
      <c r="T995" s="705"/>
      <c r="U995" s="705"/>
      <c r="V995" s="705"/>
      <c r="W995" s="705"/>
      <c r="X995" s="705"/>
      <c r="Y995" s="705"/>
      <c r="Z995" s="705"/>
      <c r="AA995" s="705"/>
      <c r="AB995" s="705"/>
      <c r="AC995" s="705"/>
      <c r="AD995" s="705"/>
      <c r="AE995" s="705"/>
      <c r="AF995" s="705"/>
      <c r="AG995" s="705"/>
      <c r="AH995" s="705"/>
      <c r="AI995" s="705"/>
      <c r="AJ995" s="696">
        <v>1</v>
      </c>
      <c r="AK995" s="696">
        <v>1</v>
      </c>
      <c r="AL995" s="696">
        <v>1</v>
      </c>
      <c r="AM995" s="696">
        <v>1</v>
      </c>
      <c r="AN995" s="696">
        <v>1</v>
      </c>
      <c r="AO995" s="696">
        <v>1</v>
      </c>
      <c r="AP995" s="696">
        <v>1</v>
      </c>
      <c r="AQ995" s="696">
        <v>1</v>
      </c>
      <c r="AR995" s="696">
        <v>1</v>
      </c>
      <c r="AS995" s="696">
        <v>1</v>
      </c>
      <c r="AT995" s="696">
        <v>1</v>
      </c>
      <c r="AU995" s="696">
        <v>1</v>
      </c>
      <c r="AV995" s="696">
        <v>1</v>
      </c>
      <c r="AW995" s="696">
        <v>1</v>
      </c>
      <c r="AX995" s="696">
        <v>1</v>
      </c>
      <c r="AY995" s="696">
        <v>1</v>
      </c>
      <c r="AZ995" s="696">
        <v>1</v>
      </c>
      <c r="BA995" s="696">
        <v>1</v>
      </c>
      <c r="BB995" s="696">
        <v>1</v>
      </c>
      <c r="BC995" s="696">
        <v>1</v>
      </c>
      <c r="BD995" s="696">
        <v>1</v>
      </c>
      <c r="BE995" s="696">
        <v>1</v>
      </c>
      <c r="BF995" s="696">
        <v>1</v>
      </c>
      <c r="BG995" s="696">
        <v>1</v>
      </c>
      <c r="BH995" s="696">
        <v>1</v>
      </c>
    </row>
    <row r="996" spans="1:60" s="696" customFormat="1" ht="12.75" x14ac:dyDescent="0.2">
      <c r="A996" s="696" t="s">
        <v>6</v>
      </c>
      <c r="B996" s="696" t="s">
        <v>60</v>
      </c>
      <c r="C996" s="696" t="s">
        <v>23</v>
      </c>
      <c r="D996" s="696" t="s">
        <v>1026</v>
      </c>
      <c r="E996" s="699" t="s">
        <v>1063</v>
      </c>
      <c r="F996" s="696" t="s">
        <v>12</v>
      </c>
      <c r="G996" s="705"/>
      <c r="H996" s="705"/>
      <c r="I996" s="705"/>
      <c r="J996" s="705"/>
      <c r="K996" s="705"/>
      <c r="L996" s="705"/>
      <c r="M996" s="705"/>
      <c r="N996" s="705"/>
      <c r="O996" s="705"/>
      <c r="P996" s="705"/>
      <c r="Q996" s="705"/>
      <c r="R996" s="705"/>
      <c r="S996" s="705"/>
      <c r="T996" s="705"/>
      <c r="U996" s="705"/>
      <c r="V996" s="705"/>
      <c r="W996" s="705"/>
      <c r="X996" s="705"/>
      <c r="Y996" s="705"/>
      <c r="Z996" s="705"/>
      <c r="AA996" s="705"/>
      <c r="AB996" s="705"/>
      <c r="AC996" s="705"/>
      <c r="AD996" s="705"/>
      <c r="AE996" s="705"/>
      <c r="AF996" s="705"/>
      <c r="AG996" s="705"/>
      <c r="AH996" s="705"/>
      <c r="AI996" s="705"/>
      <c r="AJ996" s="700">
        <f>'3 Heat eta and phi'!AG$33</f>
        <v>0.75700000000000001</v>
      </c>
      <c r="AK996" s="700">
        <f>'3 Heat eta and phi'!AH$33</f>
        <v>0.76300000000000001</v>
      </c>
      <c r="AL996" s="700">
        <f>'3 Heat eta and phi'!AI$33</f>
        <v>0.77</v>
      </c>
      <c r="AM996" s="700">
        <f>'3 Heat eta and phi'!AJ$33</f>
        <v>0.77600000000000002</v>
      </c>
      <c r="AN996" s="700">
        <f>'3 Heat eta and phi'!AK$33</f>
        <v>0.78200000000000003</v>
      </c>
      <c r="AO996" s="700">
        <f>'3 Heat eta and phi'!AL$33</f>
        <v>0.79</v>
      </c>
      <c r="AP996" s="700">
        <f>'3 Heat eta and phi'!AM$33</f>
        <v>0.79700000000000004</v>
      </c>
      <c r="AQ996" s="700">
        <f>'3 Heat eta and phi'!AN$33</f>
        <v>0.80400000000000005</v>
      </c>
      <c r="AR996" s="700">
        <f>'3 Heat eta and phi'!AO$33</f>
        <v>0.81</v>
      </c>
      <c r="AS996" s="700">
        <f>'3 Heat eta and phi'!AP$33</f>
        <v>0.81599999999999995</v>
      </c>
      <c r="AT996" s="700">
        <f>'3 Heat eta and phi'!AQ$33</f>
        <v>0.82099999999999995</v>
      </c>
      <c r="AU996" s="700">
        <f>'3 Heat eta and phi'!AR$33</f>
        <v>0.82599999999999996</v>
      </c>
      <c r="AV996" s="700">
        <f>'3 Heat eta and phi'!AS$33</f>
        <v>0.83199999999999996</v>
      </c>
      <c r="AW996" s="700">
        <f>'3 Heat eta and phi'!AT$33</f>
        <v>0.83699999999999997</v>
      </c>
      <c r="AX996" s="700">
        <f>'3 Heat eta and phi'!AU$33</f>
        <v>0.84099999999999997</v>
      </c>
      <c r="AY996" s="700">
        <f>'3 Heat eta and phi'!AV$33</f>
        <v>0.84499999999999997</v>
      </c>
      <c r="AZ996" s="700">
        <f>'3 Heat eta and phi'!AW$33</f>
        <v>0.84899999999999998</v>
      </c>
      <c r="BA996" s="700">
        <f>'3 Heat eta and phi'!AX$33</f>
        <v>0.85199999999999998</v>
      </c>
      <c r="BB996" s="700">
        <f>'3 Heat eta and phi'!AY$33</f>
        <v>0.85499999999999998</v>
      </c>
      <c r="BC996" s="700">
        <f>'3 Heat eta and phi'!AZ$33</f>
        <v>0.85799999999999998</v>
      </c>
      <c r="BD996" s="700">
        <f>'3 Heat eta and phi'!BA$33</f>
        <v>0.86</v>
      </c>
      <c r="BE996" s="700">
        <f>'3 Heat eta and phi'!BB$33</f>
        <v>0.86199999999999999</v>
      </c>
      <c r="BF996" s="700">
        <f>'3 Heat eta and phi'!BC$33</f>
        <v>0.86399999999999999</v>
      </c>
      <c r="BG996" s="700">
        <f>'3 Heat eta and phi'!BD$33</f>
        <v>0.86599999999999999</v>
      </c>
      <c r="BH996" s="700">
        <f>'3 Heat eta and phi'!BE$33</f>
        <v>0.86799999999999999</v>
      </c>
    </row>
    <row r="997" spans="1:60" s="696" customFormat="1" ht="12.75" x14ac:dyDescent="0.2">
      <c r="A997" s="696" t="s">
        <v>6</v>
      </c>
      <c r="B997" s="696" t="s">
        <v>60</v>
      </c>
      <c r="C997" s="696" t="s">
        <v>23</v>
      </c>
      <c r="D997" s="696" t="s">
        <v>1026</v>
      </c>
      <c r="E997" s="699" t="s">
        <v>1063</v>
      </c>
      <c r="F997" s="696" t="s">
        <v>13</v>
      </c>
      <c r="G997" s="705"/>
      <c r="H997" s="705"/>
      <c r="I997" s="705"/>
      <c r="J997" s="705"/>
      <c r="K997" s="705"/>
      <c r="L997" s="705"/>
      <c r="M997" s="705"/>
      <c r="N997" s="705"/>
      <c r="O997" s="705"/>
      <c r="P997" s="705"/>
      <c r="Q997" s="705"/>
      <c r="R997" s="705"/>
      <c r="S997" s="705"/>
      <c r="T997" s="705"/>
      <c r="U997" s="705"/>
      <c r="V997" s="705"/>
      <c r="W997" s="705"/>
      <c r="X997" s="705"/>
      <c r="Y997" s="705"/>
      <c r="Z997" s="705"/>
      <c r="AA997" s="705"/>
      <c r="AB997" s="705"/>
      <c r="AC997" s="705"/>
      <c r="AD997" s="705"/>
      <c r="AE997" s="705"/>
      <c r="AF997" s="705"/>
      <c r="AG997" s="705"/>
      <c r="AH997" s="705"/>
      <c r="AI997" s="705"/>
      <c r="AJ997" s="700">
        <f>'3 Heat eta and phi'!AG$35</f>
        <v>3.0337279107051196E-2</v>
      </c>
      <c r="AK997" s="700">
        <f>'3 Heat eta and phi'!AH$35</f>
        <v>3.4351544648789645E-2</v>
      </c>
      <c r="AL997" s="700">
        <f>'3 Heat eta and phi'!AI$35</f>
        <v>4.3041548437846022E-2</v>
      </c>
      <c r="AM997" s="700">
        <f>'3 Heat eta and phi'!AJ$35</f>
        <v>3.795603230874911E-2</v>
      </c>
      <c r="AN997" s="700">
        <f>'3 Heat eta and phi'!AK$35</f>
        <v>3.8782267265832893E-2</v>
      </c>
      <c r="AO997" s="700">
        <f>'3 Heat eta and phi'!AL$35</f>
        <v>4.1315298316505045E-2</v>
      </c>
      <c r="AP997" s="700">
        <f>'3 Heat eta and phi'!AM$35</f>
        <v>3.581638000174614E-2</v>
      </c>
      <c r="AQ997" s="700">
        <f>'3 Heat eta and phi'!AN$35</f>
        <v>4.5988500651830799E-2</v>
      </c>
      <c r="AR997" s="700">
        <f>'3 Heat eta and phi'!AO$35</f>
        <v>4.5779260115942355E-2</v>
      </c>
      <c r="AS997" s="700">
        <f>'3 Heat eta and phi'!AP$35</f>
        <v>4.0243186242407081E-2</v>
      </c>
      <c r="AT997" s="700">
        <f>'3 Heat eta and phi'!AQ$35</f>
        <v>4.1673535789272131E-2</v>
      </c>
      <c r="AU997" s="700">
        <f>'3 Heat eta and phi'!AR$35</f>
        <v>4.2268475875442135E-2</v>
      </c>
      <c r="AV997" s="700">
        <f>'3 Heat eta and phi'!AS$35</f>
        <v>4.4877983585370207E-2</v>
      </c>
      <c r="AW997" s="700">
        <f>'3 Heat eta and phi'!AT$35</f>
        <v>4.4580298076698166E-2</v>
      </c>
      <c r="AX997" s="700">
        <f>'3 Heat eta and phi'!AU$35</f>
        <v>4.4534706536941138E-2</v>
      </c>
      <c r="AY997" s="700">
        <f>'3 Heat eta and phi'!AV$35</f>
        <v>4.4780381636817641E-2</v>
      </c>
      <c r="AZ997" s="700">
        <f>'3 Heat eta and phi'!AW$35</f>
        <v>4.5732490908387713E-2</v>
      </c>
      <c r="BA997" s="700">
        <f>'3 Heat eta and phi'!AX$35</f>
        <v>4.7316152419067954E-2</v>
      </c>
      <c r="BB997" s="700">
        <f>'3 Heat eta and phi'!AY$35</f>
        <v>3.8223692849313484E-2</v>
      </c>
      <c r="BC997" s="700">
        <f>'3 Heat eta and phi'!AZ$35</f>
        <v>4.0189295897654409E-2</v>
      </c>
      <c r="BD997" s="700">
        <f>'3 Heat eta and phi'!BA$35</f>
        <v>4.7151615347523546E-2</v>
      </c>
      <c r="BE997" s="700">
        <f>'3 Heat eta and phi'!BB$35</f>
        <v>4.9933815432876671E-2</v>
      </c>
      <c r="BF997" s="700">
        <f>'3 Heat eta and phi'!BC$35</f>
        <v>5.0007112867071712E-2</v>
      </c>
      <c r="BG997" s="700">
        <f>'3 Heat eta and phi'!BD$35</f>
        <v>4.200378722671716E-2</v>
      </c>
      <c r="BH997" s="700">
        <f>'3 Heat eta and phi'!BE$35</f>
        <v>4.6479600619728001E-2</v>
      </c>
    </row>
    <row r="998" spans="1:60" s="697" customFormat="1" ht="12.75" x14ac:dyDescent="0.2">
      <c r="A998" s="697" t="s">
        <v>6</v>
      </c>
      <c r="B998" s="697" t="s">
        <v>60</v>
      </c>
      <c r="C998" s="697" t="s">
        <v>20</v>
      </c>
      <c r="F998" s="697" t="s">
        <v>9</v>
      </c>
      <c r="N998" s="697">
        <v>2</v>
      </c>
      <c r="O998" s="697">
        <v>63</v>
      </c>
      <c r="P998" s="697">
        <v>420</v>
      </c>
      <c r="Q998" s="697">
        <v>1422</v>
      </c>
      <c r="R998" s="697">
        <v>3224</v>
      </c>
      <c r="S998" s="697">
        <v>5197</v>
      </c>
      <c r="T998" s="697">
        <v>7312</v>
      </c>
      <c r="U998" s="697">
        <v>9852</v>
      </c>
      <c r="V998" s="697">
        <v>12235</v>
      </c>
      <c r="W998" s="697">
        <v>13715</v>
      </c>
      <c r="X998" s="697">
        <v>14842</v>
      </c>
      <c r="Y998" s="697">
        <v>16420</v>
      </c>
      <c r="Z998" s="697">
        <v>18603</v>
      </c>
      <c r="AA998" s="697">
        <v>19091</v>
      </c>
      <c r="AB998" s="697">
        <v>19835</v>
      </c>
      <c r="AC998" s="697">
        <v>19737</v>
      </c>
      <c r="AD998" s="697">
        <v>20089</v>
      </c>
      <c r="AE998" s="697">
        <v>20227</v>
      </c>
      <c r="AF998" s="697">
        <v>21930</v>
      </c>
      <c r="AG998" s="697">
        <v>23204</v>
      </c>
      <c r="AH998" s="697">
        <v>23796</v>
      </c>
      <c r="AI998" s="697">
        <v>23249</v>
      </c>
      <c r="AJ998" s="697">
        <v>22478</v>
      </c>
      <c r="AK998" s="697">
        <v>23240</v>
      </c>
      <c r="AL998" s="697">
        <v>25837</v>
      </c>
      <c r="AM998" s="697">
        <v>25538</v>
      </c>
      <c r="AN998" s="697">
        <v>26316</v>
      </c>
      <c r="AO998" s="697">
        <v>25508</v>
      </c>
      <c r="AP998" s="697">
        <v>25221</v>
      </c>
      <c r="AQ998" s="697">
        <v>29077</v>
      </c>
      <c r="AR998" s="697">
        <v>26732</v>
      </c>
      <c r="AS998" s="697">
        <v>27533</v>
      </c>
      <c r="AT998" s="697">
        <v>27701</v>
      </c>
      <c r="AU998" s="697">
        <v>28618</v>
      </c>
      <c r="AV998" s="697">
        <v>29354</v>
      </c>
      <c r="AW998" s="697">
        <v>29118</v>
      </c>
      <c r="AX998" s="697">
        <v>29900</v>
      </c>
      <c r="AY998" s="697">
        <v>30668</v>
      </c>
      <c r="AZ998" s="697">
        <v>29544</v>
      </c>
      <c r="BA998" s="697">
        <v>28387</v>
      </c>
      <c r="BB998" s="697">
        <v>27299</v>
      </c>
      <c r="BC998" s="697">
        <v>27817</v>
      </c>
      <c r="BD998" s="697">
        <v>26652</v>
      </c>
      <c r="BE998" s="697">
        <v>30141</v>
      </c>
      <c r="BF998" s="697">
        <v>22699</v>
      </c>
      <c r="BG998" s="697">
        <v>26697</v>
      </c>
      <c r="BH998" s="697">
        <v>26652</v>
      </c>
    </row>
    <row r="999" spans="1:60" s="697" customFormat="1" ht="12.75" x14ac:dyDescent="0.2">
      <c r="A999" s="697" t="s">
        <v>6</v>
      </c>
      <c r="B999" s="697" t="s">
        <v>60</v>
      </c>
      <c r="C999" s="697" t="s">
        <v>20</v>
      </c>
      <c r="F999" s="697" t="s">
        <v>10</v>
      </c>
      <c r="N999" s="697">
        <v>1.7721541419672701E-5</v>
      </c>
      <c r="O999" s="697">
        <v>5.3739134885228605E-4</v>
      </c>
      <c r="P999" s="697">
        <v>3.4856796660386901E-3</v>
      </c>
      <c r="Q999" s="697">
        <v>1.14462340923909E-2</v>
      </c>
      <c r="R999" s="697">
        <v>2.6025185663545398E-2</v>
      </c>
      <c r="S999" s="697">
        <v>4.1654643967811197E-2</v>
      </c>
      <c r="T999" s="697">
        <v>5.5745728727500103E-2</v>
      </c>
      <c r="U999" s="697">
        <v>7.8256932474402893E-2</v>
      </c>
      <c r="V999" s="697">
        <v>9.9047171873355599E-2</v>
      </c>
      <c r="W999" s="697">
        <v>0.11001572226143901</v>
      </c>
      <c r="X999" s="697">
        <v>0.115976682763686</v>
      </c>
      <c r="Y999" s="697">
        <v>0.128372514834765</v>
      </c>
      <c r="Z999" s="697">
        <v>0.13876104874501199</v>
      </c>
      <c r="AA999" s="697">
        <v>0.15374022564565101</v>
      </c>
      <c r="AB999" s="697">
        <v>0.16314226729505399</v>
      </c>
      <c r="AC999" s="697">
        <v>0.16354687150421399</v>
      </c>
      <c r="AD999" s="697">
        <v>0.167931720528982</v>
      </c>
      <c r="AE999" s="697">
        <v>0.169344373466842</v>
      </c>
      <c r="AF999" s="697">
        <v>0.175908620565186</v>
      </c>
      <c r="AG999" s="697">
        <v>0.181692897971968</v>
      </c>
      <c r="AH999" s="697">
        <v>0.18434222146476001</v>
      </c>
      <c r="AI999" s="697">
        <v>0.177833020996673</v>
      </c>
      <c r="AJ999" s="697">
        <v>0.17563681825285199</v>
      </c>
      <c r="AK999" s="697">
        <v>0.18250926682163701</v>
      </c>
      <c r="AL999" s="697">
        <v>0.19430552526490699</v>
      </c>
      <c r="AM999" s="697">
        <v>0.19633288487411099</v>
      </c>
      <c r="AN999" s="697">
        <v>0.19915241410625101</v>
      </c>
      <c r="AO999" s="697">
        <v>0.193384532573179</v>
      </c>
      <c r="AP999" s="697">
        <v>0.19193917854506401</v>
      </c>
      <c r="AQ999" s="697">
        <v>0.20903666427030901</v>
      </c>
      <c r="AR999" s="697">
        <v>0.19690485485522399</v>
      </c>
      <c r="AS999" s="697">
        <v>0.202117116786446</v>
      </c>
      <c r="AT999" s="697">
        <v>0.199724577493223</v>
      </c>
      <c r="AU999" s="697">
        <v>0.20528233673820701</v>
      </c>
      <c r="AV999" s="697">
        <v>0.20833658630063101</v>
      </c>
      <c r="AW999" s="697">
        <v>0.212774664045773</v>
      </c>
      <c r="AX999" s="697">
        <v>0.21673734188684701</v>
      </c>
      <c r="AY999" s="697">
        <v>0.22133531564171199</v>
      </c>
      <c r="AZ999" s="697">
        <v>0.21488108226052799</v>
      </c>
      <c r="BA999" s="697">
        <v>0.20990402105917</v>
      </c>
      <c r="BB999" s="697">
        <v>0.20513841714509001</v>
      </c>
      <c r="BC999" s="697">
        <v>0.20909692259121701</v>
      </c>
      <c r="BD999" s="697">
        <v>0.215868593274153</v>
      </c>
      <c r="BE999" s="697">
        <v>0.23216816613260999</v>
      </c>
      <c r="BF999" s="697">
        <v>0.19189118360653001</v>
      </c>
      <c r="BG999" s="697">
        <v>0.219181793551883</v>
      </c>
      <c r="BH999" s="697">
        <v>0.217377474369326</v>
      </c>
    </row>
    <row r="1000" spans="1:60" s="696" customFormat="1" ht="12.75" x14ac:dyDescent="0.2">
      <c r="A1000" s="696" t="s">
        <v>6</v>
      </c>
      <c r="B1000" s="696" t="s">
        <v>60</v>
      </c>
      <c r="C1000" s="696" t="s">
        <v>20</v>
      </c>
      <c r="D1000" s="696" t="s">
        <v>1026</v>
      </c>
      <c r="E1000" s="699" t="s">
        <v>1063</v>
      </c>
      <c r="F1000" s="696" t="s">
        <v>11</v>
      </c>
      <c r="G1000" s="705"/>
      <c r="H1000" s="705"/>
      <c r="I1000" s="705"/>
      <c r="J1000" s="705"/>
      <c r="K1000" s="705"/>
      <c r="L1000" s="705"/>
      <c r="M1000" s="705"/>
      <c r="N1000" s="696">
        <v>1</v>
      </c>
      <c r="O1000" s="696">
        <v>1</v>
      </c>
      <c r="P1000" s="696">
        <v>1</v>
      </c>
      <c r="Q1000" s="696">
        <v>1</v>
      </c>
      <c r="R1000" s="696">
        <v>1</v>
      </c>
      <c r="S1000" s="696">
        <v>1</v>
      </c>
      <c r="T1000" s="696">
        <v>1</v>
      </c>
      <c r="U1000" s="696">
        <v>1</v>
      </c>
      <c r="V1000" s="696">
        <v>1</v>
      </c>
      <c r="W1000" s="696">
        <v>1</v>
      </c>
      <c r="X1000" s="696">
        <v>1</v>
      </c>
      <c r="Y1000" s="696">
        <v>1</v>
      </c>
      <c r="Z1000" s="696">
        <v>1</v>
      </c>
      <c r="AA1000" s="696">
        <v>1</v>
      </c>
      <c r="AB1000" s="696">
        <v>1</v>
      </c>
      <c r="AC1000" s="696">
        <v>1</v>
      </c>
      <c r="AD1000" s="696">
        <v>1</v>
      </c>
      <c r="AE1000" s="696">
        <v>1</v>
      </c>
      <c r="AF1000" s="696">
        <v>1</v>
      </c>
      <c r="AG1000" s="696">
        <v>1</v>
      </c>
      <c r="AH1000" s="696">
        <v>1</v>
      </c>
      <c r="AI1000" s="696">
        <v>1</v>
      </c>
      <c r="AJ1000" s="696">
        <v>1</v>
      </c>
      <c r="AK1000" s="696">
        <v>1</v>
      </c>
      <c r="AL1000" s="696">
        <v>1</v>
      </c>
      <c r="AM1000" s="696">
        <v>1</v>
      </c>
      <c r="AN1000" s="696">
        <v>1</v>
      </c>
      <c r="AO1000" s="696">
        <v>1</v>
      </c>
      <c r="AP1000" s="696">
        <v>1</v>
      </c>
      <c r="AQ1000" s="696">
        <v>1</v>
      </c>
      <c r="AR1000" s="696">
        <v>1</v>
      </c>
      <c r="AS1000" s="696">
        <v>1</v>
      </c>
      <c r="AT1000" s="696">
        <v>1</v>
      </c>
      <c r="AU1000" s="696">
        <v>1</v>
      </c>
      <c r="AV1000" s="696">
        <v>1</v>
      </c>
      <c r="AW1000" s="696">
        <v>1</v>
      </c>
      <c r="AX1000" s="696">
        <v>1</v>
      </c>
      <c r="AY1000" s="696">
        <v>1</v>
      </c>
      <c r="AZ1000" s="696">
        <v>1</v>
      </c>
      <c r="BA1000" s="696">
        <v>1</v>
      </c>
      <c r="BB1000" s="696">
        <v>1</v>
      </c>
      <c r="BC1000" s="696">
        <v>1</v>
      </c>
      <c r="BD1000" s="696">
        <v>1</v>
      </c>
      <c r="BE1000" s="696">
        <v>1</v>
      </c>
      <c r="BF1000" s="696">
        <v>1</v>
      </c>
      <c r="BG1000" s="696">
        <v>1</v>
      </c>
      <c r="BH1000" s="696">
        <v>1</v>
      </c>
    </row>
    <row r="1001" spans="1:60" s="696" customFormat="1" ht="12.75" x14ac:dyDescent="0.2">
      <c r="A1001" s="696" t="s">
        <v>6</v>
      </c>
      <c r="B1001" s="696" t="s">
        <v>60</v>
      </c>
      <c r="C1001" s="696" t="s">
        <v>20</v>
      </c>
      <c r="D1001" s="696" t="s">
        <v>1026</v>
      </c>
      <c r="E1001" s="699" t="s">
        <v>1063</v>
      </c>
      <c r="F1001" s="696" t="s">
        <v>12</v>
      </c>
      <c r="G1001" s="705"/>
      <c r="H1001" s="705"/>
      <c r="I1001" s="705"/>
      <c r="J1001" s="705"/>
      <c r="K1001" s="705"/>
      <c r="L1001" s="705"/>
      <c r="M1001" s="705"/>
      <c r="N1001" s="700">
        <f>'3 Heat eta and phi'!K$33</f>
        <v>0.56086200000000019</v>
      </c>
      <c r="O1001" s="700">
        <f>'3 Heat eta and phi'!L$33</f>
        <v>0.56919200000000025</v>
      </c>
      <c r="P1001" s="700">
        <f>'3 Heat eta and phi'!M$33</f>
        <v>0.57763800000000032</v>
      </c>
      <c r="Q1001" s="700">
        <f>'3 Heat eta and phi'!N$33</f>
        <v>0.58620000000000028</v>
      </c>
      <c r="R1001" s="700">
        <f>'3 Heat eta and phi'!O$33</f>
        <v>0.59487800000000024</v>
      </c>
      <c r="S1001" s="700">
        <f>'3 Heat eta and phi'!P$33</f>
        <v>0.60367200000000021</v>
      </c>
      <c r="T1001" s="700">
        <f>'3 Heat eta and phi'!Q$33</f>
        <v>0.61258200000000029</v>
      </c>
      <c r="U1001" s="700">
        <f>'3 Heat eta and phi'!R$33</f>
        <v>0.62160800000000038</v>
      </c>
      <c r="V1001" s="700">
        <f>'3 Heat eta and phi'!S$33</f>
        <v>0.63075000000000037</v>
      </c>
      <c r="W1001" s="700">
        <f>'3 Heat eta and phi'!T$33</f>
        <v>0.64000800000000035</v>
      </c>
      <c r="X1001" s="700">
        <f>'3 Heat eta and phi'!U$33</f>
        <v>0.64938200000000035</v>
      </c>
      <c r="Y1001" s="700">
        <f>'3 Heat eta and phi'!V$33</f>
        <v>0.65887200000000035</v>
      </c>
      <c r="Z1001" s="700">
        <f>'3 Heat eta and phi'!W$33</f>
        <v>0.66847800000000035</v>
      </c>
      <c r="AA1001" s="700">
        <f>'3 Heat eta and phi'!X$33</f>
        <v>0.67820000000000036</v>
      </c>
      <c r="AB1001" s="700">
        <f>'3 Heat eta and phi'!Y$33</f>
        <v>0.68803800000000048</v>
      </c>
      <c r="AC1001" s="700">
        <f>'3 Heat eta and phi'!Z$33</f>
        <v>0.6979920000000005</v>
      </c>
      <c r="AD1001" s="700">
        <f>'3 Heat eta and phi'!AA$33</f>
        <v>0.70806200000000041</v>
      </c>
      <c r="AE1001" s="700">
        <f>'3 Heat eta and phi'!AB$33</f>
        <v>0.71824800000000055</v>
      </c>
      <c r="AF1001" s="700">
        <f>'3 Heat eta and phi'!AC$33</f>
        <v>0.73</v>
      </c>
      <c r="AG1001" s="700">
        <f>'3 Heat eta and phi'!AD$33</f>
        <v>0.73499999999999999</v>
      </c>
      <c r="AH1001" s="700">
        <f>'3 Heat eta and phi'!AE$33</f>
        <v>0.74299999999999999</v>
      </c>
      <c r="AI1001" s="700">
        <f>'3 Heat eta and phi'!AF$33</f>
        <v>0.75</v>
      </c>
      <c r="AJ1001" s="700">
        <f>'3 Heat eta and phi'!AG$33</f>
        <v>0.75700000000000001</v>
      </c>
      <c r="AK1001" s="700">
        <f>'3 Heat eta and phi'!AH$33</f>
        <v>0.76300000000000001</v>
      </c>
      <c r="AL1001" s="700">
        <f>'3 Heat eta and phi'!AI$33</f>
        <v>0.77</v>
      </c>
      <c r="AM1001" s="700">
        <f>'3 Heat eta and phi'!AJ$33</f>
        <v>0.77600000000000002</v>
      </c>
      <c r="AN1001" s="700">
        <f>'3 Heat eta and phi'!AK$33</f>
        <v>0.78200000000000003</v>
      </c>
      <c r="AO1001" s="700">
        <f>'3 Heat eta and phi'!AL$33</f>
        <v>0.79</v>
      </c>
      <c r="AP1001" s="700">
        <f>'3 Heat eta and phi'!AM$33</f>
        <v>0.79700000000000004</v>
      </c>
      <c r="AQ1001" s="700">
        <f>'3 Heat eta and phi'!AN$33</f>
        <v>0.80400000000000005</v>
      </c>
      <c r="AR1001" s="700">
        <f>'3 Heat eta and phi'!AO$33</f>
        <v>0.81</v>
      </c>
      <c r="AS1001" s="700">
        <f>'3 Heat eta and phi'!AP$33</f>
        <v>0.81599999999999995</v>
      </c>
      <c r="AT1001" s="700">
        <f>'3 Heat eta and phi'!AQ$33</f>
        <v>0.82099999999999995</v>
      </c>
      <c r="AU1001" s="700">
        <f>'3 Heat eta and phi'!AR$33</f>
        <v>0.82599999999999996</v>
      </c>
      <c r="AV1001" s="700">
        <f>'3 Heat eta and phi'!AS$33</f>
        <v>0.83199999999999996</v>
      </c>
      <c r="AW1001" s="700">
        <f>'3 Heat eta and phi'!AT$33</f>
        <v>0.83699999999999997</v>
      </c>
      <c r="AX1001" s="700">
        <f>'3 Heat eta and phi'!AU$33</f>
        <v>0.84099999999999997</v>
      </c>
      <c r="AY1001" s="700">
        <f>'3 Heat eta and phi'!AV$33</f>
        <v>0.84499999999999997</v>
      </c>
      <c r="AZ1001" s="700">
        <f>'3 Heat eta and phi'!AW$33</f>
        <v>0.84899999999999998</v>
      </c>
      <c r="BA1001" s="700">
        <f>'3 Heat eta and phi'!AX$33</f>
        <v>0.85199999999999998</v>
      </c>
      <c r="BB1001" s="700">
        <f>'3 Heat eta and phi'!AY$33</f>
        <v>0.85499999999999998</v>
      </c>
      <c r="BC1001" s="700">
        <f>'3 Heat eta and phi'!AZ$33</f>
        <v>0.85799999999999998</v>
      </c>
      <c r="BD1001" s="700">
        <f>'3 Heat eta and phi'!BA$33</f>
        <v>0.86</v>
      </c>
      <c r="BE1001" s="700">
        <f>'3 Heat eta and phi'!BB$33</f>
        <v>0.86199999999999999</v>
      </c>
      <c r="BF1001" s="700">
        <f>'3 Heat eta and phi'!BC$33</f>
        <v>0.86399999999999999</v>
      </c>
      <c r="BG1001" s="700">
        <f>'3 Heat eta and phi'!BD$33</f>
        <v>0.86599999999999999</v>
      </c>
      <c r="BH1001" s="700">
        <f>'3 Heat eta and phi'!BE$33</f>
        <v>0.86799999999999999</v>
      </c>
    </row>
    <row r="1002" spans="1:60" s="696" customFormat="1" ht="12.75" x14ac:dyDescent="0.2">
      <c r="A1002" s="696" t="s">
        <v>6</v>
      </c>
      <c r="B1002" s="696" t="s">
        <v>60</v>
      </c>
      <c r="C1002" s="696" t="s">
        <v>20</v>
      </c>
      <c r="D1002" s="696" t="s">
        <v>1026</v>
      </c>
      <c r="E1002" s="699" t="s">
        <v>1063</v>
      </c>
      <c r="F1002" s="696" t="s">
        <v>13</v>
      </c>
      <c r="G1002" s="705"/>
      <c r="H1002" s="705"/>
      <c r="I1002" s="705"/>
      <c r="J1002" s="705"/>
      <c r="K1002" s="705"/>
      <c r="L1002" s="705"/>
      <c r="M1002" s="705"/>
      <c r="N1002" s="700">
        <f>'3 Heat eta and phi'!K$35</f>
        <v>2.3170089520800352E-2</v>
      </c>
      <c r="O1002" s="700">
        <f>'3 Heat eta and phi'!L$35</f>
        <v>2.9127917178452426E-2</v>
      </c>
      <c r="P1002" s="700">
        <f>'3 Heat eta and phi'!M$35</f>
        <v>3.0520961234871025E-2</v>
      </c>
      <c r="Q1002" s="700">
        <f>'3 Heat eta and phi'!N$35</f>
        <v>3.0449692782649196E-2</v>
      </c>
      <c r="R1002" s="700">
        <f>'3 Heat eta and phi'!O$35</f>
        <v>2.9315757019968917E-2</v>
      </c>
      <c r="S1002" s="700">
        <f>'3 Heat eta and phi'!P$35</f>
        <v>2.6947938951335515E-2</v>
      </c>
      <c r="T1002" s="700">
        <f>'3 Heat eta and phi'!Q$35</f>
        <v>2.685916928335319E-2</v>
      </c>
      <c r="U1002" s="700">
        <f>'3 Heat eta and phi'!R$35</f>
        <v>2.7736330886564242E-2</v>
      </c>
      <c r="V1002" s="700">
        <f>'3 Heat eta and phi'!S$35</f>
        <v>2.2937651321664143E-2</v>
      </c>
      <c r="W1002" s="700">
        <f>'3 Heat eta and phi'!T$35</f>
        <v>2.5096199088034954E-2</v>
      </c>
      <c r="X1002" s="700">
        <f>'3 Heat eta and phi'!U$35</f>
        <v>3.5413990172433629E-2</v>
      </c>
      <c r="Y1002" s="700">
        <f>'3 Heat eta and phi'!V$35</f>
        <v>3.2985583598380219E-2</v>
      </c>
      <c r="Z1002" s="700">
        <f>'3 Heat eta and phi'!W$35</f>
        <v>3.9051721215704549E-2</v>
      </c>
      <c r="AA1002" s="700">
        <f>'3 Heat eta and phi'!X$35</f>
        <v>3.0576593318389578E-2</v>
      </c>
      <c r="AB1002" s="700">
        <f>'3 Heat eta and phi'!Y$35</f>
        <v>2.9062794108648538E-2</v>
      </c>
      <c r="AC1002" s="700">
        <f>'3 Heat eta and phi'!Z$35</f>
        <v>3.8242815991483936E-2</v>
      </c>
      <c r="AD1002" s="700">
        <f>'3 Heat eta and phi'!AA$35</f>
        <v>3.4042891055378832E-2</v>
      </c>
      <c r="AE1002" s="700">
        <f>'3 Heat eta and phi'!AB$35</f>
        <v>3.2743963751557192E-2</v>
      </c>
      <c r="AF1002" s="700">
        <f>'3 Heat eta and phi'!AC$35</f>
        <v>3.7077256720010277E-2</v>
      </c>
      <c r="AG1002" s="700">
        <f>'3 Heat eta and phi'!AD$35</f>
        <v>3.8971075041507652E-2</v>
      </c>
      <c r="AH1002" s="700">
        <f>'3 Heat eta and phi'!AE$35</f>
        <v>3.600753901452769E-2</v>
      </c>
      <c r="AI1002" s="700">
        <f>'3 Heat eta and phi'!AF$35</f>
        <v>3.3408989472494932E-2</v>
      </c>
      <c r="AJ1002" s="700">
        <f>'3 Heat eta and phi'!AG$35</f>
        <v>3.0337279107051196E-2</v>
      </c>
      <c r="AK1002" s="700">
        <f>'3 Heat eta and phi'!AH$35</f>
        <v>3.4351544648789645E-2</v>
      </c>
      <c r="AL1002" s="700">
        <f>'3 Heat eta and phi'!AI$35</f>
        <v>4.3041548437846022E-2</v>
      </c>
      <c r="AM1002" s="700">
        <f>'3 Heat eta and phi'!AJ$35</f>
        <v>3.795603230874911E-2</v>
      </c>
      <c r="AN1002" s="700">
        <f>'3 Heat eta and phi'!AK$35</f>
        <v>3.8782267265832893E-2</v>
      </c>
      <c r="AO1002" s="700">
        <f>'3 Heat eta and phi'!AL$35</f>
        <v>4.1315298316505045E-2</v>
      </c>
      <c r="AP1002" s="700">
        <f>'3 Heat eta and phi'!AM$35</f>
        <v>3.581638000174614E-2</v>
      </c>
      <c r="AQ1002" s="700">
        <f>'3 Heat eta and phi'!AN$35</f>
        <v>4.5988500651830799E-2</v>
      </c>
      <c r="AR1002" s="700">
        <f>'3 Heat eta and phi'!AO$35</f>
        <v>4.5779260115942355E-2</v>
      </c>
      <c r="AS1002" s="700">
        <f>'3 Heat eta and phi'!AP$35</f>
        <v>4.0243186242407081E-2</v>
      </c>
      <c r="AT1002" s="700">
        <f>'3 Heat eta and phi'!AQ$35</f>
        <v>4.1673535789272131E-2</v>
      </c>
      <c r="AU1002" s="700">
        <f>'3 Heat eta and phi'!AR$35</f>
        <v>4.2268475875442135E-2</v>
      </c>
      <c r="AV1002" s="700">
        <f>'3 Heat eta and phi'!AS$35</f>
        <v>4.4877983585370207E-2</v>
      </c>
      <c r="AW1002" s="700">
        <f>'3 Heat eta and phi'!AT$35</f>
        <v>4.4580298076698166E-2</v>
      </c>
      <c r="AX1002" s="700">
        <f>'3 Heat eta and phi'!AU$35</f>
        <v>4.4534706536941138E-2</v>
      </c>
      <c r="AY1002" s="700">
        <f>'3 Heat eta and phi'!AV$35</f>
        <v>4.4780381636817641E-2</v>
      </c>
      <c r="AZ1002" s="700">
        <f>'3 Heat eta and phi'!AW$35</f>
        <v>4.5732490908387713E-2</v>
      </c>
      <c r="BA1002" s="700">
        <f>'3 Heat eta and phi'!AX$35</f>
        <v>4.7316152419067954E-2</v>
      </c>
      <c r="BB1002" s="700">
        <f>'3 Heat eta and phi'!AY$35</f>
        <v>3.8223692849313484E-2</v>
      </c>
      <c r="BC1002" s="700">
        <f>'3 Heat eta and phi'!AZ$35</f>
        <v>4.0189295897654409E-2</v>
      </c>
      <c r="BD1002" s="700">
        <f>'3 Heat eta and phi'!BA$35</f>
        <v>4.7151615347523546E-2</v>
      </c>
      <c r="BE1002" s="700">
        <f>'3 Heat eta and phi'!BB$35</f>
        <v>4.9933815432876671E-2</v>
      </c>
      <c r="BF1002" s="700">
        <f>'3 Heat eta and phi'!BC$35</f>
        <v>5.0007112867071712E-2</v>
      </c>
      <c r="BG1002" s="700">
        <f>'3 Heat eta and phi'!BD$35</f>
        <v>4.200378722671716E-2</v>
      </c>
      <c r="BH1002" s="700">
        <f>'3 Heat eta and phi'!BE$35</f>
        <v>4.6479600619728001E-2</v>
      </c>
    </row>
    <row r="1003" spans="1:60" s="697" customFormat="1" ht="12.75" x14ac:dyDescent="0.2">
      <c r="A1003" s="697" t="s">
        <v>6</v>
      </c>
      <c r="B1003" s="697" t="s">
        <v>60</v>
      </c>
      <c r="C1003" s="697" t="s">
        <v>43</v>
      </c>
      <c r="F1003" s="697" t="s">
        <v>9</v>
      </c>
      <c r="G1003" s="697">
        <v>5462</v>
      </c>
      <c r="H1003" s="697">
        <v>5125</v>
      </c>
      <c r="I1003" s="697">
        <v>5448</v>
      </c>
      <c r="J1003" s="697">
        <v>5113</v>
      </c>
      <c r="K1003" s="697">
        <v>4619</v>
      </c>
      <c r="L1003" s="697">
        <v>4241</v>
      </c>
      <c r="M1003" s="697">
        <v>3779</v>
      </c>
      <c r="N1003" s="697">
        <v>3257</v>
      </c>
      <c r="O1003" s="697">
        <v>2751</v>
      </c>
      <c r="P1003" s="697">
        <v>2058</v>
      </c>
      <c r="Q1003" s="697">
        <v>1232</v>
      </c>
      <c r="R1003" s="697">
        <v>416</v>
      </c>
      <c r="S1003" s="697">
        <v>202</v>
      </c>
      <c r="T1003" s="697">
        <v>70</v>
      </c>
      <c r="U1003" s="697">
        <v>92</v>
      </c>
    </row>
    <row r="1004" spans="1:60" s="697" customFormat="1" ht="12.75" x14ac:dyDescent="0.2">
      <c r="A1004" s="697" t="s">
        <v>6</v>
      </c>
      <c r="B1004" s="697" t="s">
        <v>60</v>
      </c>
      <c r="C1004" s="697" t="s">
        <v>43</v>
      </c>
      <c r="F1004" s="697" t="s">
        <v>10</v>
      </c>
      <c r="G1004" s="697">
        <v>5.1996763291922501E-2</v>
      </c>
      <c r="H1004" s="697">
        <v>4.9449542169604697E-2</v>
      </c>
      <c r="I1004" s="697">
        <v>5.0758867428794999E-2</v>
      </c>
      <c r="J1004" s="697">
        <v>4.6221298137768901E-2</v>
      </c>
      <c r="K1004" s="697">
        <v>4.1995108601769297E-2</v>
      </c>
      <c r="L1004" s="697">
        <v>3.7295975798508497E-2</v>
      </c>
      <c r="M1004" s="697">
        <v>3.39462644736487E-2</v>
      </c>
      <c r="N1004" s="697">
        <v>2.8859530201937E-2</v>
      </c>
      <c r="O1004" s="697">
        <v>2.3466088899883102E-2</v>
      </c>
      <c r="P1004" s="697">
        <v>1.70798303635896E-2</v>
      </c>
      <c r="Q1004" s="697">
        <v>9.91684979031336E-3</v>
      </c>
      <c r="R1004" s="697">
        <v>3.3580884727155299E-3</v>
      </c>
      <c r="S1004" s="697">
        <v>1.6190567791991299E-3</v>
      </c>
      <c r="T1004" s="697">
        <v>5.3367081659258801E-4</v>
      </c>
      <c r="U1004" s="697">
        <v>7.3077931259085097E-4</v>
      </c>
    </row>
    <row r="1005" spans="1:60" s="696" customFormat="1" ht="12.75" x14ac:dyDescent="0.2">
      <c r="A1005" s="696" t="s">
        <v>6</v>
      </c>
      <c r="B1005" s="696" t="s">
        <v>60</v>
      </c>
      <c r="C1005" s="696" t="s">
        <v>43</v>
      </c>
      <c r="D1005" s="696" t="s">
        <v>1026</v>
      </c>
      <c r="E1005" s="699" t="s">
        <v>1063</v>
      </c>
      <c r="F1005" s="696" t="s">
        <v>11</v>
      </c>
      <c r="G1005" s="696">
        <v>1</v>
      </c>
      <c r="H1005" s="696">
        <v>1</v>
      </c>
      <c r="I1005" s="696">
        <v>1</v>
      </c>
      <c r="J1005" s="696">
        <v>1</v>
      </c>
      <c r="K1005" s="696">
        <v>1</v>
      </c>
      <c r="L1005" s="696">
        <v>1</v>
      </c>
      <c r="M1005" s="696">
        <v>1</v>
      </c>
      <c r="N1005" s="696">
        <v>1</v>
      </c>
      <c r="O1005" s="696">
        <v>1</v>
      </c>
      <c r="P1005" s="696">
        <v>1</v>
      </c>
      <c r="Q1005" s="696">
        <v>1</v>
      </c>
      <c r="R1005" s="696">
        <v>1</v>
      </c>
      <c r="S1005" s="696">
        <v>1</v>
      </c>
      <c r="T1005" s="696">
        <v>1</v>
      </c>
      <c r="U1005" s="696">
        <v>1</v>
      </c>
      <c r="V1005" s="705"/>
      <c r="W1005" s="705"/>
      <c r="X1005" s="705"/>
      <c r="Y1005" s="705"/>
      <c r="Z1005" s="705"/>
      <c r="AA1005" s="705"/>
      <c r="AB1005" s="705"/>
      <c r="AC1005" s="705"/>
      <c r="AD1005" s="705"/>
      <c r="AE1005" s="705"/>
      <c r="AF1005" s="705"/>
      <c r="AG1005" s="705"/>
      <c r="AH1005" s="705"/>
      <c r="AI1005" s="705"/>
      <c r="AJ1005" s="705"/>
      <c r="AK1005" s="705"/>
      <c r="AL1005" s="705"/>
      <c r="AM1005" s="705"/>
      <c r="AN1005" s="705"/>
      <c r="AO1005" s="705"/>
      <c r="AP1005" s="705"/>
      <c r="AQ1005" s="705"/>
      <c r="AR1005" s="705"/>
      <c r="AS1005" s="705"/>
      <c r="AT1005" s="705"/>
      <c r="AU1005" s="705"/>
      <c r="AV1005" s="705"/>
      <c r="AW1005" s="705"/>
      <c r="AX1005" s="705"/>
      <c r="AY1005" s="705"/>
      <c r="AZ1005" s="705"/>
      <c r="BA1005" s="705"/>
      <c r="BB1005" s="705"/>
      <c r="BC1005" s="705"/>
      <c r="BD1005" s="705"/>
      <c r="BE1005" s="705"/>
      <c r="BF1005" s="705"/>
      <c r="BG1005" s="705"/>
      <c r="BH1005" s="705"/>
    </row>
    <row r="1006" spans="1:60" s="696" customFormat="1" ht="12.75" x14ac:dyDescent="0.2">
      <c r="A1006" s="696" t="s">
        <v>6</v>
      </c>
      <c r="B1006" s="696" t="s">
        <v>60</v>
      </c>
      <c r="C1006" s="696" t="s">
        <v>43</v>
      </c>
      <c r="D1006" s="696" t="s">
        <v>1026</v>
      </c>
      <c r="E1006" s="699" t="s">
        <v>1063</v>
      </c>
      <c r="F1006" s="696" t="s">
        <v>12</v>
      </c>
      <c r="G1006" s="700">
        <f>'3 Heat eta and phi'!D$33</f>
        <v>0.50580000000000003</v>
      </c>
      <c r="H1006" s="700">
        <f>'3 Heat eta and phi'!E$33</f>
        <v>0.51331800000000005</v>
      </c>
      <c r="I1006" s="700">
        <f>'3 Heat eta and phi'!F$33</f>
        <v>0.52095200000000008</v>
      </c>
      <c r="J1006" s="700">
        <f>'3 Heat eta and phi'!G$33</f>
        <v>0.52870200000000012</v>
      </c>
      <c r="K1006" s="700">
        <f>'3 Heat eta and phi'!H$33</f>
        <v>0.53656800000000016</v>
      </c>
      <c r="L1006" s="700">
        <f>'3 Heat eta and phi'!I$33</f>
        <v>0.54455000000000009</v>
      </c>
      <c r="M1006" s="700">
        <f>'3 Heat eta and phi'!J$33</f>
        <v>0.55264800000000014</v>
      </c>
      <c r="N1006" s="700">
        <f>'3 Heat eta and phi'!K$33</f>
        <v>0.56086200000000019</v>
      </c>
      <c r="O1006" s="700">
        <f>'3 Heat eta and phi'!L$33</f>
        <v>0.56919200000000025</v>
      </c>
      <c r="P1006" s="700">
        <f>'3 Heat eta and phi'!M$33</f>
        <v>0.57763800000000032</v>
      </c>
      <c r="Q1006" s="700">
        <f>'3 Heat eta and phi'!N$33</f>
        <v>0.58620000000000028</v>
      </c>
      <c r="R1006" s="700">
        <f>'3 Heat eta and phi'!O$33</f>
        <v>0.59487800000000024</v>
      </c>
      <c r="S1006" s="700">
        <f>'3 Heat eta and phi'!P$33</f>
        <v>0.60367200000000021</v>
      </c>
      <c r="T1006" s="700">
        <f>'3 Heat eta and phi'!Q$33</f>
        <v>0.61258200000000029</v>
      </c>
      <c r="U1006" s="700">
        <f>'3 Heat eta and phi'!R$33</f>
        <v>0.62160800000000038</v>
      </c>
      <c r="V1006" s="705"/>
      <c r="W1006" s="705"/>
      <c r="X1006" s="705"/>
      <c r="Y1006" s="705"/>
      <c r="Z1006" s="705"/>
      <c r="AA1006" s="705"/>
      <c r="AB1006" s="705"/>
      <c r="AC1006" s="705"/>
      <c r="AD1006" s="705"/>
      <c r="AE1006" s="705"/>
      <c r="AF1006" s="705"/>
      <c r="AG1006" s="705"/>
      <c r="AH1006" s="705"/>
      <c r="AI1006" s="705"/>
      <c r="AJ1006" s="705"/>
      <c r="AK1006" s="705"/>
      <c r="AL1006" s="705"/>
      <c r="AM1006" s="705"/>
      <c r="AN1006" s="705"/>
      <c r="AO1006" s="705"/>
      <c r="AP1006" s="705"/>
      <c r="AQ1006" s="705"/>
      <c r="AR1006" s="705"/>
      <c r="AS1006" s="705"/>
      <c r="AT1006" s="705"/>
      <c r="AU1006" s="705"/>
      <c r="AV1006" s="705"/>
      <c r="AW1006" s="705"/>
      <c r="AX1006" s="705"/>
      <c r="AY1006" s="705"/>
      <c r="AZ1006" s="705"/>
      <c r="BA1006" s="705"/>
      <c r="BB1006" s="705"/>
      <c r="BC1006" s="705"/>
      <c r="BD1006" s="705"/>
      <c r="BE1006" s="705"/>
      <c r="BF1006" s="705"/>
      <c r="BG1006" s="705"/>
      <c r="BH1006" s="705"/>
    </row>
    <row r="1007" spans="1:60" s="696" customFormat="1" ht="12.75" x14ac:dyDescent="0.2">
      <c r="A1007" s="696" t="s">
        <v>6</v>
      </c>
      <c r="B1007" s="696" t="s">
        <v>60</v>
      </c>
      <c r="C1007" s="696" t="s">
        <v>43</v>
      </c>
      <c r="D1007" s="696" t="s">
        <v>1026</v>
      </c>
      <c r="E1007" s="699" t="s">
        <v>1063</v>
      </c>
      <c r="F1007" s="696" t="s">
        <v>13</v>
      </c>
      <c r="G1007" s="700">
        <f>'3 Heat eta and phi'!D$35</f>
        <v>2.2523315150448586E-2</v>
      </c>
      <c r="H1007" s="700">
        <f>'3 Heat eta and phi'!E$35</f>
        <v>2.1811785400176031E-2</v>
      </c>
      <c r="I1007" s="700">
        <f>'3 Heat eta and phi'!F$35</f>
        <v>2.6727624406541084E-2</v>
      </c>
      <c r="J1007" s="700">
        <f>'3 Heat eta and phi'!G$35</f>
        <v>4.0780453506767511E-2</v>
      </c>
      <c r="K1007" s="700">
        <f>'3 Heat eta and phi'!H$35</f>
        <v>2.7763134774204778E-2</v>
      </c>
      <c r="L1007" s="700">
        <f>'3 Heat eta and phi'!I$35</f>
        <v>2.8807307219392175E-2</v>
      </c>
      <c r="M1007" s="700">
        <f>'3 Heat eta and phi'!J$35</f>
        <v>2.528533801580346E-2</v>
      </c>
      <c r="N1007" s="700">
        <f>'3 Heat eta and phi'!K$35</f>
        <v>2.3170089520800352E-2</v>
      </c>
      <c r="O1007" s="700">
        <f>'3 Heat eta and phi'!L$35</f>
        <v>2.9127917178452426E-2</v>
      </c>
      <c r="P1007" s="700">
        <f>'3 Heat eta and phi'!M$35</f>
        <v>3.0520961234871025E-2</v>
      </c>
      <c r="Q1007" s="700">
        <f>'3 Heat eta and phi'!N$35</f>
        <v>3.0449692782649196E-2</v>
      </c>
      <c r="R1007" s="700">
        <f>'3 Heat eta and phi'!O$35</f>
        <v>2.9315757019968917E-2</v>
      </c>
      <c r="S1007" s="700">
        <f>'3 Heat eta and phi'!P$35</f>
        <v>2.6947938951335515E-2</v>
      </c>
      <c r="T1007" s="700">
        <f>'3 Heat eta and phi'!Q$35</f>
        <v>2.685916928335319E-2</v>
      </c>
      <c r="U1007" s="700">
        <f>'3 Heat eta and phi'!R$35</f>
        <v>2.7736330886564242E-2</v>
      </c>
      <c r="V1007" s="705"/>
      <c r="W1007" s="705"/>
      <c r="X1007" s="705"/>
      <c r="Y1007" s="705"/>
      <c r="Z1007" s="705"/>
      <c r="AA1007" s="705"/>
      <c r="AB1007" s="705"/>
      <c r="AC1007" s="705"/>
      <c r="AD1007" s="705"/>
      <c r="AE1007" s="705"/>
      <c r="AF1007" s="705"/>
      <c r="AG1007" s="705"/>
      <c r="AH1007" s="705"/>
      <c r="AI1007" s="705"/>
      <c r="AJ1007" s="705"/>
      <c r="AK1007" s="705"/>
      <c r="AL1007" s="705"/>
      <c r="AM1007" s="705"/>
      <c r="AN1007" s="705"/>
      <c r="AO1007" s="705"/>
      <c r="AP1007" s="705"/>
      <c r="AQ1007" s="705"/>
      <c r="AR1007" s="705"/>
      <c r="AS1007" s="705"/>
      <c r="AT1007" s="705"/>
      <c r="AU1007" s="705"/>
      <c r="AV1007" s="705"/>
      <c r="AW1007" s="705"/>
      <c r="AX1007" s="705"/>
      <c r="AY1007" s="705"/>
      <c r="AZ1007" s="705"/>
      <c r="BA1007" s="705"/>
      <c r="BB1007" s="705"/>
      <c r="BC1007" s="705"/>
      <c r="BD1007" s="705"/>
      <c r="BE1007" s="705"/>
      <c r="BF1007" s="705"/>
      <c r="BG1007" s="705"/>
      <c r="BH1007" s="705"/>
    </row>
    <row r="1008" spans="1:60" s="697" customFormat="1" ht="12.75" x14ac:dyDescent="0.2">
      <c r="A1008" s="697" t="s">
        <v>6</v>
      </c>
      <c r="B1008" s="697" t="s">
        <v>60</v>
      </c>
      <c r="C1008" s="697" t="s">
        <v>26</v>
      </c>
      <c r="F1008" s="697" t="s">
        <v>9</v>
      </c>
      <c r="G1008" s="697">
        <v>2943</v>
      </c>
      <c r="H1008" s="697">
        <v>2948</v>
      </c>
      <c r="I1008" s="697">
        <v>3177</v>
      </c>
      <c r="J1008" s="697">
        <v>3492</v>
      </c>
      <c r="K1008" s="697">
        <v>3660</v>
      </c>
      <c r="L1008" s="697">
        <v>4238</v>
      </c>
      <c r="M1008" s="697">
        <v>4936</v>
      </c>
      <c r="N1008" s="697">
        <v>5605</v>
      </c>
      <c r="O1008" s="697">
        <v>6351</v>
      </c>
      <c r="P1008" s="697">
        <v>6861</v>
      </c>
      <c r="Q1008" s="697">
        <v>6609</v>
      </c>
      <c r="R1008" s="697">
        <v>5687</v>
      </c>
      <c r="S1008" s="697">
        <v>5027</v>
      </c>
      <c r="T1008" s="697">
        <v>3605</v>
      </c>
      <c r="U1008" s="697">
        <v>2356</v>
      </c>
      <c r="V1008" s="697">
        <v>1122</v>
      </c>
      <c r="W1008" s="697">
        <v>329</v>
      </c>
      <c r="X1008" s="697">
        <v>100</v>
      </c>
      <c r="Y1008" s="697">
        <v>43</v>
      </c>
      <c r="Z1008" s="697">
        <v>45</v>
      </c>
      <c r="AA1008" s="697">
        <v>43</v>
      </c>
      <c r="AB1008" s="697">
        <v>36</v>
      </c>
      <c r="AC1008" s="697">
        <v>32</v>
      </c>
      <c r="AD1008" s="697">
        <v>25</v>
      </c>
      <c r="AE1008" s="697">
        <v>23</v>
      </c>
      <c r="AF1008" s="697">
        <v>23</v>
      </c>
      <c r="AG1008" s="697">
        <v>18</v>
      </c>
      <c r="AH1008" s="697">
        <v>11</v>
      </c>
      <c r="AI1008" s="697">
        <v>2</v>
      </c>
    </row>
    <row r="1009" spans="1:60" s="697" customFormat="1" ht="12.75" x14ac:dyDescent="0.2">
      <c r="A1009" s="697" t="s">
        <v>6</v>
      </c>
      <c r="B1009" s="697" t="s">
        <v>60</v>
      </c>
      <c r="C1009" s="697" t="s">
        <v>26</v>
      </c>
      <c r="F1009" s="697" t="s">
        <v>10</v>
      </c>
      <c r="G1009" s="697">
        <v>2.8016564329573002E-2</v>
      </c>
      <c r="H1009" s="697">
        <v>2.8444341525072098E-2</v>
      </c>
      <c r="I1009" s="697">
        <v>2.9600022360734599E-2</v>
      </c>
      <c r="J1009" s="697">
        <v>3.1567528475863298E-2</v>
      </c>
      <c r="K1009" s="697">
        <v>3.3276054878215097E-2</v>
      </c>
      <c r="L1009" s="697">
        <v>3.7269593358660501E-2</v>
      </c>
      <c r="M1009" s="697">
        <v>4.4339444678997197E-2</v>
      </c>
      <c r="N1009" s="697">
        <v>4.9664619828632697E-2</v>
      </c>
      <c r="O1009" s="697">
        <v>5.4174165977156602E-2</v>
      </c>
      <c r="P1009" s="697">
        <v>5.6941067115931998E-2</v>
      </c>
      <c r="Q1009" s="697">
        <v>5.3198425539108002E-2</v>
      </c>
      <c r="R1009" s="697">
        <v>4.5907329673877902E-2</v>
      </c>
      <c r="S1009" s="697">
        <v>4.0292071430861498E-2</v>
      </c>
      <c r="T1009" s="697">
        <v>2.7484047054518301E-2</v>
      </c>
      <c r="U1009" s="697">
        <v>1.8714305005044E-2</v>
      </c>
      <c r="V1009" s="697">
        <v>9.0830344782921995E-3</v>
      </c>
      <c r="W1009" s="697">
        <v>2.6390938843611602E-3</v>
      </c>
      <c r="X1009" s="697">
        <v>7.81408723646991E-4</v>
      </c>
      <c r="Y1009" s="697">
        <v>3.3617650048081102E-4</v>
      </c>
      <c r="Z1009" s="697">
        <v>3.3565807630626899E-4</v>
      </c>
      <c r="AA1009" s="697">
        <v>3.4627990690707598E-4</v>
      </c>
      <c r="AB1009" s="697">
        <v>2.96098897031609E-4</v>
      </c>
      <c r="AC1009" s="697">
        <v>2.6516187303718099E-4</v>
      </c>
      <c r="AD1009" s="697">
        <v>2.0898466888469099E-4</v>
      </c>
      <c r="AE1009" s="697">
        <v>1.92560468173103E-4</v>
      </c>
      <c r="AF1009" s="697">
        <v>1.8449148531688399E-4</v>
      </c>
      <c r="AG1009" s="697">
        <v>1.40944326990839E-4</v>
      </c>
      <c r="AH1009" s="697">
        <v>8.5214508157352501E-5</v>
      </c>
      <c r="AI1009" s="697">
        <v>1.5298122155505398E-5</v>
      </c>
    </row>
    <row r="1010" spans="1:60" s="696" customFormat="1" ht="12.75" x14ac:dyDescent="0.2">
      <c r="A1010" s="696" t="s">
        <v>6</v>
      </c>
      <c r="B1010" s="696" t="s">
        <v>60</v>
      </c>
      <c r="C1010" s="696" t="s">
        <v>26</v>
      </c>
      <c r="D1010" s="696" t="str">
        <f>'1 Lighting eta and phi'!$A$21</f>
        <v>Lighting town gas</v>
      </c>
      <c r="E1010" s="699" t="s">
        <v>1064</v>
      </c>
      <c r="F1010" s="696" t="s">
        <v>11</v>
      </c>
      <c r="G1010" s="696">
        <v>1</v>
      </c>
      <c r="H1010" s="696">
        <v>1</v>
      </c>
      <c r="I1010" s="696">
        <v>1</v>
      </c>
      <c r="J1010" s="696">
        <v>1</v>
      </c>
      <c r="K1010" s="696">
        <v>1</v>
      </c>
      <c r="L1010" s="696">
        <v>1</v>
      </c>
      <c r="M1010" s="696">
        <v>1</v>
      </c>
      <c r="N1010" s="696">
        <v>1</v>
      </c>
      <c r="O1010" s="696">
        <v>1</v>
      </c>
      <c r="P1010" s="696">
        <v>1</v>
      </c>
      <c r="Q1010" s="696">
        <v>1</v>
      </c>
      <c r="R1010" s="696">
        <v>1</v>
      </c>
      <c r="S1010" s="696">
        <v>1</v>
      </c>
      <c r="T1010" s="696">
        <v>1</v>
      </c>
      <c r="U1010" s="696">
        <v>1</v>
      </c>
      <c r="V1010" s="696">
        <v>1</v>
      </c>
      <c r="W1010" s="696">
        <v>1</v>
      </c>
      <c r="X1010" s="696">
        <v>1</v>
      </c>
      <c r="Y1010" s="696">
        <v>1</v>
      </c>
      <c r="Z1010" s="696">
        <v>1</v>
      </c>
      <c r="AA1010" s="696">
        <v>1</v>
      </c>
      <c r="AB1010" s="696">
        <v>1</v>
      </c>
      <c r="AC1010" s="696">
        <v>1</v>
      </c>
      <c r="AD1010" s="696">
        <v>1</v>
      </c>
      <c r="AE1010" s="696">
        <v>1</v>
      </c>
      <c r="AF1010" s="696">
        <v>1</v>
      </c>
      <c r="AG1010" s="696">
        <v>1</v>
      </c>
      <c r="AH1010" s="696">
        <v>1</v>
      </c>
      <c r="AI1010" s="696">
        <v>1</v>
      </c>
      <c r="AJ1010" s="705"/>
      <c r="AK1010" s="705"/>
      <c r="AL1010" s="705"/>
      <c r="AM1010" s="705"/>
      <c r="AN1010" s="705"/>
      <c r="AO1010" s="705"/>
      <c r="AP1010" s="705"/>
      <c r="AQ1010" s="705"/>
      <c r="AR1010" s="705"/>
      <c r="AS1010" s="705"/>
      <c r="AT1010" s="705"/>
      <c r="AU1010" s="705"/>
      <c r="AV1010" s="705"/>
      <c r="AW1010" s="705"/>
      <c r="AX1010" s="705"/>
      <c r="AY1010" s="705"/>
      <c r="AZ1010" s="705"/>
      <c r="BA1010" s="705"/>
      <c r="BB1010" s="705"/>
      <c r="BC1010" s="705"/>
      <c r="BD1010" s="705"/>
      <c r="BE1010" s="705"/>
      <c r="BF1010" s="705"/>
      <c r="BG1010" s="705"/>
      <c r="BH1010" s="705"/>
    </row>
    <row r="1011" spans="1:60" s="696" customFormat="1" ht="12.75" x14ac:dyDescent="0.2">
      <c r="A1011" s="696" t="s">
        <v>6</v>
      </c>
      <c r="B1011" s="696" t="s">
        <v>60</v>
      </c>
      <c r="C1011" s="696" t="s">
        <v>26</v>
      </c>
      <c r="D1011" s="696" t="str">
        <f>'1 Lighting eta and phi'!$A$21</f>
        <v>Lighting town gas</v>
      </c>
      <c r="E1011" s="699" t="s">
        <v>1064</v>
      </c>
      <c r="F1011" s="696" t="s">
        <v>12</v>
      </c>
      <c r="G1011" s="696">
        <f>'1 Lighting eta and phi'!O22</f>
        <v>0.2</v>
      </c>
      <c r="H1011" s="696">
        <f>'1 Lighting eta and phi'!P31</f>
        <v>0.2</v>
      </c>
      <c r="I1011" s="696">
        <f>'1 Lighting eta and phi'!Q31</f>
        <v>0.2</v>
      </c>
      <c r="J1011" s="696">
        <f>'1 Lighting eta and phi'!R31</f>
        <v>0.2</v>
      </c>
      <c r="K1011" s="696">
        <f>'1 Lighting eta and phi'!S31</f>
        <v>0.2</v>
      </c>
      <c r="L1011" s="696">
        <f>'1 Lighting eta and phi'!T31</f>
        <v>0.2</v>
      </c>
      <c r="M1011" s="696">
        <f>'1 Lighting eta and phi'!U31</f>
        <v>0.2</v>
      </c>
      <c r="N1011" s="696">
        <f>'1 Lighting eta and phi'!V31</f>
        <v>0.2</v>
      </c>
      <c r="O1011" s="696">
        <f>'1 Lighting eta and phi'!W31</f>
        <v>0.2</v>
      </c>
      <c r="P1011" s="696">
        <f>'1 Lighting eta and phi'!X31</f>
        <v>0.2</v>
      </c>
      <c r="Q1011" s="696">
        <f>'1 Lighting eta and phi'!Y31</f>
        <v>0.2</v>
      </c>
      <c r="R1011" s="696">
        <f>'1 Lighting eta and phi'!Z31</f>
        <v>0.2</v>
      </c>
      <c r="S1011" s="696">
        <f>'1 Lighting eta and phi'!AA31</f>
        <v>0.2</v>
      </c>
      <c r="T1011" s="696">
        <f>'1 Lighting eta and phi'!AB31</f>
        <v>0.2</v>
      </c>
      <c r="U1011" s="696">
        <f>'1 Lighting eta and phi'!AC31</f>
        <v>0.2</v>
      </c>
      <c r="V1011" s="696">
        <f>'1 Lighting eta and phi'!AD31</f>
        <v>0.2</v>
      </c>
      <c r="W1011" s="696">
        <f>'1 Lighting eta and phi'!AE31</f>
        <v>0.2</v>
      </c>
      <c r="X1011" s="696">
        <f>'1 Lighting eta and phi'!AF31</f>
        <v>0.2</v>
      </c>
      <c r="Y1011" s="696">
        <f>'1 Lighting eta and phi'!AG31</f>
        <v>0.2</v>
      </c>
      <c r="Z1011" s="696">
        <f>'1 Lighting eta and phi'!AH31</f>
        <v>0.2</v>
      </c>
      <c r="AA1011" s="696">
        <f>'1 Lighting eta and phi'!AI31</f>
        <v>0.2</v>
      </c>
      <c r="AB1011" s="696">
        <f>'1 Lighting eta and phi'!AJ31</f>
        <v>0.2</v>
      </c>
      <c r="AC1011" s="696">
        <f>'1 Lighting eta and phi'!AK31</f>
        <v>0.2</v>
      </c>
      <c r="AD1011" s="696">
        <f>'1 Lighting eta and phi'!AL31</f>
        <v>0.2</v>
      </c>
      <c r="AE1011" s="696">
        <f>'1 Lighting eta and phi'!AM31</f>
        <v>0.2</v>
      </c>
      <c r="AF1011" s="696">
        <f>'1 Lighting eta and phi'!AN31</f>
        <v>0.2</v>
      </c>
      <c r="AG1011" s="696">
        <f>'1 Lighting eta and phi'!AO31</f>
        <v>0.2</v>
      </c>
      <c r="AH1011" s="696">
        <f>'1 Lighting eta and phi'!AP31</f>
        <v>0.2</v>
      </c>
      <c r="AI1011" s="696">
        <f>'1 Lighting eta and phi'!AQ31</f>
        <v>0.2</v>
      </c>
      <c r="AJ1011" s="705"/>
      <c r="AK1011" s="705"/>
      <c r="AL1011" s="705"/>
      <c r="AM1011" s="705"/>
      <c r="AN1011" s="705"/>
      <c r="AO1011" s="705"/>
      <c r="AP1011" s="705"/>
      <c r="AQ1011" s="705"/>
      <c r="AR1011" s="705"/>
      <c r="AS1011" s="705"/>
      <c r="AT1011" s="705"/>
      <c r="AU1011" s="705"/>
      <c r="AV1011" s="705"/>
      <c r="AW1011" s="705"/>
      <c r="AX1011" s="705"/>
      <c r="AY1011" s="705"/>
      <c r="AZ1011" s="705"/>
      <c r="BA1011" s="705"/>
      <c r="BB1011" s="705"/>
      <c r="BC1011" s="705"/>
      <c r="BD1011" s="705"/>
      <c r="BE1011" s="705"/>
      <c r="BF1011" s="705"/>
      <c r="BG1011" s="705"/>
      <c r="BH1011" s="705"/>
    </row>
    <row r="1012" spans="1:60" s="696" customFormat="1" ht="12.75" x14ac:dyDescent="0.2">
      <c r="A1012" s="696" t="s">
        <v>6</v>
      </c>
      <c r="B1012" s="696" t="s">
        <v>60</v>
      </c>
      <c r="C1012" s="696" t="s">
        <v>26</v>
      </c>
      <c r="D1012" s="696" t="str">
        <f>'1 Lighting eta and phi'!$A$21</f>
        <v>Lighting town gas</v>
      </c>
      <c r="E1012" s="699" t="s">
        <v>1064</v>
      </c>
      <c r="F1012" s="696" t="s">
        <v>13</v>
      </c>
      <c r="G1012" s="696">
        <f>'1 Lighting eta and phi'!O23</f>
        <v>7.320644216691069E-3</v>
      </c>
      <c r="H1012" s="696">
        <f>'1 Lighting eta and phi'!P23</f>
        <v>7.393850658857979E-3</v>
      </c>
      <c r="I1012" s="696">
        <f>'1 Lighting eta and phi'!Q23</f>
        <v>7.4670571010248899E-3</v>
      </c>
      <c r="J1012" s="696">
        <f>'1 Lighting eta and phi'!R23</f>
        <v>7.5402635431918007E-3</v>
      </c>
      <c r="K1012" s="696">
        <f>'1 Lighting eta and phi'!S23</f>
        <v>7.6134699853587116E-3</v>
      </c>
      <c r="L1012" s="696">
        <f>'1 Lighting eta and phi'!T23</f>
        <v>7.6866764275256216E-3</v>
      </c>
      <c r="M1012" s="696">
        <f>'1 Lighting eta and phi'!U23</f>
        <v>7.7598828696925325E-3</v>
      </c>
      <c r="N1012" s="696">
        <f>'1 Lighting eta and phi'!V23</f>
        <v>7.8330893118594425E-3</v>
      </c>
      <c r="O1012" s="696">
        <f>'1 Lighting eta and phi'!W23</f>
        <v>7.9062957540263542E-3</v>
      </c>
      <c r="P1012" s="696">
        <f>'1 Lighting eta and phi'!X23</f>
        <v>7.9795021961932659E-3</v>
      </c>
      <c r="Q1012" s="696">
        <f>'1 Lighting eta and phi'!Y23</f>
        <v>8.0527086383601759E-3</v>
      </c>
      <c r="R1012" s="696">
        <f>'1 Lighting eta and phi'!Z23</f>
        <v>8.1259150805270859E-3</v>
      </c>
      <c r="S1012" s="696">
        <f>'1 Lighting eta and phi'!AA23</f>
        <v>8.1991215226939976E-3</v>
      </c>
      <c r="T1012" s="696">
        <f>'1 Lighting eta and phi'!AB23</f>
        <v>8.2723279648609076E-3</v>
      </c>
      <c r="U1012" s="696">
        <f>'1 Lighting eta and phi'!AC23</f>
        <v>8.3455344070278176E-3</v>
      </c>
      <c r="V1012" s="696">
        <f>'1 Lighting eta and phi'!AD23</f>
        <v>8.4187408491947276E-3</v>
      </c>
      <c r="W1012" s="696">
        <f>'1 Lighting eta and phi'!AE23</f>
        <v>8.4919472913616394E-3</v>
      </c>
      <c r="X1012" s="696">
        <f>'1 Lighting eta and phi'!AF23</f>
        <v>8.5651537335285494E-3</v>
      </c>
      <c r="Y1012" s="696">
        <f>'1 Lighting eta and phi'!AG23</f>
        <v>8.6383601756954594E-3</v>
      </c>
      <c r="Z1012" s="696">
        <f>'1 Lighting eta and phi'!AH23</f>
        <v>8.7115666178623711E-3</v>
      </c>
      <c r="AA1012" s="696">
        <f>'1 Lighting eta and phi'!AI23</f>
        <v>8.7847730600292811E-3</v>
      </c>
      <c r="AB1012" s="696">
        <f>'1 Lighting eta and phi'!AJ23</f>
        <v>8.8579795021961928E-3</v>
      </c>
      <c r="AC1012" s="696">
        <f>'1 Lighting eta and phi'!AK23</f>
        <v>8.9311859443631028E-3</v>
      </c>
      <c r="AD1012" s="696">
        <f>'1 Lighting eta and phi'!AL23</f>
        <v>9.0043923865300145E-3</v>
      </c>
      <c r="AE1012" s="696">
        <f>'1 Lighting eta and phi'!AM23</f>
        <v>9.0775988286969245E-3</v>
      </c>
      <c r="AF1012" s="696">
        <f>'1 Lighting eta and phi'!AN23</f>
        <v>9.1508052708638363E-3</v>
      </c>
      <c r="AG1012" s="696">
        <f>'1 Lighting eta and phi'!AO23</f>
        <v>9.2240117130307463E-3</v>
      </c>
      <c r="AH1012" s="696">
        <f>'1 Lighting eta and phi'!AP23</f>
        <v>9.2972181551976563E-3</v>
      </c>
      <c r="AI1012" s="696">
        <f>'1 Lighting eta and phi'!AQ23</f>
        <v>9.370424597364568E-3</v>
      </c>
      <c r="AJ1012" s="705"/>
      <c r="AK1012" s="705"/>
      <c r="AL1012" s="705"/>
      <c r="AM1012" s="705"/>
      <c r="AN1012" s="705"/>
      <c r="AO1012" s="705"/>
      <c r="AP1012" s="705"/>
      <c r="AQ1012" s="705"/>
      <c r="AR1012" s="705"/>
      <c r="AS1012" s="705"/>
      <c r="AT1012" s="705"/>
      <c r="AU1012" s="705"/>
      <c r="AV1012" s="705"/>
      <c r="AW1012" s="705"/>
      <c r="AX1012" s="705"/>
      <c r="AY1012" s="705"/>
      <c r="AZ1012" s="705"/>
      <c r="BA1012" s="705"/>
      <c r="BB1012" s="705"/>
      <c r="BC1012" s="705"/>
      <c r="BD1012" s="705"/>
      <c r="BE1012" s="705"/>
      <c r="BF1012" s="705"/>
      <c r="BG1012" s="705"/>
      <c r="BH1012" s="705"/>
    </row>
    <row r="1013" spans="1:60" s="697" customFormat="1" ht="12.75" x14ac:dyDescent="0.2">
      <c r="A1013" s="697" t="s">
        <v>6</v>
      </c>
      <c r="B1013" s="697" t="s">
        <v>60</v>
      </c>
      <c r="C1013" s="697" t="s">
        <v>22</v>
      </c>
      <c r="F1013" s="697" t="s">
        <v>9</v>
      </c>
      <c r="G1013" s="697">
        <v>1283</v>
      </c>
      <c r="H1013" s="697">
        <v>1212</v>
      </c>
      <c r="I1013" s="697">
        <v>1411</v>
      </c>
      <c r="J1013" s="697">
        <v>1644</v>
      </c>
      <c r="K1013" s="697">
        <v>1420</v>
      </c>
      <c r="L1013" s="697">
        <v>1519</v>
      </c>
      <c r="M1013" s="697">
        <v>1533</v>
      </c>
      <c r="N1013" s="697">
        <v>1579</v>
      </c>
      <c r="O1013" s="697">
        <v>1701</v>
      </c>
      <c r="P1013" s="697">
        <v>1916</v>
      </c>
      <c r="Q1013" s="697">
        <v>2091</v>
      </c>
      <c r="R1013" s="697">
        <v>2154</v>
      </c>
      <c r="S1013" s="697">
        <v>2522</v>
      </c>
      <c r="T1013" s="697">
        <v>2811</v>
      </c>
      <c r="U1013" s="697">
        <v>2458</v>
      </c>
      <c r="V1013" s="697">
        <v>2335</v>
      </c>
      <c r="W1013" s="697">
        <v>2348</v>
      </c>
      <c r="X1013" s="697">
        <v>2327</v>
      </c>
      <c r="Y1013" s="697">
        <v>2292</v>
      </c>
      <c r="Z1013" s="697">
        <v>2299</v>
      </c>
      <c r="AA1013" s="697">
        <v>1750</v>
      </c>
      <c r="AB1013" s="697">
        <v>1528</v>
      </c>
      <c r="AC1013" s="697">
        <v>1377</v>
      </c>
      <c r="AD1013" s="697">
        <v>1312</v>
      </c>
      <c r="AE1013" s="697">
        <v>1334</v>
      </c>
      <c r="AF1013" s="697">
        <v>1441</v>
      </c>
      <c r="AG1013" s="697">
        <v>1573</v>
      </c>
      <c r="AH1013" s="697">
        <v>1530</v>
      </c>
      <c r="AI1013" s="697">
        <v>1523</v>
      </c>
      <c r="AJ1013" s="697">
        <v>1513</v>
      </c>
      <c r="AK1013" s="697">
        <v>1609</v>
      </c>
      <c r="AL1013" s="697">
        <v>1874</v>
      </c>
      <c r="AM1013" s="697">
        <v>1966</v>
      </c>
      <c r="AN1013" s="697">
        <v>2093</v>
      </c>
      <c r="AO1013" s="697">
        <v>2114</v>
      </c>
      <c r="AP1013" s="697">
        <v>2158</v>
      </c>
      <c r="AQ1013" s="697">
        <v>2623</v>
      </c>
      <c r="AR1013" s="697">
        <v>2592</v>
      </c>
      <c r="AS1013" s="697">
        <v>2771</v>
      </c>
      <c r="AT1013" s="697">
        <v>2451</v>
      </c>
      <c r="AU1013" s="697">
        <v>2557</v>
      </c>
      <c r="AV1013" s="697">
        <v>2720</v>
      </c>
      <c r="AW1013" s="697">
        <v>2315</v>
      </c>
      <c r="AX1013" s="697">
        <v>2309</v>
      </c>
      <c r="AY1013" s="697">
        <v>2514</v>
      </c>
      <c r="AZ1013" s="697">
        <v>2407</v>
      </c>
      <c r="BA1013" s="697">
        <v>2506</v>
      </c>
      <c r="BB1013" s="697">
        <v>2229</v>
      </c>
      <c r="BC1013" s="697">
        <v>2296</v>
      </c>
      <c r="BD1013" s="697">
        <v>2331</v>
      </c>
      <c r="BE1013" s="697">
        <v>2591</v>
      </c>
      <c r="BF1013" s="697">
        <v>2026</v>
      </c>
      <c r="BG1013" s="697">
        <v>2050</v>
      </c>
      <c r="BH1013" s="697">
        <v>2116</v>
      </c>
    </row>
    <row r="1014" spans="1:60" s="697" customFormat="1" ht="12.75" x14ac:dyDescent="0.2">
      <c r="A1014" s="697" t="s">
        <v>6</v>
      </c>
      <c r="B1014" s="697" t="s">
        <v>60</v>
      </c>
      <c r="C1014" s="697" t="s">
        <v>22</v>
      </c>
      <c r="F1014" s="697" t="s">
        <v>10</v>
      </c>
      <c r="G1014" s="697">
        <v>1.2213813127707199E-2</v>
      </c>
      <c r="H1014" s="697">
        <v>1.16942136799143E-2</v>
      </c>
      <c r="I1014" s="697">
        <v>1.31462485209306E-2</v>
      </c>
      <c r="J1014" s="697">
        <v>1.4861688663894399E-2</v>
      </c>
      <c r="K1014" s="697">
        <v>1.2910381947285599E-2</v>
      </c>
      <c r="L1014" s="697">
        <v>1.3358308709722801E-2</v>
      </c>
      <c r="M1014" s="697">
        <v>1.3770739200344899E-2</v>
      </c>
      <c r="N1014" s="697">
        <v>1.39911569508316E-2</v>
      </c>
      <c r="O1014" s="697">
        <v>1.45095664190117E-2</v>
      </c>
      <c r="P1014" s="697">
        <v>1.5901338666976499E-2</v>
      </c>
      <c r="Q1014" s="697">
        <v>1.6831276713916599E-2</v>
      </c>
      <c r="R1014" s="697">
        <v>1.73877946399742E-2</v>
      </c>
      <c r="S1014" s="697">
        <v>2.0214164342278199E-2</v>
      </c>
      <c r="T1014" s="697">
        <v>2.14306952205966E-2</v>
      </c>
      <c r="U1014" s="697">
        <v>1.9524516851612099E-2</v>
      </c>
      <c r="V1014" s="697">
        <v>1.89027500060715E-2</v>
      </c>
      <c r="W1014" s="697">
        <v>1.8834627478662599E-2</v>
      </c>
      <c r="X1014" s="697">
        <v>1.8183380999265499E-2</v>
      </c>
      <c r="Y1014" s="697">
        <v>1.79189892814423E-2</v>
      </c>
      <c r="Z1014" s="697">
        <v>1.71483981650692E-2</v>
      </c>
      <c r="AA1014" s="697">
        <v>1.4092786909008901E-2</v>
      </c>
      <c r="AB1014" s="697">
        <v>1.25677531851194E-2</v>
      </c>
      <c r="AC1014" s="697">
        <v>1.14102468491312E-2</v>
      </c>
      <c r="AD1014" s="697">
        <v>1.09675154230686E-2</v>
      </c>
      <c r="AE1014" s="697">
        <v>1.1168507154040001E-2</v>
      </c>
      <c r="AF1014" s="697">
        <v>1.15587926235491E-2</v>
      </c>
      <c r="AG1014" s="697">
        <v>1.2316968130921599E-2</v>
      </c>
      <c r="AH1014" s="697">
        <v>1.18525634073408E-2</v>
      </c>
      <c r="AI1014" s="697">
        <v>1.1649520021417401E-2</v>
      </c>
      <c r="AJ1014" s="697">
        <v>1.1822159712455101E-2</v>
      </c>
      <c r="AK1014" s="697">
        <v>1.26358610290884E-2</v>
      </c>
      <c r="AL1014" s="697">
        <v>1.40932985387791E-2</v>
      </c>
      <c r="AM1014" s="697">
        <v>1.51143571016721E-2</v>
      </c>
      <c r="AN1014" s="697">
        <v>1.5839261389435401E-2</v>
      </c>
      <c r="AO1014" s="697">
        <v>1.60269288795554E-2</v>
      </c>
      <c r="AP1014" s="697">
        <v>1.6423010479372301E-2</v>
      </c>
      <c r="AQ1014" s="697">
        <v>1.88569374550683E-2</v>
      </c>
      <c r="AR1014" s="697">
        <v>1.9092375571776898E-2</v>
      </c>
      <c r="AS1014" s="697">
        <v>2.0341645683915301E-2</v>
      </c>
      <c r="AT1014" s="697">
        <v>1.76717425160062E-2</v>
      </c>
      <c r="AU1014" s="697">
        <v>1.8341845518191201E-2</v>
      </c>
      <c r="AV1014" s="697">
        <v>1.93048822898997E-2</v>
      </c>
      <c r="AW1014" s="698">
        <v>1.69164553632105E-2</v>
      </c>
      <c r="AX1014" s="698">
        <v>1.6737341886847199E-2</v>
      </c>
      <c r="AY1014" s="698">
        <v>1.81438953803073E-2</v>
      </c>
      <c r="AZ1014" s="698">
        <v>1.75067277620191E-2</v>
      </c>
      <c r="BA1014" s="698">
        <v>1.8530294739644199E-2</v>
      </c>
      <c r="BB1014" s="698">
        <v>1.6749827166431201E-2</v>
      </c>
      <c r="BC1014" s="698">
        <v>1.72587458845107E-2</v>
      </c>
      <c r="BD1014" s="698">
        <v>1.8879997408151401E-2</v>
      </c>
      <c r="BE1014" s="698">
        <v>1.9957789006655201E-2</v>
      </c>
      <c r="BF1014" s="698">
        <v>1.7127253975365801E-2</v>
      </c>
      <c r="BG1014" s="698">
        <v>1.68304557359014E-2</v>
      </c>
      <c r="BH1014" s="697">
        <v>1.7258394708295599E-2</v>
      </c>
    </row>
    <row r="1015" spans="1:60" s="696" customFormat="1" ht="12.75" x14ac:dyDescent="0.2">
      <c r="A1015" s="696" t="s">
        <v>6</v>
      </c>
      <c r="B1015" s="696" t="s">
        <v>60</v>
      </c>
      <c r="C1015" s="696" t="s">
        <v>22</v>
      </c>
      <c r="D1015" s="696" t="s">
        <v>1026</v>
      </c>
      <c r="E1015" s="699" t="s">
        <v>1063</v>
      </c>
      <c r="F1015" s="696" t="s">
        <v>11</v>
      </c>
      <c r="G1015" s="696">
        <v>1</v>
      </c>
      <c r="H1015" s="696">
        <v>1</v>
      </c>
      <c r="I1015" s="696">
        <v>1</v>
      </c>
      <c r="J1015" s="696">
        <v>1</v>
      </c>
      <c r="K1015" s="696">
        <v>1</v>
      </c>
      <c r="L1015" s="696">
        <v>1</v>
      </c>
      <c r="M1015" s="696">
        <v>1</v>
      </c>
      <c r="N1015" s="696">
        <v>1</v>
      </c>
      <c r="O1015" s="696">
        <v>1</v>
      </c>
      <c r="P1015" s="696">
        <v>1</v>
      </c>
      <c r="Q1015" s="696">
        <v>1</v>
      </c>
      <c r="R1015" s="696">
        <v>1</v>
      </c>
      <c r="S1015" s="696">
        <v>1</v>
      </c>
      <c r="T1015" s="696">
        <v>1</v>
      </c>
      <c r="U1015" s="696">
        <v>1</v>
      </c>
      <c r="V1015" s="696">
        <v>1</v>
      </c>
      <c r="W1015" s="696">
        <v>1</v>
      </c>
      <c r="X1015" s="696">
        <v>1</v>
      </c>
      <c r="Y1015" s="696">
        <v>1</v>
      </c>
      <c r="Z1015" s="696">
        <v>1</v>
      </c>
      <c r="AA1015" s="696">
        <v>1</v>
      </c>
      <c r="AB1015" s="696">
        <v>1</v>
      </c>
      <c r="AC1015" s="696">
        <v>1</v>
      </c>
      <c r="AD1015" s="696">
        <v>1</v>
      </c>
      <c r="AE1015" s="696">
        <v>1</v>
      </c>
      <c r="AF1015" s="696">
        <v>1</v>
      </c>
      <c r="AG1015" s="696">
        <v>1</v>
      </c>
      <c r="AH1015" s="696">
        <v>1</v>
      </c>
      <c r="AI1015" s="696">
        <v>1</v>
      </c>
      <c r="AJ1015" s="696">
        <v>1</v>
      </c>
      <c r="AK1015" s="696">
        <v>1</v>
      </c>
      <c r="AL1015" s="696">
        <v>1</v>
      </c>
      <c r="AM1015" s="696">
        <v>1</v>
      </c>
      <c r="AN1015" s="696">
        <v>1</v>
      </c>
      <c r="AO1015" s="696">
        <v>1</v>
      </c>
      <c r="AP1015" s="696">
        <v>1</v>
      </c>
      <c r="AQ1015" s="696">
        <v>1</v>
      </c>
      <c r="AR1015" s="696">
        <v>1</v>
      </c>
      <c r="AS1015" s="696">
        <v>1</v>
      </c>
      <c r="AT1015" s="696">
        <v>1</v>
      </c>
      <c r="AU1015" s="696">
        <v>1</v>
      </c>
      <c r="AV1015" s="696">
        <v>1</v>
      </c>
      <c r="AW1015" s="696">
        <v>1</v>
      </c>
      <c r="AX1015" s="696">
        <v>1</v>
      </c>
      <c r="AY1015" s="696">
        <v>1</v>
      </c>
      <c r="AZ1015" s="696">
        <v>1</v>
      </c>
      <c r="BA1015" s="696">
        <v>1</v>
      </c>
      <c r="BB1015" s="696">
        <v>1</v>
      </c>
      <c r="BC1015" s="696">
        <v>1</v>
      </c>
      <c r="BD1015" s="696">
        <v>1</v>
      </c>
      <c r="BE1015" s="696">
        <v>1</v>
      </c>
      <c r="BF1015" s="696">
        <v>1</v>
      </c>
      <c r="BG1015" s="696">
        <v>1</v>
      </c>
      <c r="BH1015" s="696">
        <v>1</v>
      </c>
    </row>
    <row r="1016" spans="1:60" s="696" customFormat="1" ht="12.75" x14ac:dyDescent="0.2">
      <c r="A1016" s="696" t="s">
        <v>6</v>
      </c>
      <c r="B1016" s="696" t="s">
        <v>60</v>
      </c>
      <c r="C1016" s="696" t="s">
        <v>22</v>
      </c>
      <c r="D1016" s="696" t="s">
        <v>1026</v>
      </c>
      <c r="E1016" s="699" t="s">
        <v>1063</v>
      </c>
      <c r="F1016" s="696" t="s">
        <v>12</v>
      </c>
      <c r="G1016" s="700">
        <f>'3 Heat eta and phi'!D$33</f>
        <v>0.50580000000000003</v>
      </c>
      <c r="H1016" s="700">
        <f>'3 Heat eta and phi'!E$33</f>
        <v>0.51331800000000005</v>
      </c>
      <c r="I1016" s="700">
        <f>'3 Heat eta and phi'!F$33</f>
        <v>0.52095200000000008</v>
      </c>
      <c r="J1016" s="700">
        <f>'3 Heat eta and phi'!G$33</f>
        <v>0.52870200000000012</v>
      </c>
      <c r="K1016" s="700">
        <f>'3 Heat eta and phi'!H$33</f>
        <v>0.53656800000000016</v>
      </c>
      <c r="L1016" s="700">
        <f>'3 Heat eta and phi'!I$33</f>
        <v>0.54455000000000009</v>
      </c>
      <c r="M1016" s="700">
        <f>'3 Heat eta and phi'!J$33</f>
        <v>0.55264800000000014</v>
      </c>
      <c r="N1016" s="700">
        <f>'3 Heat eta and phi'!K$33</f>
        <v>0.56086200000000019</v>
      </c>
      <c r="O1016" s="700">
        <f>'3 Heat eta and phi'!L$33</f>
        <v>0.56919200000000025</v>
      </c>
      <c r="P1016" s="700">
        <f>'3 Heat eta and phi'!M$33</f>
        <v>0.57763800000000032</v>
      </c>
      <c r="Q1016" s="700">
        <f>'3 Heat eta and phi'!N$33</f>
        <v>0.58620000000000028</v>
      </c>
      <c r="R1016" s="700">
        <f>'3 Heat eta and phi'!O$33</f>
        <v>0.59487800000000024</v>
      </c>
      <c r="S1016" s="700">
        <f>'3 Heat eta and phi'!P$33</f>
        <v>0.60367200000000021</v>
      </c>
      <c r="T1016" s="700">
        <f>'3 Heat eta and phi'!Q$33</f>
        <v>0.61258200000000029</v>
      </c>
      <c r="U1016" s="700">
        <f>'3 Heat eta and phi'!R$33</f>
        <v>0.62160800000000038</v>
      </c>
      <c r="V1016" s="700">
        <f>'3 Heat eta and phi'!S$33</f>
        <v>0.63075000000000037</v>
      </c>
      <c r="W1016" s="700">
        <f>'3 Heat eta and phi'!T$33</f>
        <v>0.64000800000000035</v>
      </c>
      <c r="X1016" s="700">
        <f>'3 Heat eta and phi'!U$33</f>
        <v>0.64938200000000035</v>
      </c>
      <c r="Y1016" s="700">
        <f>'3 Heat eta and phi'!V$33</f>
        <v>0.65887200000000035</v>
      </c>
      <c r="Z1016" s="700">
        <f>'3 Heat eta and phi'!W$33</f>
        <v>0.66847800000000035</v>
      </c>
      <c r="AA1016" s="700">
        <f>'3 Heat eta and phi'!X$33</f>
        <v>0.67820000000000036</v>
      </c>
      <c r="AB1016" s="700">
        <f>'3 Heat eta and phi'!Y$33</f>
        <v>0.68803800000000048</v>
      </c>
      <c r="AC1016" s="700">
        <f>'3 Heat eta and phi'!Z$33</f>
        <v>0.6979920000000005</v>
      </c>
      <c r="AD1016" s="700">
        <f>'3 Heat eta and phi'!AA$33</f>
        <v>0.70806200000000041</v>
      </c>
      <c r="AE1016" s="700">
        <f>'3 Heat eta and phi'!AB$33</f>
        <v>0.71824800000000055</v>
      </c>
      <c r="AF1016" s="700">
        <f>'3 Heat eta and phi'!AC$33</f>
        <v>0.73</v>
      </c>
      <c r="AG1016" s="700">
        <f>'3 Heat eta and phi'!AD$33</f>
        <v>0.73499999999999999</v>
      </c>
      <c r="AH1016" s="700">
        <f>'3 Heat eta and phi'!AE$33</f>
        <v>0.74299999999999999</v>
      </c>
      <c r="AI1016" s="700">
        <f>'3 Heat eta and phi'!AF$33</f>
        <v>0.75</v>
      </c>
      <c r="AJ1016" s="700">
        <f>'3 Heat eta and phi'!AG$33</f>
        <v>0.75700000000000001</v>
      </c>
      <c r="AK1016" s="700">
        <f>'3 Heat eta and phi'!AH$33</f>
        <v>0.76300000000000001</v>
      </c>
      <c r="AL1016" s="700">
        <f>'3 Heat eta and phi'!AI$33</f>
        <v>0.77</v>
      </c>
      <c r="AM1016" s="700">
        <f>'3 Heat eta and phi'!AJ$33</f>
        <v>0.77600000000000002</v>
      </c>
      <c r="AN1016" s="700">
        <f>'3 Heat eta and phi'!AK$33</f>
        <v>0.78200000000000003</v>
      </c>
      <c r="AO1016" s="700">
        <f>'3 Heat eta and phi'!AL$33</f>
        <v>0.79</v>
      </c>
      <c r="AP1016" s="700">
        <f>'3 Heat eta and phi'!AM$33</f>
        <v>0.79700000000000004</v>
      </c>
      <c r="AQ1016" s="700">
        <f>'3 Heat eta and phi'!AN$33</f>
        <v>0.80400000000000005</v>
      </c>
      <c r="AR1016" s="700">
        <f>'3 Heat eta and phi'!AO$33</f>
        <v>0.81</v>
      </c>
      <c r="AS1016" s="700">
        <f>'3 Heat eta and phi'!AP$33</f>
        <v>0.81599999999999995</v>
      </c>
      <c r="AT1016" s="700">
        <f>'3 Heat eta and phi'!AQ$33</f>
        <v>0.82099999999999995</v>
      </c>
      <c r="AU1016" s="700">
        <f>'3 Heat eta and phi'!AR$33</f>
        <v>0.82599999999999996</v>
      </c>
      <c r="AV1016" s="700">
        <f>'3 Heat eta and phi'!AS$33</f>
        <v>0.83199999999999996</v>
      </c>
      <c r="AW1016" s="700">
        <f>'3 Heat eta and phi'!AT$33</f>
        <v>0.83699999999999997</v>
      </c>
      <c r="AX1016" s="700">
        <f>'3 Heat eta and phi'!AU$33</f>
        <v>0.84099999999999997</v>
      </c>
      <c r="AY1016" s="700">
        <f>'3 Heat eta and phi'!AV$33</f>
        <v>0.84499999999999997</v>
      </c>
      <c r="AZ1016" s="700">
        <f>'3 Heat eta and phi'!AW$33</f>
        <v>0.84899999999999998</v>
      </c>
      <c r="BA1016" s="700">
        <f>'3 Heat eta and phi'!AX$33</f>
        <v>0.85199999999999998</v>
      </c>
      <c r="BB1016" s="700">
        <f>'3 Heat eta and phi'!AY$33</f>
        <v>0.85499999999999998</v>
      </c>
      <c r="BC1016" s="700">
        <f>'3 Heat eta and phi'!AZ$33</f>
        <v>0.85799999999999998</v>
      </c>
      <c r="BD1016" s="700">
        <f>'3 Heat eta and phi'!BA$33</f>
        <v>0.86</v>
      </c>
      <c r="BE1016" s="700">
        <f>'3 Heat eta and phi'!BB$33</f>
        <v>0.86199999999999999</v>
      </c>
      <c r="BF1016" s="700">
        <f>'3 Heat eta and phi'!BC$33</f>
        <v>0.86399999999999999</v>
      </c>
      <c r="BG1016" s="700">
        <f>'3 Heat eta and phi'!BD$33</f>
        <v>0.86599999999999999</v>
      </c>
      <c r="BH1016" s="700">
        <f>'3 Heat eta and phi'!BE$33</f>
        <v>0.86799999999999999</v>
      </c>
    </row>
    <row r="1017" spans="1:60" s="696" customFormat="1" ht="12.75" x14ac:dyDescent="0.2">
      <c r="A1017" s="696" t="s">
        <v>6</v>
      </c>
      <c r="B1017" s="696" t="s">
        <v>60</v>
      </c>
      <c r="C1017" s="696" t="s">
        <v>22</v>
      </c>
      <c r="D1017" s="696" t="s">
        <v>1026</v>
      </c>
      <c r="E1017" s="699" t="s">
        <v>1063</v>
      </c>
      <c r="F1017" s="696" t="s">
        <v>13</v>
      </c>
      <c r="G1017" s="700">
        <f>'3 Heat eta and phi'!D$35</f>
        <v>2.2523315150448586E-2</v>
      </c>
      <c r="H1017" s="700">
        <f>'3 Heat eta and phi'!E$35</f>
        <v>2.1811785400176031E-2</v>
      </c>
      <c r="I1017" s="700">
        <f>'3 Heat eta and phi'!F$35</f>
        <v>2.6727624406541084E-2</v>
      </c>
      <c r="J1017" s="700">
        <f>'3 Heat eta and phi'!G$35</f>
        <v>4.0780453506767511E-2</v>
      </c>
      <c r="K1017" s="700">
        <f>'3 Heat eta and phi'!H$35</f>
        <v>2.7763134774204778E-2</v>
      </c>
      <c r="L1017" s="700">
        <f>'3 Heat eta and phi'!I$35</f>
        <v>2.8807307219392175E-2</v>
      </c>
      <c r="M1017" s="700">
        <f>'3 Heat eta and phi'!J$35</f>
        <v>2.528533801580346E-2</v>
      </c>
      <c r="N1017" s="700">
        <f>'3 Heat eta and phi'!K$35</f>
        <v>2.3170089520800352E-2</v>
      </c>
      <c r="O1017" s="700">
        <f>'3 Heat eta and phi'!L$35</f>
        <v>2.9127917178452426E-2</v>
      </c>
      <c r="P1017" s="700">
        <f>'3 Heat eta and phi'!M$35</f>
        <v>3.0520961234871025E-2</v>
      </c>
      <c r="Q1017" s="700">
        <f>'3 Heat eta and phi'!N$35</f>
        <v>3.0449692782649196E-2</v>
      </c>
      <c r="R1017" s="700">
        <f>'3 Heat eta and phi'!O$35</f>
        <v>2.9315757019968917E-2</v>
      </c>
      <c r="S1017" s="700">
        <f>'3 Heat eta and phi'!P$35</f>
        <v>2.6947938951335515E-2</v>
      </c>
      <c r="T1017" s="700">
        <f>'3 Heat eta and phi'!Q$35</f>
        <v>2.685916928335319E-2</v>
      </c>
      <c r="U1017" s="700">
        <f>'3 Heat eta and phi'!R$35</f>
        <v>2.7736330886564242E-2</v>
      </c>
      <c r="V1017" s="700">
        <f>'3 Heat eta and phi'!S$35</f>
        <v>2.2937651321664143E-2</v>
      </c>
      <c r="W1017" s="700">
        <f>'3 Heat eta and phi'!T$35</f>
        <v>2.5096199088034954E-2</v>
      </c>
      <c r="X1017" s="700">
        <f>'3 Heat eta and phi'!U$35</f>
        <v>3.5413990172433629E-2</v>
      </c>
      <c r="Y1017" s="700">
        <f>'3 Heat eta and phi'!V$35</f>
        <v>3.2985583598380219E-2</v>
      </c>
      <c r="Z1017" s="700">
        <f>'3 Heat eta and phi'!W$35</f>
        <v>3.9051721215704549E-2</v>
      </c>
      <c r="AA1017" s="700">
        <f>'3 Heat eta and phi'!X$35</f>
        <v>3.0576593318389578E-2</v>
      </c>
      <c r="AB1017" s="700">
        <f>'3 Heat eta and phi'!Y$35</f>
        <v>2.9062794108648538E-2</v>
      </c>
      <c r="AC1017" s="700">
        <f>'3 Heat eta and phi'!Z$35</f>
        <v>3.8242815991483936E-2</v>
      </c>
      <c r="AD1017" s="700">
        <f>'3 Heat eta and phi'!AA$35</f>
        <v>3.4042891055378832E-2</v>
      </c>
      <c r="AE1017" s="700">
        <f>'3 Heat eta and phi'!AB$35</f>
        <v>3.2743963751557192E-2</v>
      </c>
      <c r="AF1017" s="700">
        <f>'3 Heat eta and phi'!AC$35</f>
        <v>3.7077256720010277E-2</v>
      </c>
      <c r="AG1017" s="700">
        <f>'3 Heat eta and phi'!AD$35</f>
        <v>3.8971075041507652E-2</v>
      </c>
      <c r="AH1017" s="700">
        <f>'3 Heat eta and phi'!AE$35</f>
        <v>3.600753901452769E-2</v>
      </c>
      <c r="AI1017" s="700">
        <f>'3 Heat eta and phi'!AF$35</f>
        <v>3.3408989472494932E-2</v>
      </c>
      <c r="AJ1017" s="700">
        <f>'3 Heat eta and phi'!AG$35</f>
        <v>3.0337279107051196E-2</v>
      </c>
      <c r="AK1017" s="700">
        <f>'3 Heat eta and phi'!AH$35</f>
        <v>3.4351544648789645E-2</v>
      </c>
      <c r="AL1017" s="700">
        <f>'3 Heat eta and phi'!AI$35</f>
        <v>4.3041548437846022E-2</v>
      </c>
      <c r="AM1017" s="700">
        <f>'3 Heat eta and phi'!AJ$35</f>
        <v>3.795603230874911E-2</v>
      </c>
      <c r="AN1017" s="700">
        <f>'3 Heat eta and phi'!AK$35</f>
        <v>3.8782267265832893E-2</v>
      </c>
      <c r="AO1017" s="700">
        <f>'3 Heat eta and phi'!AL$35</f>
        <v>4.1315298316505045E-2</v>
      </c>
      <c r="AP1017" s="700">
        <f>'3 Heat eta and phi'!AM$35</f>
        <v>3.581638000174614E-2</v>
      </c>
      <c r="AQ1017" s="700">
        <f>'3 Heat eta and phi'!AN$35</f>
        <v>4.5988500651830799E-2</v>
      </c>
      <c r="AR1017" s="700">
        <f>'3 Heat eta and phi'!AO$35</f>
        <v>4.5779260115942355E-2</v>
      </c>
      <c r="AS1017" s="700">
        <f>'3 Heat eta and phi'!AP$35</f>
        <v>4.0243186242407081E-2</v>
      </c>
      <c r="AT1017" s="700">
        <f>'3 Heat eta and phi'!AQ$35</f>
        <v>4.1673535789272131E-2</v>
      </c>
      <c r="AU1017" s="700">
        <f>'3 Heat eta and phi'!AR$35</f>
        <v>4.2268475875442135E-2</v>
      </c>
      <c r="AV1017" s="700">
        <f>'3 Heat eta and phi'!AS$35</f>
        <v>4.4877983585370207E-2</v>
      </c>
      <c r="AW1017" s="700">
        <f>'3 Heat eta and phi'!AT$35</f>
        <v>4.4580298076698166E-2</v>
      </c>
      <c r="AX1017" s="700">
        <f>'3 Heat eta and phi'!AU$35</f>
        <v>4.4534706536941138E-2</v>
      </c>
      <c r="AY1017" s="700">
        <f>'3 Heat eta and phi'!AV$35</f>
        <v>4.4780381636817641E-2</v>
      </c>
      <c r="AZ1017" s="700">
        <f>'3 Heat eta and phi'!AW$35</f>
        <v>4.5732490908387713E-2</v>
      </c>
      <c r="BA1017" s="700">
        <f>'3 Heat eta and phi'!AX$35</f>
        <v>4.7316152419067954E-2</v>
      </c>
      <c r="BB1017" s="700">
        <f>'3 Heat eta and phi'!AY$35</f>
        <v>3.8223692849313484E-2</v>
      </c>
      <c r="BC1017" s="700">
        <f>'3 Heat eta and phi'!AZ$35</f>
        <v>4.0189295897654409E-2</v>
      </c>
      <c r="BD1017" s="700">
        <f>'3 Heat eta and phi'!BA$35</f>
        <v>4.7151615347523546E-2</v>
      </c>
      <c r="BE1017" s="700">
        <f>'3 Heat eta and phi'!BB$35</f>
        <v>4.9933815432876671E-2</v>
      </c>
      <c r="BF1017" s="700">
        <f>'3 Heat eta and phi'!BC$35</f>
        <v>5.0007112867071712E-2</v>
      </c>
      <c r="BG1017" s="700">
        <f>'3 Heat eta and phi'!BD$35</f>
        <v>4.200378722671716E-2</v>
      </c>
      <c r="BH1017" s="700">
        <f>'3 Heat eta and phi'!BE$35</f>
        <v>4.6479600619728001E-2</v>
      </c>
    </row>
    <row r="1018" spans="1:60" s="697" customFormat="1" ht="12.75" x14ac:dyDescent="0.2">
      <c r="A1018" s="697" t="s">
        <v>6</v>
      </c>
      <c r="B1018" s="697" t="s">
        <v>60</v>
      </c>
      <c r="C1018" s="697" t="s">
        <v>16</v>
      </c>
      <c r="F1018" s="697" t="s">
        <v>9</v>
      </c>
      <c r="Q1018" s="697">
        <v>750</v>
      </c>
      <c r="R1018" s="697">
        <v>723</v>
      </c>
      <c r="S1018" s="697">
        <v>857</v>
      </c>
      <c r="T1018" s="697">
        <v>904</v>
      </c>
      <c r="U1018" s="697">
        <v>834</v>
      </c>
      <c r="V1018" s="697">
        <v>858</v>
      </c>
      <c r="W1018" s="697">
        <v>845</v>
      </c>
      <c r="X1018" s="697">
        <v>860</v>
      </c>
      <c r="Y1018" s="697">
        <v>826</v>
      </c>
      <c r="Z1018" s="697">
        <v>738</v>
      </c>
      <c r="AA1018" s="697">
        <v>573</v>
      </c>
      <c r="AB1018" s="697">
        <v>538</v>
      </c>
      <c r="AC1018" s="697">
        <v>533</v>
      </c>
      <c r="AD1018" s="697">
        <v>531</v>
      </c>
      <c r="AE1018" s="697">
        <v>478</v>
      </c>
      <c r="AF1018" s="697">
        <v>430</v>
      </c>
      <c r="AG1018" s="697">
        <v>411</v>
      </c>
      <c r="AH1018" s="697">
        <v>353</v>
      </c>
      <c r="AI1018" s="697">
        <v>323</v>
      </c>
      <c r="AJ1018" s="697">
        <v>302</v>
      </c>
      <c r="AK1018" s="697">
        <v>291</v>
      </c>
      <c r="AL1018" s="697">
        <v>265</v>
      </c>
      <c r="AM1018" s="697">
        <v>253</v>
      </c>
      <c r="AN1018" s="697">
        <v>264</v>
      </c>
      <c r="AO1018" s="697">
        <v>249</v>
      </c>
      <c r="AP1018" s="697">
        <v>240</v>
      </c>
      <c r="AQ1018" s="697">
        <v>250</v>
      </c>
      <c r="AR1018" s="697">
        <v>220</v>
      </c>
      <c r="AS1018" s="697">
        <v>194</v>
      </c>
      <c r="AT1018" s="697">
        <v>164</v>
      </c>
      <c r="AU1018" s="697">
        <v>150</v>
      </c>
      <c r="AV1018" s="697">
        <v>196</v>
      </c>
      <c r="AW1018" s="697">
        <v>206</v>
      </c>
      <c r="AX1018" s="697">
        <v>166</v>
      </c>
      <c r="AY1018" s="697">
        <v>163</v>
      </c>
      <c r="AZ1018" s="697">
        <v>143</v>
      </c>
      <c r="BA1018" s="697">
        <v>174</v>
      </c>
      <c r="BB1018" s="697">
        <v>176</v>
      </c>
      <c r="BC1018" s="697">
        <v>167</v>
      </c>
      <c r="BD1018" s="697">
        <v>133</v>
      </c>
      <c r="BE1018" s="697">
        <v>168</v>
      </c>
      <c r="BF1018" s="697">
        <v>144</v>
      </c>
      <c r="BG1018" s="697">
        <v>142</v>
      </c>
      <c r="BH1018" s="697">
        <v>131</v>
      </c>
    </row>
    <row r="1019" spans="1:60" s="697" customFormat="1" ht="12.75" x14ac:dyDescent="0.2">
      <c r="A1019" s="697" t="s">
        <v>6</v>
      </c>
      <c r="B1019" s="697" t="s">
        <v>60</v>
      </c>
      <c r="C1019" s="697" t="s">
        <v>16</v>
      </c>
      <c r="F1019" s="697" t="s">
        <v>10</v>
      </c>
      <c r="Q1019" s="698">
        <v>6.0370432976745297E-3</v>
      </c>
      <c r="R1019" s="697">
        <v>5.83629318695512E-3</v>
      </c>
      <c r="S1019" s="697">
        <v>6.8689686127408603E-3</v>
      </c>
      <c r="T1019" s="698">
        <v>6.8919774028528497E-3</v>
      </c>
      <c r="U1019" s="698">
        <v>6.6246733337040203E-3</v>
      </c>
      <c r="V1019" s="698">
        <v>6.94584989516462E-3</v>
      </c>
      <c r="W1019" s="698">
        <v>6.77821985497016E-3</v>
      </c>
      <c r="X1019" s="698">
        <v>6.7201150233641201E-3</v>
      </c>
      <c r="Y1019" s="697">
        <v>6.45771603249185E-3</v>
      </c>
      <c r="Z1019" s="697">
        <v>5.5047924514228198E-3</v>
      </c>
      <c r="AA1019" s="697">
        <v>4.6143810850640598E-3</v>
      </c>
      <c r="AB1019" s="697">
        <v>4.4250335167501497E-3</v>
      </c>
      <c r="AC1019" s="697">
        <v>4.4166024477755401E-3</v>
      </c>
      <c r="AD1019" s="697">
        <v>4.4388343671108296E-3</v>
      </c>
      <c r="AE1019" s="697">
        <v>4.0019088602931902E-3</v>
      </c>
      <c r="AF1019" s="697">
        <v>3.44918863853305E-3</v>
      </c>
      <c r="AG1019" s="697">
        <v>3.2182287996241499E-3</v>
      </c>
      <c r="AH1019" s="697">
        <v>2.7346110345041301E-3</v>
      </c>
      <c r="AI1019" s="697">
        <v>2.4706467281141202E-3</v>
      </c>
      <c r="AJ1019" s="697">
        <v>2.3597437099546802E-3</v>
      </c>
      <c r="AK1019" s="697">
        <v>2.2852924546082798E-3</v>
      </c>
      <c r="AL1019" s="697">
        <v>1.99291574854668E-3</v>
      </c>
      <c r="AM1019" s="697">
        <v>1.94503171247357E-3</v>
      </c>
      <c r="AN1019" s="697">
        <v>1.9978810352656298E-3</v>
      </c>
      <c r="AO1019" s="697">
        <v>1.88775084721348E-3</v>
      </c>
      <c r="AP1019" s="697">
        <v>1.8264701181878399E-3</v>
      </c>
      <c r="AQ1019" s="697">
        <v>1.7972681524083399E-3</v>
      </c>
      <c r="AR1019" s="697">
        <v>1.6204948401971099E-3</v>
      </c>
      <c r="AS1019" s="697">
        <v>1.42413542500165E-3</v>
      </c>
      <c r="AT1019" s="697">
        <v>1.1824421756936E-3</v>
      </c>
      <c r="AU1019" s="697">
        <v>1.0759784230460201E-3</v>
      </c>
      <c r="AV1019" s="697">
        <v>1.3910871061839499E-3</v>
      </c>
      <c r="AW1019" s="697">
        <v>1.5053087709811499E-3</v>
      </c>
      <c r="AX1019" s="697">
        <v>1.20329092820122E-3</v>
      </c>
      <c r="AY1019" s="697">
        <v>1.1763941714359901E-3</v>
      </c>
      <c r="AZ1019" s="697">
        <v>1.04007564186486E-3</v>
      </c>
      <c r="BA1019" s="697">
        <v>1.2866206243807199E-3</v>
      </c>
      <c r="BB1019" s="697">
        <v>1.3225525263759099E-3</v>
      </c>
      <c r="BC1019" s="697">
        <v>1.2553181893350601E-3</v>
      </c>
      <c r="BD1019" s="697">
        <v>1.0772370893539799E-3</v>
      </c>
      <c r="BE1019" s="697">
        <v>1.29405964998768E-3</v>
      </c>
      <c r="BF1019" s="697">
        <v>1.2173369064425899E-3</v>
      </c>
      <c r="BG1019" s="697">
        <v>1.1658169339014599E-3</v>
      </c>
      <c r="BH1019" s="697">
        <v>1.0684544928103599E-3</v>
      </c>
    </row>
    <row r="1020" spans="1:60" s="696" customFormat="1" ht="12.75" x14ac:dyDescent="0.2">
      <c r="A1020" s="696" t="s">
        <v>6</v>
      </c>
      <c r="B1020" s="696" t="s">
        <v>60</v>
      </c>
      <c r="C1020" s="696" t="s">
        <v>16</v>
      </c>
      <c r="D1020" s="696" t="s">
        <v>1026</v>
      </c>
      <c r="E1020" s="699" t="s">
        <v>1063</v>
      </c>
      <c r="F1020" s="696" t="s">
        <v>11</v>
      </c>
      <c r="G1020" s="705"/>
      <c r="H1020" s="705"/>
      <c r="I1020" s="705"/>
      <c r="J1020" s="705"/>
      <c r="K1020" s="705"/>
      <c r="L1020" s="705"/>
      <c r="M1020" s="705"/>
      <c r="N1020" s="705"/>
      <c r="O1020" s="705"/>
      <c r="P1020" s="705"/>
      <c r="Q1020" s="696">
        <v>1</v>
      </c>
      <c r="R1020" s="696">
        <v>1</v>
      </c>
      <c r="S1020" s="696">
        <v>1</v>
      </c>
      <c r="T1020" s="696">
        <v>1</v>
      </c>
      <c r="U1020" s="696">
        <v>1</v>
      </c>
      <c r="V1020" s="696">
        <v>1</v>
      </c>
      <c r="W1020" s="696">
        <v>1</v>
      </c>
      <c r="X1020" s="696">
        <v>1</v>
      </c>
      <c r="Y1020" s="696">
        <v>1</v>
      </c>
      <c r="Z1020" s="696">
        <v>1</v>
      </c>
      <c r="AA1020" s="696">
        <v>1</v>
      </c>
      <c r="AB1020" s="696">
        <v>1</v>
      </c>
      <c r="AC1020" s="696">
        <v>1</v>
      </c>
      <c r="AD1020" s="696">
        <v>1</v>
      </c>
      <c r="AE1020" s="696">
        <v>1</v>
      </c>
      <c r="AF1020" s="696">
        <v>1</v>
      </c>
      <c r="AG1020" s="696">
        <v>1</v>
      </c>
      <c r="AH1020" s="696">
        <v>1</v>
      </c>
      <c r="AI1020" s="696">
        <v>1</v>
      </c>
      <c r="AJ1020" s="696">
        <v>1</v>
      </c>
      <c r="AK1020" s="696">
        <v>1</v>
      </c>
      <c r="AL1020" s="696">
        <v>1</v>
      </c>
      <c r="AM1020" s="696">
        <v>1</v>
      </c>
      <c r="AN1020" s="696">
        <v>1</v>
      </c>
      <c r="AO1020" s="696">
        <v>1</v>
      </c>
      <c r="AP1020" s="696">
        <v>1</v>
      </c>
      <c r="AQ1020" s="696">
        <v>1</v>
      </c>
      <c r="AR1020" s="696">
        <v>1</v>
      </c>
      <c r="AS1020" s="696">
        <v>1</v>
      </c>
      <c r="AT1020" s="696">
        <v>1</v>
      </c>
      <c r="AU1020" s="696">
        <v>1</v>
      </c>
      <c r="AV1020" s="696">
        <v>1</v>
      </c>
      <c r="AW1020" s="696">
        <v>1</v>
      </c>
      <c r="AX1020" s="696">
        <v>1</v>
      </c>
      <c r="AY1020" s="696">
        <v>1</v>
      </c>
      <c r="AZ1020" s="696">
        <v>1</v>
      </c>
      <c r="BA1020" s="696">
        <v>1</v>
      </c>
      <c r="BB1020" s="696">
        <v>1</v>
      </c>
      <c r="BC1020" s="696">
        <v>1</v>
      </c>
      <c r="BD1020" s="696">
        <v>1</v>
      </c>
      <c r="BE1020" s="696">
        <v>1</v>
      </c>
      <c r="BF1020" s="696">
        <v>1</v>
      </c>
      <c r="BG1020" s="696">
        <v>1</v>
      </c>
      <c r="BH1020" s="696">
        <v>1</v>
      </c>
    </row>
    <row r="1021" spans="1:60" s="696" customFormat="1" ht="12.75" x14ac:dyDescent="0.2">
      <c r="A1021" s="696" t="s">
        <v>6</v>
      </c>
      <c r="B1021" s="696" t="s">
        <v>60</v>
      </c>
      <c r="C1021" s="696" t="s">
        <v>16</v>
      </c>
      <c r="D1021" s="696" t="s">
        <v>1026</v>
      </c>
      <c r="E1021" s="699" t="s">
        <v>1063</v>
      </c>
      <c r="F1021" s="696" t="s">
        <v>12</v>
      </c>
      <c r="G1021" s="705"/>
      <c r="H1021" s="705"/>
      <c r="I1021" s="705"/>
      <c r="J1021" s="705"/>
      <c r="K1021" s="705"/>
      <c r="L1021" s="705"/>
      <c r="M1021" s="705"/>
      <c r="N1021" s="705"/>
      <c r="O1021" s="705"/>
      <c r="P1021" s="705"/>
      <c r="Q1021" s="700">
        <f>'3 Heat eta and phi'!N$33</f>
        <v>0.58620000000000028</v>
      </c>
      <c r="R1021" s="700">
        <f>'3 Heat eta and phi'!O$33</f>
        <v>0.59487800000000024</v>
      </c>
      <c r="S1021" s="700">
        <f>'3 Heat eta and phi'!P$33</f>
        <v>0.60367200000000021</v>
      </c>
      <c r="T1021" s="700">
        <f>'3 Heat eta and phi'!Q$33</f>
        <v>0.61258200000000029</v>
      </c>
      <c r="U1021" s="700">
        <f>'3 Heat eta and phi'!R$33</f>
        <v>0.62160800000000038</v>
      </c>
      <c r="V1021" s="700">
        <f>'3 Heat eta and phi'!S$33</f>
        <v>0.63075000000000037</v>
      </c>
      <c r="W1021" s="700">
        <f>'3 Heat eta and phi'!T$33</f>
        <v>0.64000800000000035</v>
      </c>
      <c r="X1021" s="700">
        <f>'3 Heat eta and phi'!U$33</f>
        <v>0.64938200000000035</v>
      </c>
      <c r="Y1021" s="700">
        <f>'3 Heat eta and phi'!V$33</f>
        <v>0.65887200000000035</v>
      </c>
      <c r="Z1021" s="700">
        <f>'3 Heat eta and phi'!W$33</f>
        <v>0.66847800000000035</v>
      </c>
      <c r="AA1021" s="700">
        <f>'3 Heat eta and phi'!X$33</f>
        <v>0.67820000000000036</v>
      </c>
      <c r="AB1021" s="700">
        <f>'3 Heat eta and phi'!Y$33</f>
        <v>0.68803800000000048</v>
      </c>
      <c r="AC1021" s="700">
        <f>'3 Heat eta and phi'!Z$33</f>
        <v>0.6979920000000005</v>
      </c>
      <c r="AD1021" s="700">
        <f>'3 Heat eta and phi'!AA$33</f>
        <v>0.70806200000000041</v>
      </c>
      <c r="AE1021" s="700">
        <f>'3 Heat eta and phi'!AB$33</f>
        <v>0.71824800000000055</v>
      </c>
      <c r="AF1021" s="700">
        <f>'3 Heat eta and phi'!AC$33</f>
        <v>0.73</v>
      </c>
      <c r="AG1021" s="700">
        <f>'3 Heat eta and phi'!AD$33</f>
        <v>0.73499999999999999</v>
      </c>
      <c r="AH1021" s="700">
        <f>'3 Heat eta and phi'!AE$33</f>
        <v>0.74299999999999999</v>
      </c>
      <c r="AI1021" s="700">
        <f>'3 Heat eta and phi'!AF$33</f>
        <v>0.75</v>
      </c>
      <c r="AJ1021" s="700">
        <f>'3 Heat eta and phi'!AG$33</f>
        <v>0.75700000000000001</v>
      </c>
      <c r="AK1021" s="700">
        <f>'3 Heat eta and phi'!AH$33</f>
        <v>0.76300000000000001</v>
      </c>
      <c r="AL1021" s="700">
        <f>'3 Heat eta and phi'!AI$33</f>
        <v>0.77</v>
      </c>
      <c r="AM1021" s="700">
        <f>'3 Heat eta and phi'!AJ$33</f>
        <v>0.77600000000000002</v>
      </c>
      <c r="AN1021" s="700">
        <f>'3 Heat eta and phi'!AK$33</f>
        <v>0.78200000000000003</v>
      </c>
      <c r="AO1021" s="700">
        <f>'3 Heat eta and phi'!AL$33</f>
        <v>0.79</v>
      </c>
      <c r="AP1021" s="700">
        <f>'3 Heat eta and phi'!AM$33</f>
        <v>0.79700000000000004</v>
      </c>
      <c r="AQ1021" s="700">
        <f>'3 Heat eta and phi'!AN$33</f>
        <v>0.80400000000000005</v>
      </c>
      <c r="AR1021" s="700">
        <f>'3 Heat eta and phi'!AO$33</f>
        <v>0.81</v>
      </c>
      <c r="AS1021" s="700">
        <f>'3 Heat eta and phi'!AP$33</f>
        <v>0.81599999999999995</v>
      </c>
      <c r="AT1021" s="700">
        <f>'3 Heat eta and phi'!AQ$33</f>
        <v>0.82099999999999995</v>
      </c>
      <c r="AU1021" s="700">
        <f>'3 Heat eta and phi'!AR$33</f>
        <v>0.82599999999999996</v>
      </c>
      <c r="AV1021" s="700">
        <f>'3 Heat eta and phi'!AS$33</f>
        <v>0.83199999999999996</v>
      </c>
      <c r="AW1021" s="700">
        <f>'3 Heat eta and phi'!AT$33</f>
        <v>0.83699999999999997</v>
      </c>
      <c r="AX1021" s="700">
        <f>'3 Heat eta and phi'!AU$33</f>
        <v>0.84099999999999997</v>
      </c>
      <c r="AY1021" s="700">
        <f>'3 Heat eta and phi'!AV$33</f>
        <v>0.84499999999999997</v>
      </c>
      <c r="AZ1021" s="700">
        <f>'3 Heat eta and phi'!AW$33</f>
        <v>0.84899999999999998</v>
      </c>
      <c r="BA1021" s="700">
        <f>'3 Heat eta and phi'!AX$33</f>
        <v>0.85199999999999998</v>
      </c>
      <c r="BB1021" s="700">
        <f>'3 Heat eta and phi'!AY$33</f>
        <v>0.85499999999999998</v>
      </c>
      <c r="BC1021" s="700">
        <f>'3 Heat eta and phi'!AZ$33</f>
        <v>0.85799999999999998</v>
      </c>
      <c r="BD1021" s="700">
        <f>'3 Heat eta and phi'!BA$33</f>
        <v>0.86</v>
      </c>
      <c r="BE1021" s="700">
        <f>'3 Heat eta and phi'!BB$33</f>
        <v>0.86199999999999999</v>
      </c>
      <c r="BF1021" s="700">
        <f>'3 Heat eta and phi'!BC$33</f>
        <v>0.86399999999999999</v>
      </c>
      <c r="BG1021" s="700">
        <f>'3 Heat eta and phi'!BD$33</f>
        <v>0.86599999999999999</v>
      </c>
      <c r="BH1021" s="700">
        <f>'3 Heat eta and phi'!BE$33</f>
        <v>0.86799999999999999</v>
      </c>
    </row>
    <row r="1022" spans="1:60" s="696" customFormat="1" ht="12.75" x14ac:dyDescent="0.2">
      <c r="A1022" s="696" t="s">
        <v>6</v>
      </c>
      <c r="B1022" s="696" t="s">
        <v>60</v>
      </c>
      <c r="C1022" s="696" t="s">
        <v>16</v>
      </c>
      <c r="D1022" s="696" t="s">
        <v>1026</v>
      </c>
      <c r="E1022" s="699" t="s">
        <v>1063</v>
      </c>
      <c r="F1022" s="696" t="s">
        <v>13</v>
      </c>
      <c r="G1022" s="705"/>
      <c r="H1022" s="705"/>
      <c r="I1022" s="705"/>
      <c r="J1022" s="705"/>
      <c r="K1022" s="705"/>
      <c r="L1022" s="705"/>
      <c r="M1022" s="705"/>
      <c r="N1022" s="705"/>
      <c r="O1022" s="705"/>
      <c r="P1022" s="705"/>
      <c r="Q1022" s="700">
        <f>'3 Heat eta and phi'!N$35</f>
        <v>3.0449692782649196E-2</v>
      </c>
      <c r="R1022" s="700">
        <f>'3 Heat eta and phi'!O$35</f>
        <v>2.9315757019968917E-2</v>
      </c>
      <c r="S1022" s="700">
        <f>'3 Heat eta and phi'!P$35</f>
        <v>2.6947938951335515E-2</v>
      </c>
      <c r="T1022" s="700">
        <f>'3 Heat eta and phi'!Q$35</f>
        <v>2.685916928335319E-2</v>
      </c>
      <c r="U1022" s="700">
        <f>'3 Heat eta and phi'!R$35</f>
        <v>2.7736330886564242E-2</v>
      </c>
      <c r="V1022" s="700">
        <f>'3 Heat eta and phi'!S$35</f>
        <v>2.2937651321664143E-2</v>
      </c>
      <c r="W1022" s="700">
        <f>'3 Heat eta and phi'!T$35</f>
        <v>2.5096199088034954E-2</v>
      </c>
      <c r="X1022" s="700">
        <f>'3 Heat eta and phi'!U$35</f>
        <v>3.5413990172433629E-2</v>
      </c>
      <c r="Y1022" s="700">
        <f>'3 Heat eta and phi'!V$35</f>
        <v>3.2985583598380219E-2</v>
      </c>
      <c r="Z1022" s="700">
        <f>'3 Heat eta and phi'!W$35</f>
        <v>3.9051721215704549E-2</v>
      </c>
      <c r="AA1022" s="700">
        <f>'3 Heat eta and phi'!X$35</f>
        <v>3.0576593318389578E-2</v>
      </c>
      <c r="AB1022" s="700">
        <f>'3 Heat eta and phi'!Y$35</f>
        <v>2.9062794108648538E-2</v>
      </c>
      <c r="AC1022" s="700">
        <f>'3 Heat eta and phi'!Z$35</f>
        <v>3.8242815991483936E-2</v>
      </c>
      <c r="AD1022" s="700">
        <f>'3 Heat eta and phi'!AA$35</f>
        <v>3.4042891055378832E-2</v>
      </c>
      <c r="AE1022" s="700">
        <f>'3 Heat eta and phi'!AB$35</f>
        <v>3.2743963751557192E-2</v>
      </c>
      <c r="AF1022" s="700">
        <f>'3 Heat eta and phi'!AC$35</f>
        <v>3.7077256720010277E-2</v>
      </c>
      <c r="AG1022" s="700">
        <f>'3 Heat eta and phi'!AD$35</f>
        <v>3.8971075041507652E-2</v>
      </c>
      <c r="AH1022" s="700">
        <f>'3 Heat eta and phi'!AE$35</f>
        <v>3.600753901452769E-2</v>
      </c>
      <c r="AI1022" s="700">
        <f>'3 Heat eta and phi'!AF$35</f>
        <v>3.3408989472494932E-2</v>
      </c>
      <c r="AJ1022" s="700">
        <f>'3 Heat eta and phi'!AG$35</f>
        <v>3.0337279107051196E-2</v>
      </c>
      <c r="AK1022" s="700">
        <f>'3 Heat eta and phi'!AH$35</f>
        <v>3.4351544648789645E-2</v>
      </c>
      <c r="AL1022" s="700">
        <f>'3 Heat eta and phi'!AI$35</f>
        <v>4.3041548437846022E-2</v>
      </c>
      <c r="AM1022" s="700">
        <f>'3 Heat eta and phi'!AJ$35</f>
        <v>3.795603230874911E-2</v>
      </c>
      <c r="AN1022" s="700">
        <f>'3 Heat eta and phi'!AK$35</f>
        <v>3.8782267265832893E-2</v>
      </c>
      <c r="AO1022" s="700">
        <f>'3 Heat eta and phi'!AL$35</f>
        <v>4.1315298316505045E-2</v>
      </c>
      <c r="AP1022" s="700">
        <f>'3 Heat eta and phi'!AM$35</f>
        <v>3.581638000174614E-2</v>
      </c>
      <c r="AQ1022" s="700">
        <f>'3 Heat eta and phi'!AN$35</f>
        <v>4.5988500651830799E-2</v>
      </c>
      <c r="AR1022" s="700">
        <f>'3 Heat eta and phi'!AO$35</f>
        <v>4.5779260115942355E-2</v>
      </c>
      <c r="AS1022" s="700">
        <f>'3 Heat eta and phi'!AP$35</f>
        <v>4.0243186242407081E-2</v>
      </c>
      <c r="AT1022" s="700">
        <f>'3 Heat eta and phi'!AQ$35</f>
        <v>4.1673535789272131E-2</v>
      </c>
      <c r="AU1022" s="700">
        <f>'3 Heat eta and phi'!AR$35</f>
        <v>4.2268475875442135E-2</v>
      </c>
      <c r="AV1022" s="700">
        <f>'3 Heat eta and phi'!AS$35</f>
        <v>4.4877983585370207E-2</v>
      </c>
      <c r="AW1022" s="700">
        <f>'3 Heat eta and phi'!AT$35</f>
        <v>4.4580298076698166E-2</v>
      </c>
      <c r="AX1022" s="700">
        <f>'3 Heat eta and phi'!AU$35</f>
        <v>4.4534706536941138E-2</v>
      </c>
      <c r="AY1022" s="700">
        <f>'3 Heat eta and phi'!AV$35</f>
        <v>4.4780381636817641E-2</v>
      </c>
      <c r="AZ1022" s="700">
        <f>'3 Heat eta and phi'!AW$35</f>
        <v>4.5732490908387713E-2</v>
      </c>
      <c r="BA1022" s="700">
        <f>'3 Heat eta and phi'!AX$35</f>
        <v>4.7316152419067954E-2</v>
      </c>
      <c r="BB1022" s="700">
        <f>'3 Heat eta and phi'!AY$35</f>
        <v>3.8223692849313484E-2</v>
      </c>
      <c r="BC1022" s="700">
        <f>'3 Heat eta and phi'!AZ$35</f>
        <v>4.0189295897654409E-2</v>
      </c>
      <c r="BD1022" s="700">
        <f>'3 Heat eta and phi'!BA$35</f>
        <v>4.7151615347523546E-2</v>
      </c>
      <c r="BE1022" s="700">
        <f>'3 Heat eta and phi'!BB$35</f>
        <v>4.9933815432876671E-2</v>
      </c>
      <c r="BF1022" s="700">
        <f>'3 Heat eta and phi'!BC$35</f>
        <v>5.0007112867071712E-2</v>
      </c>
      <c r="BG1022" s="700">
        <f>'3 Heat eta and phi'!BD$35</f>
        <v>4.200378722671716E-2</v>
      </c>
      <c r="BH1022" s="700">
        <f>'3 Heat eta and phi'!BE$35</f>
        <v>4.6479600619728001E-2</v>
      </c>
    </row>
    <row r="1023" spans="1:60" s="697" customFormat="1" ht="12.75" x14ac:dyDescent="0.2">
      <c r="A1023" s="697" t="s">
        <v>6</v>
      </c>
      <c r="B1023" s="697" t="s">
        <v>60</v>
      </c>
      <c r="C1023" s="697" t="s">
        <v>19</v>
      </c>
      <c r="F1023" s="697" t="s">
        <v>9</v>
      </c>
      <c r="G1023" s="697">
        <v>62</v>
      </c>
      <c r="H1023" s="697">
        <v>63</v>
      </c>
      <c r="I1023" s="697">
        <v>63</v>
      </c>
      <c r="J1023" s="697">
        <v>67</v>
      </c>
      <c r="K1023" s="697">
        <v>64</v>
      </c>
      <c r="L1023" s="697">
        <v>67</v>
      </c>
      <c r="M1023" s="697">
        <v>69</v>
      </c>
      <c r="N1023" s="697">
        <v>71</v>
      </c>
      <c r="O1023" s="697">
        <v>74</v>
      </c>
      <c r="P1023" s="697">
        <v>75</v>
      </c>
      <c r="Q1023" s="697">
        <v>80</v>
      </c>
      <c r="R1023" s="697">
        <v>86</v>
      </c>
      <c r="S1023" s="697">
        <v>91</v>
      </c>
      <c r="T1023" s="697">
        <v>100</v>
      </c>
      <c r="U1023" s="697">
        <v>100</v>
      </c>
      <c r="V1023" s="697">
        <v>99</v>
      </c>
      <c r="W1023" s="697">
        <v>100</v>
      </c>
      <c r="X1023" s="697">
        <v>143</v>
      </c>
      <c r="Y1023" s="697">
        <v>169</v>
      </c>
      <c r="Z1023" s="697">
        <v>182</v>
      </c>
      <c r="AA1023" s="697">
        <v>251</v>
      </c>
      <c r="AB1023" s="697">
        <v>249</v>
      </c>
      <c r="AC1023" s="697">
        <v>251</v>
      </c>
      <c r="AD1023" s="697">
        <v>214</v>
      </c>
      <c r="AE1023" s="697">
        <v>345</v>
      </c>
      <c r="AF1023" s="697">
        <v>367</v>
      </c>
      <c r="AG1023" s="697">
        <v>392</v>
      </c>
      <c r="AH1023" s="697">
        <v>396</v>
      </c>
      <c r="AI1023" s="697">
        <v>396</v>
      </c>
      <c r="AJ1023" s="697">
        <v>396</v>
      </c>
      <c r="AK1023" s="697">
        <v>396</v>
      </c>
      <c r="AL1023" s="697">
        <v>465</v>
      </c>
      <c r="AM1023" s="697">
        <v>446</v>
      </c>
      <c r="AN1023" s="697">
        <v>446</v>
      </c>
      <c r="AO1023" s="697">
        <v>424</v>
      </c>
      <c r="AP1023" s="697">
        <v>378</v>
      </c>
      <c r="AQ1023" s="697">
        <v>402</v>
      </c>
      <c r="AR1023" s="697">
        <v>345</v>
      </c>
      <c r="AS1023" s="697">
        <v>335</v>
      </c>
      <c r="AT1023" s="697">
        <v>315</v>
      </c>
      <c r="AU1023" s="697">
        <v>308</v>
      </c>
      <c r="AV1023" s="697">
        <v>388</v>
      </c>
      <c r="AW1023" s="697">
        <v>350</v>
      </c>
      <c r="AX1023" s="697">
        <v>375</v>
      </c>
      <c r="AY1023" s="697">
        <v>363</v>
      </c>
      <c r="AZ1023" s="697">
        <v>327</v>
      </c>
      <c r="BA1023" s="697">
        <v>346</v>
      </c>
      <c r="BB1023" s="697">
        <v>276</v>
      </c>
      <c r="BC1023" s="697">
        <v>363</v>
      </c>
      <c r="BD1023" s="697">
        <v>342</v>
      </c>
      <c r="BE1023" s="697">
        <v>433</v>
      </c>
      <c r="BF1023" s="697">
        <v>314</v>
      </c>
      <c r="BG1023" s="697">
        <v>326</v>
      </c>
      <c r="BH1023" s="697">
        <v>330</v>
      </c>
    </row>
    <row r="1024" spans="1:60" s="697" customFormat="1" ht="12.75" x14ac:dyDescent="0.2">
      <c r="A1024" s="697" t="s">
        <v>6</v>
      </c>
      <c r="B1024" s="697" t="s">
        <v>60</v>
      </c>
      <c r="C1024" s="697" t="s">
        <v>19</v>
      </c>
      <c r="F1024" s="697" t="s">
        <v>10</v>
      </c>
      <c r="G1024" s="697">
        <v>5.9022323766005002E-4</v>
      </c>
      <c r="H1024" s="697">
        <v>6.0786754276782396E-4</v>
      </c>
      <c r="I1024" s="697">
        <v>5.8696928194091203E-4</v>
      </c>
      <c r="J1024" s="697">
        <v>6.0567709274995496E-4</v>
      </c>
      <c r="K1024" s="697">
        <v>5.8187636945512702E-4</v>
      </c>
      <c r="L1024" s="697">
        <v>5.8920782327283002E-4</v>
      </c>
      <c r="M1024" s="697">
        <v>6.1981800706053603E-4</v>
      </c>
      <c r="N1024" s="697">
        <v>6.2911472039838001E-4</v>
      </c>
      <c r="O1024" s="697">
        <v>6.3122158436617704E-4</v>
      </c>
      <c r="P1024" s="697">
        <v>6.22442797506909E-4</v>
      </c>
      <c r="Q1024" s="697">
        <v>6.4395128508528299E-4</v>
      </c>
      <c r="R1024" s="697">
        <v>6.9422021310946102E-4</v>
      </c>
      <c r="S1024" s="697">
        <v>7.2937706389663703E-4</v>
      </c>
      <c r="T1024" s="697">
        <v>7.62386880846554E-4</v>
      </c>
      <c r="U1024" s="697">
        <v>7.9432533977266402E-4</v>
      </c>
      <c r="V1024" s="697">
        <v>8.0144421867284102E-4</v>
      </c>
      <c r="W1024" s="697">
        <v>8.0215619585445705E-4</v>
      </c>
      <c r="X1024" s="697">
        <v>1.1174144748151999E-3</v>
      </c>
      <c r="Y1024" s="697">
        <v>1.32125182747109E-3</v>
      </c>
      <c r="Z1024" s="697">
        <v>1.3575504419498E-3</v>
      </c>
      <c r="AA1024" s="697">
        <v>2.02130829380642E-3</v>
      </c>
      <c r="AB1024" s="697">
        <v>2.0480173711352901E-3</v>
      </c>
      <c r="AC1024" s="697">
        <v>2.0798634416353901E-3</v>
      </c>
      <c r="AD1024" s="697">
        <v>1.78890876565295E-3</v>
      </c>
      <c r="AE1024" s="697">
        <v>2.88840702259655E-3</v>
      </c>
      <c r="AF1024" s="697">
        <v>2.9438423961433298E-3</v>
      </c>
      <c r="AG1024" s="697">
        <v>3.06945423224493E-3</v>
      </c>
      <c r="AH1024" s="697">
        <v>3.0677222936646899E-3</v>
      </c>
      <c r="AI1024" s="697">
        <v>3.02902818679007E-3</v>
      </c>
      <c r="AJ1024" s="697">
        <v>3.0942334739803099E-3</v>
      </c>
      <c r="AK1024" s="697">
        <v>3.10988251554941E-3</v>
      </c>
      <c r="AL1024" s="697">
        <v>3.49700310594039E-3</v>
      </c>
      <c r="AM1024" s="697">
        <v>3.4287910820680399E-3</v>
      </c>
      <c r="AN1024" s="697">
        <v>3.3752081126078399E-3</v>
      </c>
      <c r="AO1024" s="697">
        <v>3.2144833703554899E-3</v>
      </c>
      <c r="AP1024" s="697">
        <v>2.8766904361458398E-3</v>
      </c>
      <c r="AQ1024" s="697">
        <v>2.89000718907261E-3</v>
      </c>
      <c r="AR1024" s="697">
        <v>2.5412305448545601E-3</v>
      </c>
      <c r="AS1024" s="697">
        <v>2.4592029246162501E-3</v>
      </c>
      <c r="AT1024" s="697">
        <v>2.2711541789236902E-3</v>
      </c>
      <c r="AU1024" s="697">
        <v>2.2093423619878299E-3</v>
      </c>
      <c r="AV1024" s="697">
        <v>2.7537846795886401E-3</v>
      </c>
      <c r="AW1024" s="697">
        <v>2.5575634458417699E-3</v>
      </c>
      <c r="AX1024" s="697">
        <v>2.7182776992497599E-3</v>
      </c>
      <c r="AY1024" s="697">
        <v>2.6198226026458E-3</v>
      </c>
      <c r="AZ1024" s="697">
        <v>2.3783547894392302E-3</v>
      </c>
      <c r="BA1024" s="697">
        <v>2.5584525059524701E-3</v>
      </c>
      <c r="BB1024" s="697">
        <v>2.0740028254531201E-3</v>
      </c>
      <c r="BC1024" s="697">
        <v>2.72862576484207E-3</v>
      </c>
      <c r="BD1024" s="697">
        <v>2.7700382297673799E-3</v>
      </c>
      <c r="BE1024" s="697">
        <v>3.335284693123E-3</v>
      </c>
      <c r="BF1024" s="697">
        <v>2.6544707543261999E-3</v>
      </c>
      <c r="BG1024" s="697">
        <v>2.67645296092871E-3</v>
      </c>
      <c r="BH1024" s="697">
        <v>2.69152658494213E-3</v>
      </c>
    </row>
    <row r="1025" spans="1:60" s="696" customFormat="1" ht="12.75" x14ac:dyDescent="0.2">
      <c r="A1025" s="696" t="s">
        <v>6</v>
      </c>
      <c r="B1025" s="696" t="s">
        <v>60</v>
      </c>
      <c r="C1025" s="696" t="s">
        <v>19</v>
      </c>
      <c r="D1025" s="696" t="s">
        <v>1026</v>
      </c>
      <c r="E1025" s="699" t="s">
        <v>1063</v>
      </c>
      <c r="F1025" s="696" t="s">
        <v>11</v>
      </c>
      <c r="G1025" s="696">
        <v>1</v>
      </c>
      <c r="H1025" s="696">
        <v>1</v>
      </c>
      <c r="I1025" s="696">
        <v>1</v>
      </c>
      <c r="J1025" s="696">
        <v>1</v>
      </c>
      <c r="K1025" s="696">
        <v>1</v>
      </c>
      <c r="L1025" s="696">
        <v>1</v>
      </c>
      <c r="M1025" s="696">
        <v>1</v>
      </c>
      <c r="N1025" s="696">
        <v>1</v>
      </c>
      <c r="O1025" s="696">
        <v>1</v>
      </c>
      <c r="P1025" s="696">
        <v>1</v>
      </c>
      <c r="Q1025" s="696">
        <v>1</v>
      </c>
      <c r="R1025" s="696">
        <v>1</v>
      </c>
      <c r="S1025" s="696">
        <v>1</v>
      </c>
      <c r="T1025" s="696">
        <v>1</v>
      </c>
      <c r="U1025" s="696">
        <v>1</v>
      </c>
      <c r="V1025" s="696">
        <v>1</v>
      </c>
      <c r="W1025" s="696">
        <v>1</v>
      </c>
      <c r="X1025" s="696">
        <v>1</v>
      </c>
      <c r="Y1025" s="696">
        <v>1</v>
      </c>
      <c r="Z1025" s="696">
        <v>1</v>
      </c>
      <c r="AA1025" s="696">
        <v>1</v>
      </c>
      <c r="AB1025" s="696">
        <v>1</v>
      </c>
      <c r="AC1025" s="696">
        <v>1</v>
      </c>
      <c r="AD1025" s="696">
        <v>1</v>
      </c>
      <c r="AE1025" s="696">
        <v>1</v>
      </c>
      <c r="AF1025" s="696">
        <v>1</v>
      </c>
      <c r="AG1025" s="696">
        <v>1</v>
      </c>
      <c r="AH1025" s="696">
        <v>1</v>
      </c>
      <c r="AI1025" s="696">
        <v>1</v>
      </c>
      <c r="AJ1025" s="696">
        <v>1</v>
      </c>
      <c r="AK1025" s="696">
        <v>1</v>
      </c>
      <c r="AL1025" s="696">
        <v>1</v>
      </c>
      <c r="AM1025" s="696">
        <v>1</v>
      </c>
      <c r="AN1025" s="696">
        <v>1</v>
      </c>
      <c r="AO1025" s="696">
        <v>1</v>
      </c>
      <c r="AP1025" s="696">
        <v>1</v>
      </c>
      <c r="AQ1025" s="696">
        <v>1</v>
      </c>
      <c r="AR1025" s="696">
        <v>1</v>
      </c>
      <c r="AS1025" s="696">
        <v>1</v>
      </c>
      <c r="AT1025" s="696">
        <v>1</v>
      </c>
      <c r="AU1025" s="696">
        <v>1</v>
      </c>
      <c r="AV1025" s="696">
        <v>1</v>
      </c>
      <c r="AW1025" s="696">
        <v>1</v>
      </c>
      <c r="AX1025" s="696">
        <v>1</v>
      </c>
      <c r="AY1025" s="696">
        <v>1</v>
      </c>
      <c r="AZ1025" s="696">
        <v>1</v>
      </c>
      <c r="BA1025" s="696">
        <v>1</v>
      </c>
      <c r="BB1025" s="696">
        <v>1</v>
      </c>
      <c r="BC1025" s="696">
        <v>1</v>
      </c>
      <c r="BD1025" s="696">
        <v>1</v>
      </c>
      <c r="BE1025" s="696">
        <v>1</v>
      </c>
      <c r="BF1025" s="696">
        <v>1</v>
      </c>
      <c r="BG1025" s="696">
        <v>1</v>
      </c>
      <c r="BH1025" s="696">
        <v>1</v>
      </c>
    </row>
    <row r="1026" spans="1:60" s="696" customFormat="1" ht="12.75" x14ac:dyDescent="0.2">
      <c r="A1026" s="696" t="s">
        <v>6</v>
      </c>
      <c r="B1026" s="696" t="s">
        <v>60</v>
      </c>
      <c r="C1026" s="696" t="s">
        <v>19</v>
      </c>
      <c r="D1026" s="696" t="s">
        <v>1026</v>
      </c>
      <c r="E1026" s="699" t="s">
        <v>1063</v>
      </c>
      <c r="F1026" s="696" t="s">
        <v>12</v>
      </c>
      <c r="G1026" s="700">
        <f>'3 Heat eta and phi'!D$33</f>
        <v>0.50580000000000003</v>
      </c>
      <c r="H1026" s="700">
        <f>'3 Heat eta and phi'!E$33</f>
        <v>0.51331800000000005</v>
      </c>
      <c r="I1026" s="700">
        <f>'3 Heat eta and phi'!F$33</f>
        <v>0.52095200000000008</v>
      </c>
      <c r="J1026" s="700">
        <f>'3 Heat eta and phi'!G$33</f>
        <v>0.52870200000000012</v>
      </c>
      <c r="K1026" s="700">
        <f>'3 Heat eta and phi'!H$33</f>
        <v>0.53656800000000016</v>
      </c>
      <c r="L1026" s="700">
        <f>'3 Heat eta and phi'!I$33</f>
        <v>0.54455000000000009</v>
      </c>
      <c r="M1026" s="700">
        <f>'3 Heat eta and phi'!J$33</f>
        <v>0.55264800000000014</v>
      </c>
      <c r="N1026" s="700">
        <f>'3 Heat eta and phi'!K$33</f>
        <v>0.56086200000000019</v>
      </c>
      <c r="O1026" s="700">
        <f>'3 Heat eta and phi'!L$33</f>
        <v>0.56919200000000025</v>
      </c>
      <c r="P1026" s="700">
        <f>'3 Heat eta and phi'!M$33</f>
        <v>0.57763800000000032</v>
      </c>
      <c r="Q1026" s="700">
        <f>'3 Heat eta and phi'!N$33</f>
        <v>0.58620000000000028</v>
      </c>
      <c r="R1026" s="700">
        <f>'3 Heat eta and phi'!O$33</f>
        <v>0.59487800000000024</v>
      </c>
      <c r="S1026" s="700">
        <f>'3 Heat eta and phi'!P$33</f>
        <v>0.60367200000000021</v>
      </c>
      <c r="T1026" s="700">
        <f>'3 Heat eta and phi'!Q$33</f>
        <v>0.61258200000000029</v>
      </c>
      <c r="U1026" s="700">
        <f>'3 Heat eta and phi'!R$33</f>
        <v>0.62160800000000038</v>
      </c>
      <c r="V1026" s="700">
        <f>'3 Heat eta and phi'!S$33</f>
        <v>0.63075000000000037</v>
      </c>
      <c r="W1026" s="700">
        <f>'3 Heat eta and phi'!T$33</f>
        <v>0.64000800000000035</v>
      </c>
      <c r="X1026" s="700">
        <f>'3 Heat eta and phi'!U$33</f>
        <v>0.64938200000000035</v>
      </c>
      <c r="Y1026" s="700">
        <f>'3 Heat eta and phi'!V$33</f>
        <v>0.65887200000000035</v>
      </c>
      <c r="Z1026" s="700">
        <f>'3 Heat eta and phi'!W$33</f>
        <v>0.66847800000000035</v>
      </c>
      <c r="AA1026" s="700">
        <f>'3 Heat eta and phi'!X$33</f>
        <v>0.67820000000000036</v>
      </c>
      <c r="AB1026" s="700">
        <f>'3 Heat eta and phi'!Y$33</f>
        <v>0.68803800000000048</v>
      </c>
      <c r="AC1026" s="700">
        <f>'3 Heat eta and phi'!Z$33</f>
        <v>0.6979920000000005</v>
      </c>
      <c r="AD1026" s="700">
        <f>'3 Heat eta and phi'!AA$33</f>
        <v>0.70806200000000041</v>
      </c>
      <c r="AE1026" s="700">
        <f>'3 Heat eta and phi'!AB$33</f>
        <v>0.71824800000000055</v>
      </c>
      <c r="AF1026" s="700">
        <f>'3 Heat eta and phi'!AC$33</f>
        <v>0.73</v>
      </c>
      <c r="AG1026" s="700">
        <f>'3 Heat eta and phi'!AD$33</f>
        <v>0.73499999999999999</v>
      </c>
      <c r="AH1026" s="700">
        <f>'3 Heat eta and phi'!AE$33</f>
        <v>0.74299999999999999</v>
      </c>
      <c r="AI1026" s="700">
        <f>'3 Heat eta and phi'!AF$33</f>
        <v>0.75</v>
      </c>
      <c r="AJ1026" s="700">
        <f>'3 Heat eta and phi'!AG$33</f>
        <v>0.75700000000000001</v>
      </c>
      <c r="AK1026" s="700">
        <f>'3 Heat eta and phi'!AH$33</f>
        <v>0.76300000000000001</v>
      </c>
      <c r="AL1026" s="700">
        <f>'3 Heat eta and phi'!AI$33</f>
        <v>0.77</v>
      </c>
      <c r="AM1026" s="700">
        <f>'3 Heat eta and phi'!AJ$33</f>
        <v>0.77600000000000002</v>
      </c>
      <c r="AN1026" s="700">
        <f>'3 Heat eta and phi'!AK$33</f>
        <v>0.78200000000000003</v>
      </c>
      <c r="AO1026" s="700">
        <f>'3 Heat eta and phi'!AL$33</f>
        <v>0.79</v>
      </c>
      <c r="AP1026" s="700">
        <f>'3 Heat eta and phi'!AM$33</f>
        <v>0.79700000000000004</v>
      </c>
      <c r="AQ1026" s="700">
        <f>'3 Heat eta and phi'!AN$33</f>
        <v>0.80400000000000005</v>
      </c>
      <c r="AR1026" s="700">
        <f>'3 Heat eta and phi'!AO$33</f>
        <v>0.81</v>
      </c>
      <c r="AS1026" s="700">
        <f>'3 Heat eta and phi'!AP$33</f>
        <v>0.81599999999999995</v>
      </c>
      <c r="AT1026" s="700">
        <f>'3 Heat eta and phi'!AQ$33</f>
        <v>0.82099999999999995</v>
      </c>
      <c r="AU1026" s="700">
        <f>'3 Heat eta and phi'!AR$33</f>
        <v>0.82599999999999996</v>
      </c>
      <c r="AV1026" s="700">
        <f>'3 Heat eta and phi'!AS$33</f>
        <v>0.83199999999999996</v>
      </c>
      <c r="AW1026" s="700">
        <f>'3 Heat eta and phi'!AT$33</f>
        <v>0.83699999999999997</v>
      </c>
      <c r="AX1026" s="700">
        <f>'3 Heat eta and phi'!AU$33</f>
        <v>0.84099999999999997</v>
      </c>
      <c r="AY1026" s="700">
        <f>'3 Heat eta and phi'!AV$33</f>
        <v>0.84499999999999997</v>
      </c>
      <c r="AZ1026" s="700">
        <f>'3 Heat eta and phi'!AW$33</f>
        <v>0.84899999999999998</v>
      </c>
      <c r="BA1026" s="700">
        <f>'3 Heat eta and phi'!AX$33</f>
        <v>0.85199999999999998</v>
      </c>
      <c r="BB1026" s="700">
        <f>'3 Heat eta and phi'!AY$33</f>
        <v>0.85499999999999998</v>
      </c>
      <c r="BC1026" s="700">
        <f>'3 Heat eta and phi'!AZ$33</f>
        <v>0.85799999999999998</v>
      </c>
      <c r="BD1026" s="700">
        <f>'3 Heat eta and phi'!BA$33</f>
        <v>0.86</v>
      </c>
      <c r="BE1026" s="700">
        <f>'3 Heat eta and phi'!BB$33</f>
        <v>0.86199999999999999</v>
      </c>
      <c r="BF1026" s="700">
        <f>'3 Heat eta and phi'!BC$33</f>
        <v>0.86399999999999999</v>
      </c>
      <c r="BG1026" s="700">
        <f>'3 Heat eta and phi'!BD$33</f>
        <v>0.86599999999999999</v>
      </c>
      <c r="BH1026" s="700">
        <f>'3 Heat eta and phi'!BE$33</f>
        <v>0.86799999999999999</v>
      </c>
    </row>
    <row r="1027" spans="1:60" s="696" customFormat="1" ht="12.75" x14ac:dyDescent="0.2">
      <c r="A1027" s="696" t="s">
        <v>6</v>
      </c>
      <c r="B1027" s="696" t="s">
        <v>60</v>
      </c>
      <c r="C1027" s="696" t="s">
        <v>19</v>
      </c>
      <c r="D1027" s="696" t="s">
        <v>1026</v>
      </c>
      <c r="E1027" s="699" t="s">
        <v>1063</v>
      </c>
      <c r="F1027" s="696" t="s">
        <v>13</v>
      </c>
      <c r="G1027" s="700">
        <f>'3 Heat eta and phi'!D$35</f>
        <v>2.2523315150448586E-2</v>
      </c>
      <c r="H1027" s="700">
        <f>'3 Heat eta and phi'!E$35</f>
        <v>2.1811785400176031E-2</v>
      </c>
      <c r="I1027" s="700">
        <f>'3 Heat eta and phi'!F$35</f>
        <v>2.6727624406541084E-2</v>
      </c>
      <c r="J1027" s="700">
        <f>'3 Heat eta and phi'!G$35</f>
        <v>4.0780453506767511E-2</v>
      </c>
      <c r="K1027" s="700">
        <f>'3 Heat eta and phi'!H$35</f>
        <v>2.7763134774204778E-2</v>
      </c>
      <c r="L1027" s="700">
        <f>'3 Heat eta and phi'!I$35</f>
        <v>2.8807307219392175E-2</v>
      </c>
      <c r="M1027" s="700">
        <f>'3 Heat eta and phi'!J$35</f>
        <v>2.528533801580346E-2</v>
      </c>
      <c r="N1027" s="700">
        <f>'3 Heat eta and phi'!K$35</f>
        <v>2.3170089520800352E-2</v>
      </c>
      <c r="O1027" s="700">
        <f>'3 Heat eta and phi'!L$35</f>
        <v>2.9127917178452426E-2</v>
      </c>
      <c r="P1027" s="700">
        <f>'3 Heat eta and phi'!M$35</f>
        <v>3.0520961234871025E-2</v>
      </c>
      <c r="Q1027" s="700">
        <f>'3 Heat eta and phi'!N$35</f>
        <v>3.0449692782649196E-2</v>
      </c>
      <c r="R1027" s="700">
        <f>'3 Heat eta and phi'!O$35</f>
        <v>2.9315757019968917E-2</v>
      </c>
      <c r="S1027" s="700">
        <f>'3 Heat eta and phi'!P$35</f>
        <v>2.6947938951335515E-2</v>
      </c>
      <c r="T1027" s="700">
        <f>'3 Heat eta and phi'!Q$35</f>
        <v>2.685916928335319E-2</v>
      </c>
      <c r="U1027" s="700">
        <f>'3 Heat eta and phi'!R$35</f>
        <v>2.7736330886564242E-2</v>
      </c>
      <c r="V1027" s="700">
        <f>'3 Heat eta and phi'!S$35</f>
        <v>2.2937651321664143E-2</v>
      </c>
      <c r="W1027" s="700">
        <f>'3 Heat eta and phi'!T$35</f>
        <v>2.5096199088034954E-2</v>
      </c>
      <c r="X1027" s="700">
        <f>'3 Heat eta and phi'!U$35</f>
        <v>3.5413990172433629E-2</v>
      </c>
      <c r="Y1027" s="700">
        <f>'3 Heat eta and phi'!V$35</f>
        <v>3.2985583598380219E-2</v>
      </c>
      <c r="Z1027" s="700">
        <f>'3 Heat eta and phi'!W$35</f>
        <v>3.9051721215704549E-2</v>
      </c>
      <c r="AA1027" s="700">
        <f>'3 Heat eta and phi'!X$35</f>
        <v>3.0576593318389578E-2</v>
      </c>
      <c r="AB1027" s="700">
        <f>'3 Heat eta and phi'!Y$35</f>
        <v>2.9062794108648538E-2</v>
      </c>
      <c r="AC1027" s="700">
        <f>'3 Heat eta and phi'!Z$35</f>
        <v>3.8242815991483936E-2</v>
      </c>
      <c r="AD1027" s="700">
        <f>'3 Heat eta and phi'!AA$35</f>
        <v>3.4042891055378832E-2</v>
      </c>
      <c r="AE1027" s="700">
        <f>'3 Heat eta and phi'!AB$35</f>
        <v>3.2743963751557192E-2</v>
      </c>
      <c r="AF1027" s="700">
        <f>'3 Heat eta and phi'!AC$35</f>
        <v>3.7077256720010277E-2</v>
      </c>
      <c r="AG1027" s="700">
        <f>'3 Heat eta and phi'!AD$35</f>
        <v>3.8971075041507652E-2</v>
      </c>
      <c r="AH1027" s="700">
        <f>'3 Heat eta and phi'!AE$35</f>
        <v>3.600753901452769E-2</v>
      </c>
      <c r="AI1027" s="700">
        <f>'3 Heat eta and phi'!AF$35</f>
        <v>3.3408989472494932E-2</v>
      </c>
      <c r="AJ1027" s="700">
        <f>'3 Heat eta and phi'!AG$35</f>
        <v>3.0337279107051196E-2</v>
      </c>
      <c r="AK1027" s="700">
        <f>'3 Heat eta and phi'!AH$35</f>
        <v>3.4351544648789645E-2</v>
      </c>
      <c r="AL1027" s="700">
        <f>'3 Heat eta and phi'!AI$35</f>
        <v>4.3041548437846022E-2</v>
      </c>
      <c r="AM1027" s="700">
        <f>'3 Heat eta and phi'!AJ$35</f>
        <v>3.795603230874911E-2</v>
      </c>
      <c r="AN1027" s="700">
        <f>'3 Heat eta and phi'!AK$35</f>
        <v>3.8782267265832893E-2</v>
      </c>
      <c r="AO1027" s="700">
        <f>'3 Heat eta and phi'!AL$35</f>
        <v>4.1315298316505045E-2</v>
      </c>
      <c r="AP1027" s="700">
        <f>'3 Heat eta and phi'!AM$35</f>
        <v>3.581638000174614E-2</v>
      </c>
      <c r="AQ1027" s="700">
        <f>'3 Heat eta and phi'!AN$35</f>
        <v>4.5988500651830799E-2</v>
      </c>
      <c r="AR1027" s="700">
        <f>'3 Heat eta and phi'!AO$35</f>
        <v>4.5779260115942355E-2</v>
      </c>
      <c r="AS1027" s="700">
        <f>'3 Heat eta and phi'!AP$35</f>
        <v>4.0243186242407081E-2</v>
      </c>
      <c r="AT1027" s="700">
        <f>'3 Heat eta and phi'!AQ$35</f>
        <v>4.1673535789272131E-2</v>
      </c>
      <c r="AU1027" s="700">
        <f>'3 Heat eta and phi'!AR$35</f>
        <v>4.2268475875442135E-2</v>
      </c>
      <c r="AV1027" s="700">
        <f>'3 Heat eta and phi'!AS$35</f>
        <v>4.4877983585370207E-2</v>
      </c>
      <c r="AW1027" s="700">
        <f>'3 Heat eta and phi'!AT$35</f>
        <v>4.4580298076698166E-2</v>
      </c>
      <c r="AX1027" s="700">
        <f>'3 Heat eta and phi'!AU$35</f>
        <v>4.4534706536941138E-2</v>
      </c>
      <c r="AY1027" s="700">
        <f>'3 Heat eta and phi'!AV$35</f>
        <v>4.4780381636817641E-2</v>
      </c>
      <c r="AZ1027" s="700">
        <f>'3 Heat eta and phi'!AW$35</f>
        <v>4.5732490908387713E-2</v>
      </c>
      <c r="BA1027" s="700">
        <f>'3 Heat eta and phi'!AX$35</f>
        <v>4.7316152419067954E-2</v>
      </c>
      <c r="BB1027" s="700">
        <f>'3 Heat eta and phi'!AY$35</f>
        <v>3.8223692849313484E-2</v>
      </c>
      <c r="BC1027" s="700">
        <f>'3 Heat eta and phi'!AZ$35</f>
        <v>4.0189295897654409E-2</v>
      </c>
      <c r="BD1027" s="700">
        <f>'3 Heat eta and phi'!BA$35</f>
        <v>4.7151615347523546E-2</v>
      </c>
      <c r="BE1027" s="700">
        <f>'3 Heat eta and phi'!BB$35</f>
        <v>4.9933815432876671E-2</v>
      </c>
      <c r="BF1027" s="700">
        <f>'3 Heat eta and phi'!BC$35</f>
        <v>5.0007112867071712E-2</v>
      </c>
      <c r="BG1027" s="700">
        <f>'3 Heat eta and phi'!BD$35</f>
        <v>4.200378722671716E-2</v>
      </c>
      <c r="BH1027" s="700">
        <f>'3 Heat eta and phi'!BE$35</f>
        <v>4.6479600619728001E-2</v>
      </c>
    </row>
    <row r="1028" spans="1:60" s="697" customFormat="1" ht="12.75" x14ac:dyDescent="0.2">
      <c r="A1028" s="697" t="s">
        <v>6</v>
      </c>
      <c r="B1028" s="697" t="s">
        <v>60</v>
      </c>
      <c r="C1028" s="697" t="s">
        <v>15</v>
      </c>
      <c r="F1028" s="697" t="s">
        <v>9</v>
      </c>
      <c r="Q1028" s="697">
        <v>169</v>
      </c>
      <c r="R1028" s="697">
        <v>101</v>
      </c>
      <c r="S1028" s="697">
        <v>75</v>
      </c>
      <c r="T1028" s="697">
        <v>64</v>
      </c>
      <c r="U1028" s="697">
        <v>62</v>
      </c>
      <c r="V1028" s="697">
        <v>58</v>
      </c>
      <c r="W1028" s="697">
        <v>59</v>
      </c>
      <c r="X1028" s="697">
        <v>61</v>
      </c>
      <c r="Y1028" s="697">
        <v>61</v>
      </c>
      <c r="Z1028" s="697">
        <v>63</v>
      </c>
      <c r="AA1028" s="697">
        <v>55</v>
      </c>
      <c r="AB1028" s="697">
        <v>54</v>
      </c>
      <c r="AC1028" s="697">
        <v>51</v>
      </c>
      <c r="AD1028" s="697">
        <v>48</v>
      </c>
      <c r="AE1028" s="697">
        <v>54</v>
      </c>
      <c r="AF1028" s="697">
        <v>37</v>
      </c>
      <c r="AG1028" s="697">
        <v>23</v>
      </c>
      <c r="AH1028" s="697">
        <v>14</v>
      </c>
      <c r="AI1028" s="697">
        <v>22</v>
      </c>
      <c r="AJ1028" s="697">
        <v>10</v>
      </c>
      <c r="AK1028" s="697">
        <v>16</v>
      </c>
      <c r="AL1028" s="697">
        <v>12</v>
      </c>
      <c r="AM1028" s="697">
        <v>11</v>
      </c>
      <c r="AN1028" s="697">
        <v>11</v>
      </c>
      <c r="AO1028" s="697">
        <v>12</v>
      </c>
      <c r="AP1028" s="697">
        <v>15</v>
      </c>
      <c r="AQ1028" s="697">
        <v>3</v>
      </c>
      <c r="AR1028" s="697">
        <v>3</v>
      </c>
      <c r="AS1028" s="697">
        <v>1</v>
      </c>
      <c r="AT1028" s="697">
        <v>5</v>
      </c>
      <c r="AU1028" s="697">
        <v>3</v>
      </c>
      <c r="AV1028" s="697">
        <v>6</v>
      </c>
      <c r="AW1028" s="697">
        <v>4</v>
      </c>
      <c r="AX1028" s="697">
        <v>6</v>
      </c>
    </row>
    <row r="1029" spans="1:60" s="697" customFormat="1" ht="12.75" x14ac:dyDescent="0.2">
      <c r="A1029" s="697" t="s">
        <v>6</v>
      </c>
      <c r="B1029" s="697" t="s">
        <v>60</v>
      </c>
      <c r="C1029" s="697" t="s">
        <v>15</v>
      </c>
      <c r="F1029" s="697" t="s">
        <v>10</v>
      </c>
      <c r="Q1029" s="697">
        <v>1.3603470897426599E-3</v>
      </c>
      <c r="R1029" s="697">
        <v>8.1530513400064598E-4</v>
      </c>
      <c r="S1029" s="697">
        <v>6.0113494277195297E-4</v>
      </c>
      <c r="T1029" s="697">
        <v>4.8792760374179498E-4</v>
      </c>
      <c r="U1029" s="697">
        <v>4.9248171065905202E-4</v>
      </c>
      <c r="V1029" s="697">
        <v>4.6953297659620998E-4</v>
      </c>
      <c r="W1029" s="697">
        <v>4.7327215555412899E-4</v>
      </c>
      <c r="X1029" s="697">
        <v>4.76659321424664E-4</v>
      </c>
      <c r="Y1029" s="697">
        <v>4.7690154719370799E-4</v>
      </c>
      <c r="Z1029" s="697">
        <v>4.69921306828777E-4</v>
      </c>
      <c r="AA1029" s="697">
        <v>4.4291615999742298E-4</v>
      </c>
      <c r="AB1029" s="697">
        <v>4.4414834554741301E-4</v>
      </c>
      <c r="AC1029" s="697">
        <v>4.2260173515300698E-4</v>
      </c>
      <c r="AD1029" s="697">
        <v>4.0125056425860601E-4</v>
      </c>
      <c r="AE1029" s="697">
        <v>4.5209849049337298E-4</v>
      </c>
      <c r="AF1029" s="697">
        <v>2.9679065029237898E-4</v>
      </c>
      <c r="AG1029" s="697">
        <v>1.8009552893273801E-4</v>
      </c>
      <c r="AH1029" s="697">
        <v>1.08454828563903E-4</v>
      </c>
      <c r="AI1029" s="697">
        <v>1.6827934371056001E-4</v>
      </c>
      <c r="AJ1029" s="697">
        <v>7.8137208938896703E-5</v>
      </c>
      <c r="AK1029" s="697">
        <v>1.2565181881007701E-4</v>
      </c>
      <c r="AL1029" s="697">
        <v>9.0245241443623003E-5</v>
      </c>
      <c r="AM1029" s="697">
        <v>8.4566596194503193E-5</v>
      </c>
      <c r="AN1029" s="697">
        <v>8.3245043136067804E-5</v>
      </c>
      <c r="AO1029" s="697">
        <v>9.0975944444023302E-5</v>
      </c>
      <c r="AP1029" s="697">
        <v>1.1415438238673999E-4</v>
      </c>
      <c r="AQ1029" s="697">
        <v>2.1567217828900099E-5</v>
      </c>
      <c r="AR1029" s="697">
        <v>2.20976569117788E-5</v>
      </c>
      <c r="AS1029" s="697">
        <v>7.3409042525858301E-6</v>
      </c>
      <c r="AT1029" s="697">
        <v>3.6050066332122001E-5</v>
      </c>
      <c r="AU1029" s="697">
        <v>2.1519568460920499E-5</v>
      </c>
      <c r="AV1029" s="697">
        <v>4.25842991688964E-5</v>
      </c>
      <c r="AW1029" s="697">
        <v>2.9229296523905901E-5</v>
      </c>
      <c r="AX1029" s="697">
        <v>4.3492443187996098E-5</v>
      </c>
    </row>
    <row r="1030" spans="1:60" s="696" customFormat="1" ht="12.75" x14ac:dyDescent="0.2">
      <c r="A1030" s="696" t="s">
        <v>6</v>
      </c>
      <c r="B1030" s="696" t="s">
        <v>60</v>
      </c>
      <c r="C1030" s="696" t="s">
        <v>15</v>
      </c>
      <c r="D1030" s="696" t="s">
        <v>1026</v>
      </c>
      <c r="E1030" s="699" t="s">
        <v>1063</v>
      </c>
      <c r="F1030" s="696" t="s">
        <v>11</v>
      </c>
      <c r="G1030" s="705"/>
      <c r="H1030" s="705"/>
      <c r="I1030" s="705"/>
      <c r="J1030" s="705"/>
      <c r="K1030" s="705"/>
      <c r="L1030" s="705"/>
      <c r="M1030" s="705"/>
      <c r="N1030" s="705"/>
      <c r="O1030" s="705"/>
      <c r="P1030" s="705"/>
      <c r="Q1030" s="696">
        <v>1</v>
      </c>
      <c r="R1030" s="696">
        <v>1</v>
      </c>
      <c r="S1030" s="696">
        <v>1</v>
      </c>
      <c r="T1030" s="696">
        <v>1</v>
      </c>
      <c r="U1030" s="696">
        <v>1</v>
      </c>
      <c r="V1030" s="696">
        <v>1</v>
      </c>
      <c r="W1030" s="696">
        <v>1</v>
      </c>
      <c r="X1030" s="696">
        <v>1</v>
      </c>
      <c r="Y1030" s="696">
        <v>1</v>
      </c>
      <c r="Z1030" s="696">
        <v>1</v>
      </c>
      <c r="AA1030" s="696">
        <v>1</v>
      </c>
      <c r="AB1030" s="696">
        <v>1</v>
      </c>
      <c r="AC1030" s="696">
        <v>1</v>
      </c>
      <c r="AD1030" s="696">
        <v>1</v>
      </c>
      <c r="AE1030" s="696">
        <v>1</v>
      </c>
      <c r="AF1030" s="696">
        <v>1</v>
      </c>
      <c r="AG1030" s="696">
        <v>1</v>
      </c>
      <c r="AH1030" s="696">
        <v>1</v>
      </c>
      <c r="AI1030" s="696">
        <v>1</v>
      </c>
      <c r="AJ1030" s="696">
        <v>1</v>
      </c>
      <c r="AK1030" s="696">
        <v>1</v>
      </c>
      <c r="AL1030" s="696">
        <v>1</v>
      </c>
      <c r="AM1030" s="696">
        <v>1</v>
      </c>
      <c r="AN1030" s="696">
        <v>1</v>
      </c>
      <c r="AO1030" s="696">
        <v>1</v>
      </c>
      <c r="AP1030" s="696">
        <v>1</v>
      </c>
      <c r="AQ1030" s="696">
        <v>1</v>
      </c>
      <c r="AR1030" s="696">
        <v>1</v>
      </c>
      <c r="AS1030" s="696">
        <v>1</v>
      </c>
      <c r="AT1030" s="696">
        <v>1</v>
      </c>
      <c r="AU1030" s="696">
        <v>1</v>
      </c>
      <c r="AV1030" s="696">
        <v>1</v>
      </c>
      <c r="AW1030" s="696">
        <v>1</v>
      </c>
      <c r="AX1030" s="696">
        <v>1</v>
      </c>
      <c r="AY1030" s="705"/>
      <c r="AZ1030" s="705"/>
      <c r="BA1030" s="705"/>
      <c r="BB1030" s="705"/>
      <c r="BC1030" s="705"/>
      <c r="BD1030" s="705"/>
      <c r="BE1030" s="705"/>
      <c r="BF1030" s="705"/>
      <c r="BG1030" s="705"/>
      <c r="BH1030" s="705"/>
    </row>
    <row r="1031" spans="1:60" s="696" customFormat="1" ht="12.75" x14ac:dyDescent="0.2">
      <c r="A1031" s="696" t="s">
        <v>6</v>
      </c>
      <c r="B1031" s="696" t="s">
        <v>60</v>
      </c>
      <c r="C1031" s="696" t="s">
        <v>15</v>
      </c>
      <c r="D1031" s="696" t="s">
        <v>1026</v>
      </c>
      <c r="E1031" s="699" t="s">
        <v>1063</v>
      </c>
      <c r="F1031" s="696" t="s">
        <v>12</v>
      </c>
      <c r="G1031" s="705"/>
      <c r="H1031" s="705"/>
      <c r="I1031" s="705"/>
      <c r="J1031" s="705"/>
      <c r="K1031" s="705"/>
      <c r="L1031" s="705"/>
      <c r="M1031" s="705"/>
      <c r="N1031" s="705"/>
      <c r="O1031" s="705"/>
      <c r="P1031" s="705"/>
      <c r="Q1031" s="700">
        <f>'3 Heat eta and phi'!N$33</f>
        <v>0.58620000000000028</v>
      </c>
      <c r="R1031" s="700">
        <f>'3 Heat eta and phi'!O$33</f>
        <v>0.59487800000000024</v>
      </c>
      <c r="S1031" s="700">
        <f>'3 Heat eta and phi'!P$33</f>
        <v>0.60367200000000021</v>
      </c>
      <c r="T1031" s="700">
        <f>'3 Heat eta and phi'!Q$33</f>
        <v>0.61258200000000029</v>
      </c>
      <c r="U1031" s="700">
        <f>'3 Heat eta and phi'!R$33</f>
        <v>0.62160800000000038</v>
      </c>
      <c r="V1031" s="700">
        <f>'3 Heat eta and phi'!S$33</f>
        <v>0.63075000000000037</v>
      </c>
      <c r="W1031" s="700">
        <f>'3 Heat eta and phi'!T$33</f>
        <v>0.64000800000000035</v>
      </c>
      <c r="X1031" s="700">
        <f>'3 Heat eta and phi'!U$33</f>
        <v>0.64938200000000035</v>
      </c>
      <c r="Y1031" s="700">
        <f>'3 Heat eta and phi'!V$33</f>
        <v>0.65887200000000035</v>
      </c>
      <c r="Z1031" s="700">
        <f>'3 Heat eta and phi'!W$33</f>
        <v>0.66847800000000035</v>
      </c>
      <c r="AA1031" s="700">
        <f>'3 Heat eta and phi'!X$33</f>
        <v>0.67820000000000036</v>
      </c>
      <c r="AB1031" s="700">
        <f>'3 Heat eta and phi'!Y$33</f>
        <v>0.68803800000000048</v>
      </c>
      <c r="AC1031" s="700">
        <f>'3 Heat eta and phi'!Z$33</f>
        <v>0.6979920000000005</v>
      </c>
      <c r="AD1031" s="700">
        <f>'3 Heat eta and phi'!AA$33</f>
        <v>0.70806200000000041</v>
      </c>
      <c r="AE1031" s="700">
        <f>'3 Heat eta and phi'!AB$33</f>
        <v>0.71824800000000055</v>
      </c>
      <c r="AF1031" s="700">
        <f>'3 Heat eta and phi'!AC$33</f>
        <v>0.73</v>
      </c>
      <c r="AG1031" s="700">
        <f>'3 Heat eta and phi'!AD$33</f>
        <v>0.73499999999999999</v>
      </c>
      <c r="AH1031" s="700">
        <f>'3 Heat eta and phi'!AE$33</f>
        <v>0.74299999999999999</v>
      </c>
      <c r="AI1031" s="700">
        <f>'3 Heat eta and phi'!AF$33</f>
        <v>0.75</v>
      </c>
      <c r="AJ1031" s="700">
        <f>'3 Heat eta and phi'!AG$33</f>
        <v>0.75700000000000001</v>
      </c>
      <c r="AK1031" s="700">
        <f>'3 Heat eta and phi'!AH$33</f>
        <v>0.76300000000000001</v>
      </c>
      <c r="AL1031" s="700">
        <f>'3 Heat eta and phi'!AI$33</f>
        <v>0.77</v>
      </c>
      <c r="AM1031" s="700">
        <f>'3 Heat eta and phi'!AJ$33</f>
        <v>0.77600000000000002</v>
      </c>
      <c r="AN1031" s="700">
        <f>'3 Heat eta and phi'!AK$33</f>
        <v>0.78200000000000003</v>
      </c>
      <c r="AO1031" s="700">
        <f>'3 Heat eta and phi'!AL$33</f>
        <v>0.79</v>
      </c>
      <c r="AP1031" s="700">
        <f>'3 Heat eta and phi'!AM$33</f>
        <v>0.79700000000000004</v>
      </c>
      <c r="AQ1031" s="700">
        <f>'3 Heat eta and phi'!AN$33</f>
        <v>0.80400000000000005</v>
      </c>
      <c r="AR1031" s="700">
        <f>'3 Heat eta and phi'!AO$33</f>
        <v>0.81</v>
      </c>
      <c r="AS1031" s="700">
        <f>'3 Heat eta and phi'!AP$33</f>
        <v>0.81599999999999995</v>
      </c>
      <c r="AT1031" s="700">
        <f>'3 Heat eta and phi'!AQ$33</f>
        <v>0.82099999999999995</v>
      </c>
      <c r="AU1031" s="700">
        <f>'3 Heat eta and phi'!AR$33</f>
        <v>0.82599999999999996</v>
      </c>
      <c r="AV1031" s="700">
        <f>'3 Heat eta and phi'!AS$33</f>
        <v>0.83199999999999996</v>
      </c>
      <c r="AW1031" s="700">
        <f>'3 Heat eta and phi'!AT$33</f>
        <v>0.83699999999999997</v>
      </c>
      <c r="AX1031" s="700">
        <f>'3 Heat eta and phi'!AU$33</f>
        <v>0.84099999999999997</v>
      </c>
      <c r="AY1031" s="705"/>
      <c r="AZ1031" s="705"/>
      <c r="BA1031" s="705"/>
      <c r="BB1031" s="705"/>
      <c r="BC1031" s="705"/>
      <c r="BD1031" s="705"/>
      <c r="BE1031" s="705"/>
      <c r="BF1031" s="705"/>
      <c r="BG1031" s="705"/>
      <c r="BH1031" s="705"/>
    </row>
    <row r="1032" spans="1:60" s="696" customFormat="1" ht="12.75" x14ac:dyDescent="0.2">
      <c r="A1032" s="696" t="s">
        <v>6</v>
      </c>
      <c r="B1032" s="696" t="s">
        <v>60</v>
      </c>
      <c r="C1032" s="696" t="s">
        <v>15</v>
      </c>
      <c r="D1032" s="696" t="s">
        <v>1026</v>
      </c>
      <c r="E1032" s="699" t="s">
        <v>1063</v>
      </c>
      <c r="F1032" s="696" t="s">
        <v>13</v>
      </c>
      <c r="G1032" s="705"/>
      <c r="H1032" s="705"/>
      <c r="I1032" s="705"/>
      <c r="J1032" s="705"/>
      <c r="K1032" s="705"/>
      <c r="L1032" s="705"/>
      <c r="M1032" s="705"/>
      <c r="N1032" s="705"/>
      <c r="O1032" s="705"/>
      <c r="P1032" s="705"/>
      <c r="Q1032" s="700">
        <f>'3 Heat eta and phi'!N$35</f>
        <v>3.0449692782649196E-2</v>
      </c>
      <c r="R1032" s="700">
        <f>'3 Heat eta and phi'!O$35</f>
        <v>2.9315757019968917E-2</v>
      </c>
      <c r="S1032" s="700">
        <f>'3 Heat eta and phi'!P$35</f>
        <v>2.6947938951335515E-2</v>
      </c>
      <c r="T1032" s="700">
        <f>'3 Heat eta and phi'!Q$35</f>
        <v>2.685916928335319E-2</v>
      </c>
      <c r="U1032" s="700">
        <f>'3 Heat eta and phi'!R$35</f>
        <v>2.7736330886564242E-2</v>
      </c>
      <c r="V1032" s="700">
        <f>'3 Heat eta and phi'!S$35</f>
        <v>2.2937651321664143E-2</v>
      </c>
      <c r="W1032" s="700">
        <f>'3 Heat eta and phi'!T$35</f>
        <v>2.5096199088034954E-2</v>
      </c>
      <c r="X1032" s="700">
        <f>'3 Heat eta and phi'!U$35</f>
        <v>3.5413990172433629E-2</v>
      </c>
      <c r="Y1032" s="700">
        <f>'3 Heat eta and phi'!V$35</f>
        <v>3.2985583598380219E-2</v>
      </c>
      <c r="Z1032" s="700">
        <f>'3 Heat eta and phi'!W$35</f>
        <v>3.9051721215704549E-2</v>
      </c>
      <c r="AA1032" s="700">
        <f>'3 Heat eta and phi'!X$35</f>
        <v>3.0576593318389578E-2</v>
      </c>
      <c r="AB1032" s="700">
        <f>'3 Heat eta and phi'!Y$35</f>
        <v>2.9062794108648538E-2</v>
      </c>
      <c r="AC1032" s="700">
        <f>'3 Heat eta and phi'!Z$35</f>
        <v>3.8242815991483936E-2</v>
      </c>
      <c r="AD1032" s="700">
        <f>'3 Heat eta and phi'!AA$35</f>
        <v>3.4042891055378832E-2</v>
      </c>
      <c r="AE1032" s="700">
        <f>'3 Heat eta and phi'!AB$35</f>
        <v>3.2743963751557192E-2</v>
      </c>
      <c r="AF1032" s="700">
        <f>'3 Heat eta and phi'!AC$35</f>
        <v>3.7077256720010277E-2</v>
      </c>
      <c r="AG1032" s="700">
        <f>'3 Heat eta and phi'!AD$35</f>
        <v>3.8971075041507652E-2</v>
      </c>
      <c r="AH1032" s="700">
        <f>'3 Heat eta and phi'!AE$35</f>
        <v>3.600753901452769E-2</v>
      </c>
      <c r="AI1032" s="700">
        <f>'3 Heat eta and phi'!AF$35</f>
        <v>3.3408989472494932E-2</v>
      </c>
      <c r="AJ1032" s="700">
        <f>'3 Heat eta and phi'!AG$35</f>
        <v>3.0337279107051196E-2</v>
      </c>
      <c r="AK1032" s="700">
        <f>'3 Heat eta and phi'!AH$35</f>
        <v>3.4351544648789645E-2</v>
      </c>
      <c r="AL1032" s="700">
        <f>'3 Heat eta and phi'!AI$35</f>
        <v>4.3041548437846022E-2</v>
      </c>
      <c r="AM1032" s="700">
        <f>'3 Heat eta and phi'!AJ$35</f>
        <v>3.795603230874911E-2</v>
      </c>
      <c r="AN1032" s="700">
        <f>'3 Heat eta and phi'!AK$35</f>
        <v>3.8782267265832893E-2</v>
      </c>
      <c r="AO1032" s="700">
        <f>'3 Heat eta and phi'!AL$35</f>
        <v>4.1315298316505045E-2</v>
      </c>
      <c r="AP1032" s="700">
        <f>'3 Heat eta and phi'!AM$35</f>
        <v>3.581638000174614E-2</v>
      </c>
      <c r="AQ1032" s="700">
        <f>'3 Heat eta and phi'!AN$35</f>
        <v>4.5988500651830799E-2</v>
      </c>
      <c r="AR1032" s="700">
        <f>'3 Heat eta and phi'!AO$35</f>
        <v>4.5779260115942355E-2</v>
      </c>
      <c r="AS1032" s="700">
        <f>'3 Heat eta and phi'!AP$35</f>
        <v>4.0243186242407081E-2</v>
      </c>
      <c r="AT1032" s="700">
        <f>'3 Heat eta and phi'!AQ$35</f>
        <v>4.1673535789272131E-2</v>
      </c>
      <c r="AU1032" s="700">
        <f>'3 Heat eta and phi'!AR$35</f>
        <v>4.2268475875442135E-2</v>
      </c>
      <c r="AV1032" s="700">
        <f>'3 Heat eta and phi'!AS$35</f>
        <v>4.4877983585370207E-2</v>
      </c>
      <c r="AW1032" s="700">
        <f>'3 Heat eta and phi'!AT$35</f>
        <v>4.4580298076698166E-2</v>
      </c>
      <c r="AX1032" s="700">
        <f>'3 Heat eta and phi'!AU$35</f>
        <v>4.4534706536941138E-2</v>
      </c>
      <c r="AY1032" s="705"/>
      <c r="AZ1032" s="705"/>
      <c r="BA1032" s="705"/>
      <c r="BB1032" s="705"/>
      <c r="BC1032" s="705"/>
      <c r="BD1032" s="705"/>
      <c r="BE1032" s="705"/>
      <c r="BF1032" s="705"/>
      <c r="BG1032" s="705"/>
      <c r="BH1032" s="705"/>
    </row>
    <row r="1033" spans="1:60" s="697" customFormat="1" ht="12.75" x14ac:dyDescent="0.2">
      <c r="A1033" s="697" t="s">
        <v>6</v>
      </c>
      <c r="B1033" s="697" t="s">
        <v>60</v>
      </c>
      <c r="C1033" s="697" t="s">
        <v>52</v>
      </c>
      <c r="F1033" s="697" t="s">
        <v>9</v>
      </c>
      <c r="G1033" s="697">
        <v>429</v>
      </c>
      <c r="H1033" s="697">
        <v>456</v>
      </c>
      <c r="I1033" s="697">
        <v>457</v>
      </c>
      <c r="J1033" s="697">
        <v>500</v>
      </c>
      <c r="K1033" s="697">
        <v>502</v>
      </c>
      <c r="L1033" s="697">
        <v>517</v>
      </c>
      <c r="M1033" s="697">
        <v>538</v>
      </c>
      <c r="N1033" s="697">
        <v>544</v>
      </c>
      <c r="O1033" s="697">
        <v>595</v>
      </c>
      <c r="P1033" s="697">
        <v>687</v>
      </c>
      <c r="Q1033" s="697">
        <v>703</v>
      </c>
      <c r="R1033" s="697">
        <v>918</v>
      </c>
      <c r="S1033" s="697">
        <v>890</v>
      </c>
      <c r="T1033" s="697">
        <v>845</v>
      </c>
      <c r="U1033" s="697">
        <v>770</v>
      </c>
      <c r="V1033" s="697">
        <v>772</v>
      </c>
      <c r="W1033" s="697">
        <v>744</v>
      </c>
      <c r="X1033" s="697">
        <v>687</v>
      </c>
      <c r="Y1033" s="697">
        <v>641</v>
      </c>
      <c r="Z1033" s="697">
        <v>611</v>
      </c>
      <c r="AA1033" s="697">
        <v>644</v>
      </c>
      <c r="AB1033" s="697">
        <v>596</v>
      </c>
      <c r="AC1033" s="697">
        <v>559</v>
      </c>
      <c r="AD1033" s="697">
        <v>558</v>
      </c>
      <c r="AE1033" s="697">
        <v>203</v>
      </c>
      <c r="AF1033" s="697">
        <v>431</v>
      </c>
      <c r="AG1033" s="697">
        <v>484</v>
      </c>
      <c r="AH1033" s="697">
        <v>541</v>
      </c>
      <c r="AI1033" s="697">
        <v>522</v>
      </c>
      <c r="AJ1033" s="697">
        <v>469</v>
      </c>
      <c r="AK1033" s="697">
        <v>416</v>
      </c>
      <c r="AL1033" s="697">
        <v>445</v>
      </c>
      <c r="AM1033" s="697">
        <v>426</v>
      </c>
      <c r="AN1033" s="697">
        <v>706</v>
      </c>
      <c r="AO1033" s="697">
        <v>566</v>
      </c>
      <c r="AP1033" s="697">
        <v>448</v>
      </c>
      <c r="AQ1033" s="697">
        <v>516</v>
      </c>
      <c r="AR1033" s="697">
        <v>363</v>
      </c>
      <c r="AS1033" s="697">
        <v>376</v>
      </c>
      <c r="AT1033" s="697">
        <v>348</v>
      </c>
      <c r="AU1033" s="697">
        <v>347</v>
      </c>
      <c r="AV1033" s="697">
        <v>310</v>
      </c>
      <c r="AW1033" s="697">
        <v>275</v>
      </c>
      <c r="AX1033" s="697">
        <v>241</v>
      </c>
      <c r="AY1033" s="697">
        <v>219</v>
      </c>
      <c r="AZ1033" s="697">
        <v>189</v>
      </c>
      <c r="BA1033" s="697">
        <v>190</v>
      </c>
      <c r="BB1033" s="697">
        <v>174</v>
      </c>
      <c r="BC1033" s="697">
        <v>217</v>
      </c>
      <c r="BD1033" s="697">
        <v>199</v>
      </c>
      <c r="BE1033" s="697">
        <v>230</v>
      </c>
      <c r="BF1033" s="697">
        <v>200</v>
      </c>
      <c r="BG1033" s="697">
        <v>187</v>
      </c>
      <c r="BH1033" s="697">
        <v>226</v>
      </c>
    </row>
    <row r="1034" spans="1:60" s="697" customFormat="1" ht="12.75" x14ac:dyDescent="0.2">
      <c r="A1034" s="697" t="s">
        <v>6</v>
      </c>
      <c r="B1034" s="697" t="s">
        <v>60</v>
      </c>
      <c r="C1034" s="697" t="s">
        <v>52</v>
      </c>
      <c r="F1034" s="697" t="s">
        <v>10</v>
      </c>
      <c r="G1034" s="697">
        <v>4.0839640154219604E-3</v>
      </c>
      <c r="H1034" s="697">
        <v>4.3998031667004398E-3</v>
      </c>
      <c r="I1034" s="697">
        <v>4.2578565372539201E-3</v>
      </c>
      <c r="J1034" s="697">
        <v>4.5199783041041403E-3</v>
      </c>
      <c r="K1034" s="697">
        <v>4.5640927729136502E-3</v>
      </c>
      <c r="L1034" s="697">
        <v>4.5465738004783996E-3</v>
      </c>
      <c r="M1034" s="697">
        <v>4.8327838811386701E-3</v>
      </c>
      <c r="N1034" s="697">
        <v>4.8202592661509697E-3</v>
      </c>
      <c r="O1034" s="697">
        <v>5.0753627391604697E-3</v>
      </c>
      <c r="P1034" s="697">
        <v>5.7015760251632897E-3</v>
      </c>
      <c r="Q1034" s="697">
        <v>5.6587219176869302E-3</v>
      </c>
      <c r="R1034" s="697">
        <v>7.4103971585405201E-3</v>
      </c>
      <c r="S1034" s="697">
        <v>7.13346798756051E-3</v>
      </c>
      <c r="T1034" s="697">
        <v>6.44216914315338E-3</v>
      </c>
      <c r="U1034" s="697">
        <v>6.1163051162495099E-3</v>
      </c>
      <c r="V1034" s="697">
        <v>6.2496458264185203E-3</v>
      </c>
      <c r="W1034" s="697">
        <v>5.9680420971571597E-3</v>
      </c>
      <c r="X1034" s="697">
        <v>5.3682779314548302E-3</v>
      </c>
      <c r="Y1034" s="697">
        <v>5.0113752746092904E-3</v>
      </c>
      <c r="Z1034" s="697">
        <v>4.5574907694028999E-3</v>
      </c>
      <c r="AA1034" s="697">
        <v>5.1861455825152796E-3</v>
      </c>
      <c r="AB1034" s="697">
        <v>4.90208173974552E-3</v>
      </c>
      <c r="AC1034" s="697">
        <v>4.6320464696182496E-3</v>
      </c>
      <c r="AD1034" s="697">
        <v>4.66453780950629E-3</v>
      </c>
      <c r="AE1034" s="697">
        <v>1.6995554364843499E-3</v>
      </c>
      <c r="AF1034" s="697">
        <v>3.45721000745987E-3</v>
      </c>
      <c r="AG1034" s="697">
        <v>3.7898363479758799E-3</v>
      </c>
      <c r="AH1034" s="697">
        <v>4.1910044466479703E-3</v>
      </c>
      <c r="AI1034" s="697">
        <v>3.9928098825869097E-3</v>
      </c>
      <c r="AJ1034" s="697">
        <v>3.66463509923426E-3</v>
      </c>
      <c r="AK1034" s="697">
        <v>3.2669472890620101E-3</v>
      </c>
      <c r="AL1034" s="697">
        <v>3.3465943702010201E-3</v>
      </c>
      <c r="AM1034" s="697">
        <v>3.2750336344416699E-3</v>
      </c>
      <c r="AN1034" s="697">
        <v>5.34281822309672E-3</v>
      </c>
      <c r="AO1034" s="697">
        <v>4.2910320462764299E-3</v>
      </c>
      <c r="AP1034" s="697">
        <v>3.4094108872839602E-3</v>
      </c>
      <c r="AQ1034" s="697">
        <v>3.7095614665708099E-3</v>
      </c>
      <c r="AR1034" s="697">
        <v>2.67381648632523E-3</v>
      </c>
      <c r="AS1034" s="697">
        <v>2.7601799989722701E-3</v>
      </c>
      <c r="AT1034" s="697">
        <v>2.5090846167156902E-3</v>
      </c>
      <c r="AU1034" s="697">
        <v>2.4890967519798001E-3</v>
      </c>
      <c r="AV1034" s="697">
        <v>2.2001887903929799E-3</v>
      </c>
      <c r="AW1034" s="697">
        <v>2.0095141360185302E-3</v>
      </c>
      <c r="AX1034" s="697">
        <v>1.7469464680511799E-3</v>
      </c>
      <c r="AY1034" s="697">
        <v>1.58055413217474E-3</v>
      </c>
      <c r="AZ1034" s="697">
        <v>1.37464542875846E-3</v>
      </c>
      <c r="BA1034" s="697">
        <v>1.40493056685251E-3</v>
      </c>
      <c r="BB1034" s="697">
        <v>1.3075235203943601E-3</v>
      </c>
      <c r="BC1034" s="697">
        <v>1.6311619585970499E-3</v>
      </c>
      <c r="BD1034" s="697">
        <v>1.6118058705371599E-3</v>
      </c>
      <c r="BE1034" s="697">
        <v>1.77162928272122E-3</v>
      </c>
      <c r="BF1034" s="697">
        <v>1.6907457033924799E-3</v>
      </c>
      <c r="BG1034" s="697">
        <v>1.53526596225052E-3</v>
      </c>
      <c r="BH1034" s="697">
        <v>1.84328790362704E-3</v>
      </c>
    </row>
    <row r="1035" spans="1:60" s="696" customFormat="1" ht="12.75" x14ac:dyDescent="0.2">
      <c r="A1035" s="696" t="s">
        <v>6</v>
      </c>
      <c r="B1035" s="696" t="s">
        <v>60</v>
      </c>
      <c r="C1035" s="696" t="s">
        <v>52</v>
      </c>
      <c r="D1035" s="696" t="s">
        <v>1026</v>
      </c>
      <c r="E1035" s="699" t="s">
        <v>1063</v>
      </c>
      <c r="F1035" s="696" t="s">
        <v>11</v>
      </c>
      <c r="G1035" s="696">
        <v>1</v>
      </c>
      <c r="H1035" s="696">
        <v>1</v>
      </c>
      <c r="I1035" s="696">
        <v>1</v>
      </c>
      <c r="J1035" s="696">
        <v>1</v>
      </c>
      <c r="K1035" s="696">
        <v>1</v>
      </c>
      <c r="L1035" s="696">
        <v>1</v>
      </c>
      <c r="M1035" s="696">
        <v>1</v>
      </c>
      <c r="N1035" s="696">
        <v>1</v>
      </c>
      <c r="O1035" s="696">
        <v>1</v>
      </c>
      <c r="P1035" s="696">
        <v>1</v>
      </c>
      <c r="Q1035" s="696">
        <v>1</v>
      </c>
      <c r="R1035" s="696">
        <v>1</v>
      </c>
      <c r="S1035" s="696">
        <v>1</v>
      </c>
      <c r="T1035" s="696">
        <v>1</v>
      </c>
      <c r="U1035" s="696">
        <v>1</v>
      </c>
      <c r="V1035" s="696">
        <v>1</v>
      </c>
      <c r="W1035" s="696">
        <v>1</v>
      </c>
      <c r="X1035" s="696">
        <v>1</v>
      </c>
      <c r="Y1035" s="696">
        <v>1</v>
      </c>
      <c r="Z1035" s="696">
        <v>1</v>
      </c>
      <c r="AA1035" s="696">
        <v>1</v>
      </c>
      <c r="AB1035" s="696">
        <v>1</v>
      </c>
      <c r="AC1035" s="696">
        <v>1</v>
      </c>
      <c r="AD1035" s="696">
        <v>1</v>
      </c>
      <c r="AE1035" s="696">
        <v>1</v>
      </c>
      <c r="AF1035" s="696">
        <v>1</v>
      </c>
      <c r="AG1035" s="696">
        <v>1</v>
      </c>
      <c r="AH1035" s="696">
        <v>1</v>
      </c>
      <c r="AI1035" s="696">
        <v>1</v>
      </c>
      <c r="AJ1035" s="696">
        <v>1</v>
      </c>
      <c r="AK1035" s="696">
        <v>1</v>
      </c>
      <c r="AL1035" s="696">
        <v>1</v>
      </c>
      <c r="AM1035" s="696">
        <v>1</v>
      </c>
      <c r="AN1035" s="696">
        <v>1</v>
      </c>
      <c r="AO1035" s="696">
        <v>1</v>
      </c>
      <c r="AP1035" s="696">
        <v>1</v>
      </c>
      <c r="AQ1035" s="696">
        <v>1</v>
      </c>
      <c r="AR1035" s="696">
        <v>1</v>
      </c>
      <c r="AS1035" s="696">
        <v>1</v>
      </c>
      <c r="AT1035" s="696">
        <v>1</v>
      </c>
      <c r="AU1035" s="696">
        <v>1</v>
      </c>
      <c r="AV1035" s="696">
        <v>1</v>
      </c>
      <c r="AW1035" s="696">
        <v>1</v>
      </c>
      <c r="AX1035" s="696">
        <v>1</v>
      </c>
      <c r="AY1035" s="696">
        <v>1</v>
      </c>
      <c r="AZ1035" s="696">
        <v>1</v>
      </c>
      <c r="BA1035" s="696">
        <v>1</v>
      </c>
      <c r="BB1035" s="696">
        <v>1</v>
      </c>
      <c r="BC1035" s="696">
        <v>1</v>
      </c>
      <c r="BD1035" s="696">
        <v>1</v>
      </c>
      <c r="BE1035" s="696">
        <v>1</v>
      </c>
      <c r="BF1035" s="696">
        <v>1</v>
      </c>
      <c r="BG1035" s="696">
        <v>1</v>
      </c>
      <c r="BH1035" s="696">
        <v>1</v>
      </c>
    </row>
    <row r="1036" spans="1:60" s="696" customFormat="1" ht="12.75" x14ac:dyDescent="0.2">
      <c r="A1036" s="696" t="s">
        <v>6</v>
      </c>
      <c r="B1036" s="696" t="s">
        <v>60</v>
      </c>
      <c r="C1036" s="696" t="s">
        <v>52</v>
      </c>
      <c r="D1036" s="696" t="s">
        <v>1026</v>
      </c>
      <c r="E1036" s="699" t="s">
        <v>1063</v>
      </c>
      <c r="F1036" s="696" t="s">
        <v>12</v>
      </c>
      <c r="G1036" s="700">
        <f>'3 Heat eta and phi'!D$33</f>
        <v>0.50580000000000003</v>
      </c>
      <c r="H1036" s="700">
        <f>'3 Heat eta and phi'!E$33</f>
        <v>0.51331800000000005</v>
      </c>
      <c r="I1036" s="700">
        <f>'3 Heat eta and phi'!F$33</f>
        <v>0.52095200000000008</v>
      </c>
      <c r="J1036" s="700">
        <f>'3 Heat eta and phi'!G$33</f>
        <v>0.52870200000000012</v>
      </c>
      <c r="K1036" s="700">
        <f>'3 Heat eta and phi'!H$33</f>
        <v>0.53656800000000016</v>
      </c>
      <c r="L1036" s="700">
        <f>'3 Heat eta and phi'!I$33</f>
        <v>0.54455000000000009</v>
      </c>
      <c r="M1036" s="700">
        <f>'3 Heat eta and phi'!J$33</f>
        <v>0.55264800000000014</v>
      </c>
      <c r="N1036" s="700">
        <f>'3 Heat eta and phi'!K$33</f>
        <v>0.56086200000000019</v>
      </c>
      <c r="O1036" s="700">
        <f>'3 Heat eta and phi'!L$33</f>
        <v>0.56919200000000025</v>
      </c>
      <c r="P1036" s="700">
        <f>'3 Heat eta and phi'!M$33</f>
        <v>0.57763800000000032</v>
      </c>
      <c r="Q1036" s="700">
        <f>'3 Heat eta and phi'!N$33</f>
        <v>0.58620000000000028</v>
      </c>
      <c r="R1036" s="700">
        <f>'3 Heat eta and phi'!O$33</f>
        <v>0.59487800000000024</v>
      </c>
      <c r="S1036" s="700">
        <f>'3 Heat eta and phi'!P$33</f>
        <v>0.60367200000000021</v>
      </c>
      <c r="T1036" s="700">
        <f>'3 Heat eta and phi'!Q$33</f>
        <v>0.61258200000000029</v>
      </c>
      <c r="U1036" s="700">
        <f>'3 Heat eta and phi'!R$33</f>
        <v>0.62160800000000038</v>
      </c>
      <c r="V1036" s="700">
        <f>'3 Heat eta and phi'!S$33</f>
        <v>0.63075000000000037</v>
      </c>
      <c r="W1036" s="700">
        <f>'3 Heat eta and phi'!T$33</f>
        <v>0.64000800000000035</v>
      </c>
      <c r="X1036" s="700">
        <f>'3 Heat eta and phi'!U$33</f>
        <v>0.64938200000000035</v>
      </c>
      <c r="Y1036" s="700">
        <f>'3 Heat eta and phi'!V$33</f>
        <v>0.65887200000000035</v>
      </c>
      <c r="Z1036" s="700">
        <f>'3 Heat eta and phi'!W$33</f>
        <v>0.66847800000000035</v>
      </c>
      <c r="AA1036" s="700">
        <f>'3 Heat eta and phi'!X$33</f>
        <v>0.67820000000000036</v>
      </c>
      <c r="AB1036" s="700">
        <f>'3 Heat eta and phi'!Y$33</f>
        <v>0.68803800000000048</v>
      </c>
      <c r="AC1036" s="700">
        <f>'3 Heat eta and phi'!Z$33</f>
        <v>0.6979920000000005</v>
      </c>
      <c r="AD1036" s="700">
        <f>'3 Heat eta and phi'!AA$33</f>
        <v>0.70806200000000041</v>
      </c>
      <c r="AE1036" s="700">
        <f>'3 Heat eta and phi'!AB$33</f>
        <v>0.71824800000000055</v>
      </c>
      <c r="AF1036" s="700">
        <f>'3 Heat eta and phi'!AC$33</f>
        <v>0.73</v>
      </c>
      <c r="AG1036" s="700">
        <f>'3 Heat eta and phi'!AD$33</f>
        <v>0.73499999999999999</v>
      </c>
      <c r="AH1036" s="700">
        <f>'3 Heat eta and phi'!AE$33</f>
        <v>0.74299999999999999</v>
      </c>
      <c r="AI1036" s="700">
        <f>'3 Heat eta and phi'!AF$33</f>
        <v>0.75</v>
      </c>
      <c r="AJ1036" s="700">
        <f>'3 Heat eta and phi'!AG$33</f>
        <v>0.75700000000000001</v>
      </c>
      <c r="AK1036" s="700">
        <f>'3 Heat eta and phi'!AH$33</f>
        <v>0.76300000000000001</v>
      </c>
      <c r="AL1036" s="700">
        <f>'3 Heat eta and phi'!AI$33</f>
        <v>0.77</v>
      </c>
      <c r="AM1036" s="700">
        <f>'3 Heat eta and phi'!AJ$33</f>
        <v>0.77600000000000002</v>
      </c>
      <c r="AN1036" s="700">
        <f>'3 Heat eta and phi'!AK$33</f>
        <v>0.78200000000000003</v>
      </c>
      <c r="AO1036" s="700">
        <f>'3 Heat eta and phi'!AL$33</f>
        <v>0.79</v>
      </c>
      <c r="AP1036" s="700">
        <f>'3 Heat eta and phi'!AM$33</f>
        <v>0.79700000000000004</v>
      </c>
      <c r="AQ1036" s="700">
        <f>'3 Heat eta and phi'!AN$33</f>
        <v>0.80400000000000005</v>
      </c>
      <c r="AR1036" s="700">
        <f>'3 Heat eta and phi'!AO$33</f>
        <v>0.81</v>
      </c>
      <c r="AS1036" s="700">
        <f>'3 Heat eta and phi'!AP$33</f>
        <v>0.81599999999999995</v>
      </c>
      <c r="AT1036" s="700">
        <f>'3 Heat eta and phi'!AQ$33</f>
        <v>0.82099999999999995</v>
      </c>
      <c r="AU1036" s="700">
        <f>'3 Heat eta and phi'!AR$33</f>
        <v>0.82599999999999996</v>
      </c>
      <c r="AV1036" s="700">
        <f>'3 Heat eta and phi'!AS$33</f>
        <v>0.83199999999999996</v>
      </c>
      <c r="AW1036" s="700">
        <f>'3 Heat eta and phi'!AT$33</f>
        <v>0.83699999999999997</v>
      </c>
      <c r="AX1036" s="700">
        <f>'3 Heat eta and phi'!AU$33</f>
        <v>0.84099999999999997</v>
      </c>
      <c r="AY1036" s="700">
        <f>'3 Heat eta and phi'!AV$33</f>
        <v>0.84499999999999997</v>
      </c>
      <c r="AZ1036" s="700">
        <f>'3 Heat eta and phi'!AW$33</f>
        <v>0.84899999999999998</v>
      </c>
      <c r="BA1036" s="700">
        <f>'3 Heat eta and phi'!AX$33</f>
        <v>0.85199999999999998</v>
      </c>
      <c r="BB1036" s="700">
        <f>'3 Heat eta and phi'!AY$33</f>
        <v>0.85499999999999998</v>
      </c>
      <c r="BC1036" s="700">
        <f>'3 Heat eta and phi'!AZ$33</f>
        <v>0.85799999999999998</v>
      </c>
      <c r="BD1036" s="700">
        <f>'3 Heat eta and phi'!BA$33</f>
        <v>0.86</v>
      </c>
      <c r="BE1036" s="700">
        <f>'3 Heat eta and phi'!BB$33</f>
        <v>0.86199999999999999</v>
      </c>
      <c r="BF1036" s="700">
        <f>'3 Heat eta and phi'!BC$33</f>
        <v>0.86399999999999999</v>
      </c>
      <c r="BG1036" s="700">
        <f>'3 Heat eta and phi'!BD$33</f>
        <v>0.86599999999999999</v>
      </c>
      <c r="BH1036" s="700">
        <f>'3 Heat eta and phi'!BE$33</f>
        <v>0.86799999999999999</v>
      </c>
    </row>
    <row r="1037" spans="1:60" s="696" customFormat="1" ht="12.75" x14ac:dyDescent="0.2">
      <c r="A1037" s="696" t="s">
        <v>6</v>
      </c>
      <c r="B1037" s="696" t="s">
        <v>60</v>
      </c>
      <c r="C1037" s="696" t="s">
        <v>52</v>
      </c>
      <c r="D1037" s="696" t="s">
        <v>1026</v>
      </c>
      <c r="E1037" s="699" t="s">
        <v>1063</v>
      </c>
      <c r="F1037" s="696" t="s">
        <v>13</v>
      </c>
      <c r="G1037" s="700">
        <f>'3 Heat eta and phi'!D$35</f>
        <v>2.2523315150448586E-2</v>
      </c>
      <c r="H1037" s="700">
        <f>'3 Heat eta and phi'!E$35</f>
        <v>2.1811785400176031E-2</v>
      </c>
      <c r="I1037" s="700">
        <f>'3 Heat eta and phi'!F$35</f>
        <v>2.6727624406541084E-2</v>
      </c>
      <c r="J1037" s="700">
        <f>'3 Heat eta and phi'!G$35</f>
        <v>4.0780453506767511E-2</v>
      </c>
      <c r="K1037" s="700">
        <f>'3 Heat eta and phi'!H$35</f>
        <v>2.7763134774204778E-2</v>
      </c>
      <c r="L1037" s="700">
        <f>'3 Heat eta and phi'!I$35</f>
        <v>2.8807307219392175E-2</v>
      </c>
      <c r="M1037" s="700">
        <f>'3 Heat eta and phi'!J$35</f>
        <v>2.528533801580346E-2</v>
      </c>
      <c r="N1037" s="700">
        <f>'3 Heat eta and phi'!K$35</f>
        <v>2.3170089520800352E-2</v>
      </c>
      <c r="O1037" s="700">
        <f>'3 Heat eta and phi'!L$35</f>
        <v>2.9127917178452426E-2</v>
      </c>
      <c r="P1037" s="700">
        <f>'3 Heat eta and phi'!M$35</f>
        <v>3.0520961234871025E-2</v>
      </c>
      <c r="Q1037" s="700">
        <f>'3 Heat eta and phi'!N$35</f>
        <v>3.0449692782649196E-2</v>
      </c>
      <c r="R1037" s="700">
        <f>'3 Heat eta and phi'!O$35</f>
        <v>2.9315757019968917E-2</v>
      </c>
      <c r="S1037" s="700">
        <f>'3 Heat eta and phi'!P$35</f>
        <v>2.6947938951335515E-2</v>
      </c>
      <c r="T1037" s="700">
        <f>'3 Heat eta and phi'!Q$35</f>
        <v>2.685916928335319E-2</v>
      </c>
      <c r="U1037" s="700">
        <f>'3 Heat eta and phi'!R$35</f>
        <v>2.7736330886564242E-2</v>
      </c>
      <c r="V1037" s="700">
        <f>'3 Heat eta and phi'!S$35</f>
        <v>2.2937651321664143E-2</v>
      </c>
      <c r="W1037" s="700">
        <f>'3 Heat eta and phi'!T$35</f>
        <v>2.5096199088034954E-2</v>
      </c>
      <c r="X1037" s="700">
        <f>'3 Heat eta and phi'!U$35</f>
        <v>3.5413990172433629E-2</v>
      </c>
      <c r="Y1037" s="700">
        <f>'3 Heat eta and phi'!V$35</f>
        <v>3.2985583598380219E-2</v>
      </c>
      <c r="Z1037" s="700">
        <f>'3 Heat eta and phi'!W$35</f>
        <v>3.9051721215704549E-2</v>
      </c>
      <c r="AA1037" s="700">
        <f>'3 Heat eta and phi'!X$35</f>
        <v>3.0576593318389578E-2</v>
      </c>
      <c r="AB1037" s="700">
        <f>'3 Heat eta and phi'!Y$35</f>
        <v>2.9062794108648538E-2</v>
      </c>
      <c r="AC1037" s="700">
        <f>'3 Heat eta and phi'!Z$35</f>
        <v>3.8242815991483936E-2</v>
      </c>
      <c r="AD1037" s="700">
        <f>'3 Heat eta and phi'!AA$35</f>
        <v>3.4042891055378832E-2</v>
      </c>
      <c r="AE1037" s="700">
        <f>'3 Heat eta and phi'!AB$35</f>
        <v>3.2743963751557192E-2</v>
      </c>
      <c r="AF1037" s="700">
        <f>'3 Heat eta and phi'!AC$35</f>
        <v>3.7077256720010277E-2</v>
      </c>
      <c r="AG1037" s="700">
        <f>'3 Heat eta and phi'!AD$35</f>
        <v>3.8971075041507652E-2</v>
      </c>
      <c r="AH1037" s="700">
        <f>'3 Heat eta and phi'!AE$35</f>
        <v>3.600753901452769E-2</v>
      </c>
      <c r="AI1037" s="700">
        <f>'3 Heat eta and phi'!AF$35</f>
        <v>3.3408989472494932E-2</v>
      </c>
      <c r="AJ1037" s="700">
        <f>'3 Heat eta and phi'!AG$35</f>
        <v>3.0337279107051196E-2</v>
      </c>
      <c r="AK1037" s="700">
        <f>'3 Heat eta and phi'!AH$35</f>
        <v>3.4351544648789645E-2</v>
      </c>
      <c r="AL1037" s="700">
        <f>'3 Heat eta and phi'!AI$35</f>
        <v>4.3041548437846022E-2</v>
      </c>
      <c r="AM1037" s="700">
        <f>'3 Heat eta and phi'!AJ$35</f>
        <v>3.795603230874911E-2</v>
      </c>
      <c r="AN1037" s="700">
        <f>'3 Heat eta and phi'!AK$35</f>
        <v>3.8782267265832893E-2</v>
      </c>
      <c r="AO1037" s="700">
        <f>'3 Heat eta and phi'!AL$35</f>
        <v>4.1315298316505045E-2</v>
      </c>
      <c r="AP1037" s="700">
        <f>'3 Heat eta and phi'!AM$35</f>
        <v>3.581638000174614E-2</v>
      </c>
      <c r="AQ1037" s="700">
        <f>'3 Heat eta and phi'!AN$35</f>
        <v>4.5988500651830799E-2</v>
      </c>
      <c r="AR1037" s="700">
        <f>'3 Heat eta and phi'!AO$35</f>
        <v>4.5779260115942355E-2</v>
      </c>
      <c r="AS1037" s="700">
        <f>'3 Heat eta and phi'!AP$35</f>
        <v>4.0243186242407081E-2</v>
      </c>
      <c r="AT1037" s="700">
        <f>'3 Heat eta and phi'!AQ$35</f>
        <v>4.1673535789272131E-2</v>
      </c>
      <c r="AU1037" s="700">
        <f>'3 Heat eta and phi'!AR$35</f>
        <v>4.2268475875442135E-2</v>
      </c>
      <c r="AV1037" s="700">
        <f>'3 Heat eta and phi'!AS$35</f>
        <v>4.4877983585370207E-2</v>
      </c>
      <c r="AW1037" s="700">
        <f>'3 Heat eta and phi'!AT$35</f>
        <v>4.4580298076698166E-2</v>
      </c>
      <c r="AX1037" s="700">
        <f>'3 Heat eta and phi'!AU$35</f>
        <v>4.4534706536941138E-2</v>
      </c>
      <c r="AY1037" s="700">
        <f>'3 Heat eta and phi'!AV$35</f>
        <v>4.4780381636817641E-2</v>
      </c>
      <c r="AZ1037" s="700">
        <f>'3 Heat eta and phi'!AW$35</f>
        <v>4.5732490908387713E-2</v>
      </c>
      <c r="BA1037" s="700">
        <f>'3 Heat eta and phi'!AX$35</f>
        <v>4.7316152419067954E-2</v>
      </c>
      <c r="BB1037" s="700">
        <f>'3 Heat eta and phi'!AY$35</f>
        <v>3.8223692849313484E-2</v>
      </c>
      <c r="BC1037" s="700">
        <f>'3 Heat eta and phi'!AZ$35</f>
        <v>4.0189295897654409E-2</v>
      </c>
      <c r="BD1037" s="700">
        <f>'3 Heat eta and phi'!BA$35</f>
        <v>4.7151615347523546E-2</v>
      </c>
      <c r="BE1037" s="700">
        <f>'3 Heat eta and phi'!BB$35</f>
        <v>4.9933815432876671E-2</v>
      </c>
      <c r="BF1037" s="700">
        <f>'3 Heat eta and phi'!BC$35</f>
        <v>5.0007112867071712E-2</v>
      </c>
      <c r="BG1037" s="700">
        <f>'3 Heat eta and phi'!BD$35</f>
        <v>4.200378722671716E-2</v>
      </c>
      <c r="BH1037" s="700">
        <f>'3 Heat eta and phi'!BE$35</f>
        <v>4.6479600619728001E-2</v>
      </c>
    </row>
    <row r="1038" spans="1:60" s="697" customFormat="1" ht="12.75" x14ac:dyDescent="0.2">
      <c r="A1038" s="697" t="s">
        <v>6</v>
      </c>
      <c r="B1038" s="697" t="s">
        <v>60</v>
      </c>
      <c r="C1038" s="697" t="s">
        <v>14</v>
      </c>
      <c r="F1038" s="697" t="s">
        <v>9</v>
      </c>
      <c r="G1038" s="697">
        <v>2896</v>
      </c>
      <c r="H1038" s="697">
        <v>3289</v>
      </c>
      <c r="I1038" s="697">
        <v>3929</v>
      </c>
      <c r="J1038" s="697">
        <v>4498</v>
      </c>
      <c r="K1038" s="697">
        <v>4504</v>
      </c>
      <c r="L1038" s="697">
        <v>4924</v>
      </c>
      <c r="M1038" s="697">
        <v>5144</v>
      </c>
      <c r="N1038" s="697">
        <v>5362</v>
      </c>
      <c r="O1038" s="697">
        <v>5732</v>
      </c>
      <c r="P1038" s="697">
        <v>6208</v>
      </c>
      <c r="Q1038" s="697">
        <v>6640</v>
      </c>
      <c r="R1038" s="697">
        <v>6938</v>
      </c>
      <c r="S1038" s="697">
        <v>7472</v>
      </c>
      <c r="T1038" s="697">
        <v>7852</v>
      </c>
      <c r="U1038" s="697">
        <v>7966</v>
      </c>
      <c r="V1038" s="697">
        <v>7672</v>
      </c>
      <c r="W1038" s="697">
        <v>7320</v>
      </c>
      <c r="X1038" s="697">
        <v>7388</v>
      </c>
      <c r="Y1038" s="697">
        <v>7379</v>
      </c>
      <c r="Z1038" s="697">
        <v>7712</v>
      </c>
      <c r="AA1038" s="697">
        <v>7405</v>
      </c>
      <c r="AB1038" s="697">
        <v>7262</v>
      </c>
      <c r="AC1038" s="697">
        <v>7120</v>
      </c>
      <c r="AD1038" s="697">
        <v>7134</v>
      </c>
      <c r="AE1038" s="697">
        <v>7215</v>
      </c>
      <c r="AF1038" s="697">
        <v>7588</v>
      </c>
      <c r="AG1038" s="697">
        <v>7897</v>
      </c>
      <c r="AH1038" s="697">
        <v>8020</v>
      </c>
      <c r="AI1038" s="697">
        <v>7943</v>
      </c>
      <c r="AJ1038" s="697">
        <v>7935</v>
      </c>
      <c r="AK1038" s="697">
        <v>8066</v>
      </c>
      <c r="AL1038" s="697">
        <v>8436</v>
      </c>
      <c r="AM1038" s="697">
        <v>8555</v>
      </c>
      <c r="AN1038" s="697">
        <v>8639</v>
      </c>
      <c r="AO1038" s="697">
        <v>8721</v>
      </c>
      <c r="AP1038" s="697">
        <v>8790</v>
      </c>
      <c r="AQ1038" s="697">
        <v>9246</v>
      </c>
      <c r="AR1038" s="697">
        <v>8983</v>
      </c>
      <c r="AS1038" s="697">
        <v>9409</v>
      </c>
      <c r="AT1038" s="697">
        <v>9486</v>
      </c>
      <c r="AU1038" s="697">
        <v>9618</v>
      </c>
      <c r="AV1038" s="697">
        <v>9919</v>
      </c>
      <c r="AW1038" s="697">
        <v>9850</v>
      </c>
      <c r="AX1038" s="697">
        <v>10578</v>
      </c>
      <c r="AY1038" s="697">
        <v>10681</v>
      </c>
      <c r="AZ1038" s="697">
        <v>10811</v>
      </c>
      <c r="BA1038" s="697">
        <v>10725</v>
      </c>
      <c r="BB1038" s="697">
        <v>10585</v>
      </c>
      <c r="BC1038" s="697">
        <v>10303</v>
      </c>
      <c r="BD1038" s="697">
        <v>10195</v>
      </c>
      <c r="BE1038" s="697">
        <v>10220</v>
      </c>
      <c r="BF1038" s="697">
        <v>9598</v>
      </c>
      <c r="BG1038" s="697">
        <v>9870</v>
      </c>
      <c r="BH1038" s="697">
        <v>9757</v>
      </c>
    </row>
    <row r="1039" spans="1:60" s="697" customFormat="1" ht="12.75" x14ac:dyDescent="0.2">
      <c r="A1039" s="697" t="s">
        <v>6</v>
      </c>
      <c r="B1039" s="697" t="s">
        <v>60</v>
      </c>
      <c r="C1039" s="697" t="s">
        <v>14</v>
      </c>
      <c r="F1039" s="697" t="s">
        <v>10</v>
      </c>
      <c r="G1039" s="697">
        <v>2.75691370365082E-2</v>
      </c>
      <c r="H1039" s="697">
        <v>3.1734545208942401E-2</v>
      </c>
      <c r="I1039" s="697">
        <v>3.6606385853108603E-2</v>
      </c>
      <c r="J1039" s="697">
        <v>4.0661724823720803E-2</v>
      </c>
      <c r="K1039" s="697">
        <v>4.0949549500404601E-2</v>
      </c>
      <c r="L1039" s="697">
        <v>4.3302377937245E-2</v>
      </c>
      <c r="M1039" s="697">
        <v>4.6207881569846301E-2</v>
      </c>
      <c r="N1039" s="697">
        <v>4.7511452546142502E-2</v>
      </c>
      <c r="O1039" s="697">
        <v>4.8894082724147601E-2</v>
      </c>
      <c r="P1039" s="697">
        <v>5.1521665158971899E-2</v>
      </c>
      <c r="Q1039" s="697">
        <v>5.3447956662078501E-2</v>
      </c>
      <c r="R1039" s="697">
        <v>5.6005812076202803E-2</v>
      </c>
      <c r="S1039" s="697">
        <v>5.9889070565227097E-2</v>
      </c>
      <c r="T1039" s="697">
        <v>5.9862617884071399E-2</v>
      </c>
      <c r="U1039" s="697">
        <v>6.3275956566290398E-2</v>
      </c>
      <c r="V1039" s="697">
        <v>6.2107879249071102E-2</v>
      </c>
      <c r="W1039" s="698">
        <v>5.87178335365462E-2</v>
      </c>
      <c r="X1039" s="698">
        <v>5.7730476503039703E-2</v>
      </c>
      <c r="Y1039" s="698">
        <v>5.7689451094137201E-2</v>
      </c>
      <c r="Z1039" s="698">
        <v>5.7524335210532199E-2</v>
      </c>
      <c r="AA1039" s="698">
        <v>5.9632621177834903E-2</v>
      </c>
      <c r="AB1039" s="698">
        <v>5.9729727506765001E-2</v>
      </c>
      <c r="AC1039" s="698">
        <v>5.8998516750772702E-2</v>
      </c>
      <c r="AD1039" s="698">
        <v>5.9635865112935303E-2</v>
      </c>
      <c r="AE1039" s="698">
        <v>6.04053816464757E-2</v>
      </c>
      <c r="AF1039" s="698">
        <v>6.08661474167181E-2</v>
      </c>
      <c r="AG1039" s="697">
        <v>6.1835408347036297E-2</v>
      </c>
      <c r="AH1039" s="697">
        <v>6.21291232201788E-2</v>
      </c>
      <c r="AI1039" s="697">
        <v>6.0756492140589702E-2</v>
      </c>
      <c r="AJ1039" s="697">
        <v>6.20018752930145E-2</v>
      </c>
      <c r="AK1039" s="697">
        <v>6.3344223157630206E-2</v>
      </c>
      <c r="AL1039" s="697">
        <v>6.3442404734866994E-2</v>
      </c>
      <c r="AM1039" s="697">
        <v>6.57697482221795E-2</v>
      </c>
      <c r="AN1039" s="697">
        <v>6.5377629786589994E-2</v>
      </c>
      <c r="AO1039" s="697">
        <v>6.6116767624693901E-2</v>
      </c>
      <c r="AP1039" s="697">
        <v>6.6894468078629504E-2</v>
      </c>
      <c r="AQ1039" s="697">
        <v>6.6470165348669993E-2</v>
      </c>
      <c r="AR1039" s="697">
        <v>6.6167750679503007E-2</v>
      </c>
      <c r="AS1039" s="697">
        <v>6.9070568112580097E-2</v>
      </c>
      <c r="AT1039" s="697">
        <v>6.8394185845301894E-2</v>
      </c>
      <c r="AU1039" s="697">
        <v>6.8991736485710997E-2</v>
      </c>
      <c r="AV1039" s="697">
        <v>7.0398943909380604E-2</v>
      </c>
      <c r="AW1039" s="697">
        <v>7.1977142690118304E-2</v>
      </c>
      <c r="AX1039" s="697">
        <v>7.6677177340437094E-2</v>
      </c>
      <c r="AY1039" s="697">
        <v>7.7086295368759897E-2</v>
      </c>
      <c r="AZ1039" s="697">
        <v>7.8631173176231001E-2</v>
      </c>
      <c r="BA1039" s="697">
        <v>7.9304633313122097E-2</v>
      </c>
      <c r="BB1039" s="697">
        <v>7.9541014157323606E-2</v>
      </c>
      <c r="BC1039" s="697">
        <v>7.7446367094126306E-2</v>
      </c>
      <c r="BD1039" s="697">
        <v>8.2574677638825894E-2</v>
      </c>
      <c r="BE1039" s="697">
        <v>7.8721962040916901E-2</v>
      </c>
      <c r="BF1039" s="697">
        <v>8.1138886305805194E-2</v>
      </c>
      <c r="BG1039" s="697">
        <v>8.1032486884559496E-2</v>
      </c>
      <c r="BH1039" s="697">
        <v>7.9579469361455699E-2</v>
      </c>
    </row>
    <row r="1040" spans="1:60" s="696" customFormat="1" ht="12.75" x14ac:dyDescent="0.2">
      <c r="A1040" s="696" t="s">
        <v>6</v>
      </c>
      <c r="B1040" s="696" t="s">
        <v>60</v>
      </c>
      <c r="C1040" s="696" t="s">
        <v>14</v>
      </c>
      <c r="D1040" s="696" t="s">
        <v>1027</v>
      </c>
      <c r="E1040" s="699" t="s">
        <v>1065</v>
      </c>
      <c r="F1040" s="696" t="s">
        <v>11</v>
      </c>
      <c r="G1040" s="696">
        <f>'4 - Electr UW allocation ktoe'!G59</f>
        <v>5.1810586133076646E-2</v>
      </c>
      <c r="H1040" s="696">
        <f>'4 - Electr UW allocation ktoe'!H59</f>
        <v>5.797626406601239E-2</v>
      </c>
      <c r="I1040" s="696">
        <f>'4 - Electr UW allocation ktoe'!I59</f>
        <v>6.0345485216038108E-2</v>
      </c>
      <c r="J1040" s="696">
        <f>'4 - Electr UW allocation ktoe'!J59</f>
        <v>6.2764526101273671E-2</v>
      </c>
      <c r="K1040" s="696">
        <f>'4 - Electr UW allocation ktoe'!K59</f>
        <v>7.0610236400143939E-2</v>
      </c>
      <c r="L1040" s="696">
        <f>'4 - Electr UW allocation ktoe'!L59</f>
        <v>7.6712261649201322E-2</v>
      </c>
      <c r="M1040" s="696">
        <f>'4 - Electr UW allocation ktoe'!M59</f>
        <v>8.2594310021112644E-2</v>
      </c>
      <c r="N1040" s="696">
        <f>'4 - Electr UW allocation ktoe'!N59</f>
        <v>8.770560828032252E-2</v>
      </c>
      <c r="O1040" s="696">
        <f>'4 - Electr UW allocation ktoe'!O59</f>
        <v>9.0791949347796386E-2</v>
      </c>
      <c r="P1040" s="696">
        <f>'4 - Electr UW allocation ktoe'!P59</f>
        <v>9.2855834394510922E-2</v>
      </c>
      <c r="Q1040" s="696">
        <f>'4 - Electr UW allocation ktoe'!Q59</f>
        <v>9.5645461210137298E-2</v>
      </c>
      <c r="R1040" s="696">
        <f>'4 - Electr UW allocation ktoe'!R59</f>
        <v>9.6261324457649969E-2</v>
      </c>
      <c r="S1040" s="696">
        <f>'4 - Electr UW allocation ktoe'!S59</f>
        <v>9.4200007975994426E-2</v>
      </c>
      <c r="T1040" s="696">
        <f>'4 - Electr UW allocation ktoe'!T59</f>
        <v>9.4371315535065045E-2</v>
      </c>
      <c r="U1040" s="696">
        <f>'4 - Electr UW allocation ktoe'!U59</f>
        <v>9.9052818017229691E-2</v>
      </c>
      <c r="V1040" s="696">
        <f>'4 - Electr UW allocation ktoe'!V59</f>
        <v>0.10677684999953541</v>
      </c>
      <c r="W1040" s="696">
        <f>'4 - Electr UW allocation ktoe'!W59</f>
        <v>0.1164610741532759</v>
      </c>
      <c r="X1040" s="696">
        <f>'4 - Electr UW allocation ktoe'!X59</f>
        <v>0.11961684860366754</v>
      </c>
      <c r="Y1040" s="696">
        <f>'4 - Electr UW allocation ktoe'!Y59</f>
        <v>0.12379854840766237</v>
      </c>
      <c r="Z1040" s="696">
        <f>'4 - Electr UW allocation ktoe'!Z59</f>
        <v>0.12266385368322931</v>
      </c>
      <c r="AA1040" s="696">
        <f>'4 - Electr UW allocation ktoe'!AA59</f>
        <v>0.13293827291290083</v>
      </c>
      <c r="AB1040" s="696">
        <f>'4 - Electr UW allocation ktoe'!AB59</f>
        <v>0.1481563163392563</v>
      </c>
      <c r="AC1040" s="696">
        <f>'4 - Electr UW allocation ktoe'!AC59</f>
        <v>0.16375894356575285</v>
      </c>
      <c r="AD1040" s="696">
        <f>'4 - Electr UW allocation ktoe'!AD59</f>
        <v>0.17607254551421087</v>
      </c>
      <c r="AE1040" s="696">
        <f>'4 - Electr UW allocation ktoe'!AE59</f>
        <v>0.18775286071323258</v>
      </c>
      <c r="AF1040" s="696">
        <f>'4 - Electr UW allocation ktoe'!AF59</f>
        <v>0.19104323954653438</v>
      </c>
      <c r="AG1040" s="696">
        <f>'4 - Electr UW allocation ktoe'!AG59</f>
        <v>0.19549497765615106</v>
      </c>
      <c r="AH1040" s="696">
        <f>'4 - Electr UW allocation ktoe'!AH59</f>
        <v>0.20442543960789772</v>
      </c>
      <c r="AI1040" s="696">
        <f>'4 - Electr UW allocation ktoe'!AI59</f>
        <v>0.21397219605071088</v>
      </c>
      <c r="AJ1040" s="696">
        <f>'4 - Electr UW allocation ktoe'!AJ59</f>
        <v>0.22347207795456336</v>
      </c>
      <c r="AK1040" s="696">
        <f>'4 - Electr UW allocation ktoe'!AK59</f>
        <v>0.23493841436049098</v>
      </c>
      <c r="AL1040" s="696">
        <f>'4 - Electr UW allocation ktoe'!AL59</f>
        <v>0.23777466263775818</v>
      </c>
      <c r="AM1040" s="696">
        <f>'4 - Electr UW allocation ktoe'!AM59</f>
        <v>0.23672172407001252</v>
      </c>
      <c r="AN1040" s="696">
        <f>'4 - Electr UW allocation ktoe'!AN59</f>
        <v>0.23602631483663331</v>
      </c>
      <c r="AO1040" s="696">
        <f>'4 - Electr UW allocation ktoe'!AO59</f>
        <v>0.23611217591735273</v>
      </c>
      <c r="AP1040" s="696">
        <f>'4 - Electr UW allocation ktoe'!AP59</f>
        <v>0.23513237705019047</v>
      </c>
      <c r="AQ1040" s="696">
        <f>'4 - Electr UW allocation ktoe'!AQ59</f>
        <v>0.23588134534083929</v>
      </c>
      <c r="AR1040" s="696">
        <f>'4 - Electr UW allocation ktoe'!AR59</f>
        <v>0.2309063657444666</v>
      </c>
      <c r="AS1040" s="696">
        <f>'4 - Electr UW allocation ktoe'!AS59</f>
        <v>0.23306269622510359</v>
      </c>
      <c r="AT1040" s="696">
        <f>'4 - Electr UW allocation ktoe'!AT59</f>
        <v>0.23233337426127271</v>
      </c>
      <c r="AU1040" s="696">
        <f>'4 - Electr UW allocation ktoe'!AU59</f>
        <v>0.23313548378684712</v>
      </c>
      <c r="AV1040" s="696">
        <f>'4 - Electr UW allocation ktoe'!AV59</f>
        <v>0.23349945185437682</v>
      </c>
      <c r="AW1040" s="696">
        <f>'4 - Electr UW allocation ktoe'!AW59</f>
        <v>0.23210696826464888</v>
      </c>
      <c r="AX1040" s="696">
        <f>'4 - Electr UW allocation ktoe'!AX59</f>
        <v>0.23176230393771638</v>
      </c>
      <c r="AY1040" s="696">
        <f>'4 - Electr UW allocation ktoe'!AY59</f>
        <v>0.22877207288035728</v>
      </c>
      <c r="AZ1040" s="696">
        <f>'4 - Electr UW allocation ktoe'!AZ59</f>
        <v>0.23094425700244375</v>
      </c>
      <c r="BA1040" s="696">
        <f>'4 - Electr UW allocation ktoe'!BA59</f>
        <v>0.22779927172452147</v>
      </c>
      <c r="BB1040" s="696">
        <f>'4 - Electr UW allocation ktoe'!BB59</f>
        <v>0.22890040181158547</v>
      </c>
      <c r="BC1040" s="696">
        <f>'4 - Electr UW allocation ktoe'!BC59</f>
        <v>0.2230785409873835</v>
      </c>
      <c r="BD1040" s="696">
        <f>'4 - Electr UW allocation ktoe'!BD59</f>
        <v>0.22307854098738356</v>
      </c>
      <c r="BE1040" s="696">
        <f>'4 - Electr UW allocation ktoe'!BE59</f>
        <v>0.22307854098738353</v>
      </c>
      <c r="BF1040" s="696">
        <f>'4 - Electr UW allocation ktoe'!BF59</f>
        <v>0.23970604887025565</v>
      </c>
      <c r="BG1040" s="696">
        <f>'4 - Electr UW allocation ktoe'!BG59</f>
        <v>0.23327525893736886</v>
      </c>
      <c r="BH1040" s="696">
        <f>'4 - Electr UW allocation ktoe'!BH59</f>
        <v>0.23578830475910942</v>
      </c>
    </row>
    <row r="1041" spans="1:60" s="696" customFormat="1" ht="12.75" x14ac:dyDescent="0.2">
      <c r="A1041" s="696" t="s">
        <v>6</v>
      </c>
      <c r="B1041" s="696" t="s">
        <v>60</v>
      </c>
      <c r="C1041" s="696" t="s">
        <v>14</v>
      </c>
      <c r="D1041" s="696" t="s">
        <v>1027</v>
      </c>
      <c r="E1041" s="699" t="s">
        <v>1065</v>
      </c>
      <c r="F1041" s="696" t="s">
        <v>12</v>
      </c>
      <c r="G1041" s="696">
        <f>'4 - Electr UW allocation ktoe'!G60</f>
        <v>0.8</v>
      </c>
      <c r="H1041" s="696">
        <f>'4 - Electr UW allocation ktoe'!H60</f>
        <v>0.80200000000000005</v>
      </c>
      <c r="I1041" s="696">
        <f>'4 - Electr UW allocation ktoe'!I60</f>
        <v>0.80400000000000005</v>
      </c>
      <c r="J1041" s="696">
        <f>'4 - Electr UW allocation ktoe'!J60</f>
        <v>0.80600000000000005</v>
      </c>
      <c r="K1041" s="696">
        <f>'4 - Electr UW allocation ktoe'!K60</f>
        <v>0.80800000000000005</v>
      </c>
      <c r="L1041" s="696">
        <f>'4 - Electr UW allocation ktoe'!L60</f>
        <v>0.81</v>
      </c>
      <c r="M1041" s="696">
        <f>'4 - Electr UW allocation ktoe'!M60</f>
        <v>0.81200000000000006</v>
      </c>
      <c r="N1041" s="696">
        <f>'4 - Electr UW allocation ktoe'!N60</f>
        <v>0.81399999999999995</v>
      </c>
      <c r="O1041" s="696">
        <f>'4 - Electr UW allocation ktoe'!O60</f>
        <v>0.81599999999999995</v>
      </c>
      <c r="P1041" s="696">
        <f>'4 - Electr UW allocation ktoe'!P60</f>
        <v>0.81799999999999995</v>
      </c>
      <c r="Q1041" s="696">
        <f>'4 - Electr UW allocation ktoe'!Q60</f>
        <v>0.82</v>
      </c>
      <c r="R1041" s="696">
        <f>'4 - Electr UW allocation ktoe'!R60</f>
        <v>0.82199999999999995</v>
      </c>
      <c r="S1041" s="696">
        <f>'4 - Electr UW allocation ktoe'!S60</f>
        <v>0.82399999999999995</v>
      </c>
      <c r="T1041" s="696">
        <f>'4 - Electr UW allocation ktoe'!T60</f>
        <v>0.82599999999999996</v>
      </c>
      <c r="U1041" s="696">
        <f>'4 - Electr UW allocation ktoe'!U60</f>
        <v>0.82799999999999996</v>
      </c>
      <c r="V1041" s="696">
        <f>'4 - Electr UW allocation ktoe'!V60</f>
        <v>0.83</v>
      </c>
      <c r="W1041" s="696">
        <f>'4 - Electr UW allocation ktoe'!W60</f>
        <v>0.83199999999999996</v>
      </c>
      <c r="X1041" s="696">
        <f>'4 - Electr UW allocation ktoe'!X60</f>
        <v>0.83399999999999996</v>
      </c>
      <c r="Y1041" s="696">
        <f>'4 - Electr UW allocation ktoe'!Y60</f>
        <v>0.83599999999999997</v>
      </c>
      <c r="Z1041" s="696">
        <f>'4 - Electr UW allocation ktoe'!Z60</f>
        <v>0.83799999999999997</v>
      </c>
      <c r="AA1041" s="696">
        <f>'4 - Electr UW allocation ktoe'!AA60</f>
        <v>0.84</v>
      </c>
      <c r="AB1041" s="696">
        <f>'4 - Electr UW allocation ktoe'!AB60</f>
        <v>0.84199999999999997</v>
      </c>
      <c r="AC1041" s="696">
        <f>'4 - Electr UW allocation ktoe'!AC60</f>
        <v>0.84399999999999997</v>
      </c>
      <c r="AD1041" s="696">
        <f>'4 - Electr UW allocation ktoe'!AD60</f>
        <v>0.84599999999999997</v>
      </c>
      <c r="AE1041" s="696">
        <f>'4 - Electr UW allocation ktoe'!AE60</f>
        <v>0.84799999999999998</v>
      </c>
      <c r="AF1041" s="696">
        <f>'4 - Electr UW allocation ktoe'!AF60</f>
        <v>0.85</v>
      </c>
      <c r="AG1041" s="696">
        <f>'4 - Electr UW allocation ktoe'!AG60</f>
        <v>0.85199999999999998</v>
      </c>
      <c r="AH1041" s="696">
        <f>'4 - Electr UW allocation ktoe'!AH60</f>
        <v>0.85399999999999998</v>
      </c>
      <c r="AI1041" s="696">
        <f>'4 - Electr UW allocation ktoe'!AI60</f>
        <v>0.85599999999999998</v>
      </c>
      <c r="AJ1041" s="696">
        <f>'4 - Electr UW allocation ktoe'!AJ60</f>
        <v>0.85799999999999998</v>
      </c>
      <c r="AK1041" s="696">
        <f>'4 - Electr UW allocation ktoe'!AK60</f>
        <v>0.86</v>
      </c>
      <c r="AL1041" s="696">
        <f>'4 - Electr UW allocation ktoe'!AL60</f>
        <v>0.86199999999999999</v>
      </c>
      <c r="AM1041" s="696">
        <f>'4 - Electr UW allocation ktoe'!AM60</f>
        <v>0.86399999999999999</v>
      </c>
      <c r="AN1041" s="696">
        <f>'4 - Electr UW allocation ktoe'!AN60</f>
        <v>0.86599999999999999</v>
      </c>
      <c r="AO1041" s="696">
        <f>'4 - Electr UW allocation ktoe'!AO60</f>
        <v>0.86799999999999999</v>
      </c>
      <c r="AP1041" s="696">
        <f>'4 - Electr UW allocation ktoe'!AP60</f>
        <v>0.87</v>
      </c>
      <c r="AQ1041" s="696">
        <f>'4 - Electr UW allocation ktoe'!AQ60</f>
        <v>0.872</v>
      </c>
      <c r="AR1041" s="696">
        <f>'4 - Electr UW allocation ktoe'!AR60</f>
        <v>0.874</v>
      </c>
      <c r="AS1041" s="696">
        <f>'4 - Electr UW allocation ktoe'!AS60</f>
        <v>0.876</v>
      </c>
      <c r="AT1041" s="696">
        <f>'4 - Electr UW allocation ktoe'!AT60</f>
        <v>0.878</v>
      </c>
      <c r="AU1041" s="696">
        <f>'4 - Electr UW allocation ktoe'!AU60</f>
        <v>0.88</v>
      </c>
      <c r="AV1041" s="696">
        <f>'4 - Electr UW allocation ktoe'!AV60</f>
        <v>0.88200000000000001</v>
      </c>
      <c r="AW1041" s="696">
        <f>'4 - Electr UW allocation ktoe'!AW60</f>
        <v>0.88400000000000001</v>
      </c>
      <c r="AX1041" s="696">
        <f>'4 - Electr UW allocation ktoe'!AX60</f>
        <v>0.88600000000000001</v>
      </c>
      <c r="AY1041" s="696">
        <f>'4 - Electr UW allocation ktoe'!AY60</f>
        <v>0.88800000000000001</v>
      </c>
      <c r="AZ1041" s="696">
        <f>'4 - Electr UW allocation ktoe'!AZ60</f>
        <v>0.89</v>
      </c>
      <c r="BA1041" s="696">
        <f>'4 - Electr UW allocation ktoe'!BA60</f>
        <v>0.89200000000000002</v>
      </c>
      <c r="BB1041" s="696">
        <f>'4 - Electr UW allocation ktoe'!BB60</f>
        <v>0.89400000000000002</v>
      </c>
      <c r="BC1041" s="696">
        <f>'4 - Electr UW allocation ktoe'!BC60</f>
        <v>0.89600000000000002</v>
      </c>
      <c r="BD1041" s="696">
        <f>'4 - Electr UW allocation ktoe'!BD60</f>
        <v>0.89800000000000002</v>
      </c>
      <c r="BE1041" s="696">
        <f>'4 - Electr UW allocation ktoe'!BE60</f>
        <v>0.9</v>
      </c>
      <c r="BF1041" s="696">
        <f>'4 - Electr UW allocation ktoe'!BF60</f>
        <v>0.90200000000000002</v>
      </c>
      <c r="BG1041" s="696">
        <f>'4 - Electr UW allocation ktoe'!BG60</f>
        <v>0.90400000000000003</v>
      </c>
      <c r="BH1041" s="696">
        <f>'4 - Electr UW allocation ktoe'!BH60</f>
        <v>0.90600000000000003</v>
      </c>
    </row>
    <row r="1042" spans="1:60" s="696" customFormat="1" ht="12.75" x14ac:dyDescent="0.2">
      <c r="A1042" s="696" t="s">
        <v>6</v>
      </c>
      <c r="B1042" s="696" t="s">
        <v>60</v>
      </c>
      <c r="C1042" s="696" t="s">
        <v>14</v>
      </c>
      <c r="D1042" s="696" t="s">
        <v>1027</v>
      </c>
      <c r="E1042" s="699" t="s">
        <v>1065</v>
      </c>
      <c r="F1042" s="696" t="s">
        <v>13</v>
      </c>
      <c r="G1042" s="696">
        <f>'4 - Electr UW allocation ktoe'!G62</f>
        <v>1</v>
      </c>
      <c r="H1042" s="696">
        <f>'4 - Electr UW allocation ktoe'!H62</f>
        <v>1</v>
      </c>
      <c r="I1042" s="696">
        <f>'4 - Electr UW allocation ktoe'!I62</f>
        <v>1</v>
      </c>
      <c r="J1042" s="696">
        <f>'4 - Electr UW allocation ktoe'!J62</f>
        <v>1</v>
      </c>
      <c r="K1042" s="696">
        <f>'4 - Electr UW allocation ktoe'!K62</f>
        <v>1</v>
      </c>
      <c r="L1042" s="696">
        <f>'4 - Electr UW allocation ktoe'!L62</f>
        <v>1</v>
      </c>
      <c r="M1042" s="696">
        <f>'4 - Electr UW allocation ktoe'!M62</f>
        <v>1</v>
      </c>
      <c r="N1042" s="696">
        <f>'4 - Electr UW allocation ktoe'!N62</f>
        <v>1</v>
      </c>
      <c r="O1042" s="696">
        <f>'4 - Electr UW allocation ktoe'!O62</f>
        <v>1</v>
      </c>
      <c r="P1042" s="696">
        <f>'4 - Electr UW allocation ktoe'!P62</f>
        <v>1</v>
      </c>
      <c r="Q1042" s="696">
        <f>'4 - Electr UW allocation ktoe'!Q62</f>
        <v>1</v>
      </c>
      <c r="R1042" s="696">
        <f>'4 - Electr UW allocation ktoe'!R62</f>
        <v>1</v>
      </c>
      <c r="S1042" s="696">
        <f>'4 - Electr UW allocation ktoe'!S62</f>
        <v>1</v>
      </c>
      <c r="T1042" s="696">
        <f>'4 - Electr UW allocation ktoe'!T62</f>
        <v>1</v>
      </c>
      <c r="U1042" s="696">
        <f>'4 - Electr UW allocation ktoe'!U62</f>
        <v>1</v>
      </c>
      <c r="V1042" s="696">
        <f>'4 - Electr UW allocation ktoe'!V62</f>
        <v>1</v>
      </c>
      <c r="W1042" s="696">
        <f>'4 - Electr UW allocation ktoe'!W62</f>
        <v>1</v>
      </c>
      <c r="X1042" s="696">
        <f>'4 - Electr UW allocation ktoe'!X62</f>
        <v>1</v>
      </c>
      <c r="Y1042" s="696">
        <f>'4 - Electr UW allocation ktoe'!Y62</f>
        <v>1</v>
      </c>
      <c r="Z1042" s="696">
        <f>'4 - Electr UW allocation ktoe'!Z62</f>
        <v>1</v>
      </c>
      <c r="AA1042" s="696">
        <f>'4 - Electr UW allocation ktoe'!AA62</f>
        <v>1</v>
      </c>
      <c r="AB1042" s="696">
        <f>'4 - Electr UW allocation ktoe'!AB62</f>
        <v>1</v>
      </c>
      <c r="AC1042" s="696">
        <f>'4 - Electr UW allocation ktoe'!AC62</f>
        <v>1</v>
      </c>
      <c r="AD1042" s="696">
        <f>'4 - Electr UW allocation ktoe'!AD62</f>
        <v>1</v>
      </c>
      <c r="AE1042" s="696">
        <f>'4 - Electr UW allocation ktoe'!AE62</f>
        <v>1</v>
      </c>
      <c r="AF1042" s="696">
        <f>'4 - Electr UW allocation ktoe'!AF62</f>
        <v>1</v>
      </c>
      <c r="AG1042" s="696">
        <f>'4 - Electr UW allocation ktoe'!AG62</f>
        <v>1</v>
      </c>
      <c r="AH1042" s="696">
        <f>'4 - Electr UW allocation ktoe'!AH62</f>
        <v>1</v>
      </c>
      <c r="AI1042" s="696">
        <f>'4 - Electr UW allocation ktoe'!AI62</f>
        <v>1</v>
      </c>
      <c r="AJ1042" s="696">
        <f>'4 - Electr UW allocation ktoe'!AJ62</f>
        <v>1</v>
      </c>
      <c r="AK1042" s="696">
        <f>'4 - Electr UW allocation ktoe'!AK62</f>
        <v>1</v>
      </c>
      <c r="AL1042" s="696">
        <f>'4 - Electr UW allocation ktoe'!AL62</f>
        <v>1</v>
      </c>
      <c r="AM1042" s="696">
        <f>'4 - Electr UW allocation ktoe'!AM62</f>
        <v>1</v>
      </c>
      <c r="AN1042" s="696">
        <f>'4 - Electr UW allocation ktoe'!AN62</f>
        <v>1</v>
      </c>
      <c r="AO1042" s="696">
        <f>'4 - Electr UW allocation ktoe'!AO62</f>
        <v>1</v>
      </c>
      <c r="AP1042" s="696">
        <f>'4 - Electr UW allocation ktoe'!AP62</f>
        <v>1</v>
      </c>
      <c r="AQ1042" s="696">
        <f>'4 - Electr UW allocation ktoe'!AQ62</f>
        <v>1</v>
      </c>
      <c r="AR1042" s="696">
        <f>'4 - Electr UW allocation ktoe'!AR62</f>
        <v>1</v>
      </c>
      <c r="AS1042" s="696">
        <f>'4 - Electr UW allocation ktoe'!AS62</f>
        <v>1</v>
      </c>
      <c r="AT1042" s="696">
        <f>'4 - Electr UW allocation ktoe'!AT62</f>
        <v>1</v>
      </c>
      <c r="AU1042" s="696">
        <f>'4 - Electr UW allocation ktoe'!AU62</f>
        <v>1</v>
      </c>
      <c r="AV1042" s="696">
        <f>'4 - Electr UW allocation ktoe'!AV62</f>
        <v>1</v>
      </c>
      <c r="AW1042" s="696">
        <f>'4 - Electr UW allocation ktoe'!AW62</f>
        <v>1</v>
      </c>
      <c r="AX1042" s="696">
        <f>'4 - Electr UW allocation ktoe'!AX62</f>
        <v>1</v>
      </c>
      <c r="AY1042" s="696">
        <f>'4 - Electr UW allocation ktoe'!AY62</f>
        <v>1</v>
      </c>
      <c r="AZ1042" s="696">
        <f>'4 - Electr UW allocation ktoe'!AZ62</f>
        <v>1</v>
      </c>
      <c r="BA1042" s="696">
        <f>'4 - Electr UW allocation ktoe'!BA62</f>
        <v>1</v>
      </c>
      <c r="BB1042" s="696">
        <f>'4 - Electr UW allocation ktoe'!BB62</f>
        <v>1</v>
      </c>
      <c r="BC1042" s="696">
        <f>'4 - Electr UW allocation ktoe'!BC62</f>
        <v>1</v>
      </c>
      <c r="BD1042" s="696">
        <f>'4 - Electr UW allocation ktoe'!BD62</f>
        <v>1</v>
      </c>
      <c r="BE1042" s="696">
        <f>'4 - Electr UW allocation ktoe'!BE62</f>
        <v>1</v>
      </c>
      <c r="BF1042" s="696">
        <f>'4 - Electr UW allocation ktoe'!BF62</f>
        <v>1</v>
      </c>
      <c r="BG1042" s="696">
        <f>'4 - Electr UW allocation ktoe'!BG62</f>
        <v>1</v>
      </c>
      <c r="BH1042" s="696">
        <f>'4 - Electr UW allocation ktoe'!BH62</f>
        <v>1</v>
      </c>
    </row>
    <row r="1043" spans="1:60" s="696" customFormat="1" ht="12.75" x14ac:dyDescent="0.2">
      <c r="A1043" s="696" t="s">
        <v>6</v>
      </c>
      <c r="B1043" s="696" t="s">
        <v>60</v>
      </c>
      <c r="C1043" s="696" t="s">
        <v>14</v>
      </c>
      <c r="D1043" s="696" t="s">
        <v>1025</v>
      </c>
      <c r="E1043" s="699" t="s">
        <v>1066</v>
      </c>
      <c r="F1043" s="696" t="s">
        <v>11</v>
      </c>
      <c r="G1043" s="696">
        <f>'4 - Electr UW allocation ktoe'!G64</f>
        <v>0.53422372037027399</v>
      </c>
      <c r="H1043" s="696">
        <f>'4 - Electr UW allocation ktoe'!H64</f>
        <v>0.5353969553493142</v>
      </c>
      <c r="I1043" s="696">
        <f>'4 - Electr UW allocation ktoe'!I64</f>
        <v>0.54663611195322093</v>
      </c>
      <c r="J1043" s="696">
        <f>'4 - Electr UW allocation ktoe'!J64</f>
        <v>0.55048891388106758</v>
      </c>
      <c r="K1043" s="696">
        <f>'4 - Electr UW allocation ktoe'!K64</f>
        <v>0.53447084428551717</v>
      </c>
      <c r="L1043" s="696">
        <f>'4 - Electr UW allocation ktoe'!L64</f>
        <v>0.53599439559190043</v>
      </c>
      <c r="M1043" s="696">
        <f>'4 - Electr UW allocation ktoe'!M64</f>
        <v>0.53582259672468668</v>
      </c>
      <c r="N1043" s="696">
        <f>'4 - Electr UW allocation ktoe'!N64</f>
        <v>0.53220321444902241</v>
      </c>
      <c r="O1043" s="696">
        <f>'4 - Electr UW allocation ktoe'!O64</f>
        <v>0.53280889108831497</v>
      </c>
      <c r="P1043" s="696">
        <f>'4 - Electr UW allocation ktoe'!P64</f>
        <v>0.53745122452605154</v>
      </c>
      <c r="Q1043" s="696">
        <f>'4 - Electr UW allocation ktoe'!Q64</f>
        <v>0.54097574413046923</v>
      </c>
      <c r="R1043" s="696">
        <f>'4 - Electr UW allocation ktoe'!R64</f>
        <v>0.54378443357644934</v>
      </c>
      <c r="S1043" s="696">
        <f>'4 - Electr UW allocation ktoe'!S64</f>
        <v>0.55711166660336697</v>
      </c>
      <c r="T1043" s="696">
        <f>'4 - Electr UW allocation ktoe'!T64</f>
        <v>0.55848157052374148</v>
      </c>
      <c r="U1043" s="696">
        <f>'4 - Electr UW allocation ktoe'!U64</f>
        <v>0.55505027488642178</v>
      </c>
      <c r="V1043" s="696">
        <f>'4 - Electr UW allocation ktoe'!V64</f>
        <v>0.51973437650660181</v>
      </c>
      <c r="W1043" s="696">
        <f>'4 - Electr UW allocation ktoe'!W64</f>
        <v>0.48316780906454432</v>
      </c>
      <c r="X1043" s="696">
        <f>'4 - Electr UW allocation ktoe'!X64</f>
        <v>0.47250475617815391</v>
      </c>
      <c r="Y1043" s="696">
        <f>'4 - Electr UW allocation ktoe'!Y64</f>
        <v>0.45749086532176975</v>
      </c>
      <c r="Z1043" s="696">
        <f>'4 - Electr UW allocation ktoe'!Z64</f>
        <v>0.46635140544889198</v>
      </c>
      <c r="AA1043" s="696">
        <f>'4 - Electr UW allocation ktoe'!AA64</f>
        <v>0.43500249169540922</v>
      </c>
      <c r="AB1043" s="696">
        <f>'4 - Electr UW allocation ktoe'!AB64</f>
        <v>0.40900722598249029</v>
      </c>
      <c r="AC1043" s="696">
        <f>'4 - Electr UW allocation ktoe'!AC64</f>
        <v>0.3801232900214771</v>
      </c>
      <c r="AD1043" s="696">
        <f>'4 - Electr UW allocation ktoe'!AD64</f>
        <v>0.36280882376483259</v>
      </c>
      <c r="AE1043" s="696">
        <f>'4 - Electr UW allocation ktoe'!AE64</f>
        <v>0.35195316343869792</v>
      </c>
      <c r="AF1043" s="696">
        <f>'4 - Electr UW allocation ktoe'!AF64</f>
        <v>0.3570032882220614</v>
      </c>
      <c r="AG1043" s="696">
        <f>'4 - Electr UW allocation ktoe'!AG64</f>
        <v>0.3626161376861346</v>
      </c>
      <c r="AH1043" s="696">
        <f>'4 - Electr UW allocation ktoe'!AH64</f>
        <v>0.3537520204314259</v>
      </c>
      <c r="AI1043" s="696">
        <f>'4 - Electr UW allocation ktoe'!AI64</f>
        <v>0.34201893935268041</v>
      </c>
      <c r="AJ1043" s="696">
        <f>'4 - Electr UW allocation ktoe'!AJ64</f>
        <v>0.33065957635766852</v>
      </c>
      <c r="AK1043" s="696">
        <f>'4 - Electr UW allocation ktoe'!AK64</f>
        <v>0.32238821809843426</v>
      </c>
      <c r="AL1043" s="696">
        <f>'4 - Electr UW allocation ktoe'!AL64</f>
        <v>0.33907910718897771</v>
      </c>
      <c r="AM1043" s="696">
        <f>'4 - Electr UW allocation ktoe'!AM64</f>
        <v>0.33730099550229781</v>
      </c>
      <c r="AN1043" s="696">
        <f>'4 - Electr UW allocation ktoe'!AN64</f>
        <v>0.33625787470594176</v>
      </c>
      <c r="AO1043" s="696">
        <f>'4 - Electr UW allocation ktoe'!AO64</f>
        <v>0.33453716060486677</v>
      </c>
      <c r="AP1043" s="696">
        <f>'4 - Electr UW allocation ktoe'!AP64</f>
        <v>0.33053804876081605</v>
      </c>
      <c r="AQ1043" s="696">
        <f>'4 - Electr UW allocation ktoe'!AQ64</f>
        <v>0.34810999520953773</v>
      </c>
      <c r="AR1043" s="696">
        <f>'4 - Electr UW allocation ktoe'!AR64</f>
        <v>0.32531361784179746</v>
      </c>
      <c r="AS1043" s="696">
        <f>'4 - Electr UW allocation ktoe'!AS64</f>
        <v>0.34259510029251083</v>
      </c>
      <c r="AT1043" s="696">
        <f>'4 - Electr UW allocation ktoe'!AT64</f>
        <v>0.34080592413460065</v>
      </c>
      <c r="AU1043" s="696">
        <f>'4 - Electr UW allocation ktoe'!AU64</f>
        <v>0.34237292142854719</v>
      </c>
      <c r="AV1043" s="696">
        <f>'4 - Electr UW allocation ktoe'!AV64</f>
        <v>0.35189739098815837</v>
      </c>
      <c r="AW1043" s="696">
        <f>'4 - Electr UW allocation ktoe'!AW64</f>
        <v>0.34607286840889295</v>
      </c>
      <c r="AX1043" s="696">
        <f>'4 - Electr UW allocation ktoe'!AX64</f>
        <v>0.34480783029136108</v>
      </c>
      <c r="AY1043" s="696">
        <f>'4 - Electr UW allocation ktoe'!AY64</f>
        <v>0.33464754258577689</v>
      </c>
      <c r="AZ1043" s="696">
        <f>'4 - Electr UW allocation ktoe'!AZ64</f>
        <v>0.33369504919730508</v>
      </c>
      <c r="BA1043" s="696">
        <f>'4 - Electr UW allocation ktoe'!BA64</f>
        <v>0.32748945828959097</v>
      </c>
      <c r="BB1043" s="696">
        <f>'4 - Electr UW allocation ktoe'!BB64</f>
        <v>0.31587979261216492</v>
      </c>
      <c r="BC1043" s="696">
        <f>'4 - Electr UW allocation ktoe'!BC64</f>
        <v>0.32763367425909218</v>
      </c>
      <c r="BD1043" s="696">
        <f>'4 - Electr UW allocation ktoe'!BD64</f>
        <v>0.32763367425909218</v>
      </c>
      <c r="BE1043" s="696">
        <f>'4 - Electr UW allocation ktoe'!BE64</f>
        <v>0.32763367425909229</v>
      </c>
      <c r="BF1043" s="696">
        <f>'4 - Electr UW allocation ktoe'!BF64</f>
        <v>0.31243423877700333</v>
      </c>
      <c r="BG1043" s="696">
        <f>'4 - Electr UW allocation ktoe'!BG64</f>
        <v>0.33106766238263979</v>
      </c>
      <c r="BH1043" s="696">
        <f>'4 - Electr UW allocation ktoe'!BH64</f>
        <v>0.33740242329369663</v>
      </c>
    </row>
    <row r="1044" spans="1:60" s="696" customFormat="1" ht="12.75" x14ac:dyDescent="0.2">
      <c r="A1044" s="696" t="s">
        <v>6</v>
      </c>
      <c r="B1044" s="696" t="s">
        <v>60</v>
      </c>
      <c r="C1044" s="696" t="s">
        <v>14</v>
      </c>
      <c r="D1044" s="696" t="s">
        <v>1025</v>
      </c>
      <c r="E1044" s="699" t="s">
        <v>1066</v>
      </c>
      <c r="F1044" s="696" t="s">
        <v>12</v>
      </c>
      <c r="G1044" s="700">
        <f>'3 Heat eta and phi'!D40</f>
        <v>0.8</v>
      </c>
      <c r="H1044" s="700">
        <f>'3 Heat eta and phi'!E40</f>
        <v>0.80200000000000005</v>
      </c>
      <c r="I1044" s="700">
        <f>'3 Heat eta and phi'!F40</f>
        <v>0.80400000000000005</v>
      </c>
      <c r="J1044" s="700">
        <f>'3 Heat eta and phi'!G40</f>
        <v>0.80600000000000005</v>
      </c>
      <c r="K1044" s="700">
        <f>'3 Heat eta and phi'!H40</f>
        <v>0.80800000000000005</v>
      </c>
      <c r="L1044" s="700">
        <f>'3 Heat eta and phi'!I40</f>
        <v>0.81</v>
      </c>
      <c r="M1044" s="700">
        <f>'3 Heat eta and phi'!J40</f>
        <v>0.81200000000000006</v>
      </c>
      <c r="N1044" s="700">
        <f>'3 Heat eta and phi'!K40</f>
        <v>0.81399999999999995</v>
      </c>
      <c r="O1044" s="700">
        <f>'3 Heat eta and phi'!L40</f>
        <v>0.81599999999999995</v>
      </c>
      <c r="P1044" s="700">
        <f>'3 Heat eta and phi'!M40</f>
        <v>0.81799999999999995</v>
      </c>
      <c r="Q1044" s="700">
        <f>'3 Heat eta and phi'!N40</f>
        <v>0.82</v>
      </c>
      <c r="R1044" s="700">
        <f>'3 Heat eta and phi'!O40</f>
        <v>0.82199999999999995</v>
      </c>
      <c r="S1044" s="700">
        <f>'3 Heat eta and phi'!P40</f>
        <v>0.82399999999999995</v>
      </c>
      <c r="T1044" s="700">
        <f>'3 Heat eta and phi'!Q40</f>
        <v>0.82599999999999996</v>
      </c>
      <c r="U1044" s="700">
        <f>'3 Heat eta and phi'!R40</f>
        <v>0.82799999999999996</v>
      </c>
      <c r="V1044" s="700">
        <f>'3 Heat eta and phi'!S40</f>
        <v>0.83</v>
      </c>
      <c r="W1044" s="700">
        <f>'3 Heat eta and phi'!T40</f>
        <v>0.83199999999999996</v>
      </c>
      <c r="X1044" s="700">
        <f>'3 Heat eta and phi'!U40</f>
        <v>0.83399999999999996</v>
      </c>
      <c r="Y1044" s="700">
        <f>'3 Heat eta and phi'!V40</f>
        <v>0.83599999999999997</v>
      </c>
      <c r="Z1044" s="700">
        <f>'3 Heat eta and phi'!W40</f>
        <v>0.83799999999999997</v>
      </c>
      <c r="AA1044" s="700">
        <f>'3 Heat eta and phi'!X40</f>
        <v>0.84</v>
      </c>
      <c r="AB1044" s="700">
        <f>'3 Heat eta and phi'!Y40</f>
        <v>0.84199999999999997</v>
      </c>
      <c r="AC1044" s="700">
        <f>'3 Heat eta and phi'!Z40</f>
        <v>0.84399999999999997</v>
      </c>
      <c r="AD1044" s="700">
        <f>'3 Heat eta and phi'!AA40</f>
        <v>0.84599999999999997</v>
      </c>
      <c r="AE1044" s="700">
        <f>'3 Heat eta and phi'!AB40</f>
        <v>0.84799999999999998</v>
      </c>
      <c r="AF1044" s="700">
        <f>'3 Heat eta and phi'!AC40</f>
        <v>0.85</v>
      </c>
      <c r="AG1044" s="700">
        <f>'3 Heat eta and phi'!AD40</f>
        <v>0.85199999999999998</v>
      </c>
      <c r="AH1044" s="700">
        <f>'3 Heat eta and phi'!AE40</f>
        <v>0.85399999999999998</v>
      </c>
      <c r="AI1044" s="700">
        <f>'3 Heat eta and phi'!AF40</f>
        <v>0.85599999999999998</v>
      </c>
      <c r="AJ1044" s="700">
        <f>'3 Heat eta and phi'!AG40</f>
        <v>0.85799999999999998</v>
      </c>
      <c r="AK1044" s="700">
        <f>'3 Heat eta and phi'!AH40</f>
        <v>0.86</v>
      </c>
      <c r="AL1044" s="700">
        <f>'3 Heat eta and phi'!AI40</f>
        <v>0.86199999999999999</v>
      </c>
      <c r="AM1044" s="700">
        <f>'3 Heat eta and phi'!AJ40</f>
        <v>0.86399999999999999</v>
      </c>
      <c r="AN1044" s="700">
        <f>'3 Heat eta and phi'!AK40</f>
        <v>0.86599999999999999</v>
      </c>
      <c r="AO1044" s="700">
        <f>'3 Heat eta and phi'!AL40</f>
        <v>0.86799999999999999</v>
      </c>
      <c r="AP1044" s="700">
        <f>'3 Heat eta and phi'!AM40</f>
        <v>0.87</v>
      </c>
      <c r="AQ1044" s="700">
        <f>'3 Heat eta and phi'!AN40</f>
        <v>0.872</v>
      </c>
      <c r="AR1044" s="700">
        <f>'3 Heat eta and phi'!AO40</f>
        <v>0.874</v>
      </c>
      <c r="AS1044" s="700">
        <f>'3 Heat eta and phi'!AP40</f>
        <v>0.876</v>
      </c>
      <c r="AT1044" s="700">
        <f>'3 Heat eta and phi'!AQ40</f>
        <v>0.878</v>
      </c>
      <c r="AU1044" s="700">
        <f>'3 Heat eta and phi'!AR40</f>
        <v>0.88</v>
      </c>
      <c r="AV1044" s="700">
        <f>'3 Heat eta and phi'!AS40</f>
        <v>0.88200000000000001</v>
      </c>
      <c r="AW1044" s="700">
        <f>'3 Heat eta and phi'!AT40</f>
        <v>0.88400000000000001</v>
      </c>
      <c r="AX1044" s="700">
        <f>'3 Heat eta and phi'!AU40</f>
        <v>0.88600000000000001</v>
      </c>
      <c r="AY1044" s="700">
        <f>'3 Heat eta and phi'!AV40</f>
        <v>0.88800000000000001</v>
      </c>
      <c r="AZ1044" s="700">
        <f>'3 Heat eta and phi'!AW40</f>
        <v>0.89</v>
      </c>
      <c r="BA1044" s="700">
        <f>'3 Heat eta and phi'!AX40</f>
        <v>0.89200000000000002</v>
      </c>
      <c r="BB1044" s="700">
        <f>'3 Heat eta and phi'!AY40</f>
        <v>0.89400000000000002</v>
      </c>
      <c r="BC1044" s="700">
        <f>'3 Heat eta and phi'!AZ40</f>
        <v>0.89600000000000002</v>
      </c>
      <c r="BD1044" s="700">
        <f>'3 Heat eta and phi'!BA40</f>
        <v>0.89800000000000002</v>
      </c>
      <c r="BE1044" s="700">
        <f>'3 Heat eta and phi'!BB40</f>
        <v>0.9</v>
      </c>
      <c r="BF1044" s="700">
        <f>'3 Heat eta and phi'!BC40</f>
        <v>0.90200000000000002</v>
      </c>
      <c r="BG1044" s="700">
        <f>'3 Heat eta and phi'!BD40</f>
        <v>0.90400000000000003</v>
      </c>
      <c r="BH1044" s="700">
        <f>'3 Heat eta and phi'!BE40</f>
        <v>0.90600000000000003</v>
      </c>
    </row>
    <row r="1045" spans="1:60" s="696" customFormat="1" ht="12.75" x14ac:dyDescent="0.2">
      <c r="A1045" s="696" t="s">
        <v>6</v>
      </c>
      <c r="B1045" s="696" t="s">
        <v>60</v>
      </c>
      <c r="C1045" s="696" t="s">
        <v>14</v>
      </c>
      <c r="D1045" s="696" t="s">
        <v>1025</v>
      </c>
      <c r="E1045" s="699" t="s">
        <v>1066</v>
      </c>
      <c r="F1045" s="696" t="s">
        <v>13</v>
      </c>
      <c r="G1045" s="700">
        <f>'3 Heat eta and phi'!D41</f>
        <v>2.2523315150448586E-2</v>
      </c>
      <c r="H1045" s="700">
        <f>'3 Heat eta and phi'!E41</f>
        <v>2.1811785400176031E-2</v>
      </c>
      <c r="I1045" s="700">
        <f>'3 Heat eta and phi'!F41</f>
        <v>2.6727624406541084E-2</v>
      </c>
      <c r="J1045" s="700">
        <f>'3 Heat eta and phi'!G41</f>
        <v>4.0780453506767511E-2</v>
      </c>
      <c r="K1045" s="700">
        <f>'3 Heat eta and phi'!H41</f>
        <v>2.7763134774204778E-2</v>
      </c>
      <c r="L1045" s="700">
        <f>'3 Heat eta and phi'!I41</f>
        <v>2.8807307219392175E-2</v>
      </c>
      <c r="M1045" s="700">
        <f>'3 Heat eta and phi'!J41</f>
        <v>2.528533801580346E-2</v>
      </c>
      <c r="N1045" s="700">
        <f>'3 Heat eta and phi'!K41</f>
        <v>2.3170089520800352E-2</v>
      </c>
      <c r="O1045" s="700">
        <f>'3 Heat eta and phi'!L41</f>
        <v>2.9127917178452423E-2</v>
      </c>
      <c r="P1045" s="700">
        <f>'3 Heat eta and phi'!M41</f>
        <v>3.0520961234871025E-2</v>
      </c>
      <c r="Q1045" s="700">
        <f>'3 Heat eta and phi'!N41</f>
        <v>3.0449692782649196E-2</v>
      </c>
      <c r="R1045" s="700">
        <f>'3 Heat eta and phi'!O41</f>
        <v>2.9315757019968913E-2</v>
      </c>
      <c r="S1045" s="700">
        <f>'3 Heat eta and phi'!P41</f>
        <v>2.6947938951335515E-2</v>
      </c>
      <c r="T1045" s="700">
        <f>'3 Heat eta and phi'!Q41</f>
        <v>2.685916928335319E-2</v>
      </c>
      <c r="U1045" s="700">
        <f>'3 Heat eta and phi'!R41</f>
        <v>2.7736330886564242E-2</v>
      </c>
      <c r="V1045" s="700">
        <f>'3 Heat eta and phi'!S41</f>
        <v>2.2937651321664143E-2</v>
      </c>
      <c r="W1045" s="700">
        <f>'3 Heat eta and phi'!T41</f>
        <v>2.5096199088034954E-2</v>
      </c>
      <c r="X1045" s="700">
        <f>'3 Heat eta and phi'!U41</f>
        <v>3.5413990172433629E-2</v>
      </c>
      <c r="Y1045" s="700">
        <f>'3 Heat eta and phi'!V41</f>
        <v>3.2985583598380219E-2</v>
      </c>
      <c r="Z1045" s="700">
        <f>'3 Heat eta and phi'!W41</f>
        <v>3.9051721215704549E-2</v>
      </c>
      <c r="AA1045" s="700">
        <f>'3 Heat eta and phi'!X41</f>
        <v>3.0576593318389578E-2</v>
      </c>
      <c r="AB1045" s="700">
        <f>'3 Heat eta and phi'!Y41</f>
        <v>2.9062794108648538E-2</v>
      </c>
      <c r="AC1045" s="700">
        <f>'3 Heat eta and phi'!Z41</f>
        <v>3.8242815991483936E-2</v>
      </c>
      <c r="AD1045" s="700">
        <f>'3 Heat eta and phi'!AA41</f>
        <v>3.4042891055378832E-2</v>
      </c>
      <c r="AE1045" s="700">
        <f>'3 Heat eta and phi'!AB41</f>
        <v>3.2743963751557192E-2</v>
      </c>
      <c r="AF1045" s="700">
        <f>'3 Heat eta and phi'!AC41</f>
        <v>3.7077256720010277E-2</v>
      </c>
      <c r="AG1045" s="700">
        <f>'3 Heat eta and phi'!AD41</f>
        <v>3.8971075041507652E-2</v>
      </c>
      <c r="AH1045" s="700">
        <f>'3 Heat eta and phi'!AE41</f>
        <v>3.600753901452769E-2</v>
      </c>
      <c r="AI1045" s="700">
        <f>'3 Heat eta and phi'!AF41</f>
        <v>3.3408989472494932E-2</v>
      </c>
      <c r="AJ1045" s="700">
        <f>'3 Heat eta and phi'!AG41</f>
        <v>3.0337279107051196E-2</v>
      </c>
      <c r="AK1045" s="700">
        <f>'3 Heat eta and phi'!AH41</f>
        <v>3.4351544648789645E-2</v>
      </c>
      <c r="AL1045" s="700">
        <f>'3 Heat eta and phi'!AI41</f>
        <v>4.3041548437846022E-2</v>
      </c>
      <c r="AM1045" s="700">
        <f>'3 Heat eta and phi'!AJ41</f>
        <v>3.795603230874911E-2</v>
      </c>
      <c r="AN1045" s="700">
        <f>'3 Heat eta and phi'!AK41</f>
        <v>3.8782267265832893E-2</v>
      </c>
      <c r="AO1045" s="700">
        <f>'3 Heat eta and phi'!AL41</f>
        <v>4.1315298316505045E-2</v>
      </c>
      <c r="AP1045" s="700">
        <f>'3 Heat eta and phi'!AM41</f>
        <v>3.581638000174614E-2</v>
      </c>
      <c r="AQ1045" s="700">
        <f>'3 Heat eta and phi'!AN41</f>
        <v>4.5988500651830799E-2</v>
      </c>
      <c r="AR1045" s="700">
        <f>'3 Heat eta and phi'!AO41</f>
        <v>4.5779260115942355E-2</v>
      </c>
      <c r="AS1045" s="700">
        <f>'3 Heat eta and phi'!AP41</f>
        <v>4.0243186242407081E-2</v>
      </c>
      <c r="AT1045" s="700">
        <f>'3 Heat eta and phi'!AQ41</f>
        <v>4.1673535789272131E-2</v>
      </c>
      <c r="AU1045" s="700">
        <f>'3 Heat eta and phi'!AR41</f>
        <v>4.2268475875442135E-2</v>
      </c>
      <c r="AV1045" s="700">
        <f>'3 Heat eta and phi'!AS41</f>
        <v>4.4877983585370207E-2</v>
      </c>
      <c r="AW1045" s="700">
        <f>'3 Heat eta and phi'!AT41</f>
        <v>4.4580298076698166E-2</v>
      </c>
      <c r="AX1045" s="700">
        <f>'3 Heat eta and phi'!AU41</f>
        <v>4.4534706536941138E-2</v>
      </c>
      <c r="AY1045" s="700">
        <f>'3 Heat eta and phi'!AV41</f>
        <v>4.4780381636817634E-2</v>
      </c>
      <c r="AZ1045" s="700">
        <f>'3 Heat eta and phi'!AW41</f>
        <v>4.5732490908387713E-2</v>
      </c>
      <c r="BA1045" s="700">
        <f>'3 Heat eta and phi'!AX41</f>
        <v>4.7316152419067947E-2</v>
      </c>
      <c r="BB1045" s="700">
        <f>'3 Heat eta and phi'!AY41</f>
        <v>3.8223692849313484E-2</v>
      </c>
      <c r="BC1045" s="700">
        <f>'3 Heat eta and phi'!AZ41</f>
        <v>4.0189295897654409E-2</v>
      </c>
      <c r="BD1045" s="700">
        <f>'3 Heat eta and phi'!BA41</f>
        <v>4.7151615347523546E-2</v>
      </c>
      <c r="BE1045" s="700">
        <f>'3 Heat eta and phi'!BB41</f>
        <v>4.9933815432876671E-2</v>
      </c>
      <c r="BF1045" s="700">
        <f>'3 Heat eta and phi'!BC41</f>
        <v>5.0007112867071712E-2</v>
      </c>
      <c r="BG1045" s="700">
        <f>'3 Heat eta and phi'!BD41</f>
        <v>4.200378722671716E-2</v>
      </c>
      <c r="BH1045" s="700">
        <f>'3 Heat eta and phi'!BE41</f>
        <v>4.6479600619728001E-2</v>
      </c>
    </row>
    <row r="1046" spans="1:60" s="696" customFormat="1" ht="12.75" x14ac:dyDescent="0.2">
      <c r="A1046" s="696" t="s">
        <v>6</v>
      </c>
      <c r="B1046" s="696" t="s">
        <v>60</v>
      </c>
      <c r="C1046" s="696" t="s">
        <v>14</v>
      </c>
      <c r="D1046" s="696" t="s">
        <v>477</v>
      </c>
      <c r="E1046" s="699" t="s">
        <v>1067</v>
      </c>
      <c r="F1046" s="696" t="s">
        <v>11</v>
      </c>
      <c r="G1046" s="696">
        <f>'4 - Electr UW allocation ktoe'!G69</f>
        <v>0.25684106985833355</v>
      </c>
      <c r="H1046" s="696">
        <f>'4 - Electr UW allocation ktoe'!H69</f>
        <v>0.25148074702110268</v>
      </c>
      <c r="I1046" s="696">
        <f>'4 - Electr UW allocation ktoe'!I69</f>
        <v>0.23704666283227133</v>
      </c>
      <c r="J1046" s="696">
        <f>'4 - Electr UW allocation ktoe'!J69</f>
        <v>0.23218513136864338</v>
      </c>
      <c r="K1046" s="696">
        <f>'4 - Electr UW allocation ktoe'!K69</f>
        <v>0.24735333926432426</v>
      </c>
      <c r="L1046" s="696">
        <f>'4 - Electr UW allocation ktoe'!L69</f>
        <v>0.24187706953135368</v>
      </c>
      <c r="M1046" s="696">
        <f>'4 - Electr UW allocation ktoe'!M69</f>
        <v>0.23884944931946867</v>
      </c>
      <c r="N1046" s="696">
        <f>'4 - Electr UW allocation ktoe'!N69</f>
        <v>0.24100895331006988</v>
      </c>
      <c r="O1046" s="696">
        <f>'4 - Electr UW allocation ktoe'!O69</f>
        <v>0.23992090903772453</v>
      </c>
      <c r="P1046" s="696">
        <f>'4 - Electr UW allocation ktoe'!P69</f>
        <v>0.2348873800388441</v>
      </c>
      <c r="Q1046" s="696">
        <f>'4 - Electr UW allocation ktoe'!Q69</f>
        <v>0.23064890253995296</v>
      </c>
      <c r="R1046" s="696">
        <f>'4 - Electr UW allocation ktoe'!R69</f>
        <v>0.22822087039452058</v>
      </c>
      <c r="S1046" s="696">
        <f>'4 - Electr UW allocation ktoe'!S69</f>
        <v>0.22149806687169127</v>
      </c>
      <c r="T1046" s="696">
        <f>'4 - Electr UW allocation ktoe'!T69</f>
        <v>0.22135597992121636</v>
      </c>
      <c r="U1046" s="696">
        <f>'4 - Electr UW allocation ktoe'!U69</f>
        <v>0.21548913534614114</v>
      </c>
      <c r="V1046" s="696">
        <f>'4 - Electr UW allocation ktoe'!V69</f>
        <v>0.23458041611649066</v>
      </c>
      <c r="W1046" s="696">
        <f>'4 - Electr UW allocation ktoe'!W69</f>
        <v>0.25060635624391731</v>
      </c>
      <c r="X1046" s="696">
        <f>'4 - Electr UW allocation ktoe'!X69</f>
        <v>0.2557738817129715</v>
      </c>
      <c r="Y1046" s="696">
        <f>'4 - Electr UW allocation ktoe'!Y69</f>
        <v>0.26300290916859442</v>
      </c>
      <c r="Z1046" s="696">
        <f>'4 - Electr UW allocation ktoe'!Z69</f>
        <v>0.25834617042420466</v>
      </c>
      <c r="AA1046" s="696">
        <f>'4 - Electr UW allocation ktoe'!AA69</f>
        <v>0.26836108663400443</v>
      </c>
      <c r="AB1046" s="696">
        <f>'4 - Electr UW allocation ktoe'!AB69</f>
        <v>0.27258229257835809</v>
      </c>
      <c r="AC1046" s="696">
        <f>'4 - Electr UW allocation ktoe'!AC69</f>
        <v>0.27941306153357448</v>
      </c>
      <c r="AD1046" s="696">
        <f>'4 - Electr UW allocation ktoe'!AD69</f>
        <v>0.28177703213275729</v>
      </c>
      <c r="AE1046" s="696">
        <f>'4 - Electr UW allocation ktoe'!AE69</f>
        <v>0.2789843698475557</v>
      </c>
      <c r="AF1046" s="696">
        <f>'4 - Electr UW allocation ktoe'!AF69</f>
        <v>0.27641606290495091</v>
      </c>
      <c r="AG1046" s="696">
        <f>'4 - Electr UW allocation ktoe'!AG69</f>
        <v>0.27046305362731621</v>
      </c>
      <c r="AH1046" s="696">
        <f>'4 - Electr UW allocation ktoe'!AH69</f>
        <v>0.27031845727844056</v>
      </c>
      <c r="AI1046" s="696">
        <f>'4 - Electr UW allocation ktoe'!AI69</f>
        <v>0.27179353084548169</v>
      </c>
      <c r="AJ1046" s="696">
        <f>'4 - Electr UW allocation ktoe'!AJ69</f>
        <v>0.27295787387451742</v>
      </c>
      <c r="AK1046" s="696">
        <f>'4 - Electr UW allocation ktoe'!AK69</f>
        <v>0.26759264966604879</v>
      </c>
      <c r="AL1046" s="696">
        <f>'4 - Electr UW allocation ktoe'!AL69</f>
        <v>0.25574642376401607</v>
      </c>
      <c r="AM1046" s="696">
        <f>'4 - Electr UW allocation ktoe'!AM69</f>
        <v>0.26035139641651767</v>
      </c>
      <c r="AN1046" s="696">
        <f>'4 - Electr UW allocation ktoe'!AN69</f>
        <v>0.26187498709448531</v>
      </c>
      <c r="AO1046" s="696">
        <f>'4 - Electr UW allocation ktoe'!AO69</f>
        <v>0.26357982177497802</v>
      </c>
      <c r="AP1046" s="696">
        <f>'4 - Electr UW allocation ktoe'!AP69</f>
        <v>0.2694888236380058</v>
      </c>
      <c r="AQ1046" s="696">
        <f>'4 - Electr UW allocation ktoe'!AQ69</f>
        <v>0.26110843962113067</v>
      </c>
      <c r="AR1046" s="696">
        <f>'4 - Electr UW allocation ktoe'!AR69</f>
        <v>0.28197065650601905</v>
      </c>
      <c r="AS1046" s="696">
        <f>'4 - Electr UW allocation ktoe'!AS69</f>
        <v>0.26959560498874668</v>
      </c>
      <c r="AT1046" s="696">
        <f>'4 - Electr UW allocation ktoe'!AT69</f>
        <v>0.27508985594212193</v>
      </c>
      <c r="AU1046" s="696">
        <f>'4 - Electr UW allocation ktoe'!AU69</f>
        <v>0.27604218246500434</v>
      </c>
      <c r="AV1046" s="696">
        <f>'4 - Electr UW allocation ktoe'!AV69</f>
        <v>0.2726631418569524</v>
      </c>
      <c r="AW1046" s="696">
        <f>'4 - Electr UW allocation ktoe'!AW69</f>
        <v>0.27744221814597353</v>
      </c>
      <c r="AX1046" s="696">
        <f>'4 - Electr UW allocation ktoe'!AX69</f>
        <v>0.28065189378736116</v>
      </c>
      <c r="AY1046" s="696">
        <f>'4 - Electr UW allocation ktoe'!AY69</f>
        <v>0.29323162185633961</v>
      </c>
      <c r="AZ1046" s="696">
        <f>'4 - Electr UW allocation ktoe'!AZ69</f>
        <v>0.29240887802227561</v>
      </c>
      <c r="BA1046" s="696">
        <f>'4 - Electr UW allocation ktoe'!BA69</f>
        <v>0.29881687651801303</v>
      </c>
      <c r="BB1046" s="696">
        <f>'4 - Electr UW allocation ktoe'!BB69</f>
        <v>0.30586866231230336</v>
      </c>
      <c r="BC1046" s="696">
        <f>'4 - Electr UW allocation ktoe'!BC69</f>
        <v>0.30182959319282088</v>
      </c>
      <c r="BD1046" s="696">
        <f>'4 - Electr UW allocation ktoe'!BD69</f>
        <v>0.30182959319282088</v>
      </c>
      <c r="BE1046" s="696">
        <f>'4 - Electr UW allocation ktoe'!BE69</f>
        <v>0.30182959319282088</v>
      </c>
      <c r="BF1046" s="696">
        <f>'4 - Electr UW allocation ktoe'!BF69</f>
        <v>0.33042934499938964</v>
      </c>
      <c r="BG1046" s="696">
        <f>'4 - Electr UW allocation ktoe'!BG69</f>
        <v>0.32848405592972324</v>
      </c>
      <c r="BH1046" s="696">
        <f>'4 - Electr UW allocation ktoe'!BH69</f>
        <v>0.32197795443816163</v>
      </c>
    </row>
    <row r="1047" spans="1:60" s="696" customFormat="1" ht="12.75" x14ac:dyDescent="0.2">
      <c r="A1047" s="696" t="s">
        <v>6</v>
      </c>
      <c r="B1047" s="696" t="s">
        <v>60</v>
      </c>
      <c r="C1047" s="696" t="s">
        <v>14</v>
      </c>
      <c r="D1047" s="696" t="s">
        <v>477</v>
      </c>
      <c r="E1047" s="699" t="s">
        <v>1067</v>
      </c>
      <c r="F1047" s="696" t="s">
        <v>12</v>
      </c>
      <c r="G1047" s="696">
        <f>'4 - Electr UW allocation ktoe'!G70</f>
        <v>1</v>
      </c>
      <c r="H1047" s="696">
        <f>'4 - Electr UW allocation ktoe'!H70</f>
        <v>1</v>
      </c>
      <c r="I1047" s="696">
        <f>'4 - Electr UW allocation ktoe'!I70</f>
        <v>1</v>
      </c>
      <c r="J1047" s="696">
        <f>'4 - Electr UW allocation ktoe'!J70</f>
        <v>1</v>
      </c>
      <c r="K1047" s="696">
        <f>'4 - Electr UW allocation ktoe'!K70</f>
        <v>1</v>
      </c>
      <c r="L1047" s="696">
        <f>'4 - Electr UW allocation ktoe'!L70</f>
        <v>1</v>
      </c>
      <c r="M1047" s="696">
        <f>'4 - Electr UW allocation ktoe'!M70</f>
        <v>1</v>
      </c>
      <c r="N1047" s="696">
        <f>'4 - Electr UW allocation ktoe'!N70</f>
        <v>1</v>
      </c>
      <c r="O1047" s="696">
        <f>'4 - Electr UW allocation ktoe'!O70</f>
        <v>1</v>
      </c>
      <c r="P1047" s="696">
        <f>'4 - Electr UW allocation ktoe'!P70</f>
        <v>1</v>
      </c>
      <c r="Q1047" s="696">
        <f>'4 - Electr UW allocation ktoe'!Q70</f>
        <v>1</v>
      </c>
      <c r="R1047" s="696">
        <f>'4 - Electr UW allocation ktoe'!R70</f>
        <v>1</v>
      </c>
      <c r="S1047" s="696">
        <f>'4 - Electr UW allocation ktoe'!S70</f>
        <v>1</v>
      </c>
      <c r="T1047" s="696">
        <f>'4 - Electr UW allocation ktoe'!T70</f>
        <v>1</v>
      </c>
      <c r="U1047" s="696">
        <f>'4 - Electr UW allocation ktoe'!U70</f>
        <v>1</v>
      </c>
      <c r="V1047" s="696">
        <f>'4 - Electr UW allocation ktoe'!V70</f>
        <v>1</v>
      </c>
      <c r="W1047" s="696">
        <f>'4 - Electr UW allocation ktoe'!W70</f>
        <v>1</v>
      </c>
      <c r="X1047" s="696">
        <f>'4 - Electr UW allocation ktoe'!X70</f>
        <v>1</v>
      </c>
      <c r="Y1047" s="696">
        <f>'4 - Electr UW allocation ktoe'!Y70</f>
        <v>1</v>
      </c>
      <c r="Z1047" s="696">
        <f>'4 - Electr UW allocation ktoe'!Z70</f>
        <v>1</v>
      </c>
      <c r="AA1047" s="696">
        <f>'4 - Electr UW allocation ktoe'!AA70</f>
        <v>1</v>
      </c>
      <c r="AB1047" s="696">
        <f>'4 - Electr UW allocation ktoe'!AB70</f>
        <v>1</v>
      </c>
      <c r="AC1047" s="696">
        <f>'4 - Electr UW allocation ktoe'!AC70</f>
        <v>1</v>
      </c>
      <c r="AD1047" s="696">
        <f>'4 - Electr UW allocation ktoe'!AD70</f>
        <v>1</v>
      </c>
      <c r="AE1047" s="696">
        <f>'4 - Electr UW allocation ktoe'!AE70</f>
        <v>1</v>
      </c>
      <c r="AF1047" s="696">
        <f>'4 - Electr UW allocation ktoe'!AF70</f>
        <v>1</v>
      </c>
      <c r="AG1047" s="696">
        <f>'4 - Electr UW allocation ktoe'!AG70</f>
        <v>1</v>
      </c>
      <c r="AH1047" s="696">
        <f>'4 - Electr UW allocation ktoe'!AH70</f>
        <v>1</v>
      </c>
      <c r="AI1047" s="696">
        <f>'4 - Electr UW allocation ktoe'!AI70</f>
        <v>1</v>
      </c>
      <c r="AJ1047" s="696">
        <f>'4 - Electr UW allocation ktoe'!AJ70</f>
        <v>1</v>
      </c>
      <c r="AK1047" s="696">
        <f>'4 - Electr UW allocation ktoe'!AK70</f>
        <v>1</v>
      </c>
      <c r="AL1047" s="696">
        <f>'4 - Electr UW allocation ktoe'!AL70</f>
        <v>1</v>
      </c>
      <c r="AM1047" s="696">
        <f>'4 - Electr UW allocation ktoe'!AM70</f>
        <v>1</v>
      </c>
      <c r="AN1047" s="696">
        <f>'4 - Electr UW allocation ktoe'!AN70</f>
        <v>1</v>
      </c>
      <c r="AO1047" s="696">
        <f>'4 - Electr UW allocation ktoe'!AO70</f>
        <v>1</v>
      </c>
      <c r="AP1047" s="696">
        <f>'4 - Electr UW allocation ktoe'!AP70</f>
        <v>1</v>
      </c>
      <c r="AQ1047" s="696">
        <f>'4 - Electr UW allocation ktoe'!AQ70</f>
        <v>1</v>
      </c>
      <c r="AR1047" s="696">
        <f>'4 - Electr UW allocation ktoe'!AR70</f>
        <v>1</v>
      </c>
      <c r="AS1047" s="696">
        <f>'4 - Electr UW allocation ktoe'!AS70</f>
        <v>1</v>
      </c>
      <c r="AT1047" s="696">
        <f>'4 - Electr UW allocation ktoe'!AT70</f>
        <v>1</v>
      </c>
      <c r="AU1047" s="696">
        <f>'4 - Electr UW allocation ktoe'!AU70</f>
        <v>1</v>
      </c>
      <c r="AV1047" s="696">
        <f>'4 - Electr UW allocation ktoe'!AV70</f>
        <v>1</v>
      </c>
      <c r="AW1047" s="696">
        <f>'4 - Electr UW allocation ktoe'!AW70</f>
        <v>1</v>
      </c>
      <c r="AX1047" s="696">
        <f>'4 - Electr UW allocation ktoe'!AX70</f>
        <v>1</v>
      </c>
      <c r="AY1047" s="696">
        <f>'4 - Electr UW allocation ktoe'!AY70</f>
        <v>1</v>
      </c>
      <c r="AZ1047" s="696">
        <f>'4 - Electr UW allocation ktoe'!AZ70</f>
        <v>1</v>
      </c>
      <c r="BA1047" s="696">
        <f>'4 - Electr UW allocation ktoe'!BA70</f>
        <v>1</v>
      </c>
      <c r="BB1047" s="696">
        <f>'4 - Electr UW allocation ktoe'!BB70</f>
        <v>1</v>
      </c>
      <c r="BC1047" s="696">
        <f>'4 - Electr UW allocation ktoe'!BC70</f>
        <v>1</v>
      </c>
      <c r="BD1047" s="696">
        <f>'4 - Electr UW allocation ktoe'!BD70</f>
        <v>1</v>
      </c>
      <c r="BE1047" s="696">
        <f>'4 - Electr UW allocation ktoe'!BE70</f>
        <v>1</v>
      </c>
      <c r="BF1047" s="696">
        <f>'4 - Electr UW allocation ktoe'!BF70</f>
        <v>1</v>
      </c>
      <c r="BG1047" s="696">
        <f>'4 - Electr UW allocation ktoe'!BG70</f>
        <v>1</v>
      </c>
      <c r="BH1047" s="696">
        <f>'4 - Electr UW allocation ktoe'!BH70</f>
        <v>1</v>
      </c>
    </row>
    <row r="1048" spans="1:60" s="696" customFormat="1" ht="12.75" x14ac:dyDescent="0.2">
      <c r="A1048" s="696" t="s">
        <v>6</v>
      </c>
      <c r="B1048" s="696" t="s">
        <v>60</v>
      </c>
      <c r="C1048" s="696" t="s">
        <v>14</v>
      </c>
      <c r="D1048" s="696" t="s">
        <v>477</v>
      </c>
      <c r="E1048" s="699" t="s">
        <v>1067</v>
      </c>
      <c r="F1048" s="696" t="s">
        <v>13</v>
      </c>
      <c r="G1048" s="696">
        <f>'4 - Electr UW allocation ktoe'!G72</f>
        <v>0.14000000000000001</v>
      </c>
      <c r="H1048" s="696">
        <f>'4 - Electr UW allocation ktoe'!H72</f>
        <v>0.14000000000000001</v>
      </c>
      <c r="I1048" s="696">
        <f>'4 - Electr UW allocation ktoe'!I72</f>
        <v>0.14000000000000001</v>
      </c>
      <c r="J1048" s="696">
        <f>'4 - Electr UW allocation ktoe'!J72</f>
        <v>0.14000000000000001</v>
      </c>
      <c r="K1048" s="696">
        <f>'4 - Electr UW allocation ktoe'!K72</f>
        <v>0.14000000000000001</v>
      </c>
      <c r="L1048" s="696">
        <f>'4 - Electr UW allocation ktoe'!L72</f>
        <v>0.14000000000000001</v>
      </c>
      <c r="M1048" s="696">
        <f>'4 - Electr UW allocation ktoe'!M72</f>
        <v>0.14000000000000001</v>
      </c>
      <c r="N1048" s="696">
        <f>'4 - Electr UW allocation ktoe'!N72</f>
        <v>0.14000000000000001</v>
      </c>
      <c r="O1048" s="696">
        <f>'4 - Electr UW allocation ktoe'!O72</f>
        <v>0.14000000000000001</v>
      </c>
      <c r="P1048" s="696">
        <f>'4 - Electr UW allocation ktoe'!P72</f>
        <v>0.14000000000000001</v>
      </c>
      <c r="Q1048" s="696">
        <f>'4 - Electr UW allocation ktoe'!Q72</f>
        <v>0.13132626348808565</v>
      </c>
      <c r="R1048" s="696">
        <f>'4 - Electr UW allocation ktoe'!R72</f>
        <v>0.13039909665212179</v>
      </c>
      <c r="S1048" s="696">
        <f>'4 - Electr UW allocation ktoe'!S72</f>
        <v>0.12921127824162998</v>
      </c>
      <c r="T1048" s="696">
        <f>'4 - Electr UW allocation ktoe'!T72</f>
        <v>0.12830142317791135</v>
      </c>
      <c r="U1048" s="696">
        <f>'4 - Electr UW allocation ktoe'!U72</f>
        <v>0.1275187033492885</v>
      </c>
      <c r="V1048" s="696">
        <f>'4 - Electr UW allocation ktoe'!V72</f>
        <v>0.12672854723954433</v>
      </c>
      <c r="W1048" s="696">
        <f>'4 - Electr UW allocation ktoe'!W72</f>
        <v>0.12585926206486306</v>
      </c>
      <c r="X1048" s="696">
        <f>'4 - Electr UW allocation ktoe'!X72</f>
        <v>0.12468322901636902</v>
      </c>
      <c r="Y1048" s="696">
        <f>'4 - Electr UW allocation ktoe'!Y72</f>
        <v>0.12332659286118351</v>
      </c>
      <c r="Z1048" s="696">
        <f>'4 - Electr UW allocation ktoe'!Z72</f>
        <v>0.12174594763901</v>
      </c>
      <c r="AA1048" s="696">
        <f>'4 - Electr UW allocation ktoe'!AA72</f>
        <v>0.12055651356991057</v>
      </c>
      <c r="AB1048" s="696">
        <f>'4 - Electr UW allocation ktoe'!AB72</f>
        <v>0.11979143672470516</v>
      </c>
      <c r="AC1048" s="696">
        <f>'4 - Electr UW allocation ktoe'!AC72</f>
        <v>0.11899933356289483</v>
      </c>
      <c r="AD1048" s="696">
        <f>'4 - Electr UW allocation ktoe'!AD72</f>
        <v>0.11895841826228835</v>
      </c>
      <c r="AE1048" s="696">
        <f>'4 - Electr UW allocation ktoe'!AE72</f>
        <v>0.11996345829445487</v>
      </c>
      <c r="AF1048" s="696">
        <f>'4 - Electr UW allocation ktoe'!AF72</f>
        <v>0.12174784934611041</v>
      </c>
      <c r="AG1048" s="696">
        <f>'4 - Electr UW allocation ktoe'!AG72</f>
        <v>0.12381709122454543</v>
      </c>
      <c r="AH1048" s="696">
        <f>'4 - Electr UW allocation ktoe'!AH72</f>
        <v>0.1258644230298594</v>
      </c>
      <c r="AI1048" s="696">
        <f>'4 - Electr UW allocation ktoe'!AI72</f>
        <v>0.1277668016617734</v>
      </c>
      <c r="AJ1048" s="696">
        <f>'4 - Electr UW allocation ktoe'!AJ72</f>
        <v>0.12921710803981712</v>
      </c>
      <c r="AK1048" s="696">
        <f>'4 - Electr UW allocation ktoe'!AK72</f>
        <v>0.13021250022683722</v>
      </c>
      <c r="AL1048" s="696">
        <f>'4 - Electr UW allocation ktoe'!AL72</f>
        <v>0.1305998427118612</v>
      </c>
      <c r="AM1048" s="696">
        <f>'4 - Electr UW allocation ktoe'!AM72</f>
        <v>0.13047883865501966</v>
      </c>
      <c r="AN1048" s="696">
        <f>'4 - Electr UW allocation ktoe'!AN72</f>
        <v>0.13037259080181027</v>
      </c>
      <c r="AO1048" s="696">
        <f>'4 - Electr UW allocation ktoe'!AO72</f>
        <v>0.13005595053389762</v>
      </c>
      <c r="AP1048" s="696">
        <f>'4 - Electr UW allocation ktoe'!AP72</f>
        <v>0.12954070634359144</v>
      </c>
      <c r="AQ1048" s="696">
        <f>'4 - Electr UW allocation ktoe'!AQ72</f>
        <v>0.12899415974142742</v>
      </c>
      <c r="AR1048" s="696">
        <f>'4 - Electr UW allocation ktoe'!AR72</f>
        <v>0.12804415138270817</v>
      </c>
      <c r="AS1048" s="696">
        <f>'4 - Electr UW allocation ktoe'!AS72</f>
        <v>0.12700034758310236</v>
      </c>
      <c r="AT1048" s="696">
        <f>'4 - Electr UW allocation ktoe'!AT72</f>
        <v>0.12657921063154226</v>
      </c>
      <c r="AU1048" s="696">
        <f>'4 - Electr UW allocation ktoe'!AU72</f>
        <v>0.1262542450273057</v>
      </c>
      <c r="AV1048" s="696">
        <f>'4 - Electr UW allocation ktoe'!AV72</f>
        <v>0.12599871266373261</v>
      </c>
      <c r="AW1048" s="696">
        <f>'4 - Electr UW allocation ktoe'!AW72</f>
        <v>0.1256409772508727</v>
      </c>
      <c r="AX1048" s="696">
        <f>'4 - Electr UW allocation ktoe'!AX72</f>
        <v>0.12489210835798592</v>
      </c>
      <c r="AY1048" s="696">
        <f>'4 - Electr UW allocation ktoe'!AY72</f>
        <v>0.124485118421399</v>
      </c>
      <c r="AZ1048" s="696">
        <f>'4 - Electr UW allocation ktoe'!AZ72</f>
        <v>0.12483745833041728</v>
      </c>
      <c r="BA1048" s="696">
        <f>'4 - Electr UW allocation ktoe'!BA72</f>
        <v>0.12511175524531004</v>
      </c>
      <c r="BB1048" s="696">
        <f>'4 - Electr UW allocation ktoe'!BB72</f>
        <v>0.12525426645220455</v>
      </c>
      <c r="BC1048" s="696">
        <f>'4 - Electr UW allocation ktoe'!BC72</f>
        <v>0.1271307369235366</v>
      </c>
      <c r="BD1048" s="696">
        <f>'4 - Electr UW allocation ktoe'!BD72</f>
        <v>0.12986971721466273</v>
      </c>
      <c r="BE1048" s="696">
        <f>'4 - Electr UW allocation ktoe'!BE72</f>
        <v>0.13292875692435729</v>
      </c>
      <c r="BF1048" s="696">
        <f>'4 - Electr UW allocation ktoe'!BF72</f>
        <v>0.13622171563598565</v>
      </c>
      <c r="BG1048" s="696">
        <f>'4 - Electr UW allocation ktoe'!BG72</f>
        <v>0.13877557967384424</v>
      </c>
      <c r="BH1048" s="696">
        <f>'4 - Electr UW allocation ktoe'!BH72</f>
        <v>0.14089893048505034</v>
      </c>
    </row>
    <row r="1049" spans="1:60" s="696" customFormat="1" ht="12.75" x14ac:dyDescent="0.2">
      <c r="A1049" s="696" t="s">
        <v>6</v>
      </c>
      <c r="B1049" s="696" t="s">
        <v>60</v>
      </c>
      <c r="C1049" s="696" t="s">
        <v>14</v>
      </c>
      <c r="D1049" s="696" t="s">
        <v>1024</v>
      </c>
      <c r="E1049" s="699" t="s">
        <v>1052</v>
      </c>
      <c r="F1049" s="696" t="s">
        <v>11</v>
      </c>
      <c r="G1049" s="696">
        <f>'4 - Electr UW allocation ktoe'!G74</f>
        <v>0.15712462363831586</v>
      </c>
      <c r="H1049" s="696">
        <f>'4 - Electr UW allocation ktoe'!H74</f>
        <v>0.15514603356357082</v>
      </c>
      <c r="I1049" s="696">
        <f>'4 - Electr UW allocation ktoe'!I74</f>
        <v>0.15597173999846967</v>
      </c>
      <c r="J1049" s="696">
        <f>'4 - Electr UW allocation ktoe'!J74</f>
        <v>0.15456142864901531</v>
      </c>
      <c r="K1049" s="696">
        <f>'4 - Electr UW allocation ktoe'!K74</f>
        <v>0.14756558005001444</v>
      </c>
      <c r="L1049" s="696">
        <f>'4 - Electr UW allocation ktoe'!L74</f>
        <v>0.14541627322754458</v>
      </c>
      <c r="M1049" s="696">
        <f>'4 - Electr UW allocation ktoe'!M74</f>
        <v>0.1427336439347322</v>
      </c>
      <c r="N1049" s="696">
        <f>'4 - Electr UW allocation ktoe'!N74</f>
        <v>0.13908222396058512</v>
      </c>
      <c r="O1049" s="696">
        <f>'4 - Electr UW allocation ktoe'!O74</f>
        <v>0.13647825052616408</v>
      </c>
      <c r="P1049" s="696">
        <f>'4 - Electr UW allocation ktoe'!P74</f>
        <v>0.1348055610405936</v>
      </c>
      <c r="Q1049" s="696">
        <f>'4 - Electr UW allocation ktoe'!Q74</f>
        <v>0.13272989211944058</v>
      </c>
      <c r="R1049" s="696">
        <f>'4 - Electr UW allocation ktoe'!R74</f>
        <v>0.13173337157137999</v>
      </c>
      <c r="S1049" s="696">
        <f>'4 - Electr UW allocation ktoe'!S74</f>
        <v>0.12719025854894719</v>
      </c>
      <c r="T1049" s="696">
        <f>'4 - Electr UW allocation ktoe'!T74</f>
        <v>0.12579113401997719</v>
      </c>
      <c r="U1049" s="696">
        <f>'4 - Electr UW allocation ktoe'!U74</f>
        <v>0.13040777175020737</v>
      </c>
      <c r="V1049" s="696">
        <f>'4 - Electr UW allocation ktoe'!V74</f>
        <v>0.13890835737737217</v>
      </c>
      <c r="W1049" s="696">
        <f>'4 - Electr UW allocation ktoe'!W74</f>
        <v>0.1497647605382626</v>
      </c>
      <c r="X1049" s="696">
        <f>'4 - Electr UW allocation ktoe'!X74</f>
        <v>0.15210451350520704</v>
      </c>
      <c r="Y1049" s="696">
        <f>'4 - Electr UW allocation ktoe'!Y74</f>
        <v>0.15570767710197334</v>
      </c>
      <c r="Z1049" s="696">
        <f>'4 - Electr UW allocation ktoe'!Z74</f>
        <v>0.15263857044367415</v>
      </c>
      <c r="AA1049" s="696">
        <f>'4 - Electr UW allocation ktoe'!AA74</f>
        <v>0.16369814875768546</v>
      </c>
      <c r="AB1049" s="696">
        <f>'4 - Electr UW allocation ktoe'!AB74</f>
        <v>0.17025416509989549</v>
      </c>
      <c r="AC1049" s="696">
        <f>'4 - Electr UW allocation ktoe'!AC74</f>
        <v>0.1767047048791956</v>
      </c>
      <c r="AD1049" s="696">
        <f>'4 - Electr UW allocation ktoe'!AD74</f>
        <v>0.17934159858819915</v>
      </c>
      <c r="AE1049" s="696">
        <f>'4 - Electr UW allocation ktoe'!AE74</f>
        <v>0.18130960600051388</v>
      </c>
      <c r="AF1049" s="696">
        <f>'4 - Electr UW allocation ktoe'!AF74</f>
        <v>0.17553740932645331</v>
      </c>
      <c r="AG1049" s="696">
        <f>'4 - Electr UW allocation ktoe'!AG74</f>
        <v>0.17142583103039818</v>
      </c>
      <c r="AH1049" s="696">
        <f>'4 - Electr UW allocation ktoe'!AH74</f>
        <v>0.17150408268223571</v>
      </c>
      <c r="AI1049" s="696">
        <f>'4 - Electr UW allocation ktoe'!AI74</f>
        <v>0.17221533375112702</v>
      </c>
      <c r="AJ1049" s="696">
        <f>'4 - Electr UW allocation ktoe'!AJ74</f>
        <v>0.17291047181325064</v>
      </c>
      <c r="AK1049" s="696">
        <f>'4 - Electr UW allocation ktoe'!AK74</f>
        <v>0.17508071787502588</v>
      </c>
      <c r="AL1049" s="696">
        <f>'4 - Electr UW allocation ktoe'!AL74</f>
        <v>0.16739980640924804</v>
      </c>
      <c r="AM1049" s="696">
        <f>'4 - Electr UW allocation ktoe'!AM74</f>
        <v>0.1656258840111719</v>
      </c>
      <c r="AN1049" s="696">
        <f>'4 - Electr UW allocation ktoe'!AN74</f>
        <v>0.16584082336293954</v>
      </c>
      <c r="AO1049" s="696">
        <f>'4 - Electr UW allocation ktoe'!AO74</f>
        <v>0.16577084170280248</v>
      </c>
      <c r="AP1049" s="696">
        <f>'4 - Electr UW allocation ktoe'!AP74</f>
        <v>0.16484075055098765</v>
      </c>
      <c r="AQ1049" s="696">
        <f>'4 - Electr UW allocation ktoe'!AQ74</f>
        <v>0.1549002198284922</v>
      </c>
      <c r="AR1049" s="696">
        <f>'4 - Electr UW allocation ktoe'!AR74</f>
        <v>0.16180935990771689</v>
      </c>
      <c r="AS1049" s="696">
        <f>'4 - Electr UW allocation ktoe'!AS74</f>
        <v>0.15474659849363886</v>
      </c>
      <c r="AT1049" s="696">
        <f>'4 - Electr UW allocation ktoe'!AT74</f>
        <v>0.15177084566200466</v>
      </c>
      <c r="AU1049" s="696">
        <f>'4 - Electr UW allocation ktoe'!AU74</f>
        <v>0.14844941231960121</v>
      </c>
      <c r="AV1049" s="696">
        <f>'4 - Electr UW allocation ktoe'!AV74</f>
        <v>0.14194001530051251</v>
      </c>
      <c r="AW1049" s="696">
        <f>'4 - Electr UW allocation ktoe'!AW74</f>
        <v>0.14437794518048463</v>
      </c>
      <c r="AX1049" s="696">
        <f>'4 - Electr UW allocation ktoe'!AX74</f>
        <v>0.14277797198356135</v>
      </c>
      <c r="AY1049" s="696">
        <f>'4 - Electr UW allocation ktoe'!AY74</f>
        <v>0.1433487626775263</v>
      </c>
      <c r="AZ1049" s="696">
        <f>'4 - Electr UW allocation ktoe'!AZ74</f>
        <v>0.1429518157779755</v>
      </c>
      <c r="BA1049" s="696">
        <f>'4 - Electr UW allocation ktoe'!BA74</f>
        <v>0.14589439346787447</v>
      </c>
      <c r="BB1049" s="696">
        <f>'4 - Electr UW allocation ktoe'!BB74</f>
        <v>0.14935114326394625</v>
      </c>
      <c r="BC1049" s="696">
        <f>'4 - Electr UW allocation ktoe'!BC74</f>
        <v>0.14745819156070333</v>
      </c>
      <c r="BD1049" s="696">
        <f>'4 - Electr UW allocation ktoe'!BD74</f>
        <v>0.14745819156070333</v>
      </c>
      <c r="BE1049" s="696">
        <f>'4 - Electr UW allocation ktoe'!BE74</f>
        <v>0.14745819156070333</v>
      </c>
      <c r="BF1049" s="696">
        <f>'4 - Electr UW allocation ktoe'!BF74</f>
        <v>0.11743036735335126</v>
      </c>
      <c r="BG1049" s="696">
        <f>'4 - Electr UW allocation ktoe'!BG74</f>
        <v>0.1071730227502681</v>
      </c>
      <c r="BH1049" s="696">
        <f>'4 - Electr UW allocation ktoe'!BH74</f>
        <v>0.10483131750903243</v>
      </c>
    </row>
    <row r="1050" spans="1:60" s="696" customFormat="1" ht="12.75" x14ac:dyDescent="0.2">
      <c r="A1050" s="696" t="s">
        <v>6</v>
      </c>
      <c r="B1050" s="696" t="s">
        <v>60</v>
      </c>
      <c r="C1050" s="696" t="s">
        <v>14</v>
      </c>
      <c r="D1050" s="696" t="s">
        <v>1024</v>
      </c>
      <c r="E1050" s="699" t="s">
        <v>1052</v>
      </c>
      <c r="F1050" s="696" t="s">
        <v>12</v>
      </c>
      <c r="G1050" s="696">
        <f>'4 - Electr UW allocation ktoe'!G75</f>
        <v>0.2</v>
      </c>
      <c r="H1050" s="696">
        <f>'4 - Electr UW allocation ktoe'!H75</f>
        <v>0.2</v>
      </c>
      <c r="I1050" s="696">
        <f>'4 - Electr UW allocation ktoe'!I75</f>
        <v>0.2</v>
      </c>
      <c r="J1050" s="696">
        <f>'4 - Electr UW allocation ktoe'!J75</f>
        <v>0.2</v>
      </c>
      <c r="K1050" s="696">
        <f>'4 - Electr UW allocation ktoe'!K75</f>
        <v>0.2</v>
      </c>
      <c r="L1050" s="696">
        <f>'4 - Electr UW allocation ktoe'!L75</f>
        <v>0.2</v>
      </c>
      <c r="M1050" s="696">
        <f>'4 - Electr UW allocation ktoe'!M75</f>
        <v>0.2</v>
      </c>
      <c r="N1050" s="696">
        <f>'4 - Electr UW allocation ktoe'!N75</f>
        <v>0.2</v>
      </c>
      <c r="O1050" s="696">
        <f>'4 - Electr UW allocation ktoe'!O75</f>
        <v>0.2</v>
      </c>
      <c r="P1050" s="696">
        <f>'4 - Electr UW allocation ktoe'!P75</f>
        <v>0.2</v>
      </c>
      <c r="Q1050" s="696">
        <f>'4 - Electr UW allocation ktoe'!Q75</f>
        <v>0.2</v>
      </c>
      <c r="R1050" s="696">
        <f>'4 - Electr UW allocation ktoe'!R75</f>
        <v>0.2</v>
      </c>
      <c r="S1050" s="696">
        <f>'4 - Electr UW allocation ktoe'!S75</f>
        <v>0.2</v>
      </c>
      <c r="T1050" s="696">
        <f>'4 - Electr UW allocation ktoe'!T75</f>
        <v>0.2</v>
      </c>
      <c r="U1050" s="696">
        <f>'4 - Electr UW allocation ktoe'!U75</f>
        <v>0.2</v>
      </c>
      <c r="V1050" s="696">
        <f>'4 - Electr UW allocation ktoe'!V75</f>
        <v>0.2</v>
      </c>
      <c r="W1050" s="696">
        <f>'4 - Electr UW allocation ktoe'!W75</f>
        <v>0.2</v>
      </c>
      <c r="X1050" s="696">
        <f>'4 - Electr UW allocation ktoe'!X75</f>
        <v>0.2</v>
      </c>
      <c r="Y1050" s="696">
        <f>'4 - Electr UW allocation ktoe'!Y75</f>
        <v>0.2</v>
      </c>
      <c r="Z1050" s="696">
        <f>'4 - Electr UW allocation ktoe'!Z75</f>
        <v>0.2</v>
      </c>
      <c r="AA1050" s="696">
        <f>'4 - Electr UW allocation ktoe'!AA75</f>
        <v>0.2</v>
      </c>
      <c r="AB1050" s="696">
        <f>'4 - Electr UW allocation ktoe'!AB75</f>
        <v>0.2</v>
      </c>
      <c r="AC1050" s="696">
        <f>'4 - Electr UW allocation ktoe'!AC75</f>
        <v>0.2</v>
      </c>
      <c r="AD1050" s="696">
        <f>'4 - Electr UW allocation ktoe'!AD75</f>
        <v>0.2</v>
      </c>
      <c r="AE1050" s="696">
        <f>'4 - Electr UW allocation ktoe'!AE75</f>
        <v>0.2</v>
      </c>
      <c r="AF1050" s="696">
        <f>'4 - Electr UW allocation ktoe'!AF75</f>
        <v>0.2</v>
      </c>
      <c r="AG1050" s="696">
        <f>'4 - Electr UW allocation ktoe'!AG75</f>
        <v>0.2</v>
      </c>
      <c r="AH1050" s="696">
        <f>'4 - Electr UW allocation ktoe'!AH75</f>
        <v>0.2</v>
      </c>
      <c r="AI1050" s="696">
        <f>'4 - Electr UW allocation ktoe'!AI75</f>
        <v>0.2</v>
      </c>
      <c r="AJ1050" s="696">
        <f>'4 - Electr UW allocation ktoe'!AJ75</f>
        <v>0.2</v>
      </c>
      <c r="AK1050" s="696">
        <f>'4 - Electr UW allocation ktoe'!AK75</f>
        <v>0.2</v>
      </c>
      <c r="AL1050" s="696">
        <f>'4 - Electr UW allocation ktoe'!AL75</f>
        <v>0.2</v>
      </c>
      <c r="AM1050" s="696">
        <f>'4 - Electr UW allocation ktoe'!AM75</f>
        <v>0.2</v>
      </c>
      <c r="AN1050" s="696">
        <f>'4 - Electr UW allocation ktoe'!AN75</f>
        <v>0.2</v>
      </c>
      <c r="AO1050" s="696">
        <f>'4 - Electr UW allocation ktoe'!AO75</f>
        <v>0.2</v>
      </c>
      <c r="AP1050" s="696">
        <f>'4 - Electr UW allocation ktoe'!AP75</f>
        <v>0.2</v>
      </c>
      <c r="AQ1050" s="696">
        <f>'4 - Electr UW allocation ktoe'!AQ75</f>
        <v>0.2</v>
      </c>
      <c r="AR1050" s="696">
        <f>'4 - Electr UW allocation ktoe'!AR75</f>
        <v>0.2</v>
      </c>
      <c r="AS1050" s="696">
        <f>'4 - Electr UW allocation ktoe'!AS75</f>
        <v>0.2</v>
      </c>
      <c r="AT1050" s="696">
        <f>'4 - Electr UW allocation ktoe'!AT75</f>
        <v>0.2</v>
      </c>
      <c r="AU1050" s="696">
        <f>'4 - Electr UW allocation ktoe'!AU75</f>
        <v>0.2</v>
      </c>
      <c r="AV1050" s="696">
        <f>'4 - Electr UW allocation ktoe'!AV75</f>
        <v>0.2</v>
      </c>
      <c r="AW1050" s="696">
        <f>'4 - Electr UW allocation ktoe'!AW75</f>
        <v>0.2</v>
      </c>
      <c r="AX1050" s="696">
        <f>'4 - Electr UW allocation ktoe'!AX75</f>
        <v>0.2</v>
      </c>
      <c r="AY1050" s="696">
        <f>'4 - Electr UW allocation ktoe'!AY75</f>
        <v>0.2</v>
      </c>
      <c r="AZ1050" s="696">
        <f>'4 - Electr UW allocation ktoe'!AZ75</f>
        <v>0.2</v>
      </c>
      <c r="BA1050" s="696">
        <f>'4 - Electr UW allocation ktoe'!BA75</f>
        <v>0.2</v>
      </c>
      <c r="BB1050" s="696">
        <f>'4 - Electr UW allocation ktoe'!BB75</f>
        <v>0.2</v>
      </c>
      <c r="BC1050" s="696">
        <f>'4 - Electr UW allocation ktoe'!BC75</f>
        <v>0.2</v>
      </c>
      <c r="BD1050" s="696">
        <f>'4 - Electr UW allocation ktoe'!BD75</f>
        <v>0.2</v>
      </c>
      <c r="BE1050" s="696">
        <f>'4 - Electr UW allocation ktoe'!BE75</f>
        <v>0.2</v>
      </c>
      <c r="BF1050" s="696">
        <f>'4 - Electr UW allocation ktoe'!BF75</f>
        <v>0.2</v>
      </c>
      <c r="BG1050" s="696">
        <f>'4 - Electr UW allocation ktoe'!BG75</f>
        <v>0.2</v>
      </c>
      <c r="BH1050" s="696">
        <f>'4 - Electr UW allocation ktoe'!BH75</f>
        <v>0.2</v>
      </c>
    </row>
    <row r="1051" spans="1:60" s="696" customFormat="1" ht="12.75" x14ac:dyDescent="0.2">
      <c r="A1051" s="696" t="s">
        <v>6</v>
      </c>
      <c r="B1051" s="696" t="s">
        <v>60</v>
      </c>
      <c r="C1051" s="696" t="s">
        <v>14</v>
      </c>
      <c r="D1051" s="696" t="s">
        <v>1024</v>
      </c>
      <c r="E1051" s="699" t="s">
        <v>1052</v>
      </c>
      <c r="F1051" s="696" t="s">
        <v>13</v>
      </c>
      <c r="G1051" s="696">
        <f>'4 - Electr UW allocation ktoe'!G77</f>
        <v>0.10453879941434846</v>
      </c>
      <c r="H1051" s="696">
        <f>'4 - Electr UW allocation ktoe'!H77</f>
        <v>0.10650073206442166</v>
      </c>
      <c r="I1051" s="696">
        <f>'4 - Electr UW allocation ktoe'!I77</f>
        <v>0.10846266471449487</v>
      </c>
      <c r="J1051" s="696">
        <f>'4 - Electr UW allocation ktoe'!J77</f>
        <v>0.11042459736456807</v>
      </c>
      <c r="K1051" s="696">
        <f>'4 - Electr UW allocation ktoe'!K77</f>
        <v>0.11238653001464129</v>
      </c>
      <c r="L1051" s="696">
        <f>'4 - Electr UW allocation ktoe'!L77</f>
        <v>0.11434846266471449</v>
      </c>
      <c r="M1051" s="696">
        <f>'4 - Electr UW allocation ktoe'!M77</f>
        <v>0.11631039531478769</v>
      </c>
      <c r="N1051" s="696">
        <f>'4 - Electr UW allocation ktoe'!N77</f>
        <v>0.1182723279648609</v>
      </c>
      <c r="O1051" s="696">
        <f>'4 - Electr UW allocation ktoe'!O77</f>
        <v>0.12023426061493411</v>
      </c>
      <c r="P1051" s="696">
        <f>'4 - Electr UW allocation ktoe'!P77</f>
        <v>0.12219619326500732</v>
      </c>
      <c r="Q1051" s="696">
        <f>'4 - Electr UW allocation ktoe'!Q77</f>
        <v>0.12415812591508052</v>
      </c>
      <c r="R1051" s="696">
        <f>'4 - Electr UW allocation ktoe'!R77</f>
        <v>0.12612005856515374</v>
      </c>
      <c r="S1051" s="696">
        <f>'4 - Electr UW allocation ktoe'!S77</f>
        <v>0.12808199121522693</v>
      </c>
      <c r="T1051" s="696">
        <f>'4 - Electr UW allocation ktoe'!T77</f>
        <v>0.13004392386530014</v>
      </c>
      <c r="U1051" s="696">
        <f>'4 - Electr UW allocation ktoe'!U77</f>
        <v>0.13200585651537333</v>
      </c>
      <c r="V1051" s="696">
        <f>'4 - Electr UW allocation ktoe'!V77</f>
        <v>0.13396778916544655</v>
      </c>
      <c r="W1051" s="696">
        <f>'4 - Electr UW allocation ktoe'!W77</f>
        <v>0.13592972181551977</v>
      </c>
      <c r="X1051" s="696">
        <f>'4 - Electr UW allocation ktoe'!X77</f>
        <v>0.13789165446559296</v>
      </c>
      <c r="Y1051" s="696">
        <f>'4 - Electr UW allocation ktoe'!Y77</f>
        <v>0.13985358711566617</v>
      </c>
      <c r="Z1051" s="696">
        <f>'4 - Electr UW allocation ktoe'!Z77</f>
        <v>0.14181551976573939</v>
      </c>
      <c r="AA1051" s="696">
        <f>'4 - Electr UW allocation ktoe'!AA77</f>
        <v>0.14377745241581258</v>
      </c>
      <c r="AB1051" s="696">
        <f>'4 - Electr UW allocation ktoe'!AB77</f>
        <v>0.1457393850658858</v>
      </c>
      <c r="AC1051" s="696">
        <f>'4 - Electr UW allocation ktoe'!AC77</f>
        <v>0.14770131771595901</v>
      </c>
      <c r="AD1051" s="696">
        <f>'4 - Electr UW allocation ktoe'!AD77</f>
        <v>0.14966325036603223</v>
      </c>
      <c r="AE1051" s="696">
        <f>'4 - Electr UW allocation ktoe'!AE77</f>
        <v>0.15162518301610542</v>
      </c>
      <c r="AF1051" s="696">
        <f>'4 - Electr UW allocation ktoe'!AF77</f>
        <v>0.15358711566617861</v>
      </c>
      <c r="AG1051" s="696">
        <f>'4 - Electr UW allocation ktoe'!AG77</f>
        <v>0.1555490483162518</v>
      </c>
      <c r="AH1051" s="696">
        <f>'4 - Electr UW allocation ktoe'!AH77</f>
        <v>0.15751098096632501</v>
      </c>
      <c r="AI1051" s="696">
        <f>'4 - Electr UW allocation ktoe'!AI77</f>
        <v>0.15947291361639823</v>
      </c>
      <c r="AJ1051" s="696">
        <f>'4 - Electr UW allocation ktoe'!AJ77</f>
        <v>0.16143484626647142</v>
      </c>
      <c r="AK1051" s="696">
        <f>'4 - Electr UW allocation ktoe'!AK77</f>
        <v>0.16339677891654464</v>
      </c>
      <c r="AL1051" s="696">
        <f>'4 - Electr UW allocation ktoe'!AL77</f>
        <v>0.16535871156661788</v>
      </c>
      <c r="AM1051" s="696">
        <f>'4 - Electr UW allocation ktoe'!AM77</f>
        <v>0.16732064421669107</v>
      </c>
      <c r="AN1051" s="696">
        <f>'4 - Electr UW allocation ktoe'!AN77</f>
        <v>0.16928257686676429</v>
      </c>
      <c r="AO1051" s="696">
        <f>'4 - Electr UW allocation ktoe'!AO77</f>
        <v>0.17124450951683748</v>
      </c>
      <c r="AP1051" s="696">
        <f>'4 - Electr UW allocation ktoe'!AP77</f>
        <v>0.17320644216691067</v>
      </c>
      <c r="AQ1051" s="696">
        <f>'4 - Electr UW allocation ktoe'!AQ77</f>
        <v>0.17516837481698389</v>
      </c>
      <c r="AR1051" s="696">
        <f>'4 - Electr UW allocation ktoe'!AR77</f>
        <v>0.17713030746705707</v>
      </c>
      <c r="AS1051" s="696">
        <f>'4 - Electr UW allocation ktoe'!AS77</f>
        <v>0.17909224011713029</v>
      </c>
      <c r="AT1051" s="696">
        <f>'4 - Electr UW allocation ktoe'!AT77</f>
        <v>0.18105417276720348</v>
      </c>
      <c r="AU1051" s="696">
        <f>'4 - Electr UW allocation ktoe'!AU77</f>
        <v>0.18301610541727673</v>
      </c>
      <c r="AV1051" s="696">
        <f>'4 - Electr UW allocation ktoe'!AV77</f>
        <v>0.18497803806734991</v>
      </c>
      <c r="AW1051" s="696">
        <f>'4 - Electr UW allocation ktoe'!AW77</f>
        <v>0.18693997071742313</v>
      </c>
      <c r="AX1051" s="696">
        <f>'4 - Electr UW allocation ktoe'!AX77</f>
        <v>0.18890190336749635</v>
      </c>
      <c r="AY1051" s="696">
        <f>'4 - Electr UW allocation ktoe'!AY77</f>
        <v>0.19086383601756954</v>
      </c>
      <c r="AZ1051" s="696">
        <f>'4 - Electr UW allocation ktoe'!AZ77</f>
        <v>0.19282576866764276</v>
      </c>
      <c r="BA1051" s="696">
        <f>'4 - Electr UW allocation ktoe'!BA77</f>
        <v>0.194787701317716</v>
      </c>
      <c r="BB1051" s="696">
        <f>'4 - Electr UW allocation ktoe'!BB77</f>
        <v>0.19674963396778913</v>
      </c>
      <c r="BC1051" s="696">
        <f>'4 - Electr UW allocation ktoe'!BC77</f>
        <v>0.19871156661786232</v>
      </c>
      <c r="BD1051" s="696">
        <f>'4 - Electr UW allocation ktoe'!BD77</f>
        <v>0.20067349926793557</v>
      </c>
      <c r="BE1051" s="696">
        <f>'4 - Electr UW allocation ktoe'!BE77</f>
        <v>0.20263543191800878</v>
      </c>
      <c r="BF1051" s="696">
        <f>'4 - Electr UW allocation ktoe'!BF77</f>
        <v>0.20459736456808197</v>
      </c>
      <c r="BG1051" s="696">
        <f>'4 - Electr UW allocation ktoe'!BG77</f>
        <v>0.20655929721815519</v>
      </c>
      <c r="BH1051" s="696">
        <f>'4 - Electr UW allocation ktoe'!BH77</f>
        <v>0.20852122986822841</v>
      </c>
    </row>
    <row r="1052" spans="1:60" s="697" customFormat="1" ht="12.75" x14ac:dyDescent="0.2">
      <c r="A1052" s="697" t="s">
        <v>6</v>
      </c>
      <c r="B1052" s="697" t="s">
        <v>60</v>
      </c>
      <c r="C1052" s="697" t="s">
        <v>18</v>
      </c>
      <c r="F1052" s="697" t="s">
        <v>9</v>
      </c>
      <c r="AT1052" s="697">
        <v>42</v>
      </c>
      <c r="AU1052" s="697">
        <v>44</v>
      </c>
      <c r="AV1052" s="697">
        <v>32</v>
      </c>
      <c r="AW1052" s="697">
        <v>33</v>
      </c>
      <c r="AX1052" s="697">
        <v>11</v>
      </c>
      <c r="AY1052" s="697">
        <v>52</v>
      </c>
      <c r="AZ1052" s="697">
        <v>52</v>
      </c>
      <c r="BA1052" s="697">
        <v>52</v>
      </c>
      <c r="BB1052" s="697">
        <v>52</v>
      </c>
      <c r="BC1052" s="697">
        <v>52</v>
      </c>
      <c r="BD1052" s="697">
        <v>52</v>
      </c>
      <c r="BE1052" s="697">
        <v>52</v>
      </c>
      <c r="BF1052" s="697">
        <v>52</v>
      </c>
      <c r="BG1052" s="697">
        <v>52</v>
      </c>
      <c r="BH1052" s="697">
        <v>52</v>
      </c>
    </row>
    <row r="1053" spans="1:60" s="697" customFormat="1" ht="12.75" x14ac:dyDescent="0.2">
      <c r="A1053" s="697" t="s">
        <v>6</v>
      </c>
      <c r="B1053" s="697" t="s">
        <v>60</v>
      </c>
      <c r="C1053" s="697" t="s">
        <v>18</v>
      </c>
      <c r="F1053" s="697" t="s">
        <v>10</v>
      </c>
      <c r="AG1053" s="698"/>
      <c r="AH1053" s="698"/>
      <c r="AI1053" s="698"/>
      <c r="AT1053" s="697">
        <v>3.0282055718982502E-4</v>
      </c>
      <c r="AU1053" s="697">
        <v>3.1562033742683302E-4</v>
      </c>
      <c r="AV1053" s="697">
        <v>2.2711626223411401E-4</v>
      </c>
      <c r="AW1053" s="697">
        <v>2.41141696322224E-4</v>
      </c>
      <c r="AX1053" s="697">
        <v>7.9736145844659493E-5</v>
      </c>
      <c r="AY1053" s="697">
        <v>3.7529139211455099E-4</v>
      </c>
      <c r="AZ1053" s="697">
        <v>3.78209324314496E-4</v>
      </c>
      <c r="BA1053" s="697">
        <v>3.8450731303331902E-4</v>
      </c>
      <c r="BB1053" s="697">
        <v>3.9075415552015399E-4</v>
      </c>
      <c r="BC1053" s="697">
        <v>3.9087752003247301E-4</v>
      </c>
      <c r="BD1053" s="697">
        <v>4.2117540335644398E-4</v>
      </c>
      <c r="BE1053" s="697">
        <v>4.00542272615233E-4</v>
      </c>
      <c r="BF1053" s="697">
        <v>4.3959388288204498E-4</v>
      </c>
      <c r="BG1053" s="697">
        <v>4.2691887720335301E-4</v>
      </c>
      <c r="BH1053" s="697">
        <v>4.24119340657548E-4</v>
      </c>
    </row>
    <row r="1054" spans="1:60" s="696" customFormat="1" ht="12.75" x14ac:dyDescent="0.2">
      <c r="A1054" s="696" t="s">
        <v>6</v>
      </c>
      <c r="B1054" s="696" t="s">
        <v>60</v>
      </c>
      <c r="C1054" s="696" t="s">
        <v>18</v>
      </c>
      <c r="D1054" s="696" t="s">
        <v>1026</v>
      </c>
      <c r="E1054" s="699" t="s">
        <v>1063</v>
      </c>
      <c r="F1054" s="696" t="s">
        <v>11</v>
      </c>
      <c r="G1054" s="705"/>
      <c r="H1054" s="705"/>
      <c r="I1054" s="705"/>
      <c r="J1054" s="705"/>
      <c r="K1054" s="705"/>
      <c r="L1054" s="705"/>
      <c r="M1054" s="705"/>
      <c r="N1054" s="705"/>
      <c r="O1054" s="705"/>
      <c r="P1054" s="705"/>
      <c r="Q1054" s="705"/>
      <c r="R1054" s="705"/>
      <c r="S1054" s="705"/>
      <c r="T1054" s="705"/>
      <c r="U1054" s="705"/>
      <c r="V1054" s="705"/>
      <c r="W1054" s="705"/>
      <c r="X1054" s="705"/>
      <c r="Y1054" s="705"/>
      <c r="Z1054" s="705"/>
      <c r="AA1054" s="705"/>
      <c r="AB1054" s="705"/>
      <c r="AC1054" s="705"/>
      <c r="AD1054" s="705"/>
      <c r="AE1054" s="705"/>
      <c r="AF1054" s="705"/>
      <c r="AG1054" s="705"/>
      <c r="AH1054" s="705"/>
      <c r="AI1054" s="705"/>
      <c r="AJ1054" s="705"/>
      <c r="AK1054" s="705"/>
      <c r="AL1054" s="705"/>
      <c r="AM1054" s="705"/>
      <c r="AN1054" s="705"/>
      <c r="AO1054" s="705"/>
      <c r="AP1054" s="705"/>
      <c r="AQ1054" s="705"/>
      <c r="AR1054" s="705"/>
      <c r="AS1054" s="705"/>
      <c r="AT1054" s="696">
        <v>1</v>
      </c>
      <c r="AU1054" s="696">
        <v>1</v>
      </c>
      <c r="AV1054" s="696">
        <v>1</v>
      </c>
      <c r="AW1054" s="696">
        <v>1</v>
      </c>
      <c r="AX1054" s="696">
        <v>1</v>
      </c>
      <c r="AY1054" s="696">
        <v>1</v>
      </c>
      <c r="AZ1054" s="696">
        <v>1</v>
      </c>
      <c r="BA1054" s="696">
        <v>1</v>
      </c>
      <c r="BB1054" s="696">
        <v>1</v>
      </c>
      <c r="BC1054" s="696">
        <v>1</v>
      </c>
      <c r="BD1054" s="696">
        <v>1</v>
      </c>
      <c r="BE1054" s="696">
        <v>1</v>
      </c>
      <c r="BF1054" s="696">
        <v>1</v>
      </c>
      <c r="BG1054" s="696">
        <v>1</v>
      </c>
      <c r="BH1054" s="696">
        <v>1</v>
      </c>
    </row>
    <row r="1055" spans="1:60" s="696" customFormat="1" ht="12.75" x14ac:dyDescent="0.2">
      <c r="A1055" s="696" t="s">
        <v>6</v>
      </c>
      <c r="B1055" s="696" t="s">
        <v>60</v>
      </c>
      <c r="C1055" s="696" t="s">
        <v>18</v>
      </c>
      <c r="D1055" s="696" t="s">
        <v>1026</v>
      </c>
      <c r="E1055" s="699" t="s">
        <v>1063</v>
      </c>
      <c r="F1055" s="696" t="s">
        <v>12</v>
      </c>
      <c r="G1055" s="705"/>
      <c r="H1055" s="705"/>
      <c r="I1055" s="705"/>
      <c r="J1055" s="705"/>
      <c r="K1055" s="705"/>
      <c r="L1055" s="705"/>
      <c r="M1055" s="705"/>
      <c r="N1055" s="705"/>
      <c r="O1055" s="705"/>
      <c r="P1055" s="705"/>
      <c r="Q1055" s="705"/>
      <c r="R1055" s="705"/>
      <c r="S1055" s="705"/>
      <c r="T1055" s="705"/>
      <c r="U1055" s="705"/>
      <c r="V1055" s="705"/>
      <c r="W1055" s="705"/>
      <c r="X1055" s="705"/>
      <c r="Y1055" s="705"/>
      <c r="Z1055" s="705"/>
      <c r="AA1055" s="705"/>
      <c r="AB1055" s="705"/>
      <c r="AC1055" s="705"/>
      <c r="AD1055" s="705"/>
      <c r="AE1055" s="705"/>
      <c r="AF1055" s="705"/>
      <c r="AG1055" s="705"/>
      <c r="AH1055" s="705"/>
      <c r="AI1055" s="705"/>
      <c r="AJ1055" s="705"/>
      <c r="AK1055" s="705"/>
      <c r="AL1055" s="705"/>
      <c r="AM1055" s="705"/>
      <c r="AN1055" s="705"/>
      <c r="AO1055" s="705"/>
      <c r="AP1055" s="705"/>
      <c r="AQ1055" s="705"/>
      <c r="AR1055" s="705"/>
      <c r="AS1055" s="705"/>
      <c r="AT1055" s="701">
        <f>'3 Heat eta and phi'!AQ$50</f>
        <v>1</v>
      </c>
      <c r="AU1055" s="701">
        <f>'3 Heat eta and phi'!AR$50</f>
        <v>1</v>
      </c>
      <c r="AV1055" s="701">
        <f>'3 Heat eta and phi'!AS$50</f>
        <v>1</v>
      </c>
      <c r="AW1055" s="701">
        <f>'3 Heat eta and phi'!AT$50</f>
        <v>1</v>
      </c>
      <c r="AX1055" s="701">
        <f>'3 Heat eta and phi'!AU$50</f>
        <v>1</v>
      </c>
      <c r="AY1055" s="701">
        <f>'3 Heat eta and phi'!AV$50</f>
        <v>1</v>
      </c>
      <c r="AZ1055" s="701">
        <f>'3 Heat eta and phi'!AW$50</f>
        <v>1</v>
      </c>
      <c r="BA1055" s="701">
        <f>'3 Heat eta and phi'!AX$50</f>
        <v>1</v>
      </c>
      <c r="BB1055" s="701">
        <f>'3 Heat eta and phi'!AY$50</f>
        <v>1</v>
      </c>
      <c r="BC1055" s="701">
        <f>'3 Heat eta and phi'!AZ$50</f>
        <v>1</v>
      </c>
      <c r="BD1055" s="701">
        <f>'3 Heat eta and phi'!BA$50</f>
        <v>1</v>
      </c>
      <c r="BE1055" s="701">
        <f>'3 Heat eta and phi'!BB$50</f>
        <v>1</v>
      </c>
      <c r="BF1055" s="701">
        <f>'3 Heat eta and phi'!BC$50</f>
        <v>1</v>
      </c>
      <c r="BG1055" s="701">
        <f>'3 Heat eta and phi'!BD$50</f>
        <v>1</v>
      </c>
      <c r="BH1055" s="701">
        <f>'3 Heat eta and phi'!BE$50</f>
        <v>1</v>
      </c>
    </row>
    <row r="1056" spans="1:60" s="696" customFormat="1" ht="12.75" x14ac:dyDescent="0.2">
      <c r="A1056" s="696" t="s">
        <v>6</v>
      </c>
      <c r="B1056" s="696" t="s">
        <v>60</v>
      </c>
      <c r="C1056" s="696" t="s">
        <v>18</v>
      </c>
      <c r="D1056" s="696" t="s">
        <v>1026</v>
      </c>
      <c r="E1056" s="699" t="s">
        <v>1063</v>
      </c>
      <c r="F1056" s="696" t="s">
        <v>13</v>
      </c>
      <c r="G1056" s="705"/>
      <c r="H1056" s="705"/>
      <c r="I1056" s="705"/>
      <c r="J1056" s="705"/>
      <c r="K1056" s="705"/>
      <c r="L1056" s="705"/>
      <c r="M1056" s="705"/>
      <c r="N1056" s="705"/>
      <c r="O1056" s="705"/>
      <c r="P1056" s="705"/>
      <c r="Q1056" s="705"/>
      <c r="R1056" s="705"/>
      <c r="S1056" s="705"/>
      <c r="T1056" s="705"/>
      <c r="U1056" s="705"/>
      <c r="V1056" s="705"/>
      <c r="W1056" s="705"/>
      <c r="X1056" s="705"/>
      <c r="Y1056" s="705"/>
      <c r="Z1056" s="705"/>
      <c r="AA1056" s="705"/>
      <c r="AB1056" s="705"/>
      <c r="AC1056" s="705"/>
      <c r="AD1056" s="705"/>
      <c r="AE1056" s="705"/>
      <c r="AF1056" s="705"/>
      <c r="AG1056" s="705"/>
      <c r="AH1056" s="705"/>
      <c r="AI1056" s="705"/>
      <c r="AJ1056" s="705"/>
      <c r="AK1056" s="705"/>
      <c r="AL1056" s="705"/>
      <c r="AM1056" s="705"/>
      <c r="AN1056" s="705"/>
      <c r="AO1056" s="705"/>
      <c r="AP1056" s="705"/>
      <c r="AQ1056" s="705"/>
      <c r="AR1056" s="705"/>
      <c r="AS1056" s="705"/>
      <c r="AT1056" s="696">
        <f>'3 Heat eta and phi'!AQ$22</f>
        <v>4.1673535789272131E-2</v>
      </c>
      <c r="AU1056" s="696">
        <f>'3 Heat eta and phi'!AR$22</f>
        <v>4.2268475875442135E-2</v>
      </c>
      <c r="AV1056" s="696">
        <f>'3 Heat eta and phi'!AS$22</f>
        <v>4.4877983585370207E-2</v>
      </c>
      <c r="AW1056" s="696">
        <f>'3 Heat eta and phi'!AT$22</f>
        <v>4.4580298076698166E-2</v>
      </c>
      <c r="AX1056" s="696">
        <f>'3 Heat eta and phi'!AU$22</f>
        <v>4.4534706536941138E-2</v>
      </c>
      <c r="AY1056" s="696">
        <f>'3 Heat eta and phi'!AV$22</f>
        <v>4.4780381636817641E-2</v>
      </c>
      <c r="AZ1056" s="696">
        <f>'3 Heat eta and phi'!AW$22</f>
        <v>4.5732490908387713E-2</v>
      </c>
      <c r="BA1056" s="696">
        <f>'3 Heat eta and phi'!AX$22</f>
        <v>4.7316152419067954E-2</v>
      </c>
      <c r="BB1056" s="696">
        <f>'3 Heat eta and phi'!AY$22</f>
        <v>3.8223692849313484E-2</v>
      </c>
      <c r="BC1056" s="696">
        <f>'3 Heat eta and phi'!AZ$22</f>
        <v>4.0189295897654409E-2</v>
      </c>
      <c r="BD1056" s="696">
        <f>'3 Heat eta and phi'!BA$22</f>
        <v>4.7151615347523546E-2</v>
      </c>
      <c r="BE1056" s="696">
        <f>'3 Heat eta and phi'!BB$22</f>
        <v>4.9933815432876671E-2</v>
      </c>
      <c r="BF1056" s="696">
        <f>'3 Heat eta and phi'!BC$22</f>
        <v>5.0007112867071712E-2</v>
      </c>
      <c r="BG1056" s="696">
        <f>'3 Heat eta and phi'!BD$22</f>
        <v>4.200378722671716E-2</v>
      </c>
      <c r="BH1056" s="696">
        <f>'3 Heat eta and phi'!BE$22</f>
        <v>4.6479600619728001E-2</v>
      </c>
    </row>
    <row r="1057" spans="1:60" s="697" customFormat="1" ht="12.75" x14ac:dyDescent="0.2">
      <c r="A1057" s="697" t="s">
        <v>6</v>
      </c>
      <c r="B1057" s="697" t="s">
        <v>27</v>
      </c>
      <c r="C1057" s="697" t="s">
        <v>17</v>
      </c>
      <c r="F1057" s="697" t="s">
        <v>9</v>
      </c>
      <c r="S1057" s="697">
        <v>1610</v>
      </c>
      <c r="T1057" s="697">
        <v>1386</v>
      </c>
      <c r="U1057" s="697">
        <v>1340</v>
      </c>
      <c r="V1057" s="697">
        <v>1058</v>
      </c>
      <c r="W1057" s="697">
        <v>1124</v>
      </c>
      <c r="X1057" s="697">
        <v>1184</v>
      </c>
    </row>
    <row r="1058" spans="1:60" s="697" customFormat="1" ht="12.75" x14ac:dyDescent="0.2">
      <c r="A1058" s="697" t="s">
        <v>6</v>
      </c>
      <c r="B1058" s="697" t="s">
        <v>27</v>
      </c>
      <c r="C1058" s="697" t="s">
        <v>17</v>
      </c>
      <c r="F1058" s="697" t="s">
        <v>10</v>
      </c>
      <c r="S1058" s="697">
        <v>1.29043634381713E-2</v>
      </c>
      <c r="T1058" s="697">
        <v>1.05666821685332E-2</v>
      </c>
      <c r="U1058" s="697">
        <v>1.06439595529537E-2</v>
      </c>
      <c r="V1058" s="697">
        <v>8.5649291248067194E-3</v>
      </c>
      <c r="W1058" s="697">
        <v>9.0162356414040905E-3</v>
      </c>
      <c r="X1058" s="697">
        <v>9.2518792879803698E-3</v>
      </c>
    </row>
    <row r="1059" spans="1:60" s="696" customFormat="1" ht="12.75" x14ac:dyDescent="0.2">
      <c r="A1059" s="696" t="s">
        <v>6</v>
      </c>
      <c r="B1059" s="696" t="s">
        <v>27</v>
      </c>
      <c r="C1059" s="696" t="s">
        <v>17</v>
      </c>
      <c r="D1059" s="696" t="s">
        <v>1077</v>
      </c>
      <c r="E1059" s="699" t="s">
        <v>1068</v>
      </c>
      <c r="F1059" s="696" t="s">
        <v>11</v>
      </c>
      <c r="G1059" s="705"/>
      <c r="H1059" s="705"/>
      <c r="I1059" s="705"/>
      <c r="J1059" s="705"/>
      <c r="K1059" s="705"/>
      <c r="L1059" s="705"/>
      <c r="M1059" s="705"/>
      <c r="N1059" s="705"/>
      <c r="O1059" s="705"/>
      <c r="P1059" s="705"/>
      <c r="Q1059" s="705"/>
      <c r="R1059" s="705"/>
      <c r="S1059" s="696">
        <v>1</v>
      </c>
      <c r="T1059" s="696">
        <v>1</v>
      </c>
      <c r="U1059" s="696">
        <v>1</v>
      </c>
      <c r="V1059" s="696">
        <v>1</v>
      </c>
      <c r="W1059" s="696">
        <v>1</v>
      </c>
      <c r="X1059" s="696">
        <v>1</v>
      </c>
      <c r="Y1059" s="705"/>
      <c r="Z1059" s="705"/>
      <c r="AA1059" s="705"/>
      <c r="AB1059" s="705"/>
      <c r="AC1059" s="705"/>
      <c r="AD1059" s="705"/>
      <c r="AE1059" s="705"/>
      <c r="AF1059" s="705"/>
      <c r="AG1059" s="705"/>
      <c r="AH1059" s="705"/>
      <c r="AI1059" s="705"/>
      <c r="AJ1059" s="705"/>
      <c r="AK1059" s="705"/>
      <c r="AL1059" s="705"/>
      <c r="AM1059" s="705"/>
      <c r="AN1059" s="705"/>
      <c r="AO1059" s="705"/>
      <c r="AP1059" s="705"/>
      <c r="AQ1059" s="705"/>
      <c r="AR1059" s="705"/>
      <c r="AS1059" s="705"/>
      <c r="AT1059" s="705"/>
      <c r="AU1059" s="705"/>
      <c r="AV1059" s="705"/>
      <c r="AW1059" s="705"/>
      <c r="AX1059" s="705"/>
      <c r="AY1059" s="705"/>
      <c r="AZ1059" s="705"/>
      <c r="BA1059" s="705"/>
      <c r="BB1059" s="705"/>
      <c r="BC1059" s="705"/>
      <c r="BD1059" s="705"/>
      <c r="BE1059" s="705"/>
      <c r="BF1059" s="705"/>
      <c r="BG1059" s="705"/>
      <c r="BH1059" s="705"/>
    </row>
    <row r="1060" spans="1:60" s="696" customFormat="1" ht="12.75" x14ac:dyDescent="0.2">
      <c r="A1060" s="696" t="s">
        <v>6</v>
      </c>
      <c r="B1060" s="696" t="s">
        <v>27</v>
      </c>
      <c r="C1060" s="696" t="s">
        <v>17</v>
      </c>
      <c r="D1060" s="696" t="s">
        <v>1077</v>
      </c>
      <c r="E1060" s="699" t="s">
        <v>1068</v>
      </c>
      <c r="F1060" s="696" t="s">
        <v>12</v>
      </c>
      <c r="G1060" s="705"/>
      <c r="H1060" s="705"/>
      <c r="I1060" s="705"/>
      <c r="J1060" s="705"/>
      <c r="K1060" s="705"/>
      <c r="L1060" s="705"/>
      <c r="M1060" s="705"/>
      <c r="N1060" s="705"/>
      <c r="O1060" s="705"/>
      <c r="P1060" s="705"/>
      <c r="Q1060" s="705"/>
      <c r="R1060" s="705"/>
      <c r="S1060" s="700">
        <f>'3 Heat eta and phi'!P$18</f>
        <v>0.60367200000000021</v>
      </c>
      <c r="T1060" s="700">
        <f>'3 Heat eta and phi'!Q$18</f>
        <v>0.61258200000000029</v>
      </c>
      <c r="U1060" s="700">
        <f>'3 Heat eta and phi'!R$18</f>
        <v>0.62160800000000038</v>
      </c>
      <c r="V1060" s="700">
        <f>'3 Heat eta and phi'!S$18</f>
        <v>0.63075000000000037</v>
      </c>
      <c r="W1060" s="700">
        <f>'3 Heat eta and phi'!T$18</f>
        <v>0.64000800000000035</v>
      </c>
      <c r="X1060" s="700">
        <f>'3 Heat eta and phi'!U$18</f>
        <v>0.64938200000000035</v>
      </c>
      <c r="Y1060" s="705"/>
      <c r="Z1060" s="705"/>
      <c r="AA1060" s="705"/>
      <c r="AB1060" s="705"/>
      <c r="AC1060" s="705"/>
      <c r="AD1060" s="705"/>
      <c r="AE1060" s="705"/>
      <c r="AF1060" s="705"/>
      <c r="AG1060" s="705"/>
      <c r="AH1060" s="705"/>
      <c r="AI1060" s="705"/>
      <c r="AJ1060" s="705"/>
      <c r="AK1060" s="705"/>
      <c r="AL1060" s="705"/>
      <c r="AM1060" s="705"/>
      <c r="AN1060" s="705"/>
      <c r="AO1060" s="705"/>
      <c r="AP1060" s="705"/>
      <c r="AQ1060" s="705"/>
      <c r="AR1060" s="705"/>
      <c r="AS1060" s="705"/>
      <c r="AT1060" s="705"/>
      <c r="AU1060" s="705"/>
      <c r="AV1060" s="705"/>
      <c r="AW1060" s="705"/>
      <c r="AX1060" s="705"/>
      <c r="AY1060" s="705"/>
      <c r="AZ1060" s="705"/>
      <c r="BA1060" s="705"/>
      <c r="BB1060" s="705"/>
      <c r="BC1060" s="705"/>
      <c r="BD1060" s="705"/>
      <c r="BE1060" s="705"/>
      <c r="BF1060" s="705"/>
      <c r="BG1060" s="705"/>
      <c r="BH1060" s="705"/>
    </row>
    <row r="1061" spans="1:60" s="696" customFormat="1" ht="12.75" x14ac:dyDescent="0.2">
      <c r="A1061" s="696" t="s">
        <v>6</v>
      </c>
      <c r="B1061" s="696" t="s">
        <v>27</v>
      </c>
      <c r="C1061" s="696" t="s">
        <v>17</v>
      </c>
      <c r="D1061" s="696" t="s">
        <v>1077</v>
      </c>
      <c r="E1061" s="699" t="s">
        <v>1068</v>
      </c>
      <c r="F1061" s="696" t="s">
        <v>13</v>
      </c>
      <c r="G1061" s="705"/>
      <c r="H1061" s="705"/>
      <c r="I1061" s="705"/>
      <c r="J1061" s="705"/>
      <c r="K1061" s="705"/>
      <c r="L1061" s="705"/>
      <c r="M1061" s="705"/>
      <c r="N1061" s="705"/>
      <c r="O1061" s="705"/>
      <c r="P1061" s="705"/>
      <c r="Q1061" s="705"/>
      <c r="R1061" s="705"/>
      <c r="S1061" s="700">
        <f>'3 Heat eta and phi'!P$22</f>
        <v>2.6947938951335515E-2</v>
      </c>
      <c r="T1061" s="700">
        <f>'3 Heat eta and phi'!Q$22</f>
        <v>2.685916928335319E-2</v>
      </c>
      <c r="U1061" s="700">
        <f>'3 Heat eta and phi'!R$22</f>
        <v>2.7736330886564242E-2</v>
      </c>
      <c r="V1061" s="700">
        <f>'3 Heat eta and phi'!S$22</f>
        <v>2.2937651321664143E-2</v>
      </c>
      <c r="W1061" s="700">
        <f>'3 Heat eta and phi'!T$22</f>
        <v>2.5096199088034954E-2</v>
      </c>
      <c r="X1061" s="700">
        <f>'3 Heat eta and phi'!U$22</f>
        <v>3.5413990172433629E-2</v>
      </c>
      <c r="Y1061" s="705"/>
      <c r="Z1061" s="705"/>
      <c r="AA1061" s="705"/>
      <c r="AB1061" s="705"/>
      <c r="AC1061" s="705"/>
      <c r="AD1061" s="705"/>
      <c r="AE1061" s="705"/>
      <c r="AF1061" s="705"/>
      <c r="AG1061" s="705"/>
      <c r="AH1061" s="705"/>
      <c r="AI1061" s="705"/>
      <c r="AJ1061" s="705"/>
      <c r="AK1061" s="705"/>
      <c r="AL1061" s="705"/>
      <c r="AM1061" s="705"/>
      <c r="AN1061" s="705"/>
      <c r="AO1061" s="705"/>
      <c r="AP1061" s="705"/>
      <c r="AQ1061" s="705"/>
      <c r="AR1061" s="705"/>
      <c r="AS1061" s="705"/>
      <c r="AT1061" s="705"/>
      <c r="AU1061" s="705"/>
      <c r="AV1061" s="705"/>
      <c r="AW1061" s="705"/>
      <c r="AX1061" s="705"/>
      <c r="AY1061" s="705"/>
      <c r="AZ1061" s="705"/>
      <c r="BA1061" s="705"/>
      <c r="BB1061" s="705"/>
      <c r="BC1061" s="705"/>
      <c r="BD1061" s="705"/>
      <c r="BE1061" s="705"/>
      <c r="BF1061" s="705"/>
      <c r="BG1061" s="705"/>
      <c r="BH1061" s="705"/>
    </row>
    <row r="1062" spans="1:60" s="697" customFormat="1" ht="12.75" x14ac:dyDescent="0.2">
      <c r="A1062" s="697" t="s">
        <v>6</v>
      </c>
      <c r="B1062" s="697" t="s">
        <v>27</v>
      </c>
      <c r="C1062" s="697" t="s">
        <v>21</v>
      </c>
      <c r="F1062" s="697" t="s">
        <v>9</v>
      </c>
      <c r="Y1062" s="697">
        <v>1060</v>
      </c>
      <c r="Z1062" s="697">
        <v>1091</v>
      </c>
      <c r="AA1062" s="697">
        <v>965</v>
      </c>
      <c r="AB1062" s="697">
        <v>998</v>
      </c>
      <c r="AC1062" s="697">
        <v>1035</v>
      </c>
      <c r="AD1062" s="697">
        <v>990</v>
      </c>
      <c r="AE1062" s="697">
        <v>962</v>
      </c>
      <c r="AF1062" s="697">
        <v>949</v>
      </c>
      <c r="AG1062" s="697">
        <v>844</v>
      </c>
      <c r="AH1062" s="697">
        <v>801</v>
      </c>
      <c r="AI1062" s="697">
        <v>716</v>
      </c>
      <c r="AJ1062" s="697">
        <v>599</v>
      </c>
      <c r="AK1062" s="697">
        <v>685</v>
      </c>
      <c r="AL1062" s="697">
        <v>650</v>
      </c>
      <c r="AM1062" s="697">
        <v>528</v>
      </c>
      <c r="AN1062" s="697">
        <v>374</v>
      </c>
      <c r="AO1062" s="697">
        <v>308</v>
      </c>
      <c r="AP1062" s="697">
        <v>221</v>
      </c>
      <c r="AQ1062" s="697">
        <v>201</v>
      </c>
      <c r="AR1062" s="697">
        <v>212</v>
      </c>
      <c r="AS1062" s="697">
        <v>188</v>
      </c>
      <c r="AT1062" s="697">
        <v>140</v>
      </c>
      <c r="AU1062" s="697">
        <v>40</v>
      </c>
      <c r="AV1062" s="697">
        <v>31</v>
      </c>
      <c r="AW1062" s="697">
        <v>8</v>
      </c>
      <c r="AX1062" s="697">
        <v>10</v>
      </c>
      <c r="AY1062" s="697">
        <v>11</v>
      </c>
      <c r="AZ1062" s="697">
        <v>26</v>
      </c>
      <c r="BA1062" s="697">
        <v>15</v>
      </c>
      <c r="BB1062" s="697">
        <v>12</v>
      </c>
      <c r="BC1062" s="697">
        <v>14</v>
      </c>
      <c r="BD1062" s="697">
        <v>43</v>
      </c>
      <c r="BE1062" s="697">
        <v>19</v>
      </c>
      <c r="BF1062" s="697">
        <v>18</v>
      </c>
      <c r="BG1062" s="697">
        <v>10</v>
      </c>
      <c r="BH1062" s="697">
        <v>16</v>
      </c>
    </row>
    <row r="1063" spans="1:60" s="697" customFormat="1" ht="12.75" x14ac:dyDescent="0.2">
      <c r="A1063" s="697" t="s">
        <v>6</v>
      </c>
      <c r="B1063" s="697" t="s">
        <v>27</v>
      </c>
      <c r="C1063" s="697" t="s">
        <v>21</v>
      </c>
      <c r="F1063" s="697" t="s">
        <v>10</v>
      </c>
      <c r="Y1063" s="697">
        <v>8.2871416397595193E-3</v>
      </c>
      <c r="Z1063" s="697">
        <v>8.1378435833364404E-3</v>
      </c>
      <c r="AA1063" s="697">
        <v>7.7711653526820598E-3</v>
      </c>
      <c r="AB1063" s="697">
        <v>8.2085194232651496E-3</v>
      </c>
      <c r="AC1063" s="697">
        <v>8.5763293310463107E-3</v>
      </c>
      <c r="AD1063" s="697">
        <v>8.2757928878337498E-3</v>
      </c>
      <c r="AE1063" s="697">
        <v>8.0540508861967602E-3</v>
      </c>
      <c r="AF1063" s="697">
        <v>7.6122791115531803E-3</v>
      </c>
      <c r="AG1063" s="697">
        <v>6.6087228877926597E-3</v>
      </c>
      <c r="AH1063" s="697">
        <v>6.2051655485490303E-3</v>
      </c>
      <c r="AI1063" s="697">
        <v>5.4767277316709398E-3</v>
      </c>
      <c r="AJ1063" s="697">
        <v>4.6804188154399096E-3</v>
      </c>
      <c r="AK1063" s="697">
        <v>5.3794684928064303E-3</v>
      </c>
      <c r="AL1063" s="697">
        <v>4.8882839115295803E-3</v>
      </c>
      <c r="AM1063" s="697">
        <v>4.0591966173361502E-3</v>
      </c>
      <c r="AN1063" s="697">
        <v>2.8303314666263098E-3</v>
      </c>
      <c r="AO1063" s="697">
        <v>2.33504924072993E-3</v>
      </c>
      <c r="AP1063" s="697">
        <v>1.68187456716463E-3</v>
      </c>
      <c r="AQ1063" s="697">
        <v>1.4450035945363E-3</v>
      </c>
      <c r="AR1063" s="697">
        <v>1.56156775509903E-3</v>
      </c>
      <c r="AS1063" s="697">
        <v>1.38008999948614E-3</v>
      </c>
      <c r="AT1063" s="697">
        <v>1.0094018572994201E-3</v>
      </c>
      <c r="AU1063" s="697">
        <v>2.8692757947894001E-4</v>
      </c>
      <c r="AV1063" s="697">
        <v>2.20018879039298E-4</v>
      </c>
      <c r="AW1063" s="698">
        <v>5.8458593047811802E-5</v>
      </c>
      <c r="AX1063" s="698">
        <v>7.2487405313326805E-5</v>
      </c>
      <c r="AY1063" s="698">
        <v>7.9388563716539505E-5</v>
      </c>
      <c r="AZ1063" s="697">
        <v>1.89104662157248E-4</v>
      </c>
      <c r="BA1063" s="697">
        <v>1.10915571067304E-4</v>
      </c>
      <c r="BB1063" s="698">
        <v>9.0174035889266298E-5</v>
      </c>
      <c r="BC1063" s="697">
        <v>1.05236255393358E-4</v>
      </c>
      <c r="BD1063" s="697">
        <v>3.4827966046782898E-4</v>
      </c>
      <c r="BE1063" s="697">
        <v>1.4635198422479701E-4</v>
      </c>
      <c r="BF1063" s="697">
        <v>1.52167113305323E-4</v>
      </c>
      <c r="BG1063" s="698">
        <v>8.2099784077567902E-5</v>
      </c>
      <c r="BH1063" s="697">
        <v>1.30498258663861E-4</v>
      </c>
    </row>
    <row r="1064" spans="1:60" s="696" customFormat="1" ht="12.75" x14ac:dyDescent="0.2">
      <c r="A1064" s="696" t="s">
        <v>6</v>
      </c>
      <c r="B1064" s="696" t="s">
        <v>27</v>
      </c>
      <c r="C1064" s="696" t="s">
        <v>21</v>
      </c>
      <c r="D1064" s="696" t="s">
        <v>1077</v>
      </c>
      <c r="E1064" s="699" t="s">
        <v>1068</v>
      </c>
      <c r="F1064" s="696" t="s">
        <v>11</v>
      </c>
      <c r="G1064" s="705"/>
      <c r="H1064" s="705"/>
      <c r="I1064" s="705"/>
      <c r="J1064" s="705"/>
      <c r="K1064" s="705"/>
      <c r="L1064" s="705"/>
      <c r="M1064" s="705"/>
      <c r="N1064" s="705"/>
      <c r="O1064" s="705"/>
      <c r="P1064" s="705"/>
      <c r="Q1064" s="705"/>
      <c r="R1064" s="705"/>
      <c r="S1064" s="705"/>
      <c r="T1064" s="705"/>
      <c r="U1064" s="705"/>
      <c r="V1064" s="705"/>
      <c r="W1064" s="705"/>
      <c r="X1064" s="705"/>
      <c r="Y1064" s="696">
        <v>1</v>
      </c>
      <c r="Z1064" s="696">
        <v>1</v>
      </c>
      <c r="AA1064" s="696">
        <v>1</v>
      </c>
      <c r="AB1064" s="696">
        <v>1</v>
      </c>
      <c r="AC1064" s="696">
        <v>1</v>
      </c>
      <c r="AD1064" s="696">
        <v>1</v>
      </c>
      <c r="AE1064" s="696">
        <v>1</v>
      </c>
      <c r="AF1064" s="696">
        <v>1</v>
      </c>
      <c r="AG1064" s="696">
        <v>1</v>
      </c>
      <c r="AH1064" s="696">
        <v>1</v>
      </c>
      <c r="AI1064" s="696">
        <v>1</v>
      </c>
      <c r="AJ1064" s="696">
        <v>1</v>
      </c>
      <c r="AK1064" s="696">
        <v>1</v>
      </c>
      <c r="AL1064" s="696">
        <v>1</v>
      </c>
      <c r="AM1064" s="696">
        <v>1</v>
      </c>
      <c r="AN1064" s="696">
        <v>1</v>
      </c>
      <c r="AO1064" s="696">
        <v>1</v>
      </c>
      <c r="AP1064" s="696">
        <v>1</v>
      </c>
      <c r="AQ1064" s="696">
        <v>1</v>
      </c>
      <c r="AR1064" s="696">
        <v>1</v>
      </c>
      <c r="AS1064" s="696">
        <v>1</v>
      </c>
      <c r="AT1064" s="696">
        <v>1</v>
      </c>
      <c r="AU1064" s="696">
        <v>1</v>
      </c>
      <c r="AV1064" s="696">
        <v>1</v>
      </c>
      <c r="AW1064" s="696">
        <v>1</v>
      </c>
      <c r="AX1064" s="696">
        <v>1</v>
      </c>
      <c r="AY1064" s="696">
        <v>1</v>
      </c>
      <c r="AZ1064" s="696">
        <v>1</v>
      </c>
      <c r="BA1064" s="696">
        <v>1</v>
      </c>
      <c r="BB1064" s="696">
        <v>1</v>
      </c>
      <c r="BC1064" s="696">
        <v>1</v>
      </c>
      <c r="BD1064" s="696">
        <v>1</v>
      </c>
      <c r="BE1064" s="696">
        <v>1</v>
      </c>
      <c r="BF1064" s="696">
        <v>1</v>
      </c>
      <c r="BG1064" s="696">
        <v>1</v>
      </c>
      <c r="BH1064" s="696">
        <v>1</v>
      </c>
    </row>
    <row r="1065" spans="1:60" s="696" customFormat="1" ht="12.75" x14ac:dyDescent="0.2">
      <c r="A1065" s="696" t="s">
        <v>6</v>
      </c>
      <c r="B1065" s="696" t="s">
        <v>27</v>
      </c>
      <c r="C1065" s="696" t="s">
        <v>21</v>
      </c>
      <c r="D1065" s="696" t="s">
        <v>1077</v>
      </c>
      <c r="E1065" s="699" t="s">
        <v>1068</v>
      </c>
      <c r="F1065" s="696" t="s">
        <v>12</v>
      </c>
      <c r="G1065" s="705"/>
      <c r="H1065" s="705"/>
      <c r="I1065" s="705"/>
      <c r="J1065" s="705"/>
      <c r="K1065" s="705"/>
      <c r="L1065" s="705"/>
      <c r="M1065" s="705"/>
      <c r="N1065" s="705"/>
      <c r="O1065" s="705"/>
      <c r="P1065" s="705"/>
      <c r="Q1065" s="705"/>
      <c r="R1065" s="705"/>
      <c r="S1065" s="705"/>
      <c r="T1065" s="705"/>
      <c r="U1065" s="705"/>
      <c r="V1065" s="705"/>
      <c r="W1065" s="705"/>
      <c r="X1065" s="705"/>
      <c r="Y1065" s="700">
        <f>'3 Heat eta and phi'!V$18</f>
        <v>0.65887200000000035</v>
      </c>
      <c r="Z1065" s="700">
        <f>'3 Heat eta and phi'!W$18</f>
        <v>0.66847800000000035</v>
      </c>
      <c r="AA1065" s="700">
        <f>'3 Heat eta and phi'!X$18</f>
        <v>0.67820000000000036</v>
      </c>
      <c r="AB1065" s="700">
        <f>'3 Heat eta and phi'!Y$18</f>
        <v>0.68803800000000048</v>
      </c>
      <c r="AC1065" s="700">
        <f>'3 Heat eta and phi'!Z$18</f>
        <v>0.6979920000000005</v>
      </c>
      <c r="AD1065" s="700">
        <f>'3 Heat eta and phi'!AA$18</f>
        <v>0.70806200000000041</v>
      </c>
      <c r="AE1065" s="700">
        <f>'3 Heat eta and phi'!AB$18</f>
        <v>0.71824800000000055</v>
      </c>
      <c r="AF1065" s="700">
        <f>'3 Heat eta and phi'!AC$18</f>
        <v>0.73</v>
      </c>
      <c r="AG1065" s="700">
        <f>'3 Heat eta and phi'!AD$18</f>
        <v>0.73499999999999999</v>
      </c>
      <c r="AH1065" s="700">
        <f>'3 Heat eta and phi'!AE$18</f>
        <v>0.74299999999999999</v>
      </c>
      <c r="AI1065" s="700">
        <f>'3 Heat eta and phi'!AF$18</f>
        <v>0.75</v>
      </c>
      <c r="AJ1065" s="700">
        <f>'3 Heat eta and phi'!AG$18</f>
        <v>0.75700000000000001</v>
      </c>
      <c r="AK1065" s="700">
        <f>'3 Heat eta and phi'!AH$18</f>
        <v>0.76300000000000001</v>
      </c>
      <c r="AL1065" s="700">
        <f>'3 Heat eta and phi'!AI$18</f>
        <v>0.77</v>
      </c>
      <c r="AM1065" s="700">
        <f>'3 Heat eta and phi'!AJ$18</f>
        <v>0.77600000000000002</v>
      </c>
      <c r="AN1065" s="700">
        <f>'3 Heat eta and phi'!AK$18</f>
        <v>0.78200000000000003</v>
      </c>
      <c r="AO1065" s="700">
        <f>'3 Heat eta and phi'!AL$18</f>
        <v>0.79</v>
      </c>
      <c r="AP1065" s="700">
        <f>'3 Heat eta and phi'!AM$18</f>
        <v>0.79700000000000004</v>
      </c>
      <c r="AQ1065" s="700">
        <f>'3 Heat eta and phi'!AN$18</f>
        <v>0.80400000000000005</v>
      </c>
      <c r="AR1065" s="700">
        <f>'3 Heat eta and phi'!AO$18</f>
        <v>0.81</v>
      </c>
      <c r="AS1065" s="700">
        <f>'3 Heat eta and phi'!AP$18</f>
        <v>0.81599999999999995</v>
      </c>
      <c r="AT1065" s="700">
        <f>'3 Heat eta and phi'!AQ$18</f>
        <v>0.82099999999999995</v>
      </c>
      <c r="AU1065" s="700">
        <f>'3 Heat eta and phi'!AR$18</f>
        <v>0.82599999999999996</v>
      </c>
      <c r="AV1065" s="700">
        <f>'3 Heat eta and phi'!AS$18</f>
        <v>0.83199999999999996</v>
      </c>
      <c r="AW1065" s="700">
        <f>'3 Heat eta and phi'!AT$18</f>
        <v>0.83699999999999997</v>
      </c>
      <c r="AX1065" s="700">
        <f>'3 Heat eta and phi'!AU$18</f>
        <v>0.84099999999999997</v>
      </c>
      <c r="AY1065" s="700">
        <f>'3 Heat eta and phi'!AV$18</f>
        <v>0.84499999999999997</v>
      </c>
      <c r="AZ1065" s="700">
        <f>'3 Heat eta and phi'!AW$18</f>
        <v>0.84899999999999998</v>
      </c>
      <c r="BA1065" s="700">
        <f>'3 Heat eta and phi'!AX$18</f>
        <v>0.85199999999999998</v>
      </c>
      <c r="BB1065" s="700">
        <f>'3 Heat eta and phi'!AY$18</f>
        <v>0.85499999999999998</v>
      </c>
      <c r="BC1065" s="700">
        <f>'3 Heat eta and phi'!AZ$18</f>
        <v>0.85799999999999998</v>
      </c>
      <c r="BD1065" s="700">
        <f>'3 Heat eta and phi'!BA$18</f>
        <v>0.86</v>
      </c>
      <c r="BE1065" s="700">
        <f>'3 Heat eta and phi'!BB$18</f>
        <v>0.86199999999999999</v>
      </c>
      <c r="BF1065" s="700">
        <f>'3 Heat eta and phi'!BC$18</f>
        <v>0.86399999999999999</v>
      </c>
      <c r="BG1065" s="700">
        <f>'3 Heat eta and phi'!BD$18</f>
        <v>0.86599999999999999</v>
      </c>
      <c r="BH1065" s="700">
        <f>'3 Heat eta and phi'!BE$18</f>
        <v>0.86799999999999999</v>
      </c>
    </row>
    <row r="1066" spans="1:60" s="696" customFormat="1" ht="12.75" x14ac:dyDescent="0.2">
      <c r="A1066" s="696" t="s">
        <v>6</v>
      </c>
      <c r="B1066" s="696" t="s">
        <v>27</v>
      </c>
      <c r="C1066" s="696" t="s">
        <v>21</v>
      </c>
      <c r="D1066" s="696" t="s">
        <v>1077</v>
      </c>
      <c r="E1066" s="699" t="s">
        <v>1068</v>
      </c>
      <c r="F1066" s="696" t="s">
        <v>13</v>
      </c>
      <c r="G1066" s="705"/>
      <c r="H1066" s="705"/>
      <c r="I1066" s="705"/>
      <c r="J1066" s="705"/>
      <c r="K1066" s="705"/>
      <c r="L1066" s="705"/>
      <c r="M1066" s="705"/>
      <c r="N1066" s="705"/>
      <c r="O1066" s="705"/>
      <c r="P1066" s="705"/>
      <c r="Q1066" s="705"/>
      <c r="R1066" s="705"/>
      <c r="S1066" s="705"/>
      <c r="T1066" s="705"/>
      <c r="U1066" s="705"/>
      <c r="V1066" s="705"/>
      <c r="W1066" s="705"/>
      <c r="X1066" s="705"/>
      <c r="Y1066" s="700">
        <f>'3 Heat eta and phi'!V$22</f>
        <v>3.2985583598380219E-2</v>
      </c>
      <c r="Z1066" s="700">
        <f>'3 Heat eta and phi'!W$22</f>
        <v>3.9051721215704549E-2</v>
      </c>
      <c r="AA1066" s="700">
        <f>'3 Heat eta and phi'!X$22</f>
        <v>3.0576593318389578E-2</v>
      </c>
      <c r="AB1066" s="700">
        <f>'3 Heat eta and phi'!Y$22</f>
        <v>2.9062794108648538E-2</v>
      </c>
      <c r="AC1066" s="700">
        <f>'3 Heat eta and phi'!Z$22</f>
        <v>3.8242815991483936E-2</v>
      </c>
      <c r="AD1066" s="700">
        <f>'3 Heat eta and phi'!AA$22</f>
        <v>3.4042891055378832E-2</v>
      </c>
      <c r="AE1066" s="700">
        <f>'3 Heat eta and phi'!AB$22</f>
        <v>3.2743963751557192E-2</v>
      </c>
      <c r="AF1066" s="700">
        <f>'3 Heat eta and phi'!AC$22</f>
        <v>3.7077256720010277E-2</v>
      </c>
      <c r="AG1066" s="700">
        <f>'3 Heat eta and phi'!AD$22</f>
        <v>3.8971075041507652E-2</v>
      </c>
      <c r="AH1066" s="700">
        <f>'3 Heat eta and phi'!AE$22</f>
        <v>3.600753901452769E-2</v>
      </c>
      <c r="AI1066" s="700">
        <f>'3 Heat eta and phi'!AF$22</f>
        <v>3.3408989472494932E-2</v>
      </c>
      <c r="AJ1066" s="700">
        <f>'3 Heat eta and phi'!AG$22</f>
        <v>3.0337279107051196E-2</v>
      </c>
      <c r="AK1066" s="700">
        <f>'3 Heat eta and phi'!AH$22</f>
        <v>3.4351544648789645E-2</v>
      </c>
      <c r="AL1066" s="700">
        <f>'3 Heat eta and phi'!AI$22</f>
        <v>4.3041548437846022E-2</v>
      </c>
      <c r="AM1066" s="700">
        <f>'3 Heat eta and phi'!AJ$22</f>
        <v>3.795603230874911E-2</v>
      </c>
      <c r="AN1066" s="700">
        <f>'3 Heat eta and phi'!AK$22</f>
        <v>3.8782267265832893E-2</v>
      </c>
      <c r="AO1066" s="700">
        <f>'3 Heat eta and phi'!AL$22</f>
        <v>4.1315298316505045E-2</v>
      </c>
      <c r="AP1066" s="700">
        <f>'3 Heat eta and phi'!AM$22</f>
        <v>3.581638000174614E-2</v>
      </c>
      <c r="AQ1066" s="700">
        <f>'3 Heat eta and phi'!AN$22</f>
        <v>4.5988500651830799E-2</v>
      </c>
      <c r="AR1066" s="700">
        <f>'3 Heat eta and phi'!AO$22</f>
        <v>4.5779260115942355E-2</v>
      </c>
      <c r="AS1066" s="700">
        <f>'3 Heat eta and phi'!AP$22</f>
        <v>4.0243186242407081E-2</v>
      </c>
      <c r="AT1066" s="700">
        <f>'3 Heat eta and phi'!AQ$22</f>
        <v>4.1673535789272131E-2</v>
      </c>
      <c r="AU1066" s="700">
        <f>'3 Heat eta and phi'!AR$22</f>
        <v>4.2268475875442135E-2</v>
      </c>
      <c r="AV1066" s="700">
        <f>'3 Heat eta and phi'!AS$22</f>
        <v>4.4877983585370207E-2</v>
      </c>
      <c r="AW1066" s="700">
        <f>'3 Heat eta and phi'!AT$22</f>
        <v>4.4580298076698166E-2</v>
      </c>
      <c r="AX1066" s="700">
        <f>'3 Heat eta and phi'!AU$22</f>
        <v>4.4534706536941138E-2</v>
      </c>
      <c r="AY1066" s="700">
        <f>'3 Heat eta and phi'!AV$22</f>
        <v>4.4780381636817641E-2</v>
      </c>
      <c r="AZ1066" s="700">
        <f>'3 Heat eta and phi'!AW$22</f>
        <v>4.5732490908387713E-2</v>
      </c>
      <c r="BA1066" s="700">
        <f>'3 Heat eta and phi'!AX$22</f>
        <v>4.7316152419067954E-2</v>
      </c>
      <c r="BB1066" s="700">
        <f>'3 Heat eta and phi'!AY$22</f>
        <v>3.8223692849313484E-2</v>
      </c>
      <c r="BC1066" s="700">
        <f>'3 Heat eta and phi'!AZ$22</f>
        <v>4.0189295897654409E-2</v>
      </c>
      <c r="BD1066" s="700">
        <f>'3 Heat eta and phi'!BA$22</f>
        <v>4.7151615347523546E-2</v>
      </c>
      <c r="BE1066" s="700">
        <f>'3 Heat eta and phi'!BB$22</f>
        <v>4.9933815432876671E-2</v>
      </c>
      <c r="BF1066" s="700">
        <f>'3 Heat eta and phi'!BC$22</f>
        <v>5.0007112867071712E-2</v>
      </c>
      <c r="BG1066" s="700">
        <f>'3 Heat eta and phi'!BD$22</f>
        <v>4.200378722671716E-2</v>
      </c>
      <c r="BH1066" s="700">
        <f>'3 Heat eta and phi'!BE$22</f>
        <v>4.6479600619728001E-2</v>
      </c>
    </row>
    <row r="1067" spans="1:60" s="697" customFormat="1" ht="12.75" x14ac:dyDescent="0.2">
      <c r="A1067" s="697" t="s">
        <v>6</v>
      </c>
      <c r="B1067" s="697" t="s">
        <v>27</v>
      </c>
      <c r="C1067" s="697" t="s">
        <v>8</v>
      </c>
      <c r="F1067" s="697" t="s">
        <v>9</v>
      </c>
      <c r="R1067" s="697">
        <v>599</v>
      </c>
      <c r="S1067" s="697">
        <v>599</v>
      </c>
      <c r="T1067" s="697">
        <v>586</v>
      </c>
      <c r="U1067" s="697">
        <v>599</v>
      </c>
      <c r="V1067" s="697">
        <v>465</v>
      </c>
      <c r="W1067" s="697">
        <v>417</v>
      </c>
      <c r="X1067" s="697">
        <v>415</v>
      </c>
      <c r="Y1067" s="697">
        <v>386</v>
      </c>
      <c r="Z1067" s="697">
        <v>373</v>
      </c>
      <c r="AA1067" s="697">
        <v>342</v>
      </c>
      <c r="AB1067" s="697">
        <v>282</v>
      </c>
      <c r="AC1067" s="697">
        <v>301</v>
      </c>
      <c r="AD1067" s="697">
        <v>325</v>
      </c>
      <c r="AE1067" s="697">
        <v>305</v>
      </c>
      <c r="AF1067" s="697">
        <v>395</v>
      </c>
      <c r="AG1067" s="697">
        <v>431</v>
      </c>
      <c r="AH1067" s="697">
        <v>409</v>
      </c>
      <c r="AI1067" s="697">
        <v>311</v>
      </c>
      <c r="AJ1067" s="697">
        <v>230</v>
      </c>
      <c r="AK1067" s="697">
        <v>228</v>
      </c>
      <c r="AL1067" s="697">
        <v>199</v>
      </c>
      <c r="AM1067" s="697">
        <v>89</v>
      </c>
    </row>
    <row r="1068" spans="1:60" s="697" customFormat="1" ht="12.75" x14ac:dyDescent="0.2">
      <c r="A1068" s="697" t="s">
        <v>6</v>
      </c>
      <c r="B1068" s="697" t="s">
        <v>27</v>
      </c>
      <c r="C1068" s="697" t="s">
        <v>8</v>
      </c>
      <c r="F1068" s="697" t="s">
        <v>10</v>
      </c>
      <c r="R1068" s="697">
        <v>4.8353245075879901E-3</v>
      </c>
      <c r="S1068" s="697">
        <v>4.8010644096053304E-3</v>
      </c>
      <c r="T1068" s="697">
        <v>4.4675871217608101E-3</v>
      </c>
      <c r="U1068" s="697">
        <v>4.75800878523826E-3</v>
      </c>
      <c r="V1068" s="697">
        <v>3.76435920891789E-3</v>
      </c>
      <c r="W1068" s="697">
        <v>3.34499133671308E-3</v>
      </c>
      <c r="X1068" s="697">
        <v>3.2428462031350099E-3</v>
      </c>
      <c r="Y1068" s="697">
        <v>3.01777044617658E-3</v>
      </c>
      <c r="Z1068" s="697">
        <v>2.7822324991608502E-3</v>
      </c>
      <c r="AA1068" s="697">
        <v>2.75413321307489E-3</v>
      </c>
      <c r="AB1068" s="697">
        <v>2.3194413600809301E-3</v>
      </c>
      <c r="AC1068" s="697">
        <v>2.4941788682559798E-3</v>
      </c>
      <c r="AD1068" s="697">
        <v>2.7168006955009798E-3</v>
      </c>
      <c r="AE1068" s="697">
        <v>2.55351925186072E-3</v>
      </c>
      <c r="AF1068" s="697">
        <v>3.1684407260943199E-3</v>
      </c>
      <c r="AG1068" s="697">
        <v>3.37483360739175E-3</v>
      </c>
      <c r="AH1068" s="697">
        <v>3.1684303487597401E-3</v>
      </c>
      <c r="AI1068" s="697">
        <v>2.3788579951810902E-3</v>
      </c>
      <c r="AJ1068" s="697">
        <v>1.79715580559462E-3</v>
      </c>
      <c r="AK1068" s="697">
        <v>1.7905384180435999E-3</v>
      </c>
      <c r="AL1068" s="697">
        <v>1.4965669206067501E-3</v>
      </c>
      <c r="AM1068" s="697">
        <v>6.8422064193734403E-4</v>
      </c>
    </row>
    <row r="1069" spans="1:60" s="696" customFormat="1" ht="12.75" x14ac:dyDescent="0.2">
      <c r="A1069" s="696" t="s">
        <v>6</v>
      </c>
      <c r="B1069" s="696" t="s">
        <v>27</v>
      </c>
      <c r="C1069" s="696" t="s">
        <v>8</v>
      </c>
      <c r="D1069" s="696" t="s">
        <v>1077</v>
      </c>
      <c r="E1069" s="699" t="s">
        <v>1068</v>
      </c>
      <c r="F1069" s="696" t="s">
        <v>11</v>
      </c>
      <c r="G1069" s="705"/>
      <c r="H1069" s="705"/>
      <c r="I1069" s="705"/>
      <c r="J1069" s="705"/>
      <c r="K1069" s="705"/>
      <c r="L1069" s="705"/>
      <c r="M1069" s="705"/>
      <c r="N1069" s="705"/>
      <c r="O1069" s="705"/>
      <c r="P1069" s="705"/>
      <c r="Q1069" s="705"/>
      <c r="R1069" s="696">
        <v>1</v>
      </c>
      <c r="S1069" s="696">
        <v>1</v>
      </c>
      <c r="T1069" s="696">
        <v>1</v>
      </c>
      <c r="U1069" s="696">
        <v>1</v>
      </c>
      <c r="V1069" s="696">
        <v>1</v>
      </c>
      <c r="W1069" s="696">
        <v>1</v>
      </c>
      <c r="X1069" s="696">
        <v>1</v>
      </c>
      <c r="Y1069" s="696">
        <v>1</v>
      </c>
      <c r="Z1069" s="696">
        <v>1</v>
      </c>
      <c r="AA1069" s="696">
        <v>1</v>
      </c>
      <c r="AB1069" s="696">
        <v>1</v>
      </c>
      <c r="AC1069" s="696">
        <v>1</v>
      </c>
      <c r="AD1069" s="696">
        <v>1</v>
      </c>
      <c r="AE1069" s="696">
        <v>1</v>
      </c>
      <c r="AF1069" s="696">
        <v>1</v>
      </c>
      <c r="AG1069" s="696">
        <v>1</v>
      </c>
      <c r="AH1069" s="696">
        <v>1</v>
      </c>
      <c r="AI1069" s="696">
        <v>1</v>
      </c>
      <c r="AJ1069" s="696">
        <v>1</v>
      </c>
      <c r="AK1069" s="696">
        <v>1</v>
      </c>
      <c r="AL1069" s="696">
        <v>1</v>
      </c>
      <c r="AM1069" s="696">
        <v>1</v>
      </c>
      <c r="AN1069" s="705"/>
      <c r="AO1069" s="705"/>
      <c r="AP1069" s="705"/>
      <c r="AQ1069" s="705"/>
      <c r="AR1069" s="705"/>
      <c r="AS1069" s="705"/>
      <c r="AT1069" s="705"/>
      <c r="AU1069" s="705"/>
      <c r="AV1069" s="705"/>
      <c r="AW1069" s="705"/>
      <c r="AX1069" s="705"/>
      <c r="AY1069" s="705"/>
      <c r="AZ1069" s="705"/>
      <c r="BA1069" s="705"/>
      <c r="BB1069" s="705"/>
      <c r="BC1069" s="705"/>
      <c r="BD1069" s="705"/>
      <c r="BE1069" s="705"/>
      <c r="BF1069" s="705"/>
      <c r="BG1069" s="705"/>
      <c r="BH1069" s="705"/>
    </row>
    <row r="1070" spans="1:60" s="696" customFormat="1" ht="12.75" x14ac:dyDescent="0.2">
      <c r="A1070" s="696" t="s">
        <v>6</v>
      </c>
      <c r="B1070" s="696" t="s">
        <v>27</v>
      </c>
      <c r="C1070" s="696" t="s">
        <v>8</v>
      </c>
      <c r="D1070" s="696" t="s">
        <v>1077</v>
      </c>
      <c r="E1070" s="699" t="s">
        <v>1068</v>
      </c>
      <c r="F1070" s="696" t="s">
        <v>12</v>
      </c>
      <c r="G1070" s="705"/>
      <c r="H1070" s="705"/>
      <c r="I1070" s="705"/>
      <c r="J1070" s="705"/>
      <c r="K1070" s="705"/>
      <c r="L1070" s="705"/>
      <c r="M1070" s="705"/>
      <c r="N1070" s="705"/>
      <c r="O1070" s="705"/>
      <c r="P1070" s="705"/>
      <c r="Q1070" s="705"/>
      <c r="R1070" s="700">
        <f>'3 Heat eta and phi'!O$18</f>
        <v>0.59487800000000024</v>
      </c>
      <c r="S1070" s="700">
        <f>'3 Heat eta and phi'!P$18</f>
        <v>0.60367200000000021</v>
      </c>
      <c r="T1070" s="700">
        <f>'3 Heat eta and phi'!Q$18</f>
        <v>0.61258200000000029</v>
      </c>
      <c r="U1070" s="700">
        <f>'3 Heat eta and phi'!R$18</f>
        <v>0.62160800000000038</v>
      </c>
      <c r="V1070" s="700">
        <f>'3 Heat eta and phi'!S$18</f>
        <v>0.63075000000000037</v>
      </c>
      <c r="W1070" s="700">
        <f>'3 Heat eta and phi'!T$18</f>
        <v>0.64000800000000035</v>
      </c>
      <c r="X1070" s="700">
        <f>'3 Heat eta and phi'!U$18</f>
        <v>0.64938200000000035</v>
      </c>
      <c r="Y1070" s="700">
        <f>'3 Heat eta and phi'!V$18</f>
        <v>0.65887200000000035</v>
      </c>
      <c r="Z1070" s="700">
        <f>'3 Heat eta and phi'!W$18</f>
        <v>0.66847800000000035</v>
      </c>
      <c r="AA1070" s="700">
        <f>'3 Heat eta and phi'!X$18</f>
        <v>0.67820000000000036</v>
      </c>
      <c r="AB1070" s="700">
        <f>'3 Heat eta and phi'!Y$18</f>
        <v>0.68803800000000048</v>
      </c>
      <c r="AC1070" s="700">
        <f>'3 Heat eta and phi'!Z$18</f>
        <v>0.6979920000000005</v>
      </c>
      <c r="AD1070" s="700">
        <f>'3 Heat eta and phi'!AA$18</f>
        <v>0.70806200000000041</v>
      </c>
      <c r="AE1070" s="700">
        <f>'3 Heat eta and phi'!AB$18</f>
        <v>0.71824800000000055</v>
      </c>
      <c r="AF1070" s="700">
        <f>'3 Heat eta and phi'!AC$18</f>
        <v>0.73</v>
      </c>
      <c r="AG1070" s="700">
        <f>'3 Heat eta and phi'!AD$18</f>
        <v>0.73499999999999999</v>
      </c>
      <c r="AH1070" s="700">
        <f>'3 Heat eta and phi'!AE$18</f>
        <v>0.74299999999999999</v>
      </c>
      <c r="AI1070" s="700">
        <f>'3 Heat eta and phi'!AF$18</f>
        <v>0.75</v>
      </c>
      <c r="AJ1070" s="700">
        <f>'3 Heat eta and phi'!AG$18</f>
        <v>0.75700000000000001</v>
      </c>
      <c r="AK1070" s="700">
        <f>'3 Heat eta and phi'!AH$18</f>
        <v>0.76300000000000001</v>
      </c>
      <c r="AL1070" s="700">
        <f>'3 Heat eta and phi'!AI$18</f>
        <v>0.77</v>
      </c>
      <c r="AM1070" s="700">
        <f>'3 Heat eta and phi'!AJ$18</f>
        <v>0.77600000000000002</v>
      </c>
      <c r="AN1070" s="705"/>
      <c r="AO1070" s="705"/>
      <c r="AP1070" s="705"/>
      <c r="AQ1070" s="705"/>
      <c r="AR1070" s="705"/>
      <c r="AS1070" s="705"/>
      <c r="AT1070" s="705"/>
      <c r="AU1070" s="705"/>
      <c r="AV1070" s="705"/>
      <c r="AW1070" s="705"/>
      <c r="AX1070" s="705"/>
      <c r="AY1070" s="705"/>
      <c r="AZ1070" s="705"/>
      <c r="BA1070" s="705"/>
      <c r="BB1070" s="705"/>
      <c r="BC1070" s="705"/>
      <c r="BD1070" s="705"/>
      <c r="BE1070" s="705"/>
      <c r="BF1070" s="705"/>
      <c r="BG1070" s="705"/>
      <c r="BH1070" s="705"/>
    </row>
    <row r="1071" spans="1:60" s="696" customFormat="1" ht="12.75" x14ac:dyDescent="0.2">
      <c r="A1071" s="696" t="s">
        <v>6</v>
      </c>
      <c r="B1071" s="696" t="s">
        <v>27</v>
      </c>
      <c r="C1071" s="696" t="s">
        <v>8</v>
      </c>
      <c r="D1071" s="696" t="s">
        <v>1077</v>
      </c>
      <c r="E1071" s="699" t="s">
        <v>1068</v>
      </c>
      <c r="F1071" s="696" t="s">
        <v>13</v>
      </c>
      <c r="G1071" s="705"/>
      <c r="H1071" s="705"/>
      <c r="I1071" s="705"/>
      <c r="J1071" s="705"/>
      <c r="K1071" s="705"/>
      <c r="L1071" s="705"/>
      <c r="M1071" s="705"/>
      <c r="N1071" s="705"/>
      <c r="O1071" s="705"/>
      <c r="P1071" s="705"/>
      <c r="Q1071" s="705"/>
      <c r="R1071" s="700">
        <f>'3 Heat eta and phi'!O$22</f>
        <v>2.9315757019968917E-2</v>
      </c>
      <c r="S1071" s="700">
        <f>'3 Heat eta and phi'!P$22</f>
        <v>2.6947938951335515E-2</v>
      </c>
      <c r="T1071" s="700">
        <f>'3 Heat eta and phi'!Q$22</f>
        <v>2.685916928335319E-2</v>
      </c>
      <c r="U1071" s="700">
        <f>'3 Heat eta and phi'!R$22</f>
        <v>2.7736330886564242E-2</v>
      </c>
      <c r="V1071" s="700">
        <f>'3 Heat eta and phi'!S$22</f>
        <v>2.2937651321664143E-2</v>
      </c>
      <c r="W1071" s="700">
        <f>'3 Heat eta and phi'!T$22</f>
        <v>2.5096199088034954E-2</v>
      </c>
      <c r="X1071" s="700">
        <f>'3 Heat eta and phi'!U$22</f>
        <v>3.5413990172433629E-2</v>
      </c>
      <c r="Y1071" s="700">
        <f>'3 Heat eta and phi'!V$22</f>
        <v>3.2985583598380219E-2</v>
      </c>
      <c r="Z1071" s="700">
        <f>'3 Heat eta and phi'!W$22</f>
        <v>3.9051721215704549E-2</v>
      </c>
      <c r="AA1071" s="700">
        <f>'3 Heat eta and phi'!X$22</f>
        <v>3.0576593318389578E-2</v>
      </c>
      <c r="AB1071" s="700">
        <f>'3 Heat eta and phi'!Y$22</f>
        <v>2.9062794108648538E-2</v>
      </c>
      <c r="AC1071" s="700">
        <f>'3 Heat eta and phi'!Z$22</f>
        <v>3.8242815991483936E-2</v>
      </c>
      <c r="AD1071" s="700">
        <f>'3 Heat eta and phi'!AA$22</f>
        <v>3.4042891055378832E-2</v>
      </c>
      <c r="AE1071" s="700">
        <f>'3 Heat eta and phi'!AB$22</f>
        <v>3.2743963751557192E-2</v>
      </c>
      <c r="AF1071" s="700">
        <f>'3 Heat eta and phi'!AC$22</f>
        <v>3.7077256720010277E-2</v>
      </c>
      <c r="AG1071" s="700">
        <f>'3 Heat eta and phi'!AD$22</f>
        <v>3.8971075041507652E-2</v>
      </c>
      <c r="AH1071" s="700">
        <f>'3 Heat eta and phi'!AE$22</f>
        <v>3.600753901452769E-2</v>
      </c>
      <c r="AI1071" s="700">
        <f>'3 Heat eta and phi'!AF$22</f>
        <v>3.3408989472494932E-2</v>
      </c>
      <c r="AJ1071" s="700">
        <f>'3 Heat eta and phi'!AG$22</f>
        <v>3.0337279107051196E-2</v>
      </c>
      <c r="AK1071" s="700">
        <f>'3 Heat eta and phi'!AH$22</f>
        <v>3.4351544648789645E-2</v>
      </c>
      <c r="AL1071" s="700">
        <f>'3 Heat eta and phi'!AI$22</f>
        <v>4.3041548437846022E-2</v>
      </c>
      <c r="AM1071" s="700">
        <f>'3 Heat eta and phi'!AJ$22</f>
        <v>3.795603230874911E-2</v>
      </c>
      <c r="AN1071" s="705"/>
      <c r="AO1071" s="705"/>
      <c r="AP1071" s="705"/>
      <c r="AQ1071" s="705"/>
      <c r="AR1071" s="705"/>
      <c r="AS1071" s="705"/>
      <c r="AT1071" s="705"/>
      <c r="AU1071" s="705"/>
      <c r="AV1071" s="705"/>
      <c r="AW1071" s="705"/>
      <c r="AX1071" s="705"/>
      <c r="AY1071" s="705"/>
      <c r="AZ1071" s="705"/>
      <c r="BA1071" s="705"/>
      <c r="BB1071" s="705"/>
      <c r="BC1071" s="705"/>
      <c r="BD1071" s="705"/>
      <c r="BE1071" s="705"/>
      <c r="BF1071" s="705"/>
      <c r="BG1071" s="705"/>
      <c r="BH1071" s="705"/>
    </row>
    <row r="1072" spans="1:60" s="697" customFormat="1" ht="12.75" x14ac:dyDescent="0.2">
      <c r="A1072" s="697" t="s">
        <v>6</v>
      </c>
      <c r="B1072" s="697" t="s">
        <v>27</v>
      </c>
      <c r="C1072" s="697" t="s">
        <v>30</v>
      </c>
      <c r="F1072" s="697" t="s">
        <v>9</v>
      </c>
      <c r="AK1072" s="697">
        <v>7</v>
      </c>
      <c r="AL1072" s="697">
        <v>7</v>
      </c>
      <c r="AM1072" s="697">
        <v>16</v>
      </c>
      <c r="AN1072" s="697">
        <v>22</v>
      </c>
      <c r="AO1072" s="697">
        <v>28</v>
      </c>
      <c r="AP1072" s="697">
        <v>36</v>
      </c>
      <c r="AQ1072" s="697">
        <v>33</v>
      </c>
      <c r="AR1072" s="697">
        <v>38</v>
      </c>
      <c r="AS1072" s="697">
        <v>38</v>
      </c>
      <c r="AT1072" s="697">
        <v>35</v>
      </c>
      <c r="AU1072" s="697">
        <v>35</v>
      </c>
    </row>
    <row r="1073" spans="1:60" s="697" customFormat="1" ht="12.75" x14ac:dyDescent="0.2">
      <c r="A1073" s="697" t="s">
        <v>6</v>
      </c>
      <c r="B1073" s="697" t="s">
        <v>27</v>
      </c>
      <c r="C1073" s="697" t="s">
        <v>30</v>
      </c>
      <c r="F1073" s="697" t="s">
        <v>10</v>
      </c>
      <c r="AK1073" s="698">
        <v>5.4972670729408803E-5</v>
      </c>
      <c r="AL1073" s="698">
        <v>5.2643057508780097E-5</v>
      </c>
      <c r="AM1073" s="697">
        <v>1.23005958101096E-4</v>
      </c>
      <c r="AN1073" s="697">
        <v>1.6649008627213599E-4</v>
      </c>
      <c r="AO1073" s="697">
        <v>2.1227720370272101E-4</v>
      </c>
      <c r="AP1073" s="697">
        <v>2.7397051772817599E-4</v>
      </c>
      <c r="AQ1073" s="697">
        <v>2.37239396117901E-4</v>
      </c>
      <c r="AR1073" s="697">
        <v>2.7990365421586499E-4</v>
      </c>
      <c r="AS1073" s="697">
        <v>2.7895436159826201E-4</v>
      </c>
      <c r="AT1073" s="697">
        <v>2.5235046432485399E-4</v>
      </c>
      <c r="AU1073" s="697">
        <v>2.5106163204407199E-4</v>
      </c>
    </row>
    <row r="1074" spans="1:60" s="696" customFormat="1" ht="12.75" x14ac:dyDescent="0.2">
      <c r="A1074" s="696" t="s">
        <v>6</v>
      </c>
      <c r="B1074" s="696" t="s">
        <v>27</v>
      </c>
      <c r="C1074" s="696" t="s">
        <v>30</v>
      </c>
      <c r="D1074" s="696" t="s">
        <v>1077</v>
      </c>
      <c r="E1074" s="699" t="s">
        <v>1068</v>
      </c>
      <c r="F1074" s="696" t="s">
        <v>11</v>
      </c>
      <c r="G1074" s="705"/>
      <c r="H1074" s="705"/>
      <c r="I1074" s="705"/>
      <c r="J1074" s="705"/>
      <c r="K1074" s="705"/>
      <c r="L1074" s="705"/>
      <c r="M1074" s="705"/>
      <c r="N1074" s="705"/>
      <c r="O1074" s="705"/>
      <c r="P1074" s="705"/>
      <c r="Q1074" s="705"/>
      <c r="R1074" s="705"/>
      <c r="S1074" s="705"/>
      <c r="T1074" s="705"/>
      <c r="U1074" s="705"/>
      <c r="V1074" s="705"/>
      <c r="W1074" s="705"/>
      <c r="X1074" s="705"/>
      <c r="Y1074" s="705"/>
      <c r="Z1074" s="705"/>
      <c r="AA1074" s="705"/>
      <c r="AB1074" s="705"/>
      <c r="AC1074" s="705"/>
      <c r="AD1074" s="705"/>
      <c r="AE1074" s="705"/>
      <c r="AF1074" s="705"/>
      <c r="AG1074" s="705"/>
      <c r="AH1074" s="705"/>
      <c r="AI1074" s="705"/>
      <c r="AJ1074" s="705"/>
      <c r="AK1074" s="696">
        <v>1</v>
      </c>
      <c r="AL1074" s="696">
        <v>1</v>
      </c>
      <c r="AM1074" s="696">
        <v>1</v>
      </c>
      <c r="AN1074" s="696">
        <v>1</v>
      </c>
      <c r="AO1074" s="696">
        <v>1</v>
      </c>
      <c r="AP1074" s="696">
        <v>1</v>
      </c>
      <c r="AQ1074" s="696">
        <v>1</v>
      </c>
      <c r="AR1074" s="696">
        <v>1</v>
      </c>
      <c r="AS1074" s="696">
        <v>1</v>
      </c>
      <c r="AT1074" s="696">
        <v>1</v>
      </c>
      <c r="AU1074" s="696">
        <v>1</v>
      </c>
      <c r="AV1074" s="705"/>
      <c r="AW1074" s="705"/>
      <c r="AX1074" s="705"/>
      <c r="AY1074" s="705"/>
      <c r="AZ1074" s="705"/>
      <c r="BA1074" s="705"/>
      <c r="BB1074" s="705"/>
      <c r="BC1074" s="705"/>
      <c r="BD1074" s="705"/>
      <c r="BE1074" s="705"/>
      <c r="BF1074" s="705"/>
      <c r="BG1074" s="705"/>
      <c r="BH1074" s="705"/>
    </row>
    <row r="1075" spans="1:60" s="696" customFormat="1" ht="12.75" x14ac:dyDescent="0.2">
      <c r="A1075" s="696" t="s">
        <v>6</v>
      </c>
      <c r="B1075" s="696" t="s">
        <v>27</v>
      </c>
      <c r="C1075" s="696" t="s">
        <v>30</v>
      </c>
      <c r="D1075" s="696" t="s">
        <v>1077</v>
      </c>
      <c r="E1075" s="699" t="s">
        <v>1068</v>
      </c>
      <c r="F1075" s="696" t="s">
        <v>12</v>
      </c>
      <c r="G1075" s="705"/>
      <c r="H1075" s="705"/>
      <c r="I1075" s="705"/>
      <c r="J1075" s="705"/>
      <c r="K1075" s="705"/>
      <c r="L1075" s="705"/>
      <c r="M1075" s="705"/>
      <c r="N1075" s="705"/>
      <c r="O1075" s="705"/>
      <c r="P1075" s="705"/>
      <c r="Q1075" s="705"/>
      <c r="R1075" s="705"/>
      <c r="S1075" s="705"/>
      <c r="T1075" s="705"/>
      <c r="U1075" s="705"/>
      <c r="V1075" s="705"/>
      <c r="W1075" s="705"/>
      <c r="X1075" s="705"/>
      <c r="Y1075" s="705"/>
      <c r="Z1075" s="705"/>
      <c r="AA1075" s="705"/>
      <c r="AB1075" s="705"/>
      <c r="AC1075" s="705"/>
      <c r="AD1075" s="705"/>
      <c r="AE1075" s="705"/>
      <c r="AF1075" s="705"/>
      <c r="AG1075" s="705"/>
      <c r="AH1075" s="705"/>
      <c r="AI1075" s="705"/>
      <c r="AJ1075" s="705"/>
      <c r="AK1075" s="700">
        <f>'3 Heat eta and phi'!AH$18</f>
        <v>0.76300000000000001</v>
      </c>
      <c r="AL1075" s="700">
        <f>'3 Heat eta and phi'!AI$18</f>
        <v>0.77</v>
      </c>
      <c r="AM1075" s="700">
        <f>'3 Heat eta and phi'!AJ$18</f>
        <v>0.77600000000000002</v>
      </c>
      <c r="AN1075" s="700">
        <f>'3 Heat eta and phi'!AK$18</f>
        <v>0.78200000000000003</v>
      </c>
      <c r="AO1075" s="700">
        <f>'3 Heat eta and phi'!AL$18</f>
        <v>0.79</v>
      </c>
      <c r="AP1075" s="700">
        <f>'3 Heat eta and phi'!AM$18</f>
        <v>0.79700000000000004</v>
      </c>
      <c r="AQ1075" s="700">
        <f>'3 Heat eta and phi'!AN$18</f>
        <v>0.80400000000000005</v>
      </c>
      <c r="AR1075" s="700">
        <f>'3 Heat eta and phi'!AO$18</f>
        <v>0.81</v>
      </c>
      <c r="AS1075" s="700">
        <f>'3 Heat eta and phi'!AP$18</f>
        <v>0.81599999999999995</v>
      </c>
      <c r="AT1075" s="700">
        <f>'3 Heat eta and phi'!AQ$18</f>
        <v>0.82099999999999995</v>
      </c>
      <c r="AU1075" s="700">
        <f>'3 Heat eta and phi'!AR$18</f>
        <v>0.82599999999999996</v>
      </c>
      <c r="AV1075" s="705"/>
      <c r="AW1075" s="705"/>
      <c r="AX1075" s="705"/>
      <c r="AY1075" s="705"/>
      <c r="AZ1075" s="705"/>
      <c r="BA1075" s="705"/>
      <c r="BB1075" s="705"/>
      <c r="BC1075" s="705"/>
      <c r="BD1075" s="705"/>
      <c r="BE1075" s="705"/>
      <c r="BF1075" s="705"/>
      <c r="BG1075" s="705"/>
      <c r="BH1075" s="705"/>
    </row>
    <row r="1076" spans="1:60" s="696" customFormat="1" ht="12.75" x14ac:dyDescent="0.2">
      <c r="A1076" s="696" t="s">
        <v>6</v>
      </c>
      <c r="B1076" s="696" t="s">
        <v>27</v>
      </c>
      <c r="C1076" s="696" t="s">
        <v>30</v>
      </c>
      <c r="D1076" s="696" t="s">
        <v>1077</v>
      </c>
      <c r="E1076" s="699" t="s">
        <v>1068</v>
      </c>
      <c r="F1076" s="696" t="s">
        <v>13</v>
      </c>
      <c r="G1076" s="705"/>
      <c r="H1076" s="705"/>
      <c r="I1076" s="705"/>
      <c r="J1076" s="705"/>
      <c r="K1076" s="705"/>
      <c r="L1076" s="705"/>
      <c r="M1076" s="705"/>
      <c r="N1076" s="705"/>
      <c r="O1076" s="705"/>
      <c r="P1076" s="705"/>
      <c r="Q1076" s="705"/>
      <c r="R1076" s="705"/>
      <c r="S1076" s="705"/>
      <c r="T1076" s="705"/>
      <c r="U1076" s="705"/>
      <c r="V1076" s="705"/>
      <c r="W1076" s="705"/>
      <c r="X1076" s="705"/>
      <c r="Y1076" s="705"/>
      <c r="Z1076" s="705"/>
      <c r="AA1076" s="705"/>
      <c r="AB1076" s="705"/>
      <c r="AC1076" s="705"/>
      <c r="AD1076" s="705"/>
      <c r="AE1076" s="705"/>
      <c r="AF1076" s="705"/>
      <c r="AG1076" s="705"/>
      <c r="AH1076" s="705"/>
      <c r="AI1076" s="705"/>
      <c r="AJ1076" s="705"/>
      <c r="AK1076" s="700">
        <f>'3 Heat eta and phi'!AH$22</f>
        <v>3.4351544648789645E-2</v>
      </c>
      <c r="AL1076" s="700">
        <f>'3 Heat eta and phi'!AI$22</f>
        <v>4.3041548437846022E-2</v>
      </c>
      <c r="AM1076" s="700">
        <f>'3 Heat eta and phi'!AJ$22</f>
        <v>3.795603230874911E-2</v>
      </c>
      <c r="AN1076" s="700">
        <f>'3 Heat eta and phi'!AK$22</f>
        <v>3.8782267265832893E-2</v>
      </c>
      <c r="AO1076" s="700">
        <f>'3 Heat eta and phi'!AL$22</f>
        <v>4.1315298316505045E-2</v>
      </c>
      <c r="AP1076" s="700">
        <f>'3 Heat eta and phi'!AM$22</f>
        <v>3.581638000174614E-2</v>
      </c>
      <c r="AQ1076" s="700">
        <f>'3 Heat eta and phi'!AN$22</f>
        <v>4.5988500651830799E-2</v>
      </c>
      <c r="AR1076" s="700">
        <f>'3 Heat eta and phi'!AO$22</f>
        <v>4.5779260115942355E-2</v>
      </c>
      <c r="AS1076" s="700">
        <f>'3 Heat eta and phi'!AP$22</f>
        <v>4.0243186242407081E-2</v>
      </c>
      <c r="AT1076" s="700">
        <f>'3 Heat eta and phi'!AQ$22</f>
        <v>4.1673535789272131E-2</v>
      </c>
      <c r="AU1076" s="700">
        <f>'3 Heat eta and phi'!AR$22</f>
        <v>4.2268475875442135E-2</v>
      </c>
      <c r="AV1076" s="705"/>
      <c r="AW1076" s="705"/>
      <c r="AX1076" s="705"/>
      <c r="AY1076" s="705"/>
      <c r="AZ1076" s="705"/>
      <c r="BA1076" s="705"/>
      <c r="BB1076" s="705"/>
      <c r="BC1076" s="705"/>
      <c r="BD1076" s="705"/>
      <c r="BE1076" s="705"/>
      <c r="BF1076" s="705"/>
      <c r="BG1076" s="705"/>
      <c r="BH1076" s="705"/>
    </row>
    <row r="1077" spans="1:60" s="697" customFormat="1" ht="12.75" x14ac:dyDescent="0.2">
      <c r="A1077" s="697" t="s">
        <v>6</v>
      </c>
      <c r="B1077" s="697" t="s">
        <v>27</v>
      </c>
      <c r="C1077" s="697" t="s">
        <v>31</v>
      </c>
      <c r="F1077" s="697" t="s">
        <v>9</v>
      </c>
      <c r="AV1077" s="697">
        <v>13</v>
      </c>
      <c r="AW1077" s="697">
        <v>14</v>
      </c>
      <c r="AX1077" s="697">
        <v>16</v>
      </c>
      <c r="AY1077" s="697">
        <v>16</v>
      </c>
      <c r="AZ1077" s="697">
        <v>20</v>
      </c>
      <c r="BA1077" s="697">
        <v>16</v>
      </c>
      <c r="BB1077" s="697">
        <v>16</v>
      </c>
      <c r="BC1077" s="697">
        <v>11</v>
      </c>
      <c r="BD1077" s="697">
        <v>13</v>
      </c>
      <c r="BE1077" s="697">
        <v>17</v>
      </c>
      <c r="BF1077" s="697">
        <v>12</v>
      </c>
      <c r="BG1077" s="697">
        <v>11</v>
      </c>
      <c r="BH1077" s="697">
        <v>13</v>
      </c>
    </row>
    <row r="1078" spans="1:60" s="697" customFormat="1" ht="12.75" x14ac:dyDescent="0.2">
      <c r="A1078" s="697" t="s">
        <v>6</v>
      </c>
      <c r="B1078" s="697" t="s">
        <v>27</v>
      </c>
      <c r="C1078" s="697" t="s">
        <v>31</v>
      </c>
      <c r="F1078" s="697" t="s">
        <v>10</v>
      </c>
      <c r="AV1078" s="698">
        <v>9.2265981532608905E-5</v>
      </c>
      <c r="AW1078" s="697">
        <v>1.02302537833671E-4</v>
      </c>
      <c r="AX1078" s="697">
        <v>1.15979848501323E-4</v>
      </c>
      <c r="AY1078" s="697">
        <v>1.15474274496785E-4</v>
      </c>
      <c r="AZ1078" s="697">
        <v>1.4546512473634401E-4</v>
      </c>
      <c r="BA1078" s="697">
        <v>1.1830994247179E-4</v>
      </c>
      <c r="BB1078" s="697">
        <v>1.20232047852355E-4</v>
      </c>
      <c r="BC1078" s="698">
        <v>8.2685629237638501E-5</v>
      </c>
      <c r="BD1078" s="697">
        <v>1.05293850839111E-4</v>
      </c>
      <c r="BE1078" s="697">
        <v>1.3094651220113399E-4</v>
      </c>
      <c r="BF1078" s="697">
        <v>1.01444742203549E-4</v>
      </c>
      <c r="BG1078" s="698">
        <v>9.0309762485324695E-5</v>
      </c>
      <c r="BH1078" s="697">
        <v>1.06029835164387E-4</v>
      </c>
    </row>
    <row r="1079" spans="1:60" s="696" customFormat="1" ht="12.75" x14ac:dyDescent="0.2">
      <c r="A1079" s="696" t="s">
        <v>6</v>
      </c>
      <c r="B1079" s="696" t="s">
        <v>27</v>
      </c>
      <c r="C1079" s="696" t="s">
        <v>31</v>
      </c>
      <c r="D1079" s="696" t="s">
        <v>1077</v>
      </c>
      <c r="E1079" s="699" t="s">
        <v>1068</v>
      </c>
      <c r="F1079" s="696" t="s">
        <v>11</v>
      </c>
      <c r="G1079" s="705"/>
      <c r="H1079" s="705"/>
      <c r="I1079" s="705"/>
      <c r="J1079" s="705"/>
      <c r="K1079" s="705"/>
      <c r="L1079" s="705"/>
      <c r="M1079" s="705"/>
      <c r="N1079" s="705"/>
      <c r="O1079" s="705"/>
      <c r="P1079" s="705"/>
      <c r="Q1079" s="705"/>
      <c r="R1079" s="705"/>
      <c r="S1079" s="705"/>
      <c r="T1079" s="705"/>
      <c r="U1079" s="705"/>
      <c r="V1079" s="705"/>
      <c r="W1079" s="705"/>
      <c r="X1079" s="705"/>
      <c r="Y1079" s="705"/>
      <c r="Z1079" s="705"/>
      <c r="AA1079" s="705"/>
      <c r="AB1079" s="705"/>
      <c r="AC1079" s="705"/>
      <c r="AD1079" s="705"/>
      <c r="AE1079" s="705"/>
      <c r="AF1079" s="705"/>
      <c r="AG1079" s="705"/>
      <c r="AH1079" s="705"/>
      <c r="AI1079" s="705"/>
      <c r="AJ1079" s="705"/>
      <c r="AK1079" s="705"/>
      <c r="AL1079" s="705"/>
      <c r="AM1079" s="705"/>
      <c r="AN1079" s="705"/>
      <c r="AO1079" s="705"/>
      <c r="AP1079" s="705"/>
      <c r="AQ1079" s="705"/>
      <c r="AR1079" s="705"/>
      <c r="AS1079" s="705"/>
      <c r="AT1079" s="705"/>
      <c r="AU1079" s="705"/>
      <c r="AV1079" s="696">
        <v>1</v>
      </c>
      <c r="AW1079" s="696">
        <v>1</v>
      </c>
      <c r="AX1079" s="696">
        <v>1</v>
      </c>
      <c r="AY1079" s="696">
        <v>1</v>
      </c>
      <c r="AZ1079" s="696">
        <v>1</v>
      </c>
      <c r="BA1079" s="696">
        <v>1</v>
      </c>
      <c r="BB1079" s="696">
        <v>1</v>
      </c>
      <c r="BC1079" s="696">
        <v>1</v>
      </c>
      <c r="BD1079" s="696">
        <v>1</v>
      </c>
      <c r="BE1079" s="696">
        <v>1</v>
      </c>
      <c r="BF1079" s="696">
        <v>1</v>
      </c>
      <c r="BG1079" s="696">
        <v>1</v>
      </c>
      <c r="BH1079" s="696">
        <v>1</v>
      </c>
    </row>
    <row r="1080" spans="1:60" s="696" customFormat="1" ht="12.75" x14ac:dyDescent="0.2">
      <c r="A1080" s="696" t="s">
        <v>6</v>
      </c>
      <c r="B1080" s="696" t="s">
        <v>27</v>
      </c>
      <c r="C1080" s="696" t="s">
        <v>31</v>
      </c>
      <c r="D1080" s="696" t="s">
        <v>1077</v>
      </c>
      <c r="E1080" s="699" t="s">
        <v>1068</v>
      </c>
      <c r="F1080" s="696" t="s">
        <v>12</v>
      </c>
      <c r="G1080" s="705"/>
      <c r="H1080" s="705"/>
      <c r="I1080" s="705"/>
      <c r="J1080" s="705"/>
      <c r="K1080" s="705"/>
      <c r="L1080" s="705"/>
      <c r="M1080" s="705"/>
      <c r="N1080" s="705"/>
      <c r="O1080" s="705"/>
      <c r="P1080" s="705"/>
      <c r="Q1080" s="705"/>
      <c r="R1080" s="705"/>
      <c r="S1080" s="705"/>
      <c r="T1080" s="705"/>
      <c r="U1080" s="705"/>
      <c r="V1080" s="705"/>
      <c r="W1080" s="705"/>
      <c r="X1080" s="705"/>
      <c r="Y1080" s="705"/>
      <c r="Z1080" s="705"/>
      <c r="AA1080" s="705"/>
      <c r="AB1080" s="705"/>
      <c r="AC1080" s="705"/>
      <c r="AD1080" s="705"/>
      <c r="AE1080" s="705"/>
      <c r="AF1080" s="705"/>
      <c r="AG1080" s="705"/>
      <c r="AH1080" s="705"/>
      <c r="AI1080" s="705"/>
      <c r="AJ1080" s="705"/>
      <c r="AK1080" s="705"/>
      <c r="AL1080" s="705"/>
      <c r="AM1080" s="705"/>
      <c r="AN1080" s="705"/>
      <c r="AO1080" s="705"/>
      <c r="AP1080" s="705"/>
      <c r="AQ1080" s="705"/>
      <c r="AR1080" s="705"/>
      <c r="AS1080" s="705"/>
      <c r="AT1080" s="705"/>
      <c r="AU1080" s="705"/>
      <c r="AV1080" s="700">
        <f>'3 Heat eta and phi'!AS$18</f>
        <v>0.83199999999999996</v>
      </c>
      <c r="AW1080" s="700">
        <f>'3 Heat eta and phi'!AT$18</f>
        <v>0.83699999999999997</v>
      </c>
      <c r="AX1080" s="700">
        <f>'3 Heat eta and phi'!AU$18</f>
        <v>0.84099999999999997</v>
      </c>
      <c r="AY1080" s="700">
        <f>'3 Heat eta and phi'!AV$18</f>
        <v>0.84499999999999997</v>
      </c>
      <c r="AZ1080" s="700">
        <f>'3 Heat eta and phi'!AW$18</f>
        <v>0.84899999999999998</v>
      </c>
      <c r="BA1080" s="700">
        <f>'3 Heat eta and phi'!AX$18</f>
        <v>0.85199999999999998</v>
      </c>
      <c r="BB1080" s="700">
        <f>'3 Heat eta and phi'!AY$18</f>
        <v>0.85499999999999998</v>
      </c>
      <c r="BC1080" s="700">
        <f>'3 Heat eta and phi'!AZ$18</f>
        <v>0.85799999999999998</v>
      </c>
      <c r="BD1080" s="700">
        <f>'3 Heat eta and phi'!BA$18</f>
        <v>0.86</v>
      </c>
      <c r="BE1080" s="700">
        <f>'3 Heat eta and phi'!BB$18</f>
        <v>0.86199999999999999</v>
      </c>
      <c r="BF1080" s="700">
        <f>'3 Heat eta and phi'!BC$18</f>
        <v>0.86399999999999999</v>
      </c>
      <c r="BG1080" s="700">
        <f>'3 Heat eta and phi'!BD$18</f>
        <v>0.86599999999999999</v>
      </c>
      <c r="BH1080" s="700">
        <f>'3 Heat eta and phi'!BE$18</f>
        <v>0.86799999999999999</v>
      </c>
    </row>
    <row r="1081" spans="1:60" s="696" customFormat="1" ht="12.75" x14ac:dyDescent="0.2">
      <c r="A1081" s="696" t="s">
        <v>6</v>
      </c>
      <c r="B1081" s="696" t="s">
        <v>27</v>
      </c>
      <c r="C1081" s="696" t="s">
        <v>31</v>
      </c>
      <c r="D1081" s="696" t="s">
        <v>1077</v>
      </c>
      <c r="E1081" s="699" t="s">
        <v>1068</v>
      </c>
      <c r="F1081" s="696" t="s">
        <v>13</v>
      </c>
      <c r="G1081" s="705"/>
      <c r="H1081" s="705"/>
      <c r="I1081" s="705"/>
      <c r="J1081" s="705"/>
      <c r="K1081" s="705"/>
      <c r="L1081" s="705"/>
      <c r="M1081" s="705"/>
      <c r="N1081" s="705"/>
      <c r="O1081" s="705"/>
      <c r="P1081" s="705"/>
      <c r="Q1081" s="705"/>
      <c r="R1081" s="705"/>
      <c r="S1081" s="705"/>
      <c r="T1081" s="705"/>
      <c r="U1081" s="705"/>
      <c r="V1081" s="705"/>
      <c r="W1081" s="705"/>
      <c r="X1081" s="705"/>
      <c r="Y1081" s="705"/>
      <c r="Z1081" s="705"/>
      <c r="AA1081" s="705"/>
      <c r="AB1081" s="705"/>
      <c r="AC1081" s="705"/>
      <c r="AD1081" s="705"/>
      <c r="AE1081" s="705"/>
      <c r="AF1081" s="705"/>
      <c r="AG1081" s="705"/>
      <c r="AH1081" s="705"/>
      <c r="AI1081" s="705"/>
      <c r="AJ1081" s="705"/>
      <c r="AK1081" s="705"/>
      <c r="AL1081" s="705"/>
      <c r="AM1081" s="705"/>
      <c r="AN1081" s="705"/>
      <c r="AO1081" s="705"/>
      <c r="AP1081" s="705"/>
      <c r="AQ1081" s="705"/>
      <c r="AR1081" s="705"/>
      <c r="AS1081" s="705"/>
      <c r="AT1081" s="705"/>
      <c r="AU1081" s="705"/>
      <c r="AV1081" s="700">
        <f>'3 Heat eta and phi'!AS$22</f>
        <v>4.4877983585370207E-2</v>
      </c>
      <c r="AW1081" s="700">
        <f>'3 Heat eta and phi'!AT$22</f>
        <v>4.4580298076698166E-2</v>
      </c>
      <c r="AX1081" s="700">
        <f>'3 Heat eta and phi'!AU$22</f>
        <v>4.4534706536941138E-2</v>
      </c>
      <c r="AY1081" s="700">
        <f>'3 Heat eta and phi'!AV$22</f>
        <v>4.4780381636817641E-2</v>
      </c>
      <c r="AZ1081" s="700">
        <f>'3 Heat eta and phi'!AW$22</f>
        <v>4.5732490908387713E-2</v>
      </c>
      <c r="BA1081" s="700">
        <f>'3 Heat eta and phi'!AX$22</f>
        <v>4.7316152419067954E-2</v>
      </c>
      <c r="BB1081" s="700">
        <f>'3 Heat eta and phi'!AY$22</f>
        <v>3.8223692849313484E-2</v>
      </c>
      <c r="BC1081" s="700">
        <f>'3 Heat eta and phi'!AZ$22</f>
        <v>4.0189295897654409E-2</v>
      </c>
      <c r="BD1081" s="700">
        <f>'3 Heat eta and phi'!BA$22</f>
        <v>4.7151615347523546E-2</v>
      </c>
      <c r="BE1081" s="700">
        <f>'3 Heat eta and phi'!BB$22</f>
        <v>4.9933815432876671E-2</v>
      </c>
      <c r="BF1081" s="700">
        <f>'3 Heat eta and phi'!BC$22</f>
        <v>5.0007112867071712E-2</v>
      </c>
      <c r="BG1081" s="700">
        <f>'3 Heat eta and phi'!BD$22</f>
        <v>4.200378722671716E-2</v>
      </c>
      <c r="BH1081" s="700">
        <f>'3 Heat eta and phi'!BE$22</f>
        <v>4.6479600619728001E-2</v>
      </c>
    </row>
    <row r="1082" spans="1:60" s="697" customFormat="1" ht="12.75" x14ac:dyDescent="0.2">
      <c r="A1082" s="697" t="s">
        <v>6</v>
      </c>
      <c r="B1082" s="697" t="s">
        <v>27</v>
      </c>
      <c r="C1082" s="697" t="s">
        <v>32</v>
      </c>
      <c r="F1082" s="697" t="s">
        <v>9</v>
      </c>
      <c r="AV1082" s="697">
        <v>22</v>
      </c>
      <c r="AW1082" s="697">
        <v>23</v>
      </c>
      <c r="AX1082" s="697">
        <v>27</v>
      </c>
      <c r="AY1082" s="697">
        <v>27</v>
      </c>
      <c r="AZ1082" s="697">
        <v>34</v>
      </c>
      <c r="BA1082" s="697">
        <v>27</v>
      </c>
      <c r="BB1082" s="697">
        <v>27</v>
      </c>
      <c r="BC1082" s="697">
        <v>18</v>
      </c>
      <c r="BD1082" s="697">
        <v>22</v>
      </c>
      <c r="BE1082" s="697">
        <v>29</v>
      </c>
      <c r="BF1082" s="697">
        <v>20</v>
      </c>
      <c r="BG1082" s="697">
        <v>19</v>
      </c>
      <c r="BH1082" s="697">
        <v>22</v>
      </c>
    </row>
    <row r="1083" spans="1:60" s="697" customFormat="1" ht="12.75" x14ac:dyDescent="0.2">
      <c r="A1083" s="697" t="s">
        <v>6</v>
      </c>
      <c r="B1083" s="697" t="s">
        <v>27</v>
      </c>
      <c r="C1083" s="697" t="s">
        <v>32</v>
      </c>
      <c r="F1083" s="697" t="s">
        <v>10</v>
      </c>
      <c r="AV1083" s="697">
        <v>1.5614243028595401E-4</v>
      </c>
      <c r="AW1083" s="697">
        <v>1.68068455012459E-4</v>
      </c>
      <c r="AX1083" s="697">
        <v>1.95715994345982E-4</v>
      </c>
      <c r="AY1083" s="697">
        <v>1.9486283821332399E-4</v>
      </c>
      <c r="AZ1083" s="697">
        <v>2.4729071205178602E-4</v>
      </c>
      <c r="BA1083" s="697">
        <v>1.99648027921146E-4</v>
      </c>
      <c r="BB1083" s="697">
        <v>2.0289158075084899E-4</v>
      </c>
      <c r="BC1083" s="697">
        <v>1.3530375693431799E-4</v>
      </c>
      <c r="BD1083" s="697">
        <v>1.7818959372772601E-4</v>
      </c>
      <c r="BE1083" s="697">
        <v>2.2337934434311099E-4</v>
      </c>
      <c r="BF1083" s="697">
        <v>1.6907457033924801E-4</v>
      </c>
      <c r="BG1083" s="697">
        <v>1.5598958974737901E-4</v>
      </c>
      <c r="BH1083" s="697">
        <v>1.7943510566280899E-4</v>
      </c>
    </row>
    <row r="1084" spans="1:60" s="696" customFormat="1" ht="12.75" x14ac:dyDescent="0.2">
      <c r="A1084" s="696" t="s">
        <v>6</v>
      </c>
      <c r="B1084" s="696" t="s">
        <v>27</v>
      </c>
      <c r="C1084" s="696" t="s">
        <v>32</v>
      </c>
      <c r="D1084" s="696" t="s">
        <v>1077</v>
      </c>
      <c r="E1084" s="699" t="s">
        <v>1068</v>
      </c>
      <c r="F1084" s="696" t="s">
        <v>11</v>
      </c>
      <c r="G1084" s="705"/>
      <c r="H1084" s="705"/>
      <c r="I1084" s="705"/>
      <c r="J1084" s="705"/>
      <c r="K1084" s="705"/>
      <c r="L1084" s="705"/>
      <c r="M1084" s="705"/>
      <c r="N1084" s="705"/>
      <c r="O1084" s="705"/>
      <c r="P1084" s="705"/>
      <c r="Q1084" s="705"/>
      <c r="R1084" s="705"/>
      <c r="S1084" s="705"/>
      <c r="T1084" s="705"/>
      <c r="U1084" s="705"/>
      <c r="V1084" s="705"/>
      <c r="W1084" s="705"/>
      <c r="X1084" s="705"/>
      <c r="Y1084" s="705"/>
      <c r="Z1084" s="705"/>
      <c r="AA1084" s="705"/>
      <c r="AB1084" s="705"/>
      <c r="AC1084" s="705"/>
      <c r="AD1084" s="705"/>
      <c r="AE1084" s="705"/>
      <c r="AF1084" s="705"/>
      <c r="AG1084" s="705"/>
      <c r="AH1084" s="705"/>
      <c r="AI1084" s="705"/>
      <c r="AJ1084" s="705"/>
      <c r="AK1084" s="705"/>
      <c r="AL1084" s="705"/>
      <c r="AM1084" s="705"/>
      <c r="AN1084" s="705"/>
      <c r="AO1084" s="705"/>
      <c r="AP1084" s="705"/>
      <c r="AQ1084" s="705"/>
      <c r="AR1084" s="705"/>
      <c r="AS1084" s="705"/>
      <c r="AT1084" s="705"/>
      <c r="AU1084" s="705"/>
      <c r="AV1084" s="696">
        <v>1</v>
      </c>
      <c r="AW1084" s="696">
        <v>1</v>
      </c>
      <c r="AX1084" s="696">
        <v>1</v>
      </c>
      <c r="AY1084" s="696">
        <v>1</v>
      </c>
      <c r="AZ1084" s="696">
        <v>1</v>
      </c>
      <c r="BA1084" s="696">
        <v>1</v>
      </c>
      <c r="BB1084" s="696">
        <v>1</v>
      </c>
      <c r="BC1084" s="696">
        <v>1</v>
      </c>
      <c r="BD1084" s="696">
        <v>1</v>
      </c>
      <c r="BE1084" s="696">
        <v>1</v>
      </c>
      <c r="BF1084" s="696">
        <v>1</v>
      </c>
      <c r="BG1084" s="696">
        <v>1</v>
      </c>
      <c r="BH1084" s="696">
        <v>1</v>
      </c>
    </row>
    <row r="1085" spans="1:60" s="696" customFormat="1" ht="12.75" x14ac:dyDescent="0.2">
      <c r="A1085" s="696" t="s">
        <v>6</v>
      </c>
      <c r="B1085" s="696" t="s">
        <v>27</v>
      </c>
      <c r="C1085" s="696" t="s">
        <v>32</v>
      </c>
      <c r="D1085" s="696" t="s">
        <v>1077</v>
      </c>
      <c r="E1085" s="699" t="s">
        <v>1068</v>
      </c>
      <c r="F1085" s="696" t="s">
        <v>12</v>
      </c>
      <c r="G1085" s="705"/>
      <c r="H1085" s="705"/>
      <c r="I1085" s="705"/>
      <c r="J1085" s="705"/>
      <c r="K1085" s="705"/>
      <c r="L1085" s="705"/>
      <c r="M1085" s="705"/>
      <c r="N1085" s="705"/>
      <c r="O1085" s="705"/>
      <c r="P1085" s="705"/>
      <c r="Q1085" s="705"/>
      <c r="R1085" s="705"/>
      <c r="S1085" s="705"/>
      <c r="T1085" s="705"/>
      <c r="U1085" s="705"/>
      <c r="V1085" s="705"/>
      <c r="W1085" s="705"/>
      <c r="X1085" s="705"/>
      <c r="Y1085" s="705"/>
      <c r="Z1085" s="705"/>
      <c r="AA1085" s="705"/>
      <c r="AB1085" s="705"/>
      <c r="AC1085" s="705"/>
      <c r="AD1085" s="705"/>
      <c r="AE1085" s="705"/>
      <c r="AF1085" s="705"/>
      <c r="AG1085" s="705"/>
      <c r="AH1085" s="705"/>
      <c r="AI1085" s="705"/>
      <c r="AJ1085" s="705"/>
      <c r="AK1085" s="705"/>
      <c r="AL1085" s="705"/>
      <c r="AM1085" s="705"/>
      <c r="AN1085" s="705"/>
      <c r="AO1085" s="705"/>
      <c r="AP1085" s="705"/>
      <c r="AQ1085" s="705"/>
      <c r="AR1085" s="705"/>
      <c r="AS1085" s="705"/>
      <c r="AT1085" s="705"/>
      <c r="AU1085" s="705"/>
      <c r="AV1085" s="700">
        <f>'3 Heat eta and phi'!AS$18</f>
        <v>0.83199999999999996</v>
      </c>
      <c r="AW1085" s="700">
        <f>'3 Heat eta and phi'!AT$18</f>
        <v>0.83699999999999997</v>
      </c>
      <c r="AX1085" s="700">
        <f>'3 Heat eta and phi'!AU$18</f>
        <v>0.84099999999999997</v>
      </c>
      <c r="AY1085" s="700">
        <f>'3 Heat eta and phi'!AV$18</f>
        <v>0.84499999999999997</v>
      </c>
      <c r="AZ1085" s="700">
        <f>'3 Heat eta and phi'!AW$18</f>
        <v>0.84899999999999998</v>
      </c>
      <c r="BA1085" s="700">
        <f>'3 Heat eta and phi'!AX$18</f>
        <v>0.85199999999999998</v>
      </c>
      <c r="BB1085" s="700">
        <f>'3 Heat eta and phi'!AY$18</f>
        <v>0.85499999999999998</v>
      </c>
      <c r="BC1085" s="700">
        <f>'3 Heat eta and phi'!AZ$18</f>
        <v>0.85799999999999998</v>
      </c>
      <c r="BD1085" s="700">
        <f>'3 Heat eta and phi'!BA$18</f>
        <v>0.86</v>
      </c>
      <c r="BE1085" s="700">
        <f>'3 Heat eta and phi'!BB$18</f>
        <v>0.86199999999999999</v>
      </c>
      <c r="BF1085" s="700">
        <f>'3 Heat eta and phi'!BC$18</f>
        <v>0.86399999999999999</v>
      </c>
      <c r="BG1085" s="700">
        <f>'3 Heat eta and phi'!BD$18</f>
        <v>0.86599999999999999</v>
      </c>
      <c r="BH1085" s="700">
        <f>'3 Heat eta and phi'!BE$18</f>
        <v>0.86799999999999999</v>
      </c>
    </row>
    <row r="1086" spans="1:60" s="696" customFormat="1" ht="12.75" x14ac:dyDescent="0.2">
      <c r="A1086" s="696" t="s">
        <v>6</v>
      </c>
      <c r="B1086" s="696" t="s">
        <v>27</v>
      </c>
      <c r="C1086" s="696" t="s">
        <v>32</v>
      </c>
      <c r="D1086" s="696" t="s">
        <v>1077</v>
      </c>
      <c r="E1086" s="699" t="s">
        <v>1068</v>
      </c>
      <c r="F1086" s="696" t="s">
        <v>13</v>
      </c>
      <c r="G1086" s="705"/>
      <c r="H1086" s="705"/>
      <c r="I1086" s="705"/>
      <c r="J1086" s="705"/>
      <c r="K1086" s="705"/>
      <c r="L1086" s="705"/>
      <c r="M1086" s="705"/>
      <c r="N1086" s="705"/>
      <c r="O1086" s="705"/>
      <c r="P1086" s="705"/>
      <c r="Q1086" s="705"/>
      <c r="R1086" s="705"/>
      <c r="S1086" s="705"/>
      <c r="T1086" s="705"/>
      <c r="U1086" s="705"/>
      <c r="V1086" s="705"/>
      <c r="W1086" s="705"/>
      <c r="X1086" s="705"/>
      <c r="Y1086" s="705"/>
      <c r="Z1086" s="705"/>
      <c r="AA1086" s="705"/>
      <c r="AB1086" s="705"/>
      <c r="AC1086" s="705"/>
      <c r="AD1086" s="705"/>
      <c r="AE1086" s="705"/>
      <c r="AF1086" s="705"/>
      <c r="AG1086" s="705"/>
      <c r="AH1086" s="705"/>
      <c r="AI1086" s="705"/>
      <c r="AJ1086" s="705"/>
      <c r="AK1086" s="705"/>
      <c r="AL1086" s="705"/>
      <c r="AM1086" s="705"/>
      <c r="AN1086" s="705"/>
      <c r="AO1086" s="705"/>
      <c r="AP1086" s="705"/>
      <c r="AQ1086" s="705"/>
      <c r="AR1086" s="705"/>
      <c r="AS1086" s="705"/>
      <c r="AT1086" s="705"/>
      <c r="AU1086" s="705"/>
      <c r="AV1086" s="700">
        <f>'3 Heat eta and phi'!AS$22</f>
        <v>4.4877983585370207E-2</v>
      </c>
      <c r="AW1086" s="700">
        <f>'3 Heat eta and phi'!AT$22</f>
        <v>4.4580298076698166E-2</v>
      </c>
      <c r="AX1086" s="700">
        <f>'3 Heat eta and phi'!AU$22</f>
        <v>4.4534706536941138E-2</v>
      </c>
      <c r="AY1086" s="700">
        <f>'3 Heat eta and phi'!AV$22</f>
        <v>4.4780381636817641E-2</v>
      </c>
      <c r="AZ1086" s="700">
        <f>'3 Heat eta and phi'!AW$22</f>
        <v>4.5732490908387713E-2</v>
      </c>
      <c r="BA1086" s="700">
        <f>'3 Heat eta and phi'!AX$22</f>
        <v>4.7316152419067954E-2</v>
      </c>
      <c r="BB1086" s="700">
        <f>'3 Heat eta and phi'!AY$22</f>
        <v>3.8223692849313484E-2</v>
      </c>
      <c r="BC1086" s="700">
        <f>'3 Heat eta and phi'!AZ$22</f>
        <v>4.0189295897654409E-2</v>
      </c>
      <c r="BD1086" s="700">
        <f>'3 Heat eta and phi'!BA$22</f>
        <v>4.7151615347523546E-2</v>
      </c>
      <c r="BE1086" s="700">
        <f>'3 Heat eta and phi'!BB$22</f>
        <v>4.9933815432876671E-2</v>
      </c>
      <c r="BF1086" s="700">
        <f>'3 Heat eta and phi'!BC$22</f>
        <v>5.0007112867071712E-2</v>
      </c>
      <c r="BG1086" s="700">
        <f>'3 Heat eta and phi'!BD$22</f>
        <v>4.200378722671716E-2</v>
      </c>
      <c r="BH1086" s="700">
        <f>'3 Heat eta and phi'!BE$22</f>
        <v>4.6479600619728001E-2</v>
      </c>
    </row>
    <row r="1087" spans="1:60" s="697" customFormat="1" ht="12.75" x14ac:dyDescent="0.2">
      <c r="A1087" s="697" t="s">
        <v>6</v>
      </c>
      <c r="B1087" s="697" t="s">
        <v>27</v>
      </c>
      <c r="C1087" s="697" t="s">
        <v>28</v>
      </c>
      <c r="F1087" s="697" t="s">
        <v>9</v>
      </c>
      <c r="AK1087" s="697">
        <v>31</v>
      </c>
      <c r="AL1087" s="697">
        <v>39</v>
      </c>
      <c r="AM1087" s="697">
        <v>39</v>
      </c>
      <c r="AN1087" s="697">
        <v>31</v>
      </c>
      <c r="AO1087" s="697">
        <v>47</v>
      </c>
      <c r="AP1087" s="697">
        <v>53</v>
      </c>
      <c r="AQ1087" s="697">
        <v>53</v>
      </c>
      <c r="AR1087" s="697">
        <v>52</v>
      </c>
      <c r="AS1087" s="697">
        <v>49</v>
      </c>
      <c r="AT1087" s="697">
        <v>49</v>
      </c>
      <c r="AU1087" s="697">
        <v>43</v>
      </c>
      <c r="AV1087" s="697">
        <v>44</v>
      </c>
      <c r="AW1087" s="697">
        <v>48</v>
      </c>
      <c r="AX1087" s="697">
        <v>47</v>
      </c>
      <c r="AY1087" s="697">
        <v>47</v>
      </c>
      <c r="AZ1087" s="697">
        <v>48</v>
      </c>
      <c r="BA1087" s="697">
        <v>40</v>
      </c>
      <c r="BB1087" s="697">
        <v>45</v>
      </c>
      <c r="BC1087" s="697">
        <v>45</v>
      </c>
      <c r="BD1087" s="697">
        <v>46</v>
      </c>
      <c r="BE1087" s="697">
        <v>52</v>
      </c>
      <c r="BF1087" s="697">
        <v>58</v>
      </c>
      <c r="BG1087" s="697">
        <v>57</v>
      </c>
      <c r="BH1087" s="697">
        <v>61</v>
      </c>
    </row>
    <row r="1088" spans="1:60" s="697" customFormat="1" ht="12.75" x14ac:dyDescent="0.2">
      <c r="A1088" s="697" t="s">
        <v>6</v>
      </c>
      <c r="B1088" s="697" t="s">
        <v>27</v>
      </c>
      <c r="C1088" s="697" t="s">
        <v>28</v>
      </c>
      <c r="F1088" s="697" t="s">
        <v>10</v>
      </c>
      <c r="AK1088" s="697">
        <v>2.4345039894452499E-4</v>
      </c>
      <c r="AL1088" s="697">
        <v>2.9329703469177499E-4</v>
      </c>
      <c r="AM1088" s="697">
        <v>2.9982702287142E-4</v>
      </c>
      <c r="AN1088" s="697">
        <v>2.3459966701982701E-4</v>
      </c>
      <c r="AO1088" s="697">
        <v>3.56322449072424E-4</v>
      </c>
      <c r="AP1088" s="697">
        <v>4.0334548443314702E-4</v>
      </c>
      <c r="AQ1088" s="697">
        <v>3.8102084831056799E-4</v>
      </c>
      <c r="AR1088" s="697">
        <v>3.8302605313749897E-4</v>
      </c>
      <c r="AS1088" s="697">
        <v>3.5970430837670598E-4</v>
      </c>
      <c r="AT1088" s="697">
        <v>3.5329065005479599E-4</v>
      </c>
      <c r="AU1088" s="697">
        <v>3.0844714793986001E-4</v>
      </c>
      <c r="AV1088" s="697">
        <v>3.12284860571907E-4</v>
      </c>
      <c r="AW1088" s="697">
        <v>3.50751558286871E-4</v>
      </c>
      <c r="AX1088" s="697">
        <v>3.4069080497263601E-4</v>
      </c>
      <c r="AY1088" s="697">
        <v>3.3920568133430498E-4</v>
      </c>
      <c r="AZ1088" s="697">
        <v>3.4911629936722698E-4</v>
      </c>
      <c r="BA1088" s="697">
        <v>2.9577485617947601E-4</v>
      </c>
      <c r="BB1088" s="697">
        <v>3.3815263458474899E-4</v>
      </c>
      <c r="BC1088" s="697">
        <v>3.3825939233579399E-4</v>
      </c>
      <c r="BD1088" s="697">
        <v>3.7257824143070001E-4</v>
      </c>
      <c r="BE1088" s="697">
        <v>4.00542272615233E-4</v>
      </c>
      <c r="BF1088" s="697">
        <v>4.9031625398381995E-4</v>
      </c>
      <c r="BG1088" s="697">
        <v>4.6796876924213698E-4</v>
      </c>
      <c r="BH1088" s="697">
        <v>4.9752461115596996E-4</v>
      </c>
    </row>
    <row r="1089" spans="1:60" s="696" customFormat="1" ht="12.75" x14ac:dyDescent="0.2">
      <c r="A1089" s="696" t="s">
        <v>6</v>
      </c>
      <c r="B1089" s="696" t="s">
        <v>27</v>
      </c>
      <c r="C1089" s="696" t="s">
        <v>28</v>
      </c>
      <c r="D1089" s="696" t="s">
        <v>1077</v>
      </c>
      <c r="E1089" s="699" t="s">
        <v>1068</v>
      </c>
      <c r="F1089" s="696" t="s">
        <v>11</v>
      </c>
      <c r="G1089" s="705"/>
      <c r="H1089" s="705"/>
      <c r="I1089" s="705"/>
      <c r="J1089" s="705"/>
      <c r="K1089" s="705"/>
      <c r="L1089" s="705"/>
      <c r="M1089" s="705"/>
      <c r="N1089" s="705"/>
      <c r="O1089" s="705"/>
      <c r="P1089" s="705"/>
      <c r="Q1089" s="705"/>
      <c r="R1089" s="705"/>
      <c r="S1089" s="705"/>
      <c r="T1089" s="705"/>
      <c r="U1089" s="705"/>
      <c r="V1089" s="705"/>
      <c r="W1089" s="705"/>
      <c r="X1089" s="705"/>
      <c r="Y1089" s="705"/>
      <c r="Z1089" s="705"/>
      <c r="AA1089" s="705"/>
      <c r="AB1089" s="705"/>
      <c r="AC1089" s="705"/>
      <c r="AD1089" s="705"/>
      <c r="AE1089" s="705"/>
      <c r="AF1089" s="705"/>
      <c r="AG1089" s="705"/>
      <c r="AH1089" s="705"/>
      <c r="AI1089" s="705"/>
      <c r="AJ1089" s="705"/>
      <c r="AK1089" s="696">
        <v>1</v>
      </c>
      <c r="AL1089" s="696">
        <v>1</v>
      </c>
      <c r="AM1089" s="696">
        <v>1</v>
      </c>
      <c r="AN1089" s="696">
        <v>1</v>
      </c>
      <c r="AO1089" s="696">
        <v>1</v>
      </c>
      <c r="AP1089" s="696">
        <v>1</v>
      </c>
      <c r="AQ1089" s="696">
        <v>1</v>
      </c>
      <c r="AR1089" s="696">
        <v>1</v>
      </c>
      <c r="AS1089" s="696">
        <v>1</v>
      </c>
      <c r="AT1089" s="696">
        <v>1</v>
      </c>
      <c r="AU1089" s="696">
        <v>1</v>
      </c>
      <c r="AV1089" s="696">
        <v>1</v>
      </c>
      <c r="AW1089" s="696">
        <v>1</v>
      </c>
      <c r="AX1089" s="696">
        <v>1</v>
      </c>
      <c r="AY1089" s="696">
        <v>1</v>
      </c>
      <c r="AZ1089" s="696">
        <v>1</v>
      </c>
      <c r="BA1089" s="696">
        <v>1</v>
      </c>
      <c r="BB1089" s="696">
        <v>1</v>
      </c>
      <c r="BC1089" s="696">
        <v>1</v>
      </c>
      <c r="BD1089" s="696">
        <v>1</v>
      </c>
      <c r="BE1089" s="696">
        <v>1</v>
      </c>
      <c r="BF1089" s="696">
        <v>1</v>
      </c>
      <c r="BG1089" s="696">
        <v>1</v>
      </c>
      <c r="BH1089" s="696">
        <v>1</v>
      </c>
    </row>
    <row r="1090" spans="1:60" s="696" customFormat="1" ht="12.75" x14ac:dyDescent="0.2">
      <c r="A1090" s="696" t="s">
        <v>6</v>
      </c>
      <c r="B1090" s="696" t="s">
        <v>27</v>
      </c>
      <c r="C1090" s="696" t="s">
        <v>28</v>
      </c>
      <c r="D1090" s="696" t="s">
        <v>1077</v>
      </c>
      <c r="E1090" s="699" t="s">
        <v>1068</v>
      </c>
      <c r="F1090" s="696" t="s">
        <v>12</v>
      </c>
      <c r="G1090" s="705"/>
      <c r="H1090" s="705"/>
      <c r="I1090" s="705"/>
      <c r="J1090" s="705"/>
      <c r="K1090" s="705"/>
      <c r="L1090" s="705"/>
      <c r="M1090" s="705"/>
      <c r="N1090" s="705"/>
      <c r="O1090" s="705"/>
      <c r="P1090" s="705"/>
      <c r="Q1090" s="705"/>
      <c r="R1090" s="705"/>
      <c r="S1090" s="705"/>
      <c r="T1090" s="705"/>
      <c r="U1090" s="705"/>
      <c r="V1090" s="705"/>
      <c r="W1090" s="705"/>
      <c r="X1090" s="705"/>
      <c r="Y1090" s="705"/>
      <c r="Z1090" s="705"/>
      <c r="AA1090" s="705"/>
      <c r="AB1090" s="705"/>
      <c r="AC1090" s="705"/>
      <c r="AD1090" s="705"/>
      <c r="AE1090" s="705"/>
      <c r="AF1090" s="705"/>
      <c r="AG1090" s="705"/>
      <c r="AH1090" s="705"/>
      <c r="AI1090" s="705"/>
      <c r="AJ1090" s="705"/>
      <c r="AK1090" s="700">
        <f>'3 Heat eta and phi'!AH$18</f>
        <v>0.76300000000000001</v>
      </c>
      <c r="AL1090" s="700">
        <f>'3 Heat eta and phi'!AI$18</f>
        <v>0.77</v>
      </c>
      <c r="AM1090" s="700">
        <f>'3 Heat eta and phi'!AJ$18</f>
        <v>0.77600000000000002</v>
      </c>
      <c r="AN1090" s="700">
        <f>'3 Heat eta and phi'!AK$18</f>
        <v>0.78200000000000003</v>
      </c>
      <c r="AO1090" s="700">
        <f>'3 Heat eta and phi'!AL$18</f>
        <v>0.79</v>
      </c>
      <c r="AP1090" s="700">
        <f>'3 Heat eta and phi'!AM$18</f>
        <v>0.79700000000000004</v>
      </c>
      <c r="AQ1090" s="700">
        <f>'3 Heat eta and phi'!AN$18</f>
        <v>0.80400000000000005</v>
      </c>
      <c r="AR1090" s="700">
        <f>'3 Heat eta and phi'!AO$18</f>
        <v>0.81</v>
      </c>
      <c r="AS1090" s="700">
        <f>'3 Heat eta and phi'!AP$18</f>
        <v>0.81599999999999995</v>
      </c>
      <c r="AT1090" s="700">
        <f>'3 Heat eta and phi'!AQ$18</f>
        <v>0.82099999999999995</v>
      </c>
      <c r="AU1090" s="700">
        <f>'3 Heat eta and phi'!AR$18</f>
        <v>0.82599999999999996</v>
      </c>
      <c r="AV1090" s="700">
        <f>'3 Heat eta and phi'!AS$18</f>
        <v>0.83199999999999996</v>
      </c>
      <c r="AW1090" s="700">
        <f>'3 Heat eta and phi'!AT$18</f>
        <v>0.83699999999999997</v>
      </c>
      <c r="AX1090" s="700">
        <f>'3 Heat eta and phi'!AU$18</f>
        <v>0.84099999999999997</v>
      </c>
      <c r="AY1090" s="700">
        <f>'3 Heat eta and phi'!AV$18</f>
        <v>0.84499999999999997</v>
      </c>
      <c r="AZ1090" s="700">
        <f>'3 Heat eta and phi'!AW$18</f>
        <v>0.84899999999999998</v>
      </c>
      <c r="BA1090" s="700">
        <f>'3 Heat eta and phi'!AX$18</f>
        <v>0.85199999999999998</v>
      </c>
      <c r="BB1090" s="700">
        <f>'3 Heat eta and phi'!AY$18</f>
        <v>0.85499999999999998</v>
      </c>
      <c r="BC1090" s="700">
        <f>'3 Heat eta and phi'!AZ$18</f>
        <v>0.85799999999999998</v>
      </c>
      <c r="BD1090" s="700">
        <f>'3 Heat eta and phi'!BA$18</f>
        <v>0.86</v>
      </c>
      <c r="BE1090" s="700">
        <f>'3 Heat eta and phi'!BB$18</f>
        <v>0.86199999999999999</v>
      </c>
      <c r="BF1090" s="700">
        <f>'3 Heat eta and phi'!BC$18</f>
        <v>0.86399999999999999</v>
      </c>
      <c r="BG1090" s="700">
        <f>'3 Heat eta and phi'!BD$18</f>
        <v>0.86599999999999999</v>
      </c>
      <c r="BH1090" s="700">
        <f>'3 Heat eta and phi'!BE$18</f>
        <v>0.86799999999999999</v>
      </c>
    </row>
    <row r="1091" spans="1:60" s="696" customFormat="1" ht="12.75" x14ac:dyDescent="0.2">
      <c r="A1091" s="696" t="s">
        <v>6</v>
      </c>
      <c r="B1091" s="696" t="s">
        <v>27</v>
      </c>
      <c r="C1091" s="696" t="s">
        <v>28</v>
      </c>
      <c r="D1091" s="696" t="s">
        <v>1077</v>
      </c>
      <c r="E1091" s="699" t="s">
        <v>1068</v>
      </c>
      <c r="F1091" s="696" t="s">
        <v>13</v>
      </c>
      <c r="G1091" s="705"/>
      <c r="H1091" s="705"/>
      <c r="I1091" s="705"/>
      <c r="J1091" s="705"/>
      <c r="K1091" s="705"/>
      <c r="L1091" s="705"/>
      <c r="M1091" s="705"/>
      <c r="N1091" s="705"/>
      <c r="O1091" s="705"/>
      <c r="P1091" s="705"/>
      <c r="Q1091" s="705"/>
      <c r="R1091" s="705"/>
      <c r="S1091" s="705"/>
      <c r="T1091" s="705"/>
      <c r="U1091" s="705"/>
      <c r="V1091" s="705"/>
      <c r="W1091" s="705"/>
      <c r="X1091" s="705"/>
      <c r="Y1091" s="705"/>
      <c r="Z1091" s="705"/>
      <c r="AA1091" s="705"/>
      <c r="AB1091" s="705"/>
      <c r="AC1091" s="705"/>
      <c r="AD1091" s="705"/>
      <c r="AE1091" s="705"/>
      <c r="AF1091" s="705"/>
      <c r="AG1091" s="705"/>
      <c r="AH1091" s="705"/>
      <c r="AI1091" s="705"/>
      <c r="AJ1091" s="705"/>
      <c r="AK1091" s="700">
        <f>'3 Heat eta and phi'!AH$22</f>
        <v>3.4351544648789645E-2</v>
      </c>
      <c r="AL1091" s="700">
        <f>'3 Heat eta and phi'!AI$22</f>
        <v>4.3041548437846022E-2</v>
      </c>
      <c r="AM1091" s="700">
        <f>'3 Heat eta and phi'!AJ$22</f>
        <v>3.795603230874911E-2</v>
      </c>
      <c r="AN1091" s="700">
        <f>'3 Heat eta and phi'!AK$22</f>
        <v>3.8782267265832893E-2</v>
      </c>
      <c r="AO1091" s="700">
        <f>'3 Heat eta and phi'!AL$22</f>
        <v>4.1315298316505045E-2</v>
      </c>
      <c r="AP1091" s="700">
        <f>'3 Heat eta and phi'!AM$22</f>
        <v>3.581638000174614E-2</v>
      </c>
      <c r="AQ1091" s="700">
        <f>'3 Heat eta and phi'!AN$22</f>
        <v>4.5988500651830799E-2</v>
      </c>
      <c r="AR1091" s="700">
        <f>'3 Heat eta and phi'!AO$22</f>
        <v>4.5779260115942355E-2</v>
      </c>
      <c r="AS1091" s="700">
        <f>'3 Heat eta and phi'!AP$22</f>
        <v>4.0243186242407081E-2</v>
      </c>
      <c r="AT1091" s="700">
        <f>'3 Heat eta and phi'!AQ$22</f>
        <v>4.1673535789272131E-2</v>
      </c>
      <c r="AU1091" s="700">
        <f>'3 Heat eta and phi'!AR$22</f>
        <v>4.2268475875442135E-2</v>
      </c>
      <c r="AV1091" s="700">
        <f>'3 Heat eta and phi'!AS$22</f>
        <v>4.4877983585370207E-2</v>
      </c>
      <c r="AW1091" s="700">
        <f>'3 Heat eta and phi'!AT$22</f>
        <v>4.4580298076698166E-2</v>
      </c>
      <c r="AX1091" s="700">
        <f>'3 Heat eta and phi'!AU$22</f>
        <v>4.4534706536941138E-2</v>
      </c>
      <c r="AY1091" s="700">
        <f>'3 Heat eta and phi'!AV$22</f>
        <v>4.4780381636817641E-2</v>
      </c>
      <c r="AZ1091" s="700">
        <f>'3 Heat eta and phi'!AW$22</f>
        <v>4.5732490908387713E-2</v>
      </c>
      <c r="BA1091" s="700">
        <f>'3 Heat eta and phi'!AX$22</f>
        <v>4.7316152419067954E-2</v>
      </c>
      <c r="BB1091" s="700">
        <f>'3 Heat eta and phi'!AY$22</f>
        <v>3.8223692849313484E-2</v>
      </c>
      <c r="BC1091" s="700">
        <f>'3 Heat eta and phi'!AZ$22</f>
        <v>4.0189295897654409E-2</v>
      </c>
      <c r="BD1091" s="700">
        <f>'3 Heat eta and phi'!BA$22</f>
        <v>4.7151615347523546E-2</v>
      </c>
      <c r="BE1091" s="700">
        <f>'3 Heat eta and phi'!BB$22</f>
        <v>4.9933815432876671E-2</v>
      </c>
      <c r="BF1091" s="700">
        <f>'3 Heat eta and phi'!BC$22</f>
        <v>5.0007112867071712E-2</v>
      </c>
      <c r="BG1091" s="700">
        <f>'3 Heat eta and phi'!BD$22</f>
        <v>4.200378722671716E-2</v>
      </c>
      <c r="BH1091" s="700">
        <f>'3 Heat eta and phi'!BE$22</f>
        <v>4.6479600619728001E-2</v>
      </c>
    </row>
    <row r="1092" spans="1:60" s="697" customFormat="1" ht="12.75" x14ac:dyDescent="0.2">
      <c r="A1092" s="697" t="s">
        <v>6</v>
      </c>
      <c r="B1092" s="697" t="s">
        <v>27</v>
      </c>
      <c r="C1092" s="697" t="s">
        <v>20</v>
      </c>
      <c r="F1092" s="697" t="s">
        <v>9</v>
      </c>
      <c r="P1092" s="697">
        <v>9</v>
      </c>
      <c r="Q1092" s="697">
        <v>27</v>
      </c>
      <c r="R1092" s="697">
        <v>168</v>
      </c>
      <c r="S1092" s="697">
        <v>410</v>
      </c>
      <c r="T1092" s="697">
        <v>764</v>
      </c>
      <c r="U1092" s="697">
        <v>998</v>
      </c>
      <c r="V1092" s="697">
        <v>1247</v>
      </c>
      <c r="W1092" s="697">
        <v>1524</v>
      </c>
      <c r="X1092" s="697">
        <v>1619</v>
      </c>
      <c r="Y1092" s="697">
        <v>1787</v>
      </c>
      <c r="Z1092" s="697">
        <v>2014</v>
      </c>
      <c r="AA1092" s="697">
        <v>2143</v>
      </c>
      <c r="AB1092" s="697">
        <v>2183</v>
      </c>
      <c r="AC1092" s="697">
        <v>2267</v>
      </c>
      <c r="AD1092" s="697">
        <v>2376</v>
      </c>
      <c r="AE1092" s="697">
        <v>2424</v>
      </c>
      <c r="AF1092" s="697">
        <v>2678</v>
      </c>
      <c r="AG1092" s="697">
        <v>2911</v>
      </c>
      <c r="AH1092" s="697">
        <v>3002</v>
      </c>
      <c r="AI1092" s="697">
        <v>2814</v>
      </c>
      <c r="AJ1092" s="697">
        <v>2694</v>
      </c>
      <c r="AK1092" s="697">
        <v>2731</v>
      </c>
      <c r="AL1092" s="697">
        <v>3093</v>
      </c>
      <c r="AM1092" s="697">
        <v>3390</v>
      </c>
      <c r="AN1092" s="697">
        <v>2996</v>
      </c>
      <c r="AO1092" s="697">
        <v>6047</v>
      </c>
      <c r="AP1092" s="697">
        <v>6347</v>
      </c>
      <c r="AQ1092" s="697">
        <v>6896</v>
      </c>
      <c r="AR1092" s="697">
        <v>6861</v>
      </c>
      <c r="AS1092" s="697">
        <v>7171</v>
      </c>
      <c r="AT1092" s="697">
        <v>6179</v>
      </c>
      <c r="AU1092" s="697">
        <v>6249</v>
      </c>
      <c r="AV1092" s="697">
        <v>6447</v>
      </c>
      <c r="AW1092" s="697">
        <v>6129</v>
      </c>
      <c r="AX1092" s="697">
        <v>6491</v>
      </c>
      <c r="AY1092" s="697">
        <v>6926</v>
      </c>
      <c r="AZ1092" s="697">
        <v>6848</v>
      </c>
      <c r="BA1092" s="697">
        <v>6195</v>
      </c>
      <c r="BB1092" s="697">
        <v>5844</v>
      </c>
      <c r="BC1092" s="697">
        <v>8827</v>
      </c>
      <c r="BD1092" s="697">
        <v>7380</v>
      </c>
      <c r="BE1092" s="697">
        <v>7952</v>
      </c>
      <c r="BF1092" s="697">
        <v>7637</v>
      </c>
      <c r="BG1092" s="697">
        <v>7784</v>
      </c>
      <c r="BH1092" s="697">
        <v>8106</v>
      </c>
    </row>
    <row r="1093" spans="1:60" s="697" customFormat="1" ht="12.75" x14ac:dyDescent="0.2">
      <c r="A1093" s="697" t="s">
        <v>6</v>
      </c>
      <c r="B1093" s="697" t="s">
        <v>27</v>
      </c>
      <c r="C1093" s="697" t="s">
        <v>20</v>
      </c>
      <c r="F1093" s="697" t="s">
        <v>10</v>
      </c>
      <c r="P1093" s="698">
        <v>7.4693135700829098E-5</v>
      </c>
      <c r="Q1093" s="697">
        <v>2.1733355871628301E-4</v>
      </c>
      <c r="R1093" s="697">
        <v>1.3561511139812701E-3</v>
      </c>
      <c r="S1093" s="697">
        <v>3.2862043538200098E-3</v>
      </c>
      <c r="T1093" s="697">
        <v>5.8246357696676802E-3</v>
      </c>
      <c r="U1093" s="697">
        <v>7.9273668909311899E-3</v>
      </c>
      <c r="V1093" s="697">
        <v>1.00949589968185E-2</v>
      </c>
      <c r="W1093" s="697">
        <v>1.22248604248219E-2</v>
      </c>
      <c r="X1093" s="697">
        <v>1.2651007235844801E-2</v>
      </c>
      <c r="Y1093" s="697">
        <v>1.39708699153304E-2</v>
      </c>
      <c r="Z1093" s="697">
        <v>1.50225636817961E-2</v>
      </c>
      <c r="AA1093" s="697">
        <v>1.72576241977178E-2</v>
      </c>
      <c r="AB1093" s="697">
        <v>1.7955108117222299E-2</v>
      </c>
      <c r="AC1093" s="697">
        <v>1.8785061442977799E-2</v>
      </c>
      <c r="AD1093" s="697">
        <v>1.9861902930801E-2</v>
      </c>
      <c r="AE1093" s="697">
        <v>2.0294198906591399E-2</v>
      </c>
      <c r="AF1093" s="697">
        <v>2.1481225986026801E-2</v>
      </c>
      <c r="AG1093" s="697">
        <v>2.2793829770573999E-2</v>
      </c>
      <c r="AH1093" s="697">
        <v>2.32558139534884E-2</v>
      </c>
      <c r="AI1093" s="697">
        <v>2.15244578727961E-2</v>
      </c>
      <c r="AJ1093" s="697">
        <v>2.1050164088138801E-2</v>
      </c>
      <c r="AK1093" s="697">
        <v>2.14471948231451E-2</v>
      </c>
      <c r="AL1093" s="697">
        <v>2.3260710982093799E-2</v>
      </c>
      <c r="AM1093" s="697">
        <v>2.6061887372669599E-2</v>
      </c>
      <c r="AN1093" s="697">
        <v>2.2672922657787201E-2</v>
      </c>
      <c r="AO1093" s="697">
        <v>4.5844294671084099E-2</v>
      </c>
      <c r="AP1093" s="697">
        <v>4.8302524333909198E-2</v>
      </c>
      <c r="AQ1093" s="697">
        <v>4.9575844716031603E-2</v>
      </c>
      <c r="AR1093" s="697">
        <v>5.05373413572381E-2</v>
      </c>
      <c r="AS1093" s="697">
        <v>5.2641624395292998E-2</v>
      </c>
      <c r="AT1093" s="697">
        <v>4.4550671973236401E-2</v>
      </c>
      <c r="AU1093" s="697">
        <v>4.4825261104097298E-2</v>
      </c>
      <c r="AV1093" s="697">
        <v>4.5756829456979203E-2</v>
      </c>
      <c r="AW1093" s="697">
        <v>4.4786589598754797E-2</v>
      </c>
      <c r="AX1093" s="697">
        <v>4.7051574788880397E-2</v>
      </c>
      <c r="AY1093" s="697">
        <v>4.99859265727957E-2</v>
      </c>
      <c r="AZ1093" s="697">
        <v>4.98072587097243E-2</v>
      </c>
      <c r="BA1093" s="697">
        <v>4.5808130850796401E-2</v>
      </c>
      <c r="BB1093" s="697">
        <v>4.3914755478072699E-2</v>
      </c>
      <c r="BC1093" s="697">
        <v>6.6351459025512302E-2</v>
      </c>
      <c r="BD1093" s="697">
        <v>5.97745091686646E-2</v>
      </c>
      <c r="BE1093" s="697">
        <v>6.1252156766083303E-2</v>
      </c>
      <c r="BF1093" s="697">
        <v>6.4561124684041904E-2</v>
      </c>
      <c r="BG1093" s="697">
        <v>6.39064719259788E-2</v>
      </c>
      <c r="BH1093" s="697">
        <v>6.6113680295578597E-2</v>
      </c>
    </row>
    <row r="1094" spans="1:60" s="696" customFormat="1" ht="12.75" x14ac:dyDescent="0.2">
      <c r="A1094" s="696" t="s">
        <v>6</v>
      </c>
      <c r="B1094" s="696" t="s">
        <v>27</v>
      </c>
      <c r="C1094" s="696" t="s">
        <v>20</v>
      </c>
      <c r="D1094" s="696" t="s">
        <v>1077</v>
      </c>
      <c r="E1094" s="699" t="s">
        <v>1068</v>
      </c>
      <c r="F1094" s="696" t="s">
        <v>11</v>
      </c>
      <c r="G1094" s="705"/>
      <c r="H1094" s="705"/>
      <c r="I1094" s="705"/>
      <c r="J1094" s="705"/>
      <c r="K1094" s="705"/>
      <c r="L1094" s="705"/>
      <c r="M1094" s="705"/>
      <c r="N1094" s="705"/>
      <c r="O1094" s="705"/>
      <c r="P1094" s="696">
        <v>1</v>
      </c>
      <c r="Q1094" s="696">
        <v>1</v>
      </c>
      <c r="R1094" s="696">
        <v>1</v>
      </c>
      <c r="S1094" s="696">
        <v>1</v>
      </c>
      <c r="T1094" s="696">
        <v>1</v>
      </c>
      <c r="U1094" s="696">
        <v>1</v>
      </c>
      <c r="V1094" s="696">
        <v>1</v>
      </c>
      <c r="W1094" s="696">
        <v>1</v>
      </c>
      <c r="X1094" s="696">
        <v>1</v>
      </c>
      <c r="Y1094" s="696">
        <v>1</v>
      </c>
      <c r="Z1094" s="696">
        <v>1</v>
      </c>
      <c r="AA1094" s="696">
        <v>1</v>
      </c>
      <c r="AB1094" s="696">
        <v>1</v>
      </c>
      <c r="AC1094" s="696">
        <v>1</v>
      </c>
      <c r="AD1094" s="696">
        <v>1</v>
      </c>
      <c r="AE1094" s="696">
        <v>1</v>
      </c>
      <c r="AF1094" s="696">
        <v>1</v>
      </c>
      <c r="AG1094" s="696">
        <v>1</v>
      </c>
      <c r="AH1094" s="696">
        <v>1</v>
      </c>
      <c r="AI1094" s="696">
        <v>1</v>
      </c>
      <c r="AJ1094" s="696">
        <v>1</v>
      </c>
      <c r="AK1094" s="696">
        <v>1</v>
      </c>
      <c r="AL1094" s="696">
        <v>1</v>
      </c>
      <c r="AM1094" s="696">
        <v>1</v>
      </c>
      <c r="AN1094" s="696">
        <v>1</v>
      </c>
      <c r="AO1094" s="696">
        <v>1</v>
      </c>
      <c r="AP1094" s="696">
        <v>1</v>
      </c>
      <c r="AQ1094" s="696">
        <v>1</v>
      </c>
      <c r="AR1094" s="696">
        <v>1</v>
      </c>
      <c r="AS1094" s="696">
        <v>1</v>
      </c>
      <c r="AT1094" s="696">
        <v>1</v>
      </c>
      <c r="AU1094" s="696">
        <v>1</v>
      </c>
      <c r="AV1094" s="696">
        <v>1</v>
      </c>
      <c r="AW1094" s="696">
        <v>1</v>
      </c>
      <c r="AX1094" s="696">
        <v>1</v>
      </c>
      <c r="AY1094" s="696">
        <v>1</v>
      </c>
      <c r="AZ1094" s="696">
        <v>1</v>
      </c>
      <c r="BA1094" s="696">
        <v>1</v>
      </c>
      <c r="BB1094" s="696">
        <v>1</v>
      </c>
      <c r="BC1094" s="696">
        <v>1</v>
      </c>
      <c r="BD1094" s="696">
        <v>1</v>
      </c>
      <c r="BE1094" s="696">
        <v>1</v>
      </c>
      <c r="BF1094" s="696">
        <v>1</v>
      </c>
      <c r="BG1094" s="696">
        <v>1</v>
      </c>
      <c r="BH1094" s="696">
        <v>1</v>
      </c>
    </row>
    <row r="1095" spans="1:60" s="696" customFormat="1" ht="12.75" x14ac:dyDescent="0.2">
      <c r="A1095" s="696" t="s">
        <v>6</v>
      </c>
      <c r="B1095" s="696" t="s">
        <v>27</v>
      </c>
      <c r="C1095" s="696" t="s">
        <v>20</v>
      </c>
      <c r="D1095" s="696" t="s">
        <v>1077</v>
      </c>
      <c r="E1095" s="699" t="s">
        <v>1068</v>
      </c>
      <c r="F1095" s="696" t="s">
        <v>12</v>
      </c>
      <c r="G1095" s="705"/>
      <c r="H1095" s="705"/>
      <c r="I1095" s="705"/>
      <c r="J1095" s="705"/>
      <c r="K1095" s="705"/>
      <c r="L1095" s="705"/>
      <c r="M1095" s="705"/>
      <c r="N1095" s="705"/>
      <c r="O1095" s="705"/>
      <c r="P1095" s="700">
        <f>'3 Heat eta and phi'!M$18</f>
        <v>0.57763800000000032</v>
      </c>
      <c r="Q1095" s="700">
        <f>'3 Heat eta and phi'!N$18</f>
        <v>0.58620000000000028</v>
      </c>
      <c r="R1095" s="700">
        <f>'3 Heat eta and phi'!O$18</f>
        <v>0.59487800000000024</v>
      </c>
      <c r="S1095" s="700">
        <f>'3 Heat eta and phi'!P$18</f>
        <v>0.60367200000000021</v>
      </c>
      <c r="T1095" s="700">
        <f>'3 Heat eta and phi'!Q$18</f>
        <v>0.61258200000000029</v>
      </c>
      <c r="U1095" s="700">
        <f>'3 Heat eta and phi'!R$18</f>
        <v>0.62160800000000038</v>
      </c>
      <c r="V1095" s="700">
        <f>'3 Heat eta and phi'!S$18</f>
        <v>0.63075000000000037</v>
      </c>
      <c r="W1095" s="700">
        <f>'3 Heat eta and phi'!T$18</f>
        <v>0.64000800000000035</v>
      </c>
      <c r="X1095" s="700">
        <f>'3 Heat eta and phi'!U$18</f>
        <v>0.64938200000000035</v>
      </c>
      <c r="Y1095" s="700">
        <f>'3 Heat eta and phi'!V$18</f>
        <v>0.65887200000000035</v>
      </c>
      <c r="Z1095" s="700">
        <f>'3 Heat eta and phi'!W$18</f>
        <v>0.66847800000000035</v>
      </c>
      <c r="AA1095" s="700">
        <f>'3 Heat eta and phi'!X$18</f>
        <v>0.67820000000000036</v>
      </c>
      <c r="AB1095" s="700">
        <f>'3 Heat eta and phi'!Y$18</f>
        <v>0.68803800000000048</v>
      </c>
      <c r="AC1095" s="700">
        <f>'3 Heat eta and phi'!Z$18</f>
        <v>0.6979920000000005</v>
      </c>
      <c r="AD1095" s="700">
        <f>'3 Heat eta and phi'!AA$18</f>
        <v>0.70806200000000041</v>
      </c>
      <c r="AE1095" s="700">
        <f>'3 Heat eta and phi'!AB$18</f>
        <v>0.71824800000000055</v>
      </c>
      <c r="AF1095" s="700">
        <f>'3 Heat eta and phi'!AC$18</f>
        <v>0.73</v>
      </c>
      <c r="AG1095" s="700">
        <f>'3 Heat eta and phi'!AD$18</f>
        <v>0.73499999999999999</v>
      </c>
      <c r="AH1095" s="700">
        <f>'3 Heat eta and phi'!AE$18</f>
        <v>0.74299999999999999</v>
      </c>
      <c r="AI1095" s="700">
        <f>'3 Heat eta and phi'!AF$18</f>
        <v>0.75</v>
      </c>
      <c r="AJ1095" s="700">
        <f>'3 Heat eta and phi'!AG$18</f>
        <v>0.75700000000000001</v>
      </c>
      <c r="AK1095" s="700">
        <f>'3 Heat eta and phi'!AH$18</f>
        <v>0.76300000000000001</v>
      </c>
      <c r="AL1095" s="700">
        <f>'3 Heat eta and phi'!AI$18</f>
        <v>0.77</v>
      </c>
      <c r="AM1095" s="700">
        <f>'3 Heat eta and phi'!AJ$18</f>
        <v>0.77600000000000002</v>
      </c>
      <c r="AN1095" s="700">
        <f>'3 Heat eta and phi'!AK$18</f>
        <v>0.78200000000000003</v>
      </c>
      <c r="AO1095" s="700">
        <f>'3 Heat eta and phi'!AL$18</f>
        <v>0.79</v>
      </c>
      <c r="AP1095" s="700">
        <f>'3 Heat eta and phi'!AM$18</f>
        <v>0.79700000000000004</v>
      </c>
      <c r="AQ1095" s="700">
        <f>'3 Heat eta and phi'!AN$18</f>
        <v>0.80400000000000005</v>
      </c>
      <c r="AR1095" s="700">
        <f>'3 Heat eta and phi'!AO$18</f>
        <v>0.81</v>
      </c>
      <c r="AS1095" s="700">
        <f>'3 Heat eta and phi'!AP$18</f>
        <v>0.81599999999999995</v>
      </c>
      <c r="AT1095" s="700">
        <f>'3 Heat eta and phi'!AQ$18</f>
        <v>0.82099999999999995</v>
      </c>
      <c r="AU1095" s="700">
        <f>'3 Heat eta and phi'!AR$18</f>
        <v>0.82599999999999996</v>
      </c>
      <c r="AV1095" s="700">
        <f>'3 Heat eta and phi'!AS$18</f>
        <v>0.83199999999999996</v>
      </c>
      <c r="AW1095" s="700">
        <f>'3 Heat eta and phi'!AT$18</f>
        <v>0.83699999999999997</v>
      </c>
      <c r="AX1095" s="700">
        <f>'3 Heat eta and phi'!AU$18</f>
        <v>0.84099999999999997</v>
      </c>
      <c r="AY1095" s="700">
        <f>'3 Heat eta and phi'!AV$18</f>
        <v>0.84499999999999997</v>
      </c>
      <c r="AZ1095" s="700">
        <f>'3 Heat eta and phi'!AW$18</f>
        <v>0.84899999999999998</v>
      </c>
      <c r="BA1095" s="700">
        <f>'3 Heat eta and phi'!AX$18</f>
        <v>0.85199999999999998</v>
      </c>
      <c r="BB1095" s="700">
        <f>'3 Heat eta and phi'!AY$18</f>
        <v>0.85499999999999998</v>
      </c>
      <c r="BC1095" s="700">
        <f>'3 Heat eta and phi'!AZ$18</f>
        <v>0.85799999999999998</v>
      </c>
      <c r="BD1095" s="700">
        <f>'3 Heat eta and phi'!BA$18</f>
        <v>0.86</v>
      </c>
      <c r="BE1095" s="700">
        <f>'3 Heat eta and phi'!BB$18</f>
        <v>0.86199999999999999</v>
      </c>
      <c r="BF1095" s="700">
        <f>'3 Heat eta and phi'!BC$18</f>
        <v>0.86399999999999999</v>
      </c>
      <c r="BG1095" s="700">
        <f>'3 Heat eta and phi'!BD$18</f>
        <v>0.86599999999999999</v>
      </c>
      <c r="BH1095" s="700">
        <f>'3 Heat eta and phi'!BE$18</f>
        <v>0.86799999999999999</v>
      </c>
    </row>
    <row r="1096" spans="1:60" s="696" customFormat="1" ht="12.75" x14ac:dyDescent="0.2">
      <c r="A1096" s="696" t="s">
        <v>6</v>
      </c>
      <c r="B1096" s="696" t="s">
        <v>27</v>
      </c>
      <c r="C1096" s="696" t="s">
        <v>20</v>
      </c>
      <c r="D1096" s="696" t="s">
        <v>1077</v>
      </c>
      <c r="E1096" s="699" t="s">
        <v>1068</v>
      </c>
      <c r="F1096" s="696" t="s">
        <v>13</v>
      </c>
      <c r="G1096" s="705"/>
      <c r="H1096" s="705"/>
      <c r="I1096" s="705"/>
      <c r="J1096" s="705"/>
      <c r="K1096" s="705"/>
      <c r="L1096" s="705"/>
      <c r="M1096" s="705"/>
      <c r="N1096" s="705"/>
      <c r="O1096" s="705"/>
      <c r="P1096" s="700">
        <f>'3 Heat eta and phi'!M$22</f>
        <v>3.0520961234871025E-2</v>
      </c>
      <c r="Q1096" s="700">
        <f>'3 Heat eta and phi'!N$22</f>
        <v>3.0449692782649196E-2</v>
      </c>
      <c r="R1096" s="700">
        <f>'3 Heat eta and phi'!O$22</f>
        <v>2.9315757019968917E-2</v>
      </c>
      <c r="S1096" s="700">
        <f>'3 Heat eta and phi'!P$22</f>
        <v>2.6947938951335515E-2</v>
      </c>
      <c r="T1096" s="700">
        <f>'3 Heat eta and phi'!Q$22</f>
        <v>2.685916928335319E-2</v>
      </c>
      <c r="U1096" s="700">
        <f>'3 Heat eta and phi'!R$22</f>
        <v>2.7736330886564242E-2</v>
      </c>
      <c r="V1096" s="700">
        <f>'3 Heat eta and phi'!S$22</f>
        <v>2.2937651321664143E-2</v>
      </c>
      <c r="W1096" s="700">
        <f>'3 Heat eta and phi'!T$22</f>
        <v>2.5096199088034954E-2</v>
      </c>
      <c r="X1096" s="700">
        <f>'3 Heat eta and phi'!U$22</f>
        <v>3.5413990172433629E-2</v>
      </c>
      <c r="Y1096" s="700">
        <f>'3 Heat eta and phi'!V$22</f>
        <v>3.2985583598380219E-2</v>
      </c>
      <c r="Z1096" s="700">
        <f>'3 Heat eta and phi'!W$22</f>
        <v>3.9051721215704549E-2</v>
      </c>
      <c r="AA1096" s="700">
        <f>'3 Heat eta and phi'!X$22</f>
        <v>3.0576593318389578E-2</v>
      </c>
      <c r="AB1096" s="700">
        <f>'3 Heat eta and phi'!Y$22</f>
        <v>2.9062794108648538E-2</v>
      </c>
      <c r="AC1096" s="700">
        <f>'3 Heat eta and phi'!Z$22</f>
        <v>3.8242815991483936E-2</v>
      </c>
      <c r="AD1096" s="700">
        <f>'3 Heat eta and phi'!AA$22</f>
        <v>3.4042891055378832E-2</v>
      </c>
      <c r="AE1096" s="700">
        <f>'3 Heat eta and phi'!AB$22</f>
        <v>3.2743963751557192E-2</v>
      </c>
      <c r="AF1096" s="700">
        <f>'3 Heat eta and phi'!AC$22</f>
        <v>3.7077256720010277E-2</v>
      </c>
      <c r="AG1096" s="700">
        <f>'3 Heat eta and phi'!AD$22</f>
        <v>3.8971075041507652E-2</v>
      </c>
      <c r="AH1096" s="700">
        <f>'3 Heat eta and phi'!AE$22</f>
        <v>3.600753901452769E-2</v>
      </c>
      <c r="AI1096" s="700">
        <f>'3 Heat eta and phi'!AF$22</f>
        <v>3.3408989472494932E-2</v>
      </c>
      <c r="AJ1096" s="700">
        <f>'3 Heat eta and phi'!AG$22</f>
        <v>3.0337279107051196E-2</v>
      </c>
      <c r="AK1096" s="700">
        <f>'3 Heat eta and phi'!AH$22</f>
        <v>3.4351544648789645E-2</v>
      </c>
      <c r="AL1096" s="700">
        <f>'3 Heat eta and phi'!AI$22</f>
        <v>4.3041548437846022E-2</v>
      </c>
      <c r="AM1096" s="700">
        <f>'3 Heat eta and phi'!AJ$22</f>
        <v>3.795603230874911E-2</v>
      </c>
      <c r="AN1096" s="700">
        <f>'3 Heat eta and phi'!AK$22</f>
        <v>3.8782267265832893E-2</v>
      </c>
      <c r="AO1096" s="700">
        <f>'3 Heat eta and phi'!AL$22</f>
        <v>4.1315298316505045E-2</v>
      </c>
      <c r="AP1096" s="700">
        <f>'3 Heat eta and phi'!AM$22</f>
        <v>3.581638000174614E-2</v>
      </c>
      <c r="AQ1096" s="700">
        <f>'3 Heat eta and phi'!AN$22</f>
        <v>4.5988500651830799E-2</v>
      </c>
      <c r="AR1096" s="700">
        <f>'3 Heat eta and phi'!AO$22</f>
        <v>4.5779260115942355E-2</v>
      </c>
      <c r="AS1096" s="700">
        <f>'3 Heat eta and phi'!AP$22</f>
        <v>4.0243186242407081E-2</v>
      </c>
      <c r="AT1096" s="700">
        <f>'3 Heat eta and phi'!AQ$22</f>
        <v>4.1673535789272131E-2</v>
      </c>
      <c r="AU1096" s="700">
        <f>'3 Heat eta and phi'!AR$22</f>
        <v>4.2268475875442135E-2</v>
      </c>
      <c r="AV1096" s="700">
        <f>'3 Heat eta and phi'!AS$22</f>
        <v>4.4877983585370207E-2</v>
      </c>
      <c r="AW1096" s="700">
        <f>'3 Heat eta and phi'!AT$22</f>
        <v>4.4580298076698166E-2</v>
      </c>
      <c r="AX1096" s="700">
        <f>'3 Heat eta and phi'!AU$22</f>
        <v>4.4534706536941138E-2</v>
      </c>
      <c r="AY1096" s="700">
        <f>'3 Heat eta and phi'!AV$22</f>
        <v>4.4780381636817641E-2</v>
      </c>
      <c r="AZ1096" s="700">
        <f>'3 Heat eta and phi'!AW$22</f>
        <v>4.5732490908387713E-2</v>
      </c>
      <c r="BA1096" s="700">
        <f>'3 Heat eta and phi'!AX$22</f>
        <v>4.7316152419067954E-2</v>
      </c>
      <c r="BB1096" s="700">
        <f>'3 Heat eta and phi'!AY$22</f>
        <v>3.8223692849313484E-2</v>
      </c>
      <c r="BC1096" s="700">
        <f>'3 Heat eta and phi'!AZ$22</f>
        <v>4.0189295897654409E-2</v>
      </c>
      <c r="BD1096" s="700">
        <f>'3 Heat eta and phi'!BA$22</f>
        <v>4.7151615347523546E-2</v>
      </c>
      <c r="BE1096" s="700">
        <f>'3 Heat eta and phi'!BB$22</f>
        <v>4.9933815432876671E-2</v>
      </c>
      <c r="BF1096" s="700">
        <f>'3 Heat eta and phi'!BC$22</f>
        <v>5.0007112867071712E-2</v>
      </c>
      <c r="BG1096" s="700">
        <f>'3 Heat eta and phi'!BD$22</f>
        <v>4.200378722671716E-2</v>
      </c>
      <c r="BH1096" s="700">
        <f>'3 Heat eta and phi'!BE$22</f>
        <v>4.6479600619728001E-2</v>
      </c>
    </row>
    <row r="1097" spans="1:60" s="697" customFormat="1" ht="12.75" x14ac:dyDescent="0.2">
      <c r="A1097" s="697" t="s">
        <v>6</v>
      </c>
      <c r="B1097" s="697" t="s">
        <v>27</v>
      </c>
      <c r="C1097" s="697" t="s">
        <v>26</v>
      </c>
      <c r="F1097" s="697" t="s">
        <v>9</v>
      </c>
      <c r="G1097" s="697">
        <v>1079</v>
      </c>
      <c r="H1097" s="697">
        <v>1063</v>
      </c>
      <c r="I1097" s="697">
        <v>1141</v>
      </c>
      <c r="J1097" s="697">
        <v>1188</v>
      </c>
      <c r="K1097" s="697">
        <v>1170</v>
      </c>
      <c r="L1097" s="697">
        <v>1247</v>
      </c>
      <c r="M1097" s="697">
        <v>1306</v>
      </c>
      <c r="N1097" s="697">
        <v>1381</v>
      </c>
      <c r="O1097" s="697">
        <v>1476</v>
      </c>
      <c r="P1097" s="697">
        <v>1496</v>
      </c>
      <c r="Q1097" s="697">
        <v>1462</v>
      </c>
      <c r="R1097" s="697">
        <v>1374</v>
      </c>
      <c r="S1097" s="697">
        <v>1220</v>
      </c>
      <c r="T1097" s="697">
        <v>952</v>
      </c>
      <c r="U1097" s="697">
        <v>653</v>
      </c>
      <c r="V1097" s="697">
        <v>295</v>
      </c>
      <c r="W1097" s="697">
        <v>91</v>
      </c>
      <c r="X1097" s="697">
        <v>30</v>
      </c>
      <c r="Y1097" s="697">
        <v>16</v>
      </c>
      <c r="Z1097" s="697">
        <v>20</v>
      </c>
      <c r="AA1097" s="697">
        <v>16</v>
      </c>
      <c r="AB1097" s="697">
        <v>14</v>
      </c>
      <c r="AC1097" s="697">
        <v>14</v>
      </c>
      <c r="AD1097" s="697">
        <v>11</v>
      </c>
      <c r="AE1097" s="697">
        <v>11</v>
      </c>
      <c r="AF1097" s="697">
        <v>11</v>
      </c>
      <c r="AG1097" s="697">
        <v>11</v>
      </c>
      <c r="AH1097" s="697">
        <v>11</v>
      </c>
      <c r="AI1097" s="697">
        <v>5</v>
      </c>
    </row>
    <row r="1098" spans="1:60" s="697" customFormat="1" ht="12.75" x14ac:dyDescent="0.2">
      <c r="A1098" s="697" t="s">
        <v>6</v>
      </c>
      <c r="B1098" s="697" t="s">
        <v>27</v>
      </c>
      <c r="C1098" s="697" t="s">
        <v>26</v>
      </c>
      <c r="F1098" s="697" t="s">
        <v>10</v>
      </c>
      <c r="G1098" s="697">
        <v>1.02717882812128E-2</v>
      </c>
      <c r="H1098" s="697">
        <v>1.02565586978126E-2</v>
      </c>
      <c r="I1098" s="697">
        <v>1.0630665884040999E-2</v>
      </c>
      <c r="J1098" s="697">
        <v>1.07394684505514E-2</v>
      </c>
      <c r="K1098" s="697">
        <v>1.06374273791015E-2</v>
      </c>
      <c r="L1098" s="697">
        <v>1.09663008301674E-2</v>
      </c>
      <c r="M1098" s="697">
        <v>1.17316277858125E-2</v>
      </c>
      <c r="N1098" s="697">
        <v>1.2236724350284001E-2</v>
      </c>
      <c r="O1098" s="697">
        <v>1.25903116016821E-2</v>
      </c>
      <c r="P1098" s="697">
        <v>1.2415659000937799E-2</v>
      </c>
      <c r="Q1098" s="697">
        <v>1.17682097349336E-2</v>
      </c>
      <c r="R1098" s="697">
        <v>1.1091378753632501E-2</v>
      </c>
      <c r="S1098" s="697">
        <v>9.7784617357571102E-3</v>
      </c>
      <c r="T1098" s="697">
        <v>7.2579231056591996E-3</v>
      </c>
      <c r="U1098" s="697">
        <v>5.1869444687155002E-3</v>
      </c>
      <c r="V1098" s="697">
        <v>2.3881418637220998E-3</v>
      </c>
      <c r="W1098" s="697">
        <v>7.2996213822755604E-4</v>
      </c>
      <c r="X1098" s="697">
        <v>2.3442261709409701E-4</v>
      </c>
      <c r="Y1098" s="697">
        <v>1.25088930411464E-4</v>
      </c>
      <c r="Z1098" s="697">
        <v>1.4918136724723099E-4</v>
      </c>
      <c r="AA1098" s="697">
        <v>1.2884833745379601E-4</v>
      </c>
      <c r="AB1098" s="697">
        <v>1.15149571067848E-4</v>
      </c>
      <c r="AC1098" s="697">
        <v>1.1600831945376701E-4</v>
      </c>
      <c r="AD1098" s="698">
        <v>9.1953254309263906E-5</v>
      </c>
      <c r="AE1098" s="698">
        <v>9.2094136952353798E-5</v>
      </c>
      <c r="AF1098" s="698">
        <v>8.8235058195031596E-5</v>
      </c>
      <c r="AG1098" s="698">
        <v>8.6132644272179194E-5</v>
      </c>
      <c r="AH1098" s="698">
        <v>8.5214508157352501E-5</v>
      </c>
      <c r="AI1098" s="698">
        <v>3.8245305388763503E-5</v>
      </c>
    </row>
    <row r="1099" spans="1:60" s="696" customFormat="1" ht="12.75" x14ac:dyDescent="0.2">
      <c r="A1099" s="696" t="s">
        <v>6</v>
      </c>
      <c r="B1099" s="696" t="s">
        <v>27</v>
      </c>
      <c r="C1099" s="696" t="s">
        <v>26</v>
      </c>
      <c r="D1099" s="696" t="s">
        <v>1077</v>
      </c>
      <c r="E1099" s="699" t="s">
        <v>1068</v>
      </c>
      <c r="F1099" s="696" t="s">
        <v>11</v>
      </c>
      <c r="G1099" s="696">
        <v>1</v>
      </c>
      <c r="H1099" s="696">
        <v>1</v>
      </c>
      <c r="I1099" s="696">
        <v>1</v>
      </c>
      <c r="J1099" s="696">
        <v>1</v>
      </c>
      <c r="K1099" s="696">
        <v>1</v>
      </c>
      <c r="L1099" s="696">
        <v>1</v>
      </c>
      <c r="M1099" s="696">
        <v>1</v>
      </c>
      <c r="N1099" s="696">
        <v>1</v>
      </c>
      <c r="O1099" s="696">
        <v>1</v>
      </c>
      <c r="P1099" s="696">
        <v>1</v>
      </c>
      <c r="Q1099" s="696">
        <v>1</v>
      </c>
      <c r="R1099" s="696">
        <v>1</v>
      </c>
      <c r="S1099" s="696">
        <v>1</v>
      </c>
      <c r="T1099" s="696">
        <v>1</v>
      </c>
      <c r="U1099" s="696">
        <v>1</v>
      </c>
      <c r="V1099" s="696">
        <v>1</v>
      </c>
      <c r="W1099" s="696">
        <v>1</v>
      </c>
      <c r="X1099" s="696">
        <v>1</v>
      </c>
      <c r="Y1099" s="696">
        <v>1</v>
      </c>
      <c r="Z1099" s="696">
        <v>1</v>
      </c>
      <c r="AA1099" s="696">
        <v>1</v>
      </c>
      <c r="AB1099" s="696">
        <v>1</v>
      </c>
      <c r="AC1099" s="696">
        <v>1</v>
      </c>
      <c r="AD1099" s="696">
        <v>1</v>
      </c>
      <c r="AE1099" s="696">
        <v>1</v>
      </c>
      <c r="AF1099" s="696">
        <v>1</v>
      </c>
      <c r="AG1099" s="696">
        <v>1</v>
      </c>
      <c r="AH1099" s="696">
        <v>1</v>
      </c>
      <c r="AI1099" s="696">
        <v>1</v>
      </c>
      <c r="AJ1099" s="705"/>
      <c r="AK1099" s="705"/>
      <c r="AL1099" s="705"/>
      <c r="AM1099" s="705"/>
      <c r="AN1099" s="705"/>
      <c r="AO1099" s="705"/>
      <c r="AP1099" s="705"/>
      <c r="AQ1099" s="705"/>
      <c r="AR1099" s="705"/>
      <c r="AS1099" s="705"/>
      <c r="AT1099" s="705"/>
      <c r="AU1099" s="705"/>
      <c r="AV1099" s="705"/>
      <c r="AW1099" s="705"/>
      <c r="AX1099" s="705"/>
      <c r="AY1099" s="705"/>
      <c r="AZ1099" s="705"/>
      <c r="BA1099" s="705"/>
      <c r="BB1099" s="705"/>
      <c r="BC1099" s="705"/>
      <c r="BD1099" s="705"/>
      <c r="BE1099" s="705"/>
      <c r="BF1099" s="705"/>
      <c r="BG1099" s="705"/>
      <c r="BH1099" s="705"/>
    </row>
    <row r="1100" spans="1:60" s="696" customFormat="1" ht="12.75" x14ac:dyDescent="0.2">
      <c r="A1100" s="696" t="s">
        <v>6</v>
      </c>
      <c r="B1100" s="696" t="s">
        <v>27</v>
      </c>
      <c r="C1100" s="696" t="s">
        <v>26</v>
      </c>
      <c r="D1100" s="696" t="s">
        <v>1077</v>
      </c>
      <c r="E1100" s="699" t="s">
        <v>1068</v>
      </c>
      <c r="F1100" s="696" t="s">
        <v>12</v>
      </c>
      <c r="G1100" s="700">
        <f>'3 Heat eta and phi'!D$18</f>
        <v>0.50580000000000003</v>
      </c>
      <c r="H1100" s="700">
        <f>'3 Heat eta and phi'!E$18</f>
        <v>0.51331800000000005</v>
      </c>
      <c r="I1100" s="700">
        <f>'3 Heat eta and phi'!F$18</f>
        <v>0.52095200000000008</v>
      </c>
      <c r="J1100" s="700">
        <f>'3 Heat eta and phi'!G$18</f>
        <v>0.52870200000000012</v>
      </c>
      <c r="K1100" s="700">
        <f>'3 Heat eta and phi'!H$18</f>
        <v>0.53656800000000016</v>
      </c>
      <c r="L1100" s="700">
        <f>'3 Heat eta and phi'!I$18</f>
        <v>0.54455000000000009</v>
      </c>
      <c r="M1100" s="700">
        <f>'3 Heat eta and phi'!J$18</f>
        <v>0.55264800000000014</v>
      </c>
      <c r="N1100" s="700">
        <f>'3 Heat eta and phi'!K$18</f>
        <v>0.56086200000000019</v>
      </c>
      <c r="O1100" s="700">
        <f>'3 Heat eta and phi'!L$18</f>
        <v>0.56919200000000025</v>
      </c>
      <c r="P1100" s="700">
        <f>'3 Heat eta and phi'!M$18</f>
        <v>0.57763800000000032</v>
      </c>
      <c r="Q1100" s="700">
        <f>'3 Heat eta and phi'!N$18</f>
        <v>0.58620000000000028</v>
      </c>
      <c r="R1100" s="700">
        <f>'3 Heat eta and phi'!O$18</f>
        <v>0.59487800000000024</v>
      </c>
      <c r="S1100" s="700">
        <f>'3 Heat eta and phi'!P$18</f>
        <v>0.60367200000000021</v>
      </c>
      <c r="T1100" s="700">
        <f>'3 Heat eta and phi'!Q$18</f>
        <v>0.61258200000000029</v>
      </c>
      <c r="U1100" s="700">
        <f>'3 Heat eta and phi'!R$18</f>
        <v>0.62160800000000038</v>
      </c>
      <c r="V1100" s="700">
        <f>'3 Heat eta and phi'!S$18</f>
        <v>0.63075000000000037</v>
      </c>
      <c r="W1100" s="700">
        <f>'3 Heat eta and phi'!T$18</f>
        <v>0.64000800000000035</v>
      </c>
      <c r="X1100" s="700">
        <f>'3 Heat eta and phi'!U$18</f>
        <v>0.64938200000000035</v>
      </c>
      <c r="Y1100" s="700">
        <f>'3 Heat eta and phi'!V$18</f>
        <v>0.65887200000000035</v>
      </c>
      <c r="Z1100" s="700">
        <f>'3 Heat eta and phi'!W$18</f>
        <v>0.66847800000000035</v>
      </c>
      <c r="AA1100" s="700">
        <f>'3 Heat eta and phi'!X$18</f>
        <v>0.67820000000000036</v>
      </c>
      <c r="AB1100" s="700">
        <f>'3 Heat eta and phi'!Y$18</f>
        <v>0.68803800000000048</v>
      </c>
      <c r="AC1100" s="700">
        <f>'3 Heat eta and phi'!Z$18</f>
        <v>0.6979920000000005</v>
      </c>
      <c r="AD1100" s="700">
        <f>'3 Heat eta and phi'!AA$18</f>
        <v>0.70806200000000041</v>
      </c>
      <c r="AE1100" s="700">
        <f>'3 Heat eta and phi'!AB$18</f>
        <v>0.71824800000000055</v>
      </c>
      <c r="AF1100" s="700">
        <f>'3 Heat eta and phi'!AC$18</f>
        <v>0.73</v>
      </c>
      <c r="AG1100" s="700">
        <f>'3 Heat eta and phi'!AD$18</f>
        <v>0.73499999999999999</v>
      </c>
      <c r="AH1100" s="700">
        <f>'3 Heat eta and phi'!AE$18</f>
        <v>0.74299999999999999</v>
      </c>
      <c r="AI1100" s="700">
        <f>'3 Heat eta and phi'!AF$18</f>
        <v>0.75</v>
      </c>
      <c r="AJ1100" s="705"/>
      <c r="AK1100" s="705"/>
      <c r="AL1100" s="705"/>
      <c r="AM1100" s="705"/>
      <c r="AN1100" s="705"/>
      <c r="AO1100" s="705"/>
      <c r="AP1100" s="705"/>
      <c r="AQ1100" s="705"/>
      <c r="AR1100" s="705"/>
      <c r="AS1100" s="705"/>
      <c r="AT1100" s="705"/>
      <c r="AU1100" s="705"/>
      <c r="AV1100" s="705"/>
      <c r="AW1100" s="705"/>
      <c r="AX1100" s="705"/>
      <c r="AY1100" s="705"/>
      <c r="AZ1100" s="705"/>
      <c r="BA1100" s="705"/>
      <c r="BB1100" s="705"/>
      <c r="BC1100" s="705"/>
      <c r="BD1100" s="705"/>
      <c r="BE1100" s="705"/>
      <c r="BF1100" s="705"/>
      <c r="BG1100" s="705"/>
      <c r="BH1100" s="705"/>
    </row>
    <row r="1101" spans="1:60" s="696" customFormat="1" ht="12.75" x14ac:dyDescent="0.2">
      <c r="A1101" s="696" t="s">
        <v>6</v>
      </c>
      <c r="B1101" s="696" t="s">
        <v>27</v>
      </c>
      <c r="C1101" s="696" t="s">
        <v>26</v>
      </c>
      <c r="D1101" s="696" t="s">
        <v>1077</v>
      </c>
      <c r="E1101" s="699" t="s">
        <v>1068</v>
      </c>
      <c r="F1101" s="696" t="s">
        <v>13</v>
      </c>
      <c r="G1101" s="700">
        <f>'3 Heat eta and phi'!D$22</f>
        <v>2.2523315150448586E-2</v>
      </c>
      <c r="H1101" s="700">
        <f>'3 Heat eta and phi'!E$22</f>
        <v>2.1811785400176031E-2</v>
      </c>
      <c r="I1101" s="700">
        <f>'3 Heat eta and phi'!F$22</f>
        <v>2.6727624406541084E-2</v>
      </c>
      <c r="J1101" s="700">
        <f>'3 Heat eta and phi'!G$22</f>
        <v>4.0780453506767511E-2</v>
      </c>
      <c r="K1101" s="700">
        <f>'3 Heat eta and phi'!H$22</f>
        <v>2.7763134774204778E-2</v>
      </c>
      <c r="L1101" s="700">
        <f>'3 Heat eta and phi'!I$22</f>
        <v>2.8807307219392175E-2</v>
      </c>
      <c r="M1101" s="700">
        <f>'3 Heat eta and phi'!J$22</f>
        <v>2.528533801580346E-2</v>
      </c>
      <c r="N1101" s="700">
        <f>'3 Heat eta and phi'!K$22</f>
        <v>2.3170089520800352E-2</v>
      </c>
      <c r="O1101" s="700">
        <f>'3 Heat eta and phi'!L$22</f>
        <v>2.9127917178452426E-2</v>
      </c>
      <c r="P1101" s="700">
        <f>'3 Heat eta and phi'!M$22</f>
        <v>3.0520961234871025E-2</v>
      </c>
      <c r="Q1101" s="700">
        <f>'3 Heat eta and phi'!N$22</f>
        <v>3.0449692782649196E-2</v>
      </c>
      <c r="R1101" s="700">
        <f>'3 Heat eta and phi'!O$22</f>
        <v>2.9315757019968917E-2</v>
      </c>
      <c r="S1101" s="700">
        <f>'3 Heat eta and phi'!P$22</f>
        <v>2.6947938951335515E-2</v>
      </c>
      <c r="T1101" s="700">
        <f>'3 Heat eta and phi'!Q$22</f>
        <v>2.685916928335319E-2</v>
      </c>
      <c r="U1101" s="700">
        <f>'3 Heat eta and phi'!R$22</f>
        <v>2.7736330886564242E-2</v>
      </c>
      <c r="V1101" s="700">
        <f>'3 Heat eta and phi'!S$22</f>
        <v>2.2937651321664143E-2</v>
      </c>
      <c r="W1101" s="700">
        <f>'3 Heat eta and phi'!T$22</f>
        <v>2.5096199088034954E-2</v>
      </c>
      <c r="X1101" s="700">
        <f>'3 Heat eta and phi'!U$22</f>
        <v>3.5413990172433629E-2</v>
      </c>
      <c r="Y1101" s="700">
        <f>'3 Heat eta and phi'!V$22</f>
        <v>3.2985583598380219E-2</v>
      </c>
      <c r="Z1101" s="700">
        <f>'3 Heat eta and phi'!W$22</f>
        <v>3.9051721215704549E-2</v>
      </c>
      <c r="AA1101" s="700">
        <f>'3 Heat eta and phi'!X$22</f>
        <v>3.0576593318389578E-2</v>
      </c>
      <c r="AB1101" s="700">
        <f>'3 Heat eta and phi'!Y$22</f>
        <v>2.9062794108648538E-2</v>
      </c>
      <c r="AC1101" s="700">
        <f>'3 Heat eta and phi'!Z$22</f>
        <v>3.8242815991483936E-2</v>
      </c>
      <c r="AD1101" s="700">
        <f>'3 Heat eta and phi'!AA$22</f>
        <v>3.4042891055378832E-2</v>
      </c>
      <c r="AE1101" s="700">
        <f>'3 Heat eta and phi'!AB$22</f>
        <v>3.2743963751557192E-2</v>
      </c>
      <c r="AF1101" s="700">
        <f>'3 Heat eta and phi'!AC$22</f>
        <v>3.7077256720010277E-2</v>
      </c>
      <c r="AG1101" s="700">
        <f>'3 Heat eta and phi'!AD$22</f>
        <v>3.8971075041507652E-2</v>
      </c>
      <c r="AH1101" s="700">
        <f>'3 Heat eta and phi'!AE$22</f>
        <v>3.600753901452769E-2</v>
      </c>
      <c r="AI1101" s="700">
        <f>'3 Heat eta and phi'!AF$22</f>
        <v>3.3408989472494932E-2</v>
      </c>
      <c r="AJ1101" s="705"/>
      <c r="AK1101" s="705"/>
      <c r="AL1101" s="705"/>
      <c r="AM1101" s="705"/>
      <c r="AN1101" s="705"/>
      <c r="AO1101" s="705"/>
      <c r="AP1101" s="705"/>
      <c r="AQ1101" s="705"/>
      <c r="AR1101" s="705"/>
      <c r="AS1101" s="705"/>
      <c r="AT1101" s="705"/>
      <c r="AU1101" s="705"/>
      <c r="AV1101" s="705"/>
      <c r="AW1101" s="705"/>
      <c r="AX1101" s="705"/>
      <c r="AY1101" s="705"/>
      <c r="AZ1101" s="705"/>
      <c r="BA1101" s="705"/>
      <c r="BB1101" s="705"/>
      <c r="BC1101" s="705"/>
      <c r="BD1101" s="705"/>
      <c r="BE1101" s="705"/>
      <c r="BF1101" s="705"/>
      <c r="BG1101" s="705"/>
      <c r="BH1101" s="705"/>
    </row>
    <row r="1102" spans="1:60" s="697" customFormat="1" ht="12.75" x14ac:dyDescent="0.2">
      <c r="A1102" s="697" t="s">
        <v>6</v>
      </c>
      <c r="B1102" s="697" t="s">
        <v>27</v>
      </c>
      <c r="C1102" s="697" t="s">
        <v>22</v>
      </c>
      <c r="F1102" s="697" t="s">
        <v>9</v>
      </c>
      <c r="Q1102" s="697">
        <v>10</v>
      </c>
      <c r="R1102" s="697">
        <v>10</v>
      </c>
      <c r="S1102" s="697">
        <v>10</v>
      </c>
      <c r="T1102" s="697">
        <v>10</v>
      </c>
      <c r="U1102" s="697">
        <v>10</v>
      </c>
      <c r="V1102" s="697">
        <v>13</v>
      </c>
      <c r="W1102" s="697">
        <v>12</v>
      </c>
      <c r="X1102" s="697">
        <v>15</v>
      </c>
      <c r="Y1102" s="697">
        <v>13</v>
      </c>
      <c r="Z1102" s="697">
        <v>12</v>
      </c>
      <c r="AA1102" s="697">
        <v>12</v>
      </c>
      <c r="AB1102" s="697">
        <v>12</v>
      </c>
      <c r="AC1102" s="697">
        <v>12</v>
      </c>
      <c r="AD1102" s="697">
        <v>12</v>
      </c>
      <c r="AE1102" s="697">
        <v>12</v>
      </c>
      <c r="AF1102" s="697">
        <v>12</v>
      </c>
      <c r="AG1102" s="697">
        <v>12</v>
      </c>
      <c r="AH1102" s="697">
        <v>12</v>
      </c>
      <c r="AI1102" s="697">
        <v>12</v>
      </c>
      <c r="AJ1102" s="697">
        <v>12</v>
      </c>
      <c r="AK1102" s="697">
        <v>12</v>
      </c>
      <c r="AL1102" s="697">
        <v>12</v>
      </c>
      <c r="AM1102" s="697">
        <v>12</v>
      </c>
      <c r="AN1102" s="697">
        <v>12</v>
      </c>
      <c r="AO1102" s="697">
        <v>12</v>
      </c>
      <c r="AP1102" s="697">
        <v>12</v>
      </c>
      <c r="AQ1102" s="697">
        <v>12</v>
      </c>
      <c r="AR1102" s="697">
        <v>12</v>
      </c>
      <c r="AS1102" s="697">
        <v>12</v>
      </c>
      <c r="AT1102" s="697">
        <v>12</v>
      </c>
      <c r="AU1102" s="697">
        <v>12</v>
      </c>
      <c r="AV1102" s="697">
        <v>12</v>
      </c>
      <c r="AW1102" s="697">
        <v>12</v>
      </c>
      <c r="AX1102" s="697">
        <v>12</v>
      </c>
      <c r="AY1102" s="697">
        <v>12</v>
      </c>
      <c r="AZ1102" s="697">
        <v>12</v>
      </c>
      <c r="BA1102" s="697">
        <v>12</v>
      </c>
      <c r="BB1102" s="697">
        <v>12</v>
      </c>
      <c r="BC1102" s="697">
        <v>4</v>
      </c>
    </row>
    <row r="1103" spans="1:60" s="697" customFormat="1" ht="12.75" x14ac:dyDescent="0.2">
      <c r="A1103" s="697" t="s">
        <v>6</v>
      </c>
      <c r="B1103" s="697" t="s">
        <v>27</v>
      </c>
      <c r="C1103" s="697" t="s">
        <v>22</v>
      </c>
      <c r="F1103" s="697" t="s">
        <v>10</v>
      </c>
      <c r="Q1103" s="698">
        <v>8.0493910635660401E-5</v>
      </c>
      <c r="R1103" s="698">
        <v>8.0723280594123301E-5</v>
      </c>
      <c r="S1103" s="698">
        <v>8.0151325702927098E-5</v>
      </c>
      <c r="T1103" s="698">
        <v>7.62386880846554E-5</v>
      </c>
      <c r="U1103" s="698">
        <v>7.9432533977266397E-5</v>
      </c>
      <c r="V1103" s="697">
        <v>1.05240149926737E-4</v>
      </c>
      <c r="W1103" s="698">
        <v>9.6258743502534807E-5</v>
      </c>
      <c r="X1103" s="697">
        <v>1.1721130854704899E-4</v>
      </c>
      <c r="Y1103" s="697">
        <v>1.01634755959315E-4</v>
      </c>
      <c r="Z1103" s="698">
        <v>8.9508820348338506E-5</v>
      </c>
      <c r="AA1103" s="698">
        <v>9.6636253090346804E-5</v>
      </c>
      <c r="AB1103" s="698">
        <v>9.8699632343869498E-5</v>
      </c>
      <c r="AC1103" s="698">
        <v>9.9435702388942797E-5</v>
      </c>
      <c r="AD1103" s="697">
        <v>1.00312641064652E-4</v>
      </c>
      <c r="AE1103" s="697">
        <v>1.0046633122075E-4</v>
      </c>
      <c r="AF1103" s="698">
        <v>9.6256427121852597E-5</v>
      </c>
      <c r="AG1103" s="698">
        <v>9.3962884660559102E-5</v>
      </c>
      <c r="AH1103" s="698">
        <v>9.2961281626202698E-5</v>
      </c>
      <c r="AI1103" s="698">
        <v>9.1788732933032499E-5</v>
      </c>
      <c r="AJ1103" s="698">
        <v>9.3764650726676E-5</v>
      </c>
      <c r="AK1103" s="698">
        <v>9.4238864107557997E-5</v>
      </c>
      <c r="AL1103" s="698">
        <v>9.0245241443623003E-5</v>
      </c>
      <c r="AM1103" s="698">
        <v>9.2254468575821605E-5</v>
      </c>
      <c r="AN1103" s="698">
        <v>9.0812774330255796E-5</v>
      </c>
      <c r="AO1103" s="698">
        <v>9.0975944444023302E-5</v>
      </c>
      <c r="AP1103" s="698">
        <v>9.13235059093919E-5</v>
      </c>
      <c r="AQ1103" s="698">
        <v>8.6268871315600299E-5</v>
      </c>
      <c r="AR1103" s="698">
        <v>8.8390627647115094E-5</v>
      </c>
      <c r="AS1103" s="698">
        <v>8.8090851031029995E-5</v>
      </c>
      <c r="AT1103" s="698">
        <v>8.6520159197092905E-5</v>
      </c>
      <c r="AU1103" s="698">
        <v>8.60782738436819E-5</v>
      </c>
      <c r="AV1103" s="698">
        <v>8.5168598337792895E-5</v>
      </c>
      <c r="AW1103" s="698">
        <v>8.7687889571717696E-5</v>
      </c>
      <c r="AX1103" s="698">
        <v>8.6984886375992196E-5</v>
      </c>
      <c r="AY1103" s="698">
        <v>8.6605705872588599E-5</v>
      </c>
      <c r="AZ1103" s="698">
        <v>8.7279074841806705E-5</v>
      </c>
      <c r="BA1103" s="698">
        <v>8.87324568538429E-5</v>
      </c>
      <c r="BB1103" s="698">
        <v>9.0174035889266298E-5</v>
      </c>
      <c r="BC1103" s="698">
        <v>3.0067501540959498E-5</v>
      </c>
    </row>
    <row r="1104" spans="1:60" s="696" customFormat="1" ht="12.75" x14ac:dyDescent="0.2">
      <c r="A1104" s="696" t="s">
        <v>6</v>
      </c>
      <c r="B1104" s="696" t="s">
        <v>27</v>
      </c>
      <c r="C1104" s="696" t="s">
        <v>22</v>
      </c>
      <c r="D1104" s="696" t="s">
        <v>1077</v>
      </c>
      <c r="E1104" s="699" t="s">
        <v>1068</v>
      </c>
      <c r="F1104" s="696" t="s">
        <v>11</v>
      </c>
      <c r="G1104" s="705"/>
      <c r="H1104" s="705"/>
      <c r="I1104" s="705"/>
      <c r="J1104" s="705"/>
      <c r="K1104" s="705"/>
      <c r="L1104" s="705"/>
      <c r="M1104" s="705"/>
      <c r="N1104" s="705"/>
      <c r="O1104" s="705"/>
      <c r="P1104" s="705"/>
      <c r="Q1104" s="696">
        <v>1</v>
      </c>
      <c r="R1104" s="696">
        <v>1</v>
      </c>
      <c r="S1104" s="696">
        <v>1</v>
      </c>
      <c r="T1104" s="696">
        <v>1</v>
      </c>
      <c r="U1104" s="696">
        <v>1</v>
      </c>
      <c r="V1104" s="696">
        <v>1</v>
      </c>
      <c r="W1104" s="696">
        <v>1</v>
      </c>
      <c r="X1104" s="696">
        <v>1</v>
      </c>
      <c r="Y1104" s="696">
        <v>1</v>
      </c>
      <c r="Z1104" s="696">
        <v>1</v>
      </c>
      <c r="AA1104" s="696">
        <v>1</v>
      </c>
      <c r="AB1104" s="696">
        <v>1</v>
      </c>
      <c r="AC1104" s="696">
        <v>1</v>
      </c>
      <c r="AD1104" s="696">
        <v>1</v>
      </c>
      <c r="AE1104" s="696">
        <v>1</v>
      </c>
      <c r="AF1104" s="696">
        <v>1</v>
      </c>
      <c r="AG1104" s="696">
        <v>1</v>
      </c>
      <c r="AH1104" s="696">
        <v>1</v>
      </c>
      <c r="AI1104" s="696">
        <v>1</v>
      </c>
      <c r="AJ1104" s="696">
        <v>1</v>
      </c>
      <c r="AK1104" s="696">
        <v>1</v>
      </c>
      <c r="AL1104" s="696">
        <v>1</v>
      </c>
      <c r="AM1104" s="696">
        <v>1</v>
      </c>
      <c r="AN1104" s="696">
        <v>1</v>
      </c>
      <c r="AO1104" s="696">
        <v>1</v>
      </c>
      <c r="AP1104" s="696">
        <v>1</v>
      </c>
      <c r="AQ1104" s="696">
        <v>1</v>
      </c>
      <c r="AR1104" s="696">
        <v>1</v>
      </c>
      <c r="AS1104" s="696">
        <v>1</v>
      </c>
      <c r="AT1104" s="696">
        <v>1</v>
      </c>
      <c r="AU1104" s="696">
        <v>1</v>
      </c>
      <c r="AV1104" s="696">
        <v>1</v>
      </c>
      <c r="AW1104" s="696">
        <v>1</v>
      </c>
      <c r="AX1104" s="696">
        <v>1</v>
      </c>
      <c r="AY1104" s="696">
        <v>1</v>
      </c>
      <c r="AZ1104" s="696">
        <v>1</v>
      </c>
      <c r="BA1104" s="696">
        <v>1</v>
      </c>
      <c r="BB1104" s="696">
        <v>1</v>
      </c>
      <c r="BC1104" s="696">
        <v>1</v>
      </c>
      <c r="BD1104" s="705"/>
      <c r="BE1104" s="705"/>
      <c r="BF1104" s="705"/>
      <c r="BG1104" s="705"/>
      <c r="BH1104" s="705"/>
    </row>
    <row r="1105" spans="1:60" s="696" customFormat="1" ht="12.75" x14ac:dyDescent="0.2">
      <c r="A1105" s="696" t="s">
        <v>6</v>
      </c>
      <c r="B1105" s="696" t="s">
        <v>27</v>
      </c>
      <c r="C1105" s="696" t="s">
        <v>22</v>
      </c>
      <c r="D1105" s="696" t="s">
        <v>1077</v>
      </c>
      <c r="E1105" s="699" t="s">
        <v>1068</v>
      </c>
      <c r="F1105" s="696" t="s">
        <v>12</v>
      </c>
      <c r="G1105" s="705"/>
      <c r="H1105" s="705"/>
      <c r="I1105" s="705"/>
      <c r="J1105" s="705"/>
      <c r="K1105" s="705"/>
      <c r="L1105" s="705"/>
      <c r="M1105" s="705"/>
      <c r="N1105" s="705"/>
      <c r="O1105" s="705"/>
      <c r="P1105" s="705"/>
      <c r="Q1105" s="700">
        <f>'3 Heat eta and phi'!N$18</f>
        <v>0.58620000000000028</v>
      </c>
      <c r="R1105" s="700">
        <f>'3 Heat eta and phi'!O$18</f>
        <v>0.59487800000000024</v>
      </c>
      <c r="S1105" s="700">
        <f>'3 Heat eta and phi'!P$18</f>
        <v>0.60367200000000021</v>
      </c>
      <c r="T1105" s="700">
        <f>'3 Heat eta and phi'!Q$18</f>
        <v>0.61258200000000029</v>
      </c>
      <c r="U1105" s="700">
        <f>'3 Heat eta and phi'!R$18</f>
        <v>0.62160800000000038</v>
      </c>
      <c r="V1105" s="700">
        <f>'3 Heat eta and phi'!S$18</f>
        <v>0.63075000000000037</v>
      </c>
      <c r="W1105" s="700">
        <f>'3 Heat eta and phi'!T$18</f>
        <v>0.64000800000000035</v>
      </c>
      <c r="X1105" s="700">
        <f>'3 Heat eta and phi'!U$18</f>
        <v>0.64938200000000035</v>
      </c>
      <c r="Y1105" s="700">
        <f>'3 Heat eta and phi'!V$18</f>
        <v>0.65887200000000035</v>
      </c>
      <c r="Z1105" s="700">
        <f>'3 Heat eta and phi'!W$18</f>
        <v>0.66847800000000035</v>
      </c>
      <c r="AA1105" s="700">
        <f>'3 Heat eta and phi'!X$18</f>
        <v>0.67820000000000036</v>
      </c>
      <c r="AB1105" s="700">
        <f>'3 Heat eta and phi'!Y$18</f>
        <v>0.68803800000000048</v>
      </c>
      <c r="AC1105" s="700">
        <f>'3 Heat eta and phi'!Z$18</f>
        <v>0.6979920000000005</v>
      </c>
      <c r="AD1105" s="700">
        <f>'3 Heat eta and phi'!AA$18</f>
        <v>0.70806200000000041</v>
      </c>
      <c r="AE1105" s="700">
        <f>'3 Heat eta and phi'!AB$18</f>
        <v>0.71824800000000055</v>
      </c>
      <c r="AF1105" s="700">
        <f>'3 Heat eta and phi'!AC$18</f>
        <v>0.73</v>
      </c>
      <c r="AG1105" s="700">
        <f>'3 Heat eta and phi'!AD$18</f>
        <v>0.73499999999999999</v>
      </c>
      <c r="AH1105" s="700">
        <f>'3 Heat eta and phi'!AE$18</f>
        <v>0.74299999999999999</v>
      </c>
      <c r="AI1105" s="700">
        <f>'3 Heat eta and phi'!AF$18</f>
        <v>0.75</v>
      </c>
      <c r="AJ1105" s="700">
        <f>'3 Heat eta and phi'!AG$18</f>
        <v>0.75700000000000001</v>
      </c>
      <c r="AK1105" s="700">
        <f>'3 Heat eta and phi'!AH$18</f>
        <v>0.76300000000000001</v>
      </c>
      <c r="AL1105" s="700">
        <f>'3 Heat eta and phi'!AI$18</f>
        <v>0.77</v>
      </c>
      <c r="AM1105" s="700">
        <f>'3 Heat eta and phi'!AJ$18</f>
        <v>0.77600000000000002</v>
      </c>
      <c r="AN1105" s="700">
        <f>'3 Heat eta and phi'!AK$18</f>
        <v>0.78200000000000003</v>
      </c>
      <c r="AO1105" s="700">
        <f>'3 Heat eta and phi'!AL$18</f>
        <v>0.79</v>
      </c>
      <c r="AP1105" s="700">
        <f>'3 Heat eta and phi'!AM$18</f>
        <v>0.79700000000000004</v>
      </c>
      <c r="AQ1105" s="700">
        <f>'3 Heat eta and phi'!AN$18</f>
        <v>0.80400000000000005</v>
      </c>
      <c r="AR1105" s="700">
        <f>'3 Heat eta and phi'!AO$18</f>
        <v>0.81</v>
      </c>
      <c r="AS1105" s="700">
        <f>'3 Heat eta and phi'!AP$18</f>
        <v>0.81599999999999995</v>
      </c>
      <c r="AT1105" s="700">
        <f>'3 Heat eta and phi'!AQ$18</f>
        <v>0.82099999999999995</v>
      </c>
      <c r="AU1105" s="700">
        <f>'3 Heat eta and phi'!AR$18</f>
        <v>0.82599999999999996</v>
      </c>
      <c r="AV1105" s="700">
        <f>'3 Heat eta and phi'!AS$18</f>
        <v>0.83199999999999996</v>
      </c>
      <c r="AW1105" s="700">
        <f>'3 Heat eta and phi'!AT$18</f>
        <v>0.83699999999999997</v>
      </c>
      <c r="AX1105" s="700">
        <f>'3 Heat eta and phi'!AU$18</f>
        <v>0.84099999999999997</v>
      </c>
      <c r="AY1105" s="700">
        <f>'3 Heat eta and phi'!AV$18</f>
        <v>0.84499999999999997</v>
      </c>
      <c r="AZ1105" s="700">
        <f>'3 Heat eta and phi'!AW$18</f>
        <v>0.84899999999999998</v>
      </c>
      <c r="BA1105" s="700">
        <f>'3 Heat eta and phi'!AX$18</f>
        <v>0.85199999999999998</v>
      </c>
      <c r="BB1105" s="700">
        <f>'3 Heat eta and phi'!AY$18</f>
        <v>0.85499999999999998</v>
      </c>
      <c r="BC1105" s="700">
        <f>'3 Heat eta and phi'!AZ$18</f>
        <v>0.85799999999999998</v>
      </c>
      <c r="BD1105" s="705"/>
      <c r="BE1105" s="705"/>
      <c r="BF1105" s="705"/>
      <c r="BG1105" s="705"/>
      <c r="BH1105" s="705"/>
    </row>
    <row r="1106" spans="1:60" s="696" customFormat="1" ht="12.75" x14ac:dyDescent="0.2">
      <c r="A1106" s="696" t="s">
        <v>6</v>
      </c>
      <c r="B1106" s="696" t="s">
        <v>27</v>
      </c>
      <c r="C1106" s="696" t="s">
        <v>22</v>
      </c>
      <c r="D1106" s="696" t="s">
        <v>1077</v>
      </c>
      <c r="E1106" s="699" t="s">
        <v>1068</v>
      </c>
      <c r="F1106" s="696" t="s">
        <v>13</v>
      </c>
      <c r="G1106" s="705"/>
      <c r="H1106" s="705"/>
      <c r="I1106" s="705"/>
      <c r="J1106" s="705"/>
      <c r="K1106" s="705"/>
      <c r="L1106" s="705"/>
      <c r="M1106" s="705"/>
      <c r="N1106" s="705"/>
      <c r="O1106" s="705"/>
      <c r="P1106" s="705"/>
      <c r="Q1106" s="700">
        <f>'3 Heat eta and phi'!N$22</f>
        <v>3.0449692782649196E-2</v>
      </c>
      <c r="R1106" s="700">
        <f>'3 Heat eta and phi'!O$22</f>
        <v>2.9315757019968917E-2</v>
      </c>
      <c r="S1106" s="700">
        <f>'3 Heat eta and phi'!P$22</f>
        <v>2.6947938951335515E-2</v>
      </c>
      <c r="T1106" s="700">
        <f>'3 Heat eta and phi'!Q$22</f>
        <v>2.685916928335319E-2</v>
      </c>
      <c r="U1106" s="700">
        <f>'3 Heat eta and phi'!R$22</f>
        <v>2.7736330886564242E-2</v>
      </c>
      <c r="V1106" s="700">
        <f>'3 Heat eta and phi'!S$22</f>
        <v>2.2937651321664143E-2</v>
      </c>
      <c r="W1106" s="700">
        <f>'3 Heat eta and phi'!T$22</f>
        <v>2.5096199088034954E-2</v>
      </c>
      <c r="X1106" s="700">
        <f>'3 Heat eta and phi'!U$22</f>
        <v>3.5413990172433629E-2</v>
      </c>
      <c r="Y1106" s="700">
        <f>'3 Heat eta and phi'!V$22</f>
        <v>3.2985583598380219E-2</v>
      </c>
      <c r="Z1106" s="700">
        <f>'3 Heat eta and phi'!W$22</f>
        <v>3.9051721215704549E-2</v>
      </c>
      <c r="AA1106" s="700">
        <f>'3 Heat eta and phi'!X$22</f>
        <v>3.0576593318389578E-2</v>
      </c>
      <c r="AB1106" s="700">
        <f>'3 Heat eta and phi'!Y$22</f>
        <v>2.9062794108648538E-2</v>
      </c>
      <c r="AC1106" s="700">
        <f>'3 Heat eta and phi'!Z$22</f>
        <v>3.8242815991483936E-2</v>
      </c>
      <c r="AD1106" s="700">
        <f>'3 Heat eta and phi'!AA$22</f>
        <v>3.4042891055378832E-2</v>
      </c>
      <c r="AE1106" s="700">
        <f>'3 Heat eta and phi'!AB$22</f>
        <v>3.2743963751557192E-2</v>
      </c>
      <c r="AF1106" s="700">
        <f>'3 Heat eta and phi'!AC$22</f>
        <v>3.7077256720010277E-2</v>
      </c>
      <c r="AG1106" s="700">
        <f>'3 Heat eta and phi'!AD$22</f>
        <v>3.8971075041507652E-2</v>
      </c>
      <c r="AH1106" s="700">
        <f>'3 Heat eta and phi'!AE$22</f>
        <v>3.600753901452769E-2</v>
      </c>
      <c r="AI1106" s="700">
        <f>'3 Heat eta and phi'!AF$22</f>
        <v>3.3408989472494932E-2</v>
      </c>
      <c r="AJ1106" s="700">
        <f>'3 Heat eta and phi'!AG$22</f>
        <v>3.0337279107051196E-2</v>
      </c>
      <c r="AK1106" s="700">
        <f>'3 Heat eta and phi'!AH$22</f>
        <v>3.4351544648789645E-2</v>
      </c>
      <c r="AL1106" s="700">
        <f>'3 Heat eta and phi'!AI$22</f>
        <v>4.3041548437846022E-2</v>
      </c>
      <c r="AM1106" s="700">
        <f>'3 Heat eta and phi'!AJ$22</f>
        <v>3.795603230874911E-2</v>
      </c>
      <c r="AN1106" s="700">
        <f>'3 Heat eta and phi'!AK$22</f>
        <v>3.8782267265832893E-2</v>
      </c>
      <c r="AO1106" s="700">
        <f>'3 Heat eta and phi'!AL$22</f>
        <v>4.1315298316505045E-2</v>
      </c>
      <c r="AP1106" s="700">
        <f>'3 Heat eta and phi'!AM$22</f>
        <v>3.581638000174614E-2</v>
      </c>
      <c r="AQ1106" s="700">
        <f>'3 Heat eta and phi'!AN$22</f>
        <v>4.5988500651830799E-2</v>
      </c>
      <c r="AR1106" s="700">
        <f>'3 Heat eta and phi'!AO$22</f>
        <v>4.5779260115942355E-2</v>
      </c>
      <c r="AS1106" s="700">
        <f>'3 Heat eta and phi'!AP$22</f>
        <v>4.0243186242407081E-2</v>
      </c>
      <c r="AT1106" s="700">
        <f>'3 Heat eta and phi'!AQ$22</f>
        <v>4.1673535789272131E-2</v>
      </c>
      <c r="AU1106" s="700">
        <f>'3 Heat eta and phi'!AR$22</f>
        <v>4.2268475875442135E-2</v>
      </c>
      <c r="AV1106" s="700">
        <f>'3 Heat eta and phi'!AS$22</f>
        <v>4.4877983585370207E-2</v>
      </c>
      <c r="AW1106" s="700">
        <f>'3 Heat eta and phi'!AT$22</f>
        <v>4.4580298076698166E-2</v>
      </c>
      <c r="AX1106" s="700">
        <f>'3 Heat eta and phi'!AU$22</f>
        <v>4.4534706536941138E-2</v>
      </c>
      <c r="AY1106" s="700">
        <f>'3 Heat eta and phi'!AV$22</f>
        <v>4.4780381636817641E-2</v>
      </c>
      <c r="AZ1106" s="700">
        <f>'3 Heat eta and phi'!AW$22</f>
        <v>4.5732490908387713E-2</v>
      </c>
      <c r="BA1106" s="700">
        <f>'3 Heat eta and phi'!AX$22</f>
        <v>4.7316152419067954E-2</v>
      </c>
      <c r="BB1106" s="700">
        <f>'3 Heat eta and phi'!AY$22</f>
        <v>3.8223692849313484E-2</v>
      </c>
      <c r="BC1106" s="700">
        <f>'3 Heat eta and phi'!AZ$22</f>
        <v>4.0189295897654409E-2</v>
      </c>
      <c r="BD1106" s="705"/>
      <c r="BE1106" s="705"/>
      <c r="BF1106" s="705"/>
      <c r="BG1106" s="705"/>
      <c r="BH1106" s="705"/>
    </row>
    <row r="1107" spans="1:60" s="697" customFormat="1" ht="12.75" x14ac:dyDescent="0.2">
      <c r="A1107" s="697" t="s">
        <v>6</v>
      </c>
      <c r="B1107" s="697" t="s">
        <v>27</v>
      </c>
      <c r="C1107" s="697" t="s">
        <v>16</v>
      </c>
      <c r="F1107" s="697" t="s">
        <v>9</v>
      </c>
      <c r="G1107" s="697">
        <v>736</v>
      </c>
      <c r="H1107" s="697">
        <v>882</v>
      </c>
      <c r="I1107" s="697">
        <v>1226</v>
      </c>
      <c r="J1107" s="697">
        <v>1428</v>
      </c>
      <c r="K1107" s="697">
        <v>1580</v>
      </c>
      <c r="L1107" s="697">
        <v>1709</v>
      </c>
      <c r="M1107" s="697">
        <v>1851</v>
      </c>
      <c r="N1107" s="697">
        <v>2140</v>
      </c>
      <c r="O1107" s="697">
        <v>2495</v>
      </c>
      <c r="P1107" s="697">
        <v>2974</v>
      </c>
      <c r="Q1107" s="697">
        <v>2367</v>
      </c>
      <c r="R1107" s="697">
        <v>2714</v>
      </c>
      <c r="S1107" s="697">
        <v>2991</v>
      </c>
      <c r="T1107" s="697">
        <v>3476</v>
      </c>
      <c r="U1107" s="697">
        <v>3146</v>
      </c>
      <c r="V1107" s="697">
        <v>3191</v>
      </c>
      <c r="W1107" s="697">
        <v>3387</v>
      </c>
      <c r="X1107" s="697">
        <v>3649</v>
      </c>
      <c r="Y1107" s="697">
        <v>3564</v>
      </c>
      <c r="Z1107" s="697">
        <v>3643</v>
      </c>
      <c r="AA1107" s="697">
        <v>3075</v>
      </c>
      <c r="AB1107" s="697">
        <v>2921</v>
      </c>
      <c r="AC1107" s="697">
        <v>2670</v>
      </c>
      <c r="AD1107" s="697">
        <v>2984</v>
      </c>
      <c r="AE1107" s="697">
        <v>2906</v>
      </c>
      <c r="AF1107" s="697">
        <v>2865</v>
      </c>
      <c r="AG1107" s="697">
        <v>2804</v>
      </c>
      <c r="AH1107" s="697">
        <v>2513</v>
      </c>
      <c r="AI1107" s="697">
        <v>2410</v>
      </c>
      <c r="AJ1107" s="697">
        <v>2292</v>
      </c>
      <c r="AK1107" s="697">
        <v>2231</v>
      </c>
      <c r="AL1107" s="697">
        <v>2247</v>
      </c>
      <c r="AM1107" s="697">
        <v>2211</v>
      </c>
      <c r="AN1107" s="697">
        <v>2259</v>
      </c>
      <c r="AO1107" s="697">
        <v>2023</v>
      </c>
      <c r="AP1107" s="697">
        <v>1953</v>
      </c>
      <c r="AQ1107" s="697">
        <v>1884</v>
      </c>
      <c r="AR1107" s="697">
        <v>1667</v>
      </c>
      <c r="AS1107" s="697">
        <v>1545</v>
      </c>
      <c r="AT1107" s="697">
        <v>1405</v>
      </c>
      <c r="AU1107" s="697">
        <v>1294</v>
      </c>
      <c r="AV1107" s="697">
        <v>1098</v>
      </c>
      <c r="AW1107" s="697">
        <v>933</v>
      </c>
      <c r="AX1107" s="697">
        <v>550</v>
      </c>
      <c r="AY1107" s="697">
        <v>747</v>
      </c>
      <c r="AZ1107" s="697">
        <v>771</v>
      </c>
      <c r="BA1107" s="697">
        <v>719</v>
      </c>
      <c r="BB1107" s="697">
        <v>729</v>
      </c>
      <c r="BC1107" s="697">
        <v>670</v>
      </c>
      <c r="BD1107" s="697">
        <v>591</v>
      </c>
      <c r="BE1107" s="697">
        <v>566</v>
      </c>
      <c r="BF1107" s="697">
        <v>625</v>
      </c>
      <c r="BG1107" s="697">
        <v>588</v>
      </c>
      <c r="BH1107" s="697">
        <v>570</v>
      </c>
    </row>
    <row r="1108" spans="1:60" s="697" customFormat="1" ht="12.75" x14ac:dyDescent="0.2">
      <c r="A1108" s="697" t="s">
        <v>6</v>
      </c>
      <c r="B1108" s="697" t="s">
        <v>27</v>
      </c>
      <c r="C1108" s="697" t="s">
        <v>16</v>
      </c>
      <c r="F1108" s="697" t="s">
        <v>10</v>
      </c>
      <c r="G1108" s="697">
        <v>7.0065210148031803E-3</v>
      </c>
      <c r="H1108" s="697">
        <v>8.5101455987495293E-3</v>
      </c>
      <c r="I1108" s="697">
        <v>1.14226085660247E-2</v>
      </c>
      <c r="J1108" s="697">
        <v>1.29090580365214E-2</v>
      </c>
      <c r="K1108" s="697">
        <v>1.43650728709235E-2</v>
      </c>
      <c r="L1108" s="697">
        <v>1.5029196566765201E-2</v>
      </c>
      <c r="M1108" s="697">
        <v>1.66272917546239E-2</v>
      </c>
      <c r="N1108" s="697">
        <v>1.8962049319049799E-2</v>
      </c>
      <c r="O1108" s="697">
        <v>2.1282403418832599E-2</v>
      </c>
      <c r="P1108" s="697">
        <v>2.4681931730474001E-2</v>
      </c>
      <c r="Q1108" s="697">
        <v>1.9052908647460801E-2</v>
      </c>
      <c r="R1108" s="697">
        <v>2.1908298353245099E-2</v>
      </c>
      <c r="S1108" s="697">
        <v>2.3973261517745498E-2</v>
      </c>
      <c r="T1108" s="697">
        <v>2.6500567978226201E-2</v>
      </c>
      <c r="U1108" s="697">
        <v>2.4989475189248E-2</v>
      </c>
      <c r="V1108" s="697">
        <v>2.5832409108939702E-2</v>
      </c>
      <c r="W1108" s="697">
        <v>2.7169030353590501E-2</v>
      </c>
      <c r="X1108" s="697">
        <v>2.85136043258787E-2</v>
      </c>
      <c r="Y1108" s="697">
        <v>2.7863559249153701E-2</v>
      </c>
      <c r="Z1108" s="697">
        <v>2.7173386044083099E-2</v>
      </c>
      <c r="AA1108" s="697">
        <v>2.4763039854401401E-2</v>
      </c>
      <c r="AB1108" s="697">
        <v>2.4025135506370199E-2</v>
      </c>
      <c r="AC1108" s="697">
        <v>2.2124443781539799E-2</v>
      </c>
      <c r="AD1108" s="697">
        <v>2.4944410078076702E-2</v>
      </c>
      <c r="AE1108" s="697">
        <v>2.43295965439582E-2</v>
      </c>
      <c r="AF1108" s="697">
        <v>2.29812219753423E-2</v>
      </c>
      <c r="AG1108" s="697">
        <v>2.19559940490173E-2</v>
      </c>
      <c r="AH1108" s="697">
        <v>1.9467641727220601E-2</v>
      </c>
      <c r="AI1108" s="697">
        <v>1.8434237197384001E-2</v>
      </c>
      <c r="AJ1108" s="697">
        <v>1.7909048288795099E-2</v>
      </c>
      <c r="AK1108" s="697">
        <v>1.75205754853302E-2</v>
      </c>
      <c r="AL1108" s="697">
        <v>1.6898421460318402E-2</v>
      </c>
      <c r="AM1108" s="697">
        <v>1.6997885835095101E-2</v>
      </c>
      <c r="AN1108" s="697">
        <v>1.7095504767670699E-2</v>
      </c>
      <c r="AO1108" s="697">
        <v>1.5337027967521601E-2</v>
      </c>
      <c r="AP1108" s="697">
        <v>1.48629005867535E-2</v>
      </c>
      <c r="AQ1108" s="697">
        <v>1.35442127965492E-2</v>
      </c>
      <c r="AR1108" s="697">
        <v>1.2278931357311699E-2</v>
      </c>
      <c r="AS1108" s="697">
        <v>1.1341697070245099E-2</v>
      </c>
      <c r="AT1108" s="697">
        <v>1.0130068639326299E-2</v>
      </c>
      <c r="AU1108" s="697">
        <v>9.2821071961436893E-3</v>
      </c>
      <c r="AV1108" s="697">
        <v>7.7929267479080501E-3</v>
      </c>
      <c r="AW1108" s="697">
        <v>6.8177334142010496E-3</v>
      </c>
      <c r="AX1108" s="697">
        <v>3.9868072922329698E-3</v>
      </c>
      <c r="AY1108" s="697">
        <v>5.3912051905686403E-3</v>
      </c>
      <c r="AZ1108" s="697">
        <v>5.6076805585860796E-3</v>
      </c>
      <c r="BA1108" s="697">
        <v>5.3165530398260798E-3</v>
      </c>
      <c r="BB1108" s="697">
        <v>5.4780726802729296E-3</v>
      </c>
      <c r="BC1108" s="697">
        <v>5.0363065081107097E-3</v>
      </c>
      <c r="BD1108" s="697">
        <v>4.7868204496857398E-3</v>
      </c>
      <c r="BE1108" s="697">
        <v>4.3597485826965699E-3</v>
      </c>
      <c r="BF1108" s="697">
        <v>5.2835803231014999E-3</v>
      </c>
      <c r="BG1108" s="697">
        <v>4.8274673037609897E-3</v>
      </c>
      <c r="BH1108" s="697">
        <v>4.6490004649000502E-3</v>
      </c>
    </row>
    <row r="1109" spans="1:60" s="696" customFormat="1" ht="12.75" x14ac:dyDescent="0.2">
      <c r="A1109" s="696" t="s">
        <v>6</v>
      </c>
      <c r="B1109" s="696" t="s">
        <v>27</v>
      </c>
      <c r="C1109" s="696" t="s">
        <v>16</v>
      </c>
      <c r="D1109" s="696" t="s">
        <v>1077</v>
      </c>
      <c r="E1109" s="699" t="s">
        <v>1068</v>
      </c>
      <c r="F1109" s="696" t="s">
        <v>11</v>
      </c>
      <c r="G1109" s="696">
        <v>1</v>
      </c>
      <c r="H1109" s="696">
        <v>1</v>
      </c>
      <c r="I1109" s="696">
        <v>1</v>
      </c>
      <c r="J1109" s="696">
        <v>1</v>
      </c>
      <c r="K1109" s="696">
        <v>1</v>
      </c>
      <c r="L1109" s="696">
        <v>1</v>
      </c>
      <c r="M1109" s="696">
        <v>1</v>
      </c>
      <c r="N1109" s="696">
        <v>1</v>
      </c>
      <c r="O1109" s="696">
        <v>1</v>
      </c>
      <c r="P1109" s="696">
        <v>1</v>
      </c>
      <c r="Q1109" s="696">
        <v>1</v>
      </c>
      <c r="R1109" s="696">
        <v>1</v>
      </c>
      <c r="S1109" s="696">
        <v>1</v>
      </c>
      <c r="T1109" s="696">
        <v>1</v>
      </c>
      <c r="U1109" s="696">
        <v>1</v>
      </c>
      <c r="V1109" s="696">
        <v>1</v>
      </c>
      <c r="W1109" s="696">
        <v>1</v>
      </c>
      <c r="X1109" s="696">
        <v>1</v>
      </c>
      <c r="Y1109" s="696">
        <v>1</v>
      </c>
      <c r="Z1109" s="696">
        <v>1</v>
      </c>
      <c r="AA1109" s="696">
        <v>1</v>
      </c>
      <c r="AB1109" s="696">
        <v>1</v>
      </c>
      <c r="AC1109" s="696">
        <v>1</v>
      </c>
      <c r="AD1109" s="696">
        <v>1</v>
      </c>
      <c r="AE1109" s="696">
        <v>1</v>
      </c>
      <c r="AF1109" s="696">
        <v>1</v>
      </c>
      <c r="AG1109" s="696">
        <v>1</v>
      </c>
      <c r="AH1109" s="696">
        <v>1</v>
      </c>
      <c r="AI1109" s="696">
        <v>1</v>
      </c>
      <c r="AJ1109" s="696">
        <v>1</v>
      </c>
      <c r="AK1109" s="696">
        <v>1</v>
      </c>
      <c r="AL1109" s="696">
        <v>1</v>
      </c>
      <c r="AM1109" s="696">
        <v>1</v>
      </c>
      <c r="AN1109" s="696">
        <v>1</v>
      </c>
      <c r="AO1109" s="696">
        <v>1</v>
      </c>
      <c r="AP1109" s="696">
        <v>1</v>
      </c>
      <c r="AQ1109" s="696">
        <v>1</v>
      </c>
      <c r="AR1109" s="696">
        <v>1</v>
      </c>
      <c r="AS1109" s="696">
        <v>1</v>
      </c>
      <c r="AT1109" s="696">
        <v>1</v>
      </c>
      <c r="AU1109" s="696">
        <v>1</v>
      </c>
      <c r="AV1109" s="696">
        <v>1</v>
      </c>
      <c r="AW1109" s="696">
        <v>1</v>
      </c>
      <c r="AX1109" s="696">
        <v>1</v>
      </c>
      <c r="AY1109" s="696">
        <v>1</v>
      </c>
      <c r="AZ1109" s="696">
        <v>1</v>
      </c>
      <c r="BA1109" s="696">
        <v>1</v>
      </c>
      <c r="BB1109" s="696">
        <v>1</v>
      </c>
      <c r="BC1109" s="696">
        <v>1</v>
      </c>
      <c r="BD1109" s="696">
        <v>1</v>
      </c>
      <c r="BE1109" s="696">
        <v>1</v>
      </c>
      <c r="BF1109" s="696">
        <v>1</v>
      </c>
      <c r="BG1109" s="696">
        <v>1</v>
      </c>
      <c r="BH1109" s="696">
        <v>1</v>
      </c>
    </row>
    <row r="1110" spans="1:60" s="696" customFormat="1" ht="12.75" x14ac:dyDescent="0.2">
      <c r="A1110" s="696" t="s">
        <v>6</v>
      </c>
      <c r="B1110" s="696" t="s">
        <v>27</v>
      </c>
      <c r="C1110" s="696" t="s">
        <v>16</v>
      </c>
      <c r="D1110" s="696" t="s">
        <v>1077</v>
      </c>
      <c r="E1110" s="699" t="s">
        <v>1068</v>
      </c>
      <c r="F1110" s="696" t="s">
        <v>12</v>
      </c>
      <c r="G1110" s="700">
        <f>'3 Heat eta and phi'!D$18</f>
        <v>0.50580000000000003</v>
      </c>
      <c r="H1110" s="700">
        <f>'3 Heat eta and phi'!E$18</f>
        <v>0.51331800000000005</v>
      </c>
      <c r="I1110" s="700">
        <f>'3 Heat eta and phi'!F$18</f>
        <v>0.52095200000000008</v>
      </c>
      <c r="J1110" s="700">
        <f>'3 Heat eta and phi'!G$18</f>
        <v>0.52870200000000012</v>
      </c>
      <c r="K1110" s="700">
        <f>'3 Heat eta and phi'!H$18</f>
        <v>0.53656800000000016</v>
      </c>
      <c r="L1110" s="700">
        <f>'3 Heat eta and phi'!I$18</f>
        <v>0.54455000000000009</v>
      </c>
      <c r="M1110" s="700">
        <f>'3 Heat eta and phi'!J$18</f>
        <v>0.55264800000000014</v>
      </c>
      <c r="N1110" s="700">
        <f>'3 Heat eta and phi'!K$18</f>
        <v>0.56086200000000019</v>
      </c>
      <c r="O1110" s="700">
        <f>'3 Heat eta and phi'!L$18</f>
        <v>0.56919200000000025</v>
      </c>
      <c r="P1110" s="700">
        <f>'3 Heat eta and phi'!M$18</f>
        <v>0.57763800000000032</v>
      </c>
      <c r="Q1110" s="700">
        <f>'3 Heat eta and phi'!N$18</f>
        <v>0.58620000000000028</v>
      </c>
      <c r="R1110" s="700">
        <f>'3 Heat eta and phi'!O$18</f>
        <v>0.59487800000000024</v>
      </c>
      <c r="S1110" s="700">
        <f>'3 Heat eta and phi'!P$18</f>
        <v>0.60367200000000021</v>
      </c>
      <c r="T1110" s="700">
        <f>'3 Heat eta and phi'!Q$18</f>
        <v>0.61258200000000029</v>
      </c>
      <c r="U1110" s="700">
        <f>'3 Heat eta and phi'!R$18</f>
        <v>0.62160800000000038</v>
      </c>
      <c r="V1110" s="700">
        <f>'3 Heat eta and phi'!S$18</f>
        <v>0.63075000000000037</v>
      </c>
      <c r="W1110" s="700">
        <f>'3 Heat eta and phi'!T$18</f>
        <v>0.64000800000000035</v>
      </c>
      <c r="X1110" s="700">
        <f>'3 Heat eta and phi'!U$18</f>
        <v>0.64938200000000035</v>
      </c>
      <c r="Y1110" s="700">
        <f>'3 Heat eta and phi'!V$18</f>
        <v>0.65887200000000035</v>
      </c>
      <c r="Z1110" s="700">
        <f>'3 Heat eta and phi'!W$18</f>
        <v>0.66847800000000035</v>
      </c>
      <c r="AA1110" s="700">
        <f>'3 Heat eta and phi'!X$18</f>
        <v>0.67820000000000036</v>
      </c>
      <c r="AB1110" s="700">
        <f>'3 Heat eta and phi'!Y$18</f>
        <v>0.68803800000000048</v>
      </c>
      <c r="AC1110" s="700">
        <f>'3 Heat eta and phi'!Z$18</f>
        <v>0.6979920000000005</v>
      </c>
      <c r="AD1110" s="700">
        <f>'3 Heat eta and phi'!AA$18</f>
        <v>0.70806200000000041</v>
      </c>
      <c r="AE1110" s="700">
        <f>'3 Heat eta and phi'!AB$18</f>
        <v>0.71824800000000055</v>
      </c>
      <c r="AF1110" s="700">
        <f>'3 Heat eta and phi'!AC$18</f>
        <v>0.73</v>
      </c>
      <c r="AG1110" s="700">
        <f>'3 Heat eta and phi'!AD$18</f>
        <v>0.73499999999999999</v>
      </c>
      <c r="AH1110" s="700">
        <f>'3 Heat eta and phi'!AE$18</f>
        <v>0.74299999999999999</v>
      </c>
      <c r="AI1110" s="700">
        <f>'3 Heat eta and phi'!AF$18</f>
        <v>0.75</v>
      </c>
      <c r="AJ1110" s="700">
        <f>'3 Heat eta and phi'!AG$18</f>
        <v>0.75700000000000001</v>
      </c>
      <c r="AK1110" s="700">
        <f>'3 Heat eta and phi'!AH$18</f>
        <v>0.76300000000000001</v>
      </c>
      <c r="AL1110" s="700">
        <f>'3 Heat eta and phi'!AI$18</f>
        <v>0.77</v>
      </c>
      <c r="AM1110" s="700">
        <f>'3 Heat eta and phi'!AJ$18</f>
        <v>0.77600000000000002</v>
      </c>
      <c r="AN1110" s="700">
        <f>'3 Heat eta and phi'!AK$18</f>
        <v>0.78200000000000003</v>
      </c>
      <c r="AO1110" s="700">
        <f>'3 Heat eta and phi'!AL$18</f>
        <v>0.79</v>
      </c>
      <c r="AP1110" s="700">
        <f>'3 Heat eta and phi'!AM$18</f>
        <v>0.79700000000000004</v>
      </c>
      <c r="AQ1110" s="700">
        <f>'3 Heat eta and phi'!AN$18</f>
        <v>0.80400000000000005</v>
      </c>
      <c r="AR1110" s="700">
        <f>'3 Heat eta and phi'!AO$18</f>
        <v>0.81</v>
      </c>
      <c r="AS1110" s="700">
        <f>'3 Heat eta and phi'!AP$18</f>
        <v>0.81599999999999995</v>
      </c>
      <c r="AT1110" s="700">
        <f>'3 Heat eta and phi'!AQ$18</f>
        <v>0.82099999999999995</v>
      </c>
      <c r="AU1110" s="700">
        <f>'3 Heat eta and phi'!AR$18</f>
        <v>0.82599999999999996</v>
      </c>
      <c r="AV1110" s="700">
        <f>'3 Heat eta and phi'!AS$18</f>
        <v>0.83199999999999996</v>
      </c>
      <c r="AW1110" s="700">
        <f>'3 Heat eta and phi'!AT$18</f>
        <v>0.83699999999999997</v>
      </c>
      <c r="AX1110" s="700">
        <f>'3 Heat eta and phi'!AU$18</f>
        <v>0.84099999999999997</v>
      </c>
      <c r="AY1110" s="700">
        <f>'3 Heat eta and phi'!AV$18</f>
        <v>0.84499999999999997</v>
      </c>
      <c r="AZ1110" s="700">
        <f>'3 Heat eta and phi'!AW$18</f>
        <v>0.84899999999999998</v>
      </c>
      <c r="BA1110" s="700">
        <f>'3 Heat eta and phi'!AX$18</f>
        <v>0.85199999999999998</v>
      </c>
      <c r="BB1110" s="700">
        <f>'3 Heat eta and phi'!AY$18</f>
        <v>0.85499999999999998</v>
      </c>
      <c r="BC1110" s="700">
        <f>'3 Heat eta and phi'!AZ$18</f>
        <v>0.85799999999999998</v>
      </c>
      <c r="BD1110" s="700">
        <f>'3 Heat eta and phi'!BA$18</f>
        <v>0.86</v>
      </c>
      <c r="BE1110" s="700">
        <f>'3 Heat eta and phi'!BB$18</f>
        <v>0.86199999999999999</v>
      </c>
      <c r="BF1110" s="700">
        <f>'3 Heat eta and phi'!BC$18</f>
        <v>0.86399999999999999</v>
      </c>
      <c r="BG1110" s="700">
        <f>'3 Heat eta and phi'!BD$18</f>
        <v>0.86599999999999999</v>
      </c>
      <c r="BH1110" s="700">
        <f>'3 Heat eta and phi'!BE$18</f>
        <v>0.86799999999999999</v>
      </c>
    </row>
    <row r="1111" spans="1:60" s="696" customFormat="1" ht="12.75" x14ac:dyDescent="0.2">
      <c r="A1111" s="696" t="s">
        <v>6</v>
      </c>
      <c r="B1111" s="696" t="s">
        <v>27</v>
      </c>
      <c r="C1111" s="696" t="s">
        <v>16</v>
      </c>
      <c r="D1111" s="696" t="s">
        <v>1077</v>
      </c>
      <c r="E1111" s="699" t="s">
        <v>1068</v>
      </c>
      <c r="F1111" s="696" t="s">
        <v>13</v>
      </c>
      <c r="G1111" s="700">
        <f>'3 Heat eta and phi'!D$22</f>
        <v>2.2523315150448586E-2</v>
      </c>
      <c r="H1111" s="700">
        <f>'3 Heat eta and phi'!E$22</f>
        <v>2.1811785400176031E-2</v>
      </c>
      <c r="I1111" s="700">
        <f>'3 Heat eta and phi'!F$22</f>
        <v>2.6727624406541084E-2</v>
      </c>
      <c r="J1111" s="700">
        <f>'3 Heat eta and phi'!G$22</f>
        <v>4.0780453506767511E-2</v>
      </c>
      <c r="K1111" s="700">
        <f>'3 Heat eta and phi'!H$22</f>
        <v>2.7763134774204778E-2</v>
      </c>
      <c r="L1111" s="700">
        <f>'3 Heat eta and phi'!I$22</f>
        <v>2.8807307219392175E-2</v>
      </c>
      <c r="M1111" s="700">
        <f>'3 Heat eta and phi'!J$22</f>
        <v>2.528533801580346E-2</v>
      </c>
      <c r="N1111" s="700">
        <f>'3 Heat eta and phi'!K$22</f>
        <v>2.3170089520800352E-2</v>
      </c>
      <c r="O1111" s="700">
        <f>'3 Heat eta and phi'!L$22</f>
        <v>2.9127917178452426E-2</v>
      </c>
      <c r="P1111" s="700">
        <f>'3 Heat eta and phi'!M$22</f>
        <v>3.0520961234871025E-2</v>
      </c>
      <c r="Q1111" s="700">
        <f>'3 Heat eta and phi'!N$22</f>
        <v>3.0449692782649196E-2</v>
      </c>
      <c r="R1111" s="700">
        <f>'3 Heat eta and phi'!O$22</f>
        <v>2.9315757019968917E-2</v>
      </c>
      <c r="S1111" s="700">
        <f>'3 Heat eta and phi'!P$22</f>
        <v>2.6947938951335515E-2</v>
      </c>
      <c r="T1111" s="700">
        <f>'3 Heat eta and phi'!Q$22</f>
        <v>2.685916928335319E-2</v>
      </c>
      <c r="U1111" s="700">
        <f>'3 Heat eta and phi'!R$22</f>
        <v>2.7736330886564242E-2</v>
      </c>
      <c r="V1111" s="700">
        <f>'3 Heat eta and phi'!S$22</f>
        <v>2.2937651321664143E-2</v>
      </c>
      <c r="W1111" s="700">
        <f>'3 Heat eta and phi'!T$22</f>
        <v>2.5096199088034954E-2</v>
      </c>
      <c r="X1111" s="700">
        <f>'3 Heat eta and phi'!U$22</f>
        <v>3.5413990172433629E-2</v>
      </c>
      <c r="Y1111" s="700">
        <f>'3 Heat eta and phi'!V$22</f>
        <v>3.2985583598380219E-2</v>
      </c>
      <c r="Z1111" s="700">
        <f>'3 Heat eta and phi'!W$22</f>
        <v>3.9051721215704549E-2</v>
      </c>
      <c r="AA1111" s="700">
        <f>'3 Heat eta and phi'!X$22</f>
        <v>3.0576593318389578E-2</v>
      </c>
      <c r="AB1111" s="700">
        <f>'3 Heat eta and phi'!Y$22</f>
        <v>2.9062794108648538E-2</v>
      </c>
      <c r="AC1111" s="700">
        <f>'3 Heat eta and phi'!Z$22</f>
        <v>3.8242815991483936E-2</v>
      </c>
      <c r="AD1111" s="700">
        <f>'3 Heat eta and phi'!AA$22</f>
        <v>3.4042891055378832E-2</v>
      </c>
      <c r="AE1111" s="700">
        <f>'3 Heat eta and phi'!AB$22</f>
        <v>3.2743963751557192E-2</v>
      </c>
      <c r="AF1111" s="700">
        <f>'3 Heat eta and phi'!AC$22</f>
        <v>3.7077256720010277E-2</v>
      </c>
      <c r="AG1111" s="700">
        <f>'3 Heat eta and phi'!AD$22</f>
        <v>3.8971075041507652E-2</v>
      </c>
      <c r="AH1111" s="700">
        <f>'3 Heat eta and phi'!AE$22</f>
        <v>3.600753901452769E-2</v>
      </c>
      <c r="AI1111" s="700">
        <f>'3 Heat eta and phi'!AF$22</f>
        <v>3.3408989472494932E-2</v>
      </c>
      <c r="AJ1111" s="700">
        <f>'3 Heat eta and phi'!AG$22</f>
        <v>3.0337279107051196E-2</v>
      </c>
      <c r="AK1111" s="700">
        <f>'3 Heat eta and phi'!AH$22</f>
        <v>3.4351544648789645E-2</v>
      </c>
      <c r="AL1111" s="700">
        <f>'3 Heat eta and phi'!AI$22</f>
        <v>4.3041548437846022E-2</v>
      </c>
      <c r="AM1111" s="700">
        <f>'3 Heat eta and phi'!AJ$22</f>
        <v>3.795603230874911E-2</v>
      </c>
      <c r="AN1111" s="700">
        <f>'3 Heat eta and phi'!AK$22</f>
        <v>3.8782267265832893E-2</v>
      </c>
      <c r="AO1111" s="700">
        <f>'3 Heat eta and phi'!AL$22</f>
        <v>4.1315298316505045E-2</v>
      </c>
      <c r="AP1111" s="700">
        <f>'3 Heat eta and phi'!AM$22</f>
        <v>3.581638000174614E-2</v>
      </c>
      <c r="AQ1111" s="700">
        <f>'3 Heat eta and phi'!AN$22</f>
        <v>4.5988500651830799E-2</v>
      </c>
      <c r="AR1111" s="700">
        <f>'3 Heat eta and phi'!AO$22</f>
        <v>4.5779260115942355E-2</v>
      </c>
      <c r="AS1111" s="700">
        <f>'3 Heat eta and phi'!AP$22</f>
        <v>4.0243186242407081E-2</v>
      </c>
      <c r="AT1111" s="700">
        <f>'3 Heat eta and phi'!AQ$22</f>
        <v>4.1673535789272131E-2</v>
      </c>
      <c r="AU1111" s="700">
        <f>'3 Heat eta and phi'!AR$22</f>
        <v>4.2268475875442135E-2</v>
      </c>
      <c r="AV1111" s="700">
        <f>'3 Heat eta and phi'!AS$22</f>
        <v>4.4877983585370207E-2</v>
      </c>
      <c r="AW1111" s="700">
        <f>'3 Heat eta and phi'!AT$22</f>
        <v>4.4580298076698166E-2</v>
      </c>
      <c r="AX1111" s="700">
        <f>'3 Heat eta and phi'!AU$22</f>
        <v>4.4534706536941138E-2</v>
      </c>
      <c r="AY1111" s="700">
        <f>'3 Heat eta and phi'!AV$22</f>
        <v>4.4780381636817641E-2</v>
      </c>
      <c r="AZ1111" s="700">
        <f>'3 Heat eta and phi'!AW$22</f>
        <v>4.5732490908387713E-2</v>
      </c>
      <c r="BA1111" s="700">
        <f>'3 Heat eta and phi'!AX$22</f>
        <v>4.7316152419067954E-2</v>
      </c>
      <c r="BB1111" s="700">
        <f>'3 Heat eta and phi'!AY$22</f>
        <v>3.8223692849313484E-2</v>
      </c>
      <c r="BC1111" s="700">
        <f>'3 Heat eta and phi'!AZ$22</f>
        <v>4.0189295897654409E-2</v>
      </c>
      <c r="BD1111" s="700">
        <f>'3 Heat eta and phi'!BA$22</f>
        <v>4.7151615347523546E-2</v>
      </c>
      <c r="BE1111" s="700">
        <f>'3 Heat eta and phi'!BB$22</f>
        <v>4.9933815432876671E-2</v>
      </c>
      <c r="BF1111" s="700">
        <f>'3 Heat eta and phi'!BC$22</f>
        <v>5.0007112867071712E-2</v>
      </c>
      <c r="BG1111" s="700">
        <f>'3 Heat eta and phi'!BD$22</f>
        <v>4.200378722671716E-2</v>
      </c>
      <c r="BH1111" s="700">
        <f>'3 Heat eta and phi'!BE$22</f>
        <v>4.6479600619728001E-2</v>
      </c>
    </row>
    <row r="1112" spans="1:60" s="697" customFormat="1" ht="12.75" x14ac:dyDescent="0.2">
      <c r="A1112" s="697" t="s">
        <v>6</v>
      </c>
      <c r="B1112" s="697" t="s">
        <v>27</v>
      </c>
      <c r="C1112" s="697" t="s">
        <v>19</v>
      </c>
      <c r="F1112" s="697" t="s">
        <v>9</v>
      </c>
      <c r="AV1112" s="697">
        <v>433</v>
      </c>
    </row>
    <row r="1113" spans="1:60" s="697" customFormat="1" ht="12.75" x14ac:dyDescent="0.2">
      <c r="A1113" s="697" t="s">
        <v>6</v>
      </c>
      <c r="B1113" s="697" t="s">
        <v>27</v>
      </c>
      <c r="C1113" s="697" t="s">
        <v>19</v>
      </c>
      <c r="F1113" s="697" t="s">
        <v>10</v>
      </c>
      <c r="AV1113" s="697">
        <v>3.0731669233553601E-3</v>
      </c>
    </row>
    <row r="1114" spans="1:60" s="696" customFormat="1" ht="12.75" x14ac:dyDescent="0.2">
      <c r="A1114" s="696" t="s">
        <v>6</v>
      </c>
      <c r="B1114" s="696" t="s">
        <v>27</v>
      </c>
      <c r="C1114" s="696" t="s">
        <v>19</v>
      </c>
      <c r="D1114" s="696" t="s">
        <v>1077</v>
      </c>
      <c r="E1114" s="699" t="s">
        <v>1068</v>
      </c>
      <c r="F1114" s="696" t="s">
        <v>11</v>
      </c>
      <c r="G1114" s="705"/>
      <c r="H1114" s="705"/>
      <c r="I1114" s="705"/>
      <c r="J1114" s="705"/>
      <c r="K1114" s="705"/>
      <c r="L1114" s="705"/>
      <c r="M1114" s="705"/>
      <c r="N1114" s="705"/>
      <c r="O1114" s="705"/>
      <c r="P1114" s="705"/>
      <c r="Q1114" s="705"/>
      <c r="R1114" s="705"/>
      <c r="S1114" s="705"/>
      <c r="T1114" s="705"/>
      <c r="U1114" s="705"/>
      <c r="V1114" s="705"/>
      <c r="W1114" s="705"/>
      <c r="X1114" s="705"/>
      <c r="Y1114" s="705"/>
      <c r="Z1114" s="705"/>
      <c r="AA1114" s="705"/>
      <c r="AB1114" s="705"/>
      <c r="AC1114" s="705"/>
      <c r="AD1114" s="705"/>
      <c r="AE1114" s="705"/>
      <c r="AF1114" s="705"/>
      <c r="AG1114" s="705"/>
      <c r="AH1114" s="705"/>
      <c r="AI1114" s="705"/>
      <c r="AJ1114" s="705"/>
      <c r="AK1114" s="705"/>
      <c r="AL1114" s="705"/>
      <c r="AM1114" s="705"/>
      <c r="AN1114" s="705"/>
      <c r="AO1114" s="705"/>
      <c r="AP1114" s="705"/>
      <c r="AQ1114" s="705"/>
      <c r="AR1114" s="705"/>
      <c r="AS1114" s="705"/>
      <c r="AT1114" s="705"/>
      <c r="AU1114" s="705"/>
      <c r="AV1114" s="696">
        <v>1</v>
      </c>
      <c r="AW1114" s="705"/>
      <c r="AX1114" s="705"/>
      <c r="AY1114" s="705"/>
      <c r="AZ1114" s="705"/>
      <c r="BA1114" s="705"/>
      <c r="BB1114" s="705"/>
      <c r="BC1114" s="705"/>
      <c r="BD1114" s="705"/>
      <c r="BE1114" s="705"/>
      <c r="BF1114" s="705"/>
      <c r="BG1114" s="705"/>
      <c r="BH1114" s="705"/>
    </row>
    <row r="1115" spans="1:60" s="696" customFormat="1" ht="12.75" x14ac:dyDescent="0.2">
      <c r="A1115" s="696" t="s">
        <v>6</v>
      </c>
      <c r="B1115" s="696" t="s">
        <v>27</v>
      </c>
      <c r="C1115" s="696" t="s">
        <v>19</v>
      </c>
      <c r="D1115" s="696" t="s">
        <v>1077</v>
      </c>
      <c r="E1115" s="699" t="s">
        <v>1068</v>
      </c>
      <c r="F1115" s="696" t="s">
        <v>12</v>
      </c>
      <c r="G1115" s="705"/>
      <c r="H1115" s="705"/>
      <c r="I1115" s="705"/>
      <c r="J1115" s="705"/>
      <c r="K1115" s="705"/>
      <c r="L1115" s="705"/>
      <c r="M1115" s="705"/>
      <c r="N1115" s="705"/>
      <c r="O1115" s="705"/>
      <c r="P1115" s="705"/>
      <c r="Q1115" s="705"/>
      <c r="R1115" s="705"/>
      <c r="S1115" s="705"/>
      <c r="T1115" s="705"/>
      <c r="U1115" s="705"/>
      <c r="V1115" s="705"/>
      <c r="W1115" s="705"/>
      <c r="X1115" s="705"/>
      <c r="Y1115" s="705"/>
      <c r="Z1115" s="705"/>
      <c r="AA1115" s="705"/>
      <c r="AB1115" s="705"/>
      <c r="AC1115" s="705"/>
      <c r="AD1115" s="705"/>
      <c r="AE1115" s="705"/>
      <c r="AF1115" s="705"/>
      <c r="AG1115" s="705"/>
      <c r="AH1115" s="705"/>
      <c r="AI1115" s="705"/>
      <c r="AJ1115" s="705"/>
      <c r="AK1115" s="705"/>
      <c r="AL1115" s="705"/>
      <c r="AM1115" s="705"/>
      <c r="AN1115" s="705"/>
      <c r="AO1115" s="705"/>
      <c r="AP1115" s="705"/>
      <c r="AQ1115" s="705"/>
      <c r="AR1115" s="705"/>
      <c r="AS1115" s="705"/>
      <c r="AT1115" s="705"/>
      <c r="AU1115" s="705"/>
      <c r="AV1115" s="700">
        <f>'3 Heat eta and phi'!AS$18</f>
        <v>0.83199999999999996</v>
      </c>
      <c r="AW1115" s="705"/>
      <c r="AX1115" s="705"/>
      <c r="AY1115" s="705"/>
      <c r="AZ1115" s="705"/>
      <c r="BA1115" s="705"/>
      <c r="BB1115" s="705"/>
      <c r="BC1115" s="705"/>
      <c r="BD1115" s="705"/>
      <c r="BE1115" s="705"/>
      <c r="BF1115" s="705"/>
      <c r="BG1115" s="705"/>
      <c r="BH1115" s="705"/>
    </row>
    <row r="1116" spans="1:60" s="696" customFormat="1" ht="12.75" x14ac:dyDescent="0.2">
      <c r="A1116" s="696" t="s">
        <v>6</v>
      </c>
      <c r="B1116" s="696" t="s">
        <v>27</v>
      </c>
      <c r="C1116" s="696" t="s">
        <v>19</v>
      </c>
      <c r="D1116" s="696" t="s">
        <v>1077</v>
      </c>
      <c r="E1116" s="699" t="s">
        <v>1068</v>
      </c>
      <c r="F1116" s="696" t="s">
        <v>13</v>
      </c>
      <c r="G1116" s="705"/>
      <c r="H1116" s="705"/>
      <c r="I1116" s="705"/>
      <c r="J1116" s="705"/>
      <c r="K1116" s="705"/>
      <c r="L1116" s="705"/>
      <c r="M1116" s="705"/>
      <c r="N1116" s="705"/>
      <c r="O1116" s="705"/>
      <c r="P1116" s="705"/>
      <c r="Q1116" s="705"/>
      <c r="R1116" s="705"/>
      <c r="S1116" s="705"/>
      <c r="T1116" s="705"/>
      <c r="U1116" s="705"/>
      <c r="V1116" s="705"/>
      <c r="W1116" s="705"/>
      <c r="X1116" s="705"/>
      <c r="Y1116" s="705"/>
      <c r="Z1116" s="705"/>
      <c r="AA1116" s="705"/>
      <c r="AB1116" s="705"/>
      <c r="AC1116" s="705"/>
      <c r="AD1116" s="705"/>
      <c r="AE1116" s="705"/>
      <c r="AF1116" s="705"/>
      <c r="AG1116" s="705"/>
      <c r="AH1116" s="705"/>
      <c r="AI1116" s="705"/>
      <c r="AJ1116" s="705"/>
      <c r="AK1116" s="705"/>
      <c r="AL1116" s="705"/>
      <c r="AM1116" s="705"/>
      <c r="AN1116" s="705"/>
      <c r="AO1116" s="705"/>
      <c r="AP1116" s="705"/>
      <c r="AQ1116" s="705"/>
      <c r="AR1116" s="705"/>
      <c r="AS1116" s="705"/>
      <c r="AT1116" s="705"/>
      <c r="AU1116" s="705"/>
      <c r="AV1116" s="700">
        <f>'3 Heat eta and phi'!AS$22</f>
        <v>4.4877983585370207E-2</v>
      </c>
      <c r="AW1116" s="705"/>
      <c r="AX1116" s="705"/>
      <c r="AY1116" s="705"/>
      <c r="AZ1116" s="705"/>
      <c r="BA1116" s="705"/>
      <c r="BB1116" s="705"/>
      <c r="BC1116" s="705"/>
      <c r="BD1116" s="705"/>
      <c r="BE1116" s="705"/>
      <c r="BF1116" s="705"/>
      <c r="BG1116" s="705"/>
      <c r="BH1116" s="705"/>
    </row>
    <row r="1117" spans="1:60" s="697" customFormat="1" ht="12.75" x14ac:dyDescent="0.2">
      <c r="A1117" s="697" t="s">
        <v>6</v>
      </c>
      <c r="B1117" s="697" t="s">
        <v>27</v>
      </c>
      <c r="C1117" s="697" t="s">
        <v>15</v>
      </c>
      <c r="F1117" s="697" t="s">
        <v>9</v>
      </c>
      <c r="Q1117" s="697">
        <v>3351</v>
      </c>
      <c r="R1117" s="697">
        <v>3088</v>
      </c>
      <c r="S1117" s="697">
        <v>2760</v>
      </c>
      <c r="T1117" s="697">
        <v>2369</v>
      </c>
      <c r="U1117" s="697">
        <v>2088</v>
      </c>
      <c r="V1117" s="697">
        <v>1899</v>
      </c>
      <c r="W1117" s="697">
        <v>1934</v>
      </c>
      <c r="X1117" s="697">
        <v>1963</v>
      </c>
      <c r="Y1117" s="697">
        <v>1827</v>
      </c>
      <c r="Z1117" s="697">
        <v>1789</v>
      </c>
      <c r="AA1117" s="697">
        <v>1551</v>
      </c>
      <c r="AB1117" s="697">
        <v>1526</v>
      </c>
      <c r="AC1117" s="697">
        <v>1469</v>
      </c>
      <c r="AD1117" s="697">
        <v>1591</v>
      </c>
      <c r="AE1117" s="697">
        <v>1726</v>
      </c>
      <c r="AF1117" s="697">
        <v>1466</v>
      </c>
      <c r="AG1117" s="697">
        <v>1297</v>
      </c>
      <c r="AH1117" s="697">
        <v>941</v>
      </c>
      <c r="AI1117" s="697">
        <v>1127</v>
      </c>
      <c r="AJ1117" s="697">
        <v>921</v>
      </c>
      <c r="AK1117" s="697">
        <v>854</v>
      </c>
      <c r="AL1117" s="697">
        <v>843</v>
      </c>
      <c r="AM1117" s="697">
        <v>920</v>
      </c>
      <c r="AN1117" s="697">
        <v>960</v>
      </c>
      <c r="AO1117" s="697">
        <v>974</v>
      </c>
      <c r="AP1117" s="697">
        <v>803</v>
      </c>
      <c r="AQ1117" s="697">
        <v>687</v>
      </c>
      <c r="AR1117" s="697">
        <v>509</v>
      </c>
      <c r="AS1117" s="697">
        <v>390</v>
      </c>
      <c r="AT1117" s="697">
        <v>228</v>
      </c>
      <c r="AU1117" s="697">
        <v>99</v>
      </c>
      <c r="AV1117" s="697">
        <v>145</v>
      </c>
      <c r="AW1117" s="697">
        <v>117</v>
      </c>
      <c r="AX1117" s="697">
        <v>113</v>
      </c>
      <c r="AY1117" s="697">
        <v>99</v>
      </c>
      <c r="AZ1117" s="697">
        <v>82</v>
      </c>
      <c r="BA1117" s="697">
        <v>92</v>
      </c>
      <c r="BB1117" s="697">
        <v>96</v>
      </c>
      <c r="BC1117" s="697">
        <v>141</v>
      </c>
      <c r="BD1117" s="697">
        <v>94</v>
      </c>
      <c r="BE1117" s="697">
        <v>84</v>
      </c>
      <c r="BF1117" s="697">
        <v>122</v>
      </c>
      <c r="BG1117" s="697">
        <v>75</v>
      </c>
      <c r="BH1117" s="697">
        <v>63</v>
      </c>
    </row>
    <row r="1118" spans="1:60" s="697" customFormat="1" ht="12.75" x14ac:dyDescent="0.2">
      <c r="A1118" s="697" t="s">
        <v>6</v>
      </c>
      <c r="B1118" s="697" t="s">
        <v>27</v>
      </c>
      <c r="C1118" s="697" t="s">
        <v>15</v>
      </c>
      <c r="F1118" s="697" t="s">
        <v>10</v>
      </c>
      <c r="Q1118" s="697">
        <v>2.6973509454009802E-2</v>
      </c>
      <c r="R1118" s="697">
        <v>2.49273490474653E-2</v>
      </c>
      <c r="S1118" s="697">
        <v>2.2121765894007901E-2</v>
      </c>
      <c r="T1118" s="697">
        <v>1.8060945207254899E-2</v>
      </c>
      <c r="U1118" s="697">
        <v>1.6585513094453198E-2</v>
      </c>
      <c r="V1118" s="697">
        <v>1.5373157285451799E-2</v>
      </c>
      <c r="W1118" s="697">
        <v>1.5513700827825201E-2</v>
      </c>
      <c r="X1118" s="697">
        <v>1.5339053245190399E-2</v>
      </c>
      <c r="Y1118" s="697">
        <v>1.4283592241359101E-2</v>
      </c>
      <c r="Z1118" s="697">
        <v>1.3344273300264799E-2</v>
      </c>
      <c r="AA1118" s="697">
        <v>1.2490235711927301E-2</v>
      </c>
      <c r="AB1118" s="697">
        <v>1.25513032463954E-2</v>
      </c>
      <c r="AC1118" s="697">
        <v>1.2172587234113101E-2</v>
      </c>
      <c r="AD1118" s="697">
        <v>1.3299784327821701E-2</v>
      </c>
      <c r="AE1118" s="697">
        <v>1.44504073072512E-2</v>
      </c>
      <c r="AF1118" s="697">
        <v>1.17593268467197E-2</v>
      </c>
      <c r="AG1118" s="697">
        <v>1.01558217837288E-2</v>
      </c>
      <c r="AH1118" s="697">
        <v>7.2897138341880604E-3</v>
      </c>
      <c r="AI1118" s="697">
        <v>8.6204918346273005E-3</v>
      </c>
      <c r="AJ1118" s="697">
        <v>7.1964369432723904E-3</v>
      </c>
      <c r="AK1118" s="697">
        <v>6.7066658289878702E-3</v>
      </c>
      <c r="AL1118" s="697">
        <v>6.3397282114145198E-3</v>
      </c>
      <c r="AM1118" s="697">
        <v>7.0728425908129899E-3</v>
      </c>
      <c r="AN1118" s="697">
        <v>7.2650219464204602E-3</v>
      </c>
      <c r="AO1118" s="697">
        <v>7.3842141573732204E-3</v>
      </c>
      <c r="AP1118" s="697">
        <v>6.11106460377014E-3</v>
      </c>
      <c r="AQ1118" s="697">
        <v>4.9388928828181201E-3</v>
      </c>
      <c r="AR1118" s="697">
        <v>3.7492357893651302E-3</v>
      </c>
      <c r="AS1118" s="697">
        <v>2.8629526585084702E-3</v>
      </c>
      <c r="AT1118" s="697">
        <v>1.6438830247447701E-3</v>
      </c>
      <c r="AU1118" s="697">
        <v>7.1014575921037504E-4</v>
      </c>
      <c r="AV1118" s="697">
        <v>1.02912056324833E-3</v>
      </c>
      <c r="AW1118" s="697">
        <v>8.5495692332424804E-4</v>
      </c>
      <c r="AX1118" s="697">
        <v>8.1910768004059297E-4</v>
      </c>
      <c r="AY1118" s="697">
        <v>7.1449707344885597E-4</v>
      </c>
      <c r="AZ1118" s="697">
        <v>5.9640701141901197E-4</v>
      </c>
      <c r="BA1118" s="697">
        <v>6.8028216921279497E-4</v>
      </c>
      <c r="BB1118" s="697">
        <v>7.2139228711412995E-4</v>
      </c>
      <c r="BC1118" s="697">
        <v>1.05987942931882E-3</v>
      </c>
      <c r="BD1118" s="697">
        <v>7.6135553683664905E-4</v>
      </c>
      <c r="BE1118" s="697">
        <v>6.4702982499383803E-4</v>
      </c>
      <c r="BF1118" s="697">
        <v>1.0313548790694101E-3</v>
      </c>
      <c r="BG1118" s="697">
        <v>6.1574838058175898E-4</v>
      </c>
      <c r="BH1118" s="697">
        <v>5.1383689348895203E-4</v>
      </c>
    </row>
    <row r="1119" spans="1:60" s="696" customFormat="1" ht="12.75" x14ac:dyDescent="0.2">
      <c r="A1119" s="696" t="s">
        <v>6</v>
      </c>
      <c r="B1119" s="696" t="s">
        <v>27</v>
      </c>
      <c r="C1119" s="696" t="s">
        <v>15</v>
      </c>
      <c r="D1119" s="696" t="s">
        <v>1077</v>
      </c>
      <c r="E1119" s="699" t="s">
        <v>1068</v>
      </c>
      <c r="F1119" s="696" t="s">
        <v>11</v>
      </c>
      <c r="G1119" s="705"/>
      <c r="H1119" s="705"/>
      <c r="I1119" s="705"/>
      <c r="J1119" s="705"/>
      <c r="K1119" s="705"/>
      <c r="L1119" s="705"/>
      <c r="M1119" s="705"/>
      <c r="N1119" s="705"/>
      <c r="O1119" s="705"/>
      <c r="P1119" s="705"/>
      <c r="Q1119" s="696">
        <v>1</v>
      </c>
      <c r="R1119" s="696">
        <v>1</v>
      </c>
      <c r="S1119" s="696">
        <v>1</v>
      </c>
      <c r="T1119" s="696">
        <v>1</v>
      </c>
      <c r="U1119" s="696">
        <v>1</v>
      </c>
      <c r="V1119" s="696">
        <v>1</v>
      </c>
      <c r="W1119" s="696">
        <v>1</v>
      </c>
      <c r="X1119" s="696">
        <v>1</v>
      </c>
      <c r="Y1119" s="696">
        <v>1</v>
      </c>
      <c r="Z1119" s="696">
        <v>1</v>
      </c>
      <c r="AA1119" s="696">
        <v>1</v>
      </c>
      <c r="AB1119" s="696">
        <v>1</v>
      </c>
      <c r="AC1119" s="696">
        <v>1</v>
      </c>
      <c r="AD1119" s="696">
        <v>1</v>
      </c>
      <c r="AE1119" s="696">
        <v>1</v>
      </c>
      <c r="AF1119" s="696">
        <v>1</v>
      </c>
      <c r="AG1119" s="696">
        <v>1</v>
      </c>
      <c r="AH1119" s="696">
        <v>1</v>
      </c>
      <c r="AI1119" s="696">
        <v>1</v>
      </c>
      <c r="AJ1119" s="696">
        <v>1</v>
      </c>
      <c r="AK1119" s="696">
        <v>1</v>
      </c>
      <c r="AL1119" s="696">
        <v>1</v>
      </c>
      <c r="AM1119" s="696">
        <v>1</v>
      </c>
      <c r="AN1119" s="696">
        <v>1</v>
      </c>
      <c r="AO1119" s="696">
        <v>1</v>
      </c>
      <c r="AP1119" s="696">
        <v>1</v>
      </c>
      <c r="AQ1119" s="696">
        <v>1</v>
      </c>
      <c r="AR1119" s="696">
        <v>1</v>
      </c>
      <c r="AS1119" s="696">
        <v>1</v>
      </c>
      <c r="AT1119" s="696">
        <v>1</v>
      </c>
      <c r="AU1119" s="696">
        <v>1</v>
      </c>
      <c r="AV1119" s="696">
        <v>1</v>
      </c>
      <c r="AW1119" s="696">
        <v>1</v>
      </c>
      <c r="AX1119" s="696">
        <v>1</v>
      </c>
      <c r="AY1119" s="696">
        <v>1</v>
      </c>
      <c r="AZ1119" s="696">
        <v>1</v>
      </c>
      <c r="BA1119" s="696">
        <v>1</v>
      </c>
      <c r="BB1119" s="696">
        <v>1</v>
      </c>
      <c r="BC1119" s="696">
        <v>1</v>
      </c>
      <c r="BD1119" s="696">
        <v>1</v>
      </c>
      <c r="BE1119" s="696">
        <v>1</v>
      </c>
      <c r="BF1119" s="696">
        <v>1</v>
      </c>
      <c r="BG1119" s="696">
        <v>1</v>
      </c>
      <c r="BH1119" s="696">
        <v>1</v>
      </c>
    </row>
    <row r="1120" spans="1:60" s="696" customFormat="1" ht="12.75" x14ac:dyDescent="0.2">
      <c r="A1120" s="696" t="s">
        <v>6</v>
      </c>
      <c r="B1120" s="696" t="s">
        <v>27</v>
      </c>
      <c r="C1120" s="696" t="s">
        <v>15</v>
      </c>
      <c r="D1120" s="696" t="s">
        <v>1077</v>
      </c>
      <c r="E1120" s="699" t="s">
        <v>1068</v>
      </c>
      <c r="F1120" s="696" t="s">
        <v>12</v>
      </c>
      <c r="G1120" s="705"/>
      <c r="H1120" s="705"/>
      <c r="I1120" s="705"/>
      <c r="J1120" s="705"/>
      <c r="K1120" s="705"/>
      <c r="L1120" s="705"/>
      <c r="M1120" s="705"/>
      <c r="N1120" s="705"/>
      <c r="O1120" s="705"/>
      <c r="P1120" s="705"/>
      <c r="Q1120" s="700">
        <f>'3 Heat eta and phi'!N$18</f>
        <v>0.58620000000000028</v>
      </c>
      <c r="R1120" s="700">
        <f>'3 Heat eta and phi'!O$18</f>
        <v>0.59487800000000024</v>
      </c>
      <c r="S1120" s="700">
        <f>'3 Heat eta and phi'!P$18</f>
        <v>0.60367200000000021</v>
      </c>
      <c r="T1120" s="700">
        <f>'3 Heat eta and phi'!Q$18</f>
        <v>0.61258200000000029</v>
      </c>
      <c r="U1120" s="700">
        <f>'3 Heat eta and phi'!R$18</f>
        <v>0.62160800000000038</v>
      </c>
      <c r="V1120" s="700">
        <f>'3 Heat eta and phi'!S$18</f>
        <v>0.63075000000000037</v>
      </c>
      <c r="W1120" s="700">
        <f>'3 Heat eta and phi'!T$18</f>
        <v>0.64000800000000035</v>
      </c>
      <c r="X1120" s="700">
        <f>'3 Heat eta and phi'!U$18</f>
        <v>0.64938200000000035</v>
      </c>
      <c r="Y1120" s="700">
        <f>'3 Heat eta and phi'!V$18</f>
        <v>0.65887200000000035</v>
      </c>
      <c r="Z1120" s="700">
        <f>'3 Heat eta and phi'!W$18</f>
        <v>0.66847800000000035</v>
      </c>
      <c r="AA1120" s="700">
        <f>'3 Heat eta and phi'!X$18</f>
        <v>0.67820000000000036</v>
      </c>
      <c r="AB1120" s="700">
        <f>'3 Heat eta and phi'!Y$18</f>
        <v>0.68803800000000048</v>
      </c>
      <c r="AC1120" s="700">
        <f>'3 Heat eta and phi'!Z$18</f>
        <v>0.6979920000000005</v>
      </c>
      <c r="AD1120" s="700">
        <f>'3 Heat eta and phi'!AA$18</f>
        <v>0.70806200000000041</v>
      </c>
      <c r="AE1120" s="700">
        <f>'3 Heat eta and phi'!AB$18</f>
        <v>0.71824800000000055</v>
      </c>
      <c r="AF1120" s="700">
        <f>'3 Heat eta and phi'!AC$18</f>
        <v>0.73</v>
      </c>
      <c r="AG1120" s="700">
        <f>'3 Heat eta and phi'!AD$18</f>
        <v>0.73499999999999999</v>
      </c>
      <c r="AH1120" s="700">
        <f>'3 Heat eta and phi'!AE$18</f>
        <v>0.74299999999999999</v>
      </c>
      <c r="AI1120" s="700">
        <f>'3 Heat eta and phi'!AF$18</f>
        <v>0.75</v>
      </c>
      <c r="AJ1120" s="700">
        <f>'3 Heat eta and phi'!AG$18</f>
        <v>0.75700000000000001</v>
      </c>
      <c r="AK1120" s="700">
        <f>'3 Heat eta and phi'!AH$18</f>
        <v>0.76300000000000001</v>
      </c>
      <c r="AL1120" s="700">
        <f>'3 Heat eta and phi'!AI$18</f>
        <v>0.77</v>
      </c>
      <c r="AM1120" s="700">
        <f>'3 Heat eta and phi'!AJ$18</f>
        <v>0.77600000000000002</v>
      </c>
      <c r="AN1120" s="700">
        <f>'3 Heat eta and phi'!AK$18</f>
        <v>0.78200000000000003</v>
      </c>
      <c r="AO1120" s="700">
        <f>'3 Heat eta and phi'!AL$18</f>
        <v>0.79</v>
      </c>
      <c r="AP1120" s="700">
        <f>'3 Heat eta and phi'!AM$18</f>
        <v>0.79700000000000004</v>
      </c>
      <c r="AQ1120" s="700">
        <f>'3 Heat eta and phi'!AN$18</f>
        <v>0.80400000000000005</v>
      </c>
      <c r="AR1120" s="700">
        <f>'3 Heat eta and phi'!AO$18</f>
        <v>0.81</v>
      </c>
      <c r="AS1120" s="700">
        <f>'3 Heat eta and phi'!AP$18</f>
        <v>0.81599999999999995</v>
      </c>
      <c r="AT1120" s="700">
        <f>'3 Heat eta and phi'!AQ$18</f>
        <v>0.82099999999999995</v>
      </c>
      <c r="AU1120" s="700">
        <f>'3 Heat eta and phi'!AR$18</f>
        <v>0.82599999999999996</v>
      </c>
      <c r="AV1120" s="700">
        <f>'3 Heat eta and phi'!AS$18</f>
        <v>0.83199999999999996</v>
      </c>
      <c r="AW1120" s="700">
        <f>'3 Heat eta and phi'!AT$18</f>
        <v>0.83699999999999997</v>
      </c>
      <c r="AX1120" s="700">
        <f>'3 Heat eta and phi'!AU$18</f>
        <v>0.84099999999999997</v>
      </c>
      <c r="AY1120" s="700">
        <f>'3 Heat eta and phi'!AV$18</f>
        <v>0.84499999999999997</v>
      </c>
      <c r="AZ1120" s="700">
        <f>'3 Heat eta and phi'!AW$18</f>
        <v>0.84899999999999998</v>
      </c>
      <c r="BA1120" s="700">
        <f>'3 Heat eta and phi'!AX$18</f>
        <v>0.85199999999999998</v>
      </c>
      <c r="BB1120" s="700">
        <f>'3 Heat eta and phi'!AY$18</f>
        <v>0.85499999999999998</v>
      </c>
      <c r="BC1120" s="700">
        <f>'3 Heat eta and phi'!AZ$18</f>
        <v>0.85799999999999998</v>
      </c>
      <c r="BD1120" s="700">
        <f>'3 Heat eta and phi'!BA$18</f>
        <v>0.86</v>
      </c>
      <c r="BE1120" s="700">
        <f>'3 Heat eta and phi'!BB$18</f>
        <v>0.86199999999999999</v>
      </c>
      <c r="BF1120" s="700">
        <f>'3 Heat eta and phi'!BC$18</f>
        <v>0.86399999999999999</v>
      </c>
      <c r="BG1120" s="700">
        <f>'3 Heat eta and phi'!BD$18</f>
        <v>0.86599999999999999</v>
      </c>
      <c r="BH1120" s="700">
        <f>'3 Heat eta and phi'!BE$18</f>
        <v>0.86799999999999999</v>
      </c>
    </row>
    <row r="1121" spans="1:60" s="696" customFormat="1" ht="12.75" x14ac:dyDescent="0.2">
      <c r="A1121" s="696" t="s">
        <v>6</v>
      </c>
      <c r="B1121" s="696" t="s">
        <v>27</v>
      </c>
      <c r="C1121" s="696" t="s">
        <v>15</v>
      </c>
      <c r="D1121" s="696" t="s">
        <v>1077</v>
      </c>
      <c r="E1121" s="699" t="s">
        <v>1068</v>
      </c>
      <c r="F1121" s="696" t="s">
        <v>13</v>
      </c>
      <c r="G1121" s="705"/>
      <c r="H1121" s="705"/>
      <c r="I1121" s="705"/>
      <c r="J1121" s="705"/>
      <c r="K1121" s="705"/>
      <c r="L1121" s="705"/>
      <c r="M1121" s="705"/>
      <c r="N1121" s="705"/>
      <c r="O1121" s="705"/>
      <c r="P1121" s="705"/>
      <c r="Q1121" s="700">
        <f>'3 Heat eta and phi'!N$22</f>
        <v>3.0449692782649196E-2</v>
      </c>
      <c r="R1121" s="700">
        <f>'3 Heat eta and phi'!O$22</f>
        <v>2.9315757019968917E-2</v>
      </c>
      <c r="S1121" s="700">
        <f>'3 Heat eta and phi'!P$22</f>
        <v>2.6947938951335515E-2</v>
      </c>
      <c r="T1121" s="700">
        <f>'3 Heat eta and phi'!Q$22</f>
        <v>2.685916928335319E-2</v>
      </c>
      <c r="U1121" s="700">
        <f>'3 Heat eta and phi'!R$22</f>
        <v>2.7736330886564242E-2</v>
      </c>
      <c r="V1121" s="700">
        <f>'3 Heat eta and phi'!S$22</f>
        <v>2.2937651321664143E-2</v>
      </c>
      <c r="W1121" s="700">
        <f>'3 Heat eta and phi'!T$22</f>
        <v>2.5096199088034954E-2</v>
      </c>
      <c r="X1121" s="700">
        <f>'3 Heat eta and phi'!U$22</f>
        <v>3.5413990172433629E-2</v>
      </c>
      <c r="Y1121" s="700">
        <f>'3 Heat eta and phi'!V$22</f>
        <v>3.2985583598380219E-2</v>
      </c>
      <c r="Z1121" s="700">
        <f>'3 Heat eta and phi'!W$22</f>
        <v>3.9051721215704549E-2</v>
      </c>
      <c r="AA1121" s="700">
        <f>'3 Heat eta and phi'!X$22</f>
        <v>3.0576593318389578E-2</v>
      </c>
      <c r="AB1121" s="700">
        <f>'3 Heat eta and phi'!Y$22</f>
        <v>2.9062794108648538E-2</v>
      </c>
      <c r="AC1121" s="700">
        <f>'3 Heat eta and phi'!Z$22</f>
        <v>3.8242815991483936E-2</v>
      </c>
      <c r="AD1121" s="700">
        <f>'3 Heat eta and phi'!AA$22</f>
        <v>3.4042891055378832E-2</v>
      </c>
      <c r="AE1121" s="700">
        <f>'3 Heat eta and phi'!AB$22</f>
        <v>3.2743963751557192E-2</v>
      </c>
      <c r="AF1121" s="700">
        <f>'3 Heat eta and phi'!AC$22</f>
        <v>3.7077256720010277E-2</v>
      </c>
      <c r="AG1121" s="700">
        <f>'3 Heat eta and phi'!AD$22</f>
        <v>3.8971075041507652E-2</v>
      </c>
      <c r="AH1121" s="700">
        <f>'3 Heat eta and phi'!AE$22</f>
        <v>3.600753901452769E-2</v>
      </c>
      <c r="AI1121" s="700">
        <f>'3 Heat eta and phi'!AF$22</f>
        <v>3.3408989472494932E-2</v>
      </c>
      <c r="AJ1121" s="700">
        <f>'3 Heat eta and phi'!AG$22</f>
        <v>3.0337279107051196E-2</v>
      </c>
      <c r="AK1121" s="700">
        <f>'3 Heat eta and phi'!AH$22</f>
        <v>3.4351544648789645E-2</v>
      </c>
      <c r="AL1121" s="700">
        <f>'3 Heat eta and phi'!AI$22</f>
        <v>4.3041548437846022E-2</v>
      </c>
      <c r="AM1121" s="700">
        <f>'3 Heat eta and phi'!AJ$22</f>
        <v>3.795603230874911E-2</v>
      </c>
      <c r="AN1121" s="700">
        <f>'3 Heat eta and phi'!AK$22</f>
        <v>3.8782267265832893E-2</v>
      </c>
      <c r="AO1121" s="700">
        <f>'3 Heat eta and phi'!AL$22</f>
        <v>4.1315298316505045E-2</v>
      </c>
      <c r="AP1121" s="700">
        <f>'3 Heat eta and phi'!AM$22</f>
        <v>3.581638000174614E-2</v>
      </c>
      <c r="AQ1121" s="700">
        <f>'3 Heat eta and phi'!AN$22</f>
        <v>4.5988500651830799E-2</v>
      </c>
      <c r="AR1121" s="700">
        <f>'3 Heat eta and phi'!AO$22</f>
        <v>4.5779260115942355E-2</v>
      </c>
      <c r="AS1121" s="700">
        <f>'3 Heat eta and phi'!AP$22</f>
        <v>4.0243186242407081E-2</v>
      </c>
      <c r="AT1121" s="700">
        <f>'3 Heat eta and phi'!AQ$22</f>
        <v>4.1673535789272131E-2</v>
      </c>
      <c r="AU1121" s="700">
        <f>'3 Heat eta and phi'!AR$22</f>
        <v>4.2268475875442135E-2</v>
      </c>
      <c r="AV1121" s="700">
        <f>'3 Heat eta and phi'!AS$22</f>
        <v>4.4877983585370207E-2</v>
      </c>
      <c r="AW1121" s="700">
        <f>'3 Heat eta and phi'!AT$22</f>
        <v>4.4580298076698166E-2</v>
      </c>
      <c r="AX1121" s="700">
        <f>'3 Heat eta and phi'!AU$22</f>
        <v>4.4534706536941138E-2</v>
      </c>
      <c r="AY1121" s="700">
        <f>'3 Heat eta and phi'!AV$22</f>
        <v>4.4780381636817641E-2</v>
      </c>
      <c r="AZ1121" s="700">
        <f>'3 Heat eta and phi'!AW$22</f>
        <v>4.5732490908387713E-2</v>
      </c>
      <c r="BA1121" s="700">
        <f>'3 Heat eta and phi'!AX$22</f>
        <v>4.7316152419067954E-2</v>
      </c>
      <c r="BB1121" s="700">
        <f>'3 Heat eta and phi'!AY$22</f>
        <v>3.8223692849313484E-2</v>
      </c>
      <c r="BC1121" s="700">
        <f>'3 Heat eta and phi'!AZ$22</f>
        <v>4.0189295897654409E-2</v>
      </c>
      <c r="BD1121" s="700">
        <f>'3 Heat eta and phi'!BA$22</f>
        <v>4.7151615347523546E-2</v>
      </c>
      <c r="BE1121" s="700">
        <f>'3 Heat eta and phi'!BB$22</f>
        <v>4.9933815432876671E-2</v>
      </c>
      <c r="BF1121" s="700">
        <f>'3 Heat eta and phi'!BC$22</f>
        <v>5.0007112867071712E-2</v>
      </c>
      <c r="BG1121" s="700">
        <f>'3 Heat eta and phi'!BD$22</f>
        <v>4.200378722671716E-2</v>
      </c>
      <c r="BH1121" s="700">
        <f>'3 Heat eta and phi'!BE$22</f>
        <v>4.6479600619728001E-2</v>
      </c>
    </row>
    <row r="1122" spans="1:60" s="697" customFormat="1" ht="12.75" x14ac:dyDescent="0.2">
      <c r="A1122" s="697" t="s">
        <v>6</v>
      </c>
      <c r="B1122" s="697" t="s">
        <v>27</v>
      </c>
      <c r="C1122" s="697" t="s">
        <v>29</v>
      </c>
      <c r="F1122" s="697" t="s">
        <v>9</v>
      </c>
      <c r="AK1122" s="697">
        <v>1</v>
      </c>
      <c r="AL1122" s="697">
        <v>1</v>
      </c>
      <c r="AM1122" s="697">
        <v>1</v>
      </c>
      <c r="AN1122" s="697">
        <v>1</v>
      </c>
      <c r="AO1122" s="697">
        <v>1</v>
      </c>
      <c r="AP1122" s="697">
        <v>1</v>
      </c>
      <c r="AQ1122" s="697">
        <v>1</v>
      </c>
      <c r="AR1122" s="697">
        <v>1</v>
      </c>
      <c r="AS1122" s="697">
        <v>1</v>
      </c>
      <c r="AT1122" s="697">
        <v>1</v>
      </c>
      <c r="AU1122" s="697">
        <v>1</v>
      </c>
      <c r="AV1122" s="697">
        <v>1</v>
      </c>
      <c r="AW1122" s="697">
        <v>1</v>
      </c>
      <c r="AX1122" s="697">
        <v>1</v>
      </c>
      <c r="AY1122" s="697">
        <v>1</v>
      </c>
      <c r="AZ1122" s="697">
        <v>1</v>
      </c>
      <c r="BA1122" s="697">
        <v>1</v>
      </c>
      <c r="BB1122" s="697">
        <v>1</v>
      </c>
      <c r="BC1122" s="697">
        <v>1</v>
      </c>
      <c r="BD1122" s="697">
        <v>1</v>
      </c>
      <c r="BE1122" s="697">
        <v>1</v>
      </c>
      <c r="BF1122" s="697">
        <v>1</v>
      </c>
      <c r="BG1122" s="697">
        <v>1</v>
      </c>
      <c r="BH1122" s="697">
        <v>1</v>
      </c>
    </row>
    <row r="1123" spans="1:60" s="697" customFormat="1" ht="12.75" x14ac:dyDescent="0.2">
      <c r="A1123" s="697" t="s">
        <v>6</v>
      </c>
      <c r="B1123" s="697" t="s">
        <v>27</v>
      </c>
      <c r="C1123" s="697" t="s">
        <v>29</v>
      </c>
      <c r="F1123" s="697" t="s">
        <v>10</v>
      </c>
      <c r="AK1123" s="698">
        <v>7.8532386756298302E-6</v>
      </c>
      <c r="AL1123" s="698">
        <v>7.5204367869685901E-6</v>
      </c>
      <c r="AM1123" s="698">
        <v>7.6878723813184693E-6</v>
      </c>
      <c r="AN1123" s="698">
        <v>7.5677311941879802E-6</v>
      </c>
      <c r="AO1123" s="698">
        <v>7.5813287036685997E-6</v>
      </c>
      <c r="AP1123" s="698">
        <v>7.61029215911599E-6</v>
      </c>
      <c r="AQ1123" s="698">
        <v>7.18907260963336E-6</v>
      </c>
      <c r="AR1123" s="698">
        <v>7.3658856372595999E-6</v>
      </c>
      <c r="AS1123" s="698">
        <v>7.3409042525858301E-6</v>
      </c>
      <c r="AT1123" s="698">
        <v>7.2100132664244101E-6</v>
      </c>
      <c r="AU1123" s="698">
        <v>7.1731894869734903E-6</v>
      </c>
      <c r="AV1123" s="698">
        <v>7.0973831948160703E-6</v>
      </c>
      <c r="AW1123" s="698">
        <v>7.3073241309764803E-6</v>
      </c>
      <c r="AX1123" s="698">
        <v>7.2487405313326801E-6</v>
      </c>
      <c r="AY1123" s="698">
        <v>7.2171421560490499E-6</v>
      </c>
      <c r="AZ1123" s="698">
        <v>7.2732562368172203E-6</v>
      </c>
      <c r="BA1123" s="698">
        <v>7.3943714044868999E-6</v>
      </c>
      <c r="BB1123" s="698">
        <v>7.5145029907721898E-6</v>
      </c>
      <c r="BC1123" s="698">
        <v>7.5168753852398602E-6</v>
      </c>
      <c r="BD1123" s="698">
        <v>8.0995269876239201E-6</v>
      </c>
      <c r="BE1123" s="698">
        <v>7.7027360118314004E-6</v>
      </c>
      <c r="BF1123" s="698">
        <v>8.4537285169624104E-6</v>
      </c>
      <c r="BG1123" s="698">
        <v>8.2099784077567895E-6</v>
      </c>
      <c r="BH1123" s="698">
        <v>8.1561411664913106E-6</v>
      </c>
    </row>
    <row r="1124" spans="1:60" s="696" customFormat="1" ht="12.75" x14ac:dyDescent="0.2">
      <c r="A1124" s="696" t="s">
        <v>6</v>
      </c>
      <c r="B1124" s="696" t="s">
        <v>27</v>
      </c>
      <c r="C1124" s="696" t="s">
        <v>29</v>
      </c>
      <c r="D1124" s="696" t="s">
        <v>1077</v>
      </c>
      <c r="E1124" s="699" t="s">
        <v>1068</v>
      </c>
      <c r="F1124" s="696" t="s">
        <v>11</v>
      </c>
      <c r="G1124" s="705"/>
      <c r="H1124" s="705"/>
      <c r="I1124" s="705"/>
      <c r="J1124" s="705"/>
      <c r="K1124" s="705"/>
      <c r="L1124" s="705"/>
      <c r="M1124" s="705"/>
      <c r="N1124" s="705"/>
      <c r="O1124" s="705"/>
      <c r="P1124" s="705"/>
      <c r="Q1124" s="705"/>
      <c r="R1124" s="705"/>
      <c r="S1124" s="705"/>
      <c r="T1124" s="705"/>
      <c r="U1124" s="705"/>
      <c r="V1124" s="705"/>
      <c r="W1124" s="705"/>
      <c r="X1124" s="705"/>
      <c r="Y1124" s="705"/>
      <c r="Z1124" s="705"/>
      <c r="AA1124" s="705"/>
      <c r="AB1124" s="705"/>
      <c r="AC1124" s="705"/>
      <c r="AD1124" s="705"/>
      <c r="AE1124" s="705"/>
      <c r="AF1124" s="705"/>
      <c r="AG1124" s="705"/>
      <c r="AH1124" s="705"/>
      <c r="AI1124" s="705"/>
      <c r="AJ1124" s="705"/>
      <c r="AK1124" s="696">
        <v>1</v>
      </c>
      <c r="AL1124" s="696">
        <v>1</v>
      </c>
      <c r="AM1124" s="696">
        <v>1</v>
      </c>
      <c r="AN1124" s="696">
        <v>1</v>
      </c>
      <c r="AO1124" s="696">
        <v>1</v>
      </c>
      <c r="AP1124" s="696">
        <v>1</v>
      </c>
      <c r="AQ1124" s="696">
        <v>1</v>
      </c>
      <c r="AR1124" s="696">
        <v>1</v>
      </c>
      <c r="AS1124" s="696">
        <v>1</v>
      </c>
      <c r="AT1124" s="696">
        <v>1</v>
      </c>
      <c r="AU1124" s="696">
        <v>1</v>
      </c>
      <c r="AV1124" s="696">
        <v>1</v>
      </c>
      <c r="AW1124" s="696">
        <v>1</v>
      </c>
      <c r="AX1124" s="696">
        <v>1</v>
      </c>
      <c r="AY1124" s="696">
        <v>1</v>
      </c>
      <c r="AZ1124" s="696">
        <v>1</v>
      </c>
      <c r="BA1124" s="696">
        <v>1</v>
      </c>
      <c r="BB1124" s="696">
        <v>1</v>
      </c>
      <c r="BC1124" s="696">
        <v>1</v>
      </c>
      <c r="BD1124" s="696">
        <v>1</v>
      </c>
      <c r="BE1124" s="696">
        <v>1</v>
      </c>
      <c r="BF1124" s="696">
        <v>1</v>
      </c>
      <c r="BG1124" s="696">
        <v>1</v>
      </c>
      <c r="BH1124" s="696">
        <v>1</v>
      </c>
    </row>
    <row r="1125" spans="1:60" s="696" customFormat="1" ht="12.75" x14ac:dyDescent="0.2">
      <c r="A1125" s="696" t="s">
        <v>6</v>
      </c>
      <c r="B1125" s="696" t="s">
        <v>27</v>
      </c>
      <c r="C1125" s="696" t="s">
        <v>29</v>
      </c>
      <c r="D1125" s="696" t="s">
        <v>1077</v>
      </c>
      <c r="E1125" s="699" t="s">
        <v>1068</v>
      </c>
      <c r="F1125" s="696" t="s">
        <v>12</v>
      </c>
      <c r="G1125" s="705"/>
      <c r="H1125" s="705"/>
      <c r="I1125" s="705"/>
      <c r="J1125" s="705"/>
      <c r="K1125" s="705"/>
      <c r="L1125" s="705"/>
      <c r="M1125" s="705"/>
      <c r="N1125" s="705"/>
      <c r="O1125" s="705"/>
      <c r="P1125" s="705"/>
      <c r="Q1125" s="705"/>
      <c r="R1125" s="705"/>
      <c r="S1125" s="705"/>
      <c r="T1125" s="705"/>
      <c r="U1125" s="705"/>
      <c r="V1125" s="705"/>
      <c r="W1125" s="705"/>
      <c r="X1125" s="705"/>
      <c r="Y1125" s="705"/>
      <c r="Z1125" s="705"/>
      <c r="AA1125" s="705"/>
      <c r="AB1125" s="705"/>
      <c r="AC1125" s="705"/>
      <c r="AD1125" s="705"/>
      <c r="AE1125" s="705"/>
      <c r="AF1125" s="705"/>
      <c r="AG1125" s="705"/>
      <c r="AH1125" s="705"/>
      <c r="AI1125" s="705"/>
      <c r="AJ1125" s="705"/>
      <c r="AK1125" s="700">
        <f>'3 Heat eta and phi'!AH$18</f>
        <v>0.76300000000000001</v>
      </c>
      <c r="AL1125" s="700">
        <f>'3 Heat eta and phi'!AI$18</f>
        <v>0.77</v>
      </c>
      <c r="AM1125" s="700">
        <f>'3 Heat eta and phi'!AJ$18</f>
        <v>0.77600000000000002</v>
      </c>
      <c r="AN1125" s="700">
        <f>'3 Heat eta and phi'!AK$18</f>
        <v>0.78200000000000003</v>
      </c>
      <c r="AO1125" s="700">
        <f>'3 Heat eta and phi'!AL$18</f>
        <v>0.79</v>
      </c>
      <c r="AP1125" s="700">
        <f>'3 Heat eta and phi'!AM$18</f>
        <v>0.79700000000000004</v>
      </c>
      <c r="AQ1125" s="700">
        <f>'3 Heat eta and phi'!AN$18</f>
        <v>0.80400000000000005</v>
      </c>
      <c r="AR1125" s="700">
        <f>'3 Heat eta and phi'!AO$18</f>
        <v>0.81</v>
      </c>
      <c r="AS1125" s="700">
        <f>'3 Heat eta and phi'!AP$18</f>
        <v>0.81599999999999995</v>
      </c>
      <c r="AT1125" s="700">
        <f>'3 Heat eta and phi'!AQ$18</f>
        <v>0.82099999999999995</v>
      </c>
      <c r="AU1125" s="700">
        <f>'3 Heat eta and phi'!AR$18</f>
        <v>0.82599999999999996</v>
      </c>
      <c r="AV1125" s="700">
        <f>'3 Heat eta and phi'!AS$18</f>
        <v>0.83199999999999996</v>
      </c>
      <c r="AW1125" s="700">
        <f>'3 Heat eta and phi'!AT$18</f>
        <v>0.83699999999999997</v>
      </c>
      <c r="AX1125" s="700">
        <f>'3 Heat eta and phi'!AU$18</f>
        <v>0.84099999999999997</v>
      </c>
      <c r="AY1125" s="700">
        <f>'3 Heat eta and phi'!AV$18</f>
        <v>0.84499999999999997</v>
      </c>
      <c r="AZ1125" s="700">
        <f>'3 Heat eta and phi'!AW$18</f>
        <v>0.84899999999999998</v>
      </c>
      <c r="BA1125" s="700">
        <f>'3 Heat eta and phi'!AX$18</f>
        <v>0.85199999999999998</v>
      </c>
      <c r="BB1125" s="700">
        <f>'3 Heat eta and phi'!AY$18</f>
        <v>0.85499999999999998</v>
      </c>
      <c r="BC1125" s="700">
        <f>'3 Heat eta and phi'!AZ$18</f>
        <v>0.85799999999999998</v>
      </c>
      <c r="BD1125" s="700">
        <f>'3 Heat eta and phi'!BA$18</f>
        <v>0.86</v>
      </c>
      <c r="BE1125" s="700">
        <f>'3 Heat eta and phi'!BB$18</f>
        <v>0.86199999999999999</v>
      </c>
      <c r="BF1125" s="700">
        <f>'3 Heat eta and phi'!BC$18</f>
        <v>0.86399999999999999</v>
      </c>
      <c r="BG1125" s="700">
        <f>'3 Heat eta and phi'!BD$18</f>
        <v>0.86599999999999999</v>
      </c>
      <c r="BH1125" s="700">
        <f>'3 Heat eta and phi'!BE$18</f>
        <v>0.86799999999999999</v>
      </c>
    </row>
    <row r="1126" spans="1:60" s="696" customFormat="1" ht="12.75" x14ac:dyDescent="0.2">
      <c r="A1126" s="696" t="s">
        <v>6</v>
      </c>
      <c r="B1126" s="696" t="s">
        <v>27</v>
      </c>
      <c r="C1126" s="696" t="s">
        <v>29</v>
      </c>
      <c r="D1126" s="696" t="s">
        <v>1077</v>
      </c>
      <c r="E1126" s="699" t="s">
        <v>1068</v>
      </c>
      <c r="F1126" s="696" t="s">
        <v>13</v>
      </c>
      <c r="G1126" s="705"/>
      <c r="H1126" s="705"/>
      <c r="I1126" s="705"/>
      <c r="J1126" s="705"/>
      <c r="K1126" s="705"/>
      <c r="L1126" s="705"/>
      <c r="M1126" s="705"/>
      <c r="N1126" s="705"/>
      <c r="O1126" s="705"/>
      <c r="P1126" s="705"/>
      <c r="Q1126" s="705"/>
      <c r="R1126" s="705"/>
      <c r="S1126" s="705"/>
      <c r="T1126" s="705"/>
      <c r="U1126" s="705"/>
      <c r="V1126" s="705"/>
      <c r="W1126" s="705"/>
      <c r="X1126" s="705"/>
      <c r="Y1126" s="705"/>
      <c r="Z1126" s="705"/>
      <c r="AA1126" s="705"/>
      <c r="AB1126" s="705"/>
      <c r="AC1126" s="705"/>
      <c r="AD1126" s="705"/>
      <c r="AE1126" s="705"/>
      <c r="AF1126" s="705"/>
      <c r="AG1126" s="705"/>
      <c r="AH1126" s="705"/>
      <c r="AI1126" s="705"/>
      <c r="AJ1126" s="705"/>
      <c r="AK1126" s="700">
        <f>'3 Heat eta and phi'!AH$22</f>
        <v>3.4351544648789645E-2</v>
      </c>
      <c r="AL1126" s="700">
        <f>'3 Heat eta and phi'!AI$22</f>
        <v>4.3041548437846022E-2</v>
      </c>
      <c r="AM1126" s="700">
        <f>'3 Heat eta and phi'!AJ$22</f>
        <v>3.795603230874911E-2</v>
      </c>
      <c r="AN1126" s="700">
        <f>'3 Heat eta and phi'!AK$22</f>
        <v>3.8782267265832893E-2</v>
      </c>
      <c r="AO1126" s="700">
        <f>'3 Heat eta and phi'!AL$22</f>
        <v>4.1315298316505045E-2</v>
      </c>
      <c r="AP1126" s="700">
        <f>'3 Heat eta and phi'!AM$22</f>
        <v>3.581638000174614E-2</v>
      </c>
      <c r="AQ1126" s="700">
        <f>'3 Heat eta and phi'!AN$22</f>
        <v>4.5988500651830799E-2</v>
      </c>
      <c r="AR1126" s="700">
        <f>'3 Heat eta and phi'!AO$22</f>
        <v>4.5779260115942355E-2</v>
      </c>
      <c r="AS1126" s="700">
        <f>'3 Heat eta and phi'!AP$22</f>
        <v>4.0243186242407081E-2</v>
      </c>
      <c r="AT1126" s="700">
        <f>'3 Heat eta and phi'!AQ$22</f>
        <v>4.1673535789272131E-2</v>
      </c>
      <c r="AU1126" s="700">
        <f>'3 Heat eta and phi'!AR$22</f>
        <v>4.2268475875442135E-2</v>
      </c>
      <c r="AV1126" s="700">
        <f>'3 Heat eta and phi'!AS$22</f>
        <v>4.4877983585370207E-2</v>
      </c>
      <c r="AW1126" s="700">
        <f>'3 Heat eta and phi'!AT$22</f>
        <v>4.4580298076698166E-2</v>
      </c>
      <c r="AX1126" s="700">
        <f>'3 Heat eta and phi'!AU$22</f>
        <v>4.4534706536941138E-2</v>
      </c>
      <c r="AY1126" s="700">
        <f>'3 Heat eta and phi'!AV$22</f>
        <v>4.4780381636817641E-2</v>
      </c>
      <c r="AZ1126" s="700">
        <f>'3 Heat eta and phi'!AW$22</f>
        <v>4.5732490908387713E-2</v>
      </c>
      <c r="BA1126" s="700">
        <f>'3 Heat eta and phi'!AX$22</f>
        <v>4.7316152419067954E-2</v>
      </c>
      <c r="BB1126" s="700">
        <f>'3 Heat eta and phi'!AY$22</f>
        <v>3.8223692849313484E-2</v>
      </c>
      <c r="BC1126" s="700">
        <f>'3 Heat eta and phi'!AZ$22</f>
        <v>4.0189295897654409E-2</v>
      </c>
      <c r="BD1126" s="700">
        <f>'3 Heat eta and phi'!BA$22</f>
        <v>4.7151615347523546E-2</v>
      </c>
      <c r="BE1126" s="700">
        <f>'3 Heat eta and phi'!BB$22</f>
        <v>4.9933815432876671E-2</v>
      </c>
      <c r="BF1126" s="700">
        <f>'3 Heat eta and phi'!BC$22</f>
        <v>5.0007112867071712E-2</v>
      </c>
      <c r="BG1126" s="700">
        <f>'3 Heat eta and phi'!BD$22</f>
        <v>4.200378722671716E-2</v>
      </c>
      <c r="BH1126" s="700">
        <f>'3 Heat eta and phi'!BE$22</f>
        <v>4.6479600619728001E-2</v>
      </c>
    </row>
    <row r="1127" spans="1:60" s="697" customFormat="1" ht="12.75" x14ac:dyDescent="0.2">
      <c r="A1127" s="697" t="s">
        <v>6</v>
      </c>
      <c r="B1127" s="697" t="s">
        <v>27</v>
      </c>
      <c r="C1127" s="697" t="s">
        <v>14</v>
      </c>
      <c r="F1127" s="697" t="s">
        <v>9</v>
      </c>
      <c r="G1127" s="697">
        <v>1496</v>
      </c>
      <c r="H1127" s="697">
        <v>1597</v>
      </c>
      <c r="I1127" s="697">
        <v>1846</v>
      </c>
      <c r="J1127" s="697">
        <v>2030</v>
      </c>
      <c r="K1127" s="697">
        <v>2140</v>
      </c>
      <c r="L1127" s="697">
        <v>2337</v>
      </c>
      <c r="M1127" s="697">
        <v>2556</v>
      </c>
      <c r="N1127" s="697">
        <v>2708</v>
      </c>
      <c r="O1127" s="697">
        <v>2843</v>
      </c>
      <c r="P1127" s="697">
        <v>3079</v>
      </c>
      <c r="Q1127" s="697">
        <v>3242</v>
      </c>
      <c r="R1127" s="697">
        <v>3366</v>
      </c>
      <c r="S1127" s="697">
        <v>3479</v>
      </c>
      <c r="T1127" s="697">
        <v>3779</v>
      </c>
      <c r="U1127" s="697">
        <v>3482</v>
      </c>
      <c r="V1127" s="697">
        <v>3774</v>
      </c>
      <c r="W1127" s="697">
        <v>3903</v>
      </c>
      <c r="X1127" s="697">
        <v>4112</v>
      </c>
      <c r="Y1127" s="697">
        <v>4341</v>
      </c>
      <c r="Z1127" s="697">
        <v>4603</v>
      </c>
      <c r="AA1127" s="697">
        <v>4635</v>
      </c>
      <c r="AB1127" s="697">
        <v>4698</v>
      </c>
      <c r="AC1127" s="697">
        <v>4772</v>
      </c>
      <c r="AD1127" s="697">
        <v>5027</v>
      </c>
      <c r="AE1127" s="697">
        <v>5001</v>
      </c>
      <c r="AF1127" s="697">
        <v>5359</v>
      </c>
      <c r="AG1127" s="697">
        <v>5466</v>
      </c>
      <c r="AH1127" s="697">
        <v>5716</v>
      </c>
      <c r="AI1127" s="697">
        <v>6202</v>
      </c>
      <c r="AJ1127" s="697">
        <v>6156</v>
      </c>
      <c r="AK1127" s="697">
        <v>6095</v>
      </c>
      <c r="AL1127" s="697">
        <v>6378</v>
      </c>
      <c r="AM1127" s="697">
        <v>6665</v>
      </c>
      <c r="AN1127" s="697">
        <v>6662</v>
      </c>
      <c r="AO1127" s="697">
        <v>6621</v>
      </c>
      <c r="AP1127" s="697">
        <v>6875</v>
      </c>
      <c r="AQ1127" s="697">
        <v>7168</v>
      </c>
      <c r="AR1127" s="697">
        <v>7533</v>
      </c>
      <c r="AS1127" s="697">
        <v>7441</v>
      </c>
      <c r="AT1127" s="697">
        <v>7628</v>
      </c>
      <c r="AU1127" s="697">
        <v>7782</v>
      </c>
      <c r="AV1127" s="697">
        <v>8008</v>
      </c>
      <c r="AW1127" s="697">
        <v>8051</v>
      </c>
      <c r="AX1127" s="697">
        <v>7888</v>
      </c>
      <c r="AY1127" s="697">
        <v>8185</v>
      </c>
      <c r="AZ1127" s="697">
        <v>8504</v>
      </c>
      <c r="BA1127" s="697">
        <v>8395</v>
      </c>
      <c r="BB1127" s="697">
        <v>8408</v>
      </c>
      <c r="BC1127" s="697">
        <v>8588</v>
      </c>
      <c r="BD1127" s="697">
        <v>8224</v>
      </c>
      <c r="BE1127" s="697">
        <v>8373</v>
      </c>
      <c r="BF1127" s="697">
        <v>8247</v>
      </c>
      <c r="BG1127" s="697">
        <v>8367</v>
      </c>
      <c r="BH1127" s="697">
        <v>8416</v>
      </c>
    </row>
    <row r="1128" spans="1:60" s="697" customFormat="1" ht="12.75" x14ac:dyDescent="0.2">
      <c r="A1128" s="697" t="s">
        <v>6</v>
      </c>
      <c r="B1128" s="697" t="s">
        <v>27</v>
      </c>
      <c r="C1128" s="697" t="s">
        <v>14</v>
      </c>
      <c r="F1128" s="697" t="s">
        <v>10</v>
      </c>
      <c r="G1128" s="697">
        <v>1.4241515540958601E-2</v>
      </c>
      <c r="H1128" s="697">
        <v>1.5408959774606599E-2</v>
      </c>
      <c r="I1128" s="697">
        <v>1.71991316581416E-2</v>
      </c>
      <c r="J1128" s="697">
        <v>1.83511119146628E-2</v>
      </c>
      <c r="K1128" s="697">
        <v>1.9456491103655799E-2</v>
      </c>
      <c r="L1128" s="697">
        <v>2.05519206416209E-2</v>
      </c>
      <c r="M1128" s="697">
        <v>2.2960214870242399E-2</v>
      </c>
      <c r="N1128" s="697">
        <v>2.39949670822368E-2</v>
      </c>
      <c r="O1128" s="697">
        <v>2.4250850869635701E-2</v>
      </c>
      <c r="P1128" s="697">
        <v>2.5553351646983601E-2</v>
      </c>
      <c r="Q1128" s="697">
        <v>2.6096125828081101E-2</v>
      </c>
      <c r="R1128" s="697">
        <v>2.7171456247981899E-2</v>
      </c>
      <c r="S1128" s="697">
        <v>2.7884646212048302E-2</v>
      </c>
      <c r="T1128" s="697">
        <v>2.8810600227191299E-2</v>
      </c>
      <c r="U1128" s="697">
        <v>2.7658408330884201E-2</v>
      </c>
      <c r="V1128" s="697">
        <v>3.0552025063346502E-2</v>
      </c>
      <c r="W1128" s="697">
        <v>3.13081563241994E-2</v>
      </c>
      <c r="X1128" s="697">
        <v>3.2131526716364302E-2</v>
      </c>
      <c r="Y1128" s="697">
        <v>3.3938190432260401E-2</v>
      </c>
      <c r="Z1128" s="697">
        <v>3.4334091671950201E-2</v>
      </c>
      <c r="AA1128" s="697">
        <v>3.7325752756146503E-2</v>
      </c>
      <c r="AB1128" s="697">
        <v>3.8640906062624901E-2</v>
      </c>
      <c r="AC1128" s="697">
        <v>3.9542264316669601E-2</v>
      </c>
      <c r="AD1128" s="697">
        <v>4.2022637219333601E-2</v>
      </c>
      <c r="AE1128" s="697">
        <v>4.1869343536247397E-2</v>
      </c>
      <c r="AF1128" s="697">
        <v>4.2986516078833997E-2</v>
      </c>
      <c r="AG1128" s="697">
        <v>4.28000939628847E-2</v>
      </c>
      <c r="AH1128" s="697">
        <v>4.4280557147947902E-2</v>
      </c>
      <c r="AI1128" s="697">
        <v>4.7439476804222301E-2</v>
      </c>
      <c r="AJ1128" s="697">
        <v>4.8101265822784803E-2</v>
      </c>
      <c r="AK1128" s="697">
        <v>4.7865489727963798E-2</v>
      </c>
      <c r="AL1128" s="697">
        <v>4.7965345827285601E-2</v>
      </c>
      <c r="AM1128" s="697">
        <v>5.1239669421487603E-2</v>
      </c>
      <c r="AN1128" s="697">
        <v>5.0416225215680302E-2</v>
      </c>
      <c r="AO1128" s="697">
        <v>5.0195977346989801E-2</v>
      </c>
      <c r="AP1128" s="697">
        <v>5.2320758593922399E-2</v>
      </c>
      <c r="AQ1128" s="697">
        <v>5.1531272465851902E-2</v>
      </c>
      <c r="AR1128" s="697">
        <v>5.54872165054765E-2</v>
      </c>
      <c r="AS1128" s="697">
        <v>5.4623668543491197E-2</v>
      </c>
      <c r="AT1128" s="697">
        <v>5.4997981196285399E-2</v>
      </c>
      <c r="AU1128" s="697">
        <v>5.5821760587627701E-2</v>
      </c>
      <c r="AV1128" s="697">
        <v>5.6835844624087098E-2</v>
      </c>
      <c r="AW1128" s="697">
        <v>5.8831266578491602E-2</v>
      </c>
      <c r="AX1128" s="697">
        <v>5.7178065311152201E-2</v>
      </c>
      <c r="AY1128" s="697">
        <v>5.9072308547261497E-2</v>
      </c>
      <c r="AZ1128" s="697">
        <v>6.1851771037893702E-2</v>
      </c>
      <c r="BA1128" s="697">
        <v>6.20757479406676E-2</v>
      </c>
      <c r="BB1128" s="697">
        <v>6.3181941146412596E-2</v>
      </c>
      <c r="BC1128" s="697">
        <v>6.4554925808439995E-2</v>
      </c>
      <c r="BD1128" s="697">
        <v>6.6610509946219101E-2</v>
      </c>
      <c r="BE1128" s="697">
        <v>6.4495008627064296E-2</v>
      </c>
      <c r="BF1128" s="697">
        <v>6.9717899079388995E-2</v>
      </c>
      <c r="BG1128" s="697">
        <v>6.8692889337700999E-2</v>
      </c>
      <c r="BH1128" s="697">
        <v>6.8642084057190897E-2</v>
      </c>
    </row>
    <row r="1129" spans="1:60" s="696" customFormat="1" ht="12.75" x14ac:dyDescent="0.2">
      <c r="A1129" s="696" t="s">
        <v>6</v>
      </c>
      <c r="B1129" s="696" t="s">
        <v>27</v>
      </c>
      <c r="C1129" s="696" t="s">
        <v>14</v>
      </c>
      <c r="D1129" s="696" t="s">
        <v>73</v>
      </c>
      <c r="E1129" s="699" t="s">
        <v>1050</v>
      </c>
      <c r="F1129" s="696" t="s">
        <v>11</v>
      </c>
      <c r="G1129" s="702">
        <f>'4 - Electr UW allocation ktoe'!G$79</f>
        <v>0.3</v>
      </c>
      <c r="H1129" s="702">
        <f>'4 - Electr UW allocation ktoe'!H$79</f>
        <v>0.3</v>
      </c>
      <c r="I1129" s="702">
        <f>'4 - Electr UW allocation ktoe'!I$79</f>
        <v>0.3</v>
      </c>
      <c r="J1129" s="702">
        <f>'4 - Electr UW allocation ktoe'!J$79</f>
        <v>0.3</v>
      </c>
      <c r="K1129" s="702">
        <f>'4 - Electr UW allocation ktoe'!K$79</f>
        <v>0.3</v>
      </c>
      <c r="L1129" s="702">
        <f>'4 - Electr UW allocation ktoe'!L$79</f>
        <v>0.3</v>
      </c>
      <c r="M1129" s="702">
        <f>'4 - Electr UW allocation ktoe'!M$79</f>
        <v>0.3</v>
      </c>
      <c r="N1129" s="702">
        <f>'4 - Electr UW allocation ktoe'!N$79</f>
        <v>0.3</v>
      </c>
      <c r="O1129" s="702">
        <f>'4 - Electr UW allocation ktoe'!O$79</f>
        <v>0.3</v>
      </c>
      <c r="P1129" s="702">
        <f>'4 - Electr UW allocation ktoe'!P$79</f>
        <v>0.3</v>
      </c>
      <c r="Q1129" s="702">
        <f>'4 - Electr UW allocation ktoe'!Q$79</f>
        <v>0.3</v>
      </c>
      <c r="R1129" s="702">
        <f>'4 - Electr UW allocation ktoe'!R$79</f>
        <v>0.3</v>
      </c>
      <c r="S1129" s="702">
        <f>'4 - Electr UW allocation ktoe'!S$79</f>
        <v>0.3</v>
      </c>
      <c r="T1129" s="702">
        <f>'4 - Electr UW allocation ktoe'!T$79</f>
        <v>0.3</v>
      </c>
      <c r="U1129" s="702">
        <f>'4 - Electr UW allocation ktoe'!U$79</f>
        <v>0.3</v>
      </c>
      <c r="V1129" s="702">
        <f>'4 - Electr UW allocation ktoe'!V$79</f>
        <v>0.3</v>
      </c>
      <c r="W1129" s="702">
        <f>'4 - Electr UW allocation ktoe'!W$79</f>
        <v>0.3</v>
      </c>
      <c r="X1129" s="702">
        <f>'4 - Electr UW allocation ktoe'!X$79</f>
        <v>0.3</v>
      </c>
      <c r="Y1129" s="702">
        <f>'4 - Electr UW allocation ktoe'!Y$79</f>
        <v>0.3</v>
      </c>
      <c r="Z1129" s="702">
        <f>'4 - Electr UW allocation ktoe'!Z$79</f>
        <v>0.3</v>
      </c>
      <c r="AA1129" s="702">
        <f>'4 - Electr UW allocation ktoe'!AA$79</f>
        <v>0.3</v>
      </c>
      <c r="AB1129" s="702">
        <f>'4 - Electr UW allocation ktoe'!AB$79</f>
        <v>0.3</v>
      </c>
      <c r="AC1129" s="702">
        <f>'4 - Electr UW allocation ktoe'!AC$79</f>
        <v>0.3</v>
      </c>
      <c r="AD1129" s="702">
        <f>'4 - Electr UW allocation ktoe'!AD$79</f>
        <v>0.3</v>
      </c>
      <c r="AE1129" s="702">
        <f>'4 - Electr UW allocation ktoe'!AE$79</f>
        <v>0.3</v>
      </c>
      <c r="AF1129" s="702">
        <f>'4 - Electr UW allocation ktoe'!AF$79</f>
        <v>0.3</v>
      </c>
      <c r="AG1129" s="702">
        <f>'4 - Electr UW allocation ktoe'!AG$79</f>
        <v>0.3</v>
      </c>
      <c r="AH1129" s="702">
        <f>'4 - Electr UW allocation ktoe'!AH$79</f>
        <v>0.3</v>
      </c>
      <c r="AI1129" s="702">
        <f>'4 - Electr UW allocation ktoe'!AI$79</f>
        <v>0.3</v>
      </c>
      <c r="AJ1129" s="702">
        <f>'4 - Electr UW allocation ktoe'!AJ$79</f>
        <v>0.3</v>
      </c>
      <c r="AK1129" s="702">
        <f>'4 - Electr UW allocation ktoe'!AK$79</f>
        <v>0.3</v>
      </c>
      <c r="AL1129" s="702">
        <f>'4 - Electr UW allocation ktoe'!AL$79</f>
        <v>0.3</v>
      </c>
      <c r="AM1129" s="702">
        <f>'4 - Electr UW allocation ktoe'!AM$79</f>
        <v>0.3</v>
      </c>
      <c r="AN1129" s="702">
        <f>'4 - Electr UW allocation ktoe'!AN$79</f>
        <v>0.3</v>
      </c>
      <c r="AO1129" s="702">
        <f>'4 - Electr UW allocation ktoe'!AO$79</f>
        <v>0.3</v>
      </c>
      <c r="AP1129" s="702">
        <f>'4 - Electr UW allocation ktoe'!AP$79</f>
        <v>0.3</v>
      </c>
      <c r="AQ1129" s="702">
        <f>'4 - Electr UW allocation ktoe'!AQ$79</f>
        <v>0.3</v>
      </c>
      <c r="AR1129" s="702">
        <f>'4 - Electr UW allocation ktoe'!AR$79</f>
        <v>0.3</v>
      </c>
      <c r="AS1129" s="702">
        <f>'4 - Electr UW allocation ktoe'!AS$79</f>
        <v>0.3</v>
      </c>
      <c r="AT1129" s="702">
        <f>'4 - Electr UW allocation ktoe'!AT$79</f>
        <v>0.3</v>
      </c>
      <c r="AU1129" s="702">
        <f>'4 - Electr UW allocation ktoe'!AU$79</f>
        <v>0.3</v>
      </c>
      <c r="AV1129" s="702">
        <f>'4 - Electr UW allocation ktoe'!AV$79</f>
        <v>0.3</v>
      </c>
      <c r="AW1129" s="702">
        <f>'4 - Electr UW allocation ktoe'!AW$79</f>
        <v>0.3</v>
      </c>
      <c r="AX1129" s="702">
        <f>'4 - Electr UW allocation ktoe'!AX$79</f>
        <v>0.3</v>
      </c>
      <c r="AY1129" s="702">
        <f>'4 - Electr UW allocation ktoe'!AY$79</f>
        <v>0.3</v>
      </c>
      <c r="AZ1129" s="702">
        <f>'4 - Electr UW allocation ktoe'!AZ$79</f>
        <v>0.3</v>
      </c>
      <c r="BA1129" s="702">
        <f>'4 - Electr UW allocation ktoe'!BA$79</f>
        <v>0.3</v>
      </c>
      <c r="BB1129" s="702">
        <f>'4 - Electr UW allocation ktoe'!BB$79</f>
        <v>0.3</v>
      </c>
      <c r="BC1129" s="702">
        <f>'4 - Electr UW allocation ktoe'!BC$79</f>
        <v>0.3</v>
      </c>
      <c r="BD1129" s="702">
        <f>'4 - Electr UW allocation ktoe'!BD$79</f>
        <v>0.3</v>
      </c>
      <c r="BE1129" s="702">
        <f>'4 - Electr UW allocation ktoe'!BE$79</f>
        <v>0.3</v>
      </c>
      <c r="BF1129" s="702">
        <f>'4 - Electr UW allocation ktoe'!BF$79</f>
        <v>0.3</v>
      </c>
      <c r="BG1129" s="702">
        <f>'4 - Electr UW allocation ktoe'!BG$79</f>
        <v>0.3</v>
      </c>
      <c r="BH1129" s="702">
        <f>'4 - Electr UW allocation ktoe'!BH$79</f>
        <v>0.3</v>
      </c>
    </row>
    <row r="1130" spans="1:60" s="696" customFormat="1" ht="12.75" x14ac:dyDescent="0.2">
      <c r="A1130" s="696" t="s">
        <v>6</v>
      </c>
      <c r="B1130" s="696" t="s">
        <v>27</v>
      </c>
      <c r="C1130" s="696" t="s">
        <v>14</v>
      </c>
      <c r="D1130" s="696" t="s">
        <v>73</v>
      </c>
      <c r="E1130" s="699" t="s">
        <v>1050</v>
      </c>
      <c r="F1130" s="696" t="s">
        <v>12</v>
      </c>
      <c r="G1130" s="696">
        <f>'4 - Electr UW allocation ktoe'!G$80</f>
        <v>0.7</v>
      </c>
      <c r="H1130" s="696">
        <f>'4 - Electr UW allocation ktoe'!H$80</f>
        <v>0.70333299999999999</v>
      </c>
      <c r="I1130" s="696">
        <f>'4 - Electr UW allocation ktoe'!I$80</f>
        <v>0.70666600000000002</v>
      </c>
      <c r="J1130" s="696">
        <f>'4 - Electr UW allocation ktoe'!J$80</f>
        <v>0.70999900000000005</v>
      </c>
      <c r="K1130" s="696">
        <f>'4 - Electr UW allocation ktoe'!K$80</f>
        <v>0.71333199999999997</v>
      </c>
      <c r="L1130" s="696">
        <f>'4 - Electr UW allocation ktoe'!L$80</f>
        <v>0.716665</v>
      </c>
      <c r="M1130" s="696">
        <f>'4 - Electr UW allocation ktoe'!M$80</f>
        <v>0.71999800000000003</v>
      </c>
      <c r="N1130" s="696">
        <f>'4 - Electr UW allocation ktoe'!N$80</f>
        <v>0.72333099999999995</v>
      </c>
      <c r="O1130" s="696">
        <f>'4 - Electr UW allocation ktoe'!O$80</f>
        <v>0.72666399999999998</v>
      </c>
      <c r="P1130" s="696">
        <f>'4 - Electr UW allocation ktoe'!P$80</f>
        <v>0.72999700000000001</v>
      </c>
      <c r="Q1130" s="696">
        <f>'4 - Electr UW allocation ktoe'!Q$80</f>
        <v>0.73333000000000004</v>
      </c>
      <c r="R1130" s="696">
        <f>'4 - Electr UW allocation ktoe'!R$80</f>
        <v>0.73666299999999996</v>
      </c>
      <c r="S1130" s="696">
        <f>'4 - Electr UW allocation ktoe'!S$80</f>
        <v>0.73999599999999999</v>
      </c>
      <c r="T1130" s="696">
        <f>'4 - Electr UW allocation ktoe'!T$80</f>
        <v>0.74332900000000002</v>
      </c>
      <c r="U1130" s="696">
        <f>'4 - Electr UW allocation ktoe'!U$80</f>
        <v>0.74666200000000005</v>
      </c>
      <c r="V1130" s="696">
        <f>'4 - Electr UW allocation ktoe'!V$80</f>
        <v>0.74999499999999997</v>
      </c>
      <c r="W1130" s="696">
        <f>'4 - Electr UW allocation ktoe'!W$80</f>
        <v>0.753328</v>
      </c>
      <c r="X1130" s="696">
        <f>'4 - Electr UW allocation ktoe'!X$80</f>
        <v>0.75666100000000003</v>
      </c>
      <c r="Y1130" s="696">
        <f>'4 - Electr UW allocation ktoe'!Y$80</f>
        <v>0.75999400000000095</v>
      </c>
      <c r="Z1130" s="696">
        <f>'4 - Electr UW allocation ktoe'!Z$80</f>
        <v>0.76332700000000098</v>
      </c>
      <c r="AA1130" s="696">
        <f>'4 - Electr UW allocation ktoe'!AA$80</f>
        <v>0.76666000000000101</v>
      </c>
      <c r="AB1130" s="696">
        <f>'4 - Electr UW allocation ktoe'!AB$80</f>
        <v>0.76999300000000104</v>
      </c>
      <c r="AC1130" s="696">
        <f>'4 - Electr UW allocation ktoe'!AC$80</f>
        <v>0.77332600000000096</v>
      </c>
      <c r="AD1130" s="696">
        <f>'4 - Electr UW allocation ktoe'!AD$80</f>
        <v>0.77665900000000099</v>
      </c>
      <c r="AE1130" s="696">
        <f>'4 - Electr UW allocation ktoe'!AE$80</f>
        <v>0.77999200000000102</v>
      </c>
      <c r="AF1130" s="696">
        <f>'4 - Electr UW allocation ktoe'!AF$80</f>
        <v>0.78332500000000105</v>
      </c>
      <c r="AG1130" s="696">
        <f>'4 - Electr UW allocation ktoe'!AG$80</f>
        <v>0.78665800000000097</v>
      </c>
      <c r="AH1130" s="696">
        <f>'4 - Electr UW allocation ktoe'!AH$80</f>
        <v>0.789991000000001</v>
      </c>
      <c r="AI1130" s="696">
        <f>'4 - Electr UW allocation ktoe'!AI$80</f>
        <v>0.79332400000000103</v>
      </c>
      <c r="AJ1130" s="696">
        <f>'4 - Electr UW allocation ktoe'!AJ$80</f>
        <v>0.79665700000000095</v>
      </c>
      <c r="AK1130" s="696">
        <f>'4 - Electr UW allocation ktoe'!AK$80</f>
        <v>0.79999000000000098</v>
      </c>
      <c r="AL1130" s="696">
        <f>'4 - Electr UW allocation ktoe'!AL$80</f>
        <v>0.80332300000000101</v>
      </c>
      <c r="AM1130" s="696">
        <f>'4 - Electr UW allocation ktoe'!AM$80</f>
        <v>0.80665600000000104</v>
      </c>
      <c r="AN1130" s="696">
        <f>'4 - Electr UW allocation ktoe'!AN$80</f>
        <v>0.80998900000000096</v>
      </c>
      <c r="AO1130" s="696">
        <f>'4 - Electr UW allocation ktoe'!AO$80</f>
        <v>0.81332200000000099</v>
      </c>
      <c r="AP1130" s="696">
        <f>'4 - Electr UW allocation ktoe'!AP$80</f>
        <v>0.81665500000000102</v>
      </c>
      <c r="AQ1130" s="696">
        <f>'4 - Electr UW allocation ktoe'!AQ$80</f>
        <v>0.81998800000000105</v>
      </c>
      <c r="AR1130" s="696">
        <f>'4 - Electr UW allocation ktoe'!AR$80</f>
        <v>0.82332100000000097</v>
      </c>
      <c r="AS1130" s="696">
        <f>'4 - Electr UW allocation ktoe'!AS$80</f>
        <v>0.826654000000001</v>
      </c>
      <c r="AT1130" s="696">
        <f>'4 - Electr UW allocation ktoe'!AT$80</f>
        <v>0.82998700000000103</v>
      </c>
      <c r="AU1130" s="696">
        <f>'4 - Electr UW allocation ktoe'!AU$80</f>
        <v>0.83332000000000095</v>
      </c>
      <c r="AV1130" s="696">
        <f>'4 - Electr UW allocation ktoe'!AV$80</f>
        <v>0.83665300000000098</v>
      </c>
      <c r="AW1130" s="696">
        <f>'4 - Electr UW allocation ktoe'!AW$80</f>
        <v>0.83998600000000101</v>
      </c>
      <c r="AX1130" s="696">
        <f>'4 - Electr UW allocation ktoe'!AX$80</f>
        <v>0.84331900000000104</v>
      </c>
      <c r="AY1130" s="696">
        <f>'4 - Electr UW allocation ktoe'!AY$80</f>
        <v>0.84665200000000096</v>
      </c>
      <c r="AZ1130" s="696">
        <f>'4 - Electr UW allocation ktoe'!AZ$80</f>
        <v>0.84998500000000099</v>
      </c>
      <c r="BA1130" s="696">
        <f>'4 - Electr UW allocation ktoe'!BA$80</f>
        <v>0.85331800000000102</v>
      </c>
      <c r="BB1130" s="696">
        <f>'4 - Electr UW allocation ktoe'!BB$80</f>
        <v>0.85665100000000105</v>
      </c>
      <c r="BC1130" s="696">
        <f>'4 - Electr UW allocation ktoe'!BC$80</f>
        <v>0.85998400000000097</v>
      </c>
      <c r="BD1130" s="696">
        <f>'4 - Electr UW allocation ktoe'!BD$80</f>
        <v>0.863317000000001</v>
      </c>
      <c r="BE1130" s="696">
        <f>'4 - Electr UW allocation ktoe'!BE$80</f>
        <v>0.86665000000000203</v>
      </c>
      <c r="BF1130" s="696">
        <f>'4 - Electr UW allocation ktoe'!BF$80</f>
        <v>0.86998300000000295</v>
      </c>
      <c r="BG1130" s="696">
        <f>'4 - Electr UW allocation ktoe'!BG$80</f>
        <v>0.87331600000000398</v>
      </c>
      <c r="BH1130" s="696">
        <f>'4 - Electr UW allocation ktoe'!BH$80</f>
        <v>0.87664900000000501</v>
      </c>
    </row>
    <row r="1131" spans="1:60" s="696" customFormat="1" ht="12.75" x14ac:dyDescent="0.2">
      <c r="A1131" s="696" t="s">
        <v>6</v>
      </c>
      <c r="B1131" s="696" t="s">
        <v>27</v>
      </c>
      <c r="C1131" s="696" t="s">
        <v>14</v>
      </c>
      <c r="D1131" s="696" t="s">
        <v>73</v>
      </c>
      <c r="E1131" s="699" t="s">
        <v>1050</v>
      </c>
      <c r="F1131" s="696" t="s">
        <v>13</v>
      </c>
      <c r="G1131" s="696">
        <f>'4 - Electr UW allocation ktoe'!G$82</f>
        <v>1</v>
      </c>
      <c r="H1131" s="696">
        <f>'4 - Electr UW allocation ktoe'!H$82</f>
        <v>1</v>
      </c>
      <c r="I1131" s="696">
        <f>'4 - Electr UW allocation ktoe'!I$82</f>
        <v>1</v>
      </c>
      <c r="J1131" s="696">
        <f>'4 - Electr UW allocation ktoe'!J$82</f>
        <v>1</v>
      </c>
      <c r="K1131" s="696">
        <f>'4 - Electr UW allocation ktoe'!K$82</f>
        <v>1</v>
      </c>
      <c r="L1131" s="696">
        <f>'4 - Electr UW allocation ktoe'!L$82</f>
        <v>1</v>
      </c>
      <c r="M1131" s="696">
        <f>'4 - Electr UW allocation ktoe'!M$82</f>
        <v>1</v>
      </c>
      <c r="N1131" s="696">
        <f>'4 - Electr UW allocation ktoe'!N$82</f>
        <v>1</v>
      </c>
      <c r="O1131" s="696">
        <f>'4 - Electr UW allocation ktoe'!O$82</f>
        <v>1</v>
      </c>
      <c r="P1131" s="696">
        <f>'4 - Electr UW allocation ktoe'!P$82</f>
        <v>1</v>
      </c>
      <c r="Q1131" s="696">
        <f>'4 - Electr UW allocation ktoe'!Q$82</f>
        <v>1</v>
      </c>
      <c r="R1131" s="696">
        <f>'4 - Electr UW allocation ktoe'!R$82</f>
        <v>1</v>
      </c>
      <c r="S1131" s="696">
        <f>'4 - Electr UW allocation ktoe'!S$82</f>
        <v>1</v>
      </c>
      <c r="T1131" s="696">
        <f>'4 - Electr UW allocation ktoe'!T$82</f>
        <v>1</v>
      </c>
      <c r="U1131" s="696">
        <f>'4 - Electr UW allocation ktoe'!U$82</f>
        <v>1</v>
      </c>
      <c r="V1131" s="696">
        <f>'4 - Electr UW allocation ktoe'!V$82</f>
        <v>1</v>
      </c>
      <c r="W1131" s="696">
        <f>'4 - Electr UW allocation ktoe'!W$82</f>
        <v>1</v>
      </c>
      <c r="X1131" s="696">
        <f>'4 - Electr UW allocation ktoe'!X$82</f>
        <v>1</v>
      </c>
      <c r="Y1131" s="696">
        <f>'4 - Electr UW allocation ktoe'!Y$82</f>
        <v>1</v>
      </c>
      <c r="Z1131" s="696">
        <f>'4 - Electr UW allocation ktoe'!Z$82</f>
        <v>1</v>
      </c>
      <c r="AA1131" s="696">
        <f>'4 - Electr UW allocation ktoe'!AA$82</f>
        <v>1</v>
      </c>
      <c r="AB1131" s="696">
        <f>'4 - Electr UW allocation ktoe'!AB$82</f>
        <v>1</v>
      </c>
      <c r="AC1131" s="696">
        <f>'4 - Electr UW allocation ktoe'!AC$82</f>
        <v>1</v>
      </c>
      <c r="AD1131" s="696">
        <f>'4 - Electr UW allocation ktoe'!AD$82</f>
        <v>1</v>
      </c>
      <c r="AE1131" s="696">
        <f>'4 - Electr UW allocation ktoe'!AE$82</f>
        <v>1</v>
      </c>
      <c r="AF1131" s="696">
        <f>'4 - Electr UW allocation ktoe'!AF$82</f>
        <v>1</v>
      </c>
      <c r="AG1131" s="696">
        <f>'4 - Electr UW allocation ktoe'!AG$82</f>
        <v>1</v>
      </c>
      <c r="AH1131" s="696">
        <f>'4 - Electr UW allocation ktoe'!AH$82</f>
        <v>1</v>
      </c>
      <c r="AI1131" s="696">
        <f>'4 - Electr UW allocation ktoe'!AI$82</f>
        <v>1</v>
      </c>
      <c r="AJ1131" s="696">
        <f>'4 - Electr UW allocation ktoe'!AJ$82</f>
        <v>1</v>
      </c>
      <c r="AK1131" s="696">
        <f>'4 - Electr UW allocation ktoe'!AK$82</f>
        <v>1</v>
      </c>
      <c r="AL1131" s="696">
        <f>'4 - Electr UW allocation ktoe'!AL$82</f>
        <v>1</v>
      </c>
      <c r="AM1131" s="696">
        <f>'4 - Electr UW allocation ktoe'!AM$82</f>
        <v>1</v>
      </c>
      <c r="AN1131" s="696">
        <f>'4 - Electr UW allocation ktoe'!AN$82</f>
        <v>1</v>
      </c>
      <c r="AO1131" s="696">
        <f>'4 - Electr UW allocation ktoe'!AO$82</f>
        <v>1</v>
      </c>
      <c r="AP1131" s="696">
        <f>'4 - Electr UW allocation ktoe'!AP$82</f>
        <v>1</v>
      </c>
      <c r="AQ1131" s="696">
        <f>'4 - Electr UW allocation ktoe'!AQ$82</f>
        <v>1</v>
      </c>
      <c r="AR1131" s="696">
        <f>'4 - Electr UW allocation ktoe'!AR$82</f>
        <v>1</v>
      </c>
      <c r="AS1131" s="696">
        <f>'4 - Electr UW allocation ktoe'!AS$82</f>
        <v>1</v>
      </c>
      <c r="AT1131" s="696">
        <f>'4 - Electr UW allocation ktoe'!AT$82</f>
        <v>1</v>
      </c>
      <c r="AU1131" s="696">
        <f>'4 - Electr UW allocation ktoe'!AU$82</f>
        <v>1</v>
      </c>
      <c r="AV1131" s="696">
        <f>'4 - Electr UW allocation ktoe'!AV$82</f>
        <v>1</v>
      </c>
      <c r="AW1131" s="696">
        <f>'4 - Electr UW allocation ktoe'!AW$82</f>
        <v>1</v>
      </c>
      <c r="AX1131" s="696">
        <f>'4 - Electr UW allocation ktoe'!AX$82</f>
        <v>1</v>
      </c>
      <c r="AY1131" s="696">
        <f>'4 - Electr UW allocation ktoe'!AY$82</f>
        <v>1</v>
      </c>
      <c r="AZ1131" s="696">
        <f>'4 - Electr UW allocation ktoe'!AZ$82</f>
        <v>1</v>
      </c>
      <c r="BA1131" s="696">
        <f>'4 - Electr UW allocation ktoe'!BA$82</f>
        <v>1</v>
      </c>
      <c r="BB1131" s="696">
        <f>'4 - Electr UW allocation ktoe'!BB$82</f>
        <v>1</v>
      </c>
      <c r="BC1131" s="696">
        <f>'4 - Electr UW allocation ktoe'!BC$82</f>
        <v>1</v>
      </c>
      <c r="BD1131" s="696">
        <f>'4 - Electr UW allocation ktoe'!BD$82</f>
        <v>1</v>
      </c>
      <c r="BE1131" s="696">
        <f>'4 - Electr UW allocation ktoe'!BE$82</f>
        <v>1</v>
      </c>
      <c r="BF1131" s="696">
        <f>'4 - Electr UW allocation ktoe'!BF$82</f>
        <v>1</v>
      </c>
      <c r="BG1131" s="696">
        <f>'4 - Electr UW allocation ktoe'!BG$82</f>
        <v>1</v>
      </c>
      <c r="BH1131" s="696">
        <f>'4 - Electr UW allocation ktoe'!BH$82</f>
        <v>1</v>
      </c>
    </row>
    <row r="1132" spans="1:60" s="696" customFormat="1" ht="12.75" x14ac:dyDescent="0.2">
      <c r="A1132" s="696" t="s">
        <v>6</v>
      </c>
      <c r="B1132" s="696" t="s">
        <v>27</v>
      </c>
      <c r="C1132" s="696" t="s">
        <v>14</v>
      </c>
      <c r="D1132" s="696" t="s">
        <v>834</v>
      </c>
      <c r="E1132" s="699" t="s">
        <v>1051</v>
      </c>
      <c r="F1132" s="696" t="s">
        <v>11</v>
      </c>
      <c r="G1132" s="702">
        <f>'4 - Electr UW allocation ktoe'!G$84</f>
        <v>0.3</v>
      </c>
      <c r="H1132" s="702">
        <f>'4 - Electr UW allocation ktoe'!H$84</f>
        <v>0.3</v>
      </c>
      <c r="I1132" s="702">
        <f>'4 - Electr UW allocation ktoe'!I$84</f>
        <v>0.3</v>
      </c>
      <c r="J1132" s="702">
        <f>'4 - Electr UW allocation ktoe'!J$84</f>
        <v>0.3</v>
      </c>
      <c r="K1132" s="702">
        <f>'4 - Electr UW allocation ktoe'!K$84</f>
        <v>0.3</v>
      </c>
      <c r="L1132" s="702">
        <f>'4 - Electr UW allocation ktoe'!L$84</f>
        <v>0.3</v>
      </c>
      <c r="M1132" s="702">
        <f>'4 - Electr UW allocation ktoe'!M$84</f>
        <v>0.3</v>
      </c>
      <c r="N1132" s="702">
        <f>'4 - Electr UW allocation ktoe'!N$84</f>
        <v>0.3</v>
      </c>
      <c r="O1132" s="702">
        <f>'4 - Electr UW allocation ktoe'!O$84</f>
        <v>0.3</v>
      </c>
      <c r="P1132" s="702">
        <f>'4 - Electr UW allocation ktoe'!P$84</f>
        <v>0.3</v>
      </c>
      <c r="Q1132" s="702">
        <f>'4 - Electr UW allocation ktoe'!Q$84</f>
        <v>0.3</v>
      </c>
      <c r="R1132" s="702">
        <f>'4 - Electr UW allocation ktoe'!R$84</f>
        <v>0.3</v>
      </c>
      <c r="S1132" s="702">
        <f>'4 - Electr UW allocation ktoe'!S$84</f>
        <v>0.3</v>
      </c>
      <c r="T1132" s="702">
        <f>'4 - Electr UW allocation ktoe'!T$84</f>
        <v>0.3</v>
      </c>
      <c r="U1132" s="702">
        <f>'4 - Electr UW allocation ktoe'!U$84</f>
        <v>0.3</v>
      </c>
      <c r="V1132" s="702">
        <f>'4 - Electr UW allocation ktoe'!V$84</f>
        <v>0.3</v>
      </c>
      <c r="W1132" s="702">
        <f>'4 - Electr UW allocation ktoe'!W$84</f>
        <v>0.3</v>
      </c>
      <c r="X1132" s="702">
        <f>'4 - Electr UW allocation ktoe'!X$84</f>
        <v>0.3</v>
      </c>
      <c r="Y1132" s="702">
        <f>'4 - Electr UW allocation ktoe'!Y$84</f>
        <v>0.3</v>
      </c>
      <c r="Z1132" s="702">
        <f>'4 - Electr UW allocation ktoe'!Z$84</f>
        <v>0.3</v>
      </c>
      <c r="AA1132" s="702">
        <f>'4 - Electr UW allocation ktoe'!AA$84</f>
        <v>0.3</v>
      </c>
      <c r="AB1132" s="702">
        <f>'4 - Electr UW allocation ktoe'!AB$84</f>
        <v>0.3</v>
      </c>
      <c r="AC1132" s="702">
        <f>'4 - Electr UW allocation ktoe'!AC$84</f>
        <v>0.3</v>
      </c>
      <c r="AD1132" s="702">
        <f>'4 - Electr UW allocation ktoe'!AD$84</f>
        <v>0.3</v>
      </c>
      <c r="AE1132" s="702">
        <f>'4 - Electr UW allocation ktoe'!AE$84</f>
        <v>0.3</v>
      </c>
      <c r="AF1132" s="702">
        <f>'4 - Electr UW allocation ktoe'!AF$84</f>
        <v>0.3</v>
      </c>
      <c r="AG1132" s="702">
        <f>'4 - Electr UW allocation ktoe'!AG$84</f>
        <v>0.3</v>
      </c>
      <c r="AH1132" s="702">
        <f>'4 - Electr UW allocation ktoe'!AH$84</f>
        <v>0.3</v>
      </c>
      <c r="AI1132" s="702">
        <f>'4 - Electr UW allocation ktoe'!AI$84</f>
        <v>0.3</v>
      </c>
      <c r="AJ1132" s="702">
        <f>'4 - Electr UW allocation ktoe'!AJ$84</f>
        <v>0.3</v>
      </c>
      <c r="AK1132" s="702">
        <f>'4 - Electr UW allocation ktoe'!AK$84</f>
        <v>0.3</v>
      </c>
      <c r="AL1132" s="702">
        <f>'4 - Electr UW allocation ktoe'!AL$84</f>
        <v>0.3</v>
      </c>
      <c r="AM1132" s="702">
        <f>'4 - Electr UW allocation ktoe'!AM$84</f>
        <v>0.3</v>
      </c>
      <c r="AN1132" s="702">
        <f>'4 - Electr UW allocation ktoe'!AN$84</f>
        <v>0.3</v>
      </c>
      <c r="AO1132" s="702">
        <f>'4 - Electr UW allocation ktoe'!AO$84</f>
        <v>0.3</v>
      </c>
      <c r="AP1132" s="702">
        <f>'4 - Electr UW allocation ktoe'!AP$84</f>
        <v>0.3</v>
      </c>
      <c r="AQ1132" s="702">
        <f>'4 - Electr UW allocation ktoe'!AQ$84</f>
        <v>0.3</v>
      </c>
      <c r="AR1132" s="702">
        <f>'4 - Electr UW allocation ktoe'!AR$84</f>
        <v>0.3</v>
      </c>
      <c r="AS1132" s="702">
        <f>'4 - Electr UW allocation ktoe'!AS$84</f>
        <v>0.3</v>
      </c>
      <c r="AT1132" s="702">
        <f>'4 - Electr UW allocation ktoe'!AT$84</f>
        <v>0.3</v>
      </c>
      <c r="AU1132" s="702">
        <f>'4 - Electr UW allocation ktoe'!AU$84</f>
        <v>0.3</v>
      </c>
      <c r="AV1132" s="702">
        <f>'4 - Electr UW allocation ktoe'!AV$84</f>
        <v>0.3</v>
      </c>
      <c r="AW1132" s="702">
        <f>'4 - Electr UW allocation ktoe'!AW$84</f>
        <v>0.3</v>
      </c>
      <c r="AX1132" s="702">
        <f>'4 - Electr UW allocation ktoe'!AX$84</f>
        <v>0.3</v>
      </c>
      <c r="AY1132" s="702">
        <f>'4 - Electr UW allocation ktoe'!AY$84</f>
        <v>0.3</v>
      </c>
      <c r="AZ1132" s="702">
        <f>'4 - Electr UW allocation ktoe'!AZ$84</f>
        <v>0.3</v>
      </c>
      <c r="BA1132" s="702">
        <f>'4 - Electr UW allocation ktoe'!BA$84</f>
        <v>0.3</v>
      </c>
      <c r="BB1132" s="702">
        <f>'4 - Electr UW allocation ktoe'!BB$84</f>
        <v>0.3</v>
      </c>
      <c r="BC1132" s="702">
        <f>'4 - Electr UW allocation ktoe'!BC$84</f>
        <v>0.3</v>
      </c>
      <c r="BD1132" s="702">
        <f>'4 - Electr UW allocation ktoe'!BD$84</f>
        <v>0.3</v>
      </c>
      <c r="BE1132" s="702">
        <f>'4 - Electr UW allocation ktoe'!BE$84</f>
        <v>0.3</v>
      </c>
      <c r="BF1132" s="702">
        <f>'4 - Electr UW allocation ktoe'!BF$84</f>
        <v>0.3</v>
      </c>
      <c r="BG1132" s="702">
        <f>'4 - Electr UW allocation ktoe'!BG$84</f>
        <v>0.3</v>
      </c>
      <c r="BH1132" s="702">
        <f>'4 - Electr UW allocation ktoe'!BH$84</f>
        <v>0.3</v>
      </c>
    </row>
    <row r="1133" spans="1:60" s="696" customFormat="1" ht="12.75" x14ac:dyDescent="0.2">
      <c r="A1133" s="696" t="s">
        <v>6</v>
      </c>
      <c r="B1133" s="696" t="s">
        <v>27</v>
      </c>
      <c r="C1133" s="696" t="s">
        <v>14</v>
      </c>
      <c r="D1133" s="696" t="s">
        <v>834</v>
      </c>
      <c r="E1133" s="699" t="s">
        <v>1051</v>
      </c>
      <c r="F1133" s="696" t="s">
        <v>12</v>
      </c>
      <c r="G1133" s="700">
        <f>'3 Heat eta and phi'!D$43</f>
        <v>0.8</v>
      </c>
      <c r="H1133" s="700">
        <f>'3 Heat eta and phi'!E$43</f>
        <v>0.80200000000000005</v>
      </c>
      <c r="I1133" s="700">
        <f>'3 Heat eta and phi'!F$43</f>
        <v>0.80400000000000005</v>
      </c>
      <c r="J1133" s="700">
        <f>'3 Heat eta and phi'!G$43</f>
        <v>0.80600000000000005</v>
      </c>
      <c r="K1133" s="700">
        <f>'3 Heat eta and phi'!H$43</f>
        <v>0.80800000000000005</v>
      </c>
      <c r="L1133" s="700">
        <f>'3 Heat eta and phi'!I$43</f>
        <v>0.81</v>
      </c>
      <c r="M1133" s="700">
        <f>'3 Heat eta and phi'!J$43</f>
        <v>0.81200000000000006</v>
      </c>
      <c r="N1133" s="700">
        <f>'3 Heat eta and phi'!K$43</f>
        <v>0.81399999999999995</v>
      </c>
      <c r="O1133" s="700">
        <f>'3 Heat eta and phi'!L$43</f>
        <v>0.81599999999999995</v>
      </c>
      <c r="P1133" s="700">
        <f>'3 Heat eta and phi'!M$43</f>
        <v>0.81799999999999995</v>
      </c>
      <c r="Q1133" s="700">
        <f>'3 Heat eta and phi'!N$43</f>
        <v>0.82</v>
      </c>
      <c r="R1133" s="700">
        <f>'3 Heat eta and phi'!O$43</f>
        <v>0.82199999999999995</v>
      </c>
      <c r="S1133" s="700">
        <f>'3 Heat eta and phi'!P$43</f>
        <v>0.82399999999999995</v>
      </c>
      <c r="T1133" s="700">
        <f>'3 Heat eta and phi'!Q$43</f>
        <v>0.82599999999999996</v>
      </c>
      <c r="U1133" s="700">
        <f>'3 Heat eta and phi'!R$43</f>
        <v>0.82799999999999996</v>
      </c>
      <c r="V1133" s="700">
        <f>'3 Heat eta and phi'!S$43</f>
        <v>0.83</v>
      </c>
      <c r="W1133" s="700">
        <f>'3 Heat eta and phi'!T$43</f>
        <v>0.83199999999999996</v>
      </c>
      <c r="X1133" s="700">
        <f>'3 Heat eta and phi'!U$43</f>
        <v>0.83399999999999996</v>
      </c>
      <c r="Y1133" s="700">
        <f>'3 Heat eta and phi'!V$43</f>
        <v>0.83599999999999997</v>
      </c>
      <c r="Z1133" s="700">
        <f>'3 Heat eta and phi'!W$43</f>
        <v>0.83799999999999997</v>
      </c>
      <c r="AA1133" s="700">
        <f>'3 Heat eta and phi'!X$43</f>
        <v>0.84</v>
      </c>
      <c r="AB1133" s="700">
        <f>'3 Heat eta and phi'!Y$43</f>
        <v>0.84199999999999997</v>
      </c>
      <c r="AC1133" s="700">
        <f>'3 Heat eta and phi'!Z$43</f>
        <v>0.84399999999999997</v>
      </c>
      <c r="AD1133" s="700">
        <f>'3 Heat eta and phi'!AA$43</f>
        <v>0.84599999999999997</v>
      </c>
      <c r="AE1133" s="700">
        <f>'3 Heat eta and phi'!AB$43</f>
        <v>0.84799999999999998</v>
      </c>
      <c r="AF1133" s="700">
        <f>'3 Heat eta and phi'!AC$43</f>
        <v>0.85</v>
      </c>
      <c r="AG1133" s="700">
        <f>'3 Heat eta and phi'!AD$43</f>
        <v>0.85199999999999998</v>
      </c>
      <c r="AH1133" s="700">
        <f>'3 Heat eta and phi'!AE$43</f>
        <v>0.85399999999999998</v>
      </c>
      <c r="AI1133" s="700">
        <f>'3 Heat eta and phi'!AF$43</f>
        <v>0.85599999999999998</v>
      </c>
      <c r="AJ1133" s="700">
        <f>'3 Heat eta and phi'!AG$43</f>
        <v>0.85799999999999998</v>
      </c>
      <c r="AK1133" s="700">
        <f>'3 Heat eta and phi'!AH$43</f>
        <v>0.86</v>
      </c>
      <c r="AL1133" s="700">
        <f>'3 Heat eta and phi'!AI$43</f>
        <v>0.86199999999999999</v>
      </c>
      <c r="AM1133" s="700">
        <f>'3 Heat eta and phi'!AJ$43</f>
        <v>0.86399999999999999</v>
      </c>
      <c r="AN1133" s="700">
        <f>'3 Heat eta and phi'!AK$43</f>
        <v>0.86599999999999999</v>
      </c>
      <c r="AO1133" s="700">
        <f>'3 Heat eta and phi'!AL$43</f>
        <v>0.86799999999999999</v>
      </c>
      <c r="AP1133" s="700">
        <f>'3 Heat eta and phi'!AM$43</f>
        <v>0.87</v>
      </c>
      <c r="AQ1133" s="700">
        <f>'3 Heat eta and phi'!AN$43</f>
        <v>0.872</v>
      </c>
      <c r="AR1133" s="700">
        <f>'3 Heat eta and phi'!AO$43</f>
        <v>0.874</v>
      </c>
      <c r="AS1133" s="700">
        <f>'3 Heat eta and phi'!AP$43</f>
        <v>0.876</v>
      </c>
      <c r="AT1133" s="700">
        <f>'3 Heat eta and phi'!AQ$43</f>
        <v>0.878</v>
      </c>
      <c r="AU1133" s="700">
        <f>'3 Heat eta and phi'!AR$43</f>
        <v>0.88</v>
      </c>
      <c r="AV1133" s="700">
        <f>'3 Heat eta and phi'!AS$43</f>
        <v>0.88200000000000001</v>
      </c>
      <c r="AW1133" s="700">
        <f>'3 Heat eta and phi'!AT$43</f>
        <v>0.88400000000000001</v>
      </c>
      <c r="AX1133" s="700">
        <f>'3 Heat eta and phi'!AU$43</f>
        <v>0.88600000000000001</v>
      </c>
      <c r="AY1133" s="700">
        <f>'3 Heat eta and phi'!AV$43</f>
        <v>0.88800000000000001</v>
      </c>
      <c r="AZ1133" s="700">
        <f>'3 Heat eta and phi'!AW$43</f>
        <v>0.89</v>
      </c>
      <c r="BA1133" s="700">
        <f>'3 Heat eta and phi'!AX$43</f>
        <v>0.89200000000000002</v>
      </c>
      <c r="BB1133" s="700">
        <f>'3 Heat eta and phi'!AY$43</f>
        <v>0.89400000000000002</v>
      </c>
      <c r="BC1133" s="700">
        <f>'3 Heat eta and phi'!AZ$43</f>
        <v>0.89600000000000002</v>
      </c>
      <c r="BD1133" s="700">
        <f>'3 Heat eta and phi'!BA$43</f>
        <v>0.89800000000000002</v>
      </c>
      <c r="BE1133" s="700">
        <f>'3 Heat eta and phi'!BB$43</f>
        <v>0.9</v>
      </c>
      <c r="BF1133" s="700">
        <f>'3 Heat eta and phi'!BC$43</f>
        <v>0.90200000000000002</v>
      </c>
      <c r="BG1133" s="700">
        <f>'3 Heat eta and phi'!BD$43</f>
        <v>0.90400000000000003</v>
      </c>
      <c r="BH1133" s="700">
        <f>'3 Heat eta and phi'!BE$43</f>
        <v>0.90600000000000003</v>
      </c>
    </row>
    <row r="1134" spans="1:60" s="696" customFormat="1" ht="12.75" x14ac:dyDescent="0.2">
      <c r="A1134" s="696" t="s">
        <v>6</v>
      </c>
      <c r="B1134" s="696" t="s">
        <v>27</v>
      </c>
      <c r="C1134" s="696" t="s">
        <v>14</v>
      </c>
      <c r="D1134" s="696" t="s">
        <v>834</v>
      </c>
      <c r="E1134" s="699" t="s">
        <v>1051</v>
      </c>
      <c r="F1134" s="696" t="s">
        <v>13</v>
      </c>
      <c r="G1134" s="700">
        <f>'3 Heat eta and phi'!D$46</f>
        <v>0.40171211160431208</v>
      </c>
      <c r="H1134" s="700">
        <f>'3 Heat eta and phi'!E$46</f>
        <v>0.40134221094905953</v>
      </c>
      <c r="I1134" s="700">
        <f>'3 Heat eta and phi'!F$46</f>
        <v>0.40445994504333127</v>
      </c>
      <c r="J1134" s="700">
        <f>'3 Heat eta and phi'!G$46</f>
        <v>0.4048826886493343</v>
      </c>
      <c r="K1134" s="700">
        <f>'3 Heat eta and phi'!H$46</f>
        <v>0.40282181357006985</v>
      </c>
      <c r="L1134" s="700">
        <f>'3 Heat eta and phi'!I$46</f>
        <v>0.40393151553582751</v>
      </c>
      <c r="M1134" s="700">
        <f>'3 Heat eta and phi'!J$46</f>
        <v>0.40287465652082011</v>
      </c>
      <c r="N1134" s="700">
        <f>'3 Heat eta and phi'!K$46</f>
        <v>0.40208201225956464</v>
      </c>
      <c r="O1134" s="700">
        <f>'3 Heat eta and phi'!L$46</f>
        <v>0.40271612766856901</v>
      </c>
      <c r="P1134" s="700">
        <f>'3 Heat eta and phi'!M$46</f>
        <v>0.40308602832382168</v>
      </c>
      <c r="Q1134" s="700">
        <f>'3 Heat eta and phi'!N$46</f>
        <v>0.40255759881631803</v>
      </c>
      <c r="R1134" s="700">
        <f>'3 Heat eta and phi'!O$46</f>
        <v>0.40261044176706828</v>
      </c>
      <c r="S1134" s="700">
        <f>'3 Heat eta and phi'!P$46</f>
        <v>0.40308602832382168</v>
      </c>
      <c r="T1134" s="700">
        <f>'3 Heat eta and phi'!Q$46</f>
        <v>0.4022933840625661</v>
      </c>
      <c r="U1134" s="700">
        <f>'3 Heat eta and phi'!R$46</f>
        <v>0.40287465652082011</v>
      </c>
      <c r="V1134" s="700">
        <f>'3 Heat eta and phi'!S$46</f>
        <v>0.40102515324455723</v>
      </c>
      <c r="W1134" s="700">
        <f>'3 Heat eta and phi'!T$46</f>
        <v>0.40076093849080541</v>
      </c>
      <c r="X1134" s="700">
        <f>'3 Heat eta and phi'!U$46</f>
        <v>0.4033502430775735</v>
      </c>
      <c r="Y1134" s="700">
        <f>'3 Heat eta and phi'!V$46</f>
        <v>0.40234622701331646</v>
      </c>
      <c r="Z1134" s="700">
        <f>'3 Heat eta and phi'!W$46</f>
        <v>0.40435425914183065</v>
      </c>
      <c r="AA1134" s="700">
        <f>'3 Heat eta and phi'!X$46</f>
        <v>0.40271612766856901</v>
      </c>
      <c r="AB1134" s="700">
        <f>'3 Heat eta and phi'!Y$46</f>
        <v>0.402134855210315</v>
      </c>
      <c r="AC1134" s="700">
        <f>'3 Heat eta and phi'!Z$46</f>
        <v>0.40250475586556766</v>
      </c>
      <c r="AD1134" s="700">
        <f>'3 Heat eta and phi'!AA$46</f>
        <v>0.40160642570281135</v>
      </c>
      <c r="AE1134" s="700">
        <f>'3 Heat eta and phi'!AB$46</f>
        <v>0.40202916930881427</v>
      </c>
      <c r="AF1134" s="700">
        <f>'3 Heat eta and phi'!AC$46</f>
        <v>0.40409004438807872</v>
      </c>
      <c r="AG1134" s="700">
        <f>'3 Heat eta and phi'!AD$46</f>
        <v>0.40414288733882908</v>
      </c>
      <c r="AH1134" s="700">
        <f>'3 Heat eta and phi'!AE$46</f>
        <v>0.40340308602832387</v>
      </c>
      <c r="AI1134" s="700">
        <f>'3 Heat eta and phi'!AF$46</f>
        <v>0.4022933840625661</v>
      </c>
      <c r="AJ1134" s="700">
        <f>'3 Heat eta and phi'!AG$46</f>
        <v>0.39996829422954983</v>
      </c>
      <c r="AK1134" s="700">
        <f>'3 Heat eta and phi'!AH$46</f>
        <v>0.40007398013105056</v>
      </c>
      <c r="AL1134" s="700">
        <f>'3 Heat eta and phi'!AI$46</f>
        <v>0.40255759881631803</v>
      </c>
      <c r="AM1134" s="700">
        <f>'3 Heat eta and phi'!AJ$46</f>
        <v>0.40165926865356172</v>
      </c>
      <c r="AN1134" s="700">
        <f>'3 Heat eta and phi'!AK$46</f>
        <v>0.40292749947157058</v>
      </c>
      <c r="AO1134" s="700">
        <f>'3 Heat eta and phi'!AL$46</f>
        <v>0.40113083914605796</v>
      </c>
      <c r="AP1134" s="700">
        <f>'3 Heat eta and phi'!AM$46</f>
        <v>0.39965123652504764</v>
      </c>
      <c r="AQ1134" s="700">
        <f>'3 Heat eta and phi'!AN$46</f>
        <v>0.40329740012682325</v>
      </c>
      <c r="AR1134" s="700">
        <f>'3 Heat eta and phi'!AO$46</f>
        <v>0.40091946734305661</v>
      </c>
      <c r="AS1134" s="700">
        <f>'3 Heat eta and phi'!AP$46</f>
        <v>0.40070809554005504</v>
      </c>
      <c r="AT1134" s="700">
        <f>'3 Heat eta and phi'!AQ$46</f>
        <v>0.40012682308180103</v>
      </c>
      <c r="AU1134" s="700">
        <f>'3 Heat eta and phi'!AR$46</f>
        <v>0.40097231029380687</v>
      </c>
      <c r="AV1134" s="700">
        <f>'3 Heat eta and phi'!AS$46</f>
        <v>0.40123652504755869</v>
      </c>
      <c r="AW1134" s="700">
        <f>'3 Heat eta and phi'!AT$46</f>
        <v>0.40054956668780395</v>
      </c>
      <c r="AX1134" s="700">
        <f>'3 Heat eta and phi'!AU$46</f>
        <v>0.40033819488480238</v>
      </c>
      <c r="AY1134" s="700">
        <f>'3 Heat eta and phi'!AV$46</f>
        <v>0.40065525258930468</v>
      </c>
      <c r="AZ1134" s="700">
        <f>'3 Heat eta and phi'!AW$46</f>
        <v>0.40039103783555285</v>
      </c>
      <c r="BA1134" s="700">
        <f>'3 Heat eta and phi'!AX$46</f>
        <v>0.40017966603255128</v>
      </c>
      <c r="BB1134" s="700">
        <f>'3 Heat eta and phi'!AY$46</f>
        <v>0.40023250898330165</v>
      </c>
      <c r="BC1134" s="700">
        <f>'3 Heat eta and phi'!AZ$46</f>
        <v>0.40139505389980978</v>
      </c>
      <c r="BD1134" s="700">
        <f>'3 Heat eta and phi'!BA$46</f>
        <v>0.40123652504755869</v>
      </c>
      <c r="BE1134" s="700">
        <f>'3 Heat eta and phi'!BB$46</f>
        <v>0.40329740012682325</v>
      </c>
      <c r="BF1134" s="700">
        <f>'3 Heat eta and phi'!BC$46</f>
        <v>0.40123652504755869</v>
      </c>
      <c r="BG1134" s="700">
        <f>'3 Heat eta and phi'!BD$46</f>
        <v>0.40192348340731354</v>
      </c>
      <c r="BH1134" s="700">
        <f>'3 Heat eta and phi'!BE$46</f>
        <v>0.40266328471781876</v>
      </c>
    </row>
    <row r="1135" spans="1:60" s="696" customFormat="1" ht="12.75" x14ac:dyDescent="0.2">
      <c r="A1135" s="696" t="s">
        <v>6</v>
      </c>
      <c r="B1135" s="696" t="s">
        <v>27</v>
      </c>
      <c r="C1135" s="696" t="s">
        <v>14</v>
      </c>
      <c r="D1135" s="696" t="s">
        <v>1024</v>
      </c>
      <c r="E1135" s="699" t="s">
        <v>1052</v>
      </c>
      <c r="F1135" s="696" t="s">
        <v>11</v>
      </c>
      <c r="G1135" s="702">
        <f>'4 - Electr UW allocation ktoe'!G$89</f>
        <v>0.4</v>
      </c>
      <c r="H1135" s="702">
        <f>'4 - Electr UW allocation ktoe'!H$89</f>
        <v>0.4</v>
      </c>
      <c r="I1135" s="702">
        <f>'4 - Electr UW allocation ktoe'!I$89</f>
        <v>0.4</v>
      </c>
      <c r="J1135" s="702">
        <f>'4 - Electr UW allocation ktoe'!J$89</f>
        <v>0.4</v>
      </c>
      <c r="K1135" s="702">
        <f>'4 - Electr UW allocation ktoe'!K$89</f>
        <v>0.4</v>
      </c>
      <c r="L1135" s="702">
        <f>'4 - Electr UW allocation ktoe'!L$89</f>
        <v>0.4</v>
      </c>
      <c r="M1135" s="702">
        <f>'4 - Electr UW allocation ktoe'!M$89</f>
        <v>0.4</v>
      </c>
      <c r="N1135" s="702">
        <f>'4 - Electr UW allocation ktoe'!N$89</f>
        <v>0.4</v>
      </c>
      <c r="O1135" s="702">
        <f>'4 - Electr UW allocation ktoe'!O$89</f>
        <v>0.4</v>
      </c>
      <c r="P1135" s="702">
        <f>'4 - Electr UW allocation ktoe'!P$89</f>
        <v>0.4</v>
      </c>
      <c r="Q1135" s="702">
        <f>'4 - Electr UW allocation ktoe'!Q$89</f>
        <v>0.4</v>
      </c>
      <c r="R1135" s="702">
        <f>'4 - Electr UW allocation ktoe'!R$89</f>
        <v>0.4</v>
      </c>
      <c r="S1135" s="702">
        <f>'4 - Electr UW allocation ktoe'!S$89</f>
        <v>0.4</v>
      </c>
      <c r="T1135" s="702">
        <f>'4 - Electr UW allocation ktoe'!T$89</f>
        <v>0.4</v>
      </c>
      <c r="U1135" s="702">
        <f>'4 - Electr UW allocation ktoe'!U$89</f>
        <v>0.4</v>
      </c>
      <c r="V1135" s="702">
        <f>'4 - Electr UW allocation ktoe'!V$89</f>
        <v>0.4</v>
      </c>
      <c r="W1135" s="702">
        <f>'4 - Electr UW allocation ktoe'!W$89</f>
        <v>0.4</v>
      </c>
      <c r="X1135" s="702">
        <f>'4 - Electr UW allocation ktoe'!X$89</f>
        <v>0.4</v>
      </c>
      <c r="Y1135" s="702">
        <f>'4 - Electr UW allocation ktoe'!Y$89</f>
        <v>0.4</v>
      </c>
      <c r="Z1135" s="702">
        <f>'4 - Electr UW allocation ktoe'!Z$89</f>
        <v>0.4</v>
      </c>
      <c r="AA1135" s="702">
        <f>'4 - Electr UW allocation ktoe'!AA$89</f>
        <v>0.4</v>
      </c>
      <c r="AB1135" s="702">
        <f>'4 - Electr UW allocation ktoe'!AB$89</f>
        <v>0.4</v>
      </c>
      <c r="AC1135" s="702">
        <f>'4 - Electr UW allocation ktoe'!AC$89</f>
        <v>0.4</v>
      </c>
      <c r="AD1135" s="702">
        <f>'4 - Electr UW allocation ktoe'!AD$89</f>
        <v>0.4</v>
      </c>
      <c r="AE1135" s="702">
        <f>'4 - Electr UW allocation ktoe'!AE$89</f>
        <v>0.4</v>
      </c>
      <c r="AF1135" s="702">
        <f>'4 - Electr UW allocation ktoe'!AF$89</f>
        <v>0.4</v>
      </c>
      <c r="AG1135" s="702">
        <f>'4 - Electr UW allocation ktoe'!AG$89</f>
        <v>0.4</v>
      </c>
      <c r="AH1135" s="702">
        <f>'4 - Electr UW allocation ktoe'!AH$89</f>
        <v>0.4</v>
      </c>
      <c r="AI1135" s="702">
        <f>'4 - Electr UW allocation ktoe'!AI$89</f>
        <v>0.4</v>
      </c>
      <c r="AJ1135" s="702">
        <f>'4 - Electr UW allocation ktoe'!AJ$89</f>
        <v>0.4</v>
      </c>
      <c r="AK1135" s="702">
        <f>'4 - Electr UW allocation ktoe'!AK$89</f>
        <v>0.4</v>
      </c>
      <c r="AL1135" s="702">
        <f>'4 - Electr UW allocation ktoe'!AL$89</f>
        <v>0.4</v>
      </c>
      <c r="AM1135" s="702">
        <f>'4 - Electr UW allocation ktoe'!AM$89</f>
        <v>0.4</v>
      </c>
      <c r="AN1135" s="702">
        <f>'4 - Electr UW allocation ktoe'!AN$89</f>
        <v>0.4</v>
      </c>
      <c r="AO1135" s="702">
        <f>'4 - Electr UW allocation ktoe'!AO$89</f>
        <v>0.4</v>
      </c>
      <c r="AP1135" s="702">
        <f>'4 - Electr UW allocation ktoe'!AP$89</f>
        <v>0.4</v>
      </c>
      <c r="AQ1135" s="702">
        <f>'4 - Electr UW allocation ktoe'!AQ$89</f>
        <v>0.4</v>
      </c>
      <c r="AR1135" s="702">
        <f>'4 - Electr UW allocation ktoe'!AR$89</f>
        <v>0.4</v>
      </c>
      <c r="AS1135" s="702">
        <f>'4 - Electr UW allocation ktoe'!AS$89</f>
        <v>0.4</v>
      </c>
      <c r="AT1135" s="702">
        <f>'4 - Electr UW allocation ktoe'!AT$89</f>
        <v>0.4</v>
      </c>
      <c r="AU1135" s="702">
        <f>'4 - Electr UW allocation ktoe'!AU$89</f>
        <v>0.4</v>
      </c>
      <c r="AV1135" s="702">
        <f>'4 - Electr UW allocation ktoe'!AV$89</f>
        <v>0.4</v>
      </c>
      <c r="AW1135" s="702">
        <f>'4 - Electr UW allocation ktoe'!AW$89</f>
        <v>0.4</v>
      </c>
      <c r="AX1135" s="702">
        <f>'4 - Electr UW allocation ktoe'!AX$89</f>
        <v>0.4</v>
      </c>
      <c r="AY1135" s="702">
        <f>'4 - Electr UW allocation ktoe'!AY$89</f>
        <v>0.4</v>
      </c>
      <c r="AZ1135" s="702">
        <f>'4 - Electr UW allocation ktoe'!AZ$89</f>
        <v>0.4</v>
      </c>
      <c r="BA1135" s="702">
        <f>'4 - Electr UW allocation ktoe'!BA$89</f>
        <v>0.4</v>
      </c>
      <c r="BB1135" s="702">
        <f>'4 - Electr UW allocation ktoe'!BB$89</f>
        <v>0.4</v>
      </c>
      <c r="BC1135" s="702">
        <f>'4 - Electr UW allocation ktoe'!BC$89</f>
        <v>0.4</v>
      </c>
      <c r="BD1135" s="702">
        <f>'4 - Electr UW allocation ktoe'!BD$89</f>
        <v>0.4</v>
      </c>
      <c r="BE1135" s="702">
        <f>'4 - Electr UW allocation ktoe'!BE$89</f>
        <v>0.4</v>
      </c>
      <c r="BF1135" s="702">
        <f>'4 - Electr UW allocation ktoe'!BF$89</f>
        <v>0.4</v>
      </c>
      <c r="BG1135" s="702">
        <f>'4 - Electr UW allocation ktoe'!BG$89</f>
        <v>0.4</v>
      </c>
      <c r="BH1135" s="702">
        <f>'4 - Electr UW allocation ktoe'!BH$89</f>
        <v>0.4</v>
      </c>
    </row>
    <row r="1136" spans="1:60" s="696" customFormat="1" ht="12.75" x14ac:dyDescent="0.2">
      <c r="A1136" s="696" t="s">
        <v>6</v>
      </c>
      <c r="B1136" s="696" t="s">
        <v>27</v>
      </c>
      <c r="C1136" s="696" t="s">
        <v>14</v>
      </c>
      <c r="D1136" s="696" t="s">
        <v>1024</v>
      </c>
      <c r="E1136" s="699" t="s">
        <v>1052</v>
      </c>
      <c r="F1136" s="696" t="s">
        <v>12</v>
      </c>
      <c r="G1136" s="696">
        <f>'4 - Electr UW allocation ktoe'!G$90</f>
        <v>0.2</v>
      </c>
      <c r="H1136" s="696">
        <f>'4 - Electr UW allocation ktoe'!H$90</f>
        <v>0.2</v>
      </c>
      <c r="I1136" s="696">
        <f>'4 - Electr UW allocation ktoe'!I$90</f>
        <v>0.2</v>
      </c>
      <c r="J1136" s="696">
        <f>'4 - Electr UW allocation ktoe'!J$90</f>
        <v>0.2</v>
      </c>
      <c r="K1136" s="696">
        <f>'4 - Electr UW allocation ktoe'!K$90</f>
        <v>0.2</v>
      </c>
      <c r="L1136" s="696">
        <f>'4 - Electr UW allocation ktoe'!L$90</f>
        <v>0.2</v>
      </c>
      <c r="M1136" s="696">
        <f>'4 - Electr UW allocation ktoe'!M$90</f>
        <v>0.2</v>
      </c>
      <c r="N1136" s="696">
        <f>'4 - Electr UW allocation ktoe'!N$90</f>
        <v>0.2</v>
      </c>
      <c r="O1136" s="696">
        <f>'4 - Electr UW allocation ktoe'!O$90</f>
        <v>0.2</v>
      </c>
      <c r="P1136" s="696">
        <f>'4 - Electr UW allocation ktoe'!P$90</f>
        <v>0.2</v>
      </c>
      <c r="Q1136" s="696">
        <f>'4 - Electr UW allocation ktoe'!Q$90</f>
        <v>0.2</v>
      </c>
      <c r="R1136" s="696">
        <f>'4 - Electr UW allocation ktoe'!R$90</f>
        <v>0.2</v>
      </c>
      <c r="S1136" s="696">
        <f>'4 - Electr UW allocation ktoe'!S$90</f>
        <v>0.2</v>
      </c>
      <c r="T1136" s="696">
        <f>'4 - Electr UW allocation ktoe'!T$90</f>
        <v>0.2</v>
      </c>
      <c r="U1136" s="696">
        <f>'4 - Electr UW allocation ktoe'!U$90</f>
        <v>0.2</v>
      </c>
      <c r="V1136" s="696">
        <f>'4 - Electr UW allocation ktoe'!V$90</f>
        <v>0.2</v>
      </c>
      <c r="W1136" s="696">
        <f>'4 - Electr UW allocation ktoe'!W$90</f>
        <v>0.2</v>
      </c>
      <c r="X1136" s="696">
        <f>'4 - Electr UW allocation ktoe'!X$90</f>
        <v>0.2</v>
      </c>
      <c r="Y1136" s="696">
        <f>'4 - Electr UW allocation ktoe'!Y$90</f>
        <v>0.2</v>
      </c>
      <c r="Z1136" s="696">
        <f>'4 - Electr UW allocation ktoe'!Z$90</f>
        <v>0.2</v>
      </c>
      <c r="AA1136" s="696">
        <f>'4 - Electr UW allocation ktoe'!AA$90</f>
        <v>0.2</v>
      </c>
      <c r="AB1136" s="696">
        <f>'4 - Electr UW allocation ktoe'!AB$90</f>
        <v>0.2</v>
      </c>
      <c r="AC1136" s="696">
        <f>'4 - Electr UW allocation ktoe'!AC$90</f>
        <v>0.2</v>
      </c>
      <c r="AD1136" s="696">
        <f>'4 - Electr UW allocation ktoe'!AD$90</f>
        <v>0.2</v>
      </c>
      <c r="AE1136" s="696">
        <f>'4 - Electr UW allocation ktoe'!AE$90</f>
        <v>0.2</v>
      </c>
      <c r="AF1136" s="696">
        <f>'4 - Electr UW allocation ktoe'!AF$90</f>
        <v>0.2</v>
      </c>
      <c r="AG1136" s="696">
        <f>'4 - Electr UW allocation ktoe'!AG$90</f>
        <v>0.2</v>
      </c>
      <c r="AH1136" s="696">
        <f>'4 - Electr UW allocation ktoe'!AH$90</f>
        <v>0.2</v>
      </c>
      <c r="AI1136" s="696">
        <f>'4 - Electr UW allocation ktoe'!AI$90</f>
        <v>0.2</v>
      </c>
      <c r="AJ1136" s="696">
        <f>'4 - Electr UW allocation ktoe'!AJ$90</f>
        <v>0.2</v>
      </c>
      <c r="AK1136" s="696">
        <f>'4 - Electr UW allocation ktoe'!AK$90</f>
        <v>0.2</v>
      </c>
      <c r="AL1136" s="696">
        <f>'4 - Electr UW allocation ktoe'!AL$90</f>
        <v>0.2</v>
      </c>
      <c r="AM1136" s="696">
        <f>'4 - Electr UW allocation ktoe'!AM$90</f>
        <v>0.2</v>
      </c>
      <c r="AN1136" s="696">
        <f>'4 - Electr UW allocation ktoe'!AN$90</f>
        <v>0.2</v>
      </c>
      <c r="AO1136" s="696">
        <f>'4 - Electr UW allocation ktoe'!AO$90</f>
        <v>0.2</v>
      </c>
      <c r="AP1136" s="696">
        <f>'4 - Electr UW allocation ktoe'!AP$90</f>
        <v>0.2</v>
      </c>
      <c r="AQ1136" s="696">
        <f>'4 - Electr UW allocation ktoe'!AQ$90</f>
        <v>0.2</v>
      </c>
      <c r="AR1136" s="696">
        <f>'4 - Electr UW allocation ktoe'!AR$90</f>
        <v>0.2</v>
      </c>
      <c r="AS1136" s="696">
        <f>'4 - Electr UW allocation ktoe'!AS$90</f>
        <v>0.2</v>
      </c>
      <c r="AT1136" s="696">
        <f>'4 - Electr UW allocation ktoe'!AT$90</f>
        <v>0.2</v>
      </c>
      <c r="AU1136" s="696">
        <f>'4 - Electr UW allocation ktoe'!AU$90</f>
        <v>0.2</v>
      </c>
      <c r="AV1136" s="696">
        <f>'4 - Electr UW allocation ktoe'!AV$90</f>
        <v>0.2</v>
      </c>
      <c r="AW1136" s="696">
        <f>'4 - Electr UW allocation ktoe'!AW$90</f>
        <v>0.2</v>
      </c>
      <c r="AX1136" s="696">
        <f>'4 - Electr UW allocation ktoe'!AX$90</f>
        <v>0.2</v>
      </c>
      <c r="AY1136" s="696">
        <f>'4 - Electr UW allocation ktoe'!AY$90</f>
        <v>0.2</v>
      </c>
      <c r="AZ1136" s="696">
        <f>'4 - Electr UW allocation ktoe'!AZ$90</f>
        <v>0.2</v>
      </c>
      <c r="BA1136" s="696">
        <f>'4 - Electr UW allocation ktoe'!BA$90</f>
        <v>0.2</v>
      </c>
      <c r="BB1136" s="696">
        <f>'4 - Electr UW allocation ktoe'!BB$90</f>
        <v>0.2</v>
      </c>
      <c r="BC1136" s="696">
        <f>'4 - Electr UW allocation ktoe'!BC$90</f>
        <v>0.2</v>
      </c>
      <c r="BD1136" s="696">
        <f>'4 - Electr UW allocation ktoe'!BD$90</f>
        <v>0.2</v>
      </c>
      <c r="BE1136" s="696">
        <f>'4 - Electr UW allocation ktoe'!BE$90</f>
        <v>0.2</v>
      </c>
      <c r="BF1136" s="696">
        <f>'4 - Electr UW allocation ktoe'!BF$90</f>
        <v>0.2</v>
      </c>
      <c r="BG1136" s="696">
        <f>'4 - Electr UW allocation ktoe'!BG$90</f>
        <v>0.2</v>
      </c>
      <c r="BH1136" s="696">
        <f>'4 - Electr UW allocation ktoe'!BH$90</f>
        <v>0.2</v>
      </c>
    </row>
    <row r="1137" spans="1:60" s="696" customFormat="1" ht="12.75" x14ac:dyDescent="0.2">
      <c r="A1137" s="696" t="s">
        <v>6</v>
      </c>
      <c r="B1137" s="696" t="s">
        <v>27</v>
      </c>
      <c r="C1137" s="696" t="s">
        <v>14</v>
      </c>
      <c r="D1137" s="696" t="s">
        <v>1024</v>
      </c>
      <c r="E1137" s="699" t="s">
        <v>1052</v>
      </c>
      <c r="F1137" s="696" t="s">
        <v>13</v>
      </c>
      <c r="G1137" s="696">
        <f>'4 - Electr UW allocation ktoe'!G$92</f>
        <v>0.10453879941434846</v>
      </c>
      <c r="H1137" s="696">
        <f>'4 - Electr UW allocation ktoe'!H$92</f>
        <v>0.10650073206442166</v>
      </c>
      <c r="I1137" s="696">
        <f>'4 - Electr UW allocation ktoe'!I$92</f>
        <v>0.10846266471449487</v>
      </c>
      <c r="J1137" s="696">
        <f>'4 - Electr UW allocation ktoe'!J$92</f>
        <v>0.11042459736456807</v>
      </c>
      <c r="K1137" s="696">
        <f>'4 - Electr UW allocation ktoe'!K$92</f>
        <v>0.11238653001464129</v>
      </c>
      <c r="L1137" s="696">
        <f>'4 - Electr UW allocation ktoe'!L$92</f>
        <v>0.11434846266471449</v>
      </c>
      <c r="M1137" s="696">
        <f>'4 - Electr UW allocation ktoe'!M$92</f>
        <v>0.11631039531478769</v>
      </c>
      <c r="N1137" s="696">
        <f>'4 - Electr UW allocation ktoe'!N$92</f>
        <v>0.1182723279648609</v>
      </c>
      <c r="O1137" s="696">
        <f>'4 - Electr UW allocation ktoe'!O$92</f>
        <v>0.12023426061493411</v>
      </c>
      <c r="P1137" s="696">
        <f>'4 - Electr UW allocation ktoe'!P$92</f>
        <v>0.12219619326500732</v>
      </c>
      <c r="Q1137" s="696">
        <f>'4 - Electr UW allocation ktoe'!Q$92</f>
        <v>0.12415812591508052</v>
      </c>
      <c r="R1137" s="696">
        <f>'4 - Electr UW allocation ktoe'!R$92</f>
        <v>0.12612005856515374</v>
      </c>
      <c r="S1137" s="696">
        <f>'4 - Electr UW allocation ktoe'!S$92</f>
        <v>0.12808199121522693</v>
      </c>
      <c r="T1137" s="696">
        <f>'4 - Electr UW allocation ktoe'!T$92</f>
        <v>0.13004392386530014</v>
      </c>
      <c r="U1137" s="696">
        <f>'4 - Electr UW allocation ktoe'!U$92</f>
        <v>0.13200585651537333</v>
      </c>
      <c r="V1137" s="696">
        <f>'4 - Electr UW allocation ktoe'!V$92</f>
        <v>0.13396778916544655</v>
      </c>
      <c r="W1137" s="696">
        <f>'4 - Electr UW allocation ktoe'!W$92</f>
        <v>0.13592972181551977</v>
      </c>
      <c r="X1137" s="696">
        <f>'4 - Electr UW allocation ktoe'!X$92</f>
        <v>0.13789165446559296</v>
      </c>
      <c r="Y1137" s="696">
        <f>'4 - Electr UW allocation ktoe'!Y$92</f>
        <v>0.13985358711566617</v>
      </c>
      <c r="Z1137" s="696">
        <f>'4 - Electr UW allocation ktoe'!Z$92</f>
        <v>0.14181551976573939</v>
      </c>
      <c r="AA1137" s="696">
        <f>'4 - Electr UW allocation ktoe'!AA$92</f>
        <v>0.14377745241581258</v>
      </c>
      <c r="AB1137" s="696">
        <f>'4 - Electr UW allocation ktoe'!AB$92</f>
        <v>0.1457393850658858</v>
      </c>
      <c r="AC1137" s="696">
        <f>'4 - Electr UW allocation ktoe'!AC$92</f>
        <v>0.14770131771595901</v>
      </c>
      <c r="AD1137" s="696">
        <f>'4 - Electr UW allocation ktoe'!AD$92</f>
        <v>0.14966325036603223</v>
      </c>
      <c r="AE1137" s="696">
        <f>'4 - Electr UW allocation ktoe'!AE$92</f>
        <v>0.15162518301610542</v>
      </c>
      <c r="AF1137" s="696">
        <f>'4 - Electr UW allocation ktoe'!AF$92</f>
        <v>0.15358711566617861</v>
      </c>
      <c r="AG1137" s="696">
        <f>'4 - Electr UW allocation ktoe'!AG$92</f>
        <v>0.1555490483162518</v>
      </c>
      <c r="AH1137" s="696">
        <f>'4 - Electr UW allocation ktoe'!AH$92</f>
        <v>0.15751098096632501</v>
      </c>
      <c r="AI1137" s="696">
        <f>'4 - Electr UW allocation ktoe'!AI$92</f>
        <v>0.15947291361639823</v>
      </c>
      <c r="AJ1137" s="696">
        <f>'4 - Electr UW allocation ktoe'!AJ$92</f>
        <v>0.16143484626647142</v>
      </c>
      <c r="AK1137" s="696">
        <f>'4 - Electr UW allocation ktoe'!AK$92</f>
        <v>0.16339677891654464</v>
      </c>
      <c r="AL1137" s="696">
        <f>'4 - Electr UW allocation ktoe'!AL$92</f>
        <v>0.16535871156661788</v>
      </c>
      <c r="AM1137" s="696">
        <f>'4 - Electr UW allocation ktoe'!AM$92</f>
        <v>0.16732064421669107</v>
      </c>
      <c r="AN1137" s="696">
        <f>'4 - Electr UW allocation ktoe'!AN$92</f>
        <v>0.16928257686676429</v>
      </c>
      <c r="AO1137" s="696">
        <f>'4 - Electr UW allocation ktoe'!AO$92</f>
        <v>0.17124450951683748</v>
      </c>
      <c r="AP1137" s="696">
        <f>'4 - Electr UW allocation ktoe'!AP$92</f>
        <v>0.17320644216691067</v>
      </c>
      <c r="AQ1137" s="696">
        <f>'4 - Electr UW allocation ktoe'!AQ$92</f>
        <v>0.17516837481698389</v>
      </c>
      <c r="AR1137" s="696">
        <f>'4 - Electr UW allocation ktoe'!AR$92</f>
        <v>0.17713030746705707</v>
      </c>
      <c r="AS1137" s="696">
        <f>'4 - Electr UW allocation ktoe'!AS$92</f>
        <v>0.17909224011713029</v>
      </c>
      <c r="AT1137" s="696">
        <f>'4 - Electr UW allocation ktoe'!AT$92</f>
        <v>0.18105417276720348</v>
      </c>
      <c r="AU1137" s="696">
        <f>'4 - Electr UW allocation ktoe'!AU$92</f>
        <v>0.18301610541727673</v>
      </c>
      <c r="AV1137" s="696">
        <f>'4 - Electr UW allocation ktoe'!AV$92</f>
        <v>0.18497803806734991</v>
      </c>
      <c r="AW1137" s="696">
        <f>'4 - Electr UW allocation ktoe'!AW$92</f>
        <v>0.18693997071742313</v>
      </c>
      <c r="AX1137" s="696">
        <f>'4 - Electr UW allocation ktoe'!AX$92</f>
        <v>0.18890190336749635</v>
      </c>
      <c r="AY1137" s="696">
        <f>'4 - Electr UW allocation ktoe'!AY$92</f>
        <v>0.19086383601756954</v>
      </c>
      <c r="AZ1137" s="696">
        <f>'4 - Electr UW allocation ktoe'!AZ$92</f>
        <v>0.19282576866764276</v>
      </c>
      <c r="BA1137" s="696">
        <f>'4 - Electr UW allocation ktoe'!BA$92</f>
        <v>0.194787701317716</v>
      </c>
      <c r="BB1137" s="696">
        <f>'4 - Electr UW allocation ktoe'!BB$92</f>
        <v>0.19674963396778913</v>
      </c>
      <c r="BC1137" s="696">
        <f>'4 - Electr UW allocation ktoe'!BC$92</f>
        <v>0.19871156661786232</v>
      </c>
      <c r="BD1137" s="696">
        <f>'4 - Electr UW allocation ktoe'!BD$92</f>
        <v>0.20067349926793557</v>
      </c>
      <c r="BE1137" s="696">
        <f>'4 - Electr UW allocation ktoe'!BE$92</f>
        <v>0.20263543191800878</v>
      </c>
      <c r="BF1137" s="696">
        <f>'4 - Electr UW allocation ktoe'!BF$92</f>
        <v>0.20459736456808197</v>
      </c>
      <c r="BG1137" s="696">
        <f>'4 - Electr UW allocation ktoe'!BG$92</f>
        <v>0.20655929721815519</v>
      </c>
      <c r="BH1137" s="696">
        <f>'4 - Electr UW allocation ktoe'!BH$92</f>
        <v>0.20852122986822841</v>
      </c>
    </row>
    <row r="1138" spans="1:60" s="697" customFormat="1" ht="12.75" x14ac:dyDescent="0.2">
      <c r="A1138" s="697" t="s">
        <v>6</v>
      </c>
      <c r="B1138" s="697" t="s">
        <v>27</v>
      </c>
      <c r="C1138" s="697" t="s">
        <v>18</v>
      </c>
      <c r="F1138" s="697" t="s">
        <v>9</v>
      </c>
      <c r="AT1138" s="697">
        <v>1327</v>
      </c>
      <c r="AU1138" s="697">
        <v>1295</v>
      </c>
      <c r="AV1138" s="697">
        <v>1234</v>
      </c>
      <c r="AW1138" s="697">
        <v>730</v>
      </c>
      <c r="AX1138" s="697">
        <v>648</v>
      </c>
      <c r="AY1138" s="697">
        <v>373</v>
      </c>
      <c r="AZ1138" s="697">
        <v>385</v>
      </c>
      <c r="BA1138" s="697">
        <v>384</v>
      </c>
      <c r="BB1138" s="697">
        <v>390</v>
      </c>
      <c r="BC1138" s="697">
        <v>393</v>
      </c>
      <c r="BD1138" s="697">
        <v>391</v>
      </c>
      <c r="BE1138" s="697">
        <v>392</v>
      </c>
      <c r="BF1138" s="697">
        <v>385</v>
      </c>
      <c r="BG1138" s="697">
        <v>408</v>
      </c>
      <c r="BH1138" s="697">
        <v>393</v>
      </c>
    </row>
    <row r="1139" spans="1:60" s="697" customFormat="1" ht="12.75" x14ac:dyDescent="0.2">
      <c r="A1139" s="697" t="s">
        <v>6</v>
      </c>
      <c r="B1139" s="697" t="s">
        <v>27</v>
      </c>
      <c r="C1139" s="697" t="s">
        <v>18</v>
      </c>
      <c r="F1139" s="697" t="s">
        <v>10</v>
      </c>
      <c r="AT1139" s="697">
        <v>9.56768760454519E-3</v>
      </c>
      <c r="AU1139" s="697">
        <v>9.2892803856306702E-3</v>
      </c>
      <c r="AV1139" s="697">
        <v>8.7581708624030301E-3</v>
      </c>
      <c r="AW1139" s="697">
        <v>5.33434661561283E-3</v>
      </c>
      <c r="AX1139" s="697">
        <v>4.6971838643035798E-3</v>
      </c>
      <c r="AY1139" s="697">
        <v>2.6919940242062898E-3</v>
      </c>
      <c r="AZ1139" s="697">
        <v>2.8002036511746301E-3</v>
      </c>
      <c r="BA1139" s="697">
        <v>2.8394386193229702E-3</v>
      </c>
      <c r="BB1139" s="697">
        <v>2.93065616640115E-3</v>
      </c>
      <c r="BC1139" s="697">
        <v>2.9541320263992699E-3</v>
      </c>
      <c r="BD1139" s="697">
        <v>3.1669150521609498E-3</v>
      </c>
      <c r="BE1139" s="697">
        <v>3.01947251663791E-3</v>
      </c>
      <c r="BF1139" s="697">
        <v>3.2546854790305299E-3</v>
      </c>
      <c r="BG1139" s="697">
        <v>3.3496711903647702E-3</v>
      </c>
      <c r="BH1139" s="697">
        <v>3.20536347843108E-3</v>
      </c>
    </row>
    <row r="1140" spans="1:60" s="696" customFormat="1" ht="12.75" x14ac:dyDescent="0.2">
      <c r="A1140" s="696" t="s">
        <v>6</v>
      </c>
      <c r="B1140" s="696" t="s">
        <v>27</v>
      </c>
      <c r="C1140" s="696" t="s">
        <v>18</v>
      </c>
      <c r="D1140" s="696" t="s">
        <v>1077</v>
      </c>
      <c r="E1140" s="699" t="s">
        <v>1068</v>
      </c>
      <c r="F1140" s="696" t="s">
        <v>11</v>
      </c>
      <c r="G1140" s="705"/>
      <c r="H1140" s="705"/>
      <c r="I1140" s="705"/>
      <c r="J1140" s="705"/>
      <c r="K1140" s="705"/>
      <c r="L1140" s="705"/>
      <c r="M1140" s="705"/>
      <c r="N1140" s="705"/>
      <c r="O1140" s="705"/>
      <c r="P1140" s="705"/>
      <c r="Q1140" s="705"/>
      <c r="R1140" s="705"/>
      <c r="S1140" s="705"/>
      <c r="T1140" s="705"/>
      <c r="U1140" s="705"/>
      <c r="V1140" s="705"/>
      <c r="W1140" s="705"/>
      <c r="X1140" s="705"/>
      <c r="Y1140" s="705"/>
      <c r="Z1140" s="705"/>
      <c r="AA1140" s="705"/>
      <c r="AB1140" s="705"/>
      <c r="AC1140" s="705"/>
      <c r="AD1140" s="705"/>
      <c r="AE1140" s="705"/>
      <c r="AF1140" s="705"/>
      <c r="AG1140" s="705"/>
      <c r="AH1140" s="705"/>
      <c r="AI1140" s="705"/>
      <c r="AJ1140" s="705"/>
      <c r="AK1140" s="705"/>
      <c r="AL1140" s="705"/>
      <c r="AM1140" s="705"/>
      <c r="AN1140" s="705"/>
      <c r="AO1140" s="705"/>
      <c r="AP1140" s="705"/>
      <c r="AQ1140" s="705"/>
      <c r="AR1140" s="705"/>
      <c r="AS1140" s="705"/>
      <c r="AT1140" s="696">
        <v>1</v>
      </c>
      <c r="AU1140" s="696">
        <v>1</v>
      </c>
      <c r="AV1140" s="696">
        <v>1</v>
      </c>
      <c r="AW1140" s="696">
        <v>1</v>
      </c>
      <c r="AX1140" s="696">
        <v>1</v>
      </c>
      <c r="AY1140" s="696">
        <v>1</v>
      </c>
      <c r="AZ1140" s="696">
        <v>1</v>
      </c>
      <c r="BA1140" s="696">
        <v>1</v>
      </c>
      <c r="BB1140" s="696">
        <v>1</v>
      </c>
      <c r="BC1140" s="696">
        <v>1</v>
      </c>
      <c r="BD1140" s="696">
        <v>1</v>
      </c>
      <c r="BE1140" s="696">
        <v>1</v>
      </c>
      <c r="BF1140" s="696">
        <v>1</v>
      </c>
      <c r="BG1140" s="696">
        <v>1</v>
      </c>
      <c r="BH1140" s="696">
        <v>1</v>
      </c>
    </row>
    <row r="1141" spans="1:60" s="696" customFormat="1" ht="12.75" x14ac:dyDescent="0.2">
      <c r="A1141" s="696" t="s">
        <v>6</v>
      </c>
      <c r="B1141" s="696" t="s">
        <v>27</v>
      </c>
      <c r="C1141" s="696" t="s">
        <v>18</v>
      </c>
      <c r="D1141" s="696" t="s">
        <v>1077</v>
      </c>
      <c r="E1141" s="699" t="s">
        <v>1068</v>
      </c>
      <c r="F1141" s="696" t="s">
        <v>12</v>
      </c>
      <c r="G1141" s="705"/>
      <c r="H1141" s="705"/>
      <c r="I1141" s="705"/>
      <c r="J1141" s="705"/>
      <c r="K1141" s="705"/>
      <c r="L1141" s="705"/>
      <c r="M1141" s="705"/>
      <c r="N1141" s="705"/>
      <c r="O1141" s="705"/>
      <c r="P1141" s="705"/>
      <c r="Q1141" s="705"/>
      <c r="R1141" s="705"/>
      <c r="S1141" s="705"/>
      <c r="T1141" s="705"/>
      <c r="U1141" s="705"/>
      <c r="V1141" s="705"/>
      <c r="W1141" s="705"/>
      <c r="X1141" s="705"/>
      <c r="Y1141" s="705"/>
      <c r="Z1141" s="705"/>
      <c r="AA1141" s="705"/>
      <c r="AB1141" s="705"/>
      <c r="AC1141" s="705"/>
      <c r="AD1141" s="705"/>
      <c r="AE1141" s="705"/>
      <c r="AF1141" s="705"/>
      <c r="AG1141" s="705"/>
      <c r="AH1141" s="705"/>
      <c r="AI1141" s="705"/>
      <c r="AJ1141" s="705"/>
      <c r="AK1141" s="705"/>
      <c r="AL1141" s="705"/>
      <c r="AM1141" s="705"/>
      <c r="AN1141" s="705"/>
      <c r="AO1141" s="705"/>
      <c r="AP1141" s="705"/>
      <c r="AQ1141" s="705"/>
      <c r="AR1141" s="705"/>
      <c r="AS1141" s="705"/>
      <c r="AT1141" s="701">
        <f>'3 Heat eta and phi'!AQ$50</f>
        <v>1</v>
      </c>
      <c r="AU1141" s="701">
        <f>'3 Heat eta and phi'!AR$50</f>
        <v>1</v>
      </c>
      <c r="AV1141" s="701">
        <f>'3 Heat eta and phi'!AS$50</f>
        <v>1</v>
      </c>
      <c r="AW1141" s="701">
        <f>'3 Heat eta and phi'!AT$50</f>
        <v>1</v>
      </c>
      <c r="AX1141" s="701">
        <f>'3 Heat eta and phi'!AU$50</f>
        <v>1</v>
      </c>
      <c r="AY1141" s="701">
        <f>'3 Heat eta and phi'!AV$50</f>
        <v>1</v>
      </c>
      <c r="AZ1141" s="701">
        <f>'3 Heat eta and phi'!AW$50</f>
        <v>1</v>
      </c>
      <c r="BA1141" s="701">
        <f>'3 Heat eta and phi'!AX$50</f>
        <v>1</v>
      </c>
      <c r="BB1141" s="701">
        <f>'3 Heat eta and phi'!AY$50</f>
        <v>1</v>
      </c>
      <c r="BC1141" s="701">
        <f>'3 Heat eta and phi'!AZ$50</f>
        <v>1</v>
      </c>
      <c r="BD1141" s="701">
        <f>'3 Heat eta and phi'!BA$50</f>
        <v>1</v>
      </c>
      <c r="BE1141" s="701">
        <f>'3 Heat eta and phi'!BB$50</f>
        <v>1</v>
      </c>
      <c r="BF1141" s="701">
        <f>'3 Heat eta and phi'!BC$50</f>
        <v>1</v>
      </c>
      <c r="BG1141" s="701">
        <f>'3 Heat eta and phi'!BD$50</f>
        <v>1</v>
      </c>
      <c r="BH1141" s="701">
        <f>'3 Heat eta and phi'!BE$50</f>
        <v>1</v>
      </c>
    </row>
    <row r="1142" spans="1:60" s="696" customFormat="1" ht="12.75" x14ac:dyDescent="0.2">
      <c r="A1142" s="696" t="s">
        <v>6</v>
      </c>
      <c r="B1142" s="696" t="s">
        <v>27</v>
      </c>
      <c r="C1142" s="696" t="s">
        <v>18</v>
      </c>
      <c r="D1142" s="696" t="s">
        <v>1077</v>
      </c>
      <c r="E1142" s="699" t="s">
        <v>1068</v>
      </c>
      <c r="F1142" s="696" t="s">
        <v>13</v>
      </c>
      <c r="G1142" s="705"/>
      <c r="H1142" s="705"/>
      <c r="I1142" s="705"/>
      <c r="J1142" s="705"/>
      <c r="K1142" s="705"/>
      <c r="L1142" s="705"/>
      <c r="M1142" s="705"/>
      <c r="N1142" s="705"/>
      <c r="O1142" s="705"/>
      <c r="P1142" s="705"/>
      <c r="Q1142" s="705"/>
      <c r="R1142" s="705"/>
      <c r="S1142" s="705"/>
      <c r="T1142" s="705"/>
      <c r="U1142" s="705"/>
      <c r="V1142" s="705"/>
      <c r="W1142" s="705"/>
      <c r="X1142" s="705"/>
      <c r="Y1142" s="705"/>
      <c r="Z1142" s="705"/>
      <c r="AA1142" s="705"/>
      <c r="AB1142" s="705"/>
      <c r="AC1142" s="705"/>
      <c r="AD1142" s="705"/>
      <c r="AE1142" s="705"/>
      <c r="AF1142" s="705"/>
      <c r="AG1142" s="705"/>
      <c r="AH1142" s="705"/>
      <c r="AI1142" s="705"/>
      <c r="AJ1142" s="705"/>
      <c r="AK1142" s="705"/>
      <c r="AL1142" s="705"/>
      <c r="AM1142" s="705"/>
      <c r="AN1142" s="705"/>
      <c r="AO1142" s="705"/>
      <c r="AP1142" s="705"/>
      <c r="AQ1142" s="705"/>
      <c r="AR1142" s="705"/>
      <c r="AS1142" s="705"/>
      <c r="AT1142" s="696">
        <f>'3 Heat eta and phi'!AQ$22</f>
        <v>4.1673535789272131E-2</v>
      </c>
      <c r="AU1142" s="696">
        <f>'3 Heat eta and phi'!AR$22</f>
        <v>4.2268475875442135E-2</v>
      </c>
      <c r="AV1142" s="696">
        <f>'3 Heat eta and phi'!AS$22</f>
        <v>4.4877983585370207E-2</v>
      </c>
      <c r="AW1142" s="696">
        <f>'3 Heat eta and phi'!AT$22</f>
        <v>4.4580298076698166E-2</v>
      </c>
      <c r="AX1142" s="696">
        <f>'3 Heat eta and phi'!AU$22</f>
        <v>4.4534706536941138E-2</v>
      </c>
      <c r="AY1142" s="696">
        <f>'3 Heat eta and phi'!AV$22</f>
        <v>4.4780381636817641E-2</v>
      </c>
      <c r="AZ1142" s="696">
        <f>'3 Heat eta and phi'!AW$22</f>
        <v>4.5732490908387713E-2</v>
      </c>
      <c r="BA1142" s="696">
        <f>'3 Heat eta and phi'!AX$22</f>
        <v>4.7316152419067954E-2</v>
      </c>
      <c r="BB1142" s="696">
        <f>'3 Heat eta and phi'!AY$22</f>
        <v>3.8223692849313484E-2</v>
      </c>
      <c r="BC1142" s="696">
        <f>'3 Heat eta and phi'!AZ$22</f>
        <v>4.0189295897654409E-2</v>
      </c>
      <c r="BD1142" s="696">
        <f>'3 Heat eta and phi'!BA$22</f>
        <v>4.7151615347523546E-2</v>
      </c>
      <c r="BE1142" s="696">
        <f>'3 Heat eta and phi'!BB$22</f>
        <v>4.9933815432876671E-2</v>
      </c>
      <c r="BF1142" s="696">
        <f>'3 Heat eta and phi'!BC$22</f>
        <v>5.0007112867071712E-2</v>
      </c>
      <c r="BG1142" s="696">
        <f>'3 Heat eta and phi'!BD$22</f>
        <v>4.200378722671716E-2</v>
      </c>
      <c r="BH1142" s="696">
        <f>'3 Heat eta and phi'!BE$22</f>
        <v>4.6479600619728001E-2</v>
      </c>
    </row>
    <row r="1143" spans="1:60" s="697" customFormat="1" ht="12.75" x14ac:dyDescent="0.2">
      <c r="A1143" s="697" t="s">
        <v>6</v>
      </c>
      <c r="B1143" s="697" t="s">
        <v>7</v>
      </c>
      <c r="C1143" s="697" t="s">
        <v>17</v>
      </c>
      <c r="F1143" s="697" t="s">
        <v>9</v>
      </c>
      <c r="G1143" s="697">
        <v>43</v>
      </c>
      <c r="H1143" s="697">
        <v>43</v>
      </c>
      <c r="I1143" s="697">
        <v>41</v>
      </c>
      <c r="J1143" s="697">
        <v>29</v>
      </c>
      <c r="K1143" s="697">
        <v>24</v>
      </c>
      <c r="L1143" s="697">
        <v>22</v>
      </c>
      <c r="M1143" s="697">
        <v>17</v>
      </c>
      <c r="S1143" s="697">
        <v>58</v>
      </c>
      <c r="T1143" s="697">
        <v>46</v>
      </c>
      <c r="U1143" s="697">
        <v>35</v>
      </c>
      <c r="V1143" s="697">
        <v>24</v>
      </c>
      <c r="W1143" s="697">
        <v>17</v>
      </c>
      <c r="X1143" s="697">
        <v>16</v>
      </c>
    </row>
    <row r="1144" spans="1:60" s="697" customFormat="1" ht="12.75" x14ac:dyDescent="0.2">
      <c r="A1144" s="697" t="s">
        <v>6</v>
      </c>
      <c r="B1144" s="697" t="s">
        <v>7</v>
      </c>
      <c r="C1144" s="697" t="s">
        <v>17</v>
      </c>
      <c r="F1144" s="697" t="s">
        <v>10</v>
      </c>
      <c r="G1144" s="697">
        <v>4.0934837450616401E-4</v>
      </c>
      <c r="H1144" s="697">
        <v>4.1489371966692702E-4</v>
      </c>
      <c r="I1144" s="697">
        <v>3.8199588189805398E-4</v>
      </c>
      <c r="J1144" s="697">
        <v>2.6215874163804001E-4</v>
      </c>
      <c r="K1144" s="697">
        <v>2.18203638545673E-4</v>
      </c>
      <c r="L1144" s="697">
        <v>1.93471225552272E-4</v>
      </c>
      <c r="M1144" s="697">
        <v>1.5270878434824799E-4</v>
      </c>
      <c r="S1144" s="697">
        <v>4.64877689076977E-4</v>
      </c>
      <c r="T1144" s="697">
        <v>3.5069796518941501E-4</v>
      </c>
      <c r="U1144" s="697">
        <v>2.7801386892043199E-4</v>
      </c>
      <c r="V1144" s="697">
        <v>1.9428950755705199E-4</v>
      </c>
      <c r="W1144" s="697">
        <v>1.3636655329525799E-4</v>
      </c>
      <c r="X1144" s="697">
        <v>1.2502539578351901E-4</v>
      </c>
    </row>
    <row r="1145" spans="1:60" s="696" customFormat="1" ht="12.75" x14ac:dyDescent="0.2">
      <c r="A1145" s="696" t="s">
        <v>6</v>
      </c>
      <c r="B1145" s="696" t="s">
        <v>7</v>
      </c>
      <c r="C1145" s="696" t="s">
        <v>17</v>
      </c>
      <c r="D1145" s="696" t="s">
        <v>1076</v>
      </c>
      <c r="E1145" s="699" t="s">
        <v>1049</v>
      </c>
      <c r="F1145" s="696" t="s">
        <v>11</v>
      </c>
      <c r="G1145" s="696">
        <v>1</v>
      </c>
      <c r="H1145" s="696">
        <v>1</v>
      </c>
      <c r="I1145" s="696">
        <v>1</v>
      </c>
      <c r="J1145" s="696">
        <v>1</v>
      </c>
      <c r="K1145" s="696">
        <v>1</v>
      </c>
      <c r="L1145" s="696">
        <v>1</v>
      </c>
      <c r="M1145" s="696">
        <v>1</v>
      </c>
      <c r="N1145" s="705"/>
      <c r="O1145" s="705"/>
      <c r="P1145" s="705"/>
      <c r="Q1145" s="705"/>
      <c r="R1145" s="705"/>
      <c r="S1145" s="696">
        <v>1</v>
      </c>
      <c r="T1145" s="696">
        <v>1</v>
      </c>
      <c r="U1145" s="696">
        <v>1</v>
      </c>
      <c r="V1145" s="696">
        <v>1</v>
      </c>
      <c r="W1145" s="696">
        <v>1</v>
      </c>
      <c r="X1145" s="696">
        <v>1</v>
      </c>
      <c r="Y1145" s="705"/>
      <c r="Z1145" s="705"/>
      <c r="AA1145" s="705"/>
      <c r="AB1145" s="705"/>
      <c r="AC1145" s="705"/>
      <c r="AD1145" s="705"/>
      <c r="AE1145" s="705"/>
      <c r="AF1145" s="705"/>
      <c r="AG1145" s="705"/>
      <c r="AH1145" s="705"/>
      <c r="AI1145" s="705"/>
      <c r="AJ1145" s="705"/>
      <c r="AK1145" s="705"/>
      <c r="AL1145" s="705"/>
      <c r="AM1145" s="705"/>
      <c r="AN1145" s="705"/>
      <c r="AO1145" s="705"/>
      <c r="AP1145" s="705"/>
      <c r="AQ1145" s="705"/>
      <c r="AR1145" s="705"/>
      <c r="AS1145" s="705"/>
      <c r="AT1145" s="705"/>
      <c r="AU1145" s="705"/>
      <c r="AV1145" s="705"/>
      <c r="AW1145" s="705"/>
      <c r="AX1145" s="705"/>
      <c r="AY1145" s="705"/>
      <c r="AZ1145" s="705"/>
      <c r="BA1145" s="705"/>
      <c r="BB1145" s="705"/>
      <c r="BC1145" s="705"/>
      <c r="BD1145" s="705"/>
      <c r="BE1145" s="705"/>
      <c r="BF1145" s="705"/>
      <c r="BG1145" s="705"/>
      <c r="BH1145" s="705"/>
    </row>
    <row r="1146" spans="1:60" s="696" customFormat="1" ht="12.75" x14ac:dyDescent="0.2">
      <c r="A1146" s="696" t="s">
        <v>6</v>
      </c>
      <c r="B1146" s="696" t="s">
        <v>7</v>
      </c>
      <c r="C1146" s="696" t="s">
        <v>17</v>
      </c>
      <c r="D1146" s="696" t="s">
        <v>1076</v>
      </c>
      <c r="E1146" s="699" t="s">
        <v>1049</v>
      </c>
      <c r="F1146" s="696" t="s">
        <v>12</v>
      </c>
      <c r="G1146" s="696">
        <f>'3 Heat eta and phi'!D$19</f>
        <v>0.50580000000000003</v>
      </c>
      <c r="H1146" s="696">
        <f>'3 Heat eta and phi'!E$19</f>
        <v>0.51331800000000005</v>
      </c>
      <c r="I1146" s="696">
        <f>'3 Heat eta and phi'!F$19</f>
        <v>0.52095200000000008</v>
      </c>
      <c r="J1146" s="696">
        <f>'3 Heat eta and phi'!G$19</f>
        <v>0.52870200000000012</v>
      </c>
      <c r="K1146" s="696">
        <f>'3 Heat eta and phi'!H$19</f>
        <v>0.53656800000000016</v>
      </c>
      <c r="L1146" s="696">
        <f>'3 Heat eta and phi'!I$19</f>
        <v>0.54455000000000009</v>
      </c>
      <c r="M1146" s="696">
        <f>'3 Heat eta and phi'!J$19</f>
        <v>0.55264800000000014</v>
      </c>
      <c r="N1146" s="705"/>
      <c r="O1146" s="705"/>
      <c r="P1146" s="705"/>
      <c r="Q1146" s="705"/>
      <c r="R1146" s="705"/>
      <c r="S1146" s="696">
        <f>'3 Heat eta and phi'!P$19</f>
        <v>0.60367200000000021</v>
      </c>
      <c r="T1146" s="696">
        <f>'3 Heat eta and phi'!Q$19</f>
        <v>0.61258200000000029</v>
      </c>
      <c r="U1146" s="696">
        <f>'3 Heat eta and phi'!R$19</f>
        <v>0.62160800000000038</v>
      </c>
      <c r="V1146" s="696">
        <f>'3 Heat eta and phi'!S$19</f>
        <v>0.63075000000000037</v>
      </c>
      <c r="W1146" s="696">
        <f>'3 Heat eta and phi'!T$19</f>
        <v>0.64000800000000035</v>
      </c>
      <c r="X1146" s="696">
        <f>'3 Heat eta and phi'!U$19</f>
        <v>0.64938200000000035</v>
      </c>
      <c r="Y1146" s="705"/>
      <c r="Z1146" s="705"/>
      <c r="AA1146" s="705"/>
      <c r="AB1146" s="705"/>
      <c r="AC1146" s="705"/>
      <c r="AD1146" s="705"/>
      <c r="AE1146" s="705"/>
      <c r="AF1146" s="705"/>
      <c r="AG1146" s="705"/>
      <c r="AH1146" s="705"/>
      <c r="AI1146" s="705"/>
      <c r="AJ1146" s="705"/>
      <c r="AK1146" s="705"/>
      <c r="AL1146" s="705"/>
      <c r="AM1146" s="705"/>
      <c r="AN1146" s="705"/>
      <c r="AO1146" s="705"/>
      <c r="AP1146" s="705"/>
      <c r="AQ1146" s="705"/>
      <c r="AR1146" s="705"/>
      <c r="AS1146" s="705"/>
      <c r="AT1146" s="705"/>
      <c r="AU1146" s="705"/>
      <c r="AV1146" s="705"/>
      <c r="AW1146" s="705"/>
      <c r="AX1146" s="705"/>
      <c r="AY1146" s="705"/>
      <c r="AZ1146" s="705"/>
      <c r="BA1146" s="705"/>
      <c r="BB1146" s="705"/>
      <c r="BC1146" s="705"/>
      <c r="BD1146" s="705"/>
      <c r="BE1146" s="705"/>
      <c r="BF1146" s="705"/>
      <c r="BG1146" s="705"/>
      <c r="BH1146" s="705"/>
    </row>
    <row r="1147" spans="1:60" s="696" customFormat="1" ht="12.75" x14ac:dyDescent="0.2">
      <c r="A1147" s="696" t="s">
        <v>6</v>
      </c>
      <c r="B1147" s="696" t="s">
        <v>7</v>
      </c>
      <c r="C1147" s="696" t="s">
        <v>17</v>
      </c>
      <c r="D1147" s="696" t="s">
        <v>1076</v>
      </c>
      <c r="E1147" s="699" t="s">
        <v>1049</v>
      </c>
      <c r="F1147" s="696" t="s">
        <v>13</v>
      </c>
      <c r="G1147" s="700">
        <f>'3 Heat eta and phi'!D$23</f>
        <v>0.24145785876993175</v>
      </c>
      <c r="H1147" s="700">
        <f>'3 Heat eta and phi'!E$36</f>
        <v>0.24098887846710437</v>
      </c>
      <c r="I1147" s="700">
        <f>'3 Heat eta and phi'!F$36</f>
        <v>0.24494171244807716</v>
      </c>
      <c r="J1147" s="700">
        <f>'3 Heat eta and phi'!G$36</f>
        <v>0.24547768993702268</v>
      </c>
      <c r="K1147" s="700">
        <f>'3 Heat eta and phi'!H$36</f>
        <v>0.2428647996784136</v>
      </c>
      <c r="L1147" s="700">
        <f>'3 Heat eta and phi'!I$36</f>
        <v>0.2442717405868953</v>
      </c>
      <c r="M1147" s="700">
        <f>'3 Heat eta and phi'!J$36</f>
        <v>0.24293179686453156</v>
      </c>
      <c r="N1147" s="705"/>
      <c r="O1147" s="705"/>
      <c r="P1147" s="705"/>
      <c r="Q1147" s="705"/>
      <c r="R1147" s="705"/>
      <c r="S1147" s="700">
        <f>'3 Heat eta and phi'!P$36</f>
        <v>0.24319978560900446</v>
      </c>
      <c r="T1147" s="700">
        <f>'3 Heat eta and phi'!Q$36</f>
        <v>0.24219482781723164</v>
      </c>
      <c r="U1147" s="700">
        <f>'3 Heat eta and phi'!R$36</f>
        <v>0.24293179686453156</v>
      </c>
      <c r="V1147" s="700">
        <f>'3 Heat eta and phi'!S$36</f>
        <v>0.24058689535039524</v>
      </c>
      <c r="W1147" s="700">
        <f>'3 Heat eta and phi'!T$36</f>
        <v>0.24025190941980434</v>
      </c>
      <c r="X1147" s="700">
        <f>'3 Heat eta and phi'!U$36</f>
        <v>0.24353477153959535</v>
      </c>
      <c r="Y1147" s="705"/>
      <c r="Z1147" s="705"/>
      <c r="AA1147" s="705"/>
      <c r="AB1147" s="705"/>
      <c r="AC1147" s="705"/>
      <c r="AD1147" s="705"/>
      <c r="AE1147" s="705"/>
      <c r="AF1147" s="705"/>
      <c r="AG1147" s="705"/>
      <c r="AH1147" s="705"/>
      <c r="AI1147" s="705"/>
      <c r="AJ1147" s="705"/>
      <c r="AK1147" s="705"/>
      <c r="AL1147" s="705"/>
      <c r="AM1147" s="705"/>
      <c r="AN1147" s="705"/>
      <c r="AO1147" s="705"/>
      <c r="AP1147" s="705"/>
      <c r="AQ1147" s="705"/>
      <c r="AR1147" s="705"/>
      <c r="AS1147" s="705"/>
      <c r="AT1147" s="705"/>
      <c r="AU1147" s="705"/>
      <c r="AV1147" s="705"/>
      <c r="AW1147" s="705"/>
      <c r="AX1147" s="705"/>
      <c r="AY1147" s="705"/>
      <c r="AZ1147" s="705"/>
      <c r="BA1147" s="705"/>
      <c r="BB1147" s="705"/>
      <c r="BC1147" s="705"/>
      <c r="BD1147" s="705"/>
      <c r="BE1147" s="705"/>
      <c r="BF1147" s="705"/>
      <c r="BG1147" s="705"/>
      <c r="BH1147" s="705"/>
    </row>
    <row r="1148" spans="1:60" s="697" customFormat="1" ht="12.75" x14ac:dyDescent="0.2">
      <c r="A1148" s="697" t="s">
        <v>6</v>
      </c>
      <c r="B1148" s="697" t="s">
        <v>7</v>
      </c>
      <c r="C1148" s="697" t="s">
        <v>21</v>
      </c>
      <c r="F1148" s="697" t="s">
        <v>9</v>
      </c>
      <c r="Y1148" s="697">
        <v>14</v>
      </c>
      <c r="Z1148" s="697">
        <v>17</v>
      </c>
      <c r="AA1148" s="697">
        <v>16</v>
      </c>
      <c r="AB1148" s="697">
        <v>14</v>
      </c>
      <c r="AC1148" s="697">
        <v>14</v>
      </c>
      <c r="AD1148" s="697">
        <v>14</v>
      </c>
      <c r="AE1148" s="697">
        <v>14</v>
      </c>
      <c r="AF1148" s="697">
        <v>14</v>
      </c>
      <c r="AG1148" s="697">
        <v>7</v>
      </c>
      <c r="AH1148" s="697">
        <v>7</v>
      </c>
      <c r="AI1148" s="697">
        <v>8</v>
      </c>
      <c r="AJ1148" s="697">
        <v>6</v>
      </c>
      <c r="AK1148" s="697">
        <v>12</v>
      </c>
      <c r="AL1148" s="697">
        <v>11</v>
      </c>
      <c r="AM1148" s="697">
        <v>7</v>
      </c>
      <c r="AN1148" s="697">
        <v>7</v>
      </c>
      <c r="AO1148" s="697">
        <v>7</v>
      </c>
      <c r="AP1148" s="697">
        <v>8</v>
      </c>
      <c r="AQ1148" s="697">
        <v>8</v>
      </c>
      <c r="AR1148" s="697">
        <v>4</v>
      </c>
      <c r="AS1148" s="697">
        <v>5</v>
      </c>
      <c r="AT1148" s="697">
        <v>4</v>
      </c>
      <c r="AU1148" s="697">
        <v>4</v>
      </c>
      <c r="AV1148" s="697">
        <v>3</v>
      </c>
      <c r="AW1148" s="697">
        <v>4</v>
      </c>
      <c r="AX1148" s="697">
        <v>4</v>
      </c>
      <c r="AY1148" s="697">
        <v>5</v>
      </c>
      <c r="AZ1148" s="697">
        <v>5</v>
      </c>
      <c r="BA1148" s="697">
        <v>3</v>
      </c>
      <c r="BB1148" s="697">
        <v>2</v>
      </c>
      <c r="BC1148" s="697">
        <v>3</v>
      </c>
      <c r="BE1148" s="697">
        <v>1</v>
      </c>
      <c r="BF1148" s="697">
        <v>1</v>
      </c>
      <c r="BG1148" s="697">
        <v>1</v>
      </c>
    </row>
    <row r="1149" spans="1:60" s="697" customFormat="1" ht="12.75" x14ac:dyDescent="0.2">
      <c r="A1149" s="697" t="s">
        <v>6</v>
      </c>
      <c r="B1149" s="697" t="s">
        <v>7</v>
      </c>
      <c r="C1149" s="697" t="s">
        <v>21</v>
      </c>
      <c r="F1149" s="697" t="s">
        <v>10</v>
      </c>
      <c r="Y1149" s="697">
        <v>1.09452814110031E-4</v>
      </c>
      <c r="Z1149" s="697">
        <v>1.2680416216014599E-4</v>
      </c>
      <c r="AA1149" s="697">
        <v>1.2884833745379601E-4</v>
      </c>
      <c r="AB1149" s="697">
        <v>1.15149571067848E-4</v>
      </c>
      <c r="AC1149" s="697">
        <v>1.1600831945376701E-4</v>
      </c>
      <c r="AD1149" s="697">
        <v>1.1703141457542701E-4</v>
      </c>
      <c r="AE1149" s="697">
        <v>1.17210719757541E-4</v>
      </c>
      <c r="AF1149" s="697">
        <v>1.1229916497549501E-4</v>
      </c>
      <c r="AG1149" s="698">
        <v>5.48116827186595E-5</v>
      </c>
      <c r="AH1149" s="698">
        <v>5.42274142819516E-5</v>
      </c>
      <c r="AI1149" s="698">
        <v>6.1192488622021594E-5</v>
      </c>
      <c r="AJ1149" s="698">
        <v>4.6882325363338E-5</v>
      </c>
      <c r="AK1149" s="698">
        <v>9.4238864107557997E-5</v>
      </c>
      <c r="AL1149" s="698">
        <v>8.2724804656654502E-5</v>
      </c>
      <c r="AM1149" s="698">
        <v>5.3815106669229302E-5</v>
      </c>
      <c r="AN1149" s="698">
        <v>5.2974118359315897E-5</v>
      </c>
      <c r="AO1149" s="698">
        <v>5.3069300925680197E-5</v>
      </c>
      <c r="AP1149" s="698">
        <v>6.08823372729279E-5</v>
      </c>
      <c r="AQ1149" s="698">
        <v>5.75125808770669E-5</v>
      </c>
      <c r="AR1149" s="698">
        <v>2.94635425490384E-5</v>
      </c>
      <c r="AS1149" s="698">
        <v>3.6704521262929203E-5</v>
      </c>
      <c r="AT1149" s="698">
        <v>2.88400530656976E-5</v>
      </c>
      <c r="AU1149" s="698">
        <v>2.8692757947893998E-5</v>
      </c>
      <c r="AV1149" s="698">
        <v>2.12921495844482E-5</v>
      </c>
      <c r="AW1149" s="698">
        <v>2.9229296523905901E-5</v>
      </c>
      <c r="AX1149" s="698">
        <v>2.89949621253307E-5</v>
      </c>
      <c r="AY1149" s="698">
        <v>3.6085710780245199E-5</v>
      </c>
      <c r="AZ1149" s="698">
        <v>3.6366281184086103E-5</v>
      </c>
      <c r="BA1149" s="698">
        <v>2.2183114213460701E-5</v>
      </c>
      <c r="BB1149" s="698">
        <v>1.50290059815444E-5</v>
      </c>
      <c r="BC1149" s="698">
        <v>2.2550626155719599E-5</v>
      </c>
      <c r="BE1149" s="698">
        <v>7.7027360118314004E-6</v>
      </c>
      <c r="BF1149" s="698">
        <v>8.4537285169624104E-6</v>
      </c>
      <c r="BG1149" s="698">
        <v>8.2099784077567895E-6</v>
      </c>
    </row>
    <row r="1150" spans="1:60" s="696" customFormat="1" ht="12.75" x14ac:dyDescent="0.2">
      <c r="A1150" s="696" t="s">
        <v>6</v>
      </c>
      <c r="B1150" s="696" t="s">
        <v>7</v>
      </c>
      <c r="C1150" s="696" t="s">
        <v>21</v>
      </c>
      <c r="D1150" s="696" t="s">
        <v>1076</v>
      </c>
      <c r="E1150" s="699" t="s">
        <v>1049</v>
      </c>
      <c r="F1150" s="696" t="s">
        <v>11</v>
      </c>
      <c r="G1150" s="705"/>
      <c r="H1150" s="705"/>
      <c r="I1150" s="705"/>
      <c r="J1150" s="705"/>
      <c r="K1150" s="705"/>
      <c r="L1150" s="705"/>
      <c r="M1150" s="705"/>
      <c r="N1150" s="705"/>
      <c r="O1150" s="705"/>
      <c r="P1150" s="705"/>
      <c r="Q1150" s="705"/>
      <c r="R1150" s="705"/>
      <c r="S1150" s="705"/>
      <c r="T1150" s="705"/>
      <c r="U1150" s="705"/>
      <c r="V1150" s="705"/>
      <c r="W1150" s="705"/>
      <c r="X1150" s="705"/>
      <c r="Y1150" s="696">
        <v>1</v>
      </c>
      <c r="Z1150" s="696">
        <v>1</v>
      </c>
      <c r="AA1150" s="696">
        <v>1</v>
      </c>
      <c r="AB1150" s="696">
        <v>1</v>
      </c>
      <c r="AC1150" s="696">
        <v>1</v>
      </c>
      <c r="AD1150" s="696">
        <v>1</v>
      </c>
      <c r="AE1150" s="696">
        <v>1</v>
      </c>
      <c r="AF1150" s="696">
        <v>1</v>
      </c>
      <c r="AG1150" s="696">
        <v>1</v>
      </c>
      <c r="AH1150" s="696">
        <v>1</v>
      </c>
      <c r="AI1150" s="696">
        <v>1</v>
      </c>
      <c r="AJ1150" s="696">
        <v>1</v>
      </c>
      <c r="AK1150" s="696">
        <v>1</v>
      </c>
      <c r="AL1150" s="696">
        <v>1</v>
      </c>
      <c r="AM1150" s="696">
        <v>1</v>
      </c>
      <c r="AN1150" s="696">
        <v>1</v>
      </c>
      <c r="AO1150" s="696">
        <v>1</v>
      </c>
      <c r="AP1150" s="696">
        <v>1</v>
      </c>
      <c r="AQ1150" s="696">
        <v>1</v>
      </c>
      <c r="AR1150" s="696">
        <v>1</v>
      </c>
      <c r="AS1150" s="696">
        <v>1</v>
      </c>
      <c r="AT1150" s="696">
        <v>1</v>
      </c>
      <c r="AU1150" s="696">
        <v>1</v>
      </c>
      <c r="AV1150" s="696">
        <v>1</v>
      </c>
      <c r="AW1150" s="696">
        <v>1</v>
      </c>
      <c r="AX1150" s="696">
        <v>1</v>
      </c>
      <c r="AY1150" s="696">
        <v>1</v>
      </c>
      <c r="AZ1150" s="696">
        <v>1</v>
      </c>
      <c r="BA1150" s="696">
        <v>1</v>
      </c>
      <c r="BB1150" s="696">
        <v>1</v>
      </c>
      <c r="BC1150" s="696">
        <v>1</v>
      </c>
      <c r="BD1150" s="705"/>
      <c r="BE1150" s="696">
        <v>1</v>
      </c>
      <c r="BF1150" s="696">
        <v>1</v>
      </c>
      <c r="BG1150" s="696">
        <v>1</v>
      </c>
      <c r="BH1150" s="705"/>
    </row>
    <row r="1151" spans="1:60" s="696" customFormat="1" ht="12.75" x14ac:dyDescent="0.2">
      <c r="A1151" s="696" t="s">
        <v>6</v>
      </c>
      <c r="B1151" s="696" t="s">
        <v>7</v>
      </c>
      <c r="C1151" s="696" t="s">
        <v>21</v>
      </c>
      <c r="D1151" s="696" t="s">
        <v>1076</v>
      </c>
      <c r="E1151" s="699" t="s">
        <v>1049</v>
      </c>
      <c r="F1151" s="696" t="s">
        <v>12</v>
      </c>
      <c r="G1151" s="705"/>
      <c r="H1151" s="705"/>
      <c r="I1151" s="705"/>
      <c r="J1151" s="705"/>
      <c r="K1151" s="705"/>
      <c r="L1151" s="705"/>
      <c r="M1151" s="705"/>
      <c r="N1151" s="705"/>
      <c r="O1151" s="705"/>
      <c r="P1151" s="705"/>
      <c r="Q1151" s="705"/>
      <c r="R1151" s="705"/>
      <c r="S1151" s="705"/>
      <c r="T1151" s="705"/>
      <c r="U1151" s="705"/>
      <c r="V1151" s="705"/>
      <c r="W1151" s="705"/>
      <c r="X1151" s="705"/>
      <c r="Y1151" s="696">
        <f>'3 Heat eta and phi'!V$19</f>
        <v>0.65887200000000035</v>
      </c>
      <c r="Z1151" s="696">
        <f>'3 Heat eta and phi'!W$19</f>
        <v>0.66847800000000035</v>
      </c>
      <c r="AA1151" s="696">
        <f>'3 Heat eta and phi'!X$19</f>
        <v>0.67820000000000036</v>
      </c>
      <c r="AB1151" s="696">
        <f>'3 Heat eta and phi'!Y$19</f>
        <v>0.68803800000000048</v>
      </c>
      <c r="AC1151" s="696">
        <f>'3 Heat eta and phi'!Z$19</f>
        <v>0.6979920000000005</v>
      </c>
      <c r="AD1151" s="696">
        <f>'3 Heat eta and phi'!AA$19</f>
        <v>0.70806200000000041</v>
      </c>
      <c r="AE1151" s="696">
        <f>'3 Heat eta and phi'!AB$19</f>
        <v>0.71824800000000055</v>
      </c>
      <c r="AF1151" s="696">
        <f>'3 Heat eta and phi'!AC$19</f>
        <v>0.73</v>
      </c>
      <c r="AG1151" s="696">
        <f>'3 Heat eta and phi'!AD$19</f>
        <v>0.73499999999999999</v>
      </c>
      <c r="AH1151" s="696">
        <f>'3 Heat eta and phi'!AE$19</f>
        <v>0.74299999999999999</v>
      </c>
      <c r="AI1151" s="696">
        <f>'3 Heat eta and phi'!AF$19</f>
        <v>0.75</v>
      </c>
      <c r="AJ1151" s="696">
        <f>'3 Heat eta and phi'!AG$19</f>
        <v>0.75700000000000001</v>
      </c>
      <c r="AK1151" s="696">
        <f>'3 Heat eta and phi'!AH$19</f>
        <v>0.76300000000000001</v>
      </c>
      <c r="AL1151" s="696">
        <f>'3 Heat eta and phi'!AI$19</f>
        <v>0.77</v>
      </c>
      <c r="AM1151" s="696">
        <f>'3 Heat eta and phi'!AJ$19</f>
        <v>0.77600000000000002</v>
      </c>
      <c r="AN1151" s="696">
        <f>'3 Heat eta and phi'!AK$19</f>
        <v>0.78200000000000003</v>
      </c>
      <c r="AO1151" s="696">
        <f>'3 Heat eta and phi'!AL$19</f>
        <v>0.79</v>
      </c>
      <c r="AP1151" s="696">
        <f>'3 Heat eta and phi'!AM$19</f>
        <v>0.79700000000000004</v>
      </c>
      <c r="AQ1151" s="696">
        <f>'3 Heat eta and phi'!AN$19</f>
        <v>0.80400000000000005</v>
      </c>
      <c r="AR1151" s="696">
        <f>'3 Heat eta and phi'!AO$19</f>
        <v>0.81</v>
      </c>
      <c r="AS1151" s="696">
        <f>'3 Heat eta and phi'!AP$19</f>
        <v>0.81599999999999995</v>
      </c>
      <c r="AT1151" s="696">
        <f>'3 Heat eta and phi'!AQ$19</f>
        <v>0.82099999999999995</v>
      </c>
      <c r="AU1151" s="696">
        <f>'3 Heat eta and phi'!AR$19</f>
        <v>0.82599999999999996</v>
      </c>
      <c r="AV1151" s="696">
        <f>'3 Heat eta and phi'!AS$19</f>
        <v>0.83199999999999996</v>
      </c>
      <c r="AW1151" s="696">
        <f>'3 Heat eta and phi'!AT$19</f>
        <v>0.83699999999999997</v>
      </c>
      <c r="AX1151" s="696">
        <f>'3 Heat eta and phi'!AU$19</f>
        <v>0.84099999999999997</v>
      </c>
      <c r="AY1151" s="696">
        <f>'3 Heat eta and phi'!AV$19</f>
        <v>0.84499999999999997</v>
      </c>
      <c r="AZ1151" s="696">
        <f>'3 Heat eta and phi'!AW$19</f>
        <v>0.84899999999999998</v>
      </c>
      <c r="BA1151" s="696">
        <f>'3 Heat eta and phi'!AX$19</f>
        <v>0.85199999999999998</v>
      </c>
      <c r="BB1151" s="696">
        <f>'3 Heat eta and phi'!AY$19</f>
        <v>0.85499999999999998</v>
      </c>
      <c r="BC1151" s="696">
        <f>'3 Heat eta and phi'!AZ$19</f>
        <v>0.85799999999999998</v>
      </c>
      <c r="BD1151" s="705"/>
      <c r="BE1151" s="696">
        <f>'3 Heat eta and phi'!BB$19</f>
        <v>0.86199999999999999</v>
      </c>
      <c r="BF1151" s="696">
        <f>'3 Heat eta and phi'!BC$19</f>
        <v>0.86399999999999999</v>
      </c>
      <c r="BG1151" s="696">
        <f>'3 Heat eta and phi'!BD$19</f>
        <v>0.86599999999999999</v>
      </c>
      <c r="BH1151" s="705"/>
    </row>
    <row r="1152" spans="1:60" s="696" customFormat="1" ht="12.75" x14ac:dyDescent="0.2">
      <c r="A1152" s="696" t="s">
        <v>6</v>
      </c>
      <c r="B1152" s="696" t="s">
        <v>7</v>
      </c>
      <c r="C1152" s="696" t="s">
        <v>21</v>
      </c>
      <c r="D1152" s="696" t="s">
        <v>1076</v>
      </c>
      <c r="E1152" s="699" t="s">
        <v>1049</v>
      </c>
      <c r="F1152" s="696" t="s">
        <v>13</v>
      </c>
      <c r="G1152" s="705"/>
      <c r="H1152" s="705"/>
      <c r="I1152" s="705"/>
      <c r="J1152" s="705"/>
      <c r="K1152" s="705"/>
      <c r="L1152" s="705"/>
      <c r="M1152" s="705"/>
      <c r="N1152" s="705"/>
      <c r="O1152" s="705"/>
      <c r="P1152" s="705"/>
      <c r="Q1152" s="705"/>
      <c r="R1152" s="705"/>
      <c r="S1152" s="705"/>
      <c r="T1152" s="705"/>
      <c r="U1152" s="705"/>
      <c r="V1152" s="705"/>
      <c r="W1152" s="705"/>
      <c r="X1152" s="705"/>
      <c r="Y1152" s="700">
        <f>'3 Heat eta and phi'!V$36</f>
        <v>0.24226182500334983</v>
      </c>
      <c r="Z1152" s="700">
        <f>'3 Heat eta and phi'!W$36</f>
        <v>0.24480771807584087</v>
      </c>
      <c r="AA1152" s="700">
        <f>'3 Heat eta and phi'!X$36</f>
        <v>0.24273080530617705</v>
      </c>
      <c r="AB1152" s="700">
        <f>'3 Heat eta and phi'!Y$36</f>
        <v>0.24199383625887719</v>
      </c>
      <c r="AC1152" s="700">
        <f>'3 Heat eta and phi'!Z$36</f>
        <v>0.24246281656170443</v>
      </c>
      <c r="AD1152" s="700">
        <f>'3 Heat eta and phi'!AA$36</f>
        <v>0.24132386439769538</v>
      </c>
      <c r="AE1152" s="700">
        <f>'3 Heat eta and phi'!AB$36</f>
        <v>0.24185984188664078</v>
      </c>
      <c r="AF1152" s="700">
        <f>'3 Heat eta and phi'!AC$36</f>
        <v>0.24447273214525</v>
      </c>
      <c r="AG1152" s="700">
        <f>'3 Heat eta and phi'!AD$36</f>
        <v>0.24453972933136814</v>
      </c>
      <c r="AH1152" s="700">
        <f>'3 Heat eta and phi'!AE$36</f>
        <v>0.24360176872571351</v>
      </c>
      <c r="AI1152" s="700">
        <f>'3 Heat eta and phi'!AF$36</f>
        <v>0.24219482781723167</v>
      </c>
      <c r="AJ1152" s="700">
        <f>'3 Heat eta and phi'!AG$36</f>
        <v>0.23924695162803156</v>
      </c>
      <c r="AK1152" s="700">
        <f>'3 Heat eta and phi'!AH$36</f>
        <v>0.23938094600026794</v>
      </c>
      <c r="AL1152" s="700">
        <f>'3 Heat eta and phi'!AI$36</f>
        <v>0.24252981374782256</v>
      </c>
      <c r="AM1152" s="700">
        <f>'3 Heat eta and phi'!AJ$36</f>
        <v>0.24139086158381351</v>
      </c>
      <c r="AN1152" s="700">
        <f>'3 Heat eta and phi'!AK$36</f>
        <v>0.24299879405064995</v>
      </c>
      <c r="AO1152" s="700">
        <f>'3 Heat eta and phi'!AL$36</f>
        <v>0.24072088972263159</v>
      </c>
      <c r="AP1152" s="700">
        <f>'3 Heat eta and phi'!AM$36</f>
        <v>0.23884496851132256</v>
      </c>
      <c r="AQ1152" s="700">
        <f>'3 Heat eta and phi'!AN$36</f>
        <v>0.24346777435347719</v>
      </c>
      <c r="AR1152" s="700">
        <f>'3 Heat eta and phi'!AO$36</f>
        <v>0.24045290097815897</v>
      </c>
      <c r="AS1152" s="700">
        <f>'3 Heat eta and phi'!AP$36</f>
        <v>0.24018491223368621</v>
      </c>
      <c r="AT1152" s="700">
        <f>'3 Heat eta and phi'!AQ$36</f>
        <v>0.23944794318638629</v>
      </c>
      <c r="AU1152" s="700">
        <f>'3 Heat eta and phi'!AR$36</f>
        <v>0.2405198981642771</v>
      </c>
      <c r="AV1152" s="700">
        <f>'3 Heat eta and phi'!AS$36</f>
        <v>0.24085488409486799</v>
      </c>
      <c r="AW1152" s="700">
        <f>'3 Heat eta and phi'!AT$36</f>
        <v>0.23998392067533172</v>
      </c>
      <c r="AX1152" s="700">
        <f>'3 Heat eta and phi'!AU$36</f>
        <v>0.23971593193085891</v>
      </c>
      <c r="AY1152" s="700">
        <f>'3 Heat eta and phi'!AV$36</f>
        <v>0.24011791504756808</v>
      </c>
      <c r="AZ1152" s="700">
        <f>'3 Heat eta and phi'!AW$36</f>
        <v>0.23978292911697718</v>
      </c>
      <c r="BA1152" s="700">
        <f>'3 Heat eta and phi'!AX$36</f>
        <v>0.23951494037250431</v>
      </c>
      <c r="BB1152" s="700">
        <f>'3 Heat eta and phi'!AY$36</f>
        <v>0.23958193755862245</v>
      </c>
      <c r="BC1152" s="700">
        <f>'3 Heat eta and phi'!AZ$36</f>
        <v>0.24105587565322251</v>
      </c>
      <c r="BD1152" s="705"/>
      <c r="BE1152" s="700">
        <f>'3 Heat eta and phi'!BB$36</f>
        <v>0.24346777435347722</v>
      </c>
      <c r="BF1152" s="700">
        <f>'3 Heat eta and phi'!BC$36</f>
        <v>0.24085488409486799</v>
      </c>
      <c r="BG1152" s="700">
        <f>'3 Heat eta and phi'!BD$36</f>
        <v>0.2417258475144044</v>
      </c>
      <c r="BH1152" s="705"/>
    </row>
    <row r="1153" spans="1:60" s="697" customFormat="1" ht="12.75" x14ac:dyDescent="0.2">
      <c r="A1153" s="697" t="s">
        <v>6</v>
      </c>
      <c r="B1153" s="697" t="s">
        <v>7</v>
      </c>
      <c r="C1153" s="697" t="s">
        <v>8</v>
      </c>
      <c r="F1153" s="697" t="s">
        <v>9</v>
      </c>
      <c r="R1153" s="697">
        <v>23</v>
      </c>
      <c r="S1153" s="697">
        <v>26</v>
      </c>
      <c r="T1153" s="697">
        <v>32</v>
      </c>
      <c r="U1153" s="697">
        <v>26</v>
      </c>
      <c r="V1153" s="697">
        <v>19</v>
      </c>
      <c r="W1153" s="697">
        <v>16</v>
      </c>
      <c r="X1153" s="697">
        <v>13</v>
      </c>
      <c r="Y1153" s="697">
        <v>8</v>
      </c>
      <c r="Z1153" s="697">
        <v>10</v>
      </c>
      <c r="AA1153" s="697">
        <v>6</v>
      </c>
      <c r="AB1153" s="697">
        <v>7</v>
      </c>
      <c r="AC1153" s="697">
        <v>7</v>
      </c>
      <c r="AD1153" s="697">
        <v>6</v>
      </c>
      <c r="AE1153" s="697">
        <v>7</v>
      </c>
      <c r="AF1153" s="697">
        <v>7</v>
      </c>
      <c r="AG1153" s="697">
        <v>14</v>
      </c>
      <c r="AH1153" s="697">
        <v>13</v>
      </c>
      <c r="AI1153" s="697">
        <v>8</v>
      </c>
      <c r="AJ1153" s="697">
        <v>7</v>
      </c>
      <c r="AK1153" s="697">
        <v>7</v>
      </c>
      <c r="AL1153" s="697">
        <v>5</v>
      </c>
      <c r="AM1153" s="697">
        <v>2</v>
      </c>
    </row>
    <row r="1154" spans="1:60" s="697" customFormat="1" ht="12.75" x14ac:dyDescent="0.2">
      <c r="A1154" s="697" t="s">
        <v>6</v>
      </c>
      <c r="B1154" s="697" t="s">
        <v>7</v>
      </c>
      <c r="C1154" s="697" t="s">
        <v>8</v>
      </c>
      <c r="F1154" s="697" t="s">
        <v>10</v>
      </c>
      <c r="R1154" s="697">
        <v>1.8566354536648399E-4</v>
      </c>
      <c r="S1154" s="697">
        <v>2.0839344682761101E-4</v>
      </c>
      <c r="T1154" s="697">
        <v>2.43963801870897E-4</v>
      </c>
      <c r="U1154" s="697">
        <v>2.0652458834089299E-4</v>
      </c>
      <c r="V1154" s="697">
        <v>1.53812526816E-4</v>
      </c>
      <c r="W1154" s="697">
        <v>1.2834499133671301E-4</v>
      </c>
      <c r="X1154" s="697">
        <v>1.01583134074109E-4</v>
      </c>
      <c r="Y1154" s="698">
        <v>6.2544465205732202E-5</v>
      </c>
      <c r="Z1154" s="698">
        <v>7.4590683623615401E-5</v>
      </c>
      <c r="AA1154" s="698">
        <v>4.8318126545173402E-5</v>
      </c>
      <c r="AB1154" s="698">
        <v>5.75747855339239E-5</v>
      </c>
      <c r="AC1154" s="698">
        <v>5.80041597268833E-5</v>
      </c>
      <c r="AD1154" s="698">
        <v>5.0156320532325798E-5</v>
      </c>
      <c r="AE1154" s="698">
        <v>5.8605359878770602E-5</v>
      </c>
      <c r="AF1154" s="698">
        <v>5.6149582487747401E-5</v>
      </c>
      <c r="AG1154" s="697">
        <v>1.09623365437319E-4</v>
      </c>
      <c r="AH1154" s="697">
        <v>1.00708055095053E-4</v>
      </c>
      <c r="AI1154" s="698">
        <v>6.1192488622021594E-5</v>
      </c>
      <c r="AJ1154" s="698">
        <v>5.4696046257227703E-5</v>
      </c>
      <c r="AK1154" s="698">
        <v>5.4972670729408803E-5</v>
      </c>
      <c r="AL1154" s="698">
        <v>3.7602183934842899E-5</v>
      </c>
      <c r="AM1154" s="698">
        <v>1.5375744762636901E-5</v>
      </c>
    </row>
    <row r="1155" spans="1:60" s="696" customFormat="1" ht="12.75" x14ac:dyDescent="0.2">
      <c r="A1155" s="696" t="s">
        <v>6</v>
      </c>
      <c r="B1155" s="696" t="s">
        <v>7</v>
      </c>
      <c r="C1155" s="696" t="s">
        <v>8</v>
      </c>
      <c r="D1155" s="696" t="s">
        <v>1076</v>
      </c>
      <c r="E1155" s="699" t="s">
        <v>1049</v>
      </c>
      <c r="F1155" s="696" t="s">
        <v>11</v>
      </c>
      <c r="G1155" s="705"/>
      <c r="H1155" s="705"/>
      <c r="I1155" s="705"/>
      <c r="J1155" s="705"/>
      <c r="K1155" s="705"/>
      <c r="L1155" s="705"/>
      <c r="M1155" s="705"/>
      <c r="N1155" s="705"/>
      <c r="O1155" s="705"/>
      <c r="P1155" s="705"/>
      <c r="Q1155" s="705"/>
      <c r="R1155" s="696">
        <v>1</v>
      </c>
      <c r="S1155" s="696">
        <v>1</v>
      </c>
      <c r="T1155" s="696">
        <v>1</v>
      </c>
      <c r="U1155" s="696">
        <v>1</v>
      </c>
      <c r="V1155" s="696">
        <v>1</v>
      </c>
      <c r="W1155" s="696">
        <v>1</v>
      </c>
      <c r="X1155" s="696">
        <v>1</v>
      </c>
      <c r="Y1155" s="696">
        <v>1</v>
      </c>
      <c r="Z1155" s="696">
        <v>1</v>
      </c>
      <c r="AA1155" s="696">
        <v>1</v>
      </c>
      <c r="AB1155" s="696">
        <v>1</v>
      </c>
      <c r="AC1155" s="696">
        <v>1</v>
      </c>
      <c r="AD1155" s="696">
        <v>1</v>
      </c>
      <c r="AE1155" s="696">
        <v>1</v>
      </c>
      <c r="AF1155" s="696">
        <v>1</v>
      </c>
      <c r="AG1155" s="696">
        <v>1</v>
      </c>
      <c r="AH1155" s="696">
        <v>1</v>
      </c>
      <c r="AI1155" s="696">
        <v>1</v>
      </c>
      <c r="AJ1155" s="696">
        <v>1</v>
      </c>
      <c r="AK1155" s="696">
        <v>1</v>
      </c>
      <c r="AL1155" s="696">
        <v>1</v>
      </c>
      <c r="AM1155" s="696">
        <v>1</v>
      </c>
      <c r="AN1155" s="705"/>
      <c r="AO1155" s="705"/>
      <c r="AP1155" s="705"/>
      <c r="AQ1155" s="705"/>
      <c r="AR1155" s="705"/>
      <c r="AS1155" s="705"/>
      <c r="AT1155" s="705"/>
      <c r="AU1155" s="705"/>
      <c r="AV1155" s="705"/>
      <c r="AW1155" s="705"/>
      <c r="AX1155" s="705"/>
      <c r="AY1155" s="705"/>
      <c r="AZ1155" s="705"/>
      <c r="BA1155" s="705"/>
      <c r="BB1155" s="705"/>
      <c r="BC1155" s="705"/>
      <c r="BD1155" s="705"/>
      <c r="BE1155" s="705"/>
      <c r="BF1155" s="705"/>
      <c r="BG1155" s="705"/>
      <c r="BH1155" s="705"/>
    </row>
    <row r="1156" spans="1:60" s="696" customFormat="1" ht="12.75" x14ac:dyDescent="0.2">
      <c r="A1156" s="696" t="s">
        <v>6</v>
      </c>
      <c r="B1156" s="696" t="s">
        <v>7</v>
      </c>
      <c r="C1156" s="696" t="s">
        <v>8</v>
      </c>
      <c r="D1156" s="696" t="s">
        <v>1076</v>
      </c>
      <c r="E1156" s="699" t="s">
        <v>1049</v>
      </c>
      <c r="F1156" s="696" t="s">
        <v>12</v>
      </c>
      <c r="G1156" s="705"/>
      <c r="H1156" s="705"/>
      <c r="I1156" s="705"/>
      <c r="J1156" s="705"/>
      <c r="K1156" s="705"/>
      <c r="L1156" s="705"/>
      <c r="M1156" s="705"/>
      <c r="N1156" s="705"/>
      <c r="O1156" s="705"/>
      <c r="P1156" s="705"/>
      <c r="Q1156" s="705"/>
      <c r="R1156" s="696">
        <f>'3 Heat eta and phi'!O$19</f>
        <v>0.59487800000000024</v>
      </c>
      <c r="S1156" s="696">
        <f>'3 Heat eta and phi'!P$19</f>
        <v>0.60367200000000021</v>
      </c>
      <c r="T1156" s="696">
        <f>'3 Heat eta and phi'!Q$19</f>
        <v>0.61258200000000029</v>
      </c>
      <c r="U1156" s="696">
        <f>'3 Heat eta and phi'!R$19</f>
        <v>0.62160800000000038</v>
      </c>
      <c r="V1156" s="696">
        <f>'3 Heat eta and phi'!S$19</f>
        <v>0.63075000000000037</v>
      </c>
      <c r="W1156" s="696">
        <f>'3 Heat eta and phi'!T$19</f>
        <v>0.64000800000000035</v>
      </c>
      <c r="X1156" s="696">
        <f>'3 Heat eta and phi'!U$19</f>
        <v>0.64938200000000035</v>
      </c>
      <c r="Y1156" s="696">
        <f>'3 Heat eta and phi'!V$19</f>
        <v>0.65887200000000035</v>
      </c>
      <c r="Z1156" s="696">
        <f>'3 Heat eta and phi'!W$19</f>
        <v>0.66847800000000035</v>
      </c>
      <c r="AA1156" s="696">
        <f>'3 Heat eta and phi'!X$19</f>
        <v>0.67820000000000036</v>
      </c>
      <c r="AB1156" s="696">
        <f>'3 Heat eta and phi'!Y$19</f>
        <v>0.68803800000000048</v>
      </c>
      <c r="AC1156" s="696">
        <f>'3 Heat eta and phi'!Z$19</f>
        <v>0.6979920000000005</v>
      </c>
      <c r="AD1156" s="696">
        <f>'3 Heat eta and phi'!AA$19</f>
        <v>0.70806200000000041</v>
      </c>
      <c r="AE1156" s="696">
        <f>'3 Heat eta and phi'!AB$19</f>
        <v>0.71824800000000055</v>
      </c>
      <c r="AF1156" s="696">
        <f>'3 Heat eta and phi'!AC$19</f>
        <v>0.73</v>
      </c>
      <c r="AG1156" s="696">
        <f>'3 Heat eta and phi'!AD$19</f>
        <v>0.73499999999999999</v>
      </c>
      <c r="AH1156" s="696">
        <f>'3 Heat eta and phi'!AE$19</f>
        <v>0.74299999999999999</v>
      </c>
      <c r="AI1156" s="696">
        <f>'3 Heat eta and phi'!AF$19</f>
        <v>0.75</v>
      </c>
      <c r="AJ1156" s="696">
        <f>'3 Heat eta and phi'!AG$19</f>
        <v>0.75700000000000001</v>
      </c>
      <c r="AK1156" s="696">
        <f>'3 Heat eta and phi'!AH$19</f>
        <v>0.76300000000000001</v>
      </c>
      <c r="AL1156" s="696">
        <f>'3 Heat eta and phi'!AI$19</f>
        <v>0.77</v>
      </c>
      <c r="AM1156" s="696">
        <f>'3 Heat eta and phi'!AJ$19</f>
        <v>0.77600000000000002</v>
      </c>
      <c r="AN1156" s="705"/>
      <c r="AO1156" s="705"/>
      <c r="AP1156" s="705"/>
      <c r="AQ1156" s="705"/>
      <c r="AR1156" s="705"/>
      <c r="AS1156" s="705"/>
      <c r="AT1156" s="705"/>
      <c r="AU1156" s="705"/>
      <c r="AV1156" s="705"/>
      <c r="AW1156" s="705"/>
      <c r="AX1156" s="705"/>
      <c r="AY1156" s="705"/>
      <c r="AZ1156" s="705"/>
      <c r="BA1156" s="705"/>
      <c r="BB1156" s="705"/>
      <c r="BC1156" s="705"/>
      <c r="BD1156" s="705"/>
      <c r="BE1156" s="705"/>
      <c r="BF1156" s="705"/>
      <c r="BG1156" s="705"/>
      <c r="BH1156" s="705"/>
    </row>
    <row r="1157" spans="1:60" s="696" customFormat="1" ht="12.75" x14ac:dyDescent="0.2">
      <c r="A1157" s="696" t="s">
        <v>6</v>
      </c>
      <c r="B1157" s="696" t="s">
        <v>7</v>
      </c>
      <c r="C1157" s="696" t="s">
        <v>8</v>
      </c>
      <c r="D1157" s="696" t="s">
        <v>1076</v>
      </c>
      <c r="E1157" s="699" t="s">
        <v>1049</v>
      </c>
      <c r="F1157" s="696" t="s">
        <v>13</v>
      </c>
      <c r="G1157" s="705"/>
      <c r="H1157" s="705"/>
      <c r="I1157" s="705"/>
      <c r="J1157" s="705"/>
      <c r="K1157" s="705"/>
      <c r="L1157" s="705"/>
      <c r="M1157" s="705"/>
      <c r="N1157" s="705"/>
      <c r="O1157" s="705"/>
      <c r="P1157" s="705"/>
      <c r="Q1157" s="705"/>
      <c r="R1157" s="700">
        <f>'3 Heat eta and phi'!O$36</f>
        <v>0.24259681093394073</v>
      </c>
      <c r="S1157" s="700">
        <f>'3 Heat eta and phi'!P$36</f>
        <v>0.24319978560900446</v>
      </c>
      <c r="T1157" s="700">
        <f>'3 Heat eta and phi'!Q$36</f>
        <v>0.24219482781723164</v>
      </c>
      <c r="U1157" s="700">
        <f>'3 Heat eta and phi'!R$36</f>
        <v>0.24293179686453156</v>
      </c>
      <c r="V1157" s="700">
        <f>'3 Heat eta and phi'!S$36</f>
        <v>0.24058689535039524</v>
      </c>
      <c r="W1157" s="700">
        <f>'3 Heat eta and phi'!T$36</f>
        <v>0.24025190941980434</v>
      </c>
      <c r="X1157" s="700">
        <f>'3 Heat eta and phi'!U$36</f>
        <v>0.24353477153959535</v>
      </c>
      <c r="Y1157" s="700">
        <f>'3 Heat eta and phi'!V$36</f>
        <v>0.24226182500334983</v>
      </c>
      <c r="Z1157" s="700">
        <f>'3 Heat eta and phi'!W$36</f>
        <v>0.24480771807584087</v>
      </c>
      <c r="AA1157" s="700">
        <f>'3 Heat eta and phi'!X$36</f>
        <v>0.24273080530617705</v>
      </c>
      <c r="AB1157" s="700">
        <f>'3 Heat eta and phi'!Y$36</f>
        <v>0.24199383625887719</v>
      </c>
      <c r="AC1157" s="700">
        <f>'3 Heat eta and phi'!Z$36</f>
        <v>0.24246281656170443</v>
      </c>
      <c r="AD1157" s="700">
        <f>'3 Heat eta and phi'!AA$36</f>
        <v>0.24132386439769538</v>
      </c>
      <c r="AE1157" s="700">
        <f>'3 Heat eta and phi'!AB$36</f>
        <v>0.24185984188664078</v>
      </c>
      <c r="AF1157" s="700">
        <f>'3 Heat eta and phi'!AC$36</f>
        <v>0.24447273214525</v>
      </c>
      <c r="AG1157" s="700">
        <f>'3 Heat eta and phi'!AD$36</f>
        <v>0.24453972933136814</v>
      </c>
      <c r="AH1157" s="700">
        <f>'3 Heat eta and phi'!AE$36</f>
        <v>0.24360176872571351</v>
      </c>
      <c r="AI1157" s="700">
        <f>'3 Heat eta and phi'!AF$36</f>
        <v>0.24219482781723167</v>
      </c>
      <c r="AJ1157" s="700">
        <f>'3 Heat eta and phi'!AG$36</f>
        <v>0.23924695162803156</v>
      </c>
      <c r="AK1157" s="700">
        <f>'3 Heat eta and phi'!AH$36</f>
        <v>0.23938094600026794</v>
      </c>
      <c r="AL1157" s="700">
        <f>'3 Heat eta and phi'!AI$36</f>
        <v>0.24252981374782256</v>
      </c>
      <c r="AM1157" s="700">
        <f>'3 Heat eta and phi'!AJ$36</f>
        <v>0.24139086158381351</v>
      </c>
      <c r="AN1157" s="705"/>
      <c r="AO1157" s="705"/>
      <c r="AP1157" s="705"/>
      <c r="AQ1157" s="705"/>
      <c r="AR1157" s="705"/>
      <c r="AS1157" s="705"/>
      <c r="AT1157" s="705"/>
      <c r="AU1157" s="705"/>
      <c r="AV1157" s="705"/>
      <c r="AW1157" s="705"/>
      <c r="AX1157" s="705"/>
      <c r="AY1157" s="705"/>
      <c r="AZ1157" s="705"/>
      <c r="BA1157" s="705"/>
      <c r="BB1157" s="705"/>
      <c r="BC1157" s="705"/>
      <c r="BD1157" s="705"/>
      <c r="BE1157" s="705"/>
      <c r="BF1157" s="705"/>
      <c r="BG1157" s="705"/>
      <c r="BH1157" s="705"/>
    </row>
    <row r="1158" spans="1:60" s="697" customFormat="1" ht="12.75" x14ac:dyDescent="0.2">
      <c r="A1158" s="697" t="s">
        <v>6</v>
      </c>
      <c r="B1158" s="697" t="s">
        <v>7</v>
      </c>
      <c r="C1158" s="697" t="s">
        <v>23</v>
      </c>
      <c r="F1158" s="697" t="s">
        <v>9</v>
      </c>
      <c r="AJ1158" s="697">
        <v>59</v>
      </c>
      <c r="AK1158" s="697">
        <v>72</v>
      </c>
      <c r="AL1158" s="697">
        <v>72</v>
      </c>
      <c r="AM1158" s="697">
        <v>72</v>
      </c>
      <c r="AN1158" s="697">
        <v>72</v>
      </c>
      <c r="AO1158" s="697">
        <v>72</v>
      </c>
      <c r="AP1158" s="697">
        <v>72</v>
      </c>
      <c r="AQ1158" s="697">
        <v>72</v>
      </c>
      <c r="AR1158" s="697">
        <v>72</v>
      </c>
      <c r="AS1158" s="697">
        <v>60</v>
      </c>
      <c r="AT1158" s="697">
        <v>60</v>
      </c>
      <c r="AU1158" s="697">
        <v>60</v>
      </c>
      <c r="AV1158" s="697">
        <v>60</v>
      </c>
      <c r="AW1158" s="697">
        <v>60</v>
      </c>
      <c r="AX1158" s="697">
        <v>60</v>
      </c>
      <c r="AY1158" s="697">
        <v>63</v>
      </c>
      <c r="AZ1158" s="697">
        <v>69</v>
      </c>
      <c r="BA1158" s="697">
        <v>76</v>
      </c>
      <c r="BB1158" s="697">
        <v>76</v>
      </c>
      <c r="BC1158" s="697">
        <v>119</v>
      </c>
      <c r="BD1158" s="697">
        <v>110</v>
      </c>
      <c r="BE1158" s="697">
        <v>159</v>
      </c>
      <c r="BF1158" s="697">
        <v>133</v>
      </c>
      <c r="BG1158" s="697">
        <v>134</v>
      </c>
      <c r="BH1158" s="697">
        <v>179</v>
      </c>
    </row>
    <row r="1159" spans="1:60" s="697" customFormat="1" ht="12.75" x14ac:dyDescent="0.2">
      <c r="A1159" s="697" t="s">
        <v>6</v>
      </c>
      <c r="B1159" s="697" t="s">
        <v>7</v>
      </c>
      <c r="C1159" s="697" t="s">
        <v>23</v>
      </c>
      <c r="F1159" s="697" t="s">
        <v>10</v>
      </c>
      <c r="AJ1159" s="697">
        <v>4.6100953273949099E-4</v>
      </c>
      <c r="AK1159" s="697">
        <v>5.6543318464534801E-4</v>
      </c>
      <c r="AL1159" s="697">
        <v>5.4147144866173804E-4</v>
      </c>
      <c r="AM1159" s="697">
        <v>5.5352681145492998E-4</v>
      </c>
      <c r="AN1159" s="697">
        <v>5.4487664598153499E-4</v>
      </c>
      <c r="AO1159" s="697">
        <v>5.4585566666413995E-4</v>
      </c>
      <c r="AP1159" s="697">
        <v>5.4794103545635099E-4</v>
      </c>
      <c r="AQ1159" s="697">
        <v>5.1761322789360199E-4</v>
      </c>
      <c r="AR1159" s="697">
        <v>5.3034376588269099E-4</v>
      </c>
      <c r="AS1159" s="697">
        <v>4.4045425515515E-4</v>
      </c>
      <c r="AT1159" s="697">
        <v>4.3260079598546498E-4</v>
      </c>
      <c r="AU1159" s="697">
        <v>4.3039136921840901E-4</v>
      </c>
      <c r="AV1159" s="697">
        <v>4.2584299168896403E-4</v>
      </c>
      <c r="AW1159" s="697">
        <v>4.3843944785858902E-4</v>
      </c>
      <c r="AX1159" s="697">
        <v>4.3492443187996099E-4</v>
      </c>
      <c r="AY1159" s="697">
        <v>4.5467995583108999E-4</v>
      </c>
      <c r="AZ1159" s="697">
        <v>5.0185468034038801E-4</v>
      </c>
      <c r="BA1159" s="697">
        <v>5.6197222674100498E-4</v>
      </c>
      <c r="BB1159" s="697">
        <v>5.7110222729868604E-4</v>
      </c>
      <c r="BC1159" s="697">
        <v>8.9450817084354398E-4</v>
      </c>
      <c r="BD1159" s="697">
        <v>8.9094796863863198E-4</v>
      </c>
      <c r="BE1159" s="697">
        <v>1.22473502588119E-3</v>
      </c>
      <c r="BF1159" s="697">
        <v>1.1243458927560001E-3</v>
      </c>
      <c r="BG1159" s="697">
        <v>1.1001371066394099E-3</v>
      </c>
      <c r="BH1159" s="697">
        <v>1.45994926880194E-3</v>
      </c>
    </row>
    <row r="1160" spans="1:60" s="696" customFormat="1" ht="12.75" x14ac:dyDescent="0.2">
      <c r="A1160" s="696" t="s">
        <v>6</v>
      </c>
      <c r="B1160" s="696" t="s">
        <v>7</v>
      </c>
      <c r="C1160" s="696" t="s">
        <v>23</v>
      </c>
      <c r="D1160" s="696" t="s">
        <v>1076</v>
      </c>
      <c r="E1160" s="699" t="s">
        <v>1049</v>
      </c>
      <c r="F1160" s="696" t="s">
        <v>11</v>
      </c>
      <c r="G1160" s="705"/>
      <c r="H1160" s="705"/>
      <c r="I1160" s="705"/>
      <c r="J1160" s="705"/>
      <c r="K1160" s="705"/>
      <c r="L1160" s="705"/>
      <c r="M1160" s="705"/>
      <c r="N1160" s="705"/>
      <c r="O1160" s="705"/>
      <c r="P1160" s="705"/>
      <c r="Q1160" s="705"/>
      <c r="R1160" s="705"/>
      <c r="S1160" s="705"/>
      <c r="T1160" s="705"/>
      <c r="U1160" s="705"/>
      <c r="V1160" s="705"/>
      <c r="W1160" s="705"/>
      <c r="X1160" s="705"/>
      <c r="Y1160" s="705"/>
      <c r="Z1160" s="705"/>
      <c r="AA1160" s="705"/>
      <c r="AB1160" s="705"/>
      <c r="AC1160" s="705"/>
      <c r="AD1160" s="705"/>
      <c r="AE1160" s="705"/>
      <c r="AF1160" s="705"/>
      <c r="AG1160" s="705"/>
      <c r="AH1160" s="705"/>
      <c r="AI1160" s="705"/>
      <c r="AJ1160" s="696">
        <v>1</v>
      </c>
      <c r="AK1160" s="696">
        <v>1</v>
      </c>
      <c r="AL1160" s="696">
        <v>1</v>
      </c>
      <c r="AM1160" s="696">
        <v>1</v>
      </c>
      <c r="AN1160" s="696">
        <v>1</v>
      </c>
      <c r="AO1160" s="696">
        <v>1</v>
      </c>
      <c r="AP1160" s="696">
        <v>1</v>
      </c>
      <c r="AQ1160" s="696">
        <v>1</v>
      </c>
      <c r="AR1160" s="696">
        <v>1</v>
      </c>
      <c r="AS1160" s="696">
        <v>1</v>
      </c>
      <c r="AT1160" s="696">
        <v>1</v>
      </c>
      <c r="AU1160" s="696">
        <v>1</v>
      </c>
      <c r="AV1160" s="696">
        <v>1</v>
      </c>
      <c r="AW1160" s="696">
        <v>1</v>
      </c>
      <c r="AX1160" s="696">
        <v>1</v>
      </c>
      <c r="AY1160" s="696">
        <v>1</v>
      </c>
      <c r="AZ1160" s="696">
        <v>1</v>
      </c>
      <c r="BA1160" s="696">
        <v>1</v>
      </c>
      <c r="BB1160" s="696">
        <v>1</v>
      </c>
      <c r="BC1160" s="696">
        <v>1</v>
      </c>
      <c r="BD1160" s="696">
        <v>1</v>
      </c>
      <c r="BE1160" s="696">
        <v>1</v>
      </c>
      <c r="BF1160" s="696">
        <v>1</v>
      </c>
      <c r="BG1160" s="696">
        <v>1</v>
      </c>
      <c r="BH1160" s="696">
        <v>1</v>
      </c>
    </row>
    <row r="1161" spans="1:60" s="696" customFormat="1" ht="12.75" x14ac:dyDescent="0.2">
      <c r="A1161" s="696" t="s">
        <v>6</v>
      </c>
      <c r="B1161" s="696" t="s">
        <v>7</v>
      </c>
      <c r="C1161" s="696" t="s">
        <v>23</v>
      </c>
      <c r="D1161" s="696" t="s">
        <v>1076</v>
      </c>
      <c r="E1161" s="699" t="s">
        <v>1049</v>
      </c>
      <c r="F1161" s="696" t="s">
        <v>12</v>
      </c>
      <c r="G1161" s="705"/>
      <c r="H1161" s="705"/>
      <c r="I1161" s="705"/>
      <c r="J1161" s="705"/>
      <c r="K1161" s="705"/>
      <c r="L1161" s="705"/>
      <c r="M1161" s="705"/>
      <c r="N1161" s="705"/>
      <c r="O1161" s="705"/>
      <c r="P1161" s="705"/>
      <c r="Q1161" s="705"/>
      <c r="R1161" s="705"/>
      <c r="S1161" s="705"/>
      <c r="T1161" s="705"/>
      <c r="U1161" s="705"/>
      <c r="V1161" s="705"/>
      <c r="W1161" s="705"/>
      <c r="X1161" s="705"/>
      <c r="Y1161" s="705"/>
      <c r="Z1161" s="705"/>
      <c r="AA1161" s="705"/>
      <c r="AB1161" s="705"/>
      <c r="AC1161" s="705"/>
      <c r="AD1161" s="705"/>
      <c r="AE1161" s="705"/>
      <c r="AF1161" s="705"/>
      <c r="AG1161" s="705"/>
      <c r="AH1161" s="705"/>
      <c r="AI1161" s="705"/>
      <c r="AJ1161" s="696">
        <f>'3 Heat eta and phi'!AG$19</f>
        <v>0.75700000000000001</v>
      </c>
      <c r="AK1161" s="696">
        <f>'3 Heat eta and phi'!AH$19</f>
        <v>0.76300000000000001</v>
      </c>
      <c r="AL1161" s="696">
        <f>'3 Heat eta and phi'!AI$19</f>
        <v>0.77</v>
      </c>
      <c r="AM1161" s="696">
        <f>'3 Heat eta and phi'!AJ$19</f>
        <v>0.77600000000000002</v>
      </c>
      <c r="AN1161" s="696">
        <f>'3 Heat eta and phi'!AK$19</f>
        <v>0.78200000000000003</v>
      </c>
      <c r="AO1161" s="696">
        <f>'3 Heat eta and phi'!AL$19</f>
        <v>0.79</v>
      </c>
      <c r="AP1161" s="696">
        <f>'3 Heat eta and phi'!AM$19</f>
        <v>0.79700000000000004</v>
      </c>
      <c r="AQ1161" s="696">
        <f>'3 Heat eta and phi'!AN$19</f>
        <v>0.80400000000000005</v>
      </c>
      <c r="AR1161" s="696">
        <f>'3 Heat eta and phi'!AO$19</f>
        <v>0.81</v>
      </c>
      <c r="AS1161" s="696">
        <f>'3 Heat eta and phi'!AP$19</f>
        <v>0.81599999999999995</v>
      </c>
      <c r="AT1161" s="696">
        <f>'3 Heat eta and phi'!AQ$19</f>
        <v>0.82099999999999995</v>
      </c>
      <c r="AU1161" s="696">
        <f>'3 Heat eta and phi'!AR$19</f>
        <v>0.82599999999999996</v>
      </c>
      <c r="AV1161" s="696">
        <f>'3 Heat eta and phi'!AS$19</f>
        <v>0.83199999999999996</v>
      </c>
      <c r="AW1161" s="696">
        <f>'3 Heat eta and phi'!AT$19</f>
        <v>0.83699999999999997</v>
      </c>
      <c r="AX1161" s="696">
        <f>'3 Heat eta and phi'!AU$19</f>
        <v>0.84099999999999997</v>
      </c>
      <c r="AY1161" s="696">
        <f>'3 Heat eta and phi'!AV$19</f>
        <v>0.84499999999999997</v>
      </c>
      <c r="AZ1161" s="696">
        <f>'3 Heat eta and phi'!AW$19</f>
        <v>0.84899999999999998</v>
      </c>
      <c r="BA1161" s="696">
        <f>'3 Heat eta and phi'!AX$19</f>
        <v>0.85199999999999998</v>
      </c>
      <c r="BB1161" s="696">
        <f>'3 Heat eta and phi'!AY$19</f>
        <v>0.85499999999999998</v>
      </c>
      <c r="BC1161" s="696">
        <f>'3 Heat eta and phi'!AZ$19</f>
        <v>0.85799999999999998</v>
      </c>
      <c r="BD1161" s="696">
        <f>'3 Heat eta and phi'!BA$19</f>
        <v>0.86</v>
      </c>
      <c r="BE1161" s="696">
        <f>'3 Heat eta and phi'!BB$19</f>
        <v>0.86199999999999999</v>
      </c>
      <c r="BF1161" s="696">
        <f>'3 Heat eta and phi'!BC$19</f>
        <v>0.86399999999999999</v>
      </c>
      <c r="BG1161" s="696">
        <f>'3 Heat eta and phi'!BD$19</f>
        <v>0.86599999999999999</v>
      </c>
      <c r="BH1161" s="696">
        <f>'3 Heat eta and phi'!BE$19</f>
        <v>0.86799999999999999</v>
      </c>
    </row>
    <row r="1162" spans="1:60" s="696" customFormat="1" ht="12.75" x14ac:dyDescent="0.2">
      <c r="A1162" s="696" t="s">
        <v>6</v>
      </c>
      <c r="B1162" s="696" t="s">
        <v>7</v>
      </c>
      <c r="C1162" s="696" t="s">
        <v>23</v>
      </c>
      <c r="D1162" s="696" t="s">
        <v>1076</v>
      </c>
      <c r="E1162" s="699" t="s">
        <v>1049</v>
      </c>
      <c r="F1162" s="696" t="s">
        <v>13</v>
      </c>
      <c r="G1162" s="705"/>
      <c r="H1162" s="705"/>
      <c r="I1162" s="705"/>
      <c r="J1162" s="705"/>
      <c r="K1162" s="705"/>
      <c r="L1162" s="705"/>
      <c r="M1162" s="705"/>
      <c r="N1162" s="705"/>
      <c r="O1162" s="705"/>
      <c r="P1162" s="705"/>
      <c r="Q1162" s="705"/>
      <c r="R1162" s="705"/>
      <c r="S1162" s="705"/>
      <c r="T1162" s="705"/>
      <c r="U1162" s="705"/>
      <c r="V1162" s="705"/>
      <c r="W1162" s="705"/>
      <c r="X1162" s="705"/>
      <c r="Y1162" s="705"/>
      <c r="Z1162" s="705"/>
      <c r="AA1162" s="705"/>
      <c r="AB1162" s="705"/>
      <c r="AC1162" s="705"/>
      <c r="AD1162" s="705"/>
      <c r="AE1162" s="705"/>
      <c r="AF1162" s="705"/>
      <c r="AG1162" s="705"/>
      <c r="AH1162" s="705"/>
      <c r="AI1162" s="705"/>
      <c r="AJ1162" s="700">
        <f>'3 Heat eta and phi'!AG$36</f>
        <v>0.23924695162803156</v>
      </c>
      <c r="AK1162" s="700">
        <f>'3 Heat eta and phi'!AH$36</f>
        <v>0.23938094600026794</v>
      </c>
      <c r="AL1162" s="700">
        <f>'3 Heat eta and phi'!AI$36</f>
        <v>0.24252981374782256</v>
      </c>
      <c r="AM1162" s="700">
        <f>'3 Heat eta and phi'!AJ$36</f>
        <v>0.24139086158381351</v>
      </c>
      <c r="AN1162" s="700">
        <f>'3 Heat eta and phi'!AK$36</f>
        <v>0.24299879405064995</v>
      </c>
      <c r="AO1162" s="700">
        <f>'3 Heat eta and phi'!AL$36</f>
        <v>0.24072088972263159</v>
      </c>
      <c r="AP1162" s="700">
        <f>'3 Heat eta and phi'!AM$36</f>
        <v>0.23884496851132256</v>
      </c>
      <c r="AQ1162" s="700">
        <f>'3 Heat eta and phi'!AN$36</f>
        <v>0.24346777435347719</v>
      </c>
      <c r="AR1162" s="700">
        <f>'3 Heat eta and phi'!AO$36</f>
        <v>0.24045290097815897</v>
      </c>
      <c r="AS1162" s="700">
        <f>'3 Heat eta and phi'!AP$36</f>
        <v>0.24018491223368621</v>
      </c>
      <c r="AT1162" s="700">
        <f>'3 Heat eta and phi'!AQ$36</f>
        <v>0.23944794318638629</v>
      </c>
      <c r="AU1162" s="700">
        <f>'3 Heat eta and phi'!AR$36</f>
        <v>0.2405198981642771</v>
      </c>
      <c r="AV1162" s="700">
        <f>'3 Heat eta and phi'!AS$36</f>
        <v>0.24085488409486799</v>
      </c>
      <c r="AW1162" s="700">
        <f>'3 Heat eta and phi'!AT$36</f>
        <v>0.23998392067533172</v>
      </c>
      <c r="AX1162" s="700">
        <f>'3 Heat eta and phi'!AU$36</f>
        <v>0.23971593193085891</v>
      </c>
      <c r="AY1162" s="700">
        <f>'3 Heat eta and phi'!AV$36</f>
        <v>0.24011791504756808</v>
      </c>
      <c r="AZ1162" s="700">
        <f>'3 Heat eta and phi'!AW$36</f>
        <v>0.23978292911697718</v>
      </c>
      <c r="BA1162" s="700">
        <f>'3 Heat eta and phi'!AX$36</f>
        <v>0.23951494037250431</v>
      </c>
      <c r="BB1162" s="700">
        <f>'3 Heat eta and phi'!AY$36</f>
        <v>0.23958193755862245</v>
      </c>
      <c r="BC1162" s="700">
        <f>'3 Heat eta and phi'!AZ$36</f>
        <v>0.24105587565322251</v>
      </c>
      <c r="BD1162" s="700">
        <f>'3 Heat eta and phi'!BA$36</f>
        <v>0.24085488409486799</v>
      </c>
      <c r="BE1162" s="700">
        <f>'3 Heat eta and phi'!BB$36</f>
        <v>0.24346777435347722</v>
      </c>
      <c r="BF1162" s="700">
        <f>'3 Heat eta and phi'!BC$36</f>
        <v>0.24085488409486799</v>
      </c>
      <c r="BG1162" s="700">
        <f>'3 Heat eta and phi'!BD$36</f>
        <v>0.2417258475144044</v>
      </c>
      <c r="BH1162" s="700">
        <f>'3 Heat eta and phi'!BE$36</f>
        <v>0.24266380812005903</v>
      </c>
    </row>
    <row r="1163" spans="1:60" s="697" customFormat="1" ht="12.75" x14ac:dyDescent="0.2">
      <c r="A1163" s="697" t="s">
        <v>6</v>
      </c>
      <c r="B1163" s="697" t="s">
        <v>7</v>
      </c>
      <c r="C1163" s="697" t="s">
        <v>20</v>
      </c>
      <c r="F1163" s="697" t="s">
        <v>9</v>
      </c>
      <c r="AE1163" s="697">
        <v>36</v>
      </c>
      <c r="AF1163" s="697">
        <v>48</v>
      </c>
      <c r="AG1163" s="697">
        <v>57</v>
      </c>
      <c r="AH1163" s="697">
        <v>66</v>
      </c>
      <c r="AI1163" s="697">
        <v>68</v>
      </c>
      <c r="AJ1163" s="697">
        <v>73</v>
      </c>
      <c r="AK1163" s="697">
        <v>77</v>
      </c>
      <c r="AL1163" s="697">
        <v>79</v>
      </c>
      <c r="AM1163" s="697">
        <v>99</v>
      </c>
      <c r="AN1163" s="697">
        <v>99</v>
      </c>
      <c r="AO1163" s="697">
        <v>95</v>
      </c>
      <c r="AP1163" s="697">
        <v>94</v>
      </c>
      <c r="AQ1163" s="697">
        <v>110</v>
      </c>
      <c r="AR1163" s="697">
        <v>111</v>
      </c>
      <c r="AS1163" s="697">
        <v>74</v>
      </c>
      <c r="AT1163" s="697">
        <v>89</v>
      </c>
      <c r="AU1163" s="697">
        <v>118</v>
      </c>
      <c r="AV1163" s="697">
        <v>180</v>
      </c>
      <c r="AW1163" s="697">
        <v>182</v>
      </c>
      <c r="AX1163" s="697">
        <v>180</v>
      </c>
      <c r="AY1163" s="697">
        <v>182</v>
      </c>
      <c r="AZ1163" s="697">
        <v>175</v>
      </c>
      <c r="BA1163" s="697">
        <v>156</v>
      </c>
      <c r="BB1163" s="697">
        <v>155</v>
      </c>
      <c r="BC1163" s="697">
        <v>109</v>
      </c>
      <c r="BD1163" s="697">
        <v>114</v>
      </c>
      <c r="BE1163" s="697">
        <v>125</v>
      </c>
      <c r="BF1163" s="697">
        <v>105</v>
      </c>
      <c r="BG1163" s="697">
        <v>90</v>
      </c>
      <c r="BH1163" s="697">
        <v>85</v>
      </c>
    </row>
    <row r="1164" spans="1:60" s="697" customFormat="1" ht="12.75" x14ac:dyDescent="0.2">
      <c r="A1164" s="697" t="s">
        <v>6</v>
      </c>
      <c r="B1164" s="697" t="s">
        <v>7</v>
      </c>
      <c r="C1164" s="697" t="s">
        <v>20</v>
      </c>
      <c r="F1164" s="697" t="s">
        <v>10</v>
      </c>
      <c r="AE1164" s="697">
        <v>3.0139899366224898E-4</v>
      </c>
      <c r="AF1164" s="697">
        <v>3.8502570848741001E-4</v>
      </c>
      <c r="AG1164" s="697">
        <v>4.46323702137656E-4</v>
      </c>
      <c r="AH1164" s="697">
        <v>5.1128704894411495E-4</v>
      </c>
      <c r="AI1164" s="697">
        <v>5.2013615328718398E-4</v>
      </c>
      <c r="AJ1164" s="697">
        <v>5.7040162525394595E-4</v>
      </c>
      <c r="AK1164" s="697">
        <v>6.0469937802349705E-4</v>
      </c>
      <c r="AL1164" s="697">
        <v>5.9411450617051801E-4</v>
      </c>
      <c r="AM1164" s="697">
        <v>7.6109936575052795E-4</v>
      </c>
      <c r="AN1164" s="697">
        <v>7.4920538822460998E-4</v>
      </c>
      <c r="AO1164" s="697">
        <v>7.2022622684851699E-4</v>
      </c>
      <c r="AP1164" s="697">
        <v>7.1536746295690302E-4</v>
      </c>
      <c r="AQ1164" s="697">
        <v>7.9079798705966901E-4</v>
      </c>
      <c r="AR1164" s="697">
        <v>8.1761330573581505E-4</v>
      </c>
      <c r="AS1164" s="697">
        <v>5.4322691469135202E-4</v>
      </c>
      <c r="AT1164" s="697">
        <v>6.4169118071177205E-4</v>
      </c>
      <c r="AU1164" s="697">
        <v>8.4643635946287201E-4</v>
      </c>
      <c r="AV1164" s="697">
        <v>1.2775289750668901E-3</v>
      </c>
      <c r="AW1164" s="697">
        <v>1.3299329918377201E-3</v>
      </c>
      <c r="AX1164" s="697">
        <v>1.3047732956398799E-3</v>
      </c>
      <c r="AY1164" s="697">
        <v>1.3135198724009299E-3</v>
      </c>
      <c r="AZ1164" s="697">
        <v>1.27281984144301E-3</v>
      </c>
      <c r="BA1164" s="697">
        <v>1.1535219390999599E-3</v>
      </c>
      <c r="BB1164" s="697">
        <v>1.16474796356969E-3</v>
      </c>
      <c r="BC1164" s="697">
        <v>8.1933941699114505E-4</v>
      </c>
      <c r="BD1164" s="697">
        <v>9.2334607658912699E-4</v>
      </c>
      <c r="BE1164" s="697">
        <v>9.6284200147892505E-4</v>
      </c>
      <c r="BF1164" s="697">
        <v>8.8764149428105304E-4</v>
      </c>
      <c r="BG1164" s="697">
        <v>7.3889805669811104E-4</v>
      </c>
      <c r="BH1164" s="697">
        <v>6.9327199915176097E-4</v>
      </c>
    </row>
    <row r="1165" spans="1:60" s="696" customFormat="1" ht="12.75" x14ac:dyDescent="0.2">
      <c r="A1165" s="696" t="s">
        <v>6</v>
      </c>
      <c r="B1165" s="696" t="s">
        <v>7</v>
      </c>
      <c r="C1165" s="696" t="s">
        <v>20</v>
      </c>
      <c r="D1165" s="696" t="s">
        <v>1076</v>
      </c>
      <c r="E1165" s="699" t="s">
        <v>1049</v>
      </c>
      <c r="F1165" s="696" t="s">
        <v>11</v>
      </c>
      <c r="G1165" s="705"/>
      <c r="H1165" s="705"/>
      <c r="I1165" s="705"/>
      <c r="J1165" s="705"/>
      <c r="K1165" s="705"/>
      <c r="L1165" s="705"/>
      <c r="M1165" s="705"/>
      <c r="N1165" s="705"/>
      <c r="O1165" s="705"/>
      <c r="P1165" s="705"/>
      <c r="Q1165" s="705"/>
      <c r="R1165" s="705"/>
      <c r="S1165" s="705"/>
      <c r="T1165" s="705"/>
      <c r="U1165" s="705"/>
      <c r="V1165" s="705"/>
      <c r="W1165" s="705"/>
      <c r="X1165" s="705"/>
      <c r="Y1165" s="705"/>
      <c r="Z1165" s="705"/>
      <c r="AA1165" s="705"/>
      <c r="AB1165" s="705"/>
      <c r="AC1165" s="705"/>
      <c r="AD1165" s="705"/>
      <c r="AE1165" s="696">
        <v>1</v>
      </c>
      <c r="AF1165" s="696">
        <v>1</v>
      </c>
      <c r="AG1165" s="696">
        <v>1</v>
      </c>
      <c r="AH1165" s="696">
        <v>1</v>
      </c>
      <c r="AI1165" s="696">
        <v>1</v>
      </c>
      <c r="AJ1165" s="696">
        <v>1</v>
      </c>
      <c r="AK1165" s="696">
        <v>1</v>
      </c>
      <c r="AL1165" s="696">
        <v>1</v>
      </c>
      <c r="AM1165" s="696">
        <v>1</v>
      </c>
      <c r="AN1165" s="696">
        <v>1</v>
      </c>
      <c r="AO1165" s="696">
        <v>1</v>
      </c>
      <c r="AP1165" s="696">
        <v>1</v>
      </c>
      <c r="AQ1165" s="696">
        <v>1</v>
      </c>
      <c r="AR1165" s="696">
        <v>1</v>
      </c>
      <c r="AS1165" s="696">
        <v>1</v>
      </c>
      <c r="AT1165" s="696">
        <v>1</v>
      </c>
      <c r="AU1165" s="696">
        <v>1</v>
      </c>
      <c r="AV1165" s="696">
        <v>1</v>
      </c>
      <c r="AW1165" s="696">
        <v>1</v>
      </c>
      <c r="AX1165" s="696">
        <v>1</v>
      </c>
      <c r="AY1165" s="696">
        <v>1</v>
      </c>
      <c r="AZ1165" s="696">
        <v>1</v>
      </c>
      <c r="BA1165" s="696">
        <v>1</v>
      </c>
      <c r="BB1165" s="696">
        <v>1</v>
      </c>
      <c r="BC1165" s="696">
        <v>1</v>
      </c>
      <c r="BD1165" s="696">
        <v>1</v>
      </c>
      <c r="BE1165" s="696">
        <v>1</v>
      </c>
      <c r="BF1165" s="696">
        <v>1</v>
      </c>
      <c r="BG1165" s="696">
        <v>1</v>
      </c>
      <c r="BH1165" s="696">
        <v>1</v>
      </c>
    </row>
    <row r="1166" spans="1:60" s="696" customFormat="1" ht="12.75" x14ac:dyDescent="0.2">
      <c r="A1166" s="696" t="s">
        <v>6</v>
      </c>
      <c r="B1166" s="696" t="s">
        <v>7</v>
      </c>
      <c r="C1166" s="696" t="s">
        <v>20</v>
      </c>
      <c r="D1166" s="696" t="s">
        <v>1076</v>
      </c>
      <c r="E1166" s="699" t="s">
        <v>1049</v>
      </c>
      <c r="F1166" s="696" t="s">
        <v>12</v>
      </c>
      <c r="G1166" s="705"/>
      <c r="H1166" s="705"/>
      <c r="I1166" s="705"/>
      <c r="J1166" s="705"/>
      <c r="K1166" s="705"/>
      <c r="L1166" s="705"/>
      <c r="M1166" s="705"/>
      <c r="N1166" s="705"/>
      <c r="O1166" s="705"/>
      <c r="P1166" s="705"/>
      <c r="Q1166" s="705"/>
      <c r="R1166" s="705"/>
      <c r="S1166" s="705"/>
      <c r="T1166" s="705"/>
      <c r="U1166" s="705"/>
      <c r="V1166" s="705"/>
      <c r="W1166" s="705"/>
      <c r="X1166" s="705"/>
      <c r="Y1166" s="705"/>
      <c r="Z1166" s="705"/>
      <c r="AA1166" s="705"/>
      <c r="AB1166" s="705"/>
      <c r="AC1166" s="705"/>
      <c r="AD1166" s="705"/>
      <c r="AE1166" s="696">
        <f>'3 Heat eta and phi'!AB$19</f>
        <v>0.71824800000000055</v>
      </c>
      <c r="AF1166" s="696">
        <f>'3 Heat eta and phi'!AC$19</f>
        <v>0.73</v>
      </c>
      <c r="AG1166" s="696">
        <f>'3 Heat eta and phi'!AD$19</f>
        <v>0.73499999999999999</v>
      </c>
      <c r="AH1166" s="696">
        <f>'3 Heat eta and phi'!AE$19</f>
        <v>0.74299999999999999</v>
      </c>
      <c r="AI1166" s="696">
        <f>'3 Heat eta and phi'!AF$19</f>
        <v>0.75</v>
      </c>
      <c r="AJ1166" s="696">
        <f>'3 Heat eta and phi'!AG$19</f>
        <v>0.75700000000000001</v>
      </c>
      <c r="AK1166" s="696">
        <f>'3 Heat eta and phi'!AH$19</f>
        <v>0.76300000000000001</v>
      </c>
      <c r="AL1166" s="696">
        <f>'3 Heat eta and phi'!AI$19</f>
        <v>0.77</v>
      </c>
      <c r="AM1166" s="696">
        <f>'3 Heat eta and phi'!AJ$19</f>
        <v>0.77600000000000002</v>
      </c>
      <c r="AN1166" s="696">
        <f>'3 Heat eta and phi'!AK$19</f>
        <v>0.78200000000000003</v>
      </c>
      <c r="AO1166" s="696">
        <f>'3 Heat eta and phi'!AL$19</f>
        <v>0.79</v>
      </c>
      <c r="AP1166" s="696">
        <f>'3 Heat eta and phi'!AM$19</f>
        <v>0.79700000000000004</v>
      </c>
      <c r="AQ1166" s="696">
        <f>'3 Heat eta and phi'!AN$19</f>
        <v>0.80400000000000005</v>
      </c>
      <c r="AR1166" s="696">
        <f>'3 Heat eta and phi'!AO$19</f>
        <v>0.81</v>
      </c>
      <c r="AS1166" s="696">
        <f>'3 Heat eta and phi'!AP$19</f>
        <v>0.81599999999999995</v>
      </c>
      <c r="AT1166" s="696">
        <f>'3 Heat eta and phi'!AQ$19</f>
        <v>0.82099999999999995</v>
      </c>
      <c r="AU1166" s="696">
        <f>'3 Heat eta and phi'!AR$19</f>
        <v>0.82599999999999996</v>
      </c>
      <c r="AV1166" s="696">
        <f>'3 Heat eta and phi'!AS$19</f>
        <v>0.83199999999999996</v>
      </c>
      <c r="AW1166" s="696">
        <f>'3 Heat eta and phi'!AT$19</f>
        <v>0.83699999999999997</v>
      </c>
      <c r="AX1166" s="696">
        <f>'3 Heat eta and phi'!AU$19</f>
        <v>0.84099999999999997</v>
      </c>
      <c r="AY1166" s="696">
        <f>'3 Heat eta and phi'!AV$19</f>
        <v>0.84499999999999997</v>
      </c>
      <c r="AZ1166" s="696">
        <f>'3 Heat eta and phi'!AW$19</f>
        <v>0.84899999999999998</v>
      </c>
      <c r="BA1166" s="696">
        <f>'3 Heat eta and phi'!AX$19</f>
        <v>0.85199999999999998</v>
      </c>
      <c r="BB1166" s="696">
        <f>'3 Heat eta and phi'!AY$19</f>
        <v>0.85499999999999998</v>
      </c>
      <c r="BC1166" s="696">
        <f>'3 Heat eta and phi'!AZ$19</f>
        <v>0.85799999999999998</v>
      </c>
      <c r="BD1166" s="696">
        <f>'3 Heat eta and phi'!BA$19</f>
        <v>0.86</v>
      </c>
      <c r="BE1166" s="696">
        <f>'3 Heat eta and phi'!BB$19</f>
        <v>0.86199999999999999</v>
      </c>
      <c r="BF1166" s="696">
        <f>'3 Heat eta and phi'!BC$19</f>
        <v>0.86399999999999999</v>
      </c>
      <c r="BG1166" s="696">
        <f>'3 Heat eta and phi'!BD$19</f>
        <v>0.86599999999999999</v>
      </c>
      <c r="BH1166" s="696">
        <f>'3 Heat eta and phi'!BE$19</f>
        <v>0.86799999999999999</v>
      </c>
    </row>
    <row r="1167" spans="1:60" s="696" customFormat="1" ht="12.75" x14ac:dyDescent="0.2">
      <c r="A1167" s="696" t="s">
        <v>6</v>
      </c>
      <c r="B1167" s="696" t="s">
        <v>7</v>
      </c>
      <c r="C1167" s="696" t="s">
        <v>20</v>
      </c>
      <c r="D1167" s="696" t="s">
        <v>1076</v>
      </c>
      <c r="E1167" s="699" t="s">
        <v>1049</v>
      </c>
      <c r="F1167" s="696" t="s">
        <v>13</v>
      </c>
      <c r="G1167" s="705"/>
      <c r="H1167" s="705"/>
      <c r="I1167" s="705"/>
      <c r="J1167" s="705"/>
      <c r="K1167" s="705"/>
      <c r="L1167" s="705"/>
      <c r="M1167" s="705"/>
      <c r="N1167" s="705"/>
      <c r="O1167" s="705"/>
      <c r="P1167" s="705"/>
      <c r="Q1167" s="705"/>
      <c r="R1167" s="705"/>
      <c r="S1167" s="705"/>
      <c r="T1167" s="705"/>
      <c r="U1167" s="705"/>
      <c r="V1167" s="705"/>
      <c r="W1167" s="705"/>
      <c r="X1167" s="705"/>
      <c r="Y1167" s="705"/>
      <c r="Z1167" s="705"/>
      <c r="AA1167" s="705"/>
      <c r="AB1167" s="705"/>
      <c r="AC1167" s="705"/>
      <c r="AD1167" s="705"/>
      <c r="AE1167" s="700">
        <f>'3 Heat eta and phi'!AB$36</f>
        <v>0.24185984188664078</v>
      </c>
      <c r="AF1167" s="700">
        <f>'3 Heat eta and phi'!AC$36</f>
        <v>0.24447273214525</v>
      </c>
      <c r="AG1167" s="700">
        <f>'3 Heat eta and phi'!AD$36</f>
        <v>0.24453972933136814</v>
      </c>
      <c r="AH1167" s="700">
        <f>'3 Heat eta and phi'!AE$36</f>
        <v>0.24360176872571351</v>
      </c>
      <c r="AI1167" s="700">
        <f>'3 Heat eta and phi'!AF$36</f>
        <v>0.24219482781723167</v>
      </c>
      <c r="AJ1167" s="700">
        <f>'3 Heat eta and phi'!AG$36</f>
        <v>0.23924695162803156</v>
      </c>
      <c r="AK1167" s="700">
        <f>'3 Heat eta and phi'!AH$36</f>
        <v>0.23938094600026794</v>
      </c>
      <c r="AL1167" s="700">
        <f>'3 Heat eta and phi'!AI$36</f>
        <v>0.24252981374782256</v>
      </c>
      <c r="AM1167" s="700">
        <f>'3 Heat eta and phi'!AJ$36</f>
        <v>0.24139086158381351</v>
      </c>
      <c r="AN1167" s="700">
        <f>'3 Heat eta and phi'!AK$36</f>
        <v>0.24299879405064995</v>
      </c>
      <c r="AO1167" s="700">
        <f>'3 Heat eta and phi'!AL$36</f>
        <v>0.24072088972263159</v>
      </c>
      <c r="AP1167" s="700">
        <f>'3 Heat eta and phi'!AM$36</f>
        <v>0.23884496851132256</v>
      </c>
      <c r="AQ1167" s="700">
        <f>'3 Heat eta and phi'!AN$36</f>
        <v>0.24346777435347719</v>
      </c>
      <c r="AR1167" s="700">
        <f>'3 Heat eta and phi'!AO$36</f>
        <v>0.24045290097815897</v>
      </c>
      <c r="AS1167" s="700">
        <f>'3 Heat eta and phi'!AP$36</f>
        <v>0.24018491223368621</v>
      </c>
      <c r="AT1167" s="700">
        <f>'3 Heat eta and phi'!AQ$36</f>
        <v>0.23944794318638629</v>
      </c>
      <c r="AU1167" s="700">
        <f>'3 Heat eta and phi'!AR$36</f>
        <v>0.2405198981642771</v>
      </c>
      <c r="AV1167" s="700">
        <f>'3 Heat eta and phi'!AS$36</f>
        <v>0.24085488409486799</v>
      </c>
      <c r="AW1167" s="700">
        <f>'3 Heat eta and phi'!AT$36</f>
        <v>0.23998392067533172</v>
      </c>
      <c r="AX1167" s="700">
        <f>'3 Heat eta and phi'!AU$36</f>
        <v>0.23971593193085891</v>
      </c>
      <c r="AY1167" s="700">
        <f>'3 Heat eta and phi'!AV$36</f>
        <v>0.24011791504756808</v>
      </c>
      <c r="AZ1167" s="700">
        <f>'3 Heat eta and phi'!AW$36</f>
        <v>0.23978292911697718</v>
      </c>
      <c r="BA1167" s="700">
        <f>'3 Heat eta and phi'!AX$36</f>
        <v>0.23951494037250431</v>
      </c>
      <c r="BB1167" s="700">
        <f>'3 Heat eta and phi'!AY$36</f>
        <v>0.23958193755862245</v>
      </c>
      <c r="BC1167" s="700">
        <f>'3 Heat eta and phi'!AZ$36</f>
        <v>0.24105587565322251</v>
      </c>
      <c r="BD1167" s="700">
        <f>'3 Heat eta and phi'!BA$36</f>
        <v>0.24085488409486799</v>
      </c>
      <c r="BE1167" s="700">
        <f>'3 Heat eta and phi'!BB$36</f>
        <v>0.24346777435347722</v>
      </c>
      <c r="BF1167" s="700">
        <f>'3 Heat eta and phi'!BC$36</f>
        <v>0.24085488409486799</v>
      </c>
      <c r="BG1167" s="700">
        <f>'3 Heat eta and phi'!BD$36</f>
        <v>0.2417258475144044</v>
      </c>
      <c r="BH1167" s="700">
        <f>'3 Heat eta and phi'!BE$36</f>
        <v>0.24266380812005903</v>
      </c>
    </row>
    <row r="1168" spans="1:60" s="697" customFormat="1" ht="12.75" x14ac:dyDescent="0.2">
      <c r="A1168" s="697" t="s">
        <v>6</v>
      </c>
      <c r="B1168" s="697" t="s">
        <v>7</v>
      </c>
      <c r="C1168" s="697" t="s">
        <v>19</v>
      </c>
      <c r="F1168" s="697" t="s">
        <v>9</v>
      </c>
      <c r="AV1168" s="697">
        <v>135</v>
      </c>
      <c r="AW1168" s="697">
        <v>108</v>
      </c>
      <c r="AX1168" s="697">
        <v>113</v>
      </c>
      <c r="AY1168" s="697">
        <v>116</v>
      </c>
      <c r="AZ1168" s="697">
        <v>126</v>
      </c>
      <c r="BA1168" s="697">
        <v>115</v>
      </c>
      <c r="BB1168" s="697">
        <v>108</v>
      </c>
      <c r="BC1168" s="697">
        <v>114</v>
      </c>
      <c r="BD1168" s="697">
        <v>108</v>
      </c>
      <c r="BE1168" s="697">
        <v>132</v>
      </c>
      <c r="BF1168" s="697">
        <v>111</v>
      </c>
      <c r="BG1168" s="697">
        <v>119</v>
      </c>
      <c r="BH1168" s="697">
        <v>112</v>
      </c>
    </row>
    <row r="1169" spans="1:60" s="697" customFormat="1" ht="12.75" x14ac:dyDescent="0.2">
      <c r="A1169" s="697" t="s">
        <v>6</v>
      </c>
      <c r="B1169" s="697" t="s">
        <v>7</v>
      </c>
      <c r="C1169" s="697" t="s">
        <v>19</v>
      </c>
      <c r="F1169" s="697" t="s">
        <v>10</v>
      </c>
      <c r="AV1169" s="697">
        <v>9.5814673130017005E-4</v>
      </c>
      <c r="AW1169" s="697">
        <v>7.8919100614545997E-4</v>
      </c>
      <c r="AX1169" s="697">
        <v>8.1910768004059297E-4</v>
      </c>
      <c r="AY1169" s="697">
        <v>8.3718849010169002E-4</v>
      </c>
      <c r="AZ1169" s="697">
        <v>9.1643028583896999E-4</v>
      </c>
      <c r="BA1169" s="697">
        <v>8.5035271151599398E-4</v>
      </c>
      <c r="BB1169" s="697">
        <v>8.1156632300339703E-4</v>
      </c>
      <c r="BC1169" s="697">
        <v>8.5692379391734397E-4</v>
      </c>
      <c r="BD1169" s="697">
        <v>8.7474891466338405E-4</v>
      </c>
      <c r="BE1169" s="697">
        <v>1.01676115356175E-3</v>
      </c>
      <c r="BF1169" s="697">
        <v>9.3836386538282703E-4</v>
      </c>
      <c r="BG1169" s="697">
        <v>9.7698743052305808E-4</v>
      </c>
      <c r="BH1169" s="697">
        <v>9.1348781064702698E-4</v>
      </c>
    </row>
    <row r="1170" spans="1:60" s="696" customFormat="1" ht="12.75" x14ac:dyDescent="0.2">
      <c r="A1170" s="696" t="s">
        <v>6</v>
      </c>
      <c r="B1170" s="696" t="s">
        <v>7</v>
      </c>
      <c r="C1170" s="696" t="s">
        <v>19</v>
      </c>
      <c r="D1170" s="696" t="s">
        <v>1076</v>
      </c>
      <c r="E1170" s="699" t="s">
        <v>1049</v>
      </c>
      <c r="F1170" s="696" t="s">
        <v>11</v>
      </c>
      <c r="G1170" s="705"/>
      <c r="H1170" s="705"/>
      <c r="I1170" s="705"/>
      <c r="J1170" s="705"/>
      <c r="K1170" s="705"/>
      <c r="L1170" s="705"/>
      <c r="M1170" s="705"/>
      <c r="N1170" s="705"/>
      <c r="O1170" s="705"/>
      <c r="P1170" s="705"/>
      <c r="Q1170" s="705"/>
      <c r="R1170" s="705"/>
      <c r="S1170" s="705"/>
      <c r="T1170" s="705"/>
      <c r="U1170" s="705"/>
      <c r="V1170" s="705"/>
      <c r="W1170" s="705"/>
      <c r="X1170" s="705"/>
      <c r="Y1170" s="705"/>
      <c r="Z1170" s="705"/>
      <c r="AA1170" s="705"/>
      <c r="AB1170" s="705"/>
      <c r="AC1170" s="705"/>
      <c r="AD1170" s="705"/>
      <c r="AE1170" s="705"/>
      <c r="AF1170" s="705"/>
      <c r="AG1170" s="705"/>
      <c r="AH1170" s="705"/>
      <c r="AI1170" s="705"/>
      <c r="AJ1170" s="705"/>
      <c r="AK1170" s="705"/>
      <c r="AL1170" s="705"/>
      <c r="AM1170" s="705"/>
      <c r="AN1170" s="705"/>
      <c r="AO1170" s="705"/>
      <c r="AP1170" s="705"/>
      <c r="AQ1170" s="705"/>
      <c r="AR1170" s="705"/>
      <c r="AS1170" s="705"/>
      <c r="AT1170" s="705"/>
      <c r="AU1170" s="705"/>
      <c r="AV1170" s="696">
        <v>1</v>
      </c>
      <c r="AW1170" s="696">
        <v>1</v>
      </c>
      <c r="AX1170" s="696">
        <v>1</v>
      </c>
      <c r="AY1170" s="696">
        <v>1</v>
      </c>
      <c r="AZ1170" s="696">
        <v>1</v>
      </c>
      <c r="BA1170" s="696">
        <v>1</v>
      </c>
      <c r="BB1170" s="696">
        <v>1</v>
      </c>
      <c r="BC1170" s="696">
        <v>1</v>
      </c>
      <c r="BD1170" s="696">
        <v>1</v>
      </c>
      <c r="BE1170" s="696">
        <v>1</v>
      </c>
      <c r="BF1170" s="696">
        <v>1</v>
      </c>
      <c r="BG1170" s="696">
        <v>1</v>
      </c>
      <c r="BH1170" s="696">
        <v>1</v>
      </c>
    </row>
    <row r="1171" spans="1:60" s="696" customFormat="1" ht="12.75" x14ac:dyDescent="0.2">
      <c r="A1171" s="696" t="s">
        <v>6</v>
      </c>
      <c r="B1171" s="696" t="s">
        <v>7</v>
      </c>
      <c r="C1171" s="696" t="s">
        <v>19</v>
      </c>
      <c r="D1171" s="696" t="s">
        <v>1076</v>
      </c>
      <c r="E1171" s="699" t="s">
        <v>1049</v>
      </c>
      <c r="F1171" s="696" t="s">
        <v>12</v>
      </c>
      <c r="G1171" s="705"/>
      <c r="H1171" s="705"/>
      <c r="I1171" s="705"/>
      <c r="J1171" s="705"/>
      <c r="K1171" s="705"/>
      <c r="L1171" s="705"/>
      <c r="M1171" s="705"/>
      <c r="N1171" s="705"/>
      <c r="O1171" s="705"/>
      <c r="P1171" s="705"/>
      <c r="Q1171" s="705"/>
      <c r="R1171" s="705"/>
      <c r="S1171" s="705"/>
      <c r="T1171" s="705"/>
      <c r="U1171" s="705"/>
      <c r="V1171" s="705"/>
      <c r="W1171" s="705"/>
      <c r="X1171" s="705"/>
      <c r="Y1171" s="705"/>
      <c r="Z1171" s="705"/>
      <c r="AA1171" s="705"/>
      <c r="AB1171" s="705"/>
      <c r="AC1171" s="705"/>
      <c r="AD1171" s="705"/>
      <c r="AE1171" s="705"/>
      <c r="AF1171" s="705"/>
      <c r="AG1171" s="705"/>
      <c r="AH1171" s="705"/>
      <c r="AI1171" s="705"/>
      <c r="AJ1171" s="705"/>
      <c r="AK1171" s="705"/>
      <c r="AL1171" s="705"/>
      <c r="AM1171" s="705"/>
      <c r="AN1171" s="705"/>
      <c r="AO1171" s="705"/>
      <c r="AP1171" s="705"/>
      <c r="AQ1171" s="705"/>
      <c r="AR1171" s="705"/>
      <c r="AS1171" s="705"/>
      <c r="AT1171" s="705"/>
      <c r="AU1171" s="705"/>
      <c r="AV1171" s="696">
        <f>'3 Heat eta and phi'!AS$19</f>
        <v>0.83199999999999996</v>
      </c>
      <c r="AW1171" s="696">
        <f>'3 Heat eta and phi'!AT$19</f>
        <v>0.83699999999999997</v>
      </c>
      <c r="AX1171" s="696">
        <f>'3 Heat eta and phi'!AU$19</f>
        <v>0.84099999999999997</v>
      </c>
      <c r="AY1171" s="696">
        <f>'3 Heat eta and phi'!AV$19</f>
        <v>0.84499999999999997</v>
      </c>
      <c r="AZ1171" s="696">
        <f>'3 Heat eta and phi'!AW$19</f>
        <v>0.84899999999999998</v>
      </c>
      <c r="BA1171" s="696">
        <f>'3 Heat eta and phi'!AX$19</f>
        <v>0.85199999999999998</v>
      </c>
      <c r="BB1171" s="696">
        <f>'3 Heat eta and phi'!AY$19</f>
        <v>0.85499999999999998</v>
      </c>
      <c r="BC1171" s="696">
        <f>'3 Heat eta and phi'!AZ$19</f>
        <v>0.85799999999999998</v>
      </c>
      <c r="BD1171" s="696">
        <f>'3 Heat eta and phi'!BA$19</f>
        <v>0.86</v>
      </c>
      <c r="BE1171" s="696">
        <f>'3 Heat eta and phi'!BB$19</f>
        <v>0.86199999999999999</v>
      </c>
      <c r="BF1171" s="696">
        <f>'3 Heat eta and phi'!BC$19</f>
        <v>0.86399999999999999</v>
      </c>
      <c r="BG1171" s="696">
        <f>'3 Heat eta and phi'!BD$19</f>
        <v>0.86599999999999999</v>
      </c>
      <c r="BH1171" s="696">
        <f>'3 Heat eta and phi'!BE$19</f>
        <v>0.86799999999999999</v>
      </c>
    </row>
    <row r="1172" spans="1:60" s="696" customFormat="1" ht="12.75" x14ac:dyDescent="0.2">
      <c r="A1172" s="696" t="s">
        <v>6</v>
      </c>
      <c r="B1172" s="696" t="s">
        <v>7</v>
      </c>
      <c r="C1172" s="696" t="s">
        <v>19</v>
      </c>
      <c r="D1172" s="696" t="s">
        <v>1076</v>
      </c>
      <c r="E1172" s="699" t="s">
        <v>1049</v>
      </c>
      <c r="F1172" s="696" t="s">
        <v>13</v>
      </c>
      <c r="G1172" s="705"/>
      <c r="H1172" s="705"/>
      <c r="I1172" s="705"/>
      <c r="J1172" s="705"/>
      <c r="K1172" s="705"/>
      <c r="L1172" s="705"/>
      <c r="M1172" s="705"/>
      <c r="N1172" s="705"/>
      <c r="O1172" s="705"/>
      <c r="P1172" s="705"/>
      <c r="Q1172" s="705"/>
      <c r="R1172" s="705"/>
      <c r="S1172" s="705"/>
      <c r="T1172" s="705"/>
      <c r="U1172" s="705"/>
      <c r="V1172" s="705"/>
      <c r="W1172" s="705"/>
      <c r="X1172" s="705"/>
      <c r="Y1172" s="705"/>
      <c r="Z1172" s="705"/>
      <c r="AA1172" s="705"/>
      <c r="AB1172" s="705"/>
      <c r="AC1172" s="705"/>
      <c r="AD1172" s="705"/>
      <c r="AE1172" s="705"/>
      <c r="AF1172" s="705"/>
      <c r="AG1172" s="705"/>
      <c r="AH1172" s="705"/>
      <c r="AI1172" s="705"/>
      <c r="AJ1172" s="705"/>
      <c r="AK1172" s="705"/>
      <c r="AL1172" s="705"/>
      <c r="AM1172" s="705"/>
      <c r="AN1172" s="705"/>
      <c r="AO1172" s="705"/>
      <c r="AP1172" s="705"/>
      <c r="AQ1172" s="705"/>
      <c r="AR1172" s="705"/>
      <c r="AS1172" s="705"/>
      <c r="AT1172" s="705"/>
      <c r="AU1172" s="705"/>
      <c r="AV1172" s="700">
        <f>'3 Heat eta and phi'!AS$36</f>
        <v>0.24085488409486799</v>
      </c>
      <c r="AW1172" s="700">
        <f>'3 Heat eta and phi'!AT$36</f>
        <v>0.23998392067533172</v>
      </c>
      <c r="AX1172" s="700">
        <f>'3 Heat eta and phi'!AU$36</f>
        <v>0.23971593193085891</v>
      </c>
      <c r="AY1172" s="700">
        <f>'3 Heat eta and phi'!AV$36</f>
        <v>0.24011791504756808</v>
      </c>
      <c r="AZ1172" s="700">
        <f>'3 Heat eta and phi'!AW$36</f>
        <v>0.23978292911697718</v>
      </c>
      <c r="BA1172" s="700">
        <f>'3 Heat eta and phi'!AX$36</f>
        <v>0.23951494037250431</v>
      </c>
      <c r="BB1172" s="700">
        <f>'3 Heat eta and phi'!AY$36</f>
        <v>0.23958193755862245</v>
      </c>
      <c r="BC1172" s="700">
        <f>'3 Heat eta and phi'!AZ$36</f>
        <v>0.24105587565322251</v>
      </c>
      <c r="BD1172" s="700">
        <f>'3 Heat eta and phi'!BA$36</f>
        <v>0.24085488409486799</v>
      </c>
      <c r="BE1172" s="700">
        <f>'3 Heat eta and phi'!BB$36</f>
        <v>0.24346777435347722</v>
      </c>
      <c r="BF1172" s="700">
        <f>'3 Heat eta and phi'!BC$36</f>
        <v>0.24085488409486799</v>
      </c>
      <c r="BG1172" s="700">
        <f>'3 Heat eta and phi'!BD$36</f>
        <v>0.2417258475144044</v>
      </c>
      <c r="BH1172" s="700">
        <f>'3 Heat eta and phi'!BE$36</f>
        <v>0.24266380812005903</v>
      </c>
    </row>
    <row r="1173" spans="1:60" s="697" customFormat="1" ht="12.75" x14ac:dyDescent="0.2">
      <c r="A1173" s="697" t="s">
        <v>6</v>
      </c>
      <c r="B1173" s="697" t="s">
        <v>7</v>
      </c>
      <c r="C1173" s="697" t="s">
        <v>22</v>
      </c>
      <c r="F1173" s="697" t="s">
        <v>9</v>
      </c>
      <c r="G1173" s="697">
        <v>300</v>
      </c>
      <c r="H1173" s="697">
        <v>269</v>
      </c>
      <c r="I1173" s="697">
        <v>218</v>
      </c>
      <c r="J1173" s="697">
        <v>190</v>
      </c>
      <c r="K1173" s="697">
        <v>154</v>
      </c>
      <c r="L1173" s="697">
        <v>126</v>
      </c>
      <c r="M1173" s="697">
        <v>96</v>
      </c>
      <c r="N1173" s="697">
        <v>103</v>
      </c>
      <c r="O1173" s="697">
        <v>87</v>
      </c>
      <c r="P1173" s="697">
        <v>73</v>
      </c>
      <c r="Q1173" s="697">
        <v>64</v>
      </c>
      <c r="R1173" s="697">
        <v>55</v>
      </c>
      <c r="S1173" s="697">
        <v>48</v>
      </c>
      <c r="T1173" s="697">
        <v>43</v>
      </c>
      <c r="U1173" s="697">
        <v>34</v>
      </c>
      <c r="V1173" s="697">
        <v>28</v>
      </c>
      <c r="W1173" s="697">
        <v>25</v>
      </c>
      <c r="X1173" s="697">
        <v>23</v>
      </c>
      <c r="Y1173" s="697">
        <v>18</v>
      </c>
      <c r="Z1173" s="697">
        <v>16</v>
      </c>
      <c r="AA1173" s="697">
        <v>12</v>
      </c>
      <c r="AB1173" s="697">
        <v>12</v>
      </c>
      <c r="AC1173" s="697">
        <v>12</v>
      </c>
      <c r="AD1173" s="697">
        <v>12</v>
      </c>
      <c r="AE1173" s="697">
        <v>12</v>
      </c>
      <c r="AF1173" s="697">
        <v>12</v>
      </c>
      <c r="AG1173" s="697">
        <v>12</v>
      </c>
      <c r="AH1173" s="697">
        <v>12</v>
      </c>
      <c r="AI1173" s="697">
        <v>12</v>
      </c>
      <c r="AJ1173" s="697">
        <v>12</v>
      </c>
      <c r="AK1173" s="697">
        <v>12</v>
      </c>
      <c r="AL1173" s="697">
        <v>12</v>
      </c>
      <c r="AM1173" s="697">
        <v>12</v>
      </c>
      <c r="AN1173" s="697">
        <v>12</v>
      </c>
      <c r="AO1173" s="697">
        <v>12</v>
      </c>
      <c r="AP1173" s="697">
        <v>12</v>
      </c>
      <c r="AQ1173" s="697">
        <v>12</v>
      </c>
      <c r="AR1173" s="697">
        <v>12</v>
      </c>
      <c r="AS1173" s="697">
        <v>12</v>
      </c>
      <c r="AT1173" s="697">
        <v>12</v>
      </c>
      <c r="AU1173" s="697">
        <v>12</v>
      </c>
      <c r="AV1173" s="697">
        <v>12</v>
      </c>
      <c r="AW1173" s="697">
        <v>12</v>
      </c>
      <c r="AX1173" s="697">
        <v>12</v>
      </c>
      <c r="AY1173" s="697">
        <v>12</v>
      </c>
      <c r="AZ1173" s="697">
        <v>12</v>
      </c>
      <c r="BA1173" s="697">
        <v>12</v>
      </c>
      <c r="BB1173" s="697">
        <v>12</v>
      </c>
      <c r="BC1173" s="697">
        <v>4</v>
      </c>
    </row>
    <row r="1174" spans="1:60" s="697" customFormat="1" ht="12.75" x14ac:dyDescent="0.2">
      <c r="A1174" s="697" t="s">
        <v>6</v>
      </c>
      <c r="B1174" s="697" t="s">
        <v>7</v>
      </c>
      <c r="C1174" s="697" t="s">
        <v>22</v>
      </c>
      <c r="F1174" s="697" t="s">
        <v>10</v>
      </c>
      <c r="G1174" s="697">
        <v>2.8559188919034702E-3</v>
      </c>
      <c r="H1174" s="697">
        <v>2.5954979207070601E-3</v>
      </c>
      <c r="I1174" s="697">
        <v>2.0311000549701401E-3</v>
      </c>
      <c r="J1174" s="697">
        <v>1.7175917555595701E-3</v>
      </c>
      <c r="K1174" s="697">
        <v>1.4001400140014001E-3</v>
      </c>
      <c r="L1174" s="697">
        <v>1.10806247361756E-3</v>
      </c>
      <c r="M1174" s="697">
        <v>8.6235548808422297E-4</v>
      </c>
      <c r="N1174" s="697">
        <v>9.1265938311314301E-4</v>
      </c>
      <c r="O1174" s="697">
        <v>7.4211186270077502E-4</v>
      </c>
      <c r="P1174" s="697">
        <v>6.0584432290672504E-4</v>
      </c>
      <c r="Q1174" s="697">
        <v>5.1516102806822698E-4</v>
      </c>
      <c r="R1174" s="697">
        <v>4.43978043267678E-4</v>
      </c>
      <c r="S1174" s="697">
        <v>3.8472636337404998E-4</v>
      </c>
      <c r="T1174" s="697">
        <v>3.2782635876401798E-4</v>
      </c>
      <c r="U1174" s="697">
        <v>2.7007061552270601E-4</v>
      </c>
      <c r="V1174" s="697">
        <v>2.2667109214989401E-4</v>
      </c>
      <c r="W1174" s="697">
        <v>2.0053904896361399E-4</v>
      </c>
      <c r="X1174" s="697">
        <v>1.7972400643880801E-4</v>
      </c>
      <c r="Y1174" s="697">
        <v>1.40725046712897E-4</v>
      </c>
      <c r="Z1174" s="697">
        <v>1.19345093797785E-4</v>
      </c>
      <c r="AA1174" s="698">
        <v>9.6636253090346804E-5</v>
      </c>
      <c r="AB1174" s="698">
        <v>9.8699632343869498E-5</v>
      </c>
      <c r="AC1174" s="698">
        <v>9.9435702388942797E-5</v>
      </c>
      <c r="AD1174" s="697">
        <v>1.00312641064652E-4</v>
      </c>
      <c r="AE1174" s="697">
        <v>1.0046633122075E-4</v>
      </c>
      <c r="AF1174" s="698">
        <v>9.6256427121852597E-5</v>
      </c>
      <c r="AG1174" s="698">
        <v>9.3962884660559102E-5</v>
      </c>
      <c r="AH1174" s="698">
        <v>9.2961281626202698E-5</v>
      </c>
      <c r="AI1174" s="698">
        <v>9.1788732933032499E-5</v>
      </c>
      <c r="AJ1174" s="698">
        <v>9.3764650726676E-5</v>
      </c>
      <c r="AK1174" s="698">
        <v>9.4238864107557997E-5</v>
      </c>
      <c r="AL1174" s="698">
        <v>9.0245241443623003E-5</v>
      </c>
      <c r="AM1174" s="698">
        <v>9.2254468575821605E-5</v>
      </c>
      <c r="AN1174" s="698">
        <v>9.0812774330255796E-5</v>
      </c>
      <c r="AO1174" s="698">
        <v>9.0975944444023302E-5</v>
      </c>
      <c r="AP1174" s="698">
        <v>9.13235059093919E-5</v>
      </c>
      <c r="AQ1174" s="698">
        <v>8.6268871315600299E-5</v>
      </c>
      <c r="AR1174" s="698">
        <v>8.8390627647115094E-5</v>
      </c>
      <c r="AS1174" s="698">
        <v>8.8090851031029995E-5</v>
      </c>
      <c r="AT1174" s="698">
        <v>8.6520159197092905E-5</v>
      </c>
      <c r="AU1174" s="698">
        <v>8.60782738436819E-5</v>
      </c>
      <c r="AV1174" s="698">
        <v>8.5168598337792895E-5</v>
      </c>
      <c r="AW1174" s="698">
        <v>8.7687889571717696E-5</v>
      </c>
      <c r="AX1174" s="698">
        <v>8.6984886375992196E-5</v>
      </c>
      <c r="AY1174" s="698">
        <v>8.6605705872588599E-5</v>
      </c>
      <c r="AZ1174" s="698">
        <v>8.7279074841806705E-5</v>
      </c>
      <c r="BA1174" s="698">
        <v>8.87324568538429E-5</v>
      </c>
      <c r="BB1174" s="698">
        <v>9.0174035889266298E-5</v>
      </c>
      <c r="BC1174" s="698">
        <v>3.0067501540959498E-5</v>
      </c>
    </row>
    <row r="1175" spans="1:60" s="696" customFormat="1" ht="12.75" x14ac:dyDescent="0.2">
      <c r="A1175" s="696" t="s">
        <v>6</v>
      </c>
      <c r="B1175" s="696" t="s">
        <v>7</v>
      </c>
      <c r="C1175" s="696" t="s">
        <v>22</v>
      </c>
      <c r="D1175" s="696" t="s">
        <v>1076</v>
      </c>
      <c r="E1175" s="699" t="s">
        <v>1049</v>
      </c>
      <c r="F1175" s="696" t="s">
        <v>11</v>
      </c>
      <c r="G1175" s="696">
        <v>1</v>
      </c>
      <c r="H1175" s="696">
        <v>1</v>
      </c>
      <c r="I1175" s="696">
        <v>1</v>
      </c>
      <c r="J1175" s="696">
        <v>1</v>
      </c>
      <c r="K1175" s="696">
        <v>1</v>
      </c>
      <c r="L1175" s="696">
        <v>1</v>
      </c>
      <c r="M1175" s="696">
        <v>1</v>
      </c>
      <c r="N1175" s="696">
        <v>1</v>
      </c>
      <c r="O1175" s="696">
        <v>1</v>
      </c>
      <c r="P1175" s="696">
        <v>1</v>
      </c>
      <c r="Q1175" s="696">
        <v>1</v>
      </c>
      <c r="R1175" s="696">
        <v>1</v>
      </c>
      <c r="S1175" s="696">
        <v>1</v>
      </c>
      <c r="T1175" s="696">
        <v>1</v>
      </c>
      <c r="U1175" s="696">
        <v>1</v>
      </c>
      <c r="V1175" s="696">
        <v>1</v>
      </c>
      <c r="W1175" s="696">
        <v>1</v>
      </c>
      <c r="X1175" s="696">
        <v>1</v>
      </c>
      <c r="Y1175" s="696">
        <v>1</v>
      </c>
      <c r="Z1175" s="696">
        <v>1</v>
      </c>
      <c r="AA1175" s="696">
        <v>1</v>
      </c>
      <c r="AB1175" s="696">
        <v>1</v>
      </c>
      <c r="AC1175" s="696">
        <v>1</v>
      </c>
      <c r="AD1175" s="696">
        <v>1</v>
      </c>
      <c r="AE1175" s="696">
        <v>1</v>
      </c>
      <c r="AF1175" s="696">
        <v>1</v>
      </c>
      <c r="AG1175" s="696">
        <v>1</v>
      </c>
      <c r="AH1175" s="696">
        <v>1</v>
      </c>
      <c r="AI1175" s="696">
        <v>1</v>
      </c>
      <c r="AJ1175" s="696">
        <v>1</v>
      </c>
      <c r="AK1175" s="696">
        <v>1</v>
      </c>
      <c r="AL1175" s="696">
        <v>1</v>
      </c>
      <c r="AM1175" s="696">
        <v>1</v>
      </c>
      <c r="AN1175" s="696">
        <v>1</v>
      </c>
      <c r="AO1175" s="696">
        <v>1</v>
      </c>
      <c r="AP1175" s="696">
        <v>1</v>
      </c>
      <c r="AQ1175" s="696">
        <v>1</v>
      </c>
      <c r="AR1175" s="696">
        <v>1</v>
      </c>
      <c r="AS1175" s="696">
        <v>1</v>
      </c>
      <c r="AT1175" s="696">
        <v>1</v>
      </c>
      <c r="AU1175" s="696">
        <v>1</v>
      </c>
      <c r="AV1175" s="696">
        <v>1</v>
      </c>
      <c r="AW1175" s="696">
        <v>1</v>
      </c>
      <c r="AX1175" s="696">
        <v>1</v>
      </c>
      <c r="AY1175" s="696">
        <v>1</v>
      </c>
      <c r="AZ1175" s="696">
        <v>1</v>
      </c>
      <c r="BA1175" s="696">
        <v>1</v>
      </c>
      <c r="BB1175" s="696">
        <v>1</v>
      </c>
      <c r="BC1175" s="696">
        <v>1</v>
      </c>
      <c r="BD1175" s="705"/>
      <c r="BE1175" s="705"/>
      <c r="BF1175" s="705"/>
      <c r="BG1175" s="705"/>
      <c r="BH1175" s="705"/>
    </row>
    <row r="1176" spans="1:60" s="696" customFormat="1" ht="12.75" x14ac:dyDescent="0.2">
      <c r="A1176" s="696" t="s">
        <v>6</v>
      </c>
      <c r="B1176" s="696" t="s">
        <v>7</v>
      </c>
      <c r="C1176" s="696" t="s">
        <v>22</v>
      </c>
      <c r="D1176" s="696" t="s">
        <v>1076</v>
      </c>
      <c r="E1176" s="699" t="s">
        <v>1049</v>
      </c>
      <c r="F1176" s="696" t="s">
        <v>12</v>
      </c>
      <c r="G1176" s="696">
        <f>'3 Heat eta and phi'!D$19</f>
        <v>0.50580000000000003</v>
      </c>
      <c r="H1176" s="696">
        <f>'3 Heat eta and phi'!E$19</f>
        <v>0.51331800000000005</v>
      </c>
      <c r="I1176" s="696">
        <f>'3 Heat eta and phi'!F$19</f>
        <v>0.52095200000000008</v>
      </c>
      <c r="J1176" s="696">
        <f>'3 Heat eta and phi'!G$19</f>
        <v>0.52870200000000012</v>
      </c>
      <c r="K1176" s="696">
        <f>'3 Heat eta and phi'!H$19</f>
        <v>0.53656800000000016</v>
      </c>
      <c r="L1176" s="696">
        <f>'3 Heat eta and phi'!I$19</f>
        <v>0.54455000000000009</v>
      </c>
      <c r="M1176" s="696">
        <f>'3 Heat eta and phi'!J$19</f>
        <v>0.55264800000000014</v>
      </c>
      <c r="N1176" s="696">
        <f>'3 Heat eta and phi'!K$19</f>
        <v>0.56086200000000019</v>
      </c>
      <c r="O1176" s="696">
        <f>'3 Heat eta and phi'!L$19</f>
        <v>0.56919200000000025</v>
      </c>
      <c r="P1176" s="696">
        <f>'3 Heat eta and phi'!M$19</f>
        <v>0.57763800000000032</v>
      </c>
      <c r="Q1176" s="696">
        <f>'3 Heat eta and phi'!N$19</f>
        <v>0.58620000000000028</v>
      </c>
      <c r="R1176" s="696">
        <f>'3 Heat eta and phi'!O$19</f>
        <v>0.59487800000000024</v>
      </c>
      <c r="S1176" s="696">
        <f>'3 Heat eta and phi'!P$19</f>
        <v>0.60367200000000021</v>
      </c>
      <c r="T1176" s="696">
        <f>'3 Heat eta and phi'!Q$19</f>
        <v>0.61258200000000029</v>
      </c>
      <c r="U1176" s="696">
        <f>'3 Heat eta and phi'!R$19</f>
        <v>0.62160800000000038</v>
      </c>
      <c r="V1176" s="696">
        <f>'3 Heat eta and phi'!S$19</f>
        <v>0.63075000000000037</v>
      </c>
      <c r="W1176" s="696">
        <f>'3 Heat eta and phi'!T$19</f>
        <v>0.64000800000000035</v>
      </c>
      <c r="X1176" s="696">
        <f>'3 Heat eta and phi'!U$19</f>
        <v>0.64938200000000035</v>
      </c>
      <c r="Y1176" s="696">
        <f>'3 Heat eta and phi'!V$19</f>
        <v>0.65887200000000035</v>
      </c>
      <c r="Z1176" s="696">
        <f>'3 Heat eta and phi'!W$19</f>
        <v>0.66847800000000035</v>
      </c>
      <c r="AA1176" s="696">
        <f>'3 Heat eta and phi'!X$19</f>
        <v>0.67820000000000036</v>
      </c>
      <c r="AB1176" s="696">
        <f>'3 Heat eta and phi'!Y$19</f>
        <v>0.68803800000000048</v>
      </c>
      <c r="AC1176" s="696">
        <f>'3 Heat eta and phi'!Z$19</f>
        <v>0.6979920000000005</v>
      </c>
      <c r="AD1176" s="696">
        <f>'3 Heat eta and phi'!AA$19</f>
        <v>0.70806200000000041</v>
      </c>
      <c r="AE1176" s="696">
        <f>'3 Heat eta and phi'!AB$19</f>
        <v>0.71824800000000055</v>
      </c>
      <c r="AF1176" s="696">
        <f>'3 Heat eta and phi'!AC$19</f>
        <v>0.73</v>
      </c>
      <c r="AG1176" s="696">
        <f>'3 Heat eta and phi'!AD$19</f>
        <v>0.73499999999999999</v>
      </c>
      <c r="AH1176" s="696">
        <f>'3 Heat eta and phi'!AE$19</f>
        <v>0.74299999999999999</v>
      </c>
      <c r="AI1176" s="696">
        <f>'3 Heat eta and phi'!AF$19</f>
        <v>0.75</v>
      </c>
      <c r="AJ1176" s="696">
        <f>'3 Heat eta and phi'!AG$19</f>
        <v>0.75700000000000001</v>
      </c>
      <c r="AK1176" s="696">
        <f>'3 Heat eta and phi'!AH$19</f>
        <v>0.76300000000000001</v>
      </c>
      <c r="AL1176" s="696">
        <f>'3 Heat eta and phi'!AI$19</f>
        <v>0.77</v>
      </c>
      <c r="AM1176" s="696">
        <f>'3 Heat eta and phi'!AJ$19</f>
        <v>0.77600000000000002</v>
      </c>
      <c r="AN1176" s="696">
        <f>'3 Heat eta and phi'!AK$19</f>
        <v>0.78200000000000003</v>
      </c>
      <c r="AO1176" s="696">
        <f>'3 Heat eta and phi'!AL$19</f>
        <v>0.79</v>
      </c>
      <c r="AP1176" s="696">
        <f>'3 Heat eta and phi'!AM$19</f>
        <v>0.79700000000000004</v>
      </c>
      <c r="AQ1176" s="696">
        <f>'3 Heat eta and phi'!AN$19</f>
        <v>0.80400000000000005</v>
      </c>
      <c r="AR1176" s="696">
        <f>'3 Heat eta and phi'!AO$19</f>
        <v>0.81</v>
      </c>
      <c r="AS1176" s="696">
        <f>'3 Heat eta and phi'!AP$19</f>
        <v>0.81599999999999995</v>
      </c>
      <c r="AT1176" s="696">
        <f>'3 Heat eta and phi'!AQ$19</f>
        <v>0.82099999999999995</v>
      </c>
      <c r="AU1176" s="696">
        <f>'3 Heat eta and phi'!AR$19</f>
        <v>0.82599999999999996</v>
      </c>
      <c r="AV1176" s="696">
        <f>'3 Heat eta and phi'!AS$19</f>
        <v>0.83199999999999996</v>
      </c>
      <c r="AW1176" s="696">
        <f>'3 Heat eta and phi'!AT$19</f>
        <v>0.83699999999999997</v>
      </c>
      <c r="AX1176" s="696">
        <f>'3 Heat eta and phi'!AU$19</f>
        <v>0.84099999999999997</v>
      </c>
      <c r="AY1176" s="696">
        <f>'3 Heat eta and phi'!AV$19</f>
        <v>0.84499999999999997</v>
      </c>
      <c r="AZ1176" s="696">
        <f>'3 Heat eta and phi'!AW$19</f>
        <v>0.84899999999999998</v>
      </c>
      <c r="BA1176" s="696">
        <f>'3 Heat eta and phi'!AX$19</f>
        <v>0.85199999999999998</v>
      </c>
      <c r="BB1176" s="696">
        <f>'3 Heat eta and phi'!AY$19</f>
        <v>0.85499999999999998</v>
      </c>
      <c r="BC1176" s="696">
        <f>'3 Heat eta and phi'!AZ$19</f>
        <v>0.85799999999999998</v>
      </c>
      <c r="BD1176" s="705"/>
      <c r="BE1176" s="705"/>
      <c r="BF1176" s="705"/>
      <c r="BG1176" s="705"/>
      <c r="BH1176" s="705"/>
    </row>
    <row r="1177" spans="1:60" s="696" customFormat="1" ht="12.75" x14ac:dyDescent="0.2">
      <c r="A1177" s="696" t="s">
        <v>6</v>
      </c>
      <c r="B1177" s="696" t="s">
        <v>7</v>
      </c>
      <c r="C1177" s="696" t="s">
        <v>22</v>
      </c>
      <c r="D1177" s="696" t="s">
        <v>1076</v>
      </c>
      <c r="E1177" s="699" t="s">
        <v>1049</v>
      </c>
      <c r="F1177" s="696" t="s">
        <v>13</v>
      </c>
      <c r="G1177" s="700">
        <f>'3 Heat eta and phi'!D$23</f>
        <v>0.24145785876993175</v>
      </c>
      <c r="H1177" s="700">
        <f>'3 Heat eta and phi'!E$36</f>
        <v>0.24098887846710437</v>
      </c>
      <c r="I1177" s="700">
        <f>'3 Heat eta and phi'!F$36</f>
        <v>0.24494171244807716</v>
      </c>
      <c r="J1177" s="700">
        <f>'3 Heat eta and phi'!G$36</f>
        <v>0.24547768993702268</v>
      </c>
      <c r="K1177" s="700">
        <f>'3 Heat eta and phi'!H$36</f>
        <v>0.2428647996784136</v>
      </c>
      <c r="L1177" s="700">
        <f>'3 Heat eta and phi'!I$36</f>
        <v>0.2442717405868953</v>
      </c>
      <c r="M1177" s="700">
        <f>'3 Heat eta and phi'!J$36</f>
        <v>0.24293179686453156</v>
      </c>
      <c r="N1177" s="700">
        <f>'3 Heat eta and phi'!K$36</f>
        <v>0.24192683907275891</v>
      </c>
      <c r="O1177" s="700">
        <f>'3 Heat eta and phi'!L$36</f>
        <v>0.24273080530617711</v>
      </c>
      <c r="P1177" s="700">
        <f>'3 Heat eta and phi'!M$36</f>
        <v>0.24319978560900446</v>
      </c>
      <c r="Q1177" s="700">
        <f>'3 Heat eta and phi'!N$36</f>
        <v>0.24252981374782254</v>
      </c>
      <c r="R1177" s="700">
        <f>'3 Heat eta and phi'!O$36</f>
        <v>0.24259681093394073</v>
      </c>
      <c r="S1177" s="700">
        <f>'3 Heat eta and phi'!P$36</f>
        <v>0.24319978560900446</v>
      </c>
      <c r="T1177" s="700">
        <f>'3 Heat eta and phi'!Q$36</f>
        <v>0.24219482781723164</v>
      </c>
      <c r="U1177" s="700">
        <f>'3 Heat eta and phi'!R$36</f>
        <v>0.24293179686453156</v>
      </c>
      <c r="V1177" s="700">
        <f>'3 Heat eta and phi'!S$36</f>
        <v>0.24058689535039524</v>
      </c>
      <c r="W1177" s="700">
        <f>'3 Heat eta and phi'!T$36</f>
        <v>0.24025190941980434</v>
      </c>
      <c r="X1177" s="700">
        <f>'3 Heat eta and phi'!U$36</f>
        <v>0.24353477153959535</v>
      </c>
      <c r="Y1177" s="700">
        <f>'3 Heat eta and phi'!V$36</f>
        <v>0.24226182500334983</v>
      </c>
      <c r="Z1177" s="700">
        <f>'3 Heat eta and phi'!W$36</f>
        <v>0.24480771807584087</v>
      </c>
      <c r="AA1177" s="700">
        <f>'3 Heat eta and phi'!X$36</f>
        <v>0.24273080530617705</v>
      </c>
      <c r="AB1177" s="700">
        <f>'3 Heat eta and phi'!Y$36</f>
        <v>0.24199383625887719</v>
      </c>
      <c r="AC1177" s="700">
        <f>'3 Heat eta and phi'!Z$36</f>
        <v>0.24246281656170443</v>
      </c>
      <c r="AD1177" s="700">
        <f>'3 Heat eta and phi'!AA$36</f>
        <v>0.24132386439769538</v>
      </c>
      <c r="AE1177" s="700">
        <f>'3 Heat eta and phi'!AB$36</f>
        <v>0.24185984188664078</v>
      </c>
      <c r="AF1177" s="700">
        <f>'3 Heat eta and phi'!AC$36</f>
        <v>0.24447273214525</v>
      </c>
      <c r="AG1177" s="700">
        <f>'3 Heat eta and phi'!AD$36</f>
        <v>0.24453972933136814</v>
      </c>
      <c r="AH1177" s="700">
        <f>'3 Heat eta and phi'!AE$36</f>
        <v>0.24360176872571351</v>
      </c>
      <c r="AI1177" s="700">
        <f>'3 Heat eta and phi'!AF$36</f>
        <v>0.24219482781723167</v>
      </c>
      <c r="AJ1177" s="700">
        <f>'3 Heat eta and phi'!AG$36</f>
        <v>0.23924695162803156</v>
      </c>
      <c r="AK1177" s="700">
        <f>'3 Heat eta and phi'!AH$36</f>
        <v>0.23938094600026794</v>
      </c>
      <c r="AL1177" s="700">
        <f>'3 Heat eta and phi'!AI$36</f>
        <v>0.24252981374782256</v>
      </c>
      <c r="AM1177" s="700">
        <f>'3 Heat eta and phi'!AJ$36</f>
        <v>0.24139086158381351</v>
      </c>
      <c r="AN1177" s="700">
        <f>'3 Heat eta and phi'!AK$36</f>
        <v>0.24299879405064995</v>
      </c>
      <c r="AO1177" s="700">
        <f>'3 Heat eta and phi'!AL$36</f>
        <v>0.24072088972263159</v>
      </c>
      <c r="AP1177" s="700">
        <f>'3 Heat eta and phi'!AM$36</f>
        <v>0.23884496851132256</v>
      </c>
      <c r="AQ1177" s="700">
        <f>'3 Heat eta and phi'!AN$36</f>
        <v>0.24346777435347719</v>
      </c>
      <c r="AR1177" s="700">
        <f>'3 Heat eta and phi'!AO$36</f>
        <v>0.24045290097815897</v>
      </c>
      <c r="AS1177" s="700">
        <f>'3 Heat eta and phi'!AP$36</f>
        <v>0.24018491223368621</v>
      </c>
      <c r="AT1177" s="700">
        <f>'3 Heat eta and phi'!AQ$36</f>
        <v>0.23944794318638629</v>
      </c>
      <c r="AU1177" s="700">
        <f>'3 Heat eta and phi'!AR$36</f>
        <v>0.2405198981642771</v>
      </c>
      <c r="AV1177" s="700">
        <f>'3 Heat eta and phi'!AS$36</f>
        <v>0.24085488409486799</v>
      </c>
      <c r="AW1177" s="700">
        <f>'3 Heat eta and phi'!AT$36</f>
        <v>0.23998392067533172</v>
      </c>
      <c r="AX1177" s="700">
        <f>'3 Heat eta and phi'!AU$36</f>
        <v>0.23971593193085891</v>
      </c>
      <c r="AY1177" s="700">
        <f>'3 Heat eta and phi'!AV$36</f>
        <v>0.24011791504756808</v>
      </c>
      <c r="AZ1177" s="700">
        <f>'3 Heat eta and phi'!AW$36</f>
        <v>0.23978292911697718</v>
      </c>
      <c r="BA1177" s="700">
        <f>'3 Heat eta and phi'!AX$36</f>
        <v>0.23951494037250431</v>
      </c>
      <c r="BB1177" s="700">
        <f>'3 Heat eta and phi'!AY$36</f>
        <v>0.23958193755862245</v>
      </c>
      <c r="BC1177" s="700">
        <f>'3 Heat eta and phi'!AZ$36</f>
        <v>0.24105587565322251</v>
      </c>
      <c r="BD1177" s="705"/>
      <c r="BE1177" s="705"/>
      <c r="BF1177" s="705"/>
      <c r="BG1177" s="705"/>
      <c r="BH1177" s="705"/>
    </row>
    <row r="1178" spans="1:60" s="697" customFormat="1" ht="12.75" x14ac:dyDescent="0.2">
      <c r="A1178" s="697" t="s">
        <v>6</v>
      </c>
      <c r="B1178" s="697" t="s">
        <v>7</v>
      </c>
      <c r="C1178" s="697" t="s">
        <v>16</v>
      </c>
      <c r="F1178" s="697" t="s">
        <v>9</v>
      </c>
      <c r="G1178" s="697">
        <v>630</v>
      </c>
      <c r="H1178" s="697">
        <v>654</v>
      </c>
      <c r="I1178" s="697">
        <v>668</v>
      </c>
      <c r="J1178" s="697">
        <v>718</v>
      </c>
      <c r="K1178" s="697">
        <v>703</v>
      </c>
      <c r="L1178" s="697">
        <v>703</v>
      </c>
      <c r="M1178" s="697">
        <v>720</v>
      </c>
      <c r="N1178" s="697">
        <v>770</v>
      </c>
      <c r="O1178" s="697">
        <v>776</v>
      </c>
      <c r="P1178" s="697">
        <v>802</v>
      </c>
      <c r="Q1178" s="697">
        <v>872</v>
      </c>
      <c r="R1178" s="697">
        <v>1042</v>
      </c>
      <c r="S1178" s="697">
        <v>1205</v>
      </c>
      <c r="T1178" s="697">
        <v>1267</v>
      </c>
      <c r="U1178" s="697">
        <v>1044</v>
      </c>
      <c r="V1178" s="697">
        <v>1076</v>
      </c>
      <c r="W1178" s="697">
        <v>1001</v>
      </c>
      <c r="X1178" s="697">
        <v>1049</v>
      </c>
      <c r="Y1178" s="697">
        <v>1059</v>
      </c>
      <c r="Z1178" s="697">
        <v>1046</v>
      </c>
      <c r="AA1178" s="697">
        <v>827</v>
      </c>
      <c r="AB1178" s="697">
        <v>795</v>
      </c>
      <c r="AC1178" s="697">
        <v>817</v>
      </c>
      <c r="AD1178" s="697">
        <v>828</v>
      </c>
      <c r="AE1178" s="697">
        <v>815</v>
      </c>
      <c r="AF1178" s="697">
        <v>839</v>
      </c>
      <c r="AG1178" s="697">
        <v>823</v>
      </c>
      <c r="AH1178" s="697">
        <v>783</v>
      </c>
      <c r="AI1178" s="697">
        <v>748</v>
      </c>
      <c r="AJ1178" s="697">
        <v>689</v>
      </c>
      <c r="AK1178" s="697">
        <v>674</v>
      </c>
      <c r="AL1178" s="697">
        <v>684</v>
      </c>
      <c r="AM1178" s="697">
        <v>676</v>
      </c>
      <c r="AN1178" s="697">
        <v>668</v>
      </c>
      <c r="AO1178" s="697">
        <v>651</v>
      </c>
      <c r="AP1178" s="697">
        <v>629</v>
      </c>
      <c r="AQ1178" s="697">
        <v>700</v>
      </c>
      <c r="AR1178" s="697">
        <v>675</v>
      </c>
      <c r="AS1178" s="697">
        <v>710</v>
      </c>
      <c r="AT1178" s="697">
        <v>600</v>
      </c>
      <c r="AU1178" s="697">
        <v>569</v>
      </c>
      <c r="AV1178" s="697">
        <v>456</v>
      </c>
      <c r="AW1178" s="697">
        <v>402</v>
      </c>
      <c r="AX1178" s="697">
        <v>176</v>
      </c>
      <c r="AY1178" s="697">
        <v>124</v>
      </c>
      <c r="AZ1178" s="697">
        <v>195</v>
      </c>
      <c r="BA1178" s="697">
        <v>148</v>
      </c>
      <c r="BB1178" s="697">
        <v>146</v>
      </c>
      <c r="BC1178" s="697">
        <v>142</v>
      </c>
      <c r="BD1178" s="697">
        <v>151</v>
      </c>
      <c r="BE1178" s="697">
        <v>150</v>
      </c>
      <c r="BF1178" s="697">
        <v>156</v>
      </c>
      <c r="BG1178" s="697">
        <v>154</v>
      </c>
      <c r="BH1178" s="697">
        <v>149</v>
      </c>
    </row>
    <row r="1179" spans="1:60" s="697" customFormat="1" ht="12.75" x14ac:dyDescent="0.2">
      <c r="A1179" s="697" t="s">
        <v>6</v>
      </c>
      <c r="B1179" s="697" t="s">
        <v>7</v>
      </c>
      <c r="C1179" s="697" t="s">
        <v>16</v>
      </c>
      <c r="F1179" s="697" t="s">
        <v>10</v>
      </c>
      <c r="G1179" s="697">
        <v>5.9974296729972901E-3</v>
      </c>
      <c r="H1179" s="697">
        <v>6.3102440153993099E-3</v>
      </c>
      <c r="I1179" s="697">
        <v>6.2237377831195102E-3</v>
      </c>
      <c r="J1179" s="697">
        <v>6.49068884469355E-3</v>
      </c>
      <c r="K1179" s="697">
        <v>6.3915482457336604E-3</v>
      </c>
      <c r="L1179" s="697">
        <v>6.1822850710566996E-3</v>
      </c>
      <c r="M1179" s="697">
        <v>6.4676661606316802E-3</v>
      </c>
      <c r="N1179" s="697">
        <v>6.8227934465739798E-3</v>
      </c>
      <c r="O1179" s="697">
        <v>6.6192966144345E-3</v>
      </c>
      <c r="P1179" s="697">
        <v>6.6559883146738797E-3</v>
      </c>
      <c r="Q1179" s="697">
        <v>7.0190690074295901E-3</v>
      </c>
      <c r="R1179" s="697">
        <v>8.41136583790765E-3</v>
      </c>
      <c r="S1179" s="697">
        <v>9.6582347472027198E-3</v>
      </c>
      <c r="T1179" s="697">
        <v>9.6594417803258399E-3</v>
      </c>
      <c r="U1179" s="697">
        <v>8.2927565472266096E-3</v>
      </c>
      <c r="V1179" s="697">
        <v>8.7106462554745103E-3</v>
      </c>
      <c r="W1179" s="697">
        <v>8.0295835205031092E-3</v>
      </c>
      <c r="X1179" s="697">
        <v>8.1969775110569305E-3</v>
      </c>
      <c r="Y1179" s="697">
        <v>8.2793235816087992E-3</v>
      </c>
      <c r="Z1179" s="697">
        <v>7.8021855070301701E-3</v>
      </c>
      <c r="AA1179" s="697">
        <v>6.6598484421430699E-3</v>
      </c>
      <c r="AB1179" s="697">
        <v>6.53885064278136E-3</v>
      </c>
      <c r="AC1179" s="697">
        <v>6.7699140709805202E-3</v>
      </c>
      <c r="AD1179" s="697">
        <v>6.9215722334609502E-3</v>
      </c>
      <c r="AE1179" s="697">
        <v>6.82333832874258E-3</v>
      </c>
      <c r="AF1179" s="697">
        <v>6.7299285296028603E-3</v>
      </c>
      <c r="AG1179" s="697">
        <v>6.4442878396366804E-3</v>
      </c>
      <c r="AH1179" s="697">
        <v>6.0657236261097303E-3</v>
      </c>
      <c r="AI1179" s="697">
        <v>5.7214976861590201E-3</v>
      </c>
      <c r="AJ1179" s="697">
        <v>5.3836536958899797E-3</v>
      </c>
      <c r="AK1179" s="697">
        <v>5.2930828673744997E-3</v>
      </c>
      <c r="AL1179" s="697">
        <v>5.1439787622865104E-3</v>
      </c>
      <c r="AM1179" s="697">
        <v>5.19700172977129E-3</v>
      </c>
      <c r="AN1179" s="697">
        <v>5.0552444377175701E-3</v>
      </c>
      <c r="AO1179" s="697">
        <v>4.9354449860882603E-3</v>
      </c>
      <c r="AP1179" s="697">
        <v>4.7868737680839598E-3</v>
      </c>
      <c r="AQ1179" s="697">
        <v>5.0323508267433497E-3</v>
      </c>
      <c r="AR1179" s="697">
        <v>4.9719728051502302E-3</v>
      </c>
      <c r="AS1179" s="697">
        <v>5.21204201933594E-3</v>
      </c>
      <c r="AT1179" s="697">
        <v>4.3260079598546504E-3</v>
      </c>
      <c r="AU1179" s="697">
        <v>4.0815448180879102E-3</v>
      </c>
      <c r="AV1179" s="697">
        <v>3.2364067368361301E-3</v>
      </c>
      <c r="AW1179" s="697">
        <v>2.93754430065254E-3</v>
      </c>
      <c r="AX1179" s="697">
        <v>1.2757783335145499E-3</v>
      </c>
      <c r="AY1179" s="697">
        <v>8.9492562735008201E-4</v>
      </c>
      <c r="AZ1179" s="697">
        <v>1.4182849661793599E-3</v>
      </c>
      <c r="BA1179" s="697">
        <v>1.09436696786406E-3</v>
      </c>
      <c r="BB1179" s="697">
        <v>1.0971174366527401E-3</v>
      </c>
      <c r="BC1179" s="697">
        <v>1.0673963047040599E-3</v>
      </c>
      <c r="BD1179" s="697">
        <v>1.2230285751312099E-3</v>
      </c>
      <c r="BE1179" s="697">
        <v>1.15541040177471E-3</v>
      </c>
      <c r="BF1179" s="697">
        <v>1.31878164864614E-3</v>
      </c>
      <c r="BG1179" s="697">
        <v>1.2643366747945499E-3</v>
      </c>
      <c r="BH1179" s="697">
        <v>1.2152650338072099E-3</v>
      </c>
    </row>
    <row r="1180" spans="1:60" s="696" customFormat="1" ht="12.75" x14ac:dyDescent="0.2">
      <c r="A1180" s="696" t="s">
        <v>6</v>
      </c>
      <c r="B1180" s="696" t="s">
        <v>7</v>
      </c>
      <c r="C1180" s="696" t="s">
        <v>16</v>
      </c>
      <c r="D1180" s="696" t="s">
        <v>77</v>
      </c>
      <c r="E1180" s="699" t="s">
        <v>1069</v>
      </c>
      <c r="F1180" s="696" t="s">
        <v>11</v>
      </c>
      <c r="G1180" s="696">
        <f>1</f>
        <v>1</v>
      </c>
      <c r="H1180" s="696">
        <f>1</f>
        <v>1</v>
      </c>
      <c r="I1180" s="696">
        <f>1</f>
        <v>1</v>
      </c>
      <c r="J1180" s="696">
        <f>1</f>
        <v>1</v>
      </c>
      <c r="K1180" s="696">
        <f>1</f>
        <v>1</v>
      </c>
      <c r="L1180" s="696">
        <f>1</f>
        <v>1</v>
      </c>
      <c r="M1180" s="696">
        <f>1</f>
        <v>1</v>
      </c>
      <c r="N1180" s="696">
        <f>1</f>
        <v>1</v>
      </c>
      <c r="O1180" s="696">
        <f>1</f>
        <v>1</v>
      </c>
      <c r="P1180" s="696">
        <f>1</f>
        <v>1</v>
      </c>
      <c r="Q1180" s="696">
        <f>1</f>
        <v>1</v>
      </c>
      <c r="R1180" s="696">
        <f>1</f>
        <v>1</v>
      </c>
      <c r="S1180" s="696">
        <f>1</f>
        <v>1</v>
      </c>
      <c r="T1180" s="696">
        <f>1</f>
        <v>1</v>
      </c>
      <c r="U1180" s="696">
        <f>1</f>
        <v>1</v>
      </c>
      <c r="V1180" s="696">
        <f>1</f>
        <v>1</v>
      </c>
      <c r="W1180" s="696">
        <f>1</f>
        <v>1</v>
      </c>
      <c r="X1180" s="696">
        <f>1</f>
        <v>1</v>
      </c>
      <c r="Y1180" s="696">
        <f>1</f>
        <v>1</v>
      </c>
      <c r="Z1180" s="696">
        <f>1</f>
        <v>1</v>
      </c>
      <c r="AA1180" s="696">
        <f>1</f>
        <v>1</v>
      </c>
      <c r="AB1180" s="696">
        <f>1</f>
        <v>1</v>
      </c>
      <c r="AC1180" s="696">
        <f>1</f>
        <v>1</v>
      </c>
      <c r="AD1180" s="696">
        <f>1</f>
        <v>1</v>
      </c>
      <c r="AE1180" s="696">
        <f>1</f>
        <v>1</v>
      </c>
      <c r="AF1180" s="696">
        <f>1</f>
        <v>1</v>
      </c>
      <c r="AG1180" s="696">
        <f>1</f>
        <v>1</v>
      </c>
      <c r="AH1180" s="696">
        <f>1</f>
        <v>1</v>
      </c>
      <c r="AI1180" s="696">
        <f>1</f>
        <v>1</v>
      </c>
      <c r="AJ1180" s="696">
        <f>1</f>
        <v>1</v>
      </c>
      <c r="AK1180" s="696">
        <f>1</f>
        <v>1</v>
      </c>
      <c r="AL1180" s="696">
        <f>1</f>
        <v>1</v>
      </c>
      <c r="AM1180" s="696">
        <f>1</f>
        <v>1</v>
      </c>
      <c r="AN1180" s="696">
        <f>1</f>
        <v>1</v>
      </c>
      <c r="AO1180" s="696">
        <f>1</f>
        <v>1</v>
      </c>
      <c r="AP1180" s="696">
        <f>1</f>
        <v>1</v>
      </c>
      <c r="AQ1180" s="696">
        <f>1</f>
        <v>1</v>
      </c>
      <c r="AR1180" s="696">
        <f>1</f>
        <v>1</v>
      </c>
      <c r="AS1180" s="696">
        <f>1</f>
        <v>1</v>
      </c>
      <c r="AT1180" s="696">
        <f>1</f>
        <v>1</v>
      </c>
      <c r="AU1180" s="696">
        <f>1</f>
        <v>1</v>
      </c>
      <c r="AV1180" s="696">
        <f>1</f>
        <v>1</v>
      </c>
      <c r="AW1180" s="696">
        <f>1</f>
        <v>1</v>
      </c>
      <c r="AX1180" s="696">
        <f>1</f>
        <v>1</v>
      </c>
      <c r="AY1180" s="696">
        <f>1</f>
        <v>1</v>
      </c>
      <c r="AZ1180" s="696">
        <f>1</f>
        <v>1</v>
      </c>
      <c r="BA1180" s="696">
        <f>1</f>
        <v>1</v>
      </c>
      <c r="BB1180" s="696">
        <f>1</f>
        <v>1</v>
      </c>
      <c r="BC1180" s="696">
        <f>1</f>
        <v>1</v>
      </c>
      <c r="BD1180" s="696">
        <f>1</f>
        <v>1</v>
      </c>
      <c r="BE1180" s="696">
        <f>1</f>
        <v>1</v>
      </c>
      <c r="BF1180" s="696">
        <f>1</f>
        <v>1</v>
      </c>
      <c r="BG1180" s="696">
        <f>1</f>
        <v>1</v>
      </c>
      <c r="BH1180" s="696">
        <f>1</f>
        <v>1</v>
      </c>
    </row>
    <row r="1181" spans="1:60" s="696" customFormat="1" ht="12.75" x14ac:dyDescent="0.2">
      <c r="A1181" s="696" t="s">
        <v>6</v>
      </c>
      <c r="B1181" s="696" t="s">
        <v>7</v>
      </c>
      <c r="C1181" s="696" t="s">
        <v>16</v>
      </c>
      <c r="D1181" s="696" t="s">
        <v>77</v>
      </c>
      <c r="E1181" s="699" t="s">
        <v>1069</v>
      </c>
      <c r="F1181" s="696" t="s">
        <v>12</v>
      </c>
      <c r="G1181" s="696">
        <f>'2 MD eta and phi'!F$12</f>
        <v>5.4271781041486902E-2</v>
      </c>
      <c r="H1181" s="696">
        <f>'2 MD eta and phi'!G$12</f>
        <v>5.4271781041486902E-2</v>
      </c>
      <c r="I1181" s="696">
        <f>'2 MD eta and phi'!H$12</f>
        <v>5.4271781041486902E-2</v>
      </c>
      <c r="J1181" s="696">
        <f>'2 MD eta and phi'!I$12</f>
        <v>5.4271781041486902E-2</v>
      </c>
      <c r="K1181" s="696">
        <f>'2 MD eta and phi'!J$12</f>
        <v>5.4271781041486902E-2</v>
      </c>
      <c r="L1181" s="696">
        <f>'2 MD eta and phi'!K$12</f>
        <v>5.4271781041486902E-2</v>
      </c>
      <c r="M1181" s="696">
        <f>'2 MD eta and phi'!L$12</f>
        <v>5.4271781041486902E-2</v>
      </c>
      <c r="N1181" s="696">
        <f>'2 MD eta and phi'!M$12</f>
        <v>5.4271781041486902E-2</v>
      </c>
      <c r="O1181" s="696">
        <f>'2 MD eta and phi'!N$12</f>
        <v>5.4271781041486902E-2</v>
      </c>
      <c r="P1181" s="696">
        <f>'2 MD eta and phi'!O$12</f>
        <v>5.4271781041486902E-2</v>
      </c>
      <c r="Q1181" s="696">
        <f>'2 MD eta and phi'!P$12</f>
        <v>5.4670085793128799E-2</v>
      </c>
      <c r="R1181" s="696">
        <f>'2 MD eta and phi'!Q$12</f>
        <v>5.4982218469868435E-2</v>
      </c>
      <c r="S1181" s="696">
        <f>'2 MD eta and phi'!R$12</f>
        <v>5.6049794670537528E-2</v>
      </c>
      <c r="T1181" s="696">
        <f>'2 MD eta and phi'!S$12</f>
        <v>5.4137283032272616E-2</v>
      </c>
      <c r="U1181" s="696">
        <f>'2 MD eta and phi'!T$12</f>
        <v>5.4327730089443485E-2</v>
      </c>
      <c r="V1181" s="696">
        <f>'2 MD eta and phi'!U$12</f>
        <v>5.4875402204063069E-2</v>
      </c>
      <c r="W1181" s="696">
        <f>'2 MD eta and phi'!V$12</f>
        <v>5.5221617919856525E-2</v>
      </c>
      <c r="X1181" s="696">
        <f>'2 MD eta and phi'!W$12</f>
        <v>5.3838903410405675E-2</v>
      </c>
      <c r="Y1181" s="696">
        <f>'2 MD eta and phi'!X$12</f>
        <v>5.4134568465398131E-2</v>
      </c>
      <c r="Z1181" s="696">
        <f>'2 MD eta and phi'!Y$12</f>
        <v>5.2881165548024821E-2</v>
      </c>
      <c r="AA1181" s="696">
        <f>'2 MD eta and phi'!Z$12</f>
        <v>5.5823726942576313E-2</v>
      </c>
      <c r="AB1181" s="696">
        <f>'2 MD eta and phi'!AA$12</f>
        <v>5.8037626474348757E-2</v>
      </c>
      <c r="AC1181" s="696">
        <f>'2 MD eta and phi'!AB$12</f>
        <v>5.6010510403720855E-2</v>
      </c>
      <c r="AD1181" s="696">
        <f>'2 MD eta and phi'!AC$12</f>
        <v>5.3309946421208683E-2</v>
      </c>
      <c r="AE1181" s="696">
        <f>'2 MD eta and phi'!AD$12</f>
        <v>5.1386076456244753E-2</v>
      </c>
      <c r="AF1181" s="696">
        <f>'2 MD eta and phi'!AE$12</f>
        <v>4.9567285177327038E-2</v>
      </c>
      <c r="AG1181" s="696">
        <f>'2 MD eta and phi'!AF$12</f>
        <v>4.6392688068750208E-2</v>
      </c>
      <c r="AH1181" s="696">
        <f>'2 MD eta and phi'!AG$12</f>
        <v>4.9703284488829776E-2</v>
      </c>
      <c r="AI1181" s="696">
        <f>'2 MD eta and phi'!AH$12</f>
        <v>5.0596215671676985E-2</v>
      </c>
      <c r="AJ1181" s="696">
        <f>'2 MD eta and phi'!AI$12</f>
        <v>5.45352756666403E-2</v>
      </c>
      <c r="AK1181" s="696">
        <f>'2 MD eta and phi'!AJ$12</f>
        <v>5.8288020669579728E-2</v>
      </c>
      <c r="AL1181" s="696">
        <f>'2 MD eta and phi'!AK$12</f>
        <v>6.2396779077635155E-2</v>
      </c>
      <c r="AM1181" s="696">
        <f>'2 MD eta and phi'!AL$12</f>
        <v>6.3814170890361691E-2</v>
      </c>
      <c r="AN1181" s="696">
        <f>'2 MD eta and phi'!AM$12</f>
        <v>6.6893868535985002E-2</v>
      </c>
      <c r="AO1181" s="696">
        <f>'2 MD eta and phi'!AN$12</f>
        <v>7.0482412345534623E-2</v>
      </c>
      <c r="AP1181" s="696">
        <f>'2 MD eta and phi'!AO$12</f>
        <v>7.6074303774883431E-2</v>
      </c>
      <c r="AQ1181" s="696">
        <f>'2 MD eta and phi'!AP$12</f>
        <v>7.7391749072137167E-2</v>
      </c>
      <c r="AR1181" s="696">
        <f>'2 MD eta and phi'!AQ$12</f>
        <v>7.9857384830923139E-2</v>
      </c>
      <c r="AS1181" s="696">
        <f>'2 MD eta and phi'!AR$12</f>
        <v>8.3217069413637837E-2</v>
      </c>
      <c r="AT1181" s="696">
        <f>'2 MD eta and phi'!AS$12</f>
        <v>8.6522180263709197E-2</v>
      </c>
      <c r="AU1181" s="696">
        <f>'2 MD eta and phi'!AT$12</f>
        <v>8.8516650119393206E-2</v>
      </c>
      <c r="AV1181" s="696">
        <f>'2 MD eta and phi'!AU$12</f>
        <v>9.0591235435177886E-2</v>
      </c>
      <c r="AW1181" s="696">
        <f>'2 MD eta and phi'!AV$12</f>
        <v>9.1765857698425782E-2</v>
      </c>
      <c r="AX1181" s="696">
        <f>'2 MD eta and phi'!AW$12</f>
        <v>9.3666761251707739E-2</v>
      </c>
      <c r="AY1181" s="696">
        <f>'2 MD eta and phi'!AX$12</f>
        <v>9.5758678278941203E-2</v>
      </c>
      <c r="AZ1181" s="696">
        <f>'2 MD eta and phi'!AY$12</f>
        <v>9.6060705740169963E-2</v>
      </c>
      <c r="BA1181" s="696">
        <f>'2 MD eta and phi'!AZ$12</f>
        <v>9.7942214033926139E-2</v>
      </c>
      <c r="BB1181" s="696">
        <f>'2 MD eta and phi'!BA$12</f>
        <v>9.8557495056857097E-2</v>
      </c>
      <c r="BC1181" s="696">
        <f>'2 MD eta and phi'!BB$12</f>
        <v>0.1030526725898978</v>
      </c>
      <c r="BD1181" s="696">
        <f>'2 MD eta and phi'!BC$12</f>
        <v>0.10521439029753127</v>
      </c>
      <c r="BE1181" s="696">
        <f>'2 MD eta and phi'!BD$12</f>
        <v>0.10395359034569544</v>
      </c>
      <c r="BF1181" s="696">
        <f>'2 MD eta and phi'!BE$12</f>
        <v>0.11016192144164247</v>
      </c>
      <c r="BG1181" s="696">
        <f>'2 MD eta and phi'!BF$12</f>
        <v>0.11068972452846892</v>
      </c>
      <c r="BH1181" s="696">
        <f>'2 MD eta and phi'!BG$12</f>
        <v>0.11196347047383273</v>
      </c>
    </row>
    <row r="1182" spans="1:60" s="696" customFormat="1" ht="12.75" x14ac:dyDescent="0.2">
      <c r="A1182" s="696" t="s">
        <v>6</v>
      </c>
      <c r="B1182" s="696" t="s">
        <v>7</v>
      </c>
      <c r="C1182" s="696" t="s">
        <v>16</v>
      </c>
      <c r="D1182" s="696" t="s">
        <v>77</v>
      </c>
      <c r="E1182" s="699" t="s">
        <v>1069</v>
      </c>
      <c r="F1182" s="696" t="s">
        <v>13</v>
      </c>
      <c r="G1182" s="696">
        <f>1</f>
        <v>1</v>
      </c>
      <c r="H1182" s="696">
        <f>1</f>
        <v>1</v>
      </c>
      <c r="I1182" s="696">
        <f>1</f>
        <v>1</v>
      </c>
      <c r="J1182" s="696">
        <f>1</f>
        <v>1</v>
      </c>
      <c r="K1182" s="696">
        <f>1</f>
        <v>1</v>
      </c>
      <c r="L1182" s="696">
        <f>1</f>
        <v>1</v>
      </c>
      <c r="M1182" s="696">
        <f>1</f>
        <v>1</v>
      </c>
      <c r="N1182" s="696">
        <f>1</f>
        <v>1</v>
      </c>
      <c r="O1182" s="696">
        <f>1</f>
        <v>1</v>
      </c>
      <c r="P1182" s="696">
        <f>1</f>
        <v>1</v>
      </c>
      <c r="Q1182" s="696">
        <f>1</f>
        <v>1</v>
      </c>
      <c r="R1182" s="696">
        <f>1</f>
        <v>1</v>
      </c>
      <c r="S1182" s="696">
        <f>1</f>
        <v>1</v>
      </c>
      <c r="T1182" s="696">
        <f>1</f>
        <v>1</v>
      </c>
      <c r="U1182" s="696">
        <f>1</f>
        <v>1</v>
      </c>
      <c r="V1182" s="696">
        <f>1</f>
        <v>1</v>
      </c>
      <c r="W1182" s="696">
        <f>1</f>
        <v>1</v>
      </c>
      <c r="X1182" s="696">
        <f>1</f>
        <v>1</v>
      </c>
      <c r="Y1182" s="696">
        <f>1</f>
        <v>1</v>
      </c>
      <c r="Z1182" s="696">
        <f>1</f>
        <v>1</v>
      </c>
      <c r="AA1182" s="696">
        <f>1</f>
        <v>1</v>
      </c>
      <c r="AB1182" s="696">
        <f>1</f>
        <v>1</v>
      </c>
      <c r="AC1182" s="696">
        <f>1</f>
        <v>1</v>
      </c>
      <c r="AD1182" s="696">
        <f>1</f>
        <v>1</v>
      </c>
      <c r="AE1182" s="696">
        <f>1</f>
        <v>1</v>
      </c>
      <c r="AF1182" s="696">
        <f>1</f>
        <v>1</v>
      </c>
      <c r="AG1182" s="696">
        <f>1</f>
        <v>1</v>
      </c>
      <c r="AH1182" s="696">
        <f>1</f>
        <v>1</v>
      </c>
      <c r="AI1182" s="696">
        <f>1</f>
        <v>1</v>
      </c>
      <c r="AJ1182" s="696">
        <f>1</f>
        <v>1</v>
      </c>
      <c r="AK1182" s="696">
        <f>1</f>
        <v>1</v>
      </c>
      <c r="AL1182" s="696">
        <f>1</f>
        <v>1</v>
      </c>
      <c r="AM1182" s="696">
        <f>1</f>
        <v>1</v>
      </c>
      <c r="AN1182" s="696">
        <f>1</f>
        <v>1</v>
      </c>
      <c r="AO1182" s="696">
        <f>1</f>
        <v>1</v>
      </c>
      <c r="AP1182" s="696">
        <f>1</f>
        <v>1</v>
      </c>
      <c r="AQ1182" s="696">
        <f>1</f>
        <v>1</v>
      </c>
      <c r="AR1182" s="696">
        <f>1</f>
        <v>1</v>
      </c>
      <c r="AS1182" s="696">
        <f>1</f>
        <v>1</v>
      </c>
      <c r="AT1182" s="696">
        <f>1</f>
        <v>1</v>
      </c>
      <c r="AU1182" s="696">
        <f>1</f>
        <v>1</v>
      </c>
      <c r="AV1182" s="696">
        <f>1</f>
        <v>1</v>
      </c>
      <c r="AW1182" s="696">
        <f>1</f>
        <v>1</v>
      </c>
      <c r="AX1182" s="696">
        <f>1</f>
        <v>1</v>
      </c>
      <c r="AY1182" s="696">
        <f>1</f>
        <v>1</v>
      </c>
      <c r="AZ1182" s="696">
        <f>1</f>
        <v>1</v>
      </c>
      <c r="BA1182" s="696">
        <f>1</f>
        <v>1</v>
      </c>
      <c r="BB1182" s="696">
        <f>1</f>
        <v>1</v>
      </c>
      <c r="BC1182" s="696">
        <f>1</f>
        <v>1</v>
      </c>
      <c r="BD1182" s="696">
        <f>1</f>
        <v>1</v>
      </c>
      <c r="BE1182" s="696">
        <f>1</f>
        <v>1</v>
      </c>
      <c r="BF1182" s="696">
        <f>1</f>
        <v>1</v>
      </c>
      <c r="BG1182" s="696">
        <f>1</f>
        <v>1</v>
      </c>
      <c r="BH1182" s="696">
        <f>1</f>
        <v>1</v>
      </c>
    </row>
    <row r="1183" spans="1:60" s="697" customFormat="1" ht="12.75" x14ac:dyDescent="0.2">
      <c r="A1183" s="697" t="s">
        <v>6</v>
      </c>
      <c r="B1183" s="697" t="s">
        <v>7</v>
      </c>
      <c r="C1183" s="697" t="s">
        <v>15</v>
      </c>
      <c r="F1183" s="697" t="s">
        <v>9</v>
      </c>
      <c r="G1183" s="697">
        <v>34</v>
      </c>
      <c r="H1183" s="697">
        <v>147</v>
      </c>
      <c r="I1183" s="697">
        <v>210</v>
      </c>
      <c r="J1183" s="697">
        <v>266</v>
      </c>
      <c r="K1183" s="697">
        <v>263</v>
      </c>
      <c r="L1183" s="697">
        <v>289</v>
      </c>
      <c r="M1183" s="697">
        <v>246</v>
      </c>
      <c r="N1183" s="697">
        <v>273</v>
      </c>
      <c r="O1183" s="697">
        <v>388</v>
      </c>
      <c r="P1183" s="697">
        <v>417</v>
      </c>
      <c r="Q1183" s="697">
        <v>390</v>
      </c>
      <c r="R1183" s="697">
        <v>342</v>
      </c>
      <c r="S1183" s="697">
        <v>338</v>
      </c>
      <c r="T1183" s="697">
        <v>358</v>
      </c>
      <c r="U1183" s="697">
        <v>297</v>
      </c>
      <c r="V1183" s="697">
        <v>287</v>
      </c>
      <c r="W1183" s="697">
        <v>287</v>
      </c>
      <c r="X1183" s="697">
        <v>315</v>
      </c>
      <c r="Y1183" s="697">
        <v>302</v>
      </c>
      <c r="Z1183" s="697">
        <v>302</v>
      </c>
      <c r="AA1183" s="697">
        <v>217</v>
      </c>
      <c r="AB1183" s="697">
        <v>182</v>
      </c>
      <c r="AC1183" s="697">
        <v>157</v>
      </c>
      <c r="AD1183" s="697">
        <v>147</v>
      </c>
      <c r="AE1183" s="697">
        <v>118</v>
      </c>
      <c r="AF1183" s="697">
        <v>84</v>
      </c>
      <c r="AG1183" s="697">
        <v>96</v>
      </c>
      <c r="AH1183" s="697">
        <v>68</v>
      </c>
      <c r="AI1183" s="697">
        <v>80</v>
      </c>
      <c r="AJ1183" s="697">
        <v>75</v>
      </c>
      <c r="AK1183" s="697">
        <v>94</v>
      </c>
      <c r="AL1183" s="697">
        <v>101</v>
      </c>
      <c r="AM1183" s="697">
        <v>110</v>
      </c>
      <c r="AN1183" s="697">
        <v>116</v>
      </c>
      <c r="AO1183" s="697">
        <v>137</v>
      </c>
      <c r="AP1183" s="697">
        <v>127</v>
      </c>
      <c r="AQ1183" s="697">
        <v>125</v>
      </c>
      <c r="AR1183" s="697">
        <v>77</v>
      </c>
      <c r="AS1183" s="697">
        <v>73</v>
      </c>
      <c r="AT1183" s="697">
        <v>89</v>
      </c>
      <c r="AU1183" s="697">
        <v>10</v>
      </c>
      <c r="AV1183" s="697">
        <v>11</v>
      </c>
      <c r="AW1183" s="697">
        <v>3</v>
      </c>
      <c r="AX1183" s="697">
        <v>4</v>
      </c>
      <c r="AY1183" s="697">
        <v>5</v>
      </c>
      <c r="AZ1183" s="697">
        <v>5</v>
      </c>
      <c r="BA1183" s="697">
        <v>10</v>
      </c>
      <c r="BB1183" s="697">
        <v>10</v>
      </c>
      <c r="BC1183" s="697">
        <v>23</v>
      </c>
      <c r="BD1183" s="697">
        <v>8</v>
      </c>
      <c r="BE1183" s="697">
        <v>11</v>
      </c>
      <c r="BF1183" s="697">
        <v>15</v>
      </c>
      <c r="BG1183" s="697">
        <v>13</v>
      </c>
      <c r="BH1183" s="697">
        <v>13</v>
      </c>
    </row>
    <row r="1184" spans="1:60" s="697" customFormat="1" ht="12.75" x14ac:dyDescent="0.2">
      <c r="A1184" s="697" t="s">
        <v>6</v>
      </c>
      <c r="B1184" s="697" t="s">
        <v>7</v>
      </c>
      <c r="C1184" s="697" t="s">
        <v>15</v>
      </c>
      <c r="F1184" s="697" t="s">
        <v>10</v>
      </c>
      <c r="G1184" s="697">
        <v>3.2367080774905999E-4</v>
      </c>
      <c r="H1184" s="697">
        <v>1.41835759979159E-3</v>
      </c>
      <c r="I1184" s="697">
        <v>1.9565642731363699E-3</v>
      </c>
      <c r="J1184" s="697">
        <v>2.4046284577834E-3</v>
      </c>
      <c r="K1184" s="697">
        <v>2.3911482057296599E-3</v>
      </c>
      <c r="L1184" s="697">
        <v>2.5415083720275798E-3</v>
      </c>
      <c r="M1184" s="697">
        <v>2.2097859382158198E-3</v>
      </c>
      <c r="N1184" s="697">
        <v>2.4189904037853201E-3</v>
      </c>
      <c r="O1184" s="697">
        <v>3.30964830721725E-3</v>
      </c>
      <c r="P1184" s="697">
        <v>3.4607819541384098E-3</v>
      </c>
      <c r="Q1184" s="697">
        <v>3.1392625147907598E-3</v>
      </c>
      <c r="R1184" s="697">
        <v>2.7607361963190198E-3</v>
      </c>
      <c r="S1184" s="697">
        <v>2.7091148087589399E-3</v>
      </c>
      <c r="T1184" s="697">
        <v>2.7293450334306599E-3</v>
      </c>
      <c r="U1184" s="697">
        <v>2.3591462591248101E-3</v>
      </c>
      <c r="V1184" s="697">
        <v>2.3233786945364202E-3</v>
      </c>
      <c r="W1184" s="697">
        <v>2.30218828210229E-3</v>
      </c>
      <c r="X1184" s="697">
        <v>2.4614374794880199E-3</v>
      </c>
      <c r="Y1184" s="697">
        <v>2.3610535615163899E-3</v>
      </c>
      <c r="Z1184" s="697">
        <v>2.2526386454331899E-3</v>
      </c>
      <c r="AA1184" s="697">
        <v>1.7475055767171099E-3</v>
      </c>
      <c r="AB1184" s="697">
        <v>1.49694442388202E-3</v>
      </c>
      <c r="AC1184" s="697">
        <v>1.3009504395886701E-3</v>
      </c>
      <c r="AD1184" s="697">
        <v>1.22882985304198E-3</v>
      </c>
      <c r="AE1184" s="697">
        <v>9.8791892367070498E-4</v>
      </c>
      <c r="AF1184" s="697">
        <v>6.7379498985296795E-4</v>
      </c>
      <c r="AG1184" s="697">
        <v>7.5170307728447303E-4</v>
      </c>
      <c r="AH1184" s="697">
        <v>5.2678059588181505E-4</v>
      </c>
      <c r="AI1184" s="697">
        <v>6.1192488622021605E-4</v>
      </c>
      <c r="AJ1184" s="697">
        <v>5.8602906704172499E-4</v>
      </c>
      <c r="AK1184" s="697">
        <v>7.3820443550920401E-4</v>
      </c>
      <c r="AL1184" s="697">
        <v>7.5956411548382704E-4</v>
      </c>
      <c r="AM1184" s="697">
        <v>8.4566596194503199E-4</v>
      </c>
      <c r="AN1184" s="697">
        <v>8.7785681852580605E-4</v>
      </c>
      <c r="AO1184" s="697">
        <v>1.0386420324025999E-3</v>
      </c>
      <c r="AP1184" s="697">
        <v>9.6650710420773101E-4</v>
      </c>
      <c r="AQ1184" s="697">
        <v>8.9863407620416997E-4</v>
      </c>
      <c r="AR1184" s="697">
        <v>5.6717319406898899E-4</v>
      </c>
      <c r="AS1184" s="697">
        <v>5.3588601043876602E-4</v>
      </c>
      <c r="AT1184" s="697">
        <v>6.4169118071177205E-4</v>
      </c>
      <c r="AU1184" s="698">
        <v>7.1731894869734894E-5</v>
      </c>
      <c r="AV1184" s="698">
        <v>7.8071215142976803E-5</v>
      </c>
      <c r="AW1184" s="698">
        <v>2.19219723929294E-5</v>
      </c>
      <c r="AX1184" s="698">
        <v>2.89949621253307E-5</v>
      </c>
      <c r="AY1184" s="698">
        <v>3.6085710780245199E-5</v>
      </c>
      <c r="AZ1184" s="698">
        <v>3.6366281184086103E-5</v>
      </c>
      <c r="BA1184" s="698">
        <v>7.3943714044869002E-5</v>
      </c>
      <c r="BB1184" s="698">
        <v>7.5145029907721901E-5</v>
      </c>
      <c r="BC1184" s="697">
        <v>1.7288813386051699E-4</v>
      </c>
      <c r="BD1184" s="698">
        <v>6.4796215900991401E-5</v>
      </c>
      <c r="BE1184" s="698">
        <v>8.4730096130145399E-5</v>
      </c>
      <c r="BF1184" s="697">
        <v>1.2680592775443601E-4</v>
      </c>
      <c r="BG1184" s="697">
        <v>1.06729719300838E-4</v>
      </c>
      <c r="BH1184" s="697">
        <v>1.06029835164387E-4</v>
      </c>
    </row>
    <row r="1185" spans="1:60" s="696" customFormat="1" ht="12.75" x14ac:dyDescent="0.2">
      <c r="A1185" s="696" t="s">
        <v>6</v>
      </c>
      <c r="B1185" s="696" t="s">
        <v>7</v>
      </c>
      <c r="C1185" s="696" t="s">
        <v>15</v>
      </c>
      <c r="D1185" s="696" t="s">
        <v>1076</v>
      </c>
      <c r="E1185" s="699" t="s">
        <v>1049</v>
      </c>
      <c r="F1185" s="696" t="s">
        <v>11</v>
      </c>
      <c r="G1185" s="696">
        <v>1</v>
      </c>
      <c r="H1185" s="696">
        <v>1</v>
      </c>
      <c r="I1185" s="696">
        <v>1</v>
      </c>
      <c r="J1185" s="696">
        <v>1</v>
      </c>
      <c r="K1185" s="696">
        <v>1</v>
      </c>
      <c r="L1185" s="696">
        <v>1</v>
      </c>
      <c r="M1185" s="696">
        <v>1</v>
      </c>
      <c r="N1185" s="696">
        <v>1</v>
      </c>
      <c r="O1185" s="696">
        <v>1</v>
      </c>
      <c r="P1185" s="696">
        <v>1</v>
      </c>
      <c r="Q1185" s="696">
        <v>1</v>
      </c>
      <c r="R1185" s="696">
        <v>1</v>
      </c>
      <c r="S1185" s="696">
        <v>1</v>
      </c>
      <c r="T1185" s="696">
        <v>1</v>
      </c>
      <c r="U1185" s="696">
        <v>1</v>
      </c>
      <c r="V1185" s="696">
        <v>1</v>
      </c>
      <c r="W1185" s="696">
        <v>1</v>
      </c>
      <c r="X1185" s="696">
        <v>1</v>
      </c>
      <c r="Y1185" s="696">
        <v>1</v>
      </c>
      <c r="Z1185" s="696">
        <v>1</v>
      </c>
      <c r="AA1185" s="696">
        <v>1</v>
      </c>
      <c r="AB1185" s="696">
        <v>1</v>
      </c>
      <c r="AC1185" s="696">
        <v>1</v>
      </c>
      <c r="AD1185" s="696">
        <v>1</v>
      </c>
      <c r="AE1185" s="696">
        <v>1</v>
      </c>
      <c r="AF1185" s="696">
        <v>1</v>
      </c>
      <c r="AG1185" s="696">
        <v>1</v>
      </c>
      <c r="AH1185" s="696">
        <v>1</v>
      </c>
      <c r="AI1185" s="696">
        <v>1</v>
      </c>
      <c r="AJ1185" s="696">
        <v>1</v>
      </c>
      <c r="AK1185" s="696">
        <v>1</v>
      </c>
      <c r="AL1185" s="696">
        <v>1</v>
      </c>
      <c r="AM1185" s="696">
        <v>1</v>
      </c>
      <c r="AN1185" s="696">
        <v>1</v>
      </c>
      <c r="AO1185" s="696">
        <v>1</v>
      </c>
      <c r="AP1185" s="696">
        <v>1</v>
      </c>
      <c r="AQ1185" s="696">
        <v>1</v>
      </c>
      <c r="AR1185" s="696">
        <v>1</v>
      </c>
      <c r="AS1185" s="696">
        <v>1</v>
      </c>
      <c r="AT1185" s="696">
        <v>1</v>
      </c>
      <c r="AU1185" s="696">
        <v>1</v>
      </c>
      <c r="AV1185" s="696">
        <v>1</v>
      </c>
      <c r="AW1185" s="696">
        <v>1</v>
      </c>
      <c r="AX1185" s="696">
        <v>1</v>
      </c>
      <c r="AY1185" s="696">
        <v>1</v>
      </c>
      <c r="AZ1185" s="696">
        <v>1</v>
      </c>
      <c r="BA1185" s="696">
        <v>1</v>
      </c>
      <c r="BB1185" s="696">
        <v>1</v>
      </c>
      <c r="BC1185" s="696">
        <v>1</v>
      </c>
      <c r="BD1185" s="696">
        <v>1</v>
      </c>
      <c r="BE1185" s="696">
        <v>1</v>
      </c>
      <c r="BF1185" s="696">
        <v>1</v>
      </c>
      <c r="BG1185" s="696">
        <v>1</v>
      </c>
      <c r="BH1185" s="696">
        <v>1</v>
      </c>
    </row>
    <row r="1186" spans="1:60" s="696" customFormat="1" ht="12.75" x14ac:dyDescent="0.2">
      <c r="A1186" s="696" t="s">
        <v>6</v>
      </c>
      <c r="B1186" s="696" t="s">
        <v>7</v>
      </c>
      <c r="C1186" s="696" t="s">
        <v>15</v>
      </c>
      <c r="D1186" s="696" t="s">
        <v>1076</v>
      </c>
      <c r="E1186" s="699" t="s">
        <v>1049</v>
      </c>
      <c r="F1186" s="696" t="s">
        <v>12</v>
      </c>
      <c r="G1186" s="696">
        <f>'3 Heat eta and phi'!D$19</f>
        <v>0.50580000000000003</v>
      </c>
      <c r="H1186" s="696">
        <f>'3 Heat eta and phi'!E$19</f>
        <v>0.51331800000000005</v>
      </c>
      <c r="I1186" s="696">
        <f>'3 Heat eta and phi'!F$19</f>
        <v>0.52095200000000008</v>
      </c>
      <c r="J1186" s="696">
        <f>'3 Heat eta and phi'!G$19</f>
        <v>0.52870200000000012</v>
      </c>
      <c r="K1186" s="696">
        <f>'3 Heat eta and phi'!H$19</f>
        <v>0.53656800000000016</v>
      </c>
      <c r="L1186" s="696">
        <f>'3 Heat eta and phi'!I$19</f>
        <v>0.54455000000000009</v>
      </c>
      <c r="M1186" s="696">
        <f>'3 Heat eta and phi'!J$19</f>
        <v>0.55264800000000014</v>
      </c>
      <c r="N1186" s="696">
        <f>'3 Heat eta and phi'!K$19</f>
        <v>0.56086200000000019</v>
      </c>
      <c r="O1186" s="696">
        <f>'3 Heat eta and phi'!L$19</f>
        <v>0.56919200000000025</v>
      </c>
      <c r="P1186" s="696">
        <f>'3 Heat eta and phi'!M$19</f>
        <v>0.57763800000000032</v>
      </c>
      <c r="Q1186" s="696">
        <f>'3 Heat eta and phi'!N$19</f>
        <v>0.58620000000000028</v>
      </c>
      <c r="R1186" s="696">
        <f>'3 Heat eta and phi'!O$19</f>
        <v>0.59487800000000024</v>
      </c>
      <c r="S1186" s="696">
        <f>'3 Heat eta and phi'!P$19</f>
        <v>0.60367200000000021</v>
      </c>
      <c r="T1186" s="696">
        <f>'3 Heat eta and phi'!Q$19</f>
        <v>0.61258200000000029</v>
      </c>
      <c r="U1186" s="696">
        <f>'3 Heat eta and phi'!R$19</f>
        <v>0.62160800000000038</v>
      </c>
      <c r="V1186" s="696">
        <f>'3 Heat eta and phi'!S$19</f>
        <v>0.63075000000000037</v>
      </c>
      <c r="W1186" s="696">
        <f>'3 Heat eta and phi'!T$19</f>
        <v>0.64000800000000035</v>
      </c>
      <c r="X1186" s="696">
        <f>'3 Heat eta and phi'!U$19</f>
        <v>0.64938200000000035</v>
      </c>
      <c r="Y1186" s="696">
        <f>'3 Heat eta and phi'!V$19</f>
        <v>0.65887200000000035</v>
      </c>
      <c r="Z1186" s="696">
        <f>'3 Heat eta and phi'!W$19</f>
        <v>0.66847800000000035</v>
      </c>
      <c r="AA1186" s="696">
        <f>'3 Heat eta and phi'!X$19</f>
        <v>0.67820000000000036</v>
      </c>
      <c r="AB1186" s="696">
        <f>'3 Heat eta and phi'!Y$19</f>
        <v>0.68803800000000048</v>
      </c>
      <c r="AC1186" s="696">
        <f>'3 Heat eta and phi'!Z$19</f>
        <v>0.6979920000000005</v>
      </c>
      <c r="AD1186" s="696">
        <f>'3 Heat eta and phi'!AA$19</f>
        <v>0.70806200000000041</v>
      </c>
      <c r="AE1186" s="696">
        <f>'3 Heat eta and phi'!AB$19</f>
        <v>0.71824800000000055</v>
      </c>
      <c r="AF1186" s="696">
        <f>'3 Heat eta and phi'!AC$19</f>
        <v>0.73</v>
      </c>
      <c r="AG1186" s="696">
        <f>'3 Heat eta and phi'!AD$19</f>
        <v>0.73499999999999999</v>
      </c>
      <c r="AH1186" s="696">
        <f>'3 Heat eta and phi'!AE$19</f>
        <v>0.74299999999999999</v>
      </c>
      <c r="AI1186" s="696">
        <f>'3 Heat eta and phi'!AF$19</f>
        <v>0.75</v>
      </c>
      <c r="AJ1186" s="696">
        <f>'3 Heat eta and phi'!AG$19</f>
        <v>0.75700000000000001</v>
      </c>
      <c r="AK1186" s="696">
        <f>'3 Heat eta and phi'!AH$19</f>
        <v>0.76300000000000001</v>
      </c>
      <c r="AL1186" s="696">
        <f>'3 Heat eta and phi'!AI$19</f>
        <v>0.77</v>
      </c>
      <c r="AM1186" s="696">
        <f>'3 Heat eta and phi'!AJ$19</f>
        <v>0.77600000000000002</v>
      </c>
      <c r="AN1186" s="696">
        <f>'3 Heat eta and phi'!AK$19</f>
        <v>0.78200000000000003</v>
      </c>
      <c r="AO1186" s="696">
        <f>'3 Heat eta and phi'!AL$19</f>
        <v>0.79</v>
      </c>
      <c r="AP1186" s="696">
        <f>'3 Heat eta and phi'!AM$19</f>
        <v>0.79700000000000004</v>
      </c>
      <c r="AQ1186" s="696">
        <f>'3 Heat eta and phi'!AN$19</f>
        <v>0.80400000000000005</v>
      </c>
      <c r="AR1186" s="696">
        <f>'3 Heat eta and phi'!AO$19</f>
        <v>0.81</v>
      </c>
      <c r="AS1186" s="696">
        <f>'3 Heat eta and phi'!AP$19</f>
        <v>0.81599999999999995</v>
      </c>
      <c r="AT1186" s="696">
        <f>'3 Heat eta and phi'!AQ$19</f>
        <v>0.82099999999999995</v>
      </c>
      <c r="AU1186" s="696">
        <f>'3 Heat eta and phi'!AR$19</f>
        <v>0.82599999999999996</v>
      </c>
      <c r="AV1186" s="696">
        <f>'3 Heat eta and phi'!AS$19</f>
        <v>0.83199999999999996</v>
      </c>
      <c r="AW1186" s="696">
        <f>'3 Heat eta and phi'!AT$19</f>
        <v>0.83699999999999997</v>
      </c>
      <c r="AX1186" s="696">
        <f>'3 Heat eta and phi'!AU$19</f>
        <v>0.84099999999999997</v>
      </c>
      <c r="AY1186" s="696">
        <f>'3 Heat eta and phi'!AV$19</f>
        <v>0.84499999999999997</v>
      </c>
      <c r="AZ1186" s="696">
        <f>'3 Heat eta and phi'!AW$19</f>
        <v>0.84899999999999998</v>
      </c>
      <c r="BA1186" s="696">
        <f>'3 Heat eta and phi'!AX$19</f>
        <v>0.85199999999999998</v>
      </c>
      <c r="BB1186" s="696">
        <f>'3 Heat eta and phi'!AY$19</f>
        <v>0.85499999999999998</v>
      </c>
      <c r="BC1186" s="696">
        <f>'3 Heat eta and phi'!AZ$19</f>
        <v>0.85799999999999998</v>
      </c>
      <c r="BD1186" s="696">
        <f>'3 Heat eta and phi'!BA$19</f>
        <v>0.86</v>
      </c>
      <c r="BE1186" s="696">
        <f>'3 Heat eta and phi'!BB$19</f>
        <v>0.86199999999999999</v>
      </c>
      <c r="BF1186" s="696">
        <f>'3 Heat eta and phi'!BC$19</f>
        <v>0.86399999999999999</v>
      </c>
      <c r="BG1186" s="696">
        <f>'3 Heat eta and phi'!BD$19</f>
        <v>0.86599999999999999</v>
      </c>
      <c r="BH1186" s="696">
        <f>'3 Heat eta and phi'!BE$19</f>
        <v>0.86799999999999999</v>
      </c>
    </row>
    <row r="1187" spans="1:60" s="696" customFormat="1" ht="12.75" x14ac:dyDescent="0.2">
      <c r="A1187" s="696" t="s">
        <v>6</v>
      </c>
      <c r="B1187" s="696" t="s">
        <v>7</v>
      </c>
      <c r="C1187" s="696" t="s">
        <v>15</v>
      </c>
      <c r="D1187" s="696" t="s">
        <v>1076</v>
      </c>
      <c r="E1187" s="699" t="s">
        <v>1049</v>
      </c>
      <c r="F1187" s="696" t="s">
        <v>13</v>
      </c>
      <c r="G1187" s="700">
        <f>'3 Heat eta and phi'!D$23</f>
        <v>0.24145785876993175</v>
      </c>
      <c r="H1187" s="700">
        <f>'3 Heat eta and phi'!E$36</f>
        <v>0.24098887846710437</v>
      </c>
      <c r="I1187" s="700">
        <f>'3 Heat eta and phi'!F$36</f>
        <v>0.24494171244807716</v>
      </c>
      <c r="J1187" s="700">
        <f>'3 Heat eta and phi'!G$36</f>
        <v>0.24547768993702268</v>
      </c>
      <c r="K1187" s="700">
        <f>'3 Heat eta and phi'!H$36</f>
        <v>0.2428647996784136</v>
      </c>
      <c r="L1187" s="700">
        <f>'3 Heat eta and phi'!I$36</f>
        <v>0.2442717405868953</v>
      </c>
      <c r="M1187" s="700">
        <f>'3 Heat eta and phi'!J$36</f>
        <v>0.24293179686453156</v>
      </c>
      <c r="N1187" s="700">
        <f>'3 Heat eta and phi'!K$36</f>
        <v>0.24192683907275891</v>
      </c>
      <c r="O1187" s="700">
        <f>'3 Heat eta and phi'!L$36</f>
        <v>0.24273080530617711</v>
      </c>
      <c r="P1187" s="700">
        <f>'3 Heat eta and phi'!M$36</f>
        <v>0.24319978560900446</v>
      </c>
      <c r="Q1187" s="700">
        <f>'3 Heat eta and phi'!N$36</f>
        <v>0.24252981374782254</v>
      </c>
      <c r="R1187" s="700">
        <f>'3 Heat eta and phi'!O$36</f>
        <v>0.24259681093394073</v>
      </c>
      <c r="S1187" s="700">
        <f>'3 Heat eta and phi'!P$36</f>
        <v>0.24319978560900446</v>
      </c>
      <c r="T1187" s="700">
        <f>'3 Heat eta and phi'!Q$36</f>
        <v>0.24219482781723164</v>
      </c>
      <c r="U1187" s="700">
        <f>'3 Heat eta and phi'!R$36</f>
        <v>0.24293179686453156</v>
      </c>
      <c r="V1187" s="700">
        <f>'3 Heat eta and phi'!S$36</f>
        <v>0.24058689535039524</v>
      </c>
      <c r="W1187" s="700">
        <f>'3 Heat eta and phi'!T$36</f>
        <v>0.24025190941980434</v>
      </c>
      <c r="X1187" s="700">
        <f>'3 Heat eta and phi'!U$36</f>
        <v>0.24353477153959535</v>
      </c>
      <c r="Y1187" s="700">
        <f>'3 Heat eta and phi'!V$36</f>
        <v>0.24226182500334983</v>
      </c>
      <c r="Z1187" s="700">
        <f>'3 Heat eta and phi'!W$36</f>
        <v>0.24480771807584087</v>
      </c>
      <c r="AA1187" s="700">
        <f>'3 Heat eta and phi'!X$36</f>
        <v>0.24273080530617705</v>
      </c>
      <c r="AB1187" s="700">
        <f>'3 Heat eta and phi'!Y$36</f>
        <v>0.24199383625887719</v>
      </c>
      <c r="AC1187" s="700">
        <f>'3 Heat eta and phi'!Z$36</f>
        <v>0.24246281656170443</v>
      </c>
      <c r="AD1187" s="700">
        <f>'3 Heat eta and phi'!AA$36</f>
        <v>0.24132386439769538</v>
      </c>
      <c r="AE1187" s="700">
        <f>'3 Heat eta and phi'!AB$36</f>
        <v>0.24185984188664078</v>
      </c>
      <c r="AF1187" s="700">
        <f>'3 Heat eta and phi'!AC$36</f>
        <v>0.24447273214525</v>
      </c>
      <c r="AG1187" s="700">
        <f>'3 Heat eta and phi'!AD$36</f>
        <v>0.24453972933136814</v>
      </c>
      <c r="AH1187" s="700">
        <f>'3 Heat eta and phi'!AE$36</f>
        <v>0.24360176872571351</v>
      </c>
      <c r="AI1187" s="700">
        <f>'3 Heat eta and phi'!AF$36</f>
        <v>0.24219482781723167</v>
      </c>
      <c r="AJ1187" s="700">
        <f>'3 Heat eta and phi'!AG$36</f>
        <v>0.23924695162803156</v>
      </c>
      <c r="AK1187" s="700">
        <f>'3 Heat eta and phi'!AH$36</f>
        <v>0.23938094600026794</v>
      </c>
      <c r="AL1187" s="700">
        <f>'3 Heat eta and phi'!AI$36</f>
        <v>0.24252981374782256</v>
      </c>
      <c r="AM1187" s="700">
        <f>'3 Heat eta and phi'!AJ$36</f>
        <v>0.24139086158381351</v>
      </c>
      <c r="AN1187" s="700">
        <f>'3 Heat eta and phi'!AK$36</f>
        <v>0.24299879405064995</v>
      </c>
      <c r="AO1187" s="700">
        <f>'3 Heat eta and phi'!AL$36</f>
        <v>0.24072088972263159</v>
      </c>
      <c r="AP1187" s="700">
        <f>'3 Heat eta and phi'!AM$36</f>
        <v>0.23884496851132256</v>
      </c>
      <c r="AQ1187" s="700">
        <f>'3 Heat eta and phi'!AN$36</f>
        <v>0.24346777435347719</v>
      </c>
      <c r="AR1187" s="700">
        <f>'3 Heat eta and phi'!AO$36</f>
        <v>0.24045290097815897</v>
      </c>
      <c r="AS1187" s="700">
        <f>'3 Heat eta and phi'!AP$36</f>
        <v>0.24018491223368621</v>
      </c>
      <c r="AT1187" s="700">
        <f>'3 Heat eta and phi'!AQ$36</f>
        <v>0.23944794318638629</v>
      </c>
      <c r="AU1187" s="700">
        <f>'3 Heat eta and phi'!AR$36</f>
        <v>0.2405198981642771</v>
      </c>
      <c r="AV1187" s="700">
        <f>'3 Heat eta and phi'!AS$36</f>
        <v>0.24085488409486799</v>
      </c>
      <c r="AW1187" s="700">
        <f>'3 Heat eta and phi'!AT$36</f>
        <v>0.23998392067533172</v>
      </c>
      <c r="AX1187" s="700">
        <f>'3 Heat eta and phi'!AU$36</f>
        <v>0.23971593193085891</v>
      </c>
      <c r="AY1187" s="700">
        <f>'3 Heat eta and phi'!AV$36</f>
        <v>0.24011791504756808</v>
      </c>
      <c r="AZ1187" s="700">
        <f>'3 Heat eta and phi'!AW$36</f>
        <v>0.23978292911697718</v>
      </c>
      <c r="BA1187" s="700">
        <f>'3 Heat eta and phi'!AX$36</f>
        <v>0.23951494037250431</v>
      </c>
      <c r="BB1187" s="700">
        <f>'3 Heat eta and phi'!AY$36</f>
        <v>0.23958193755862245</v>
      </c>
      <c r="BC1187" s="700">
        <f>'3 Heat eta and phi'!AZ$36</f>
        <v>0.24105587565322251</v>
      </c>
      <c r="BD1187" s="700">
        <f>'3 Heat eta and phi'!BA$36</f>
        <v>0.24085488409486799</v>
      </c>
      <c r="BE1187" s="700">
        <f>'3 Heat eta and phi'!BB$36</f>
        <v>0.24346777435347722</v>
      </c>
      <c r="BF1187" s="700">
        <f>'3 Heat eta and phi'!BC$36</f>
        <v>0.24085488409486799</v>
      </c>
      <c r="BG1187" s="700">
        <f>'3 Heat eta and phi'!BD$36</f>
        <v>0.2417258475144044</v>
      </c>
      <c r="BH1187" s="700">
        <f>'3 Heat eta and phi'!BE$36</f>
        <v>0.24266380812005903</v>
      </c>
    </row>
    <row r="1188" spans="1:60" s="697" customFormat="1" ht="12.75" x14ac:dyDescent="0.2">
      <c r="A1188" s="697" t="s">
        <v>6</v>
      </c>
      <c r="B1188" s="697" t="s">
        <v>7</v>
      </c>
      <c r="C1188" s="697" t="s">
        <v>14</v>
      </c>
      <c r="F1188" s="697" t="s">
        <v>9</v>
      </c>
      <c r="G1188" s="697">
        <v>181</v>
      </c>
      <c r="H1188" s="697">
        <v>197</v>
      </c>
      <c r="I1188" s="697">
        <v>223</v>
      </c>
      <c r="J1188" s="697">
        <v>248</v>
      </c>
      <c r="K1188" s="697">
        <v>243</v>
      </c>
      <c r="L1188" s="697">
        <v>267</v>
      </c>
      <c r="M1188" s="697">
        <v>272</v>
      </c>
      <c r="N1188" s="697">
        <v>276</v>
      </c>
      <c r="O1188" s="697">
        <v>297</v>
      </c>
      <c r="P1188" s="697">
        <v>309</v>
      </c>
      <c r="Q1188" s="697">
        <v>312</v>
      </c>
      <c r="R1188" s="697">
        <v>320</v>
      </c>
      <c r="S1188" s="697">
        <v>330</v>
      </c>
      <c r="T1188" s="697">
        <v>340</v>
      </c>
      <c r="U1188" s="697">
        <v>339</v>
      </c>
      <c r="V1188" s="697">
        <v>314</v>
      </c>
      <c r="W1188" s="697">
        <v>312</v>
      </c>
      <c r="X1188" s="697">
        <v>341</v>
      </c>
      <c r="Y1188" s="697">
        <v>346</v>
      </c>
      <c r="Z1188" s="697">
        <v>354</v>
      </c>
      <c r="AA1188" s="697">
        <v>344</v>
      </c>
      <c r="AB1188" s="697">
        <v>325</v>
      </c>
      <c r="AC1188" s="697">
        <v>330</v>
      </c>
      <c r="AD1188" s="697">
        <v>321</v>
      </c>
      <c r="AE1188" s="697">
        <v>321</v>
      </c>
      <c r="AF1188" s="697">
        <v>348</v>
      </c>
      <c r="AG1188" s="697">
        <v>345</v>
      </c>
      <c r="AH1188" s="697">
        <v>353</v>
      </c>
      <c r="AI1188" s="697">
        <v>352</v>
      </c>
      <c r="AJ1188" s="697">
        <v>341</v>
      </c>
      <c r="AK1188" s="697">
        <v>331</v>
      </c>
      <c r="AL1188" s="697">
        <v>339</v>
      </c>
      <c r="AM1188" s="697">
        <v>331</v>
      </c>
      <c r="AN1188" s="697">
        <v>337</v>
      </c>
      <c r="AO1188" s="697">
        <v>329</v>
      </c>
      <c r="AP1188" s="697">
        <v>326</v>
      </c>
      <c r="AQ1188" s="697">
        <v>329</v>
      </c>
      <c r="AR1188" s="697">
        <v>328</v>
      </c>
      <c r="AS1188" s="697">
        <v>348</v>
      </c>
      <c r="AT1188" s="697">
        <v>359</v>
      </c>
      <c r="AU1188" s="697">
        <v>375</v>
      </c>
      <c r="AV1188" s="697">
        <v>353</v>
      </c>
      <c r="AW1188" s="697">
        <v>356</v>
      </c>
      <c r="AX1188" s="697">
        <v>344</v>
      </c>
      <c r="AY1188" s="697">
        <v>348</v>
      </c>
      <c r="AZ1188" s="697">
        <v>344</v>
      </c>
      <c r="BA1188" s="697">
        <v>345</v>
      </c>
      <c r="BB1188" s="697">
        <v>349</v>
      </c>
      <c r="BC1188" s="697">
        <v>350</v>
      </c>
      <c r="BD1188" s="697">
        <v>327</v>
      </c>
      <c r="BE1188" s="697">
        <v>346</v>
      </c>
      <c r="BF1188" s="697">
        <v>340</v>
      </c>
      <c r="BG1188" s="697">
        <v>333</v>
      </c>
      <c r="BH1188" s="697">
        <v>333</v>
      </c>
    </row>
    <row r="1189" spans="1:60" s="697" customFormat="1" ht="12.75" x14ac:dyDescent="0.2">
      <c r="A1189" s="697" t="s">
        <v>6</v>
      </c>
      <c r="B1189" s="697" t="s">
        <v>7</v>
      </c>
      <c r="C1189" s="697" t="s">
        <v>14</v>
      </c>
      <c r="F1189" s="697" t="s">
        <v>10</v>
      </c>
      <c r="G1189" s="697">
        <v>1.7230710647817601E-3</v>
      </c>
      <c r="H1189" s="697">
        <v>1.9007921575438301E-3</v>
      </c>
      <c r="I1189" s="697">
        <v>2.0776849186162401E-3</v>
      </c>
      <c r="J1189" s="697">
        <v>2.2419092388356499E-3</v>
      </c>
      <c r="K1189" s="697">
        <v>2.2093118402749402E-3</v>
      </c>
      <c r="L1189" s="697">
        <v>2.34803714647531E-3</v>
      </c>
      <c r="M1189" s="697">
        <v>2.44334054957197E-3</v>
      </c>
      <c r="N1189" s="697">
        <v>2.44557271591483E-3</v>
      </c>
      <c r="O1189" s="697">
        <v>2.53341635887506E-3</v>
      </c>
      <c r="P1189" s="697">
        <v>2.56446432572847E-3</v>
      </c>
      <c r="Q1189" s="697">
        <v>2.5114100118325999E-3</v>
      </c>
      <c r="R1189" s="697">
        <v>2.58314497901195E-3</v>
      </c>
      <c r="S1189" s="697">
        <v>2.6449937481966002E-3</v>
      </c>
      <c r="T1189" s="697">
        <v>2.5921153948782801E-3</v>
      </c>
      <c r="U1189" s="697">
        <v>2.69276290182933E-3</v>
      </c>
      <c r="V1189" s="697">
        <v>2.5419543905381E-3</v>
      </c>
      <c r="W1189" s="697">
        <v>2.5027273310659101E-3</v>
      </c>
      <c r="X1189" s="697">
        <v>2.66460374763624E-3</v>
      </c>
      <c r="Y1189" s="697">
        <v>2.7050481201479201E-3</v>
      </c>
      <c r="Z1189" s="697">
        <v>2.6405102002759898E-3</v>
      </c>
      <c r="AA1189" s="697">
        <v>2.77023925525661E-3</v>
      </c>
      <c r="AB1189" s="697">
        <v>2.6731150426464699E-3</v>
      </c>
      <c r="AC1189" s="697">
        <v>2.73448181569593E-3</v>
      </c>
      <c r="AD1189" s="697">
        <v>2.6833631484794299E-3</v>
      </c>
      <c r="AE1189" s="697">
        <v>2.6874743601550499E-3</v>
      </c>
      <c r="AF1189" s="697">
        <v>2.7914363865337299E-3</v>
      </c>
      <c r="AG1189" s="697">
        <v>2.70143293399107E-3</v>
      </c>
      <c r="AH1189" s="697">
        <v>2.7346110345041301E-3</v>
      </c>
      <c r="AI1189" s="697">
        <v>2.6924694993689501E-3</v>
      </c>
      <c r="AJ1189" s="697">
        <v>2.6644788248163802E-3</v>
      </c>
      <c r="AK1189" s="697">
        <v>2.5994220016334699E-3</v>
      </c>
      <c r="AL1189" s="697">
        <v>2.5494280707823499E-3</v>
      </c>
      <c r="AM1189" s="697">
        <v>2.5446857582164099E-3</v>
      </c>
      <c r="AN1189" s="697">
        <v>2.5503254124413502E-3</v>
      </c>
      <c r="AO1189" s="697">
        <v>2.4942571435069699E-3</v>
      </c>
      <c r="AP1189" s="697">
        <v>2.4809552438718099E-3</v>
      </c>
      <c r="AQ1189" s="697">
        <v>2.3652048885693701E-3</v>
      </c>
      <c r="AR1189" s="697">
        <v>2.4160104890211501E-3</v>
      </c>
      <c r="AS1189" s="697">
        <v>2.55463467989987E-3</v>
      </c>
      <c r="AT1189" s="697">
        <v>2.5883947626463601E-3</v>
      </c>
      <c r="AU1189" s="697">
        <v>2.6899460576150602E-3</v>
      </c>
      <c r="AV1189" s="697">
        <v>2.5053762677700701E-3</v>
      </c>
      <c r="AW1189" s="697">
        <v>2.6014073906276301E-3</v>
      </c>
      <c r="AX1189" s="697">
        <v>2.4935667427784399E-3</v>
      </c>
      <c r="AY1189" s="697">
        <v>2.51156547030507E-3</v>
      </c>
      <c r="AZ1189" s="697">
        <v>2.5020001454651199E-3</v>
      </c>
      <c r="BA1189" s="697">
        <v>2.5510581345479801E-3</v>
      </c>
      <c r="BB1189" s="697">
        <v>2.62256154377949E-3</v>
      </c>
      <c r="BC1189" s="697">
        <v>2.63090638483395E-3</v>
      </c>
      <c r="BD1189" s="697">
        <v>2.6485453249530202E-3</v>
      </c>
      <c r="BE1189" s="697">
        <v>2.66514666009367E-3</v>
      </c>
      <c r="BF1189" s="697">
        <v>2.8742676957672201E-3</v>
      </c>
      <c r="BG1189" s="697">
        <v>2.7339228097830099E-3</v>
      </c>
      <c r="BH1189" s="697">
        <v>2.71599500844161E-3</v>
      </c>
    </row>
    <row r="1190" spans="1:60" s="696" customFormat="1" ht="12.75" x14ac:dyDescent="0.2">
      <c r="A1190" s="696" t="s">
        <v>6</v>
      </c>
      <c r="B1190" s="696" t="s">
        <v>7</v>
      </c>
      <c r="C1190" s="696" t="s">
        <v>14</v>
      </c>
      <c r="D1190" s="696" t="s">
        <v>73</v>
      </c>
      <c r="E1190" s="699" t="s">
        <v>1050</v>
      </c>
      <c r="F1190" s="696" t="s">
        <v>11</v>
      </c>
      <c r="G1190" s="696">
        <f>'4 - Electr UW allocation ktoe'!G94</f>
        <v>0.75</v>
      </c>
      <c r="H1190" s="696">
        <f>'4 - Electr UW allocation ktoe'!H94</f>
        <v>0.75</v>
      </c>
      <c r="I1190" s="696">
        <f>'4 - Electr UW allocation ktoe'!I94</f>
        <v>0.75</v>
      </c>
      <c r="J1190" s="696">
        <f>'4 - Electr UW allocation ktoe'!J94</f>
        <v>0.75</v>
      </c>
      <c r="K1190" s="696">
        <f>'4 - Electr UW allocation ktoe'!K94</f>
        <v>0.75</v>
      </c>
      <c r="L1190" s="696">
        <f>'4 - Electr UW allocation ktoe'!L94</f>
        <v>0.75</v>
      </c>
      <c r="M1190" s="696">
        <f>'4 - Electr UW allocation ktoe'!M94</f>
        <v>0.75</v>
      </c>
      <c r="N1190" s="696">
        <f>'4 - Electr UW allocation ktoe'!N94</f>
        <v>0.75</v>
      </c>
      <c r="O1190" s="696">
        <f>'4 - Electr UW allocation ktoe'!O94</f>
        <v>0.75</v>
      </c>
      <c r="P1190" s="696">
        <f>'4 - Electr UW allocation ktoe'!P94</f>
        <v>0.75</v>
      </c>
      <c r="Q1190" s="696">
        <f>'4 - Electr UW allocation ktoe'!Q94</f>
        <v>0.75</v>
      </c>
      <c r="R1190" s="696">
        <f>'4 - Electr UW allocation ktoe'!R94</f>
        <v>0.75</v>
      </c>
      <c r="S1190" s="696">
        <f>'4 - Electr UW allocation ktoe'!S94</f>
        <v>0.75</v>
      </c>
      <c r="T1190" s="696">
        <f>'4 - Electr UW allocation ktoe'!T94</f>
        <v>0.75</v>
      </c>
      <c r="U1190" s="696">
        <f>'4 - Electr UW allocation ktoe'!U94</f>
        <v>0.75</v>
      </c>
      <c r="V1190" s="696">
        <f>'4 - Electr UW allocation ktoe'!V94</f>
        <v>0.75</v>
      </c>
      <c r="W1190" s="696">
        <f>'4 - Electr UW allocation ktoe'!W94</f>
        <v>0.75</v>
      </c>
      <c r="X1190" s="696">
        <f>'4 - Electr UW allocation ktoe'!X94</f>
        <v>0.75</v>
      </c>
      <c r="Y1190" s="696">
        <f>'4 - Electr UW allocation ktoe'!Y94</f>
        <v>0.75</v>
      </c>
      <c r="Z1190" s="696">
        <f>'4 - Electr UW allocation ktoe'!Z94</f>
        <v>0.75</v>
      </c>
      <c r="AA1190" s="696">
        <f>'4 - Electr UW allocation ktoe'!AA94</f>
        <v>0.75</v>
      </c>
      <c r="AB1190" s="696">
        <f>'4 - Electr UW allocation ktoe'!AB94</f>
        <v>0.75</v>
      </c>
      <c r="AC1190" s="696">
        <f>'4 - Electr UW allocation ktoe'!AC94</f>
        <v>0.75</v>
      </c>
      <c r="AD1190" s="696">
        <f>'4 - Electr UW allocation ktoe'!AD94</f>
        <v>0.75</v>
      </c>
      <c r="AE1190" s="696">
        <f>'4 - Electr UW allocation ktoe'!AE94</f>
        <v>0.75</v>
      </c>
      <c r="AF1190" s="696">
        <f>'4 - Electr UW allocation ktoe'!AF94</f>
        <v>0.75</v>
      </c>
      <c r="AG1190" s="696">
        <f>'4 - Electr UW allocation ktoe'!AG94</f>
        <v>0.75</v>
      </c>
      <c r="AH1190" s="696">
        <f>'4 - Electr UW allocation ktoe'!AH94</f>
        <v>0.75</v>
      </c>
      <c r="AI1190" s="696">
        <f>'4 - Electr UW allocation ktoe'!AI94</f>
        <v>0.75</v>
      </c>
      <c r="AJ1190" s="696">
        <f>'4 - Electr UW allocation ktoe'!AJ94</f>
        <v>0.75</v>
      </c>
      <c r="AK1190" s="696">
        <f>'4 - Electr UW allocation ktoe'!AK94</f>
        <v>0.75</v>
      </c>
      <c r="AL1190" s="696">
        <f>'4 - Electr UW allocation ktoe'!AL94</f>
        <v>0.75</v>
      </c>
      <c r="AM1190" s="696">
        <f>'4 - Electr UW allocation ktoe'!AM94</f>
        <v>0.75</v>
      </c>
      <c r="AN1190" s="696">
        <f>'4 - Electr UW allocation ktoe'!AN94</f>
        <v>0.75</v>
      </c>
      <c r="AO1190" s="696">
        <f>'4 - Electr UW allocation ktoe'!AO94</f>
        <v>0.75</v>
      </c>
      <c r="AP1190" s="696">
        <f>'4 - Electr UW allocation ktoe'!AP94</f>
        <v>0.75</v>
      </c>
      <c r="AQ1190" s="696">
        <f>'4 - Electr UW allocation ktoe'!AQ94</f>
        <v>0.75</v>
      </c>
      <c r="AR1190" s="696">
        <f>'4 - Electr UW allocation ktoe'!AR94</f>
        <v>0.75</v>
      </c>
      <c r="AS1190" s="696">
        <f>'4 - Electr UW allocation ktoe'!AS94</f>
        <v>0.75</v>
      </c>
      <c r="AT1190" s="696">
        <f>'4 - Electr UW allocation ktoe'!AT94</f>
        <v>0.75</v>
      </c>
      <c r="AU1190" s="696">
        <f>'4 - Electr UW allocation ktoe'!AU94</f>
        <v>0.75</v>
      </c>
      <c r="AV1190" s="696">
        <f>'4 - Electr UW allocation ktoe'!AV94</f>
        <v>0.75</v>
      </c>
      <c r="AW1190" s="696">
        <f>'4 - Electr UW allocation ktoe'!AW94</f>
        <v>0.75</v>
      </c>
      <c r="AX1190" s="696">
        <f>'4 - Electr UW allocation ktoe'!AX94</f>
        <v>0.75</v>
      </c>
      <c r="AY1190" s="696">
        <f>'4 - Electr UW allocation ktoe'!AY94</f>
        <v>0.75</v>
      </c>
      <c r="AZ1190" s="696">
        <f>'4 - Electr UW allocation ktoe'!AZ94</f>
        <v>0.75</v>
      </c>
      <c r="BA1190" s="696">
        <f>'4 - Electr UW allocation ktoe'!BA94</f>
        <v>0.75</v>
      </c>
      <c r="BB1190" s="696">
        <f>'4 - Electr UW allocation ktoe'!BB94</f>
        <v>0.75</v>
      </c>
      <c r="BC1190" s="696">
        <f>'4 - Electr UW allocation ktoe'!BC94</f>
        <v>0.75</v>
      </c>
      <c r="BD1190" s="696">
        <f>'4 - Electr UW allocation ktoe'!BD94</f>
        <v>0.75</v>
      </c>
      <c r="BE1190" s="696">
        <f>'4 - Electr UW allocation ktoe'!BE94</f>
        <v>0.75</v>
      </c>
      <c r="BF1190" s="696">
        <f>'4 - Electr UW allocation ktoe'!BF94</f>
        <v>0.75</v>
      </c>
      <c r="BG1190" s="696">
        <f>'4 - Electr UW allocation ktoe'!BG94</f>
        <v>0.75</v>
      </c>
      <c r="BH1190" s="696">
        <f>'4 - Electr UW allocation ktoe'!BH94</f>
        <v>0.75</v>
      </c>
    </row>
    <row r="1191" spans="1:60" s="696" customFormat="1" ht="12.75" x14ac:dyDescent="0.2">
      <c r="A1191" s="696" t="s">
        <v>6</v>
      </c>
      <c r="B1191" s="696" t="s">
        <v>7</v>
      </c>
      <c r="C1191" s="696" t="s">
        <v>14</v>
      </c>
      <c r="D1191" s="696" t="s">
        <v>73</v>
      </c>
      <c r="E1191" s="699" t="s">
        <v>1050</v>
      </c>
      <c r="F1191" s="696" t="s">
        <v>12</v>
      </c>
      <c r="G1191" s="696">
        <f>'4 - Electr UW allocation ktoe'!G95</f>
        <v>0.7</v>
      </c>
      <c r="H1191" s="696">
        <f>'4 - Electr UW allocation ktoe'!H95</f>
        <v>0.70333299999999999</v>
      </c>
      <c r="I1191" s="696">
        <f>'4 - Electr UW allocation ktoe'!I95</f>
        <v>0.70666600000000002</v>
      </c>
      <c r="J1191" s="696">
        <f>'4 - Electr UW allocation ktoe'!J95</f>
        <v>0.70999900000000005</v>
      </c>
      <c r="K1191" s="696">
        <f>'4 - Electr UW allocation ktoe'!K95</f>
        <v>0.71333199999999997</v>
      </c>
      <c r="L1191" s="696">
        <f>'4 - Electr UW allocation ktoe'!L95</f>
        <v>0.716665</v>
      </c>
      <c r="M1191" s="696">
        <f>'4 - Electr UW allocation ktoe'!M95</f>
        <v>0.71999800000000003</v>
      </c>
      <c r="N1191" s="696">
        <f>'4 - Electr UW allocation ktoe'!N95</f>
        <v>0.72333099999999995</v>
      </c>
      <c r="O1191" s="696">
        <f>'4 - Electr UW allocation ktoe'!O95</f>
        <v>0.72666399999999998</v>
      </c>
      <c r="P1191" s="696">
        <f>'4 - Electr UW allocation ktoe'!P95</f>
        <v>0.72999700000000001</v>
      </c>
      <c r="Q1191" s="696">
        <f>'4 - Electr UW allocation ktoe'!Q95</f>
        <v>0.73333000000000004</v>
      </c>
      <c r="R1191" s="696">
        <f>'4 - Electr UW allocation ktoe'!R95</f>
        <v>0.73666299999999996</v>
      </c>
      <c r="S1191" s="696">
        <f>'4 - Electr UW allocation ktoe'!S95</f>
        <v>0.73999599999999999</v>
      </c>
      <c r="T1191" s="696">
        <f>'4 - Electr UW allocation ktoe'!T95</f>
        <v>0.74332900000000002</v>
      </c>
      <c r="U1191" s="696">
        <f>'4 - Electr UW allocation ktoe'!U95</f>
        <v>0.74666200000000005</v>
      </c>
      <c r="V1191" s="696">
        <f>'4 - Electr UW allocation ktoe'!V95</f>
        <v>0.74999499999999997</v>
      </c>
      <c r="W1191" s="696">
        <f>'4 - Electr UW allocation ktoe'!W95</f>
        <v>0.753328</v>
      </c>
      <c r="X1191" s="696">
        <f>'4 - Electr UW allocation ktoe'!X95</f>
        <v>0.75666100000000003</v>
      </c>
      <c r="Y1191" s="696">
        <f>'4 - Electr UW allocation ktoe'!Y95</f>
        <v>0.75999400000000095</v>
      </c>
      <c r="Z1191" s="696">
        <f>'4 - Electr UW allocation ktoe'!Z95</f>
        <v>0.76332700000000098</v>
      </c>
      <c r="AA1191" s="696">
        <f>'4 - Electr UW allocation ktoe'!AA95</f>
        <v>0.76666000000000101</v>
      </c>
      <c r="AB1191" s="696">
        <f>'4 - Electr UW allocation ktoe'!AB95</f>
        <v>0.76999300000000104</v>
      </c>
      <c r="AC1191" s="696">
        <f>'4 - Electr UW allocation ktoe'!AC95</f>
        <v>0.77332600000000096</v>
      </c>
      <c r="AD1191" s="696">
        <f>'4 - Electr UW allocation ktoe'!AD95</f>
        <v>0.77665900000000099</v>
      </c>
      <c r="AE1191" s="696">
        <f>'4 - Electr UW allocation ktoe'!AE95</f>
        <v>0.77999200000000102</v>
      </c>
      <c r="AF1191" s="696">
        <f>'4 - Electr UW allocation ktoe'!AF95</f>
        <v>0.78332500000000105</v>
      </c>
      <c r="AG1191" s="696">
        <f>'4 - Electr UW allocation ktoe'!AG95</f>
        <v>0.78665800000000097</v>
      </c>
      <c r="AH1191" s="696">
        <f>'4 - Electr UW allocation ktoe'!AH95</f>
        <v>0.789991000000001</v>
      </c>
      <c r="AI1191" s="696">
        <f>'4 - Electr UW allocation ktoe'!AI95</f>
        <v>0.79332400000000103</v>
      </c>
      <c r="AJ1191" s="696">
        <f>'4 - Electr UW allocation ktoe'!AJ95</f>
        <v>0.79665700000000095</v>
      </c>
      <c r="AK1191" s="696">
        <f>'4 - Electr UW allocation ktoe'!AK95</f>
        <v>0.79999000000000098</v>
      </c>
      <c r="AL1191" s="696">
        <f>'4 - Electr UW allocation ktoe'!AL95</f>
        <v>0.80332300000000101</v>
      </c>
      <c r="AM1191" s="696">
        <f>'4 - Electr UW allocation ktoe'!AM95</f>
        <v>0.80665600000000104</v>
      </c>
      <c r="AN1191" s="696">
        <f>'4 - Electr UW allocation ktoe'!AN95</f>
        <v>0.80998900000000096</v>
      </c>
      <c r="AO1191" s="696">
        <f>'4 - Electr UW allocation ktoe'!AO95</f>
        <v>0.81332200000000099</v>
      </c>
      <c r="AP1191" s="696">
        <f>'4 - Electr UW allocation ktoe'!AP95</f>
        <v>0.81665500000000102</v>
      </c>
      <c r="AQ1191" s="696">
        <f>'4 - Electr UW allocation ktoe'!AQ95</f>
        <v>0.81998800000000105</v>
      </c>
      <c r="AR1191" s="696">
        <f>'4 - Electr UW allocation ktoe'!AR95</f>
        <v>0.82332100000000097</v>
      </c>
      <c r="AS1191" s="696">
        <f>'4 - Electr UW allocation ktoe'!AS95</f>
        <v>0.826654000000001</v>
      </c>
      <c r="AT1191" s="696">
        <f>'4 - Electr UW allocation ktoe'!AT95</f>
        <v>0.82998700000000103</v>
      </c>
      <c r="AU1191" s="696">
        <f>'4 - Electr UW allocation ktoe'!AU95</f>
        <v>0.83332000000000095</v>
      </c>
      <c r="AV1191" s="696">
        <f>'4 - Electr UW allocation ktoe'!AV95</f>
        <v>0.83665300000000098</v>
      </c>
      <c r="AW1191" s="696">
        <f>'4 - Electr UW allocation ktoe'!AW95</f>
        <v>0.83998600000000101</v>
      </c>
      <c r="AX1191" s="696">
        <f>'4 - Electr UW allocation ktoe'!AX95</f>
        <v>0.84331900000000104</v>
      </c>
      <c r="AY1191" s="696">
        <f>'4 - Electr UW allocation ktoe'!AY95</f>
        <v>0.84665200000000096</v>
      </c>
      <c r="AZ1191" s="696">
        <f>'4 - Electr UW allocation ktoe'!AZ95</f>
        <v>0.84998500000000099</v>
      </c>
      <c r="BA1191" s="696">
        <f>'4 - Electr UW allocation ktoe'!BA95</f>
        <v>0.85331800000000102</v>
      </c>
      <c r="BB1191" s="696">
        <f>'4 - Electr UW allocation ktoe'!BB95</f>
        <v>0.85665100000000105</v>
      </c>
      <c r="BC1191" s="696">
        <f>'4 - Electr UW allocation ktoe'!BC95</f>
        <v>0.85998400000000097</v>
      </c>
      <c r="BD1191" s="696">
        <f>'4 - Electr UW allocation ktoe'!BD95</f>
        <v>0.863317000000001</v>
      </c>
      <c r="BE1191" s="696">
        <f>'4 - Electr UW allocation ktoe'!BE95</f>
        <v>0.86665000000000203</v>
      </c>
      <c r="BF1191" s="696">
        <f>'4 - Electr UW allocation ktoe'!BF95</f>
        <v>0.86998300000000295</v>
      </c>
      <c r="BG1191" s="696">
        <f>'4 - Electr UW allocation ktoe'!BG95</f>
        <v>0.87331600000000398</v>
      </c>
      <c r="BH1191" s="696">
        <f>'4 - Electr UW allocation ktoe'!BH95</f>
        <v>0.87664900000000501</v>
      </c>
    </row>
    <row r="1192" spans="1:60" s="696" customFormat="1" ht="12.75" x14ac:dyDescent="0.2">
      <c r="A1192" s="696" t="s">
        <v>6</v>
      </c>
      <c r="B1192" s="696" t="s">
        <v>7</v>
      </c>
      <c r="C1192" s="696" t="s">
        <v>14</v>
      </c>
      <c r="D1192" s="696" t="s">
        <v>73</v>
      </c>
      <c r="E1192" s="699" t="s">
        <v>1050</v>
      </c>
      <c r="F1192" s="696" t="s">
        <v>13</v>
      </c>
      <c r="G1192" s="696">
        <f>'4 - Electr UW allocation ktoe'!G97</f>
        <v>1</v>
      </c>
      <c r="H1192" s="696">
        <f>'4 - Electr UW allocation ktoe'!H97</f>
        <v>1</v>
      </c>
      <c r="I1192" s="696">
        <f>'4 - Electr UW allocation ktoe'!I97</f>
        <v>1</v>
      </c>
      <c r="J1192" s="696">
        <f>'4 - Electr UW allocation ktoe'!J97</f>
        <v>1</v>
      </c>
      <c r="K1192" s="696">
        <f>'4 - Electr UW allocation ktoe'!K97</f>
        <v>1</v>
      </c>
      <c r="L1192" s="696">
        <f>'4 - Electr UW allocation ktoe'!L97</f>
        <v>1</v>
      </c>
      <c r="M1192" s="696">
        <f>'4 - Electr UW allocation ktoe'!M97</f>
        <v>1</v>
      </c>
      <c r="N1192" s="696">
        <f>'4 - Electr UW allocation ktoe'!N97</f>
        <v>1</v>
      </c>
      <c r="O1192" s="696">
        <f>'4 - Electr UW allocation ktoe'!O97</f>
        <v>1</v>
      </c>
      <c r="P1192" s="696">
        <f>'4 - Electr UW allocation ktoe'!P97</f>
        <v>1</v>
      </c>
      <c r="Q1192" s="696">
        <f>'4 - Electr UW allocation ktoe'!Q97</f>
        <v>1</v>
      </c>
      <c r="R1192" s="696">
        <f>'4 - Electr UW allocation ktoe'!R97</f>
        <v>1</v>
      </c>
      <c r="S1192" s="696">
        <f>'4 - Electr UW allocation ktoe'!S97</f>
        <v>1</v>
      </c>
      <c r="T1192" s="696">
        <f>'4 - Electr UW allocation ktoe'!T97</f>
        <v>1</v>
      </c>
      <c r="U1192" s="696">
        <f>'4 - Electr UW allocation ktoe'!U97</f>
        <v>1</v>
      </c>
      <c r="V1192" s="696">
        <f>'4 - Electr UW allocation ktoe'!V97</f>
        <v>1</v>
      </c>
      <c r="W1192" s="696">
        <f>'4 - Electr UW allocation ktoe'!W97</f>
        <v>1</v>
      </c>
      <c r="X1192" s="696">
        <f>'4 - Electr UW allocation ktoe'!X97</f>
        <v>1</v>
      </c>
      <c r="Y1192" s="696">
        <f>'4 - Electr UW allocation ktoe'!Y97</f>
        <v>1</v>
      </c>
      <c r="Z1192" s="696">
        <f>'4 - Electr UW allocation ktoe'!Z97</f>
        <v>1</v>
      </c>
      <c r="AA1192" s="696">
        <f>'4 - Electr UW allocation ktoe'!AA97</f>
        <v>1</v>
      </c>
      <c r="AB1192" s="696">
        <f>'4 - Electr UW allocation ktoe'!AB97</f>
        <v>1</v>
      </c>
      <c r="AC1192" s="696">
        <f>'4 - Electr UW allocation ktoe'!AC97</f>
        <v>1</v>
      </c>
      <c r="AD1192" s="696">
        <f>'4 - Electr UW allocation ktoe'!AD97</f>
        <v>1</v>
      </c>
      <c r="AE1192" s="696">
        <f>'4 - Electr UW allocation ktoe'!AE97</f>
        <v>1</v>
      </c>
      <c r="AF1192" s="696">
        <f>'4 - Electr UW allocation ktoe'!AF97</f>
        <v>1</v>
      </c>
      <c r="AG1192" s="696">
        <f>'4 - Electr UW allocation ktoe'!AG97</f>
        <v>1</v>
      </c>
      <c r="AH1192" s="696">
        <f>'4 - Electr UW allocation ktoe'!AH97</f>
        <v>1</v>
      </c>
      <c r="AI1192" s="696">
        <f>'4 - Electr UW allocation ktoe'!AI97</f>
        <v>1</v>
      </c>
      <c r="AJ1192" s="696">
        <f>'4 - Electr UW allocation ktoe'!AJ97</f>
        <v>1</v>
      </c>
      <c r="AK1192" s="696">
        <f>'4 - Electr UW allocation ktoe'!AK97</f>
        <v>1</v>
      </c>
      <c r="AL1192" s="696">
        <f>'4 - Electr UW allocation ktoe'!AL97</f>
        <v>1</v>
      </c>
      <c r="AM1192" s="696">
        <f>'4 - Electr UW allocation ktoe'!AM97</f>
        <v>1</v>
      </c>
      <c r="AN1192" s="696">
        <f>'4 - Electr UW allocation ktoe'!AN97</f>
        <v>1</v>
      </c>
      <c r="AO1192" s="696">
        <f>'4 - Electr UW allocation ktoe'!AO97</f>
        <v>1</v>
      </c>
      <c r="AP1192" s="696">
        <f>'4 - Electr UW allocation ktoe'!AP97</f>
        <v>1</v>
      </c>
      <c r="AQ1192" s="696">
        <f>'4 - Electr UW allocation ktoe'!AQ97</f>
        <v>1</v>
      </c>
      <c r="AR1192" s="696">
        <f>'4 - Electr UW allocation ktoe'!AR97</f>
        <v>1</v>
      </c>
      <c r="AS1192" s="696">
        <f>'4 - Electr UW allocation ktoe'!AS97</f>
        <v>1</v>
      </c>
      <c r="AT1192" s="696">
        <f>'4 - Electr UW allocation ktoe'!AT97</f>
        <v>1</v>
      </c>
      <c r="AU1192" s="696">
        <f>'4 - Electr UW allocation ktoe'!AU97</f>
        <v>1</v>
      </c>
      <c r="AV1192" s="696">
        <f>'4 - Electr UW allocation ktoe'!AV97</f>
        <v>1</v>
      </c>
      <c r="AW1192" s="696">
        <f>'4 - Electr UW allocation ktoe'!AW97</f>
        <v>1</v>
      </c>
      <c r="AX1192" s="696">
        <f>'4 - Electr UW allocation ktoe'!AX97</f>
        <v>1</v>
      </c>
      <c r="AY1192" s="696">
        <f>'4 - Electr UW allocation ktoe'!AY97</f>
        <v>1</v>
      </c>
      <c r="AZ1192" s="696">
        <f>'4 - Electr UW allocation ktoe'!AZ97</f>
        <v>1</v>
      </c>
      <c r="BA1192" s="696">
        <f>'4 - Electr UW allocation ktoe'!BA97</f>
        <v>1</v>
      </c>
      <c r="BB1192" s="696">
        <f>'4 - Electr UW allocation ktoe'!BB97</f>
        <v>1</v>
      </c>
      <c r="BC1192" s="696">
        <f>'4 - Electr UW allocation ktoe'!BC97</f>
        <v>1</v>
      </c>
      <c r="BD1192" s="696">
        <f>'4 - Electr UW allocation ktoe'!BD97</f>
        <v>1</v>
      </c>
      <c r="BE1192" s="696">
        <f>'4 - Electr UW allocation ktoe'!BE97</f>
        <v>1</v>
      </c>
      <c r="BF1192" s="696">
        <f>'4 - Electr UW allocation ktoe'!BF97</f>
        <v>1</v>
      </c>
      <c r="BG1192" s="696">
        <f>'4 - Electr UW allocation ktoe'!BG97</f>
        <v>1</v>
      </c>
      <c r="BH1192" s="696">
        <f>'4 - Electr UW allocation ktoe'!BH97</f>
        <v>1</v>
      </c>
    </row>
    <row r="1193" spans="1:60" s="696" customFormat="1" ht="12.75" x14ac:dyDescent="0.2">
      <c r="A1193" s="696" t="s">
        <v>6</v>
      </c>
      <c r="B1193" s="696" t="s">
        <v>7</v>
      </c>
      <c r="C1193" s="696" t="s">
        <v>14</v>
      </c>
      <c r="D1193" s="696" t="s">
        <v>834</v>
      </c>
      <c r="E1193" s="699" t="s">
        <v>1051</v>
      </c>
      <c r="F1193" s="696" t="s">
        <v>11</v>
      </c>
      <c r="G1193" s="696">
        <f>'4 - Electr UW allocation ktoe'!G99</f>
        <v>0.1</v>
      </c>
      <c r="H1193" s="696">
        <f>'4 - Electr UW allocation ktoe'!H99</f>
        <v>0.1</v>
      </c>
      <c r="I1193" s="696">
        <f>'4 - Electr UW allocation ktoe'!I99</f>
        <v>0.1</v>
      </c>
      <c r="J1193" s="696">
        <f>'4 - Electr UW allocation ktoe'!J99</f>
        <v>0.1</v>
      </c>
      <c r="K1193" s="696">
        <f>'4 - Electr UW allocation ktoe'!K99</f>
        <v>0.1</v>
      </c>
      <c r="L1193" s="696">
        <f>'4 - Electr UW allocation ktoe'!L99</f>
        <v>0.1</v>
      </c>
      <c r="M1193" s="696">
        <f>'4 - Electr UW allocation ktoe'!M99</f>
        <v>0.1</v>
      </c>
      <c r="N1193" s="696">
        <f>'4 - Electr UW allocation ktoe'!N99</f>
        <v>0.1</v>
      </c>
      <c r="O1193" s="696">
        <f>'4 - Electr UW allocation ktoe'!O99</f>
        <v>0.1</v>
      </c>
      <c r="P1193" s="696">
        <f>'4 - Electr UW allocation ktoe'!P99</f>
        <v>0.1</v>
      </c>
      <c r="Q1193" s="696">
        <f>'4 - Electr UW allocation ktoe'!Q99</f>
        <v>0.1</v>
      </c>
      <c r="R1193" s="696">
        <f>'4 - Electr UW allocation ktoe'!R99</f>
        <v>0.1</v>
      </c>
      <c r="S1193" s="696">
        <f>'4 - Electr UW allocation ktoe'!S99</f>
        <v>0.1</v>
      </c>
      <c r="T1193" s="696">
        <f>'4 - Electr UW allocation ktoe'!T99</f>
        <v>0.1</v>
      </c>
      <c r="U1193" s="696">
        <f>'4 - Electr UW allocation ktoe'!U99</f>
        <v>0.1</v>
      </c>
      <c r="V1193" s="696">
        <f>'4 - Electr UW allocation ktoe'!V99</f>
        <v>0.1</v>
      </c>
      <c r="W1193" s="696">
        <f>'4 - Electr UW allocation ktoe'!W99</f>
        <v>0.1</v>
      </c>
      <c r="X1193" s="696">
        <f>'4 - Electr UW allocation ktoe'!X99</f>
        <v>0.1</v>
      </c>
      <c r="Y1193" s="696">
        <f>'4 - Electr UW allocation ktoe'!Y99</f>
        <v>0.1</v>
      </c>
      <c r="Z1193" s="696">
        <f>'4 - Electr UW allocation ktoe'!Z99</f>
        <v>0.1</v>
      </c>
      <c r="AA1193" s="696">
        <f>'4 - Electr UW allocation ktoe'!AA99</f>
        <v>0.1</v>
      </c>
      <c r="AB1193" s="696">
        <f>'4 - Electr UW allocation ktoe'!AB99</f>
        <v>0.1</v>
      </c>
      <c r="AC1193" s="696">
        <f>'4 - Electr UW allocation ktoe'!AC99</f>
        <v>0.1</v>
      </c>
      <c r="AD1193" s="696">
        <f>'4 - Electr UW allocation ktoe'!AD99</f>
        <v>0.1</v>
      </c>
      <c r="AE1193" s="696">
        <f>'4 - Electr UW allocation ktoe'!AE99</f>
        <v>0.1</v>
      </c>
      <c r="AF1193" s="696">
        <f>'4 - Electr UW allocation ktoe'!AF99</f>
        <v>0.1</v>
      </c>
      <c r="AG1193" s="696">
        <f>'4 - Electr UW allocation ktoe'!AG99</f>
        <v>0.1</v>
      </c>
      <c r="AH1193" s="696">
        <f>'4 - Electr UW allocation ktoe'!AH99</f>
        <v>0.1</v>
      </c>
      <c r="AI1193" s="696">
        <f>'4 - Electr UW allocation ktoe'!AI99</f>
        <v>0.1</v>
      </c>
      <c r="AJ1193" s="696">
        <f>'4 - Electr UW allocation ktoe'!AJ99</f>
        <v>0.1</v>
      </c>
      <c r="AK1193" s="696">
        <f>'4 - Electr UW allocation ktoe'!AK99</f>
        <v>0.1</v>
      </c>
      <c r="AL1193" s="696">
        <f>'4 - Electr UW allocation ktoe'!AL99</f>
        <v>0.1</v>
      </c>
      <c r="AM1193" s="696">
        <f>'4 - Electr UW allocation ktoe'!AM99</f>
        <v>0.1</v>
      </c>
      <c r="AN1193" s="696">
        <f>'4 - Electr UW allocation ktoe'!AN99</f>
        <v>0.1</v>
      </c>
      <c r="AO1193" s="696">
        <f>'4 - Electr UW allocation ktoe'!AO99</f>
        <v>0.1</v>
      </c>
      <c r="AP1193" s="696">
        <f>'4 - Electr UW allocation ktoe'!AP99</f>
        <v>0.1</v>
      </c>
      <c r="AQ1193" s="696">
        <f>'4 - Electr UW allocation ktoe'!AQ99</f>
        <v>0.1</v>
      </c>
      <c r="AR1193" s="696">
        <f>'4 - Electr UW allocation ktoe'!AR99</f>
        <v>0.1</v>
      </c>
      <c r="AS1193" s="696">
        <f>'4 - Electr UW allocation ktoe'!AS99</f>
        <v>0.1</v>
      </c>
      <c r="AT1193" s="696">
        <f>'4 - Electr UW allocation ktoe'!AT99</f>
        <v>0.1</v>
      </c>
      <c r="AU1193" s="696">
        <f>'4 - Electr UW allocation ktoe'!AU99</f>
        <v>0.1</v>
      </c>
      <c r="AV1193" s="696">
        <f>'4 - Electr UW allocation ktoe'!AV99</f>
        <v>0.1</v>
      </c>
      <c r="AW1193" s="696">
        <f>'4 - Electr UW allocation ktoe'!AW99</f>
        <v>0.1</v>
      </c>
      <c r="AX1193" s="696">
        <f>'4 - Electr UW allocation ktoe'!AX99</f>
        <v>0.1</v>
      </c>
      <c r="AY1193" s="696">
        <f>'4 - Electr UW allocation ktoe'!AY99</f>
        <v>0.1</v>
      </c>
      <c r="AZ1193" s="696">
        <f>'4 - Electr UW allocation ktoe'!AZ99</f>
        <v>0.1</v>
      </c>
      <c r="BA1193" s="696">
        <f>'4 - Electr UW allocation ktoe'!BA99</f>
        <v>0.1</v>
      </c>
      <c r="BB1193" s="696">
        <f>'4 - Electr UW allocation ktoe'!BB99</f>
        <v>0.1</v>
      </c>
      <c r="BC1193" s="696">
        <f>'4 - Electr UW allocation ktoe'!BC99</f>
        <v>0.1</v>
      </c>
      <c r="BD1193" s="696">
        <f>'4 - Electr UW allocation ktoe'!BD99</f>
        <v>0.1</v>
      </c>
      <c r="BE1193" s="696">
        <f>'4 - Electr UW allocation ktoe'!BE99</f>
        <v>0.1</v>
      </c>
      <c r="BF1193" s="696">
        <f>'4 - Electr UW allocation ktoe'!BF99</f>
        <v>0.1</v>
      </c>
      <c r="BG1193" s="696">
        <f>'4 - Electr UW allocation ktoe'!BG99</f>
        <v>0.1</v>
      </c>
      <c r="BH1193" s="696">
        <f>'4 - Electr UW allocation ktoe'!BH99</f>
        <v>0.1</v>
      </c>
    </row>
    <row r="1194" spans="1:60" s="696" customFormat="1" ht="12.75" x14ac:dyDescent="0.2">
      <c r="A1194" s="696" t="s">
        <v>6</v>
      </c>
      <c r="B1194" s="696" t="s">
        <v>7</v>
      </c>
      <c r="C1194" s="696" t="s">
        <v>14</v>
      </c>
      <c r="D1194" s="696" t="s">
        <v>834</v>
      </c>
      <c r="E1194" s="699" t="s">
        <v>1051</v>
      </c>
      <c r="F1194" s="696" t="s">
        <v>12</v>
      </c>
      <c r="G1194" s="700">
        <f>'3 Heat eta and phi'!D$43</f>
        <v>0.8</v>
      </c>
      <c r="H1194" s="700">
        <f>'3 Heat eta and phi'!E$43</f>
        <v>0.80200000000000005</v>
      </c>
      <c r="I1194" s="700">
        <f>'3 Heat eta and phi'!F$43</f>
        <v>0.80400000000000005</v>
      </c>
      <c r="J1194" s="700">
        <f>'3 Heat eta and phi'!G$43</f>
        <v>0.80600000000000005</v>
      </c>
      <c r="K1194" s="700">
        <f>'3 Heat eta and phi'!H$43</f>
        <v>0.80800000000000005</v>
      </c>
      <c r="L1194" s="700">
        <f>'3 Heat eta and phi'!I$43</f>
        <v>0.81</v>
      </c>
      <c r="M1194" s="700">
        <f>'3 Heat eta and phi'!J$43</f>
        <v>0.81200000000000006</v>
      </c>
      <c r="N1194" s="700">
        <f>'3 Heat eta and phi'!K$43</f>
        <v>0.81399999999999995</v>
      </c>
      <c r="O1194" s="700">
        <f>'3 Heat eta and phi'!L$43</f>
        <v>0.81599999999999995</v>
      </c>
      <c r="P1194" s="700">
        <f>'3 Heat eta and phi'!M$43</f>
        <v>0.81799999999999995</v>
      </c>
      <c r="Q1194" s="700">
        <f>'3 Heat eta and phi'!N$43</f>
        <v>0.82</v>
      </c>
      <c r="R1194" s="700">
        <f>'3 Heat eta and phi'!O$43</f>
        <v>0.82199999999999995</v>
      </c>
      <c r="S1194" s="700">
        <f>'3 Heat eta and phi'!P$43</f>
        <v>0.82399999999999995</v>
      </c>
      <c r="T1194" s="700">
        <f>'3 Heat eta and phi'!Q$43</f>
        <v>0.82599999999999996</v>
      </c>
      <c r="U1194" s="700">
        <f>'3 Heat eta and phi'!R$43</f>
        <v>0.82799999999999996</v>
      </c>
      <c r="V1194" s="700">
        <f>'3 Heat eta and phi'!S$43</f>
        <v>0.83</v>
      </c>
      <c r="W1194" s="700">
        <f>'3 Heat eta and phi'!T$43</f>
        <v>0.83199999999999996</v>
      </c>
      <c r="X1194" s="700">
        <f>'3 Heat eta and phi'!U$43</f>
        <v>0.83399999999999996</v>
      </c>
      <c r="Y1194" s="700">
        <f>'3 Heat eta and phi'!V$43</f>
        <v>0.83599999999999997</v>
      </c>
      <c r="Z1194" s="700">
        <f>'3 Heat eta and phi'!W$43</f>
        <v>0.83799999999999997</v>
      </c>
      <c r="AA1194" s="700">
        <f>'3 Heat eta and phi'!X$43</f>
        <v>0.84</v>
      </c>
      <c r="AB1194" s="700">
        <f>'3 Heat eta and phi'!Y$43</f>
        <v>0.84199999999999997</v>
      </c>
      <c r="AC1194" s="700">
        <f>'3 Heat eta and phi'!Z$43</f>
        <v>0.84399999999999997</v>
      </c>
      <c r="AD1194" s="700">
        <f>'3 Heat eta and phi'!AA$43</f>
        <v>0.84599999999999997</v>
      </c>
      <c r="AE1194" s="700">
        <f>'3 Heat eta and phi'!AB$43</f>
        <v>0.84799999999999998</v>
      </c>
      <c r="AF1194" s="700">
        <f>'3 Heat eta and phi'!AC$43</f>
        <v>0.85</v>
      </c>
      <c r="AG1194" s="700">
        <f>'3 Heat eta and phi'!AD$43</f>
        <v>0.85199999999999998</v>
      </c>
      <c r="AH1194" s="700">
        <f>'3 Heat eta and phi'!AE$43</f>
        <v>0.85399999999999998</v>
      </c>
      <c r="AI1194" s="700">
        <f>'3 Heat eta and phi'!AF$43</f>
        <v>0.85599999999999998</v>
      </c>
      <c r="AJ1194" s="700">
        <f>'3 Heat eta and phi'!AG$43</f>
        <v>0.85799999999999998</v>
      </c>
      <c r="AK1194" s="700">
        <f>'3 Heat eta and phi'!AH$43</f>
        <v>0.86</v>
      </c>
      <c r="AL1194" s="700">
        <f>'3 Heat eta and phi'!AI$43</f>
        <v>0.86199999999999999</v>
      </c>
      <c r="AM1194" s="700">
        <f>'3 Heat eta and phi'!AJ$43</f>
        <v>0.86399999999999999</v>
      </c>
      <c r="AN1194" s="700">
        <f>'3 Heat eta and phi'!AK$43</f>
        <v>0.86599999999999999</v>
      </c>
      <c r="AO1194" s="700">
        <f>'3 Heat eta and phi'!AL$43</f>
        <v>0.86799999999999999</v>
      </c>
      <c r="AP1194" s="700">
        <f>'3 Heat eta and phi'!AM$43</f>
        <v>0.87</v>
      </c>
      <c r="AQ1194" s="700">
        <f>'3 Heat eta and phi'!AN$43</f>
        <v>0.872</v>
      </c>
      <c r="AR1194" s="700">
        <f>'3 Heat eta and phi'!AO$43</f>
        <v>0.874</v>
      </c>
      <c r="AS1194" s="700">
        <f>'3 Heat eta and phi'!AP$43</f>
        <v>0.876</v>
      </c>
      <c r="AT1194" s="700">
        <f>'3 Heat eta and phi'!AQ$43</f>
        <v>0.878</v>
      </c>
      <c r="AU1194" s="700">
        <f>'3 Heat eta and phi'!AR$43</f>
        <v>0.88</v>
      </c>
      <c r="AV1194" s="700">
        <f>'3 Heat eta and phi'!AS$43</f>
        <v>0.88200000000000001</v>
      </c>
      <c r="AW1194" s="700">
        <f>'3 Heat eta and phi'!AT$43</f>
        <v>0.88400000000000001</v>
      </c>
      <c r="AX1194" s="700">
        <f>'3 Heat eta and phi'!AU$43</f>
        <v>0.88600000000000001</v>
      </c>
      <c r="AY1194" s="700">
        <f>'3 Heat eta and phi'!AV$43</f>
        <v>0.88800000000000001</v>
      </c>
      <c r="AZ1194" s="700">
        <f>'3 Heat eta and phi'!AW$43</f>
        <v>0.89</v>
      </c>
      <c r="BA1194" s="700">
        <f>'3 Heat eta and phi'!AX$43</f>
        <v>0.89200000000000002</v>
      </c>
      <c r="BB1194" s="700">
        <f>'3 Heat eta and phi'!AY$43</f>
        <v>0.89400000000000002</v>
      </c>
      <c r="BC1194" s="700">
        <f>'3 Heat eta and phi'!AZ$43</f>
        <v>0.89600000000000002</v>
      </c>
      <c r="BD1194" s="700">
        <f>'3 Heat eta and phi'!BA$43</f>
        <v>0.89800000000000002</v>
      </c>
      <c r="BE1194" s="700">
        <f>'3 Heat eta and phi'!BB$43</f>
        <v>0.9</v>
      </c>
      <c r="BF1194" s="700">
        <f>'3 Heat eta and phi'!BC$43</f>
        <v>0.90200000000000002</v>
      </c>
      <c r="BG1194" s="700">
        <f>'3 Heat eta and phi'!BD$43</f>
        <v>0.90400000000000003</v>
      </c>
      <c r="BH1194" s="700">
        <f>'3 Heat eta and phi'!BE$43</f>
        <v>0.90600000000000003</v>
      </c>
    </row>
    <row r="1195" spans="1:60" s="696" customFormat="1" ht="12.75" x14ac:dyDescent="0.2">
      <c r="A1195" s="696" t="s">
        <v>6</v>
      </c>
      <c r="B1195" s="696" t="s">
        <v>7</v>
      </c>
      <c r="C1195" s="696" t="s">
        <v>14</v>
      </c>
      <c r="D1195" s="696" t="s">
        <v>834</v>
      </c>
      <c r="E1195" s="699" t="s">
        <v>1051</v>
      </c>
      <c r="F1195" s="696" t="s">
        <v>13</v>
      </c>
      <c r="G1195" s="700">
        <f>'3 Heat eta and phi'!D$46</f>
        <v>0.40171211160431208</v>
      </c>
      <c r="H1195" s="700">
        <f>'3 Heat eta and phi'!E$46</f>
        <v>0.40134221094905953</v>
      </c>
      <c r="I1195" s="700">
        <f>'3 Heat eta and phi'!F$46</f>
        <v>0.40445994504333127</v>
      </c>
      <c r="J1195" s="700">
        <f>'3 Heat eta and phi'!G$46</f>
        <v>0.4048826886493343</v>
      </c>
      <c r="K1195" s="700">
        <f>'3 Heat eta and phi'!H$46</f>
        <v>0.40282181357006985</v>
      </c>
      <c r="L1195" s="700">
        <f>'3 Heat eta and phi'!I$46</f>
        <v>0.40393151553582751</v>
      </c>
      <c r="M1195" s="700">
        <f>'3 Heat eta and phi'!J$46</f>
        <v>0.40287465652082011</v>
      </c>
      <c r="N1195" s="700">
        <f>'3 Heat eta and phi'!K$46</f>
        <v>0.40208201225956464</v>
      </c>
      <c r="O1195" s="700">
        <f>'3 Heat eta and phi'!L$46</f>
        <v>0.40271612766856901</v>
      </c>
      <c r="P1195" s="700">
        <f>'3 Heat eta and phi'!M$46</f>
        <v>0.40308602832382168</v>
      </c>
      <c r="Q1195" s="700">
        <f>'3 Heat eta and phi'!N$46</f>
        <v>0.40255759881631803</v>
      </c>
      <c r="R1195" s="700">
        <f>'3 Heat eta and phi'!O$46</f>
        <v>0.40261044176706828</v>
      </c>
      <c r="S1195" s="700">
        <f>'3 Heat eta and phi'!P$46</f>
        <v>0.40308602832382168</v>
      </c>
      <c r="T1195" s="700">
        <f>'3 Heat eta and phi'!Q$46</f>
        <v>0.4022933840625661</v>
      </c>
      <c r="U1195" s="700">
        <f>'3 Heat eta and phi'!R$46</f>
        <v>0.40287465652082011</v>
      </c>
      <c r="V1195" s="700">
        <f>'3 Heat eta and phi'!S$46</f>
        <v>0.40102515324455723</v>
      </c>
      <c r="W1195" s="700">
        <f>'3 Heat eta and phi'!T$46</f>
        <v>0.40076093849080541</v>
      </c>
      <c r="X1195" s="700">
        <f>'3 Heat eta and phi'!U$46</f>
        <v>0.4033502430775735</v>
      </c>
      <c r="Y1195" s="700">
        <f>'3 Heat eta and phi'!V$46</f>
        <v>0.40234622701331646</v>
      </c>
      <c r="Z1195" s="700">
        <f>'3 Heat eta and phi'!W$46</f>
        <v>0.40435425914183065</v>
      </c>
      <c r="AA1195" s="700">
        <f>'3 Heat eta and phi'!X$46</f>
        <v>0.40271612766856901</v>
      </c>
      <c r="AB1195" s="700">
        <f>'3 Heat eta and phi'!Y$46</f>
        <v>0.402134855210315</v>
      </c>
      <c r="AC1195" s="700">
        <f>'3 Heat eta and phi'!Z$46</f>
        <v>0.40250475586556766</v>
      </c>
      <c r="AD1195" s="700">
        <f>'3 Heat eta and phi'!AA$46</f>
        <v>0.40160642570281135</v>
      </c>
      <c r="AE1195" s="700">
        <f>'3 Heat eta and phi'!AB$46</f>
        <v>0.40202916930881427</v>
      </c>
      <c r="AF1195" s="700">
        <f>'3 Heat eta and phi'!AC$46</f>
        <v>0.40409004438807872</v>
      </c>
      <c r="AG1195" s="700">
        <f>'3 Heat eta and phi'!AD$46</f>
        <v>0.40414288733882908</v>
      </c>
      <c r="AH1195" s="700">
        <f>'3 Heat eta and phi'!AE$46</f>
        <v>0.40340308602832387</v>
      </c>
      <c r="AI1195" s="700">
        <f>'3 Heat eta and phi'!AF$46</f>
        <v>0.4022933840625661</v>
      </c>
      <c r="AJ1195" s="700">
        <f>'3 Heat eta and phi'!AG$46</f>
        <v>0.39996829422954983</v>
      </c>
      <c r="AK1195" s="700">
        <f>'3 Heat eta and phi'!AH$46</f>
        <v>0.40007398013105056</v>
      </c>
      <c r="AL1195" s="700">
        <f>'3 Heat eta and phi'!AI$46</f>
        <v>0.40255759881631803</v>
      </c>
      <c r="AM1195" s="700">
        <f>'3 Heat eta and phi'!AJ$46</f>
        <v>0.40165926865356172</v>
      </c>
      <c r="AN1195" s="700">
        <f>'3 Heat eta and phi'!AK$46</f>
        <v>0.40292749947157058</v>
      </c>
      <c r="AO1195" s="700">
        <f>'3 Heat eta and phi'!AL$46</f>
        <v>0.40113083914605796</v>
      </c>
      <c r="AP1195" s="700">
        <f>'3 Heat eta and phi'!AM$46</f>
        <v>0.39965123652504764</v>
      </c>
      <c r="AQ1195" s="700">
        <f>'3 Heat eta and phi'!AN$46</f>
        <v>0.40329740012682325</v>
      </c>
      <c r="AR1195" s="700">
        <f>'3 Heat eta and phi'!AO$46</f>
        <v>0.40091946734305661</v>
      </c>
      <c r="AS1195" s="700">
        <f>'3 Heat eta and phi'!AP$46</f>
        <v>0.40070809554005504</v>
      </c>
      <c r="AT1195" s="700">
        <f>'3 Heat eta and phi'!AQ$46</f>
        <v>0.40012682308180103</v>
      </c>
      <c r="AU1195" s="700">
        <f>'3 Heat eta and phi'!AR$46</f>
        <v>0.40097231029380687</v>
      </c>
      <c r="AV1195" s="700">
        <f>'3 Heat eta and phi'!AS$46</f>
        <v>0.40123652504755869</v>
      </c>
      <c r="AW1195" s="700">
        <f>'3 Heat eta and phi'!AT$46</f>
        <v>0.40054956668780395</v>
      </c>
      <c r="AX1195" s="700">
        <f>'3 Heat eta and phi'!AU$46</f>
        <v>0.40033819488480238</v>
      </c>
      <c r="AY1195" s="700">
        <f>'3 Heat eta and phi'!AV$46</f>
        <v>0.40065525258930468</v>
      </c>
      <c r="AZ1195" s="700">
        <f>'3 Heat eta and phi'!AW$46</f>
        <v>0.40039103783555285</v>
      </c>
      <c r="BA1195" s="700">
        <f>'3 Heat eta and phi'!AX$46</f>
        <v>0.40017966603255128</v>
      </c>
      <c r="BB1195" s="700">
        <f>'3 Heat eta and phi'!AY$46</f>
        <v>0.40023250898330165</v>
      </c>
      <c r="BC1195" s="700">
        <f>'3 Heat eta and phi'!AZ$46</f>
        <v>0.40139505389980978</v>
      </c>
      <c r="BD1195" s="700">
        <f>'3 Heat eta and phi'!BA$46</f>
        <v>0.40123652504755869</v>
      </c>
      <c r="BE1195" s="700">
        <f>'3 Heat eta and phi'!BB$46</f>
        <v>0.40329740012682325</v>
      </c>
      <c r="BF1195" s="700">
        <f>'3 Heat eta and phi'!BC$46</f>
        <v>0.40123652504755869</v>
      </c>
      <c r="BG1195" s="700">
        <f>'3 Heat eta and phi'!BD$46</f>
        <v>0.40192348340731354</v>
      </c>
      <c r="BH1195" s="700">
        <f>'3 Heat eta and phi'!BE$46</f>
        <v>0.40266328471781876</v>
      </c>
    </row>
    <row r="1196" spans="1:60" s="696" customFormat="1" ht="12.75" x14ac:dyDescent="0.2">
      <c r="A1196" s="696" t="s">
        <v>6</v>
      </c>
      <c r="B1196" s="696" t="s">
        <v>7</v>
      </c>
      <c r="C1196" s="696" t="s">
        <v>14</v>
      </c>
      <c r="D1196" s="696" t="s">
        <v>1024</v>
      </c>
      <c r="E1196" s="699" t="s">
        <v>1052</v>
      </c>
      <c r="F1196" s="696" t="s">
        <v>11</v>
      </c>
      <c r="G1196" s="696">
        <f>'4 - Electr UW allocation ktoe'!G104</f>
        <v>0.15</v>
      </c>
      <c r="H1196" s="696">
        <f>'4 - Electr UW allocation ktoe'!H104</f>
        <v>0.15</v>
      </c>
      <c r="I1196" s="696">
        <f>'4 - Electr UW allocation ktoe'!I104</f>
        <v>0.15</v>
      </c>
      <c r="J1196" s="696">
        <f>'4 - Electr UW allocation ktoe'!J104</f>
        <v>0.15</v>
      </c>
      <c r="K1196" s="696">
        <f>'4 - Electr UW allocation ktoe'!K104</f>
        <v>0.15</v>
      </c>
      <c r="L1196" s="696">
        <f>'4 - Electr UW allocation ktoe'!L104</f>
        <v>0.15</v>
      </c>
      <c r="M1196" s="696">
        <f>'4 - Electr UW allocation ktoe'!M104</f>
        <v>0.15</v>
      </c>
      <c r="N1196" s="696">
        <f>'4 - Electr UW allocation ktoe'!N104</f>
        <v>0.15</v>
      </c>
      <c r="O1196" s="696">
        <f>'4 - Electr UW allocation ktoe'!O104</f>
        <v>0.15</v>
      </c>
      <c r="P1196" s="696">
        <f>'4 - Electr UW allocation ktoe'!P104</f>
        <v>0.15</v>
      </c>
      <c r="Q1196" s="696">
        <f>'4 - Electr UW allocation ktoe'!Q104</f>
        <v>0.15</v>
      </c>
      <c r="R1196" s="696">
        <f>'4 - Electr UW allocation ktoe'!R104</f>
        <v>0.15</v>
      </c>
      <c r="S1196" s="696">
        <f>'4 - Electr UW allocation ktoe'!S104</f>
        <v>0.15</v>
      </c>
      <c r="T1196" s="696">
        <f>'4 - Electr UW allocation ktoe'!T104</f>
        <v>0.15</v>
      </c>
      <c r="U1196" s="696">
        <f>'4 - Electr UW allocation ktoe'!U104</f>
        <v>0.15</v>
      </c>
      <c r="V1196" s="696">
        <f>'4 - Electr UW allocation ktoe'!V104</f>
        <v>0.15</v>
      </c>
      <c r="W1196" s="696">
        <f>'4 - Electr UW allocation ktoe'!W104</f>
        <v>0.15</v>
      </c>
      <c r="X1196" s="696">
        <f>'4 - Electr UW allocation ktoe'!X104</f>
        <v>0.15</v>
      </c>
      <c r="Y1196" s="696">
        <f>'4 - Electr UW allocation ktoe'!Y104</f>
        <v>0.15</v>
      </c>
      <c r="Z1196" s="696">
        <f>'4 - Electr UW allocation ktoe'!Z104</f>
        <v>0.15</v>
      </c>
      <c r="AA1196" s="696">
        <f>'4 - Electr UW allocation ktoe'!AA104</f>
        <v>0.15</v>
      </c>
      <c r="AB1196" s="696">
        <f>'4 - Electr UW allocation ktoe'!AB104</f>
        <v>0.15</v>
      </c>
      <c r="AC1196" s="696">
        <f>'4 - Electr UW allocation ktoe'!AC104</f>
        <v>0.15</v>
      </c>
      <c r="AD1196" s="696">
        <f>'4 - Electr UW allocation ktoe'!AD104</f>
        <v>0.15</v>
      </c>
      <c r="AE1196" s="696">
        <f>'4 - Electr UW allocation ktoe'!AE104</f>
        <v>0.15</v>
      </c>
      <c r="AF1196" s="696">
        <f>'4 - Electr UW allocation ktoe'!AF104</f>
        <v>0.15</v>
      </c>
      <c r="AG1196" s="696">
        <f>'4 - Electr UW allocation ktoe'!AG104</f>
        <v>0.15</v>
      </c>
      <c r="AH1196" s="696">
        <f>'4 - Electr UW allocation ktoe'!AH104</f>
        <v>0.15</v>
      </c>
      <c r="AI1196" s="696">
        <f>'4 - Electr UW allocation ktoe'!AI104</f>
        <v>0.15</v>
      </c>
      <c r="AJ1196" s="696">
        <f>'4 - Electr UW allocation ktoe'!AJ104</f>
        <v>0.15</v>
      </c>
      <c r="AK1196" s="696">
        <f>'4 - Electr UW allocation ktoe'!AK104</f>
        <v>0.15</v>
      </c>
      <c r="AL1196" s="696">
        <f>'4 - Electr UW allocation ktoe'!AL104</f>
        <v>0.15</v>
      </c>
      <c r="AM1196" s="696">
        <f>'4 - Electr UW allocation ktoe'!AM104</f>
        <v>0.15</v>
      </c>
      <c r="AN1196" s="696">
        <f>'4 - Electr UW allocation ktoe'!AN104</f>
        <v>0.15</v>
      </c>
      <c r="AO1196" s="696">
        <f>'4 - Electr UW allocation ktoe'!AO104</f>
        <v>0.15</v>
      </c>
      <c r="AP1196" s="696">
        <f>'4 - Electr UW allocation ktoe'!AP104</f>
        <v>0.15</v>
      </c>
      <c r="AQ1196" s="696">
        <f>'4 - Electr UW allocation ktoe'!AQ104</f>
        <v>0.15</v>
      </c>
      <c r="AR1196" s="696">
        <f>'4 - Electr UW allocation ktoe'!AR104</f>
        <v>0.15</v>
      </c>
      <c r="AS1196" s="696">
        <f>'4 - Electr UW allocation ktoe'!AS104</f>
        <v>0.15</v>
      </c>
      <c r="AT1196" s="696">
        <f>'4 - Electr UW allocation ktoe'!AT104</f>
        <v>0.15</v>
      </c>
      <c r="AU1196" s="696">
        <f>'4 - Electr UW allocation ktoe'!AU104</f>
        <v>0.15</v>
      </c>
      <c r="AV1196" s="696">
        <f>'4 - Electr UW allocation ktoe'!AV104</f>
        <v>0.15</v>
      </c>
      <c r="AW1196" s="696">
        <f>'4 - Electr UW allocation ktoe'!AW104</f>
        <v>0.15</v>
      </c>
      <c r="AX1196" s="696">
        <f>'4 - Electr UW allocation ktoe'!AX104</f>
        <v>0.15</v>
      </c>
      <c r="AY1196" s="696">
        <f>'4 - Electr UW allocation ktoe'!AY104</f>
        <v>0.15</v>
      </c>
      <c r="AZ1196" s="696">
        <f>'4 - Electr UW allocation ktoe'!AZ104</f>
        <v>0.15</v>
      </c>
      <c r="BA1196" s="696">
        <f>'4 - Electr UW allocation ktoe'!BA104</f>
        <v>0.15</v>
      </c>
      <c r="BB1196" s="696">
        <f>'4 - Electr UW allocation ktoe'!BB104</f>
        <v>0.15</v>
      </c>
      <c r="BC1196" s="696">
        <f>'4 - Electr UW allocation ktoe'!BC104</f>
        <v>0.15</v>
      </c>
      <c r="BD1196" s="696">
        <f>'4 - Electr UW allocation ktoe'!BD104</f>
        <v>0.15</v>
      </c>
      <c r="BE1196" s="696">
        <f>'4 - Electr UW allocation ktoe'!BE104</f>
        <v>0.15</v>
      </c>
      <c r="BF1196" s="696">
        <f>'4 - Electr UW allocation ktoe'!BF104</f>
        <v>0.15</v>
      </c>
      <c r="BG1196" s="696">
        <f>'4 - Electr UW allocation ktoe'!BG104</f>
        <v>0.15</v>
      </c>
      <c r="BH1196" s="696">
        <f>'4 - Electr UW allocation ktoe'!BH104</f>
        <v>0.15</v>
      </c>
    </row>
    <row r="1197" spans="1:60" s="696" customFormat="1" ht="12.75" x14ac:dyDescent="0.2">
      <c r="A1197" s="696" t="s">
        <v>6</v>
      </c>
      <c r="B1197" s="696" t="s">
        <v>7</v>
      </c>
      <c r="C1197" s="696" t="s">
        <v>14</v>
      </c>
      <c r="D1197" s="696" t="s">
        <v>1024</v>
      </c>
      <c r="E1197" s="699" t="s">
        <v>1052</v>
      </c>
      <c r="F1197" s="696" t="s">
        <v>12</v>
      </c>
      <c r="G1197" s="696">
        <f>'4 - Electr UW allocation ktoe'!G105</f>
        <v>0.2</v>
      </c>
      <c r="H1197" s="696">
        <f>'4 - Electr UW allocation ktoe'!H105</f>
        <v>0.2</v>
      </c>
      <c r="I1197" s="696">
        <f>'4 - Electr UW allocation ktoe'!I105</f>
        <v>0.2</v>
      </c>
      <c r="J1197" s="696">
        <f>'4 - Electr UW allocation ktoe'!J105</f>
        <v>0.2</v>
      </c>
      <c r="K1197" s="696">
        <f>'4 - Electr UW allocation ktoe'!K105</f>
        <v>0.2</v>
      </c>
      <c r="L1197" s="696">
        <f>'4 - Electr UW allocation ktoe'!L105</f>
        <v>0.2</v>
      </c>
      <c r="M1197" s="696">
        <f>'4 - Electr UW allocation ktoe'!M105</f>
        <v>0.2</v>
      </c>
      <c r="N1197" s="696">
        <f>'4 - Electr UW allocation ktoe'!N105</f>
        <v>0.2</v>
      </c>
      <c r="O1197" s="696">
        <f>'4 - Electr UW allocation ktoe'!O105</f>
        <v>0.2</v>
      </c>
      <c r="P1197" s="696">
        <f>'4 - Electr UW allocation ktoe'!P105</f>
        <v>0.2</v>
      </c>
      <c r="Q1197" s="696">
        <f>'4 - Electr UW allocation ktoe'!Q105</f>
        <v>0.2</v>
      </c>
      <c r="R1197" s="696">
        <f>'4 - Electr UW allocation ktoe'!R105</f>
        <v>0.2</v>
      </c>
      <c r="S1197" s="696">
        <f>'4 - Electr UW allocation ktoe'!S105</f>
        <v>0.2</v>
      </c>
      <c r="T1197" s="696">
        <f>'4 - Electr UW allocation ktoe'!T105</f>
        <v>0.2</v>
      </c>
      <c r="U1197" s="696">
        <f>'4 - Electr UW allocation ktoe'!U105</f>
        <v>0.2</v>
      </c>
      <c r="V1197" s="696">
        <f>'4 - Electr UW allocation ktoe'!V105</f>
        <v>0.2</v>
      </c>
      <c r="W1197" s="696">
        <f>'4 - Electr UW allocation ktoe'!W105</f>
        <v>0.2</v>
      </c>
      <c r="X1197" s="696">
        <f>'4 - Electr UW allocation ktoe'!X105</f>
        <v>0.2</v>
      </c>
      <c r="Y1197" s="696">
        <f>'4 - Electr UW allocation ktoe'!Y105</f>
        <v>0.2</v>
      </c>
      <c r="Z1197" s="696">
        <f>'4 - Electr UW allocation ktoe'!Z105</f>
        <v>0.2</v>
      </c>
      <c r="AA1197" s="696">
        <f>'4 - Electr UW allocation ktoe'!AA105</f>
        <v>0.2</v>
      </c>
      <c r="AB1197" s="696">
        <f>'4 - Electr UW allocation ktoe'!AB105</f>
        <v>0.2</v>
      </c>
      <c r="AC1197" s="696">
        <f>'4 - Electr UW allocation ktoe'!AC105</f>
        <v>0.2</v>
      </c>
      <c r="AD1197" s="696">
        <f>'4 - Electr UW allocation ktoe'!AD105</f>
        <v>0.2</v>
      </c>
      <c r="AE1197" s="696">
        <f>'4 - Electr UW allocation ktoe'!AE105</f>
        <v>0.2</v>
      </c>
      <c r="AF1197" s="696">
        <f>'4 - Electr UW allocation ktoe'!AF105</f>
        <v>0.2</v>
      </c>
      <c r="AG1197" s="696">
        <f>'4 - Electr UW allocation ktoe'!AG105</f>
        <v>0.2</v>
      </c>
      <c r="AH1197" s="696">
        <f>'4 - Electr UW allocation ktoe'!AH105</f>
        <v>0.2</v>
      </c>
      <c r="AI1197" s="696">
        <f>'4 - Electr UW allocation ktoe'!AI105</f>
        <v>0.2</v>
      </c>
      <c r="AJ1197" s="696">
        <f>'4 - Electr UW allocation ktoe'!AJ105</f>
        <v>0.2</v>
      </c>
      <c r="AK1197" s="696">
        <f>'4 - Electr UW allocation ktoe'!AK105</f>
        <v>0.2</v>
      </c>
      <c r="AL1197" s="696">
        <f>'4 - Electr UW allocation ktoe'!AL105</f>
        <v>0.2</v>
      </c>
      <c r="AM1197" s="696">
        <f>'4 - Electr UW allocation ktoe'!AM105</f>
        <v>0.2</v>
      </c>
      <c r="AN1197" s="696">
        <f>'4 - Electr UW allocation ktoe'!AN105</f>
        <v>0.2</v>
      </c>
      <c r="AO1197" s="696">
        <f>'4 - Electr UW allocation ktoe'!AO105</f>
        <v>0.2</v>
      </c>
      <c r="AP1197" s="696">
        <f>'4 - Electr UW allocation ktoe'!AP105</f>
        <v>0.2</v>
      </c>
      <c r="AQ1197" s="696">
        <f>'4 - Electr UW allocation ktoe'!AQ105</f>
        <v>0.2</v>
      </c>
      <c r="AR1197" s="696">
        <f>'4 - Electr UW allocation ktoe'!AR105</f>
        <v>0.2</v>
      </c>
      <c r="AS1197" s="696">
        <f>'4 - Electr UW allocation ktoe'!AS105</f>
        <v>0.2</v>
      </c>
      <c r="AT1197" s="696">
        <f>'4 - Electr UW allocation ktoe'!AT105</f>
        <v>0.2</v>
      </c>
      <c r="AU1197" s="696">
        <f>'4 - Electr UW allocation ktoe'!AU105</f>
        <v>0.2</v>
      </c>
      <c r="AV1197" s="696">
        <f>'4 - Electr UW allocation ktoe'!AV105</f>
        <v>0.2</v>
      </c>
      <c r="AW1197" s="696">
        <f>'4 - Electr UW allocation ktoe'!AW105</f>
        <v>0.2</v>
      </c>
      <c r="AX1197" s="696">
        <f>'4 - Electr UW allocation ktoe'!AX105</f>
        <v>0.2</v>
      </c>
      <c r="AY1197" s="696">
        <f>'4 - Electr UW allocation ktoe'!AY105</f>
        <v>0.2</v>
      </c>
      <c r="AZ1197" s="696">
        <f>'4 - Electr UW allocation ktoe'!AZ105</f>
        <v>0.2</v>
      </c>
      <c r="BA1197" s="696">
        <f>'4 - Electr UW allocation ktoe'!BA105</f>
        <v>0.2</v>
      </c>
      <c r="BB1197" s="696">
        <f>'4 - Electr UW allocation ktoe'!BB105</f>
        <v>0.2</v>
      </c>
      <c r="BC1197" s="696">
        <f>'4 - Electr UW allocation ktoe'!BC105</f>
        <v>0.2</v>
      </c>
      <c r="BD1197" s="696">
        <f>'4 - Electr UW allocation ktoe'!BD105</f>
        <v>0.2</v>
      </c>
      <c r="BE1197" s="696">
        <f>'4 - Electr UW allocation ktoe'!BE105</f>
        <v>0.2</v>
      </c>
      <c r="BF1197" s="696">
        <f>'4 - Electr UW allocation ktoe'!BF105</f>
        <v>0.2</v>
      </c>
      <c r="BG1197" s="696">
        <f>'4 - Electr UW allocation ktoe'!BG105</f>
        <v>0.2</v>
      </c>
      <c r="BH1197" s="696">
        <f>'4 - Electr UW allocation ktoe'!BH105</f>
        <v>0.2</v>
      </c>
    </row>
    <row r="1198" spans="1:60" s="696" customFormat="1" ht="12.75" x14ac:dyDescent="0.2">
      <c r="A1198" s="696" t="s">
        <v>6</v>
      </c>
      <c r="B1198" s="696" t="s">
        <v>7</v>
      </c>
      <c r="C1198" s="696" t="s">
        <v>14</v>
      </c>
      <c r="D1198" s="696" t="s">
        <v>1024</v>
      </c>
      <c r="E1198" s="699" t="s">
        <v>1052</v>
      </c>
      <c r="F1198" s="696" t="s">
        <v>13</v>
      </c>
      <c r="G1198" s="696">
        <f>'4 - Electr UW allocation ktoe'!G107</f>
        <v>0.10453879941434846</v>
      </c>
      <c r="H1198" s="696">
        <f>'4 - Electr UW allocation ktoe'!H107</f>
        <v>0.10650073206442166</v>
      </c>
      <c r="I1198" s="696">
        <f>'4 - Electr UW allocation ktoe'!I107</f>
        <v>0.10846266471449487</v>
      </c>
      <c r="J1198" s="696">
        <f>'4 - Electr UW allocation ktoe'!J107</f>
        <v>0.11042459736456807</v>
      </c>
      <c r="K1198" s="696">
        <f>'4 - Electr UW allocation ktoe'!K107</f>
        <v>0.11238653001464129</v>
      </c>
      <c r="L1198" s="696">
        <f>'4 - Electr UW allocation ktoe'!L107</f>
        <v>0.11434846266471449</v>
      </c>
      <c r="M1198" s="696">
        <f>'4 - Electr UW allocation ktoe'!M107</f>
        <v>0.11631039531478769</v>
      </c>
      <c r="N1198" s="696">
        <f>'4 - Electr UW allocation ktoe'!N107</f>
        <v>0.1182723279648609</v>
      </c>
      <c r="O1198" s="696">
        <f>'4 - Electr UW allocation ktoe'!O107</f>
        <v>0.12023426061493411</v>
      </c>
      <c r="P1198" s="696">
        <f>'4 - Electr UW allocation ktoe'!P107</f>
        <v>0.12219619326500732</v>
      </c>
      <c r="Q1198" s="696">
        <f>'4 - Electr UW allocation ktoe'!Q107</f>
        <v>0.12415812591508052</v>
      </c>
      <c r="R1198" s="696">
        <f>'4 - Electr UW allocation ktoe'!R107</f>
        <v>0.12612005856515374</v>
      </c>
      <c r="S1198" s="696">
        <f>'4 - Electr UW allocation ktoe'!S107</f>
        <v>0.12808199121522693</v>
      </c>
      <c r="T1198" s="696">
        <f>'4 - Electr UW allocation ktoe'!T107</f>
        <v>0.13004392386530014</v>
      </c>
      <c r="U1198" s="696">
        <f>'4 - Electr UW allocation ktoe'!U107</f>
        <v>0.13200585651537333</v>
      </c>
      <c r="V1198" s="696">
        <f>'4 - Electr UW allocation ktoe'!V107</f>
        <v>0.13396778916544655</v>
      </c>
      <c r="W1198" s="696">
        <f>'4 - Electr UW allocation ktoe'!W107</f>
        <v>0.13592972181551977</v>
      </c>
      <c r="X1198" s="696">
        <f>'4 - Electr UW allocation ktoe'!X107</f>
        <v>0.13789165446559296</v>
      </c>
      <c r="Y1198" s="696">
        <f>'4 - Electr UW allocation ktoe'!Y107</f>
        <v>0.13985358711566617</v>
      </c>
      <c r="Z1198" s="696">
        <f>'4 - Electr UW allocation ktoe'!Z107</f>
        <v>0.14181551976573939</v>
      </c>
      <c r="AA1198" s="696">
        <f>'4 - Electr UW allocation ktoe'!AA107</f>
        <v>0.14377745241581258</v>
      </c>
      <c r="AB1198" s="696">
        <f>'4 - Electr UW allocation ktoe'!AB107</f>
        <v>0.1457393850658858</v>
      </c>
      <c r="AC1198" s="696">
        <f>'4 - Electr UW allocation ktoe'!AC107</f>
        <v>0.14770131771595901</v>
      </c>
      <c r="AD1198" s="696">
        <f>'4 - Electr UW allocation ktoe'!AD107</f>
        <v>0.14966325036603223</v>
      </c>
      <c r="AE1198" s="696">
        <f>'4 - Electr UW allocation ktoe'!AE107</f>
        <v>0.15162518301610542</v>
      </c>
      <c r="AF1198" s="696">
        <f>'4 - Electr UW allocation ktoe'!AF107</f>
        <v>0.15358711566617861</v>
      </c>
      <c r="AG1198" s="696">
        <f>'4 - Electr UW allocation ktoe'!AG107</f>
        <v>0.1555490483162518</v>
      </c>
      <c r="AH1198" s="696">
        <f>'4 - Electr UW allocation ktoe'!AH107</f>
        <v>0.15751098096632501</v>
      </c>
      <c r="AI1198" s="696">
        <f>'4 - Electr UW allocation ktoe'!AI107</f>
        <v>0.15947291361639823</v>
      </c>
      <c r="AJ1198" s="696">
        <f>'4 - Electr UW allocation ktoe'!AJ107</f>
        <v>0.16143484626647142</v>
      </c>
      <c r="AK1198" s="696">
        <f>'4 - Electr UW allocation ktoe'!AK107</f>
        <v>0.16339677891654464</v>
      </c>
      <c r="AL1198" s="696">
        <f>'4 - Electr UW allocation ktoe'!AL107</f>
        <v>0.16535871156661788</v>
      </c>
      <c r="AM1198" s="696">
        <f>'4 - Electr UW allocation ktoe'!AM107</f>
        <v>0.16732064421669107</v>
      </c>
      <c r="AN1198" s="696">
        <f>'4 - Electr UW allocation ktoe'!AN107</f>
        <v>0.16928257686676429</v>
      </c>
      <c r="AO1198" s="696">
        <f>'4 - Electr UW allocation ktoe'!AO107</f>
        <v>0.17124450951683748</v>
      </c>
      <c r="AP1198" s="696">
        <f>'4 - Electr UW allocation ktoe'!AP107</f>
        <v>0.17320644216691067</v>
      </c>
      <c r="AQ1198" s="696">
        <f>'4 - Electr UW allocation ktoe'!AQ107</f>
        <v>0.17516837481698389</v>
      </c>
      <c r="AR1198" s="696">
        <f>'4 - Electr UW allocation ktoe'!AR107</f>
        <v>0.17713030746705707</v>
      </c>
      <c r="AS1198" s="696">
        <f>'4 - Electr UW allocation ktoe'!AS107</f>
        <v>0.17909224011713029</v>
      </c>
      <c r="AT1198" s="696">
        <f>'4 - Electr UW allocation ktoe'!AT107</f>
        <v>0.18105417276720348</v>
      </c>
      <c r="AU1198" s="696">
        <f>'4 - Electr UW allocation ktoe'!AU107</f>
        <v>0.18301610541727673</v>
      </c>
      <c r="AV1198" s="696">
        <f>'4 - Electr UW allocation ktoe'!AV107</f>
        <v>0.18497803806734991</v>
      </c>
      <c r="AW1198" s="696">
        <f>'4 - Electr UW allocation ktoe'!AW107</f>
        <v>0.18693997071742313</v>
      </c>
      <c r="AX1198" s="696">
        <f>'4 - Electr UW allocation ktoe'!AX107</f>
        <v>0.18890190336749635</v>
      </c>
      <c r="AY1198" s="696">
        <f>'4 - Electr UW allocation ktoe'!AY107</f>
        <v>0.19086383601756954</v>
      </c>
      <c r="AZ1198" s="696">
        <f>'4 - Electr UW allocation ktoe'!AZ107</f>
        <v>0.19282576866764276</v>
      </c>
      <c r="BA1198" s="696">
        <f>'4 - Electr UW allocation ktoe'!BA107</f>
        <v>0.194787701317716</v>
      </c>
      <c r="BB1198" s="696">
        <f>'4 - Electr UW allocation ktoe'!BB107</f>
        <v>0.19674963396778913</v>
      </c>
      <c r="BC1198" s="696">
        <f>'4 - Electr UW allocation ktoe'!BC107</f>
        <v>0.19871156661786232</v>
      </c>
      <c r="BD1198" s="696">
        <f>'4 - Electr UW allocation ktoe'!BD107</f>
        <v>0.20067349926793557</v>
      </c>
      <c r="BE1198" s="696">
        <f>'4 - Electr UW allocation ktoe'!BE107</f>
        <v>0.20263543191800878</v>
      </c>
      <c r="BF1198" s="696">
        <f>'4 - Electr UW allocation ktoe'!BF107</f>
        <v>0.20459736456808197</v>
      </c>
      <c r="BG1198" s="696">
        <f>'4 - Electr UW allocation ktoe'!BG107</f>
        <v>0.20655929721815519</v>
      </c>
      <c r="BH1198" s="696">
        <f>'4 - Electr UW allocation ktoe'!BH107</f>
        <v>0.20852122986822841</v>
      </c>
    </row>
    <row r="1199" spans="1:60" s="697" customFormat="1" ht="12.75" x14ac:dyDescent="0.2">
      <c r="A1199" s="697" t="s">
        <v>6</v>
      </c>
      <c r="B1199" s="697" t="s">
        <v>7</v>
      </c>
      <c r="C1199" s="697" t="s">
        <v>18</v>
      </c>
      <c r="F1199" s="697" t="s">
        <v>9</v>
      </c>
      <c r="AV1199" s="697">
        <v>7</v>
      </c>
    </row>
    <row r="1200" spans="1:60" s="697" customFormat="1" ht="12.75" x14ac:dyDescent="0.2">
      <c r="A1200" s="697" t="s">
        <v>6</v>
      </c>
      <c r="B1200" s="697" t="s">
        <v>7</v>
      </c>
      <c r="C1200" s="697" t="s">
        <v>18</v>
      </c>
      <c r="F1200" s="697" t="s">
        <v>10</v>
      </c>
      <c r="AV1200" s="698">
        <v>4.9681682363712498E-5</v>
      </c>
    </row>
    <row r="1201" spans="1:60" s="696" customFormat="1" ht="12.75" x14ac:dyDescent="0.2">
      <c r="A1201" s="696" t="s">
        <v>6</v>
      </c>
      <c r="B1201" s="696" t="s">
        <v>7</v>
      </c>
      <c r="C1201" s="696" t="s">
        <v>18</v>
      </c>
      <c r="D1201" s="696" t="s">
        <v>1076</v>
      </c>
      <c r="E1201" s="699" t="s">
        <v>1049</v>
      </c>
      <c r="F1201" s="696" t="s">
        <v>11</v>
      </c>
      <c r="G1201" s="705"/>
      <c r="H1201" s="705"/>
      <c r="I1201" s="705"/>
      <c r="J1201" s="705"/>
      <c r="K1201" s="705"/>
      <c r="L1201" s="705"/>
      <c r="M1201" s="705"/>
      <c r="N1201" s="705"/>
      <c r="O1201" s="705"/>
      <c r="P1201" s="705"/>
      <c r="Q1201" s="705"/>
      <c r="R1201" s="705"/>
      <c r="S1201" s="705"/>
      <c r="T1201" s="705"/>
      <c r="U1201" s="705"/>
      <c r="V1201" s="705"/>
      <c r="W1201" s="705"/>
      <c r="X1201" s="705"/>
      <c r="Y1201" s="705"/>
      <c r="Z1201" s="705"/>
      <c r="AA1201" s="705"/>
      <c r="AB1201" s="705"/>
      <c r="AC1201" s="705"/>
      <c r="AD1201" s="705"/>
      <c r="AE1201" s="705"/>
      <c r="AF1201" s="705"/>
      <c r="AG1201" s="705"/>
      <c r="AH1201" s="705"/>
      <c r="AI1201" s="705"/>
      <c r="AJ1201" s="705"/>
      <c r="AK1201" s="705"/>
      <c r="AL1201" s="705"/>
      <c r="AM1201" s="705"/>
      <c r="AN1201" s="705"/>
      <c r="AO1201" s="705"/>
      <c r="AP1201" s="705"/>
      <c r="AQ1201" s="705"/>
      <c r="AR1201" s="705"/>
      <c r="AS1201" s="705"/>
      <c r="AT1201" s="705"/>
      <c r="AU1201" s="705"/>
      <c r="AV1201" s="696">
        <v>1</v>
      </c>
      <c r="AW1201" s="705"/>
      <c r="AX1201" s="705"/>
      <c r="AY1201" s="705"/>
      <c r="AZ1201" s="705"/>
      <c r="BA1201" s="705"/>
      <c r="BB1201" s="705"/>
      <c r="BC1201" s="705"/>
      <c r="BD1201" s="705"/>
      <c r="BE1201" s="705"/>
      <c r="BF1201" s="705"/>
      <c r="BG1201" s="705"/>
      <c r="BH1201" s="705"/>
    </row>
    <row r="1202" spans="1:60" s="696" customFormat="1" ht="12.75" x14ac:dyDescent="0.2">
      <c r="A1202" s="696" t="s">
        <v>6</v>
      </c>
      <c r="B1202" s="696" t="s">
        <v>7</v>
      </c>
      <c r="C1202" s="696" t="s">
        <v>18</v>
      </c>
      <c r="D1202" s="696" t="s">
        <v>1076</v>
      </c>
      <c r="E1202" s="699" t="s">
        <v>1049</v>
      </c>
      <c r="F1202" s="696" t="s">
        <v>12</v>
      </c>
      <c r="G1202" s="705"/>
      <c r="H1202" s="705"/>
      <c r="I1202" s="705"/>
      <c r="J1202" s="705"/>
      <c r="K1202" s="705"/>
      <c r="L1202" s="705"/>
      <c r="M1202" s="705"/>
      <c r="N1202" s="705"/>
      <c r="O1202" s="705"/>
      <c r="P1202" s="705"/>
      <c r="Q1202" s="705"/>
      <c r="R1202" s="705"/>
      <c r="S1202" s="705"/>
      <c r="T1202" s="705"/>
      <c r="U1202" s="705"/>
      <c r="V1202" s="705"/>
      <c r="W1202" s="705"/>
      <c r="X1202" s="705"/>
      <c r="Y1202" s="705"/>
      <c r="Z1202" s="705"/>
      <c r="AA1202" s="705"/>
      <c r="AB1202" s="705"/>
      <c r="AC1202" s="705"/>
      <c r="AD1202" s="705"/>
      <c r="AE1202" s="705"/>
      <c r="AF1202" s="705"/>
      <c r="AG1202" s="705"/>
      <c r="AH1202" s="705"/>
      <c r="AI1202" s="705"/>
      <c r="AJ1202" s="705"/>
      <c r="AK1202" s="705"/>
      <c r="AL1202" s="705"/>
      <c r="AM1202" s="705"/>
      <c r="AN1202" s="705"/>
      <c r="AO1202" s="705"/>
      <c r="AP1202" s="705"/>
      <c r="AQ1202" s="705"/>
      <c r="AR1202" s="705"/>
      <c r="AS1202" s="705"/>
      <c r="AT1202" s="705"/>
      <c r="AU1202" s="705"/>
      <c r="AV1202" s="701">
        <f>'3 Heat eta and phi'!AS$50</f>
        <v>1</v>
      </c>
      <c r="AW1202" s="705"/>
      <c r="AX1202" s="705"/>
      <c r="AY1202" s="705"/>
      <c r="AZ1202" s="705"/>
      <c r="BA1202" s="705"/>
      <c r="BB1202" s="705"/>
      <c r="BC1202" s="705"/>
      <c r="BD1202" s="705"/>
      <c r="BE1202" s="705"/>
      <c r="BF1202" s="705"/>
      <c r="BG1202" s="705"/>
      <c r="BH1202" s="705"/>
    </row>
    <row r="1203" spans="1:60" s="696" customFormat="1" ht="12.75" x14ac:dyDescent="0.2">
      <c r="A1203" s="696" t="s">
        <v>6</v>
      </c>
      <c r="B1203" s="696" t="s">
        <v>7</v>
      </c>
      <c r="C1203" s="696" t="s">
        <v>18</v>
      </c>
      <c r="D1203" s="696" t="s">
        <v>1076</v>
      </c>
      <c r="E1203" s="699" t="s">
        <v>1049</v>
      </c>
      <c r="F1203" s="696" t="s">
        <v>13</v>
      </c>
      <c r="G1203" s="705"/>
      <c r="H1203" s="705"/>
      <c r="I1203" s="705"/>
      <c r="J1203" s="705"/>
      <c r="K1203" s="705"/>
      <c r="L1203" s="705"/>
      <c r="M1203" s="705"/>
      <c r="N1203" s="705"/>
      <c r="O1203" s="705"/>
      <c r="P1203" s="705"/>
      <c r="Q1203" s="705"/>
      <c r="R1203" s="705"/>
      <c r="S1203" s="705"/>
      <c r="T1203" s="705"/>
      <c r="U1203" s="705"/>
      <c r="V1203" s="705"/>
      <c r="W1203" s="705"/>
      <c r="X1203" s="705"/>
      <c r="Y1203" s="705"/>
      <c r="Z1203" s="705"/>
      <c r="AA1203" s="705"/>
      <c r="AB1203" s="705"/>
      <c r="AC1203" s="705"/>
      <c r="AD1203" s="705"/>
      <c r="AE1203" s="705"/>
      <c r="AF1203" s="705"/>
      <c r="AG1203" s="705"/>
      <c r="AH1203" s="705"/>
      <c r="AI1203" s="705"/>
      <c r="AJ1203" s="705"/>
      <c r="AK1203" s="705"/>
      <c r="AL1203" s="705"/>
      <c r="AM1203" s="705"/>
      <c r="AN1203" s="705"/>
      <c r="AO1203" s="705"/>
      <c r="AP1203" s="705"/>
      <c r="AQ1203" s="705"/>
      <c r="AR1203" s="705"/>
      <c r="AS1203" s="705"/>
      <c r="AT1203" s="705"/>
      <c r="AU1203" s="705"/>
      <c r="AV1203" s="700">
        <f>'3 Heat eta and phi'!AS$36</f>
        <v>0.24085488409486799</v>
      </c>
      <c r="AW1203" s="705"/>
      <c r="AX1203" s="705"/>
      <c r="AY1203" s="705"/>
      <c r="AZ1203" s="705"/>
      <c r="BA1203" s="705"/>
      <c r="BB1203" s="705"/>
      <c r="BC1203" s="705"/>
      <c r="BD1203" s="705"/>
      <c r="BE1203" s="705"/>
      <c r="BF1203" s="705"/>
      <c r="BG1203" s="705"/>
      <c r="BH1203" s="705"/>
    </row>
    <row r="1204" spans="1:60" s="697" customFormat="1" ht="12.75" x14ac:dyDescent="0.2">
      <c r="A1204" s="697" t="s">
        <v>6</v>
      </c>
      <c r="B1204" s="697" t="s">
        <v>55</v>
      </c>
      <c r="C1204" s="697" t="s">
        <v>17</v>
      </c>
      <c r="F1204" s="697" t="s">
        <v>9</v>
      </c>
      <c r="G1204" s="697">
        <v>1713</v>
      </c>
      <c r="H1204" s="697">
        <v>1605</v>
      </c>
      <c r="I1204" s="697">
        <v>1631</v>
      </c>
      <c r="J1204" s="697">
        <v>1610</v>
      </c>
      <c r="K1204" s="697">
        <v>1495</v>
      </c>
      <c r="L1204" s="697">
        <v>2716</v>
      </c>
      <c r="M1204" s="697">
        <v>2704</v>
      </c>
      <c r="N1204" s="697">
        <v>2359</v>
      </c>
      <c r="O1204" s="697">
        <v>2268</v>
      </c>
      <c r="P1204" s="697">
        <v>2119</v>
      </c>
      <c r="Q1204" s="697">
        <v>2264</v>
      </c>
      <c r="R1204" s="697">
        <v>2009</v>
      </c>
    </row>
    <row r="1205" spans="1:60" s="697" customFormat="1" ht="12.75" x14ac:dyDescent="0.2">
      <c r="A1205" s="697" t="s">
        <v>6</v>
      </c>
      <c r="B1205" s="697" t="s">
        <v>55</v>
      </c>
      <c r="C1205" s="697" t="s">
        <v>17</v>
      </c>
      <c r="F1205" s="697" t="s">
        <v>10</v>
      </c>
      <c r="G1205" s="697">
        <v>1.6307296872768801E-2</v>
      </c>
      <c r="H1205" s="697">
        <v>1.54861493038469E-2</v>
      </c>
      <c r="I1205" s="697">
        <v>1.5195982521359201E-2</v>
      </c>
      <c r="J1205" s="697">
        <v>1.45543301392153E-2</v>
      </c>
      <c r="K1205" s="697">
        <v>1.3592268317740901E-2</v>
      </c>
      <c r="L1205" s="697">
        <v>2.3884902209089599E-2</v>
      </c>
      <c r="M1205" s="697">
        <v>2.4289679581039E-2</v>
      </c>
      <c r="N1205" s="697">
        <v>2.09025581045039E-2</v>
      </c>
      <c r="O1205" s="697">
        <v>1.9346088558682299E-2</v>
      </c>
      <c r="P1205" s="697">
        <v>1.7586083838895199E-2</v>
      </c>
      <c r="Q1205" s="697">
        <v>1.8223821367913499E-2</v>
      </c>
      <c r="R1205" s="697">
        <v>1.6217307071359401E-2</v>
      </c>
      <c r="U1205" s="698"/>
      <c r="V1205" s="698"/>
      <c r="W1205" s="698"/>
    </row>
    <row r="1206" spans="1:60" s="696" customFormat="1" ht="12.75" x14ac:dyDescent="0.2">
      <c r="A1206" s="696" t="s">
        <v>6</v>
      </c>
      <c r="B1206" s="696" t="s">
        <v>55</v>
      </c>
      <c r="C1206" s="696" t="s">
        <v>17</v>
      </c>
      <c r="D1206" s="696" t="s">
        <v>1076</v>
      </c>
      <c r="E1206" s="699" t="s">
        <v>1049</v>
      </c>
      <c r="F1206" s="696" t="s">
        <v>11</v>
      </c>
      <c r="G1206" s="696">
        <f>1</f>
        <v>1</v>
      </c>
      <c r="H1206" s="696">
        <f>1</f>
        <v>1</v>
      </c>
      <c r="I1206" s="696">
        <f>1</f>
        <v>1</v>
      </c>
      <c r="J1206" s="696">
        <f>1</f>
        <v>1</v>
      </c>
      <c r="K1206" s="696">
        <f>1</f>
        <v>1</v>
      </c>
      <c r="L1206" s="696">
        <f>1</f>
        <v>1</v>
      </c>
      <c r="M1206" s="696">
        <f>1</f>
        <v>1</v>
      </c>
      <c r="N1206" s="696">
        <f>1</f>
        <v>1</v>
      </c>
      <c r="O1206" s="696">
        <f>1</f>
        <v>1</v>
      </c>
      <c r="P1206" s="696">
        <f>1</f>
        <v>1</v>
      </c>
      <c r="Q1206" s="696">
        <f>1</f>
        <v>1</v>
      </c>
      <c r="R1206" s="696">
        <f>1</f>
        <v>1</v>
      </c>
      <c r="S1206" s="705"/>
      <c r="T1206" s="705"/>
      <c r="U1206" s="705"/>
      <c r="V1206" s="705"/>
      <c r="W1206" s="705"/>
      <c r="X1206" s="705"/>
      <c r="Y1206" s="705"/>
      <c r="Z1206" s="705"/>
      <c r="AA1206" s="705"/>
      <c r="AB1206" s="705"/>
      <c r="AC1206" s="705"/>
      <c r="AD1206" s="705"/>
      <c r="AE1206" s="705"/>
      <c r="AF1206" s="705"/>
      <c r="AG1206" s="705"/>
      <c r="AH1206" s="705"/>
      <c r="AI1206" s="705"/>
      <c r="AJ1206" s="705"/>
      <c r="AK1206" s="705"/>
      <c r="AL1206" s="705"/>
      <c r="AM1206" s="705"/>
      <c r="AN1206" s="705"/>
      <c r="AO1206" s="705"/>
      <c r="AP1206" s="705"/>
      <c r="AQ1206" s="705"/>
      <c r="AR1206" s="705"/>
      <c r="AS1206" s="705"/>
      <c r="AT1206" s="705"/>
      <c r="AU1206" s="705"/>
      <c r="AV1206" s="705"/>
      <c r="AW1206" s="705"/>
      <c r="AX1206" s="705"/>
      <c r="AY1206" s="705"/>
      <c r="AZ1206" s="705"/>
      <c r="BA1206" s="705"/>
      <c r="BB1206" s="705"/>
      <c r="BC1206" s="705"/>
      <c r="BD1206" s="705"/>
      <c r="BE1206" s="705"/>
      <c r="BF1206" s="705"/>
      <c r="BG1206" s="705"/>
      <c r="BH1206" s="705"/>
    </row>
    <row r="1207" spans="1:60" s="696" customFormat="1" ht="12.75" x14ac:dyDescent="0.2">
      <c r="A1207" s="696" t="s">
        <v>6</v>
      </c>
      <c r="B1207" s="696" t="s">
        <v>55</v>
      </c>
      <c r="C1207" s="696" t="s">
        <v>17</v>
      </c>
      <c r="D1207" s="696" t="s">
        <v>1076</v>
      </c>
      <c r="E1207" s="699" t="s">
        <v>1049</v>
      </c>
      <c r="F1207" s="696" t="s">
        <v>12</v>
      </c>
      <c r="G1207" s="696">
        <f>'3 Heat eta and phi'!D$19</f>
        <v>0.50580000000000003</v>
      </c>
      <c r="H1207" s="696">
        <f>'3 Heat eta and phi'!E$19</f>
        <v>0.51331800000000005</v>
      </c>
      <c r="I1207" s="696">
        <f>'3 Heat eta and phi'!F$19</f>
        <v>0.52095200000000008</v>
      </c>
      <c r="J1207" s="696">
        <f>'3 Heat eta and phi'!G$19</f>
        <v>0.52870200000000012</v>
      </c>
      <c r="K1207" s="696">
        <f>'3 Heat eta and phi'!H$19</f>
        <v>0.53656800000000016</v>
      </c>
      <c r="L1207" s="696">
        <f>'3 Heat eta and phi'!I$19</f>
        <v>0.54455000000000009</v>
      </c>
      <c r="M1207" s="696">
        <f>'3 Heat eta and phi'!J$19</f>
        <v>0.55264800000000014</v>
      </c>
      <c r="N1207" s="696">
        <f>'3 Heat eta and phi'!K$19</f>
        <v>0.56086200000000019</v>
      </c>
      <c r="O1207" s="696">
        <f>'3 Heat eta and phi'!L$19</f>
        <v>0.56919200000000025</v>
      </c>
      <c r="P1207" s="696">
        <f>'3 Heat eta and phi'!M$19</f>
        <v>0.57763800000000032</v>
      </c>
      <c r="Q1207" s="696">
        <f>'3 Heat eta and phi'!N$19</f>
        <v>0.58620000000000028</v>
      </c>
      <c r="R1207" s="696">
        <f>'3 Heat eta and phi'!O$19</f>
        <v>0.59487800000000024</v>
      </c>
      <c r="S1207" s="705"/>
      <c r="T1207" s="705"/>
      <c r="U1207" s="705"/>
      <c r="V1207" s="705"/>
      <c r="W1207" s="705"/>
      <c r="X1207" s="705"/>
      <c r="Y1207" s="705"/>
      <c r="Z1207" s="705"/>
      <c r="AA1207" s="705"/>
      <c r="AB1207" s="705"/>
      <c r="AC1207" s="705"/>
      <c r="AD1207" s="705"/>
      <c r="AE1207" s="705"/>
      <c r="AF1207" s="705"/>
      <c r="AG1207" s="705"/>
      <c r="AH1207" s="705"/>
      <c r="AI1207" s="705"/>
      <c r="AJ1207" s="705"/>
      <c r="AK1207" s="705"/>
      <c r="AL1207" s="705"/>
      <c r="AM1207" s="705"/>
      <c r="AN1207" s="705"/>
      <c r="AO1207" s="705"/>
      <c r="AP1207" s="705"/>
      <c r="AQ1207" s="705"/>
      <c r="AR1207" s="705"/>
      <c r="AS1207" s="705"/>
      <c r="AT1207" s="705"/>
      <c r="AU1207" s="705"/>
      <c r="AV1207" s="705"/>
      <c r="AW1207" s="705"/>
      <c r="AX1207" s="705"/>
      <c r="AY1207" s="705"/>
      <c r="AZ1207" s="705"/>
      <c r="BA1207" s="705"/>
      <c r="BB1207" s="705"/>
      <c r="BC1207" s="705"/>
      <c r="BD1207" s="705"/>
      <c r="BE1207" s="705"/>
      <c r="BF1207" s="705"/>
      <c r="BG1207" s="705"/>
      <c r="BH1207" s="705"/>
    </row>
    <row r="1208" spans="1:60" s="696" customFormat="1" ht="12.75" x14ac:dyDescent="0.2">
      <c r="A1208" s="696" t="s">
        <v>6</v>
      </c>
      <c r="B1208" s="696" t="s">
        <v>55</v>
      </c>
      <c r="C1208" s="696" t="s">
        <v>17</v>
      </c>
      <c r="D1208" s="696" t="s">
        <v>1076</v>
      </c>
      <c r="E1208" s="699" t="s">
        <v>1049</v>
      </c>
      <c r="F1208" s="696" t="s">
        <v>13</v>
      </c>
      <c r="G1208" s="700">
        <f>'3 Heat eta and phi'!D$23</f>
        <v>0.24145785876993175</v>
      </c>
      <c r="H1208" s="700">
        <f>'3 Heat eta and phi'!E$36</f>
        <v>0.24098887846710437</v>
      </c>
      <c r="I1208" s="700">
        <f>'3 Heat eta and phi'!F$36</f>
        <v>0.24494171244807716</v>
      </c>
      <c r="J1208" s="700">
        <f>'3 Heat eta and phi'!G$36</f>
        <v>0.24547768993702268</v>
      </c>
      <c r="K1208" s="700">
        <f>'3 Heat eta and phi'!H$36</f>
        <v>0.2428647996784136</v>
      </c>
      <c r="L1208" s="700">
        <f>'3 Heat eta and phi'!I$36</f>
        <v>0.2442717405868953</v>
      </c>
      <c r="M1208" s="700">
        <f>'3 Heat eta and phi'!J$36</f>
        <v>0.24293179686453156</v>
      </c>
      <c r="N1208" s="700">
        <f>'3 Heat eta and phi'!K$36</f>
        <v>0.24192683907275891</v>
      </c>
      <c r="O1208" s="700">
        <f>'3 Heat eta and phi'!L$36</f>
        <v>0.24273080530617711</v>
      </c>
      <c r="P1208" s="700">
        <f>'3 Heat eta and phi'!M$36</f>
        <v>0.24319978560900446</v>
      </c>
      <c r="Q1208" s="700">
        <f>'3 Heat eta and phi'!N$36</f>
        <v>0.24252981374782254</v>
      </c>
      <c r="R1208" s="700">
        <f>'3 Heat eta and phi'!O$36</f>
        <v>0.24259681093394073</v>
      </c>
      <c r="S1208" s="705"/>
      <c r="T1208" s="705"/>
      <c r="U1208" s="705"/>
      <c r="V1208" s="705"/>
      <c r="W1208" s="705"/>
      <c r="X1208" s="705"/>
      <c r="Y1208" s="705"/>
      <c r="Z1208" s="705"/>
      <c r="AA1208" s="705"/>
      <c r="AB1208" s="705"/>
      <c r="AC1208" s="705"/>
      <c r="AD1208" s="705"/>
      <c r="AE1208" s="705"/>
      <c r="AF1208" s="705"/>
      <c r="AG1208" s="705"/>
      <c r="AH1208" s="705"/>
      <c r="AI1208" s="705"/>
      <c r="AJ1208" s="705"/>
      <c r="AK1208" s="705"/>
      <c r="AL1208" s="705"/>
      <c r="AM1208" s="705"/>
      <c r="AN1208" s="705"/>
      <c r="AO1208" s="705"/>
      <c r="AP1208" s="705"/>
      <c r="AQ1208" s="705"/>
      <c r="AR1208" s="705"/>
      <c r="AS1208" s="705"/>
      <c r="AT1208" s="705"/>
      <c r="AU1208" s="705"/>
      <c r="AV1208" s="705"/>
      <c r="AW1208" s="705"/>
      <c r="AX1208" s="705"/>
      <c r="AY1208" s="705"/>
      <c r="AZ1208" s="705"/>
      <c r="BA1208" s="705"/>
      <c r="BB1208" s="705"/>
      <c r="BC1208" s="705"/>
      <c r="BD1208" s="705"/>
      <c r="BE1208" s="705"/>
      <c r="BF1208" s="705"/>
      <c r="BG1208" s="705"/>
      <c r="BH1208" s="705"/>
    </row>
    <row r="1209" spans="1:60" s="697" customFormat="1" ht="12.75" x14ac:dyDescent="0.2">
      <c r="A1209" s="697" t="s">
        <v>6</v>
      </c>
      <c r="B1209" s="697" t="s">
        <v>55</v>
      </c>
      <c r="C1209" s="697" t="s">
        <v>21</v>
      </c>
      <c r="F1209" s="697" t="s">
        <v>9</v>
      </c>
      <c r="AQ1209" s="697">
        <v>106</v>
      </c>
      <c r="AR1209" s="697">
        <v>115</v>
      </c>
      <c r="AS1209" s="697">
        <v>54</v>
      </c>
      <c r="AT1209" s="697">
        <v>19</v>
      </c>
      <c r="AU1209" s="697">
        <v>5</v>
      </c>
      <c r="AV1209" s="697">
        <v>6</v>
      </c>
      <c r="AW1209" s="697">
        <v>1</v>
      </c>
      <c r="AX1209" s="697">
        <v>1</v>
      </c>
      <c r="AY1209" s="697">
        <v>1</v>
      </c>
      <c r="AZ1209" s="697">
        <v>1</v>
      </c>
      <c r="BA1209" s="697">
        <v>3</v>
      </c>
      <c r="BB1209" s="697">
        <v>1</v>
      </c>
      <c r="BC1209" s="697">
        <v>1</v>
      </c>
      <c r="BD1209" s="697">
        <v>2</v>
      </c>
      <c r="BE1209" s="697">
        <v>4</v>
      </c>
      <c r="BF1209" s="697">
        <v>4</v>
      </c>
      <c r="BG1209" s="697">
        <v>4</v>
      </c>
      <c r="BH1209" s="697">
        <v>4</v>
      </c>
    </row>
    <row r="1210" spans="1:60" s="697" customFormat="1" ht="12.75" x14ac:dyDescent="0.2">
      <c r="A1210" s="697" t="s">
        <v>6</v>
      </c>
      <c r="B1210" s="697" t="s">
        <v>55</v>
      </c>
      <c r="C1210" s="697" t="s">
        <v>21</v>
      </c>
      <c r="F1210" s="697" t="s">
        <v>10</v>
      </c>
      <c r="AQ1210" s="697">
        <v>7.6204169662113597E-4</v>
      </c>
      <c r="AR1210" s="697">
        <v>8.4707684828485305E-4</v>
      </c>
      <c r="AS1210" s="697">
        <v>3.9640882963963499E-4</v>
      </c>
      <c r="AT1210" s="697">
        <v>1.3699025206206401E-4</v>
      </c>
      <c r="AU1210" s="697">
        <v>3.58659474348674E-5</v>
      </c>
      <c r="AV1210" s="697">
        <v>4.25842991688964E-5</v>
      </c>
      <c r="AW1210" s="697">
        <v>7.3073241309764803E-6</v>
      </c>
      <c r="AX1210" s="697">
        <v>7.2487405313326801E-6</v>
      </c>
      <c r="AY1210" s="697">
        <v>7.2171421560490499E-6</v>
      </c>
      <c r="AZ1210" s="697">
        <v>7.2732562368172203E-6</v>
      </c>
      <c r="BA1210" s="697">
        <v>2.2183114213460701E-5</v>
      </c>
      <c r="BB1210" s="697">
        <v>7.5145029907721898E-6</v>
      </c>
      <c r="BC1210" s="697">
        <v>7.5168753852398602E-6</v>
      </c>
      <c r="BD1210" s="697">
        <v>1.61990539752478E-5</v>
      </c>
      <c r="BE1210" s="697">
        <v>3.0810944047325601E-5</v>
      </c>
      <c r="BF1210" s="697">
        <v>3.3814914067849601E-5</v>
      </c>
      <c r="BG1210" s="697">
        <v>3.2839913631027199E-5</v>
      </c>
      <c r="BH1210" s="697">
        <v>3.2624564665965202E-5</v>
      </c>
    </row>
    <row r="1211" spans="1:60" s="696" customFormat="1" ht="12.75" x14ac:dyDescent="0.2">
      <c r="A1211" s="696" t="s">
        <v>6</v>
      </c>
      <c r="B1211" s="696" t="s">
        <v>55</v>
      </c>
      <c r="C1211" s="696" t="s">
        <v>21</v>
      </c>
      <c r="D1211" s="696" t="s">
        <v>1076</v>
      </c>
      <c r="E1211" s="699" t="s">
        <v>1049</v>
      </c>
      <c r="F1211" s="696" t="s">
        <v>11</v>
      </c>
      <c r="G1211" s="705"/>
      <c r="H1211" s="705"/>
      <c r="I1211" s="705"/>
      <c r="J1211" s="705"/>
      <c r="K1211" s="705"/>
      <c r="L1211" s="705"/>
      <c r="M1211" s="705"/>
      <c r="N1211" s="705"/>
      <c r="O1211" s="705"/>
      <c r="P1211" s="705"/>
      <c r="Q1211" s="705"/>
      <c r="R1211" s="705"/>
      <c r="S1211" s="705"/>
      <c r="T1211" s="705"/>
      <c r="U1211" s="705"/>
      <c r="V1211" s="705"/>
      <c r="W1211" s="705"/>
      <c r="X1211" s="705"/>
      <c r="Y1211" s="705"/>
      <c r="Z1211" s="705"/>
      <c r="AA1211" s="705"/>
      <c r="AB1211" s="705"/>
      <c r="AC1211" s="705"/>
      <c r="AD1211" s="705"/>
      <c r="AE1211" s="705"/>
      <c r="AF1211" s="705"/>
      <c r="AG1211" s="705"/>
      <c r="AH1211" s="705"/>
      <c r="AI1211" s="705"/>
      <c r="AJ1211" s="705"/>
      <c r="AK1211" s="705"/>
      <c r="AL1211" s="705"/>
      <c r="AM1211" s="705"/>
      <c r="AN1211" s="705"/>
      <c r="AO1211" s="705"/>
      <c r="AP1211" s="705"/>
      <c r="AQ1211" s="696">
        <f>1</f>
        <v>1</v>
      </c>
      <c r="AR1211" s="696">
        <f>1</f>
        <v>1</v>
      </c>
      <c r="AS1211" s="696">
        <f>1</f>
        <v>1</v>
      </c>
      <c r="AT1211" s="696">
        <f>1</f>
        <v>1</v>
      </c>
      <c r="AU1211" s="696">
        <f>1</f>
        <v>1</v>
      </c>
      <c r="AV1211" s="696">
        <f>1</f>
        <v>1</v>
      </c>
      <c r="AW1211" s="696">
        <f>1</f>
        <v>1</v>
      </c>
      <c r="AX1211" s="696">
        <f>1</f>
        <v>1</v>
      </c>
      <c r="AY1211" s="696">
        <f>1</f>
        <v>1</v>
      </c>
      <c r="AZ1211" s="696">
        <f>1</f>
        <v>1</v>
      </c>
      <c r="BA1211" s="696">
        <f>1</f>
        <v>1</v>
      </c>
      <c r="BB1211" s="696">
        <f>1</f>
        <v>1</v>
      </c>
      <c r="BC1211" s="696">
        <f>1</f>
        <v>1</v>
      </c>
      <c r="BD1211" s="696">
        <f>1</f>
        <v>1</v>
      </c>
      <c r="BE1211" s="696">
        <f>1</f>
        <v>1</v>
      </c>
      <c r="BF1211" s="696">
        <f>1</f>
        <v>1</v>
      </c>
      <c r="BG1211" s="696">
        <f>1</f>
        <v>1</v>
      </c>
      <c r="BH1211" s="696">
        <f>1</f>
        <v>1</v>
      </c>
    </row>
    <row r="1212" spans="1:60" s="696" customFormat="1" ht="12.75" x14ac:dyDescent="0.2">
      <c r="A1212" s="696" t="s">
        <v>6</v>
      </c>
      <c r="B1212" s="696" t="s">
        <v>55</v>
      </c>
      <c r="C1212" s="696" t="s">
        <v>21</v>
      </c>
      <c r="D1212" s="696" t="s">
        <v>1076</v>
      </c>
      <c r="E1212" s="699" t="s">
        <v>1049</v>
      </c>
      <c r="F1212" s="696" t="s">
        <v>12</v>
      </c>
      <c r="G1212" s="705"/>
      <c r="H1212" s="705"/>
      <c r="I1212" s="705"/>
      <c r="J1212" s="705"/>
      <c r="K1212" s="705"/>
      <c r="L1212" s="705"/>
      <c r="M1212" s="705"/>
      <c r="N1212" s="705"/>
      <c r="O1212" s="705"/>
      <c r="P1212" s="705"/>
      <c r="Q1212" s="705"/>
      <c r="R1212" s="705"/>
      <c r="S1212" s="705"/>
      <c r="T1212" s="705"/>
      <c r="U1212" s="705"/>
      <c r="V1212" s="705"/>
      <c r="W1212" s="705"/>
      <c r="X1212" s="705"/>
      <c r="Y1212" s="705"/>
      <c r="Z1212" s="705"/>
      <c r="AA1212" s="705"/>
      <c r="AB1212" s="705"/>
      <c r="AC1212" s="705"/>
      <c r="AD1212" s="705"/>
      <c r="AE1212" s="705"/>
      <c r="AF1212" s="705"/>
      <c r="AG1212" s="705"/>
      <c r="AH1212" s="705"/>
      <c r="AI1212" s="705"/>
      <c r="AJ1212" s="705"/>
      <c r="AK1212" s="705"/>
      <c r="AL1212" s="705"/>
      <c r="AM1212" s="705"/>
      <c r="AN1212" s="705"/>
      <c r="AO1212" s="705"/>
      <c r="AP1212" s="705"/>
      <c r="AQ1212" s="696">
        <f>'3 Heat eta and phi'!AN$19</f>
        <v>0.80400000000000005</v>
      </c>
      <c r="AR1212" s="696">
        <f>'3 Heat eta and phi'!AO$19</f>
        <v>0.81</v>
      </c>
      <c r="AS1212" s="696">
        <f>'3 Heat eta and phi'!AP$19</f>
        <v>0.81599999999999995</v>
      </c>
      <c r="AT1212" s="696">
        <f>'3 Heat eta and phi'!AQ$19</f>
        <v>0.82099999999999995</v>
      </c>
      <c r="AU1212" s="696">
        <f>'3 Heat eta and phi'!AR$19</f>
        <v>0.82599999999999996</v>
      </c>
      <c r="AV1212" s="696">
        <f>'3 Heat eta and phi'!AS$19</f>
        <v>0.83199999999999996</v>
      </c>
      <c r="AW1212" s="696">
        <f>'3 Heat eta and phi'!AT$19</f>
        <v>0.83699999999999997</v>
      </c>
      <c r="AX1212" s="696">
        <f>'3 Heat eta and phi'!AU$19</f>
        <v>0.84099999999999997</v>
      </c>
      <c r="AY1212" s="696">
        <f>'3 Heat eta and phi'!AV$19</f>
        <v>0.84499999999999997</v>
      </c>
      <c r="AZ1212" s="696">
        <f>'3 Heat eta and phi'!AW$19</f>
        <v>0.84899999999999998</v>
      </c>
      <c r="BA1212" s="696">
        <f>'3 Heat eta and phi'!AX$19</f>
        <v>0.85199999999999998</v>
      </c>
      <c r="BB1212" s="696">
        <f>'3 Heat eta and phi'!AY$19</f>
        <v>0.85499999999999998</v>
      </c>
      <c r="BC1212" s="696">
        <f>'3 Heat eta and phi'!AZ$19</f>
        <v>0.85799999999999998</v>
      </c>
      <c r="BD1212" s="696">
        <f>'3 Heat eta and phi'!BA$19</f>
        <v>0.86</v>
      </c>
      <c r="BE1212" s="696">
        <f>'3 Heat eta and phi'!BB$19</f>
        <v>0.86199999999999999</v>
      </c>
      <c r="BF1212" s="696">
        <f>'3 Heat eta and phi'!BC$19</f>
        <v>0.86399999999999999</v>
      </c>
      <c r="BG1212" s="696">
        <f>'3 Heat eta and phi'!BD$19</f>
        <v>0.86599999999999999</v>
      </c>
      <c r="BH1212" s="696">
        <f>'3 Heat eta and phi'!BE$19</f>
        <v>0.86799999999999999</v>
      </c>
    </row>
    <row r="1213" spans="1:60" s="696" customFormat="1" ht="12.75" x14ac:dyDescent="0.2">
      <c r="A1213" s="696" t="s">
        <v>6</v>
      </c>
      <c r="B1213" s="696" t="s">
        <v>55</v>
      </c>
      <c r="C1213" s="696" t="s">
        <v>21</v>
      </c>
      <c r="D1213" s="696" t="s">
        <v>1076</v>
      </c>
      <c r="E1213" s="699" t="s">
        <v>1049</v>
      </c>
      <c r="F1213" s="696" t="s">
        <v>13</v>
      </c>
      <c r="G1213" s="705"/>
      <c r="H1213" s="705"/>
      <c r="I1213" s="705"/>
      <c r="J1213" s="705"/>
      <c r="K1213" s="705"/>
      <c r="L1213" s="705"/>
      <c r="M1213" s="705"/>
      <c r="N1213" s="705"/>
      <c r="O1213" s="705"/>
      <c r="P1213" s="705"/>
      <c r="Q1213" s="705"/>
      <c r="R1213" s="705"/>
      <c r="S1213" s="705"/>
      <c r="T1213" s="705"/>
      <c r="U1213" s="705"/>
      <c r="V1213" s="705"/>
      <c r="W1213" s="705"/>
      <c r="X1213" s="705"/>
      <c r="Y1213" s="705"/>
      <c r="Z1213" s="705"/>
      <c r="AA1213" s="705"/>
      <c r="AB1213" s="705"/>
      <c r="AC1213" s="705"/>
      <c r="AD1213" s="705"/>
      <c r="AE1213" s="705"/>
      <c r="AF1213" s="705"/>
      <c r="AG1213" s="705"/>
      <c r="AH1213" s="705"/>
      <c r="AI1213" s="705"/>
      <c r="AJ1213" s="705"/>
      <c r="AK1213" s="705"/>
      <c r="AL1213" s="705"/>
      <c r="AM1213" s="705"/>
      <c r="AN1213" s="705"/>
      <c r="AO1213" s="705"/>
      <c r="AP1213" s="705"/>
      <c r="AQ1213" s="700">
        <f>'3 Heat eta and phi'!AN$36</f>
        <v>0.24346777435347719</v>
      </c>
      <c r="AR1213" s="700">
        <f>'3 Heat eta and phi'!AO$36</f>
        <v>0.24045290097815897</v>
      </c>
      <c r="AS1213" s="700">
        <f>'3 Heat eta and phi'!AP$36</f>
        <v>0.24018491223368621</v>
      </c>
      <c r="AT1213" s="700">
        <f>'3 Heat eta and phi'!AQ$36</f>
        <v>0.23944794318638629</v>
      </c>
      <c r="AU1213" s="700">
        <f>'3 Heat eta and phi'!AR$36</f>
        <v>0.2405198981642771</v>
      </c>
      <c r="AV1213" s="700">
        <f>'3 Heat eta and phi'!AS$36</f>
        <v>0.24085488409486799</v>
      </c>
      <c r="AW1213" s="700">
        <f>'3 Heat eta and phi'!AT$36</f>
        <v>0.23998392067533172</v>
      </c>
      <c r="AX1213" s="700">
        <f>'3 Heat eta and phi'!AU$36</f>
        <v>0.23971593193085891</v>
      </c>
      <c r="AY1213" s="700">
        <f>'3 Heat eta and phi'!AV$36</f>
        <v>0.24011791504756808</v>
      </c>
      <c r="AZ1213" s="700">
        <f>'3 Heat eta and phi'!AW$36</f>
        <v>0.23978292911697718</v>
      </c>
      <c r="BA1213" s="700">
        <f>'3 Heat eta and phi'!AX$36</f>
        <v>0.23951494037250431</v>
      </c>
      <c r="BB1213" s="700">
        <f>'3 Heat eta and phi'!AY$36</f>
        <v>0.23958193755862245</v>
      </c>
      <c r="BC1213" s="700">
        <f>'3 Heat eta and phi'!AZ$36</f>
        <v>0.24105587565322251</v>
      </c>
      <c r="BD1213" s="700">
        <f>'3 Heat eta and phi'!BA$36</f>
        <v>0.24085488409486799</v>
      </c>
      <c r="BE1213" s="700">
        <f>'3 Heat eta and phi'!BB$36</f>
        <v>0.24346777435347722</v>
      </c>
      <c r="BF1213" s="700">
        <f>'3 Heat eta and phi'!BC$36</f>
        <v>0.24085488409486799</v>
      </c>
      <c r="BG1213" s="700">
        <f>'3 Heat eta and phi'!BD$36</f>
        <v>0.2417258475144044</v>
      </c>
      <c r="BH1213" s="700">
        <f>'3 Heat eta and phi'!BE$36</f>
        <v>0.24266380812005903</v>
      </c>
    </row>
    <row r="1214" spans="1:60" s="697" customFormat="1" ht="12.75" x14ac:dyDescent="0.2">
      <c r="A1214" s="697" t="s">
        <v>6</v>
      </c>
      <c r="B1214" s="697" t="s">
        <v>55</v>
      </c>
      <c r="C1214" s="697" t="s">
        <v>31</v>
      </c>
      <c r="F1214" s="697" t="s">
        <v>9</v>
      </c>
      <c r="AK1214" s="697">
        <v>13</v>
      </c>
      <c r="AL1214" s="697">
        <v>14</v>
      </c>
      <c r="AM1214" s="697">
        <v>13</v>
      </c>
      <c r="AN1214" s="697">
        <v>13</v>
      </c>
      <c r="AO1214" s="697">
        <v>14</v>
      </c>
      <c r="AP1214" s="697">
        <v>16</v>
      </c>
      <c r="AQ1214" s="697">
        <v>16</v>
      </c>
      <c r="AR1214" s="697">
        <v>4</v>
      </c>
      <c r="AS1214" s="697">
        <v>7</v>
      </c>
      <c r="AT1214" s="697">
        <v>7</v>
      </c>
      <c r="AU1214" s="697">
        <v>9</v>
      </c>
    </row>
    <row r="1215" spans="1:60" s="697" customFormat="1" ht="12.75" x14ac:dyDescent="0.2">
      <c r="A1215" s="697" t="s">
        <v>6</v>
      </c>
      <c r="B1215" s="697" t="s">
        <v>55</v>
      </c>
      <c r="C1215" s="697" t="s">
        <v>31</v>
      </c>
      <c r="F1215" s="697" t="s">
        <v>10</v>
      </c>
      <c r="AK1215" s="697">
        <v>1.02092102783188E-4</v>
      </c>
      <c r="AL1215" s="697">
        <v>1.0528611501756001E-4</v>
      </c>
      <c r="AM1215" s="697">
        <v>9.9942340957140098E-5</v>
      </c>
      <c r="AN1215" s="697">
        <v>9.8380505524443802E-5</v>
      </c>
      <c r="AO1215" s="697">
        <v>1.0613860185136E-4</v>
      </c>
      <c r="AP1215" s="697">
        <v>1.21764674545856E-4</v>
      </c>
      <c r="AQ1215" s="697">
        <v>1.15025161754134E-4</v>
      </c>
      <c r="AR1215" s="697">
        <v>2.94635425490384E-5</v>
      </c>
      <c r="AS1215" s="697">
        <v>5.1386329768100799E-5</v>
      </c>
      <c r="AT1215" s="697">
        <v>5.0470092864970897E-5</v>
      </c>
      <c r="AU1215" s="697">
        <v>6.4558705382761398E-5</v>
      </c>
    </row>
    <row r="1216" spans="1:60" s="696" customFormat="1" ht="12.75" x14ac:dyDescent="0.2">
      <c r="A1216" s="696" t="s">
        <v>6</v>
      </c>
      <c r="B1216" s="696" t="s">
        <v>55</v>
      </c>
      <c r="C1216" s="696" t="s">
        <v>31</v>
      </c>
      <c r="D1216" s="696" t="s">
        <v>1076</v>
      </c>
      <c r="E1216" s="699" t="s">
        <v>1049</v>
      </c>
      <c r="F1216" s="696" t="s">
        <v>11</v>
      </c>
      <c r="G1216" s="705"/>
      <c r="H1216" s="705"/>
      <c r="I1216" s="705"/>
      <c r="J1216" s="705"/>
      <c r="K1216" s="705"/>
      <c r="L1216" s="705"/>
      <c r="M1216" s="705"/>
      <c r="N1216" s="705"/>
      <c r="O1216" s="705"/>
      <c r="P1216" s="705"/>
      <c r="Q1216" s="705"/>
      <c r="R1216" s="705"/>
      <c r="S1216" s="705"/>
      <c r="T1216" s="705"/>
      <c r="U1216" s="705"/>
      <c r="V1216" s="705"/>
      <c r="W1216" s="705"/>
      <c r="X1216" s="705"/>
      <c r="Y1216" s="705"/>
      <c r="Z1216" s="705"/>
      <c r="AA1216" s="705"/>
      <c r="AB1216" s="705"/>
      <c r="AC1216" s="705"/>
      <c r="AD1216" s="705"/>
      <c r="AE1216" s="705"/>
      <c r="AF1216" s="705"/>
      <c r="AG1216" s="705"/>
      <c r="AH1216" s="705"/>
      <c r="AI1216" s="705"/>
      <c r="AJ1216" s="705"/>
      <c r="AK1216" s="696">
        <f>1</f>
        <v>1</v>
      </c>
      <c r="AL1216" s="696">
        <f>1</f>
        <v>1</v>
      </c>
      <c r="AM1216" s="696">
        <f>1</f>
        <v>1</v>
      </c>
      <c r="AN1216" s="696">
        <f>1</f>
        <v>1</v>
      </c>
      <c r="AO1216" s="696">
        <f>1</f>
        <v>1</v>
      </c>
      <c r="AP1216" s="696">
        <f>1</f>
        <v>1</v>
      </c>
      <c r="AQ1216" s="696">
        <f>1</f>
        <v>1</v>
      </c>
      <c r="AR1216" s="696">
        <f>1</f>
        <v>1</v>
      </c>
      <c r="AS1216" s="696">
        <f>1</f>
        <v>1</v>
      </c>
      <c r="AT1216" s="696">
        <f>1</f>
        <v>1</v>
      </c>
      <c r="AU1216" s="696">
        <f>1</f>
        <v>1</v>
      </c>
      <c r="AV1216" s="705"/>
      <c r="AW1216" s="705"/>
      <c r="AX1216" s="705"/>
      <c r="AY1216" s="705"/>
      <c r="AZ1216" s="705"/>
      <c r="BA1216" s="705"/>
      <c r="BB1216" s="705"/>
      <c r="BC1216" s="705"/>
      <c r="BD1216" s="705"/>
      <c r="BE1216" s="705"/>
      <c r="BF1216" s="705"/>
      <c r="BG1216" s="705"/>
      <c r="BH1216" s="705"/>
    </row>
    <row r="1217" spans="1:60" s="696" customFormat="1" ht="12.75" x14ac:dyDescent="0.2">
      <c r="A1217" s="696" t="s">
        <v>6</v>
      </c>
      <c r="B1217" s="696" t="s">
        <v>55</v>
      </c>
      <c r="C1217" s="696" t="s">
        <v>31</v>
      </c>
      <c r="D1217" s="696" t="s">
        <v>1076</v>
      </c>
      <c r="E1217" s="699" t="s">
        <v>1049</v>
      </c>
      <c r="F1217" s="696" t="s">
        <v>12</v>
      </c>
      <c r="G1217" s="705"/>
      <c r="H1217" s="705"/>
      <c r="I1217" s="705"/>
      <c r="J1217" s="705"/>
      <c r="K1217" s="705"/>
      <c r="L1217" s="705"/>
      <c r="M1217" s="705"/>
      <c r="N1217" s="705"/>
      <c r="O1217" s="705"/>
      <c r="P1217" s="705"/>
      <c r="Q1217" s="705"/>
      <c r="R1217" s="705"/>
      <c r="S1217" s="705"/>
      <c r="T1217" s="705"/>
      <c r="U1217" s="705"/>
      <c r="V1217" s="705"/>
      <c r="W1217" s="705"/>
      <c r="X1217" s="705"/>
      <c r="Y1217" s="705"/>
      <c r="Z1217" s="705"/>
      <c r="AA1217" s="705"/>
      <c r="AB1217" s="705"/>
      <c r="AC1217" s="705"/>
      <c r="AD1217" s="705"/>
      <c r="AE1217" s="705"/>
      <c r="AF1217" s="705"/>
      <c r="AG1217" s="705"/>
      <c r="AH1217" s="705"/>
      <c r="AI1217" s="705"/>
      <c r="AJ1217" s="705"/>
      <c r="AK1217" s="696">
        <f>'3 Heat eta and phi'!AH$19</f>
        <v>0.76300000000000001</v>
      </c>
      <c r="AL1217" s="696">
        <f>'3 Heat eta and phi'!AI$19</f>
        <v>0.77</v>
      </c>
      <c r="AM1217" s="696">
        <f>'3 Heat eta and phi'!AJ$19</f>
        <v>0.77600000000000002</v>
      </c>
      <c r="AN1217" s="696">
        <f>'3 Heat eta and phi'!AK$19</f>
        <v>0.78200000000000003</v>
      </c>
      <c r="AO1217" s="696">
        <f>'3 Heat eta and phi'!AL$19</f>
        <v>0.79</v>
      </c>
      <c r="AP1217" s="696">
        <f>'3 Heat eta and phi'!AM$19</f>
        <v>0.79700000000000004</v>
      </c>
      <c r="AQ1217" s="696">
        <f>'3 Heat eta and phi'!AN$19</f>
        <v>0.80400000000000005</v>
      </c>
      <c r="AR1217" s="696">
        <f>'3 Heat eta and phi'!AO$19</f>
        <v>0.81</v>
      </c>
      <c r="AS1217" s="696">
        <f>'3 Heat eta and phi'!AP$19</f>
        <v>0.81599999999999995</v>
      </c>
      <c r="AT1217" s="696">
        <f>'3 Heat eta and phi'!AQ$19</f>
        <v>0.82099999999999995</v>
      </c>
      <c r="AU1217" s="696">
        <f>'3 Heat eta and phi'!AR$19</f>
        <v>0.82599999999999996</v>
      </c>
      <c r="AV1217" s="705"/>
      <c r="AW1217" s="705"/>
      <c r="AX1217" s="705"/>
      <c r="AY1217" s="705"/>
      <c r="AZ1217" s="705"/>
      <c r="BA1217" s="705"/>
      <c r="BB1217" s="705"/>
      <c r="BC1217" s="705"/>
      <c r="BD1217" s="705"/>
      <c r="BE1217" s="705"/>
      <c r="BF1217" s="705"/>
      <c r="BG1217" s="705"/>
      <c r="BH1217" s="705"/>
    </row>
    <row r="1218" spans="1:60" s="696" customFormat="1" ht="12.75" x14ac:dyDescent="0.2">
      <c r="A1218" s="696" t="s">
        <v>6</v>
      </c>
      <c r="B1218" s="696" t="s">
        <v>55</v>
      </c>
      <c r="C1218" s="696" t="s">
        <v>31</v>
      </c>
      <c r="D1218" s="696" t="s">
        <v>1076</v>
      </c>
      <c r="E1218" s="699" t="s">
        <v>1049</v>
      </c>
      <c r="F1218" s="696" t="s">
        <v>13</v>
      </c>
      <c r="G1218" s="705"/>
      <c r="H1218" s="705"/>
      <c r="I1218" s="705"/>
      <c r="J1218" s="705"/>
      <c r="K1218" s="705"/>
      <c r="L1218" s="705"/>
      <c r="M1218" s="705"/>
      <c r="N1218" s="705"/>
      <c r="O1218" s="705"/>
      <c r="P1218" s="705"/>
      <c r="Q1218" s="705"/>
      <c r="R1218" s="705"/>
      <c r="S1218" s="705"/>
      <c r="T1218" s="705"/>
      <c r="U1218" s="705"/>
      <c r="V1218" s="705"/>
      <c r="W1218" s="705"/>
      <c r="X1218" s="705"/>
      <c r="Y1218" s="705"/>
      <c r="Z1218" s="705"/>
      <c r="AA1218" s="705"/>
      <c r="AB1218" s="705"/>
      <c r="AC1218" s="705"/>
      <c r="AD1218" s="705"/>
      <c r="AE1218" s="705"/>
      <c r="AF1218" s="705"/>
      <c r="AG1218" s="705"/>
      <c r="AH1218" s="705"/>
      <c r="AI1218" s="705"/>
      <c r="AJ1218" s="705"/>
      <c r="AK1218" s="700">
        <f>'3 Heat eta and phi'!AH$36</f>
        <v>0.23938094600026794</v>
      </c>
      <c r="AL1218" s="700">
        <f>'3 Heat eta and phi'!AI$36</f>
        <v>0.24252981374782256</v>
      </c>
      <c r="AM1218" s="700">
        <f>'3 Heat eta and phi'!AJ$36</f>
        <v>0.24139086158381351</v>
      </c>
      <c r="AN1218" s="700">
        <f>'3 Heat eta and phi'!AK$36</f>
        <v>0.24299879405064995</v>
      </c>
      <c r="AO1218" s="700">
        <f>'3 Heat eta and phi'!AL$36</f>
        <v>0.24072088972263159</v>
      </c>
      <c r="AP1218" s="700">
        <f>'3 Heat eta and phi'!AM$36</f>
        <v>0.23884496851132256</v>
      </c>
      <c r="AQ1218" s="700">
        <f>'3 Heat eta and phi'!AN$36</f>
        <v>0.24346777435347719</v>
      </c>
      <c r="AR1218" s="700">
        <f>'3 Heat eta and phi'!AO$36</f>
        <v>0.24045290097815897</v>
      </c>
      <c r="AS1218" s="700">
        <f>'3 Heat eta and phi'!AP$36</f>
        <v>0.24018491223368621</v>
      </c>
      <c r="AT1218" s="700">
        <f>'3 Heat eta and phi'!AQ$36</f>
        <v>0.23944794318638629</v>
      </c>
      <c r="AU1218" s="700">
        <f>'3 Heat eta and phi'!AR$36</f>
        <v>0.2405198981642771</v>
      </c>
      <c r="AV1218" s="705"/>
      <c r="AW1218" s="705"/>
      <c r="AX1218" s="705"/>
      <c r="AY1218" s="705"/>
      <c r="AZ1218" s="705"/>
      <c r="BA1218" s="705"/>
      <c r="BB1218" s="705"/>
      <c r="BC1218" s="705"/>
      <c r="BD1218" s="705"/>
      <c r="BE1218" s="705"/>
      <c r="BF1218" s="705"/>
      <c r="BG1218" s="705"/>
      <c r="BH1218" s="705"/>
    </row>
    <row r="1219" spans="1:60" s="697" customFormat="1" ht="12.75" x14ac:dyDescent="0.2">
      <c r="A1219" s="697" t="s">
        <v>6</v>
      </c>
      <c r="B1219" s="697" t="s">
        <v>55</v>
      </c>
      <c r="C1219" s="697" t="s">
        <v>32</v>
      </c>
      <c r="F1219" s="697" t="s">
        <v>9</v>
      </c>
      <c r="AK1219" s="697">
        <v>21</v>
      </c>
      <c r="AL1219" s="697">
        <v>23</v>
      </c>
      <c r="AM1219" s="697">
        <v>22</v>
      </c>
      <c r="AN1219" s="697">
        <v>19</v>
      </c>
      <c r="AO1219" s="697">
        <v>18</v>
      </c>
      <c r="AP1219" s="697">
        <v>18</v>
      </c>
      <c r="AQ1219" s="697">
        <v>19</v>
      </c>
      <c r="AR1219" s="697">
        <v>5</v>
      </c>
      <c r="AS1219" s="697">
        <v>10</v>
      </c>
      <c r="AT1219" s="697">
        <v>11</v>
      </c>
      <c r="AU1219" s="697">
        <v>17</v>
      </c>
    </row>
    <row r="1220" spans="1:60" s="697" customFormat="1" ht="12.75" x14ac:dyDescent="0.2">
      <c r="A1220" s="697" t="s">
        <v>6</v>
      </c>
      <c r="B1220" s="697" t="s">
        <v>55</v>
      </c>
      <c r="C1220" s="697" t="s">
        <v>32</v>
      </c>
      <c r="F1220" s="697" t="s">
        <v>10</v>
      </c>
      <c r="AK1220" s="697">
        <v>1.64918012188226E-4</v>
      </c>
      <c r="AL1220" s="697">
        <v>1.7297004610027799E-4</v>
      </c>
      <c r="AM1220" s="697">
        <v>1.6913319238900601E-4</v>
      </c>
      <c r="AN1220" s="697">
        <v>1.43786892689572E-4</v>
      </c>
      <c r="AO1220" s="697">
        <v>1.3646391666603499E-4</v>
      </c>
      <c r="AP1220" s="697">
        <v>1.3698525886408799E-4</v>
      </c>
      <c r="AQ1220" s="697">
        <v>1.36592379583034E-4</v>
      </c>
      <c r="AR1220" s="697">
        <v>3.6829428186297999E-5</v>
      </c>
      <c r="AS1220" s="697">
        <v>7.3409042525858297E-5</v>
      </c>
      <c r="AT1220" s="697">
        <v>7.9310145930668494E-5</v>
      </c>
      <c r="AU1220" s="697">
        <v>1.21944221278549E-4</v>
      </c>
      <c r="BA1220" s="698"/>
    </row>
    <row r="1221" spans="1:60" s="696" customFormat="1" ht="12.75" x14ac:dyDescent="0.2">
      <c r="A1221" s="696" t="s">
        <v>6</v>
      </c>
      <c r="B1221" s="696" t="s">
        <v>55</v>
      </c>
      <c r="C1221" s="696" t="s">
        <v>32</v>
      </c>
      <c r="D1221" s="696" t="s">
        <v>1076</v>
      </c>
      <c r="E1221" s="699" t="s">
        <v>1049</v>
      </c>
      <c r="F1221" s="696" t="s">
        <v>11</v>
      </c>
      <c r="G1221" s="705"/>
      <c r="H1221" s="705"/>
      <c r="I1221" s="705"/>
      <c r="J1221" s="705"/>
      <c r="K1221" s="705"/>
      <c r="L1221" s="705"/>
      <c r="M1221" s="705"/>
      <c r="N1221" s="705"/>
      <c r="O1221" s="705"/>
      <c r="P1221" s="705"/>
      <c r="Q1221" s="705"/>
      <c r="R1221" s="705"/>
      <c r="S1221" s="705"/>
      <c r="T1221" s="705"/>
      <c r="U1221" s="705"/>
      <c r="V1221" s="705"/>
      <c r="W1221" s="705"/>
      <c r="X1221" s="705"/>
      <c r="Y1221" s="705"/>
      <c r="Z1221" s="705"/>
      <c r="AA1221" s="705"/>
      <c r="AB1221" s="705"/>
      <c r="AC1221" s="705"/>
      <c r="AD1221" s="705"/>
      <c r="AE1221" s="705"/>
      <c r="AF1221" s="705"/>
      <c r="AG1221" s="705"/>
      <c r="AH1221" s="705"/>
      <c r="AI1221" s="705"/>
      <c r="AJ1221" s="705"/>
      <c r="AK1221" s="696">
        <f>1</f>
        <v>1</v>
      </c>
      <c r="AL1221" s="696">
        <f>1</f>
        <v>1</v>
      </c>
      <c r="AM1221" s="696">
        <f>1</f>
        <v>1</v>
      </c>
      <c r="AN1221" s="696">
        <f>1</f>
        <v>1</v>
      </c>
      <c r="AO1221" s="696">
        <f>1</f>
        <v>1</v>
      </c>
      <c r="AP1221" s="696">
        <f>1</f>
        <v>1</v>
      </c>
      <c r="AQ1221" s="696">
        <f>1</f>
        <v>1</v>
      </c>
      <c r="AR1221" s="696">
        <f>1</f>
        <v>1</v>
      </c>
      <c r="AS1221" s="696">
        <f>1</f>
        <v>1</v>
      </c>
      <c r="AT1221" s="696">
        <f>1</f>
        <v>1</v>
      </c>
      <c r="AU1221" s="696">
        <f>1</f>
        <v>1</v>
      </c>
      <c r="AV1221" s="705"/>
      <c r="AW1221" s="705"/>
      <c r="AX1221" s="705"/>
      <c r="AY1221" s="705"/>
      <c r="AZ1221" s="705"/>
      <c r="BA1221" s="705"/>
      <c r="BB1221" s="705"/>
      <c r="BC1221" s="705"/>
      <c r="BD1221" s="705"/>
      <c r="BE1221" s="705"/>
      <c r="BF1221" s="705"/>
      <c r="BG1221" s="705"/>
      <c r="BH1221" s="705"/>
    </row>
    <row r="1222" spans="1:60" s="696" customFormat="1" ht="12.75" x14ac:dyDescent="0.2">
      <c r="A1222" s="696" t="s">
        <v>6</v>
      </c>
      <c r="B1222" s="696" t="s">
        <v>55</v>
      </c>
      <c r="C1222" s="696" t="s">
        <v>32</v>
      </c>
      <c r="D1222" s="696" t="s">
        <v>1076</v>
      </c>
      <c r="E1222" s="699" t="s">
        <v>1049</v>
      </c>
      <c r="F1222" s="696" t="s">
        <v>12</v>
      </c>
      <c r="G1222" s="705"/>
      <c r="H1222" s="705"/>
      <c r="I1222" s="705"/>
      <c r="J1222" s="705"/>
      <c r="K1222" s="705"/>
      <c r="L1222" s="705"/>
      <c r="M1222" s="705"/>
      <c r="N1222" s="705"/>
      <c r="O1222" s="705"/>
      <c r="P1222" s="705"/>
      <c r="Q1222" s="705"/>
      <c r="R1222" s="705"/>
      <c r="S1222" s="705"/>
      <c r="T1222" s="705"/>
      <c r="U1222" s="705"/>
      <c r="V1222" s="705"/>
      <c r="W1222" s="705"/>
      <c r="X1222" s="705"/>
      <c r="Y1222" s="705"/>
      <c r="Z1222" s="705"/>
      <c r="AA1222" s="705"/>
      <c r="AB1222" s="705"/>
      <c r="AC1222" s="705"/>
      <c r="AD1222" s="705"/>
      <c r="AE1222" s="705"/>
      <c r="AF1222" s="705"/>
      <c r="AG1222" s="705"/>
      <c r="AH1222" s="705"/>
      <c r="AI1222" s="705"/>
      <c r="AJ1222" s="705"/>
      <c r="AK1222" s="696">
        <f>'3 Heat eta and phi'!AH$19</f>
        <v>0.76300000000000001</v>
      </c>
      <c r="AL1222" s="696">
        <f>'3 Heat eta and phi'!AI$19</f>
        <v>0.77</v>
      </c>
      <c r="AM1222" s="696">
        <f>'3 Heat eta and phi'!AJ$19</f>
        <v>0.77600000000000002</v>
      </c>
      <c r="AN1222" s="696">
        <f>'3 Heat eta and phi'!AK$19</f>
        <v>0.78200000000000003</v>
      </c>
      <c r="AO1222" s="696">
        <f>'3 Heat eta and phi'!AL$19</f>
        <v>0.79</v>
      </c>
      <c r="AP1222" s="696">
        <f>'3 Heat eta and phi'!AM$19</f>
        <v>0.79700000000000004</v>
      </c>
      <c r="AQ1222" s="696">
        <f>'3 Heat eta and phi'!AN$19</f>
        <v>0.80400000000000005</v>
      </c>
      <c r="AR1222" s="696">
        <f>'3 Heat eta and phi'!AO$19</f>
        <v>0.81</v>
      </c>
      <c r="AS1222" s="696">
        <f>'3 Heat eta and phi'!AP$19</f>
        <v>0.81599999999999995</v>
      </c>
      <c r="AT1222" s="696">
        <f>'3 Heat eta and phi'!AQ$19</f>
        <v>0.82099999999999995</v>
      </c>
      <c r="AU1222" s="696">
        <f>'3 Heat eta and phi'!AR$19</f>
        <v>0.82599999999999996</v>
      </c>
      <c r="AV1222" s="705"/>
      <c r="AW1222" s="705"/>
      <c r="AX1222" s="705"/>
      <c r="AY1222" s="705"/>
      <c r="AZ1222" s="705"/>
      <c r="BA1222" s="705"/>
      <c r="BB1222" s="705"/>
      <c r="BC1222" s="705"/>
      <c r="BD1222" s="705"/>
      <c r="BE1222" s="705"/>
      <c r="BF1222" s="705"/>
      <c r="BG1222" s="705"/>
      <c r="BH1222" s="705"/>
    </row>
    <row r="1223" spans="1:60" s="696" customFormat="1" ht="12.75" x14ac:dyDescent="0.2">
      <c r="A1223" s="696" t="s">
        <v>6</v>
      </c>
      <c r="B1223" s="696" t="s">
        <v>55</v>
      </c>
      <c r="C1223" s="696" t="s">
        <v>32</v>
      </c>
      <c r="D1223" s="696" t="s">
        <v>1076</v>
      </c>
      <c r="E1223" s="699" t="s">
        <v>1049</v>
      </c>
      <c r="F1223" s="696" t="s">
        <v>13</v>
      </c>
      <c r="G1223" s="705"/>
      <c r="H1223" s="705"/>
      <c r="I1223" s="705"/>
      <c r="J1223" s="705"/>
      <c r="K1223" s="705"/>
      <c r="L1223" s="705"/>
      <c r="M1223" s="705"/>
      <c r="N1223" s="705"/>
      <c r="O1223" s="705"/>
      <c r="P1223" s="705"/>
      <c r="Q1223" s="705"/>
      <c r="R1223" s="705"/>
      <c r="S1223" s="705"/>
      <c r="T1223" s="705"/>
      <c r="U1223" s="705"/>
      <c r="V1223" s="705"/>
      <c r="W1223" s="705"/>
      <c r="X1223" s="705"/>
      <c r="Y1223" s="705"/>
      <c r="Z1223" s="705"/>
      <c r="AA1223" s="705"/>
      <c r="AB1223" s="705"/>
      <c r="AC1223" s="705"/>
      <c r="AD1223" s="705"/>
      <c r="AE1223" s="705"/>
      <c r="AF1223" s="705"/>
      <c r="AG1223" s="705"/>
      <c r="AH1223" s="705"/>
      <c r="AI1223" s="705"/>
      <c r="AJ1223" s="705"/>
      <c r="AK1223" s="700">
        <f>'3 Heat eta and phi'!AH$36</f>
        <v>0.23938094600026794</v>
      </c>
      <c r="AL1223" s="700">
        <f>'3 Heat eta and phi'!AI$36</f>
        <v>0.24252981374782256</v>
      </c>
      <c r="AM1223" s="700">
        <f>'3 Heat eta and phi'!AJ$36</f>
        <v>0.24139086158381351</v>
      </c>
      <c r="AN1223" s="700">
        <f>'3 Heat eta and phi'!AK$36</f>
        <v>0.24299879405064995</v>
      </c>
      <c r="AO1223" s="700">
        <f>'3 Heat eta and phi'!AL$36</f>
        <v>0.24072088972263159</v>
      </c>
      <c r="AP1223" s="700">
        <f>'3 Heat eta and phi'!AM$36</f>
        <v>0.23884496851132256</v>
      </c>
      <c r="AQ1223" s="700">
        <f>'3 Heat eta and phi'!AN$36</f>
        <v>0.24346777435347719</v>
      </c>
      <c r="AR1223" s="700">
        <f>'3 Heat eta and phi'!AO$36</f>
        <v>0.24045290097815897</v>
      </c>
      <c r="AS1223" s="700">
        <f>'3 Heat eta and phi'!AP$36</f>
        <v>0.24018491223368621</v>
      </c>
      <c r="AT1223" s="700">
        <f>'3 Heat eta and phi'!AQ$36</f>
        <v>0.23944794318638629</v>
      </c>
      <c r="AU1223" s="700">
        <f>'3 Heat eta and phi'!AR$36</f>
        <v>0.2405198981642771</v>
      </c>
      <c r="AV1223" s="705"/>
      <c r="AW1223" s="705"/>
      <c r="AX1223" s="705"/>
      <c r="AY1223" s="705"/>
      <c r="AZ1223" s="705"/>
      <c r="BA1223" s="705"/>
      <c r="BB1223" s="705"/>
      <c r="BC1223" s="705"/>
      <c r="BD1223" s="705"/>
      <c r="BE1223" s="705"/>
      <c r="BF1223" s="705"/>
      <c r="BG1223" s="705"/>
      <c r="BH1223" s="705"/>
    </row>
    <row r="1224" spans="1:60" s="697" customFormat="1" ht="12.75" x14ac:dyDescent="0.2">
      <c r="A1224" s="697" t="s">
        <v>6</v>
      </c>
      <c r="B1224" s="697" t="s">
        <v>55</v>
      </c>
      <c r="C1224" s="697" t="s">
        <v>20</v>
      </c>
      <c r="F1224" s="697" t="s">
        <v>9</v>
      </c>
      <c r="O1224" s="697">
        <v>7</v>
      </c>
      <c r="P1224" s="697">
        <v>91</v>
      </c>
      <c r="Q1224" s="697">
        <v>238</v>
      </c>
      <c r="R1224" s="697">
        <v>422</v>
      </c>
      <c r="S1224" s="697">
        <v>628</v>
      </c>
      <c r="T1224" s="697">
        <v>880</v>
      </c>
      <c r="U1224" s="697">
        <v>1235</v>
      </c>
      <c r="V1224" s="697">
        <v>1512</v>
      </c>
      <c r="W1224" s="697">
        <v>1834</v>
      </c>
      <c r="X1224" s="697">
        <v>1950</v>
      </c>
      <c r="Y1224" s="697">
        <v>2151</v>
      </c>
      <c r="Z1224" s="697">
        <v>2425</v>
      </c>
      <c r="AA1224" s="697">
        <v>2514</v>
      </c>
      <c r="AB1224" s="697">
        <v>2587</v>
      </c>
      <c r="AC1224" s="697">
        <v>2657</v>
      </c>
      <c r="AD1224" s="697">
        <v>2737</v>
      </c>
      <c r="AE1224" s="697">
        <v>3025</v>
      </c>
      <c r="AF1224" s="697">
        <v>3335</v>
      </c>
      <c r="AG1224" s="697">
        <v>3614</v>
      </c>
      <c r="AH1224" s="697">
        <v>3501</v>
      </c>
      <c r="AI1224" s="697">
        <v>3687</v>
      </c>
      <c r="AJ1224" s="697">
        <v>3623</v>
      </c>
      <c r="AK1224" s="697">
        <v>3771</v>
      </c>
      <c r="AL1224" s="697">
        <v>4490</v>
      </c>
      <c r="AM1224" s="697">
        <v>3459</v>
      </c>
      <c r="AN1224" s="697">
        <v>3816</v>
      </c>
      <c r="AO1224" s="697">
        <v>1498</v>
      </c>
      <c r="AP1224" s="697">
        <v>2144</v>
      </c>
      <c r="AQ1224" s="697">
        <v>2116</v>
      </c>
      <c r="AR1224" s="697">
        <v>1752</v>
      </c>
      <c r="AS1224" s="697">
        <v>1855</v>
      </c>
      <c r="AT1224" s="697">
        <v>1969</v>
      </c>
      <c r="AU1224" s="697">
        <v>2179</v>
      </c>
      <c r="AV1224" s="697">
        <v>2124</v>
      </c>
      <c r="AW1224" s="697">
        <v>1490</v>
      </c>
      <c r="AX1224" s="697">
        <v>1587</v>
      </c>
      <c r="AY1224" s="697">
        <v>1670</v>
      </c>
      <c r="AZ1224" s="697">
        <v>1548</v>
      </c>
      <c r="BA1224" s="697">
        <v>1436</v>
      </c>
      <c r="BB1224" s="697">
        <v>1337</v>
      </c>
      <c r="BC1224" s="697">
        <v>977</v>
      </c>
      <c r="BD1224" s="697">
        <v>822</v>
      </c>
      <c r="BE1224" s="697">
        <v>890</v>
      </c>
      <c r="BF1224" s="697">
        <v>861</v>
      </c>
      <c r="BG1224" s="697">
        <v>860</v>
      </c>
      <c r="BH1224" s="697">
        <v>1073</v>
      </c>
    </row>
    <row r="1225" spans="1:60" s="697" customFormat="1" ht="12.75" x14ac:dyDescent="0.2">
      <c r="A1225" s="697" t="s">
        <v>6</v>
      </c>
      <c r="B1225" s="697" t="s">
        <v>55</v>
      </c>
      <c r="C1225" s="697" t="s">
        <v>20</v>
      </c>
      <c r="F1225" s="697" t="s">
        <v>10</v>
      </c>
      <c r="O1225" s="697">
        <v>5.9710149872476201E-5</v>
      </c>
      <c r="P1225" s="697">
        <v>7.5523059430838296E-4</v>
      </c>
      <c r="Q1225" s="697">
        <v>1.91575507312872E-3</v>
      </c>
      <c r="R1225" s="697">
        <v>3.40652244107201E-3</v>
      </c>
      <c r="S1225" s="697">
        <v>5.0335032541438196E-3</v>
      </c>
      <c r="T1225" s="697">
        <v>6.7090045514496804E-3</v>
      </c>
      <c r="U1225" s="697">
        <v>9.8099179461924001E-3</v>
      </c>
      <c r="V1225" s="697">
        <v>1.22402389760943E-2</v>
      </c>
      <c r="W1225" s="697">
        <v>1.47115446319707E-2</v>
      </c>
      <c r="X1225" s="697">
        <v>1.52374701111163E-2</v>
      </c>
      <c r="Y1225" s="697">
        <v>1.6816643082191201E-2</v>
      </c>
      <c r="Z1225" s="697">
        <v>1.80882407787267E-2</v>
      </c>
      <c r="AA1225" s="698">
        <v>2.0245295022427699E-2</v>
      </c>
      <c r="AB1225" s="697">
        <v>2.1277995739465899E-2</v>
      </c>
      <c r="AC1225" s="697">
        <v>2.2016721770618398E-2</v>
      </c>
      <c r="AD1225" s="697">
        <v>2.2879641549495899E-2</v>
      </c>
      <c r="AE1225" s="697">
        <v>2.5325887661897299E-2</v>
      </c>
      <c r="AF1225" s="697">
        <v>2.6751265370948199E-2</v>
      </c>
      <c r="AG1225" s="697">
        <v>2.8298488763604999E-2</v>
      </c>
      <c r="AH1225" s="697">
        <v>2.71214539144446E-2</v>
      </c>
      <c r="AI1225" s="697">
        <v>2.8202088193674198E-2</v>
      </c>
      <c r="AJ1225" s="697">
        <v>2.8309110798562302E-2</v>
      </c>
      <c r="AK1225" s="697">
        <v>2.96145630458001E-2</v>
      </c>
      <c r="AL1225" s="697">
        <v>3.3766761173489E-2</v>
      </c>
      <c r="AM1225" s="697">
        <v>2.6592350566980599E-2</v>
      </c>
      <c r="AN1225" s="697">
        <v>2.8878462237021299E-2</v>
      </c>
      <c r="AO1225" s="697">
        <v>1.13568303980956E-2</v>
      </c>
      <c r="AP1225" s="697">
        <v>1.6316466389144701E-2</v>
      </c>
      <c r="AQ1225" s="697">
        <v>1.5212077641984199E-2</v>
      </c>
      <c r="AR1225" s="697">
        <v>1.2905031636478799E-2</v>
      </c>
      <c r="AS1225" s="697">
        <v>1.36173773885467E-2</v>
      </c>
      <c r="AT1225" s="697">
        <v>1.4196516121589699E-2</v>
      </c>
      <c r="AU1225" s="697">
        <v>1.5630379892115201E-2</v>
      </c>
      <c r="AV1225" s="697">
        <v>1.50748419057893E-2</v>
      </c>
      <c r="AW1225" s="697">
        <v>1.0887912955155E-2</v>
      </c>
      <c r="AX1225" s="697">
        <v>1.1503751223225001E-2</v>
      </c>
      <c r="AY1225" s="697">
        <v>1.20526274006019E-2</v>
      </c>
      <c r="AZ1225" s="697">
        <v>1.12590006545931E-2</v>
      </c>
      <c r="BA1225" s="697">
        <v>1.06183173368432E-2</v>
      </c>
      <c r="BB1225" s="697">
        <v>1.0046890498662401E-2</v>
      </c>
      <c r="BC1225" s="697">
        <v>7.3439872513793502E-3</v>
      </c>
      <c r="BD1225" s="697">
        <v>6.6578111838268596E-3</v>
      </c>
      <c r="BE1225" s="697">
        <v>6.85543505052995E-3</v>
      </c>
      <c r="BF1225" s="697">
        <v>7.2786602531046303E-3</v>
      </c>
      <c r="BG1225" s="697">
        <v>7.0605814306708399E-3</v>
      </c>
      <c r="BH1225" s="697">
        <v>8.7515394716451804E-3</v>
      </c>
    </row>
    <row r="1226" spans="1:60" s="696" customFormat="1" ht="12.75" x14ac:dyDescent="0.2">
      <c r="A1226" s="696" t="s">
        <v>6</v>
      </c>
      <c r="B1226" s="696" t="s">
        <v>55</v>
      </c>
      <c r="C1226" s="696" t="s">
        <v>20</v>
      </c>
      <c r="D1226" s="696" t="s">
        <v>1076</v>
      </c>
      <c r="E1226" s="699" t="s">
        <v>1049</v>
      </c>
      <c r="F1226" s="696" t="s">
        <v>11</v>
      </c>
      <c r="G1226" s="705"/>
      <c r="H1226" s="705"/>
      <c r="I1226" s="705"/>
      <c r="J1226" s="705"/>
      <c r="K1226" s="705"/>
      <c r="L1226" s="705"/>
      <c r="M1226" s="705"/>
      <c r="N1226" s="705"/>
      <c r="O1226" s="696">
        <f>1</f>
        <v>1</v>
      </c>
      <c r="P1226" s="696">
        <f>1</f>
        <v>1</v>
      </c>
      <c r="Q1226" s="696">
        <f>1</f>
        <v>1</v>
      </c>
      <c r="R1226" s="696">
        <f>1</f>
        <v>1</v>
      </c>
      <c r="S1226" s="696">
        <f>1</f>
        <v>1</v>
      </c>
      <c r="T1226" s="696">
        <f>1</f>
        <v>1</v>
      </c>
      <c r="U1226" s="696">
        <f>1</f>
        <v>1</v>
      </c>
      <c r="V1226" s="696">
        <f>1</f>
        <v>1</v>
      </c>
      <c r="W1226" s="696">
        <f>1</f>
        <v>1</v>
      </c>
      <c r="X1226" s="696">
        <f>1</f>
        <v>1</v>
      </c>
      <c r="Y1226" s="696">
        <f>1</f>
        <v>1</v>
      </c>
      <c r="Z1226" s="696">
        <f>1</f>
        <v>1</v>
      </c>
      <c r="AA1226" s="696">
        <f>1</f>
        <v>1</v>
      </c>
      <c r="AB1226" s="696">
        <f>1</f>
        <v>1</v>
      </c>
      <c r="AC1226" s="696">
        <f>1</f>
        <v>1</v>
      </c>
      <c r="AD1226" s="696">
        <f>1</f>
        <v>1</v>
      </c>
      <c r="AE1226" s="696">
        <f>1</f>
        <v>1</v>
      </c>
      <c r="AF1226" s="696">
        <f>1</f>
        <v>1</v>
      </c>
      <c r="AG1226" s="696">
        <f>1</f>
        <v>1</v>
      </c>
      <c r="AH1226" s="696">
        <f>1</f>
        <v>1</v>
      </c>
      <c r="AI1226" s="696">
        <f>1</f>
        <v>1</v>
      </c>
      <c r="AJ1226" s="696">
        <f>1</f>
        <v>1</v>
      </c>
      <c r="AK1226" s="696">
        <f>1</f>
        <v>1</v>
      </c>
      <c r="AL1226" s="696">
        <f>1</f>
        <v>1</v>
      </c>
      <c r="AM1226" s="696">
        <f>1</f>
        <v>1</v>
      </c>
      <c r="AN1226" s="696">
        <f>1</f>
        <v>1</v>
      </c>
      <c r="AO1226" s="696">
        <f>1</f>
        <v>1</v>
      </c>
      <c r="AP1226" s="696">
        <f>1</f>
        <v>1</v>
      </c>
      <c r="AQ1226" s="696">
        <f>1</f>
        <v>1</v>
      </c>
      <c r="AR1226" s="696">
        <f>1</f>
        <v>1</v>
      </c>
      <c r="AS1226" s="696">
        <f>1</f>
        <v>1</v>
      </c>
      <c r="AT1226" s="696">
        <f>1</f>
        <v>1</v>
      </c>
      <c r="AU1226" s="696">
        <f>1</f>
        <v>1</v>
      </c>
      <c r="AV1226" s="696">
        <f>1</f>
        <v>1</v>
      </c>
      <c r="AW1226" s="696">
        <f>1</f>
        <v>1</v>
      </c>
      <c r="AX1226" s="696">
        <f>1</f>
        <v>1</v>
      </c>
      <c r="AY1226" s="696">
        <f>1</f>
        <v>1</v>
      </c>
      <c r="AZ1226" s="696">
        <f>1</f>
        <v>1</v>
      </c>
      <c r="BA1226" s="696">
        <f>1</f>
        <v>1</v>
      </c>
      <c r="BB1226" s="696">
        <f>1</f>
        <v>1</v>
      </c>
      <c r="BC1226" s="696">
        <f>1</f>
        <v>1</v>
      </c>
      <c r="BD1226" s="696">
        <f>1</f>
        <v>1</v>
      </c>
      <c r="BE1226" s="696">
        <f>1</f>
        <v>1</v>
      </c>
      <c r="BF1226" s="696">
        <f>1</f>
        <v>1</v>
      </c>
      <c r="BG1226" s="696">
        <f>1</f>
        <v>1</v>
      </c>
      <c r="BH1226" s="696">
        <f>1</f>
        <v>1</v>
      </c>
    </row>
    <row r="1227" spans="1:60" s="696" customFormat="1" ht="12.75" x14ac:dyDescent="0.2">
      <c r="A1227" s="696" t="s">
        <v>6</v>
      </c>
      <c r="B1227" s="696" t="s">
        <v>55</v>
      </c>
      <c r="C1227" s="696" t="s">
        <v>20</v>
      </c>
      <c r="D1227" s="696" t="s">
        <v>1076</v>
      </c>
      <c r="E1227" s="699" t="s">
        <v>1049</v>
      </c>
      <c r="F1227" s="696" t="s">
        <v>12</v>
      </c>
      <c r="G1227" s="705"/>
      <c r="H1227" s="705"/>
      <c r="I1227" s="705"/>
      <c r="J1227" s="705"/>
      <c r="K1227" s="705"/>
      <c r="L1227" s="705"/>
      <c r="M1227" s="705"/>
      <c r="N1227" s="705"/>
      <c r="O1227" s="696">
        <f>'3 Heat eta and phi'!L$19</f>
        <v>0.56919200000000025</v>
      </c>
      <c r="P1227" s="696">
        <f>'3 Heat eta and phi'!M$19</f>
        <v>0.57763800000000032</v>
      </c>
      <c r="Q1227" s="696">
        <f>'3 Heat eta and phi'!N$19</f>
        <v>0.58620000000000028</v>
      </c>
      <c r="R1227" s="696">
        <f>'3 Heat eta and phi'!O$19</f>
        <v>0.59487800000000024</v>
      </c>
      <c r="S1227" s="696">
        <f>'3 Heat eta and phi'!P$19</f>
        <v>0.60367200000000021</v>
      </c>
      <c r="T1227" s="696">
        <f>'3 Heat eta and phi'!Q$19</f>
        <v>0.61258200000000029</v>
      </c>
      <c r="U1227" s="696">
        <f>'3 Heat eta and phi'!R$19</f>
        <v>0.62160800000000038</v>
      </c>
      <c r="V1227" s="696">
        <f>'3 Heat eta and phi'!S$19</f>
        <v>0.63075000000000037</v>
      </c>
      <c r="W1227" s="696">
        <f>'3 Heat eta and phi'!T$19</f>
        <v>0.64000800000000035</v>
      </c>
      <c r="X1227" s="696">
        <f>'3 Heat eta and phi'!U$19</f>
        <v>0.64938200000000035</v>
      </c>
      <c r="Y1227" s="696">
        <f>'3 Heat eta and phi'!V$19</f>
        <v>0.65887200000000035</v>
      </c>
      <c r="Z1227" s="696">
        <f>'3 Heat eta and phi'!W$19</f>
        <v>0.66847800000000035</v>
      </c>
      <c r="AA1227" s="696">
        <f>'3 Heat eta and phi'!X$19</f>
        <v>0.67820000000000036</v>
      </c>
      <c r="AB1227" s="696">
        <f>'3 Heat eta and phi'!Y$19</f>
        <v>0.68803800000000048</v>
      </c>
      <c r="AC1227" s="696">
        <f>'3 Heat eta and phi'!Z$19</f>
        <v>0.6979920000000005</v>
      </c>
      <c r="AD1227" s="696">
        <f>'3 Heat eta and phi'!AA$19</f>
        <v>0.70806200000000041</v>
      </c>
      <c r="AE1227" s="696">
        <f>'3 Heat eta and phi'!AB$19</f>
        <v>0.71824800000000055</v>
      </c>
      <c r="AF1227" s="696">
        <f>'3 Heat eta and phi'!AC$19</f>
        <v>0.73</v>
      </c>
      <c r="AG1227" s="696">
        <f>'3 Heat eta and phi'!AD$19</f>
        <v>0.73499999999999999</v>
      </c>
      <c r="AH1227" s="696">
        <f>'3 Heat eta and phi'!AE$19</f>
        <v>0.74299999999999999</v>
      </c>
      <c r="AI1227" s="696">
        <f>'3 Heat eta and phi'!AF$19</f>
        <v>0.75</v>
      </c>
      <c r="AJ1227" s="696">
        <f>'3 Heat eta and phi'!AG$19</f>
        <v>0.75700000000000001</v>
      </c>
      <c r="AK1227" s="696">
        <f>'3 Heat eta and phi'!AH$19</f>
        <v>0.76300000000000001</v>
      </c>
      <c r="AL1227" s="696">
        <f>'3 Heat eta and phi'!AI$19</f>
        <v>0.77</v>
      </c>
      <c r="AM1227" s="696">
        <f>'3 Heat eta and phi'!AJ$19</f>
        <v>0.77600000000000002</v>
      </c>
      <c r="AN1227" s="696">
        <f>'3 Heat eta and phi'!AK$19</f>
        <v>0.78200000000000003</v>
      </c>
      <c r="AO1227" s="696">
        <f>'3 Heat eta and phi'!AL$19</f>
        <v>0.79</v>
      </c>
      <c r="AP1227" s="696">
        <f>'3 Heat eta and phi'!AM$19</f>
        <v>0.79700000000000004</v>
      </c>
      <c r="AQ1227" s="696">
        <f>'3 Heat eta and phi'!AN$19</f>
        <v>0.80400000000000005</v>
      </c>
      <c r="AR1227" s="696">
        <f>'3 Heat eta and phi'!AO$19</f>
        <v>0.81</v>
      </c>
      <c r="AS1227" s="696">
        <f>'3 Heat eta and phi'!AP$19</f>
        <v>0.81599999999999995</v>
      </c>
      <c r="AT1227" s="696">
        <f>'3 Heat eta and phi'!AQ$19</f>
        <v>0.82099999999999995</v>
      </c>
      <c r="AU1227" s="696">
        <f>'3 Heat eta and phi'!AR$19</f>
        <v>0.82599999999999996</v>
      </c>
      <c r="AV1227" s="696">
        <f>'3 Heat eta and phi'!AS$19</f>
        <v>0.83199999999999996</v>
      </c>
      <c r="AW1227" s="696">
        <f>'3 Heat eta and phi'!AT$19</f>
        <v>0.83699999999999997</v>
      </c>
      <c r="AX1227" s="696">
        <f>'3 Heat eta and phi'!AU$19</f>
        <v>0.84099999999999997</v>
      </c>
      <c r="AY1227" s="696">
        <f>'3 Heat eta and phi'!AV$19</f>
        <v>0.84499999999999997</v>
      </c>
      <c r="AZ1227" s="696">
        <f>'3 Heat eta and phi'!AW$19</f>
        <v>0.84899999999999998</v>
      </c>
      <c r="BA1227" s="696">
        <f>'3 Heat eta and phi'!AX$19</f>
        <v>0.85199999999999998</v>
      </c>
      <c r="BB1227" s="696">
        <f>'3 Heat eta and phi'!AY$19</f>
        <v>0.85499999999999998</v>
      </c>
      <c r="BC1227" s="696">
        <f>'3 Heat eta and phi'!AZ$19</f>
        <v>0.85799999999999998</v>
      </c>
      <c r="BD1227" s="696">
        <f>'3 Heat eta and phi'!BA$19</f>
        <v>0.86</v>
      </c>
      <c r="BE1227" s="696">
        <f>'3 Heat eta and phi'!BB$19</f>
        <v>0.86199999999999999</v>
      </c>
      <c r="BF1227" s="696">
        <f>'3 Heat eta and phi'!BC$19</f>
        <v>0.86399999999999999</v>
      </c>
      <c r="BG1227" s="696">
        <f>'3 Heat eta and phi'!BD$19</f>
        <v>0.86599999999999999</v>
      </c>
      <c r="BH1227" s="696">
        <f>'3 Heat eta and phi'!BE$19</f>
        <v>0.86799999999999999</v>
      </c>
    </row>
    <row r="1228" spans="1:60" s="696" customFormat="1" ht="12.75" x14ac:dyDescent="0.2">
      <c r="A1228" s="696" t="s">
        <v>6</v>
      </c>
      <c r="B1228" s="696" t="s">
        <v>55</v>
      </c>
      <c r="C1228" s="696" t="s">
        <v>20</v>
      </c>
      <c r="D1228" s="696" t="s">
        <v>1076</v>
      </c>
      <c r="E1228" s="699" t="s">
        <v>1049</v>
      </c>
      <c r="F1228" s="696" t="s">
        <v>13</v>
      </c>
      <c r="G1228" s="705"/>
      <c r="H1228" s="705"/>
      <c r="I1228" s="705"/>
      <c r="J1228" s="705"/>
      <c r="K1228" s="705"/>
      <c r="L1228" s="705"/>
      <c r="M1228" s="705"/>
      <c r="N1228" s="705"/>
      <c r="O1228" s="700">
        <f>'3 Heat eta and phi'!L$36</f>
        <v>0.24273080530617711</v>
      </c>
      <c r="P1228" s="700">
        <f>'3 Heat eta and phi'!M$36</f>
        <v>0.24319978560900446</v>
      </c>
      <c r="Q1228" s="700">
        <f>'3 Heat eta and phi'!N$36</f>
        <v>0.24252981374782254</v>
      </c>
      <c r="R1228" s="700">
        <f>'3 Heat eta and phi'!O$36</f>
        <v>0.24259681093394073</v>
      </c>
      <c r="S1228" s="700">
        <f>'3 Heat eta and phi'!P$36</f>
        <v>0.24319978560900446</v>
      </c>
      <c r="T1228" s="700">
        <f>'3 Heat eta and phi'!Q$36</f>
        <v>0.24219482781723164</v>
      </c>
      <c r="U1228" s="700">
        <f>'3 Heat eta and phi'!R$36</f>
        <v>0.24293179686453156</v>
      </c>
      <c r="V1228" s="700">
        <f>'3 Heat eta and phi'!S$36</f>
        <v>0.24058689535039524</v>
      </c>
      <c r="W1228" s="700">
        <f>'3 Heat eta and phi'!T$36</f>
        <v>0.24025190941980434</v>
      </c>
      <c r="X1228" s="700">
        <f>'3 Heat eta and phi'!U$36</f>
        <v>0.24353477153959535</v>
      </c>
      <c r="Y1228" s="700">
        <f>'3 Heat eta and phi'!V$36</f>
        <v>0.24226182500334983</v>
      </c>
      <c r="Z1228" s="700">
        <f>'3 Heat eta and phi'!W$36</f>
        <v>0.24480771807584087</v>
      </c>
      <c r="AA1228" s="700">
        <f>'3 Heat eta and phi'!X$36</f>
        <v>0.24273080530617705</v>
      </c>
      <c r="AB1228" s="700">
        <f>'3 Heat eta and phi'!Y$36</f>
        <v>0.24199383625887719</v>
      </c>
      <c r="AC1228" s="700">
        <f>'3 Heat eta and phi'!Z$36</f>
        <v>0.24246281656170443</v>
      </c>
      <c r="AD1228" s="700">
        <f>'3 Heat eta and phi'!AA$36</f>
        <v>0.24132386439769538</v>
      </c>
      <c r="AE1228" s="700">
        <f>'3 Heat eta and phi'!AB$36</f>
        <v>0.24185984188664078</v>
      </c>
      <c r="AF1228" s="700">
        <f>'3 Heat eta and phi'!AC$36</f>
        <v>0.24447273214525</v>
      </c>
      <c r="AG1228" s="700">
        <f>'3 Heat eta and phi'!AD$36</f>
        <v>0.24453972933136814</v>
      </c>
      <c r="AH1228" s="700">
        <f>'3 Heat eta and phi'!AE$36</f>
        <v>0.24360176872571351</v>
      </c>
      <c r="AI1228" s="700">
        <f>'3 Heat eta and phi'!AF$36</f>
        <v>0.24219482781723167</v>
      </c>
      <c r="AJ1228" s="700">
        <f>'3 Heat eta and phi'!AG$36</f>
        <v>0.23924695162803156</v>
      </c>
      <c r="AK1228" s="700">
        <f>'3 Heat eta and phi'!AH$36</f>
        <v>0.23938094600026794</v>
      </c>
      <c r="AL1228" s="700">
        <f>'3 Heat eta and phi'!AI$36</f>
        <v>0.24252981374782256</v>
      </c>
      <c r="AM1228" s="700">
        <f>'3 Heat eta and phi'!AJ$36</f>
        <v>0.24139086158381351</v>
      </c>
      <c r="AN1228" s="700">
        <f>'3 Heat eta and phi'!AK$36</f>
        <v>0.24299879405064995</v>
      </c>
      <c r="AO1228" s="700">
        <f>'3 Heat eta and phi'!AL$36</f>
        <v>0.24072088972263159</v>
      </c>
      <c r="AP1228" s="700">
        <f>'3 Heat eta and phi'!AM$36</f>
        <v>0.23884496851132256</v>
      </c>
      <c r="AQ1228" s="700">
        <f>'3 Heat eta and phi'!AN$36</f>
        <v>0.24346777435347719</v>
      </c>
      <c r="AR1228" s="700">
        <f>'3 Heat eta and phi'!AO$36</f>
        <v>0.24045290097815897</v>
      </c>
      <c r="AS1228" s="700">
        <f>'3 Heat eta and phi'!AP$36</f>
        <v>0.24018491223368621</v>
      </c>
      <c r="AT1228" s="700">
        <f>'3 Heat eta and phi'!AQ$36</f>
        <v>0.23944794318638629</v>
      </c>
      <c r="AU1228" s="700">
        <f>'3 Heat eta and phi'!AR$36</f>
        <v>0.2405198981642771</v>
      </c>
      <c r="AV1228" s="700">
        <f>'3 Heat eta and phi'!AS$36</f>
        <v>0.24085488409486799</v>
      </c>
      <c r="AW1228" s="700">
        <f>'3 Heat eta and phi'!AT$36</f>
        <v>0.23998392067533172</v>
      </c>
      <c r="AX1228" s="700">
        <f>'3 Heat eta and phi'!AU$36</f>
        <v>0.23971593193085891</v>
      </c>
      <c r="AY1228" s="700">
        <f>'3 Heat eta and phi'!AV$36</f>
        <v>0.24011791504756808</v>
      </c>
      <c r="AZ1228" s="700">
        <f>'3 Heat eta and phi'!AW$36</f>
        <v>0.23978292911697718</v>
      </c>
      <c r="BA1228" s="700">
        <f>'3 Heat eta and phi'!AX$36</f>
        <v>0.23951494037250431</v>
      </c>
      <c r="BB1228" s="700">
        <f>'3 Heat eta and phi'!AY$36</f>
        <v>0.23958193755862245</v>
      </c>
      <c r="BC1228" s="700">
        <f>'3 Heat eta and phi'!AZ$36</f>
        <v>0.24105587565322251</v>
      </c>
      <c r="BD1228" s="700">
        <f>'3 Heat eta and phi'!BA$36</f>
        <v>0.24085488409486799</v>
      </c>
      <c r="BE1228" s="700">
        <f>'3 Heat eta and phi'!BB$36</f>
        <v>0.24346777435347722</v>
      </c>
      <c r="BF1228" s="700">
        <f>'3 Heat eta and phi'!BC$36</f>
        <v>0.24085488409486799</v>
      </c>
      <c r="BG1228" s="700">
        <f>'3 Heat eta and phi'!BD$36</f>
        <v>0.2417258475144044</v>
      </c>
      <c r="BH1228" s="700">
        <f>'3 Heat eta and phi'!BE$36</f>
        <v>0.24266380812005903</v>
      </c>
    </row>
    <row r="1229" spans="1:60" s="697" customFormat="1" ht="12.75" x14ac:dyDescent="0.2">
      <c r="A1229" s="697" t="s">
        <v>6</v>
      </c>
      <c r="B1229" s="697" t="s">
        <v>55</v>
      </c>
      <c r="C1229" s="697" t="s">
        <v>16</v>
      </c>
      <c r="F1229" s="697" t="s">
        <v>9</v>
      </c>
      <c r="Q1229" s="697">
        <v>431</v>
      </c>
      <c r="R1229" s="697">
        <v>518</v>
      </c>
      <c r="S1229" s="697">
        <v>771</v>
      </c>
      <c r="T1229" s="697">
        <v>694</v>
      </c>
      <c r="U1229" s="697">
        <v>678</v>
      </c>
      <c r="V1229" s="697">
        <v>709</v>
      </c>
      <c r="W1229" s="697">
        <v>700</v>
      </c>
      <c r="X1229" s="697">
        <v>789</v>
      </c>
      <c r="Y1229" s="697">
        <v>1257</v>
      </c>
      <c r="Z1229" s="697">
        <v>1329</v>
      </c>
      <c r="AA1229" s="697">
        <v>1409</v>
      </c>
      <c r="AB1229" s="697">
        <v>1363</v>
      </c>
      <c r="AC1229" s="697">
        <v>1267</v>
      </c>
      <c r="AD1229" s="697">
        <v>805</v>
      </c>
      <c r="AE1229" s="697">
        <v>775</v>
      </c>
      <c r="AF1229" s="697">
        <v>725</v>
      </c>
      <c r="AG1229" s="697">
        <v>633</v>
      </c>
      <c r="AH1229" s="697">
        <v>693</v>
      </c>
      <c r="AI1229" s="697">
        <v>711</v>
      </c>
      <c r="AJ1229" s="697">
        <v>687</v>
      </c>
      <c r="AK1229" s="697">
        <v>720</v>
      </c>
      <c r="AL1229" s="697">
        <v>729</v>
      </c>
      <c r="AM1229" s="697">
        <v>725</v>
      </c>
      <c r="AN1229" s="697">
        <v>595</v>
      </c>
      <c r="AO1229" s="697">
        <v>789</v>
      </c>
      <c r="AP1229" s="697">
        <v>831</v>
      </c>
      <c r="AQ1229" s="697">
        <v>197</v>
      </c>
      <c r="AR1229" s="697">
        <v>178</v>
      </c>
      <c r="AS1229" s="697">
        <v>172</v>
      </c>
      <c r="AT1229" s="697">
        <v>137</v>
      </c>
      <c r="AU1229" s="697">
        <v>138</v>
      </c>
      <c r="AV1229" s="697">
        <v>107</v>
      </c>
      <c r="AW1229" s="697">
        <v>86</v>
      </c>
      <c r="AX1229" s="697">
        <v>71</v>
      </c>
      <c r="AY1229" s="697">
        <v>203</v>
      </c>
      <c r="AZ1229" s="697">
        <v>420</v>
      </c>
      <c r="BA1229" s="697">
        <v>308</v>
      </c>
      <c r="BB1229" s="697">
        <v>283</v>
      </c>
      <c r="BC1229" s="697">
        <v>215</v>
      </c>
      <c r="BD1229" s="697">
        <v>207</v>
      </c>
      <c r="BE1229" s="697">
        <v>217</v>
      </c>
      <c r="BF1229" s="697">
        <v>223</v>
      </c>
      <c r="BG1229" s="697">
        <v>228</v>
      </c>
      <c r="BH1229" s="697">
        <v>219</v>
      </c>
    </row>
    <row r="1230" spans="1:60" s="697" customFormat="1" ht="12.75" x14ac:dyDescent="0.2">
      <c r="A1230" s="697" t="s">
        <v>6</v>
      </c>
      <c r="B1230" s="697" t="s">
        <v>55</v>
      </c>
      <c r="C1230" s="697" t="s">
        <v>16</v>
      </c>
      <c r="F1230" s="697" t="s">
        <v>10</v>
      </c>
      <c r="Q1230" s="697">
        <v>3.4692875483969599E-3</v>
      </c>
      <c r="R1230" s="697">
        <v>4.1814659347755899E-3</v>
      </c>
      <c r="S1230" s="697">
        <v>6.1796672116956799E-3</v>
      </c>
      <c r="T1230" s="697">
        <v>5.2909649530750898E-3</v>
      </c>
      <c r="U1230" s="697">
        <v>5.38552580365866E-3</v>
      </c>
      <c r="V1230" s="698">
        <v>5.7396358690812504E-3</v>
      </c>
      <c r="W1230" s="698">
        <v>5.6150933709811996E-3</v>
      </c>
      <c r="X1230" s="698">
        <v>6.1653148295747603E-3</v>
      </c>
      <c r="Y1230" s="698">
        <v>9.8272990954506693E-3</v>
      </c>
      <c r="Z1230" s="698">
        <v>9.9131018535784897E-3</v>
      </c>
      <c r="AA1230" s="698">
        <v>1.1346706717024899E-2</v>
      </c>
      <c r="AB1230" s="698">
        <v>1.1210633240391199E-2</v>
      </c>
      <c r="AC1230" s="697">
        <v>1.0498752910565901E-2</v>
      </c>
      <c r="AD1230" s="697">
        <v>6.7293063380870401E-3</v>
      </c>
      <c r="AE1230" s="697">
        <v>6.48845055800675E-3</v>
      </c>
      <c r="AF1230" s="697">
        <v>5.81549247194526E-3</v>
      </c>
      <c r="AG1230" s="697">
        <v>4.9565421658444896E-3</v>
      </c>
      <c r="AH1230" s="697">
        <v>5.3685140139132096E-3</v>
      </c>
      <c r="AI1230" s="697">
        <v>5.4384824262821698E-3</v>
      </c>
      <c r="AJ1230" s="697">
        <v>5.3680262541021999E-3</v>
      </c>
      <c r="AK1230" s="697">
        <v>5.6543318464534796E-3</v>
      </c>
      <c r="AL1230" s="697">
        <v>5.4823984177000996E-3</v>
      </c>
      <c r="AM1230" s="697">
        <v>5.5737074764558902E-3</v>
      </c>
      <c r="AN1230" s="697">
        <v>4.5028000605418497E-3</v>
      </c>
      <c r="AO1230" s="697">
        <v>5.98166834719453E-3</v>
      </c>
      <c r="AP1230" s="697">
        <v>6.3241527842253899E-3</v>
      </c>
      <c r="AQ1230" s="697">
        <v>1.41624730409777E-3</v>
      </c>
      <c r="AR1230" s="697">
        <v>1.3111276434322099E-3</v>
      </c>
      <c r="AS1230" s="697">
        <v>1.26263553144476E-3</v>
      </c>
      <c r="AT1230" s="697">
        <v>9.877718175001441E-4</v>
      </c>
      <c r="AU1230" s="697">
        <v>9.8990014920234096E-4</v>
      </c>
      <c r="AV1230" s="697">
        <v>7.5942000184532003E-4</v>
      </c>
      <c r="AW1230" s="697">
        <v>6.2842987526397697E-4</v>
      </c>
      <c r="AX1230" s="697">
        <v>5.1466057772462E-4</v>
      </c>
      <c r="AY1230" s="697">
        <v>1.4650798576779599E-3</v>
      </c>
      <c r="AZ1230" s="697">
        <v>3.0547676194632302E-3</v>
      </c>
      <c r="BA1230" s="697">
        <v>2.2774663925819701E-3</v>
      </c>
      <c r="BB1230" s="697">
        <v>2.1266043463885301E-3</v>
      </c>
      <c r="BC1230" s="697">
        <v>1.6161282078265701E-3</v>
      </c>
      <c r="BD1230" s="697">
        <v>1.67660208643815E-3</v>
      </c>
      <c r="BE1230" s="697">
        <v>1.67149371456741E-3</v>
      </c>
      <c r="BF1230" s="697">
        <v>1.8851814592826201E-3</v>
      </c>
      <c r="BG1230" s="697">
        <v>1.8718750769685501E-3</v>
      </c>
      <c r="BH1230" s="697">
        <v>1.7861949154616E-3</v>
      </c>
    </row>
    <row r="1231" spans="1:60" s="696" customFormat="1" ht="12.75" x14ac:dyDescent="0.2">
      <c r="A1231" s="696" t="s">
        <v>6</v>
      </c>
      <c r="B1231" s="696" t="s">
        <v>55</v>
      </c>
      <c r="C1231" s="696" t="s">
        <v>16</v>
      </c>
      <c r="D1231" s="696" t="str">
        <f>'2 MD eta and phi'!$A$13</f>
        <v>Industry static diesel engines</v>
      </c>
      <c r="E1231" s="699" t="s">
        <v>1048</v>
      </c>
      <c r="F1231" s="696" t="s">
        <v>11</v>
      </c>
      <c r="G1231" s="705"/>
      <c r="H1231" s="705"/>
      <c r="I1231" s="705"/>
      <c r="J1231" s="705"/>
      <c r="K1231" s="705"/>
      <c r="L1231" s="705"/>
      <c r="M1231" s="705"/>
      <c r="N1231" s="705"/>
      <c r="O1231" s="705"/>
      <c r="P1231" s="705"/>
      <c r="Q1231" s="696">
        <f>1</f>
        <v>1</v>
      </c>
      <c r="R1231" s="696">
        <f>1</f>
        <v>1</v>
      </c>
      <c r="S1231" s="696">
        <f>1</f>
        <v>1</v>
      </c>
      <c r="T1231" s="696">
        <f>1</f>
        <v>1</v>
      </c>
      <c r="U1231" s="696">
        <f>1</f>
        <v>1</v>
      </c>
      <c r="V1231" s="696">
        <f>1</f>
        <v>1</v>
      </c>
      <c r="W1231" s="696">
        <f>1</f>
        <v>1</v>
      </c>
      <c r="X1231" s="696">
        <f>1</f>
        <v>1</v>
      </c>
      <c r="Y1231" s="696">
        <f>1</f>
        <v>1</v>
      </c>
      <c r="Z1231" s="696">
        <f>1</f>
        <v>1</v>
      </c>
      <c r="AA1231" s="696">
        <f>1</f>
        <v>1</v>
      </c>
      <c r="AB1231" s="696">
        <f>1</f>
        <v>1</v>
      </c>
      <c r="AC1231" s="696">
        <f>1</f>
        <v>1</v>
      </c>
      <c r="AD1231" s="696">
        <f>1</f>
        <v>1</v>
      </c>
      <c r="AE1231" s="696">
        <f>1</f>
        <v>1</v>
      </c>
      <c r="AF1231" s="696">
        <f>1</f>
        <v>1</v>
      </c>
      <c r="AG1231" s="696">
        <f>1</f>
        <v>1</v>
      </c>
      <c r="AH1231" s="696">
        <f>1</f>
        <v>1</v>
      </c>
      <c r="AI1231" s="696">
        <f>1</f>
        <v>1</v>
      </c>
      <c r="AJ1231" s="696">
        <f>1</f>
        <v>1</v>
      </c>
      <c r="AK1231" s="696">
        <f>1</f>
        <v>1</v>
      </c>
      <c r="AL1231" s="696">
        <f>1</f>
        <v>1</v>
      </c>
      <c r="AM1231" s="696">
        <f>1</f>
        <v>1</v>
      </c>
      <c r="AN1231" s="696">
        <f>1</f>
        <v>1</v>
      </c>
      <c r="AO1231" s="696">
        <f>1</f>
        <v>1</v>
      </c>
      <c r="AP1231" s="696">
        <f>1</f>
        <v>1</v>
      </c>
      <c r="AQ1231" s="696">
        <f>1</f>
        <v>1</v>
      </c>
      <c r="AR1231" s="696">
        <f>1</f>
        <v>1</v>
      </c>
      <c r="AS1231" s="696">
        <f>1</f>
        <v>1</v>
      </c>
      <c r="AT1231" s="696">
        <f>1</f>
        <v>1</v>
      </c>
      <c r="AU1231" s="696">
        <f>1</f>
        <v>1</v>
      </c>
      <c r="AV1231" s="696">
        <f>1</f>
        <v>1</v>
      </c>
      <c r="AW1231" s="696">
        <f>1</f>
        <v>1</v>
      </c>
      <c r="AX1231" s="696">
        <f>1</f>
        <v>1</v>
      </c>
      <c r="AY1231" s="696">
        <f>1</f>
        <v>1</v>
      </c>
      <c r="AZ1231" s="696">
        <f>1</f>
        <v>1</v>
      </c>
      <c r="BA1231" s="696">
        <f>1</f>
        <v>1</v>
      </c>
      <c r="BB1231" s="696">
        <f>1</f>
        <v>1</v>
      </c>
      <c r="BC1231" s="696">
        <f>1</f>
        <v>1</v>
      </c>
      <c r="BD1231" s="696">
        <f>1</f>
        <v>1</v>
      </c>
      <c r="BE1231" s="696">
        <f>1</f>
        <v>1</v>
      </c>
      <c r="BF1231" s="696">
        <f>1</f>
        <v>1</v>
      </c>
      <c r="BG1231" s="696">
        <f>1</f>
        <v>1</v>
      </c>
      <c r="BH1231" s="696">
        <f>1</f>
        <v>1</v>
      </c>
    </row>
    <row r="1232" spans="1:60" s="696" customFormat="1" ht="12.75" x14ac:dyDescent="0.2">
      <c r="A1232" s="696" t="s">
        <v>6</v>
      </c>
      <c r="B1232" s="696" t="s">
        <v>55</v>
      </c>
      <c r="C1232" s="696" t="s">
        <v>16</v>
      </c>
      <c r="D1232" s="696" t="str">
        <f>'2 MD eta and phi'!$A$13</f>
        <v>Industry static diesel engines</v>
      </c>
      <c r="E1232" s="699" t="s">
        <v>1048</v>
      </c>
      <c r="F1232" s="696" t="s">
        <v>12</v>
      </c>
      <c r="G1232" s="705"/>
      <c r="H1232" s="705"/>
      <c r="I1232" s="705"/>
      <c r="J1232" s="705"/>
      <c r="K1232" s="705"/>
      <c r="L1232" s="705"/>
      <c r="M1232" s="705"/>
      <c r="N1232" s="705"/>
      <c r="O1232" s="705"/>
      <c r="P1232" s="705"/>
      <c r="Q1232" s="696">
        <f>'2 MD eta and phi'!P$13</f>
        <v>0.26</v>
      </c>
      <c r="R1232" s="696">
        <f>'2 MD eta and phi'!Q$13</f>
        <v>0.26100000000000001</v>
      </c>
      <c r="S1232" s="696">
        <f>'2 MD eta and phi'!R$13</f>
        <v>0.26200000000000001</v>
      </c>
      <c r="T1232" s="696">
        <f>'2 MD eta and phi'!S$13</f>
        <v>0.26300000000000001</v>
      </c>
      <c r="U1232" s="696">
        <f>'2 MD eta and phi'!T$13</f>
        <v>0.26400000000000001</v>
      </c>
      <c r="V1232" s="696">
        <f>'2 MD eta and phi'!U$13</f>
        <v>0.26500000000000001</v>
      </c>
      <c r="W1232" s="696">
        <f>'2 MD eta and phi'!V$13</f>
        <v>0.26600000000000001</v>
      </c>
      <c r="X1232" s="696">
        <f>'2 MD eta and phi'!W$13</f>
        <v>0.26700000000000002</v>
      </c>
      <c r="Y1232" s="696">
        <f>'2 MD eta and phi'!X$13</f>
        <v>0.26800000000000002</v>
      </c>
      <c r="Z1232" s="696">
        <f>'2 MD eta and phi'!Y$13</f>
        <v>0.26900000000000002</v>
      </c>
      <c r="AA1232" s="696">
        <f>'2 MD eta and phi'!Z$13</f>
        <v>0.27</v>
      </c>
      <c r="AB1232" s="696">
        <f>'2 MD eta and phi'!AA$13</f>
        <v>0.27100000000000002</v>
      </c>
      <c r="AC1232" s="696">
        <f>'2 MD eta and phi'!AB$13</f>
        <v>0.27200000000000002</v>
      </c>
      <c r="AD1232" s="696">
        <f>'2 MD eta and phi'!AC$13</f>
        <v>0.27300000000000002</v>
      </c>
      <c r="AE1232" s="696">
        <f>'2 MD eta and phi'!AD$13</f>
        <v>0.27400000000000002</v>
      </c>
      <c r="AF1232" s="696">
        <f>'2 MD eta and phi'!AE$13</f>
        <v>0.27500000000000002</v>
      </c>
      <c r="AG1232" s="696">
        <f>'2 MD eta and phi'!AF$13</f>
        <v>0.27600000000000002</v>
      </c>
      <c r="AH1232" s="696">
        <f>'2 MD eta and phi'!AG$13</f>
        <v>0.27700000000000002</v>
      </c>
      <c r="AI1232" s="696">
        <f>'2 MD eta and phi'!AH$13</f>
        <v>0.27800000000000002</v>
      </c>
      <c r="AJ1232" s="696">
        <f>'2 MD eta and phi'!AI$13</f>
        <v>0.27900000000000003</v>
      </c>
      <c r="AK1232" s="696">
        <f>'2 MD eta and phi'!AJ$13</f>
        <v>0.28000000000000003</v>
      </c>
      <c r="AL1232" s="696">
        <f>'2 MD eta and phi'!AK$13</f>
        <v>0.28100000000000003</v>
      </c>
      <c r="AM1232" s="696">
        <f>'2 MD eta and phi'!AL$13</f>
        <v>0.28199999999999997</v>
      </c>
      <c r="AN1232" s="696">
        <f>'2 MD eta and phi'!AM$13</f>
        <v>0.28299999999999997</v>
      </c>
      <c r="AO1232" s="696">
        <f>'2 MD eta and phi'!AN$13</f>
        <v>0.28399999999999997</v>
      </c>
      <c r="AP1232" s="696">
        <f>'2 MD eta and phi'!AO$13</f>
        <v>0.28499999999999998</v>
      </c>
      <c r="AQ1232" s="696">
        <f>'2 MD eta and phi'!AP$13</f>
        <v>0.28599999999999998</v>
      </c>
      <c r="AR1232" s="696">
        <f>'2 MD eta and phi'!AQ$13</f>
        <v>0.28699999999999998</v>
      </c>
      <c r="AS1232" s="696">
        <f>'2 MD eta and phi'!AR$13</f>
        <v>0.28799999999999998</v>
      </c>
      <c r="AT1232" s="696">
        <f>'2 MD eta and phi'!AS$13</f>
        <v>0.28899999999999998</v>
      </c>
      <c r="AU1232" s="696">
        <f>'2 MD eta and phi'!AT$13</f>
        <v>0.28999999999999998</v>
      </c>
      <c r="AV1232" s="696">
        <f>'2 MD eta and phi'!AU$13</f>
        <v>0.29099999999999998</v>
      </c>
      <c r="AW1232" s="696">
        <f>'2 MD eta and phi'!AV$13</f>
        <v>0.29199999999999998</v>
      </c>
      <c r="AX1232" s="696">
        <f>'2 MD eta and phi'!AW$13</f>
        <v>0.29299999999999998</v>
      </c>
      <c r="AY1232" s="696">
        <f>'2 MD eta and phi'!AX$13</f>
        <v>0.29399999999999998</v>
      </c>
      <c r="AZ1232" s="696">
        <f>'2 MD eta and phi'!AY$13</f>
        <v>0.29499999999999998</v>
      </c>
      <c r="BA1232" s="696">
        <f>'2 MD eta and phi'!AZ$13</f>
        <v>0.29599999999999999</v>
      </c>
      <c r="BB1232" s="696">
        <f>'2 MD eta and phi'!BA$13</f>
        <v>0.29699999999999999</v>
      </c>
      <c r="BC1232" s="696">
        <f>'2 MD eta and phi'!BB$13</f>
        <v>0.29799999999999999</v>
      </c>
      <c r="BD1232" s="696">
        <f>'2 MD eta and phi'!BC$13</f>
        <v>0.29899999999999999</v>
      </c>
      <c r="BE1232" s="696">
        <f>'2 MD eta and phi'!BD$13</f>
        <v>0.3</v>
      </c>
      <c r="BF1232" s="696">
        <f>'2 MD eta and phi'!BE$13</f>
        <v>0.30099999999999999</v>
      </c>
      <c r="BG1232" s="696">
        <f>'2 MD eta and phi'!BF$13</f>
        <v>0.30199999999999999</v>
      </c>
      <c r="BH1232" s="696">
        <f>'2 MD eta and phi'!BG$13</f>
        <v>0.30299999999999999</v>
      </c>
    </row>
    <row r="1233" spans="1:60" s="696" customFormat="1" ht="12.75" x14ac:dyDescent="0.2">
      <c r="A1233" s="696" t="s">
        <v>6</v>
      </c>
      <c r="B1233" s="696" t="s">
        <v>55</v>
      </c>
      <c r="C1233" s="696" t="s">
        <v>16</v>
      </c>
      <c r="D1233" s="696" t="str">
        <f>'2 MD eta and phi'!$A$13</f>
        <v>Industry static diesel engines</v>
      </c>
      <c r="E1233" s="699" t="s">
        <v>1048</v>
      </c>
      <c r="F1233" s="696" t="s">
        <v>13</v>
      </c>
      <c r="G1233" s="705"/>
      <c r="H1233" s="705"/>
      <c r="I1233" s="705"/>
      <c r="J1233" s="705"/>
      <c r="K1233" s="705"/>
      <c r="L1233" s="705"/>
      <c r="M1233" s="705"/>
      <c r="N1233" s="705"/>
      <c r="O1233" s="705"/>
      <c r="P1233" s="705"/>
      <c r="Q1233" s="696">
        <f>1</f>
        <v>1</v>
      </c>
      <c r="R1233" s="696">
        <f>1</f>
        <v>1</v>
      </c>
      <c r="S1233" s="696">
        <f>1</f>
        <v>1</v>
      </c>
      <c r="T1233" s="696">
        <f>1</f>
        <v>1</v>
      </c>
      <c r="U1233" s="696">
        <f>1</f>
        <v>1</v>
      </c>
      <c r="V1233" s="696">
        <f>1</f>
        <v>1</v>
      </c>
      <c r="W1233" s="696">
        <f>1</f>
        <v>1</v>
      </c>
      <c r="X1233" s="696">
        <f>1</f>
        <v>1</v>
      </c>
      <c r="Y1233" s="696">
        <f>1</f>
        <v>1</v>
      </c>
      <c r="Z1233" s="696">
        <f>1</f>
        <v>1</v>
      </c>
      <c r="AA1233" s="696">
        <f>1</f>
        <v>1</v>
      </c>
      <c r="AB1233" s="696">
        <f>1</f>
        <v>1</v>
      </c>
      <c r="AC1233" s="696">
        <f>1</f>
        <v>1</v>
      </c>
      <c r="AD1233" s="696">
        <f>1</f>
        <v>1</v>
      </c>
      <c r="AE1233" s="696">
        <f>1</f>
        <v>1</v>
      </c>
      <c r="AF1233" s="696">
        <f>1</f>
        <v>1</v>
      </c>
      <c r="AG1233" s="696">
        <f>1</f>
        <v>1</v>
      </c>
      <c r="AH1233" s="696">
        <f>1</f>
        <v>1</v>
      </c>
      <c r="AI1233" s="696">
        <f>1</f>
        <v>1</v>
      </c>
      <c r="AJ1233" s="696">
        <f>1</f>
        <v>1</v>
      </c>
      <c r="AK1233" s="696">
        <f>1</f>
        <v>1</v>
      </c>
      <c r="AL1233" s="696">
        <f>1</f>
        <v>1</v>
      </c>
      <c r="AM1233" s="696">
        <f>1</f>
        <v>1</v>
      </c>
      <c r="AN1233" s="696">
        <f>1</f>
        <v>1</v>
      </c>
      <c r="AO1233" s="696">
        <f>1</f>
        <v>1</v>
      </c>
      <c r="AP1233" s="696">
        <f>1</f>
        <v>1</v>
      </c>
      <c r="AQ1233" s="696">
        <f>1</f>
        <v>1</v>
      </c>
      <c r="AR1233" s="696">
        <f>1</f>
        <v>1</v>
      </c>
      <c r="AS1233" s="696">
        <f>1</f>
        <v>1</v>
      </c>
      <c r="AT1233" s="696">
        <f>1</f>
        <v>1</v>
      </c>
      <c r="AU1233" s="696">
        <f>1</f>
        <v>1</v>
      </c>
      <c r="AV1233" s="696">
        <f>1</f>
        <v>1</v>
      </c>
      <c r="AW1233" s="696">
        <f>1</f>
        <v>1</v>
      </c>
      <c r="AX1233" s="696">
        <f>1</f>
        <v>1</v>
      </c>
      <c r="AY1233" s="696">
        <f>1</f>
        <v>1</v>
      </c>
      <c r="AZ1233" s="696">
        <f>1</f>
        <v>1</v>
      </c>
      <c r="BA1233" s="696">
        <f>1</f>
        <v>1</v>
      </c>
      <c r="BB1233" s="696">
        <f>1</f>
        <v>1</v>
      </c>
      <c r="BC1233" s="696">
        <f>1</f>
        <v>1</v>
      </c>
      <c r="BD1233" s="696">
        <f>1</f>
        <v>1</v>
      </c>
      <c r="BE1233" s="696">
        <f>1</f>
        <v>1</v>
      </c>
      <c r="BF1233" s="696">
        <f>1</f>
        <v>1</v>
      </c>
      <c r="BG1233" s="696">
        <f>1</f>
        <v>1</v>
      </c>
      <c r="BH1233" s="696">
        <f>1</f>
        <v>1</v>
      </c>
    </row>
    <row r="1234" spans="1:60" s="697" customFormat="1" ht="12.75" x14ac:dyDescent="0.2">
      <c r="A1234" s="697" t="s">
        <v>6</v>
      </c>
      <c r="B1234" s="697" t="s">
        <v>55</v>
      </c>
      <c r="C1234" s="697" t="s">
        <v>51</v>
      </c>
      <c r="F1234" s="697" t="s">
        <v>9</v>
      </c>
      <c r="T1234" s="697">
        <v>26</v>
      </c>
      <c r="U1234" s="697">
        <v>21</v>
      </c>
      <c r="V1234" s="697">
        <v>11</v>
      </c>
      <c r="W1234" s="697">
        <v>16</v>
      </c>
      <c r="X1234" s="697">
        <v>11</v>
      </c>
      <c r="Y1234" s="697">
        <v>4</v>
      </c>
      <c r="Z1234" s="697">
        <v>2</v>
      </c>
      <c r="AA1234" s="697">
        <v>1</v>
      </c>
      <c r="AB1234" s="697">
        <v>1</v>
      </c>
    </row>
    <row r="1235" spans="1:60" s="697" customFormat="1" ht="12.75" x14ac:dyDescent="0.2">
      <c r="A1235" s="697" t="s">
        <v>6</v>
      </c>
      <c r="B1235" s="697" t="s">
        <v>55</v>
      </c>
      <c r="C1235" s="697" t="s">
        <v>51</v>
      </c>
      <c r="F1235" s="697" t="s">
        <v>10</v>
      </c>
      <c r="T1235" s="697">
        <v>1.98220589020104E-4</v>
      </c>
      <c r="U1235" s="697">
        <v>1.6680832135225899E-4</v>
      </c>
      <c r="V1235" s="697">
        <v>8.9049357630315601E-5</v>
      </c>
      <c r="W1235" s="697">
        <v>1.2834499133671301E-4</v>
      </c>
      <c r="X1235" s="697">
        <v>8.5954959601169004E-5</v>
      </c>
      <c r="Y1235" s="697">
        <v>3.1272232602866101E-5</v>
      </c>
      <c r="Z1235" s="697">
        <v>1.4918136724723099E-5</v>
      </c>
      <c r="AA1235" s="697">
        <v>8.0530210908622404E-6</v>
      </c>
      <c r="AB1235" s="697">
        <v>8.2249693619891305E-6</v>
      </c>
    </row>
    <row r="1236" spans="1:60" s="696" customFormat="1" ht="12.75" x14ac:dyDescent="0.2">
      <c r="A1236" s="696" t="s">
        <v>6</v>
      </c>
      <c r="B1236" s="696" t="s">
        <v>55</v>
      </c>
      <c r="C1236" s="696" t="s">
        <v>51</v>
      </c>
      <c r="D1236" s="696" t="s">
        <v>1076</v>
      </c>
      <c r="E1236" s="699" t="s">
        <v>1049</v>
      </c>
      <c r="F1236" s="696" t="s">
        <v>11</v>
      </c>
      <c r="G1236" s="705"/>
      <c r="H1236" s="705"/>
      <c r="I1236" s="705"/>
      <c r="J1236" s="705"/>
      <c r="K1236" s="705"/>
      <c r="L1236" s="705"/>
      <c r="M1236" s="705"/>
      <c r="N1236" s="705"/>
      <c r="O1236" s="705"/>
      <c r="P1236" s="705"/>
      <c r="Q1236" s="705"/>
      <c r="R1236" s="705"/>
      <c r="S1236" s="705"/>
      <c r="T1236" s="696">
        <f>1</f>
        <v>1</v>
      </c>
      <c r="U1236" s="696">
        <f>1</f>
        <v>1</v>
      </c>
      <c r="V1236" s="696">
        <f>1</f>
        <v>1</v>
      </c>
      <c r="W1236" s="696">
        <f>1</f>
        <v>1</v>
      </c>
      <c r="X1236" s="696">
        <f>1</f>
        <v>1</v>
      </c>
      <c r="Y1236" s="696">
        <f>1</f>
        <v>1</v>
      </c>
      <c r="Z1236" s="696">
        <f>1</f>
        <v>1</v>
      </c>
      <c r="AA1236" s="696">
        <f>1</f>
        <v>1</v>
      </c>
      <c r="AB1236" s="696">
        <f>1</f>
        <v>1</v>
      </c>
      <c r="AC1236" s="705"/>
      <c r="AD1236" s="705"/>
      <c r="AE1236" s="705"/>
      <c r="AF1236" s="705"/>
      <c r="AG1236" s="705"/>
      <c r="AH1236" s="705"/>
      <c r="AI1236" s="705"/>
      <c r="AJ1236" s="705"/>
      <c r="AK1236" s="705"/>
      <c r="AL1236" s="705"/>
      <c r="AM1236" s="705"/>
      <c r="AN1236" s="705"/>
      <c r="AO1236" s="705"/>
      <c r="AP1236" s="705"/>
      <c r="AQ1236" s="705"/>
      <c r="AR1236" s="705"/>
      <c r="AS1236" s="705"/>
      <c r="AT1236" s="705"/>
      <c r="AU1236" s="705"/>
      <c r="AV1236" s="705"/>
      <c r="AW1236" s="705"/>
      <c r="AX1236" s="705"/>
      <c r="AY1236" s="705"/>
      <c r="AZ1236" s="705"/>
      <c r="BA1236" s="705"/>
      <c r="BB1236" s="705"/>
      <c r="BC1236" s="705"/>
      <c r="BD1236" s="705"/>
      <c r="BE1236" s="705"/>
      <c r="BF1236" s="705"/>
      <c r="BG1236" s="705"/>
      <c r="BH1236" s="705"/>
    </row>
    <row r="1237" spans="1:60" s="696" customFormat="1" ht="12.75" x14ac:dyDescent="0.2">
      <c r="A1237" s="696" t="s">
        <v>6</v>
      </c>
      <c r="B1237" s="696" t="s">
        <v>55</v>
      </c>
      <c r="C1237" s="696" t="s">
        <v>51</v>
      </c>
      <c r="D1237" s="696" t="s">
        <v>1076</v>
      </c>
      <c r="E1237" s="699" t="s">
        <v>1049</v>
      </c>
      <c r="F1237" s="696" t="s">
        <v>12</v>
      </c>
      <c r="G1237" s="705"/>
      <c r="H1237" s="705"/>
      <c r="I1237" s="705"/>
      <c r="J1237" s="705"/>
      <c r="K1237" s="705"/>
      <c r="L1237" s="705"/>
      <c r="M1237" s="705"/>
      <c r="N1237" s="705"/>
      <c r="O1237" s="705"/>
      <c r="P1237" s="705"/>
      <c r="Q1237" s="705"/>
      <c r="R1237" s="705"/>
      <c r="S1237" s="705"/>
      <c r="T1237" s="696">
        <f>'3 Heat eta and phi'!Q$19</f>
        <v>0.61258200000000029</v>
      </c>
      <c r="U1237" s="696">
        <f>'3 Heat eta and phi'!R$19</f>
        <v>0.62160800000000038</v>
      </c>
      <c r="V1237" s="696">
        <f>'3 Heat eta and phi'!S$19</f>
        <v>0.63075000000000037</v>
      </c>
      <c r="W1237" s="696">
        <f>'3 Heat eta and phi'!T$19</f>
        <v>0.64000800000000035</v>
      </c>
      <c r="X1237" s="696">
        <f>'3 Heat eta and phi'!U$19</f>
        <v>0.64938200000000035</v>
      </c>
      <c r="Y1237" s="696">
        <f>'3 Heat eta and phi'!V$19</f>
        <v>0.65887200000000035</v>
      </c>
      <c r="Z1237" s="696">
        <f>'3 Heat eta and phi'!W$19</f>
        <v>0.66847800000000035</v>
      </c>
      <c r="AA1237" s="696">
        <f>'3 Heat eta and phi'!X$19</f>
        <v>0.67820000000000036</v>
      </c>
      <c r="AB1237" s="696">
        <f>'3 Heat eta and phi'!Y$19</f>
        <v>0.68803800000000048</v>
      </c>
      <c r="AC1237" s="705"/>
      <c r="AD1237" s="705"/>
      <c r="AE1237" s="705"/>
      <c r="AF1237" s="705"/>
      <c r="AG1237" s="705"/>
      <c r="AH1237" s="705"/>
      <c r="AI1237" s="705"/>
      <c r="AJ1237" s="705"/>
      <c r="AK1237" s="705"/>
      <c r="AL1237" s="705"/>
      <c r="AM1237" s="705"/>
      <c r="AN1237" s="705"/>
      <c r="AO1237" s="705"/>
      <c r="AP1237" s="705"/>
      <c r="AQ1237" s="705"/>
      <c r="AR1237" s="705"/>
      <c r="AS1237" s="705"/>
      <c r="AT1237" s="705"/>
      <c r="AU1237" s="705"/>
      <c r="AV1237" s="705"/>
      <c r="AW1237" s="705"/>
      <c r="AX1237" s="705"/>
      <c r="AY1237" s="705"/>
      <c r="AZ1237" s="705"/>
      <c r="BA1237" s="705"/>
      <c r="BB1237" s="705"/>
      <c r="BC1237" s="705"/>
      <c r="BD1237" s="705"/>
      <c r="BE1237" s="705"/>
      <c r="BF1237" s="705"/>
      <c r="BG1237" s="705"/>
      <c r="BH1237" s="705"/>
    </row>
    <row r="1238" spans="1:60" s="696" customFormat="1" ht="12.75" x14ac:dyDescent="0.2">
      <c r="A1238" s="696" t="s">
        <v>6</v>
      </c>
      <c r="B1238" s="696" t="s">
        <v>55</v>
      </c>
      <c r="C1238" s="696" t="s">
        <v>51</v>
      </c>
      <c r="D1238" s="696" t="s">
        <v>1076</v>
      </c>
      <c r="E1238" s="699" t="s">
        <v>1049</v>
      </c>
      <c r="F1238" s="696" t="s">
        <v>13</v>
      </c>
      <c r="G1238" s="705"/>
      <c r="H1238" s="705"/>
      <c r="I1238" s="705"/>
      <c r="J1238" s="705"/>
      <c r="K1238" s="705"/>
      <c r="L1238" s="705"/>
      <c r="M1238" s="705"/>
      <c r="N1238" s="705"/>
      <c r="O1238" s="705"/>
      <c r="P1238" s="705"/>
      <c r="Q1238" s="705"/>
      <c r="R1238" s="705"/>
      <c r="S1238" s="705"/>
      <c r="T1238" s="700">
        <f>'3 Heat eta and phi'!Q$36</f>
        <v>0.24219482781723164</v>
      </c>
      <c r="U1238" s="700">
        <f>'3 Heat eta and phi'!R$36</f>
        <v>0.24293179686453156</v>
      </c>
      <c r="V1238" s="700">
        <f>'3 Heat eta and phi'!S$36</f>
        <v>0.24058689535039524</v>
      </c>
      <c r="W1238" s="700">
        <f>'3 Heat eta and phi'!T$36</f>
        <v>0.24025190941980434</v>
      </c>
      <c r="X1238" s="700">
        <f>'3 Heat eta and phi'!U$36</f>
        <v>0.24353477153959535</v>
      </c>
      <c r="Y1238" s="700">
        <f>'3 Heat eta and phi'!V$36</f>
        <v>0.24226182500334983</v>
      </c>
      <c r="Z1238" s="700">
        <f>'3 Heat eta and phi'!W$36</f>
        <v>0.24480771807584087</v>
      </c>
      <c r="AA1238" s="700">
        <f>'3 Heat eta and phi'!X$36</f>
        <v>0.24273080530617705</v>
      </c>
      <c r="AB1238" s="700">
        <f>'3 Heat eta and phi'!Y$36</f>
        <v>0.24199383625887719</v>
      </c>
      <c r="AC1238" s="705"/>
      <c r="AD1238" s="705"/>
      <c r="AE1238" s="705"/>
      <c r="AF1238" s="705"/>
      <c r="AG1238" s="705"/>
      <c r="AH1238" s="705"/>
      <c r="AI1238" s="705"/>
      <c r="AJ1238" s="705"/>
      <c r="AK1238" s="705"/>
      <c r="AL1238" s="705"/>
      <c r="AM1238" s="705"/>
      <c r="AN1238" s="705"/>
      <c r="AO1238" s="705"/>
      <c r="AP1238" s="705"/>
      <c r="AQ1238" s="705"/>
      <c r="AR1238" s="705"/>
      <c r="AS1238" s="705"/>
      <c r="AT1238" s="705"/>
      <c r="AU1238" s="705"/>
      <c r="AV1238" s="705"/>
      <c r="AW1238" s="705"/>
      <c r="AX1238" s="705"/>
      <c r="AY1238" s="705"/>
      <c r="AZ1238" s="705"/>
      <c r="BA1238" s="705"/>
      <c r="BB1238" s="705"/>
      <c r="BC1238" s="705"/>
      <c r="BD1238" s="705"/>
      <c r="BE1238" s="705"/>
      <c r="BF1238" s="705"/>
      <c r="BG1238" s="705"/>
      <c r="BH1238" s="705"/>
    </row>
    <row r="1239" spans="1:60" s="697" customFormat="1" ht="12.75" x14ac:dyDescent="0.2">
      <c r="A1239" s="697" t="s">
        <v>6</v>
      </c>
      <c r="B1239" s="697" t="s">
        <v>55</v>
      </c>
      <c r="C1239" s="697" t="s">
        <v>15</v>
      </c>
      <c r="F1239" s="697" t="s">
        <v>9</v>
      </c>
      <c r="G1239" s="697">
        <v>2159</v>
      </c>
      <c r="H1239" s="697">
        <v>1758</v>
      </c>
      <c r="I1239" s="697">
        <v>2232</v>
      </c>
      <c r="J1239" s="697">
        <v>2602</v>
      </c>
      <c r="K1239" s="697">
        <v>2890</v>
      </c>
      <c r="L1239" s="697">
        <v>3033</v>
      </c>
      <c r="M1239" s="697">
        <v>3179</v>
      </c>
      <c r="N1239" s="697">
        <v>3464</v>
      </c>
      <c r="O1239" s="697">
        <v>3768</v>
      </c>
      <c r="P1239" s="697">
        <v>4053</v>
      </c>
      <c r="Q1239" s="697">
        <v>635</v>
      </c>
      <c r="R1239" s="697">
        <v>420</v>
      </c>
      <c r="S1239" s="697">
        <v>333</v>
      </c>
      <c r="T1239" s="697">
        <v>325</v>
      </c>
      <c r="U1239" s="697">
        <v>337</v>
      </c>
      <c r="V1239" s="697">
        <v>1038</v>
      </c>
      <c r="W1239" s="697">
        <v>767</v>
      </c>
      <c r="X1239" s="697">
        <v>823</v>
      </c>
      <c r="Y1239" s="697">
        <v>758</v>
      </c>
      <c r="Z1239" s="697">
        <v>791</v>
      </c>
      <c r="AA1239" s="697">
        <v>525</v>
      </c>
      <c r="AB1239" s="697">
        <v>488</v>
      </c>
      <c r="AC1239" s="697">
        <v>501</v>
      </c>
      <c r="AD1239" s="697">
        <v>251</v>
      </c>
      <c r="AE1239" s="697">
        <v>151</v>
      </c>
      <c r="AF1239" s="697">
        <v>80</v>
      </c>
      <c r="AG1239" s="697">
        <v>14</v>
      </c>
      <c r="AH1239" s="697">
        <v>11</v>
      </c>
      <c r="AI1239" s="697">
        <v>14</v>
      </c>
      <c r="AJ1239" s="697">
        <v>11</v>
      </c>
      <c r="AK1239" s="697">
        <v>13</v>
      </c>
      <c r="AL1239" s="697">
        <v>286</v>
      </c>
      <c r="AM1239" s="697">
        <v>269</v>
      </c>
      <c r="AN1239" s="697">
        <v>123</v>
      </c>
      <c r="AO1239" s="697">
        <v>158</v>
      </c>
      <c r="AP1239" s="697">
        <v>157</v>
      </c>
      <c r="AQ1239" s="697">
        <v>35</v>
      </c>
      <c r="AR1239" s="697">
        <v>12</v>
      </c>
      <c r="AS1239" s="697">
        <v>11</v>
      </c>
      <c r="AT1239" s="697">
        <v>11</v>
      </c>
      <c r="AU1239" s="697">
        <v>5</v>
      </c>
      <c r="AV1239" s="697">
        <v>16</v>
      </c>
      <c r="AW1239" s="697">
        <v>11</v>
      </c>
      <c r="AX1239" s="697">
        <v>13</v>
      </c>
      <c r="AY1239" s="697">
        <v>20</v>
      </c>
      <c r="AZ1239" s="697">
        <v>10</v>
      </c>
      <c r="BA1239" s="697">
        <v>8</v>
      </c>
      <c r="BB1239" s="697">
        <v>7</v>
      </c>
      <c r="BC1239" s="697">
        <v>11</v>
      </c>
      <c r="BD1239" s="697">
        <v>8</v>
      </c>
      <c r="BE1239" s="697">
        <v>17</v>
      </c>
      <c r="BF1239" s="697">
        <v>20</v>
      </c>
      <c r="BG1239" s="697">
        <v>11</v>
      </c>
      <c r="BH1239" s="697">
        <v>10</v>
      </c>
    </row>
    <row r="1240" spans="1:60" s="697" customFormat="1" ht="12.75" x14ac:dyDescent="0.2">
      <c r="A1240" s="697" t="s">
        <v>6</v>
      </c>
      <c r="B1240" s="697" t="s">
        <v>55</v>
      </c>
      <c r="C1240" s="697" t="s">
        <v>15</v>
      </c>
      <c r="F1240" s="697" t="s">
        <v>10</v>
      </c>
      <c r="G1240" s="697">
        <v>2.0553096292065299E-2</v>
      </c>
      <c r="H1240" s="697">
        <v>1.6962399050568799E-2</v>
      </c>
      <c r="I1240" s="697">
        <v>2.0795483131620902E-2</v>
      </c>
      <c r="J1240" s="697">
        <v>2.3521967094557901E-2</v>
      </c>
      <c r="K1240" s="697">
        <v>2.6275354808208098E-2</v>
      </c>
      <c r="L1240" s="697">
        <v>2.6672646686365601E-2</v>
      </c>
      <c r="M1240" s="697">
        <v>2.8556542673122399E-2</v>
      </c>
      <c r="N1240" s="697">
        <v>3.0693709738873101E-2</v>
      </c>
      <c r="O1240" s="697">
        <v>3.2141120674212903E-2</v>
      </c>
      <c r="P1240" s="697">
        <v>3.3636808777273403E-2</v>
      </c>
      <c r="Q1240" s="697">
        <v>5.1113633253644401E-3</v>
      </c>
      <c r="R1240" s="697">
        <v>3.3903777849531801E-3</v>
      </c>
      <c r="S1240" s="697">
        <v>2.6690391459074699E-3</v>
      </c>
      <c r="T1240" s="697">
        <v>2.4777573627513001E-3</v>
      </c>
      <c r="U1240" s="697">
        <v>2.6768763950338801E-3</v>
      </c>
      <c r="V1240" s="697">
        <v>8.4030212018425098E-3</v>
      </c>
      <c r="W1240" s="697">
        <v>6.1525380222036798E-3</v>
      </c>
      <c r="X1240" s="697">
        <v>6.4309937956147298E-3</v>
      </c>
      <c r="Y1240" s="697">
        <v>5.9260880782431302E-3</v>
      </c>
      <c r="Z1240" s="697">
        <v>5.9001230746279802E-3</v>
      </c>
      <c r="AA1240" s="697">
        <v>4.2278360727026698E-3</v>
      </c>
      <c r="AB1240" s="697">
        <v>4.01378504865069E-3</v>
      </c>
      <c r="AC1240" s="697">
        <v>4.1514405747383604E-3</v>
      </c>
      <c r="AD1240" s="697">
        <v>2.0982060756022901E-3</v>
      </c>
      <c r="AE1240" s="697">
        <v>1.26420133452777E-3</v>
      </c>
      <c r="AF1240" s="697">
        <v>6.41709514145684E-4</v>
      </c>
      <c r="AG1240" s="697">
        <v>1.09623365437319E-4</v>
      </c>
      <c r="AH1240" s="697">
        <v>8.5214508157352501E-5</v>
      </c>
      <c r="AI1240" s="697">
        <v>1.0708685508853801E-4</v>
      </c>
      <c r="AJ1240" s="697">
        <v>8.5950929832786399E-5</v>
      </c>
      <c r="AK1240" s="697">
        <v>1.02092102783188E-4</v>
      </c>
      <c r="AL1240" s="697">
        <v>2.1508449210730198E-3</v>
      </c>
      <c r="AM1240" s="697">
        <v>2.06803767057467E-3</v>
      </c>
      <c r="AN1240" s="697">
        <v>9.30830936885122E-4</v>
      </c>
      <c r="AO1240" s="697">
        <v>1.1978499351796401E-3</v>
      </c>
      <c r="AP1240" s="697">
        <v>1.19481586898121E-3</v>
      </c>
      <c r="AQ1240" s="697">
        <v>2.51617541337168E-4</v>
      </c>
      <c r="AR1240" s="697">
        <v>8.8390627647115094E-5</v>
      </c>
      <c r="AS1240" s="697">
        <v>8.07499467784442E-5</v>
      </c>
      <c r="AT1240" s="697">
        <v>7.9310145930668494E-5</v>
      </c>
      <c r="AU1240" s="697">
        <v>3.58659474348674E-5</v>
      </c>
      <c r="AV1240" s="697">
        <v>1.13558131117057E-4</v>
      </c>
      <c r="AW1240" s="697">
        <v>8.0380565440741294E-5</v>
      </c>
      <c r="AX1240" s="697">
        <v>9.4233626907324898E-5</v>
      </c>
      <c r="AY1240" s="697">
        <v>1.4434284312098101E-4</v>
      </c>
      <c r="AZ1240" s="697">
        <v>7.2732562368172206E-5</v>
      </c>
      <c r="BA1240" s="697">
        <v>5.9154971235895199E-5</v>
      </c>
      <c r="BB1240" s="697">
        <v>5.26015209354053E-5</v>
      </c>
      <c r="BC1240" s="697">
        <v>8.2685629237638501E-5</v>
      </c>
      <c r="BD1240" s="697">
        <v>6.4796215900991401E-5</v>
      </c>
      <c r="BE1240" s="697">
        <v>1.3094651220113399E-4</v>
      </c>
      <c r="BF1240" s="697">
        <v>1.6907457033924801E-4</v>
      </c>
      <c r="BG1240" s="697">
        <v>9.0309762485324695E-5</v>
      </c>
      <c r="BH1240" s="697">
        <v>8.1561411664913096E-5</v>
      </c>
    </row>
    <row r="1241" spans="1:60" s="696" customFormat="1" ht="12.75" x14ac:dyDescent="0.2">
      <c r="A1241" s="696" t="s">
        <v>6</v>
      </c>
      <c r="B1241" s="696" t="s">
        <v>55</v>
      </c>
      <c r="C1241" s="696" t="s">
        <v>15</v>
      </c>
      <c r="D1241" s="696" t="s">
        <v>1076</v>
      </c>
      <c r="E1241" s="699" t="s">
        <v>1049</v>
      </c>
      <c r="F1241" s="696" t="s">
        <v>11</v>
      </c>
      <c r="G1241" s="696">
        <f>1</f>
        <v>1</v>
      </c>
      <c r="H1241" s="696">
        <f>1</f>
        <v>1</v>
      </c>
      <c r="I1241" s="696">
        <f>1</f>
        <v>1</v>
      </c>
      <c r="J1241" s="696">
        <f>1</f>
        <v>1</v>
      </c>
      <c r="K1241" s="696">
        <f>1</f>
        <v>1</v>
      </c>
      <c r="L1241" s="696">
        <f>1</f>
        <v>1</v>
      </c>
      <c r="M1241" s="696">
        <f>1</f>
        <v>1</v>
      </c>
      <c r="N1241" s="696">
        <f>1</f>
        <v>1</v>
      </c>
      <c r="O1241" s="696">
        <f>1</f>
        <v>1</v>
      </c>
      <c r="P1241" s="696">
        <f>1</f>
        <v>1</v>
      </c>
      <c r="Q1241" s="696">
        <f>1</f>
        <v>1</v>
      </c>
      <c r="R1241" s="696">
        <f>1</f>
        <v>1</v>
      </c>
      <c r="S1241" s="696">
        <f>1</f>
        <v>1</v>
      </c>
      <c r="T1241" s="696">
        <f>1</f>
        <v>1</v>
      </c>
      <c r="U1241" s="696">
        <f>1</f>
        <v>1</v>
      </c>
      <c r="V1241" s="696">
        <f>1</f>
        <v>1</v>
      </c>
      <c r="W1241" s="696">
        <f>1</f>
        <v>1</v>
      </c>
      <c r="X1241" s="696">
        <f>1</f>
        <v>1</v>
      </c>
      <c r="Y1241" s="696">
        <f>1</f>
        <v>1</v>
      </c>
      <c r="Z1241" s="696">
        <f>1</f>
        <v>1</v>
      </c>
      <c r="AA1241" s="696">
        <f>1</f>
        <v>1</v>
      </c>
      <c r="AB1241" s="696">
        <f>1</f>
        <v>1</v>
      </c>
      <c r="AC1241" s="696">
        <f>1</f>
        <v>1</v>
      </c>
      <c r="AD1241" s="696">
        <f>1</f>
        <v>1</v>
      </c>
      <c r="AE1241" s="696">
        <f>1</f>
        <v>1</v>
      </c>
      <c r="AF1241" s="696">
        <f>1</f>
        <v>1</v>
      </c>
      <c r="AG1241" s="696">
        <f>1</f>
        <v>1</v>
      </c>
      <c r="AH1241" s="696">
        <f>1</f>
        <v>1</v>
      </c>
      <c r="AI1241" s="696">
        <f>1</f>
        <v>1</v>
      </c>
      <c r="AJ1241" s="696">
        <f>1</f>
        <v>1</v>
      </c>
      <c r="AK1241" s="696">
        <f>1</f>
        <v>1</v>
      </c>
      <c r="AL1241" s="696">
        <f>1</f>
        <v>1</v>
      </c>
      <c r="AM1241" s="696">
        <f>1</f>
        <v>1</v>
      </c>
      <c r="AN1241" s="696">
        <f>1</f>
        <v>1</v>
      </c>
      <c r="AO1241" s="696">
        <f>1</f>
        <v>1</v>
      </c>
      <c r="AP1241" s="696">
        <f>1</f>
        <v>1</v>
      </c>
      <c r="AQ1241" s="696">
        <f>1</f>
        <v>1</v>
      </c>
      <c r="AR1241" s="696">
        <f>1</f>
        <v>1</v>
      </c>
      <c r="AS1241" s="696">
        <f>1</f>
        <v>1</v>
      </c>
      <c r="AT1241" s="696">
        <f>1</f>
        <v>1</v>
      </c>
      <c r="AU1241" s="696">
        <f>1</f>
        <v>1</v>
      </c>
      <c r="AV1241" s="696">
        <f>1</f>
        <v>1</v>
      </c>
      <c r="AW1241" s="696">
        <f>1</f>
        <v>1</v>
      </c>
      <c r="AX1241" s="696">
        <f>1</f>
        <v>1</v>
      </c>
      <c r="AY1241" s="696">
        <f>1</f>
        <v>1</v>
      </c>
      <c r="AZ1241" s="696">
        <f>1</f>
        <v>1</v>
      </c>
      <c r="BA1241" s="696">
        <f>1</f>
        <v>1</v>
      </c>
      <c r="BB1241" s="696">
        <f>1</f>
        <v>1</v>
      </c>
      <c r="BC1241" s="696">
        <f>1</f>
        <v>1</v>
      </c>
      <c r="BD1241" s="696">
        <f>1</f>
        <v>1</v>
      </c>
      <c r="BE1241" s="696">
        <f>1</f>
        <v>1</v>
      </c>
      <c r="BF1241" s="696">
        <f>1</f>
        <v>1</v>
      </c>
      <c r="BG1241" s="696">
        <f>1</f>
        <v>1</v>
      </c>
      <c r="BH1241" s="696">
        <f>1</f>
        <v>1</v>
      </c>
    </row>
    <row r="1242" spans="1:60" s="696" customFormat="1" ht="12.75" x14ac:dyDescent="0.2">
      <c r="A1242" s="696" t="s">
        <v>6</v>
      </c>
      <c r="B1242" s="696" t="s">
        <v>55</v>
      </c>
      <c r="C1242" s="696" t="s">
        <v>15</v>
      </c>
      <c r="D1242" s="696" t="s">
        <v>1076</v>
      </c>
      <c r="E1242" s="699" t="s">
        <v>1049</v>
      </c>
      <c r="F1242" s="696" t="s">
        <v>12</v>
      </c>
      <c r="G1242" s="696">
        <f>'3 Heat eta and phi'!D$19</f>
        <v>0.50580000000000003</v>
      </c>
      <c r="H1242" s="696">
        <f>'3 Heat eta and phi'!E$19</f>
        <v>0.51331800000000005</v>
      </c>
      <c r="I1242" s="696">
        <f>'3 Heat eta and phi'!F$19</f>
        <v>0.52095200000000008</v>
      </c>
      <c r="J1242" s="696">
        <f>'3 Heat eta and phi'!G$19</f>
        <v>0.52870200000000012</v>
      </c>
      <c r="K1242" s="696">
        <f>'3 Heat eta and phi'!H$19</f>
        <v>0.53656800000000016</v>
      </c>
      <c r="L1242" s="696">
        <f>'3 Heat eta and phi'!I$19</f>
        <v>0.54455000000000009</v>
      </c>
      <c r="M1242" s="696">
        <f>'3 Heat eta and phi'!J$19</f>
        <v>0.55264800000000014</v>
      </c>
      <c r="N1242" s="696">
        <f>'3 Heat eta and phi'!K$19</f>
        <v>0.56086200000000019</v>
      </c>
      <c r="O1242" s="696">
        <f>'3 Heat eta and phi'!L$19</f>
        <v>0.56919200000000025</v>
      </c>
      <c r="P1242" s="696">
        <f>'3 Heat eta and phi'!M$19</f>
        <v>0.57763800000000032</v>
      </c>
      <c r="Q1242" s="696">
        <f>'3 Heat eta and phi'!N$19</f>
        <v>0.58620000000000028</v>
      </c>
      <c r="R1242" s="696">
        <f>'3 Heat eta and phi'!O$19</f>
        <v>0.59487800000000024</v>
      </c>
      <c r="S1242" s="696">
        <f>'3 Heat eta and phi'!P$19</f>
        <v>0.60367200000000021</v>
      </c>
      <c r="T1242" s="696">
        <f>'3 Heat eta and phi'!Q$19</f>
        <v>0.61258200000000029</v>
      </c>
      <c r="U1242" s="696">
        <f>'3 Heat eta and phi'!R$19</f>
        <v>0.62160800000000038</v>
      </c>
      <c r="V1242" s="696">
        <f>'3 Heat eta and phi'!S$19</f>
        <v>0.63075000000000037</v>
      </c>
      <c r="W1242" s="696">
        <f>'3 Heat eta and phi'!T$19</f>
        <v>0.64000800000000035</v>
      </c>
      <c r="X1242" s="696">
        <f>'3 Heat eta and phi'!U$19</f>
        <v>0.64938200000000035</v>
      </c>
      <c r="Y1242" s="696">
        <f>'3 Heat eta and phi'!V$19</f>
        <v>0.65887200000000035</v>
      </c>
      <c r="Z1242" s="696">
        <f>'3 Heat eta and phi'!W$19</f>
        <v>0.66847800000000035</v>
      </c>
      <c r="AA1242" s="696">
        <f>'3 Heat eta and phi'!X$19</f>
        <v>0.67820000000000036</v>
      </c>
      <c r="AB1242" s="696">
        <f>'3 Heat eta and phi'!Y$19</f>
        <v>0.68803800000000048</v>
      </c>
      <c r="AC1242" s="696">
        <f>'3 Heat eta and phi'!Z$19</f>
        <v>0.6979920000000005</v>
      </c>
      <c r="AD1242" s="696">
        <f>'3 Heat eta and phi'!AA$19</f>
        <v>0.70806200000000041</v>
      </c>
      <c r="AE1242" s="696">
        <f>'3 Heat eta and phi'!AB$19</f>
        <v>0.71824800000000055</v>
      </c>
      <c r="AF1242" s="696">
        <f>'3 Heat eta and phi'!AC$19</f>
        <v>0.73</v>
      </c>
      <c r="AG1242" s="696">
        <f>'3 Heat eta and phi'!AD$19</f>
        <v>0.73499999999999999</v>
      </c>
      <c r="AH1242" s="696">
        <f>'3 Heat eta and phi'!AE$19</f>
        <v>0.74299999999999999</v>
      </c>
      <c r="AI1242" s="696">
        <f>'3 Heat eta and phi'!AF$19</f>
        <v>0.75</v>
      </c>
      <c r="AJ1242" s="696">
        <f>'3 Heat eta and phi'!AG$19</f>
        <v>0.75700000000000001</v>
      </c>
      <c r="AK1242" s="696">
        <f>'3 Heat eta and phi'!AH$19</f>
        <v>0.76300000000000001</v>
      </c>
      <c r="AL1242" s="696">
        <f>'3 Heat eta and phi'!AI$19</f>
        <v>0.77</v>
      </c>
      <c r="AM1242" s="696">
        <f>'3 Heat eta and phi'!AJ$19</f>
        <v>0.77600000000000002</v>
      </c>
      <c r="AN1242" s="696">
        <f>'3 Heat eta and phi'!AK$19</f>
        <v>0.78200000000000003</v>
      </c>
      <c r="AO1242" s="696">
        <f>'3 Heat eta and phi'!AL$19</f>
        <v>0.79</v>
      </c>
      <c r="AP1242" s="696">
        <f>'3 Heat eta and phi'!AM$19</f>
        <v>0.79700000000000004</v>
      </c>
      <c r="AQ1242" s="696">
        <f>'3 Heat eta and phi'!AN$19</f>
        <v>0.80400000000000005</v>
      </c>
      <c r="AR1242" s="696">
        <f>'3 Heat eta and phi'!AO$19</f>
        <v>0.81</v>
      </c>
      <c r="AS1242" s="696">
        <f>'3 Heat eta and phi'!AP$19</f>
        <v>0.81599999999999995</v>
      </c>
      <c r="AT1242" s="696">
        <f>'3 Heat eta and phi'!AQ$19</f>
        <v>0.82099999999999995</v>
      </c>
      <c r="AU1242" s="696">
        <f>'3 Heat eta and phi'!AR$19</f>
        <v>0.82599999999999996</v>
      </c>
      <c r="AV1242" s="696">
        <f>'3 Heat eta and phi'!AS$19</f>
        <v>0.83199999999999996</v>
      </c>
      <c r="AW1242" s="696">
        <f>'3 Heat eta and phi'!AT$19</f>
        <v>0.83699999999999997</v>
      </c>
      <c r="AX1242" s="696">
        <f>'3 Heat eta and phi'!AU$19</f>
        <v>0.84099999999999997</v>
      </c>
      <c r="AY1242" s="696">
        <f>'3 Heat eta and phi'!AV$19</f>
        <v>0.84499999999999997</v>
      </c>
      <c r="AZ1242" s="696">
        <f>'3 Heat eta and phi'!AW$19</f>
        <v>0.84899999999999998</v>
      </c>
      <c r="BA1242" s="696">
        <f>'3 Heat eta and phi'!AX$19</f>
        <v>0.85199999999999998</v>
      </c>
      <c r="BB1242" s="696">
        <f>'3 Heat eta and phi'!AY$19</f>
        <v>0.85499999999999998</v>
      </c>
      <c r="BC1242" s="696">
        <f>'3 Heat eta and phi'!AZ$19</f>
        <v>0.85799999999999998</v>
      </c>
      <c r="BD1242" s="696">
        <f>'3 Heat eta and phi'!BA$19</f>
        <v>0.86</v>
      </c>
      <c r="BE1242" s="696">
        <f>'3 Heat eta and phi'!BB$19</f>
        <v>0.86199999999999999</v>
      </c>
      <c r="BF1242" s="696">
        <f>'3 Heat eta and phi'!BC$19</f>
        <v>0.86399999999999999</v>
      </c>
      <c r="BG1242" s="696">
        <f>'3 Heat eta and phi'!BD$19</f>
        <v>0.86599999999999999</v>
      </c>
      <c r="BH1242" s="696">
        <f>'3 Heat eta and phi'!BE$19</f>
        <v>0.86799999999999999</v>
      </c>
    </row>
    <row r="1243" spans="1:60" s="696" customFormat="1" ht="12.75" x14ac:dyDescent="0.2">
      <c r="A1243" s="696" t="s">
        <v>6</v>
      </c>
      <c r="B1243" s="696" t="s">
        <v>55</v>
      </c>
      <c r="C1243" s="696" t="s">
        <v>15</v>
      </c>
      <c r="D1243" s="696" t="s">
        <v>1076</v>
      </c>
      <c r="E1243" s="699" t="s">
        <v>1049</v>
      </c>
      <c r="F1243" s="696" t="s">
        <v>13</v>
      </c>
      <c r="G1243" s="700">
        <f>'3 Heat eta and phi'!D$23</f>
        <v>0.24145785876993175</v>
      </c>
      <c r="H1243" s="700">
        <f>'3 Heat eta and phi'!E$36</f>
        <v>0.24098887846710437</v>
      </c>
      <c r="I1243" s="700">
        <f>'3 Heat eta and phi'!F$36</f>
        <v>0.24494171244807716</v>
      </c>
      <c r="J1243" s="700">
        <f>'3 Heat eta and phi'!G$36</f>
        <v>0.24547768993702268</v>
      </c>
      <c r="K1243" s="700">
        <f>'3 Heat eta and phi'!H$36</f>
        <v>0.2428647996784136</v>
      </c>
      <c r="L1243" s="700">
        <f>'3 Heat eta and phi'!I$36</f>
        <v>0.2442717405868953</v>
      </c>
      <c r="M1243" s="700">
        <f>'3 Heat eta and phi'!J$36</f>
        <v>0.24293179686453156</v>
      </c>
      <c r="N1243" s="700">
        <f>'3 Heat eta and phi'!K$36</f>
        <v>0.24192683907275891</v>
      </c>
      <c r="O1243" s="700">
        <f>'3 Heat eta and phi'!L$36</f>
        <v>0.24273080530617711</v>
      </c>
      <c r="P1243" s="700">
        <f>'3 Heat eta and phi'!M$36</f>
        <v>0.24319978560900446</v>
      </c>
      <c r="Q1243" s="700">
        <f>'3 Heat eta and phi'!N$36</f>
        <v>0.24252981374782254</v>
      </c>
      <c r="R1243" s="700">
        <f>'3 Heat eta and phi'!O$36</f>
        <v>0.24259681093394073</v>
      </c>
      <c r="S1243" s="700">
        <f>'3 Heat eta and phi'!P$36</f>
        <v>0.24319978560900446</v>
      </c>
      <c r="T1243" s="700">
        <f>'3 Heat eta and phi'!Q$36</f>
        <v>0.24219482781723164</v>
      </c>
      <c r="U1243" s="700">
        <f>'3 Heat eta and phi'!R$36</f>
        <v>0.24293179686453156</v>
      </c>
      <c r="V1243" s="700">
        <f>'3 Heat eta and phi'!S$36</f>
        <v>0.24058689535039524</v>
      </c>
      <c r="W1243" s="700">
        <f>'3 Heat eta and phi'!T$36</f>
        <v>0.24025190941980434</v>
      </c>
      <c r="X1243" s="700">
        <f>'3 Heat eta and phi'!U$36</f>
        <v>0.24353477153959535</v>
      </c>
      <c r="Y1243" s="700">
        <f>'3 Heat eta and phi'!V$36</f>
        <v>0.24226182500334983</v>
      </c>
      <c r="Z1243" s="700">
        <f>'3 Heat eta and phi'!W$36</f>
        <v>0.24480771807584087</v>
      </c>
      <c r="AA1243" s="700">
        <f>'3 Heat eta and phi'!X$36</f>
        <v>0.24273080530617705</v>
      </c>
      <c r="AB1243" s="700">
        <f>'3 Heat eta and phi'!Y$36</f>
        <v>0.24199383625887719</v>
      </c>
      <c r="AC1243" s="700">
        <f>'3 Heat eta and phi'!Z$36</f>
        <v>0.24246281656170443</v>
      </c>
      <c r="AD1243" s="700">
        <f>'3 Heat eta and phi'!AA$36</f>
        <v>0.24132386439769538</v>
      </c>
      <c r="AE1243" s="700">
        <f>'3 Heat eta and phi'!AB$36</f>
        <v>0.24185984188664078</v>
      </c>
      <c r="AF1243" s="700">
        <f>'3 Heat eta and phi'!AC$36</f>
        <v>0.24447273214525</v>
      </c>
      <c r="AG1243" s="700">
        <f>'3 Heat eta and phi'!AD$36</f>
        <v>0.24453972933136814</v>
      </c>
      <c r="AH1243" s="700">
        <f>'3 Heat eta and phi'!AE$36</f>
        <v>0.24360176872571351</v>
      </c>
      <c r="AI1243" s="700">
        <f>'3 Heat eta and phi'!AF$36</f>
        <v>0.24219482781723167</v>
      </c>
      <c r="AJ1243" s="700">
        <f>'3 Heat eta and phi'!AG$36</f>
        <v>0.23924695162803156</v>
      </c>
      <c r="AK1243" s="700">
        <f>'3 Heat eta and phi'!AH$36</f>
        <v>0.23938094600026794</v>
      </c>
      <c r="AL1243" s="700">
        <f>'3 Heat eta and phi'!AI$36</f>
        <v>0.24252981374782256</v>
      </c>
      <c r="AM1243" s="700">
        <f>'3 Heat eta and phi'!AJ$36</f>
        <v>0.24139086158381351</v>
      </c>
      <c r="AN1243" s="700">
        <f>'3 Heat eta and phi'!AK$36</f>
        <v>0.24299879405064995</v>
      </c>
      <c r="AO1243" s="700">
        <f>'3 Heat eta and phi'!AL$36</f>
        <v>0.24072088972263159</v>
      </c>
      <c r="AP1243" s="700">
        <f>'3 Heat eta and phi'!AM$36</f>
        <v>0.23884496851132256</v>
      </c>
      <c r="AQ1243" s="700">
        <f>'3 Heat eta and phi'!AN$36</f>
        <v>0.24346777435347719</v>
      </c>
      <c r="AR1243" s="700">
        <f>'3 Heat eta and phi'!AO$36</f>
        <v>0.24045290097815897</v>
      </c>
      <c r="AS1243" s="700">
        <f>'3 Heat eta and phi'!AP$36</f>
        <v>0.24018491223368621</v>
      </c>
      <c r="AT1243" s="700">
        <f>'3 Heat eta and phi'!AQ$36</f>
        <v>0.23944794318638629</v>
      </c>
      <c r="AU1243" s="700">
        <f>'3 Heat eta and phi'!AR$36</f>
        <v>0.2405198981642771</v>
      </c>
      <c r="AV1243" s="700">
        <f>'3 Heat eta and phi'!AS$36</f>
        <v>0.24085488409486799</v>
      </c>
      <c r="AW1243" s="700">
        <f>'3 Heat eta and phi'!AT$36</f>
        <v>0.23998392067533172</v>
      </c>
      <c r="AX1243" s="700">
        <f>'3 Heat eta and phi'!AU$36</f>
        <v>0.23971593193085891</v>
      </c>
      <c r="AY1243" s="700">
        <f>'3 Heat eta and phi'!AV$36</f>
        <v>0.24011791504756808</v>
      </c>
      <c r="AZ1243" s="700">
        <f>'3 Heat eta and phi'!AW$36</f>
        <v>0.23978292911697718</v>
      </c>
      <c r="BA1243" s="700">
        <f>'3 Heat eta and phi'!AX$36</f>
        <v>0.23951494037250431</v>
      </c>
      <c r="BB1243" s="700">
        <f>'3 Heat eta and phi'!AY$36</f>
        <v>0.23958193755862245</v>
      </c>
      <c r="BC1243" s="700">
        <f>'3 Heat eta and phi'!AZ$36</f>
        <v>0.24105587565322251</v>
      </c>
      <c r="BD1243" s="700">
        <f>'3 Heat eta and phi'!BA$36</f>
        <v>0.24085488409486799</v>
      </c>
      <c r="BE1243" s="700">
        <f>'3 Heat eta and phi'!BB$36</f>
        <v>0.24346777435347722</v>
      </c>
      <c r="BF1243" s="700">
        <f>'3 Heat eta and phi'!BC$36</f>
        <v>0.24085488409486799</v>
      </c>
      <c r="BG1243" s="700">
        <f>'3 Heat eta and phi'!BD$36</f>
        <v>0.2417258475144044</v>
      </c>
      <c r="BH1243" s="700">
        <f>'3 Heat eta and phi'!BE$36</f>
        <v>0.24266380812005903</v>
      </c>
    </row>
    <row r="1244" spans="1:60" s="697" customFormat="1" ht="12.75" x14ac:dyDescent="0.2">
      <c r="A1244" s="697" t="s">
        <v>6</v>
      </c>
      <c r="B1244" s="697" t="s">
        <v>55</v>
      </c>
      <c r="C1244" s="697" t="s">
        <v>29</v>
      </c>
      <c r="F1244" s="697" t="s">
        <v>9</v>
      </c>
      <c r="AJ1244" s="697">
        <v>1</v>
      </c>
    </row>
    <row r="1245" spans="1:60" s="697" customFormat="1" ht="12.75" x14ac:dyDescent="0.2">
      <c r="A1245" s="697" t="s">
        <v>6</v>
      </c>
      <c r="B1245" s="697" t="s">
        <v>55</v>
      </c>
      <c r="C1245" s="697" t="s">
        <v>29</v>
      </c>
      <c r="F1245" s="697" t="s">
        <v>10</v>
      </c>
      <c r="AJ1245" s="697">
        <v>7.8137208938896706E-6</v>
      </c>
    </row>
    <row r="1246" spans="1:60" s="696" customFormat="1" ht="12.75" x14ac:dyDescent="0.2">
      <c r="A1246" s="696" t="s">
        <v>6</v>
      </c>
      <c r="B1246" s="696" t="s">
        <v>55</v>
      </c>
      <c r="C1246" s="696" t="s">
        <v>29</v>
      </c>
      <c r="D1246" s="696" t="s">
        <v>1077</v>
      </c>
      <c r="E1246" s="699" t="s">
        <v>1068</v>
      </c>
      <c r="F1246" s="696" t="s">
        <v>11</v>
      </c>
      <c r="G1246" s="705"/>
      <c r="H1246" s="705"/>
      <c r="I1246" s="705"/>
      <c r="J1246" s="705"/>
      <c r="K1246" s="705"/>
      <c r="L1246" s="705"/>
      <c r="M1246" s="705"/>
      <c r="N1246" s="705"/>
      <c r="O1246" s="705"/>
      <c r="P1246" s="705"/>
      <c r="Q1246" s="705"/>
      <c r="R1246" s="705"/>
      <c r="S1246" s="705"/>
      <c r="T1246" s="705"/>
      <c r="U1246" s="705"/>
      <c r="V1246" s="705"/>
      <c r="W1246" s="705"/>
      <c r="X1246" s="705"/>
      <c r="Y1246" s="705"/>
      <c r="Z1246" s="705"/>
      <c r="AA1246" s="705"/>
      <c r="AB1246" s="705"/>
      <c r="AC1246" s="705"/>
      <c r="AD1246" s="705"/>
      <c r="AE1246" s="705"/>
      <c r="AF1246" s="705"/>
      <c r="AG1246" s="705"/>
      <c r="AH1246" s="705"/>
      <c r="AI1246" s="705"/>
      <c r="AJ1246" s="696">
        <v>1</v>
      </c>
      <c r="AK1246" s="705"/>
      <c r="AL1246" s="705"/>
      <c r="AM1246" s="705"/>
      <c r="AN1246" s="705"/>
      <c r="AO1246" s="705"/>
      <c r="AP1246" s="705"/>
      <c r="AQ1246" s="705"/>
      <c r="AR1246" s="705"/>
      <c r="AS1246" s="705"/>
      <c r="AT1246" s="705"/>
      <c r="AU1246" s="705"/>
      <c r="AV1246" s="705"/>
      <c r="AW1246" s="705"/>
      <c r="AX1246" s="705"/>
      <c r="AY1246" s="705"/>
      <c r="AZ1246" s="705"/>
      <c r="BA1246" s="705"/>
      <c r="BB1246" s="705"/>
      <c r="BC1246" s="705"/>
      <c r="BD1246" s="705"/>
      <c r="BE1246" s="705"/>
      <c r="BF1246" s="705"/>
      <c r="BG1246" s="705"/>
      <c r="BH1246" s="705"/>
    </row>
    <row r="1247" spans="1:60" s="696" customFormat="1" ht="12.75" x14ac:dyDescent="0.2">
      <c r="A1247" s="696" t="s">
        <v>6</v>
      </c>
      <c r="B1247" s="696" t="s">
        <v>55</v>
      </c>
      <c r="C1247" s="696" t="s">
        <v>29</v>
      </c>
      <c r="D1247" s="696" t="s">
        <v>1077</v>
      </c>
      <c r="E1247" s="699" t="s">
        <v>1068</v>
      </c>
      <c r="F1247" s="696" t="s">
        <v>12</v>
      </c>
      <c r="G1247" s="705"/>
      <c r="H1247" s="705"/>
      <c r="I1247" s="705"/>
      <c r="J1247" s="705"/>
      <c r="K1247" s="705"/>
      <c r="L1247" s="705"/>
      <c r="M1247" s="705"/>
      <c r="N1247" s="705"/>
      <c r="O1247" s="705"/>
      <c r="P1247" s="705"/>
      <c r="Q1247" s="705"/>
      <c r="R1247" s="705"/>
      <c r="S1247" s="705"/>
      <c r="T1247" s="705"/>
      <c r="U1247" s="705"/>
      <c r="V1247" s="705"/>
      <c r="W1247" s="705"/>
      <c r="X1247" s="705"/>
      <c r="Y1247" s="705"/>
      <c r="Z1247" s="705"/>
      <c r="AA1247" s="705"/>
      <c r="AB1247" s="705"/>
      <c r="AC1247" s="705"/>
      <c r="AD1247" s="705"/>
      <c r="AE1247" s="705"/>
      <c r="AF1247" s="705"/>
      <c r="AG1247" s="705"/>
      <c r="AH1247" s="705"/>
      <c r="AI1247" s="705"/>
      <c r="AJ1247" s="696">
        <f>'3 Heat eta and phi'!AG28</f>
        <v>0.13451506837225977</v>
      </c>
      <c r="AK1247" s="705"/>
      <c r="AL1247" s="705"/>
      <c r="AM1247" s="705"/>
      <c r="AN1247" s="705"/>
      <c r="AO1247" s="705"/>
      <c r="AP1247" s="705"/>
      <c r="AQ1247" s="705"/>
      <c r="AR1247" s="705"/>
      <c r="AS1247" s="705"/>
      <c r="AT1247" s="705"/>
      <c r="AU1247" s="705"/>
      <c r="AV1247" s="705"/>
      <c r="AW1247" s="705"/>
      <c r="AX1247" s="705"/>
      <c r="AY1247" s="705"/>
      <c r="AZ1247" s="705"/>
      <c r="BA1247" s="705"/>
      <c r="BB1247" s="705"/>
      <c r="BC1247" s="705"/>
      <c r="BD1247" s="705"/>
      <c r="BE1247" s="705"/>
      <c r="BF1247" s="705"/>
      <c r="BG1247" s="705"/>
      <c r="BH1247" s="705"/>
    </row>
    <row r="1248" spans="1:60" s="696" customFormat="1" ht="12.75" x14ac:dyDescent="0.2">
      <c r="A1248" s="696" t="s">
        <v>6</v>
      </c>
      <c r="B1248" s="696" t="s">
        <v>55</v>
      </c>
      <c r="C1248" s="696" t="s">
        <v>29</v>
      </c>
      <c r="D1248" s="696" t="s">
        <v>1077</v>
      </c>
      <c r="E1248" s="699" t="s">
        <v>1068</v>
      </c>
      <c r="F1248" s="696" t="s">
        <v>13</v>
      </c>
      <c r="G1248" s="705"/>
      <c r="H1248" s="705"/>
      <c r="I1248" s="705"/>
      <c r="J1248" s="705"/>
      <c r="K1248" s="705"/>
      <c r="L1248" s="705"/>
      <c r="M1248" s="705"/>
      <c r="N1248" s="705"/>
      <c r="O1248" s="705"/>
      <c r="P1248" s="705"/>
      <c r="Q1248" s="705"/>
      <c r="R1248" s="705"/>
      <c r="S1248" s="705"/>
      <c r="T1248" s="705"/>
      <c r="U1248" s="705"/>
      <c r="V1248" s="705"/>
      <c r="W1248" s="705"/>
      <c r="X1248" s="705"/>
      <c r="Y1248" s="705"/>
      <c r="Z1248" s="705"/>
      <c r="AA1248" s="705"/>
      <c r="AB1248" s="705"/>
      <c r="AC1248" s="705"/>
      <c r="AD1248" s="705"/>
      <c r="AE1248" s="705"/>
      <c r="AF1248" s="705"/>
      <c r="AG1248" s="705"/>
      <c r="AH1248" s="705"/>
      <c r="AI1248" s="705"/>
      <c r="AJ1248" s="700">
        <f>'3 Heat eta and phi'!AG$22</f>
        <v>3.0337279107051196E-2</v>
      </c>
      <c r="AK1248" s="705"/>
      <c r="AL1248" s="705"/>
      <c r="AM1248" s="705"/>
      <c r="AN1248" s="705"/>
      <c r="AO1248" s="705"/>
      <c r="AP1248" s="705"/>
      <c r="AQ1248" s="705"/>
      <c r="AR1248" s="705"/>
      <c r="AS1248" s="705"/>
      <c r="AT1248" s="705"/>
      <c r="AU1248" s="705"/>
      <c r="AV1248" s="705"/>
      <c r="AW1248" s="705"/>
      <c r="AX1248" s="705"/>
      <c r="AY1248" s="705"/>
      <c r="AZ1248" s="705"/>
      <c r="BA1248" s="705"/>
      <c r="BB1248" s="705"/>
      <c r="BC1248" s="705"/>
      <c r="BD1248" s="705"/>
      <c r="BE1248" s="705"/>
      <c r="BF1248" s="705"/>
      <c r="BG1248" s="705"/>
      <c r="BH1248" s="705"/>
    </row>
    <row r="1249" spans="1:60" s="697" customFormat="1" ht="12.75" x14ac:dyDescent="0.2">
      <c r="A1249" s="697" t="s">
        <v>6</v>
      </c>
      <c r="B1249" s="697" t="s">
        <v>55</v>
      </c>
      <c r="C1249" s="697" t="s">
        <v>56</v>
      </c>
      <c r="F1249" s="697" t="s">
        <v>9</v>
      </c>
      <c r="AJ1249" s="697">
        <v>10</v>
      </c>
      <c r="AK1249" s="697">
        <v>10</v>
      </c>
      <c r="AL1249" s="697">
        <v>10</v>
      </c>
      <c r="AM1249" s="697">
        <v>10</v>
      </c>
      <c r="AN1249" s="697">
        <v>10</v>
      </c>
      <c r="AO1249" s="697">
        <v>10</v>
      </c>
      <c r="AP1249" s="697">
        <v>10</v>
      </c>
      <c r="AQ1249" s="697">
        <v>10</v>
      </c>
      <c r="AR1249" s="697">
        <v>10</v>
      </c>
      <c r="AS1249" s="697">
        <v>9</v>
      </c>
      <c r="AT1249" s="697">
        <v>10</v>
      </c>
      <c r="AU1249" s="697">
        <v>11</v>
      </c>
      <c r="AV1249" s="697">
        <v>13</v>
      </c>
      <c r="AW1249" s="697">
        <v>16</v>
      </c>
      <c r="AX1249" s="697">
        <v>20</v>
      </c>
      <c r="AY1249" s="697">
        <v>25</v>
      </c>
      <c r="AZ1249" s="697">
        <v>29</v>
      </c>
      <c r="BA1249" s="697">
        <v>36</v>
      </c>
      <c r="BB1249" s="697">
        <v>45</v>
      </c>
      <c r="BC1249" s="697">
        <v>47</v>
      </c>
      <c r="BD1249" s="697">
        <v>77</v>
      </c>
      <c r="BE1249" s="697">
        <v>98</v>
      </c>
      <c r="BF1249" s="697">
        <v>122</v>
      </c>
      <c r="BG1249" s="697">
        <v>152</v>
      </c>
      <c r="BH1249" s="697">
        <v>189</v>
      </c>
    </row>
    <row r="1250" spans="1:60" s="697" customFormat="1" ht="12.75" x14ac:dyDescent="0.2">
      <c r="A1250" s="697" t="s">
        <v>6</v>
      </c>
      <c r="B1250" s="697" t="s">
        <v>55</v>
      </c>
      <c r="C1250" s="697" t="s">
        <v>56</v>
      </c>
      <c r="F1250" s="697" t="s">
        <v>10</v>
      </c>
      <c r="AJ1250" s="697">
        <v>7.8137208938896703E-5</v>
      </c>
      <c r="AK1250" s="697">
        <v>7.8532386756298306E-5</v>
      </c>
      <c r="AL1250" s="697">
        <v>7.5204367869685906E-5</v>
      </c>
      <c r="AM1250" s="697">
        <v>7.68787238131847E-5</v>
      </c>
      <c r="AN1250" s="697">
        <v>7.5677311941879798E-5</v>
      </c>
      <c r="AO1250" s="697">
        <v>7.5813287036686006E-5</v>
      </c>
      <c r="AP1250" s="697">
        <v>7.6102921591159896E-5</v>
      </c>
      <c r="AQ1250" s="697">
        <v>7.1890726096333603E-5</v>
      </c>
      <c r="AR1250" s="697">
        <v>7.3658856372595997E-5</v>
      </c>
      <c r="AS1250" s="697">
        <v>6.6068138273272503E-5</v>
      </c>
      <c r="AT1250" s="697">
        <v>7.2100132664244096E-5</v>
      </c>
      <c r="AU1250" s="697">
        <v>7.8905084356708404E-5</v>
      </c>
      <c r="AV1250" s="697">
        <v>9.2265981532608905E-5</v>
      </c>
      <c r="AW1250" s="697">
        <v>1.16917186095624E-4</v>
      </c>
      <c r="AX1250" s="697">
        <v>1.4497481062665399E-4</v>
      </c>
      <c r="AY1250" s="697">
        <v>1.8042855390122599E-4</v>
      </c>
      <c r="AZ1250" s="697">
        <v>2.10924430867699E-4</v>
      </c>
      <c r="BA1250" s="697">
        <v>2.6619737056152903E-4</v>
      </c>
      <c r="BB1250" s="697">
        <v>3.3815263458474899E-4</v>
      </c>
      <c r="BC1250" s="697">
        <v>3.5329314310627398E-4</v>
      </c>
      <c r="BD1250" s="697">
        <v>6.2366357804704198E-4</v>
      </c>
      <c r="BE1250" s="697">
        <v>7.5486812915947696E-4</v>
      </c>
      <c r="BF1250" s="697">
        <v>1.0313548790694101E-3</v>
      </c>
      <c r="BG1250" s="697">
        <v>1.2479167179790299E-3</v>
      </c>
      <c r="BH1250" s="697">
        <v>1.54151068046686E-3</v>
      </c>
    </row>
    <row r="1251" spans="1:60" s="696" customFormat="1" ht="12.75" x14ac:dyDescent="0.2">
      <c r="A1251" s="696" t="s">
        <v>6</v>
      </c>
      <c r="B1251" s="696" t="s">
        <v>55</v>
      </c>
      <c r="C1251" s="696" t="s">
        <v>56</v>
      </c>
      <c r="D1251" s="696" t="s">
        <v>1076</v>
      </c>
      <c r="E1251" s="699" t="s">
        <v>1049</v>
      </c>
      <c r="F1251" s="696" t="s">
        <v>11</v>
      </c>
      <c r="G1251" s="705"/>
      <c r="H1251" s="705"/>
      <c r="I1251" s="705"/>
      <c r="J1251" s="705"/>
      <c r="K1251" s="705"/>
      <c r="L1251" s="705"/>
      <c r="M1251" s="705"/>
      <c r="N1251" s="705"/>
      <c r="O1251" s="705"/>
      <c r="P1251" s="705"/>
      <c r="Q1251" s="705"/>
      <c r="R1251" s="705"/>
      <c r="S1251" s="705"/>
      <c r="T1251" s="705"/>
      <c r="U1251" s="705"/>
      <c r="V1251" s="705"/>
      <c r="W1251" s="705"/>
      <c r="X1251" s="705"/>
      <c r="Y1251" s="705"/>
      <c r="Z1251" s="705"/>
      <c r="AA1251" s="705"/>
      <c r="AB1251" s="705"/>
      <c r="AC1251" s="705"/>
      <c r="AD1251" s="705"/>
      <c r="AE1251" s="705"/>
      <c r="AF1251" s="705"/>
      <c r="AG1251" s="705"/>
      <c r="AH1251" s="705"/>
      <c r="AI1251" s="705"/>
      <c r="AJ1251" s="696">
        <f>1</f>
        <v>1</v>
      </c>
      <c r="AK1251" s="696">
        <f>1</f>
        <v>1</v>
      </c>
      <c r="AL1251" s="696">
        <f>1</f>
        <v>1</v>
      </c>
      <c r="AM1251" s="696">
        <f>1</f>
        <v>1</v>
      </c>
      <c r="AN1251" s="696">
        <f>1</f>
        <v>1</v>
      </c>
      <c r="AO1251" s="696">
        <f>1</f>
        <v>1</v>
      </c>
      <c r="AP1251" s="696">
        <f>1</f>
        <v>1</v>
      </c>
      <c r="AQ1251" s="696">
        <f>1</f>
        <v>1</v>
      </c>
      <c r="AR1251" s="696">
        <f>1</f>
        <v>1</v>
      </c>
      <c r="AS1251" s="696">
        <f>1</f>
        <v>1</v>
      </c>
      <c r="AT1251" s="696">
        <f>1</f>
        <v>1</v>
      </c>
      <c r="AU1251" s="696">
        <f>1</f>
        <v>1</v>
      </c>
      <c r="AV1251" s="696">
        <f>1</f>
        <v>1</v>
      </c>
      <c r="AW1251" s="696">
        <f>1</f>
        <v>1</v>
      </c>
      <c r="AX1251" s="696">
        <f>1</f>
        <v>1</v>
      </c>
      <c r="AY1251" s="696">
        <f>1</f>
        <v>1</v>
      </c>
      <c r="AZ1251" s="696">
        <f>1</f>
        <v>1</v>
      </c>
      <c r="BA1251" s="696">
        <f>1</f>
        <v>1</v>
      </c>
      <c r="BB1251" s="696">
        <f>1</f>
        <v>1</v>
      </c>
      <c r="BC1251" s="696">
        <f>1</f>
        <v>1</v>
      </c>
      <c r="BD1251" s="696">
        <f>1</f>
        <v>1</v>
      </c>
      <c r="BE1251" s="696">
        <f>1</f>
        <v>1</v>
      </c>
      <c r="BF1251" s="696">
        <f>1</f>
        <v>1</v>
      </c>
      <c r="BG1251" s="696">
        <f>1</f>
        <v>1</v>
      </c>
      <c r="BH1251" s="696">
        <f>1</f>
        <v>1</v>
      </c>
    </row>
    <row r="1252" spans="1:60" s="696" customFormat="1" ht="12.75" x14ac:dyDescent="0.2">
      <c r="A1252" s="696" t="s">
        <v>6</v>
      </c>
      <c r="B1252" s="696" t="s">
        <v>55</v>
      </c>
      <c r="C1252" s="696" t="s">
        <v>56</v>
      </c>
      <c r="D1252" s="696" t="s">
        <v>1076</v>
      </c>
      <c r="E1252" s="699" t="s">
        <v>1049</v>
      </c>
      <c r="F1252" s="696" t="s">
        <v>12</v>
      </c>
      <c r="G1252" s="705"/>
      <c r="H1252" s="705"/>
      <c r="I1252" s="705"/>
      <c r="J1252" s="705"/>
      <c r="K1252" s="705"/>
      <c r="L1252" s="705"/>
      <c r="M1252" s="705"/>
      <c r="N1252" s="705"/>
      <c r="O1252" s="705"/>
      <c r="P1252" s="705"/>
      <c r="Q1252" s="705"/>
      <c r="R1252" s="705"/>
      <c r="S1252" s="705"/>
      <c r="T1252" s="705"/>
      <c r="U1252" s="705"/>
      <c r="V1252" s="705"/>
      <c r="W1252" s="705"/>
      <c r="X1252" s="705"/>
      <c r="Y1252" s="705"/>
      <c r="Z1252" s="705"/>
      <c r="AA1252" s="705"/>
      <c r="AB1252" s="705"/>
      <c r="AC1252" s="705"/>
      <c r="AD1252" s="705"/>
      <c r="AE1252" s="705"/>
      <c r="AF1252" s="705"/>
      <c r="AG1252" s="705"/>
      <c r="AH1252" s="705"/>
      <c r="AI1252" s="705"/>
      <c r="AJ1252" s="696">
        <f>'3 Heat eta and phi'!AG$19</f>
        <v>0.75700000000000001</v>
      </c>
      <c r="AK1252" s="696">
        <f>'3 Heat eta and phi'!AH$19</f>
        <v>0.76300000000000001</v>
      </c>
      <c r="AL1252" s="696">
        <f>'3 Heat eta and phi'!AI$19</f>
        <v>0.77</v>
      </c>
      <c r="AM1252" s="696">
        <f>'3 Heat eta and phi'!AJ$19</f>
        <v>0.77600000000000002</v>
      </c>
      <c r="AN1252" s="696">
        <f>'3 Heat eta and phi'!AK$19</f>
        <v>0.78200000000000003</v>
      </c>
      <c r="AO1252" s="696">
        <f>'3 Heat eta and phi'!AL$19</f>
        <v>0.79</v>
      </c>
      <c r="AP1252" s="696">
        <f>'3 Heat eta and phi'!AM$19</f>
        <v>0.79700000000000004</v>
      </c>
      <c r="AQ1252" s="696">
        <f>'3 Heat eta and phi'!AN$19</f>
        <v>0.80400000000000005</v>
      </c>
      <c r="AR1252" s="696">
        <f>'3 Heat eta and phi'!AO$19</f>
        <v>0.81</v>
      </c>
      <c r="AS1252" s="696">
        <f>'3 Heat eta and phi'!AP$19</f>
        <v>0.81599999999999995</v>
      </c>
      <c r="AT1252" s="696">
        <f>'3 Heat eta and phi'!AQ$19</f>
        <v>0.82099999999999995</v>
      </c>
      <c r="AU1252" s="696">
        <f>'3 Heat eta and phi'!AR$19</f>
        <v>0.82599999999999996</v>
      </c>
      <c r="AV1252" s="696">
        <f>'3 Heat eta and phi'!AS$19</f>
        <v>0.83199999999999996</v>
      </c>
      <c r="AW1252" s="696">
        <f>'3 Heat eta and phi'!AT$19</f>
        <v>0.83699999999999997</v>
      </c>
      <c r="AX1252" s="696">
        <f>'3 Heat eta and phi'!AU$19</f>
        <v>0.84099999999999997</v>
      </c>
      <c r="AY1252" s="696">
        <f>'3 Heat eta and phi'!AV$19</f>
        <v>0.84499999999999997</v>
      </c>
      <c r="AZ1252" s="696">
        <f>'3 Heat eta and phi'!AW$19</f>
        <v>0.84899999999999998</v>
      </c>
      <c r="BA1252" s="696">
        <f>'3 Heat eta and phi'!AX$19</f>
        <v>0.85199999999999998</v>
      </c>
      <c r="BB1252" s="696">
        <f>'3 Heat eta and phi'!AY$19</f>
        <v>0.85499999999999998</v>
      </c>
      <c r="BC1252" s="696">
        <f>'3 Heat eta and phi'!AZ$19</f>
        <v>0.85799999999999998</v>
      </c>
      <c r="BD1252" s="696">
        <f>'3 Heat eta and phi'!BA$19</f>
        <v>0.86</v>
      </c>
      <c r="BE1252" s="696">
        <f>'3 Heat eta and phi'!BB$19</f>
        <v>0.86199999999999999</v>
      </c>
      <c r="BF1252" s="696">
        <f>'3 Heat eta and phi'!BC$19</f>
        <v>0.86399999999999999</v>
      </c>
      <c r="BG1252" s="696">
        <f>'3 Heat eta and phi'!BD$19</f>
        <v>0.86599999999999999</v>
      </c>
      <c r="BH1252" s="696">
        <f>'3 Heat eta and phi'!BE$19</f>
        <v>0.86799999999999999</v>
      </c>
    </row>
    <row r="1253" spans="1:60" s="696" customFormat="1" ht="12.75" x14ac:dyDescent="0.2">
      <c r="A1253" s="696" t="s">
        <v>6</v>
      </c>
      <c r="B1253" s="696" t="s">
        <v>55</v>
      </c>
      <c r="C1253" s="696" t="s">
        <v>56</v>
      </c>
      <c r="D1253" s="696" t="s">
        <v>1076</v>
      </c>
      <c r="E1253" s="699" t="s">
        <v>1049</v>
      </c>
      <c r="F1253" s="696" t="s">
        <v>13</v>
      </c>
      <c r="G1253" s="705"/>
      <c r="H1253" s="705"/>
      <c r="I1253" s="705"/>
      <c r="J1253" s="705"/>
      <c r="K1253" s="705"/>
      <c r="L1253" s="705"/>
      <c r="M1253" s="705"/>
      <c r="N1253" s="705"/>
      <c r="O1253" s="705"/>
      <c r="P1253" s="705"/>
      <c r="Q1253" s="705"/>
      <c r="R1253" s="705"/>
      <c r="S1253" s="705"/>
      <c r="T1253" s="705"/>
      <c r="U1253" s="705"/>
      <c r="V1253" s="705"/>
      <c r="W1253" s="705"/>
      <c r="X1253" s="705"/>
      <c r="Y1253" s="705"/>
      <c r="Z1253" s="705"/>
      <c r="AA1253" s="705"/>
      <c r="AB1253" s="705"/>
      <c r="AC1253" s="705"/>
      <c r="AD1253" s="705"/>
      <c r="AE1253" s="705"/>
      <c r="AF1253" s="705"/>
      <c r="AG1253" s="705"/>
      <c r="AH1253" s="705"/>
      <c r="AI1253" s="705"/>
      <c r="AJ1253" s="700">
        <f>'3 Heat eta and phi'!AG$36</f>
        <v>0.23924695162803156</v>
      </c>
      <c r="AK1253" s="700">
        <f>'3 Heat eta and phi'!AH$36</f>
        <v>0.23938094600026794</v>
      </c>
      <c r="AL1253" s="700">
        <f>'3 Heat eta and phi'!AI$36</f>
        <v>0.24252981374782256</v>
      </c>
      <c r="AM1253" s="700">
        <f>'3 Heat eta and phi'!AJ$36</f>
        <v>0.24139086158381351</v>
      </c>
      <c r="AN1253" s="700">
        <f>'3 Heat eta and phi'!AK$36</f>
        <v>0.24299879405064995</v>
      </c>
      <c r="AO1253" s="700">
        <f>'3 Heat eta and phi'!AL$36</f>
        <v>0.24072088972263159</v>
      </c>
      <c r="AP1253" s="700">
        <f>'3 Heat eta and phi'!AM$36</f>
        <v>0.23884496851132256</v>
      </c>
      <c r="AQ1253" s="700">
        <f>'3 Heat eta and phi'!AN$36</f>
        <v>0.24346777435347719</v>
      </c>
      <c r="AR1253" s="700">
        <f>'3 Heat eta and phi'!AO$36</f>
        <v>0.24045290097815897</v>
      </c>
      <c r="AS1253" s="700">
        <f>'3 Heat eta and phi'!AP$36</f>
        <v>0.24018491223368621</v>
      </c>
      <c r="AT1253" s="700">
        <f>'3 Heat eta and phi'!AQ$36</f>
        <v>0.23944794318638629</v>
      </c>
      <c r="AU1253" s="700">
        <f>'3 Heat eta and phi'!AR$36</f>
        <v>0.2405198981642771</v>
      </c>
      <c r="AV1253" s="700">
        <f>'3 Heat eta and phi'!AS$36</f>
        <v>0.24085488409486799</v>
      </c>
      <c r="AW1253" s="700">
        <f>'3 Heat eta and phi'!AT$36</f>
        <v>0.23998392067533172</v>
      </c>
      <c r="AX1253" s="700">
        <f>'3 Heat eta and phi'!AU$36</f>
        <v>0.23971593193085891</v>
      </c>
      <c r="AY1253" s="700">
        <f>'3 Heat eta and phi'!AV$36</f>
        <v>0.24011791504756808</v>
      </c>
      <c r="AZ1253" s="700">
        <f>'3 Heat eta and phi'!AW$36</f>
        <v>0.23978292911697718</v>
      </c>
      <c r="BA1253" s="700">
        <f>'3 Heat eta and phi'!AX$36</f>
        <v>0.23951494037250431</v>
      </c>
      <c r="BB1253" s="700">
        <f>'3 Heat eta and phi'!AY$36</f>
        <v>0.23958193755862245</v>
      </c>
      <c r="BC1253" s="700">
        <f>'3 Heat eta and phi'!AZ$36</f>
        <v>0.24105587565322251</v>
      </c>
      <c r="BD1253" s="700">
        <f>'3 Heat eta and phi'!BA$36</f>
        <v>0.24085488409486799</v>
      </c>
      <c r="BE1253" s="700">
        <f>'3 Heat eta and phi'!BB$36</f>
        <v>0.24346777435347722</v>
      </c>
      <c r="BF1253" s="700">
        <f>'3 Heat eta and phi'!BC$36</f>
        <v>0.24085488409486799</v>
      </c>
      <c r="BG1253" s="700">
        <f>'3 Heat eta and phi'!BD$36</f>
        <v>0.2417258475144044</v>
      </c>
      <c r="BH1253" s="700">
        <f>'3 Heat eta and phi'!BE$36</f>
        <v>0.24266380812005903</v>
      </c>
    </row>
    <row r="1254" spans="1:60" s="697" customFormat="1" ht="12.75" x14ac:dyDescent="0.2">
      <c r="A1254" s="697" t="s">
        <v>6</v>
      </c>
      <c r="B1254" s="697" t="s">
        <v>57</v>
      </c>
      <c r="C1254" s="697" t="s">
        <v>14</v>
      </c>
      <c r="F1254" s="697" t="s">
        <v>9</v>
      </c>
      <c r="AK1254" s="697">
        <v>222</v>
      </c>
      <c r="AL1254" s="697">
        <v>221</v>
      </c>
      <c r="AM1254" s="697">
        <v>229</v>
      </c>
      <c r="AN1254" s="697">
        <v>409</v>
      </c>
      <c r="AO1254" s="697">
        <v>367</v>
      </c>
      <c r="AP1254" s="697">
        <v>467</v>
      </c>
      <c r="AQ1254" s="697">
        <v>478</v>
      </c>
      <c r="AR1254" s="697">
        <v>497</v>
      </c>
      <c r="AS1254" s="697">
        <v>500</v>
      </c>
      <c r="AT1254" s="697">
        <v>506</v>
      </c>
      <c r="AU1254" s="697">
        <v>509</v>
      </c>
      <c r="AV1254" s="697">
        <v>527</v>
      </c>
      <c r="AW1254" s="697">
        <v>495</v>
      </c>
      <c r="AX1254" s="697">
        <v>474</v>
      </c>
    </row>
    <row r="1255" spans="1:60" s="697" customFormat="1" ht="12.75" x14ac:dyDescent="0.2">
      <c r="A1255" s="697" t="s">
        <v>6</v>
      </c>
      <c r="B1255" s="697" t="s">
        <v>57</v>
      </c>
      <c r="C1255" s="697" t="s">
        <v>14</v>
      </c>
      <c r="F1255" s="697" t="s">
        <v>10</v>
      </c>
      <c r="AK1255" s="697">
        <v>1.74341898598982E-3</v>
      </c>
      <c r="AL1255" s="697">
        <v>1.66201652992006E-3</v>
      </c>
      <c r="AM1255" s="697">
        <v>1.76052277532193E-3</v>
      </c>
      <c r="AN1255" s="697">
        <v>3.0952020584228798E-3</v>
      </c>
      <c r="AO1255" s="697">
        <v>2.7823476342463799E-3</v>
      </c>
      <c r="AP1255" s="697">
        <v>3.5540064383071698E-3</v>
      </c>
      <c r="AQ1255" s="697">
        <v>3.4363767074047399E-3</v>
      </c>
      <c r="AR1255" s="697">
        <v>3.6608451617180199E-3</v>
      </c>
      <c r="AS1255" s="697">
        <v>3.67045212629292E-3</v>
      </c>
      <c r="AT1255" s="697">
        <v>3.6482667128107499E-3</v>
      </c>
      <c r="AU1255" s="697">
        <v>3.65115344886951E-3</v>
      </c>
      <c r="AV1255" s="697">
        <v>3.74032094366807E-3</v>
      </c>
      <c r="AW1255" s="697">
        <v>3.6171254448333599E-3</v>
      </c>
      <c r="AX1255" s="697">
        <v>3.4359030118516899E-3</v>
      </c>
    </row>
    <row r="1256" spans="1:60" s="696" customFormat="1" ht="12.75" x14ac:dyDescent="0.2">
      <c r="A1256" s="696" t="s">
        <v>6</v>
      </c>
      <c r="B1256" s="696" t="s">
        <v>57</v>
      </c>
      <c r="C1256" s="696" t="s">
        <v>14</v>
      </c>
      <c r="D1256" s="696" t="s">
        <v>382</v>
      </c>
      <c r="E1256" s="699" t="s">
        <v>1061</v>
      </c>
      <c r="F1256" s="696" t="s">
        <v>11</v>
      </c>
      <c r="G1256" s="705"/>
      <c r="H1256" s="705"/>
      <c r="I1256" s="705"/>
      <c r="J1256" s="705"/>
      <c r="K1256" s="705"/>
      <c r="L1256" s="705"/>
      <c r="M1256" s="705"/>
      <c r="N1256" s="705"/>
      <c r="O1256" s="705"/>
      <c r="P1256" s="705"/>
      <c r="Q1256" s="705"/>
      <c r="R1256" s="705"/>
      <c r="S1256" s="705"/>
      <c r="T1256" s="705"/>
      <c r="U1256" s="705"/>
      <c r="V1256" s="705"/>
      <c r="W1256" s="705"/>
      <c r="X1256" s="705"/>
      <c r="Y1256" s="705"/>
      <c r="Z1256" s="705"/>
      <c r="AA1256" s="705"/>
      <c r="AB1256" s="705"/>
      <c r="AC1256" s="705"/>
      <c r="AD1256" s="705"/>
      <c r="AE1256" s="705"/>
      <c r="AF1256" s="705"/>
      <c r="AG1256" s="705"/>
      <c r="AH1256" s="705"/>
      <c r="AI1256" s="705"/>
      <c r="AJ1256" s="705"/>
      <c r="AK1256" s="696">
        <f>1</f>
        <v>1</v>
      </c>
      <c r="AL1256" s="696">
        <f>1</f>
        <v>1</v>
      </c>
      <c r="AM1256" s="696">
        <f>1</f>
        <v>1</v>
      </c>
      <c r="AN1256" s="696">
        <f>1</f>
        <v>1</v>
      </c>
      <c r="AO1256" s="696">
        <f>1</f>
        <v>1</v>
      </c>
      <c r="AP1256" s="696">
        <f>1</f>
        <v>1</v>
      </c>
      <c r="AQ1256" s="696">
        <f>1</f>
        <v>1</v>
      </c>
      <c r="AR1256" s="696">
        <f>1</f>
        <v>1</v>
      </c>
      <c r="AS1256" s="696">
        <f>1</f>
        <v>1</v>
      </c>
      <c r="AT1256" s="696">
        <f>1</f>
        <v>1</v>
      </c>
      <c r="AU1256" s="696">
        <f>1</f>
        <v>1</v>
      </c>
      <c r="AV1256" s="696">
        <f>1</f>
        <v>1</v>
      </c>
      <c r="AW1256" s="696">
        <f>1</f>
        <v>1</v>
      </c>
      <c r="AX1256" s="696">
        <f>1</f>
        <v>1</v>
      </c>
      <c r="AY1256" s="705"/>
      <c r="AZ1256" s="705"/>
      <c r="BA1256" s="705"/>
      <c r="BB1256" s="705"/>
      <c r="BC1256" s="705"/>
      <c r="BD1256" s="705"/>
      <c r="BE1256" s="705"/>
      <c r="BF1256" s="705"/>
      <c r="BG1256" s="705"/>
      <c r="BH1256" s="705"/>
    </row>
    <row r="1257" spans="1:60" s="696" customFormat="1" ht="12.75" x14ac:dyDescent="0.2">
      <c r="A1257" s="696" t="s">
        <v>6</v>
      </c>
      <c r="B1257" s="696" t="s">
        <v>57</v>
      </c>
      <c r="C1257" s="696" t="s">
        <v>14</v>
      </c>
      <c r="D1257" s="696" t="s">
        <v>382</v>
      </c>
      <c r="E1257" s="699" t="s">
        <v>1061</v>
      </c>
      <c r="F1257" s="696" t="s">
        <v>12</v>
      </c>
      <c r="G1257" s="705"/>
      <c r="H1257" s="705"/>
      <c r="I1257" s="705"/>
      <c r="J1257" s="705"/>
      <c r="K1257" s="705"/>
      <c r="L1257" s="705"/>
      <c r="M1257" s="705"/>
      <c r="N1257" s="705"/>
      <c r="O1257" s="705"/>
      <c r="P1257" s="705"/>
      <c r="Q1257" s="705"/>
      <c r="R1257" s="705"/>
      <c r="S1257" s="705"/>
      <c r="T1257" s="705"/>
      <c r="U1257" s="705"/>
      <c r="V1257" s="705"/>
      <c r="W1257" s="705"/>
      <c r="X1257" s="705"/>
      <c r="Y1257" s="705"/>
      <c r="Z1257" s="705"/>
      <c r="AA1257" s="705"/>
      <c r="AB1257" s="705"/>
      <c r="AC1257" s="705"/>
      <c r="AD1257" s="705"/>
      <c r="AE1257" s="705"/>
      <c r="AF1257" s="705"/>
      <c r="AG1257" s="705"/>
      <c r="AH1257" s="705"/>
      <c r="AI1257" s="705"/>
      <c r="AJ1257" s="705"/>
      <c r="AK1257" s="696">
        <f>'2 MD eta and phi'!AJ$17</f>
        <v>0.1408689353447411</v>
      </c>
      <c r="AL1257" s="696">
        <f>'2 MD eta and phi'!AK$17</f>
        <v>0.13924177901329565</v>
      </c>
      <c r="AM1257" s="696">
        <f>'2 MD eta and phi'!AL$17</f>
        <v>0.13520489746265579</v>
      </c>
      <c r="AN1257" s="696">
        <f>'2 MD eta and phi'!AM$17</f>
        <v>0.13477868175656751</v>
      </c>
      <c r="AO1257" s="696">
        <f>'2 MD eta and phi'!AN$17</f>
        <v>0.13548898890985858</v>
      </c>
      <c r="AP1257" s="696">
        <f>'2 MD eta and phi'!AO$17</f>
        <v>0.13833839862658695</v>
      </c>
      <c r="AQ1257" s="696">
        <f>'2 MD eta and phi'!AP$17</f>
        <v>0.13867262241339623</v>
      </c>
      <c r="AR1257" s="696">
        <f>'2 MD eta and phi'!AQ$17</f>
        <v>0.13951502336387775</v>
      </c>
      <c r="AS1257" s="696">
        <f>'2 MD eta and phi'!AR$17</f>
        <v>0.1373342696531987</v>
      </c>
      <c r="AT1257" s="696">
        <f>'2 MD eta and phi'!AS$17</f>
        <v>0.14042042959180978</v>
      </c>
      <c r="AU1257" s="696">
        <f>'2 MD eta and phi'!AT$17</f>
        <v>0.14028724368293216</v>
      </c>
      <c r="AV1257" s="696">
        <f>'2 MD eta and phi'!AU$17</f>
        <v>0.13828631051869184</v>
      </c>
      <c r="AW1257" s="696">
        <f>'2 MD eta and phi'!AV$17</f>
        <v>0.14094277514575557</v>
      </c>
      <c r="AX1257" s="696">
        <f>'2 MD eta and phi'!AW$17</f>
        <v>0.13902489025628528</v>
      </c>
      <c r="AY1257" s="705"/>
      <c r="AZ1257" s="705"/>
      <c r="BA1257" s="705"/>
      <c r="BB1257" s="705"/>
      <c r="BC1257" s="705"/>
      <c r="BD1257" s="705"/>
      <c r="BE1257" s="705"/>
      <c r="BF1257" s="705"/>
      <c r="BG1257" s="705"/>
      <c r="BH1257" s="705"/>
    </row>
    <row r="1258" spans="1:60" s="696" customFormat="1" ht="12.75" x14ac:dyDescent="0.2">
      <c r="A1258" s="696" t="s">
        <v>6</v>
      </c>
      <c r="B1258" s="696" t="s">
        <v>57</v>
      </c>
      <c r="C1258" s="696" t="s">
        <v>14</v>
      </c>
      <c r="D1258" s="696" t="s">
        <v>382</v>
      </c>
      <c r="E1258" s="699" t="s">
        <v>1061</v>
      </c>
      <c r="F1258" s="696" t="s">
        <v>13</v>
      </c>
      <c r="G1258" s="705"/>
      <c r="H1258" s="705"/>
      <c r="I1258" s="705"/>
      <c r="J1258" s="705"/>
      <c r="K1258" s="705"/>
      <c r="L1258" s="705"/>
      <c r="M1258" s="705"/>
      <c r="N1258" s="705"/>
      <c r="O1258" s="705"/>
      <c r="P1258" s="705"/>
      <c r="Q1258" s="705"/>
      <c r="R1258" s="705"/>
      <c r="S1258" s="705"/>
      <c r="T1258" s="705"/>
      <c r="U1258" s="705"/>
      <c r="V1258" s="705"/>
      <c r="W1258" s="705"/>
      <c r="X1258" s="705"/>
      <c r="Y1258" s="705"/>
      <c r="Z1258" s="705"/>
      <c r="AA1258" s="705"/>
      <c r="AB1258" s="705"/>
      <c r="AC1258" s="705"/>
      <c r="AD1258" s="705"/>
      <c r="AE1258" s="705"/>
      <c r="AF1258" s="705"/>
      <c r="AG1258" s="705"/>
      <c r="AH1258" s="705"/>
      <c r="AI1258" s="705"/>
      <c r="AJ1258" s="705"/>
      <c r="AK1258" s="696">
        <f>1</f>
        <v>1</v>
      </c>
      <c r="AL1258" s="696">
        <f>1</f>
        <v>1</v>
      </c>
      <c r="AM1258" s="696">
        <f>1</f>
        <v>1</v>
      </c>
      <c r="AN1258" s="696">
        <f>1</f>
        <v>1</v>
      </c>
      <c r="AO1258" s="696">
        <f>1</f>
        <v>1</v>
      </c>
      <c r="AP1258" s="696">
        <f>1</f>
        <v>1</v>
      </c>
      <c r="AQ1258" s="696">
        <f>1</f>
        <v>1</v>
      </c>
      <c r="AR1258" s="696">
        <f>1</f>
        <v>1</v>
      </c>
      <c r="AS1258" s="696">
        <f>1</f>
        <v>1</v>
      </c>
      <c r="AT1258" s="696">
        <f>1</f>
        <v>1</v>
      </c>
      <c r="AU1258" s="696">
        <f>1</f>
        <v>1</v>
      </c>
      <c r="AV1258" s="696">
        <f>1</f>
        <v>1</v>
      </c>
      <c r="AW1258" s="696">
        <f>1</f>
        <v>1</v>
      </c>
      <c r="AX1258" s="696">
        <f>1</f>
        <v>1</v>
      </c>
      <c r="AY1258" s="705"/>
      <c r="AZ1258" s="705"/>
      <c r="BA1258" s="705"/>
      <c r="BB1258" s="705"/>
      <c r="BC1258" s="705"/>
      <c r="BD1258" s="705"/>
      <c r="BE1258" s="705"/>
      <c r="BF1258" s="705"/>
      <c r="BG1258" s="705"/>
      <c r="BH1258" s="705"/>
    </row>
    <row r="1259" spans="1:60" s="1" customFormat="1" x14ac:dyDescent="0.25">
      <c r="A1259" s="696" t="s">
        <v>6</v>
      </c>
      <c r="B1259" t="s">
        <v>1073</v>
      </c>
      <c r="C1259" t="s">
        <v>69</v>
      </c>
      <c r="D1259" t="s">
        <v>68</v>
      </c>
      <c r="E1259" s="711" t="s">
        <v>1070</v>
      </c>
      <c r="F1259" t="s">
        <v>11</v>
      </c>
      <c r="G1259">
        <v>1</v>
      </c>
      <c r="H1259">
        <v>1</v>
      </c>
      <c r="I1259">
        <v>1</v>
      </c>
      <c r="J1259">
        <v>1</v>
      </c>
      <c r="K1259">
        <v>1</v>
      </c>
      <c r="L1259">
        <v>1</v>
      </c>
      <c r="M1259">
        <v>1</v>
      </c>
      <c r="N1259">
        <v>1</v>
      </c>
      <c r="O1259">
        <v>1</v>
      </c>
      <c r="P1259">
        <v>1</v>
      </c>
      <c r="Q1259">
        <v>1</v>
      </c>
      <c r="R1259">
        <v>1</v>
      </c>
      <c r="S1259">
        <v>1</v>
      </c>
      <c r="T1259">
        <v>1</v>
      </c>
      <c r="U1259">
        <v>1</v>
      </c>
      <c r="V1259">
        <v>1</v>
      </c>
      <c r="W1259">
        <v>1</v>
      </c>
      <c r="X1259">
        <v>1</v>
      </c>
      <c r="Y1259">
        <v>1</v>
      </c>
      <c r="Z1259">
        <v>1</v>
      </c>
      <c r="AA1259">
        <v>1</v>
      </c>
      <c r="AB1259">
        <v>1</v>
      </c>
      <c r="AC1259">
        <v>1</v>
      </c>
      <c r="AD1259">
        <v>1</v>
      </c>
      <c r="AE1259">
        <v>1</v>
      </c>
      <c r="AF1259">
        <v>1</v>
      </c>
      <c r="AG1259">
        <v>1</v>
      </c>
      <c r="AH1259">
        <v>1</v>
      </c>
      <c r="AI1259">
        <v>1</v>
      </c>
      <c r="AJ1259">
        <v>1</v>
      </c>
      <c r="AK1259">
        <v>1</v>
      </c>
      <c r="AL1259">
        <v>1</v>
      </c>
      <c r="AM1259">
        <v>1</v>
      </c>
      <c r="AN1259">
        <v>1</v>
      </c>
      <c r="AO1259">
        <v>1</v>
      </c>
      <c r="AP1259">
        <v>1</v>
      </c>
      <c r="AQ1259">
        <v>1</v>
      </c>
      <c r="AR1259">
        <v>1</v>
      </c>
      <c r="AS1259">
        <v>1</v>
      </c>
      <c r="AT1259">
        <v>1</v>
      </c>
      <c r="AU1259">
        <v>1</v>
      </c>
      <c r="AV1259">
        <v>1</v>
      </c>
      <c r="AW1259">
        <v>1</v>
      </c>
      <c r="AX1259">
        <v>1</v>
      </c>
      <c r="AY1259">
        <v>1</v>
      </c>
      <c r="AZ1259">
        <v>1</v>
      </c>
      <c r="BA1259">
        <v>1</v>
      </c>
      <c r="BB1259">
        <v>1</v>
      </c>
      <c r="BC1259">
        <v>1</v>
      </c>
      <c r="BD1259">
        <v>1</v>
      </c>
      <c r="BE1259">
        <v>1</v>
      </c>
      <c r="BF1259">
        <v>1</v>
      </c>
      <c r="BG1259">
        <v>1</v>
      </c>
      <c r="BH1259">
        <v>1</v>
      </c>
    </row>
    <row r="1260" spans="1:60" s="1" customFormat="1" x14ac:dyDescent="0.25">
      <c r="A1260" s="696" t="s">
        <v>6</v>
      </c>
      <c r="B1260" t="s">
        <v>1073</v>
      </c>
      <c r="C1260" t="s">
        <v>69</v>
      </c>
      <c r="D1260" t="s">
        <v>68</v>
      </c>
      <c r="E1260" s="711" t="s">
        <v>1070</v>
      </c>
      <c r="F1260" t="s">
        <v>12</v>
      </c>
      <c r="G1260">
        <f>'5 GB Food'!G22</f>
        <v>9.5062499999999828E-2</v>
      </c>
      <c r="H1260">
        <f>'5 GB Food'!H22</f>
        <v>9.4534374999999948E-2</v>
      </c>
      <c r="I1260">
        <f>'5 GB Food'!I22</f>
        <v>9.4006249999999861E-2</v>
      </c>
      <c r="J1260">
        <f>'5 GB Food'!J22</f>
        <v>9.3478124999999967E-2</v>
      </c>
      <c r="K1260">
        <f>'5 GB Food'!K22</f>
        <v>9.294999999999988E-2</v>
      </c>
      <c r="L1260">
        <f>'5 GB Food'!L22</f>
        <v>9.2421874999999792E-2</v>
      </c>
      <c r="M1260">
        <f>'5 GB Food'!M22</f>
        <v>9.1893749999999913E-2</v>
      </c>
      <c r="N1260">
        <f>'5 GB Food'!N22</f>
        <v>9.1365624999999825E-2</v>
      </c>
      <c r="O1260">
        <f>'5 GB Food'!O22</f>
        <v>9.0837499999999918E-2</v>
      </c>
      <c r="P1260">
        <f>'5 GB Food'!P22</f>
        <v>9.0309374999999845E-2</v>
      </c>
      <c r="Q1260">
        <f>'5 GB Food'!Q22</f>
        <v>8.9781249999999951E-2</v>
      </c>
      <c r="R1260">
        <f>'5 GB Food'!R22</f>
        <v>8.9253124999999864E-2</v>
      </c>
      <c r="S1260">
        <f>'5 GB Food'!S22</f>
        <v>8.8724999999999971E-2</v>
      </c>
      <c r="T1260">
        <f>'5 GB Food'!T22</f>
        <v>8.8196874999999911E-2</v>
      </c>
      <c r="U1260">
        <f>'5 GB Food'!U22</f>
        <v>8.7668749999999823E-2</v>
      </c>
      <c r="V1260">
        <f>'5 GB Food'!V22</f>
        <v>8.7140624999999916E-2</v>
      </c>
      <c r="W1260">
        <f>'5 GB Food'!W22</f>
        <v>8.6612499999999842E-2</v>
      </c>
      <c r="X1260">
        <f>'5 GB Food'!X22</f>
        <v>8.6084374999999949E-2</v>
      </c>
      <c r="Y1260">
        <f>'5 GB Food'!Y22</f>
        <v>8.5556249999999862E-2</v>
      </c>
      <c r="Z1260">
        <f>'5 GB Food'!Z22</f>
        <v>8.5028124999999968E-2</v>
      </c>
      <c r="AA1260">
        <f>'5 GB Food'!AA22</f>
        <v>8.4499999999999895E-2</v>
      </c>
      <c r="AB1260">
        <f>'5 GB Food'!AB22</f>
        <v>8.3971874999999987E-2</v>
      </c>
      <c r="AC1260">
        <f>'5 GB Food'!AC22</f>
        <v>8.3443749999999914E-2</v>
      </c>
      <c r="AD1260">
        <f>'5 GB Food'!AD22</f>
        <v>8.2915624999999826E-2</v>
      </c>
      <c r="AE1260">
        <f>'5 GB Food'!AE22</f>
        <v>8.2387499999999933E-2</v>
      </c>
      <c r="AF1260">
        <f>'5 GB Food'!AF22</f>
        <v>8.1859374999999859E-2</v>
      </c>
      <c r="AG1260">
        <f>'5 GB Food'!AG22</f>
        <v>8.1331249999999966E-2</v>
      </c>
      <c r="AH1260">
        <f>'5 GB Food'!AH22</f>
        <v>8.0803124999999892E-2</v>
      </c>
      <c r="AI1260">
        <f>'5 GB Food'!AI22</f>
        <v>8.0274999999999999E-2</v>
      </c>
      <c r="AJ1260">
        <f>'5 GB Food'!AJ22</f>
        <v>7.9746874999999912E-2</v>
      </c>
      <c r="AK1260">
        <f>'5 GB Food'!AK22</f>
        <v>7.9218749999999824E-2</v>
      </c>
      <c r="AL1260">
        <f>'5 GB Food'!AL22</f>
        <v>7.8690624999999917E-2</v>
      </c>
      <c r="AM1260">
        <f>'5 GB Food'!AM22</f>
        <v>7.8162499999999829E-2</v>
      </c>
      <c r="AN1260">
        <f>'5 GB Food'!AN22</f>
        <v>7.763437499999995E-2</v>
      </c>
      <c r="AO1260">
        <f>'5 GB Food'!AO22</f>
        <v>7.7106249999999862E-2</v>
      </c>
      <c r="AP1260">
        <f>'5 GB Food'!AP22</f>
        <v>7.6578124999999969E-2</v>
      </c>
      <c r="AQ1260">
        <f>'5 GB Food'!AQ22</f>
        <v>7.6049999999999882E-2</v>
      </c>
      <c r="AR1260">
        <f>'5 GB Food'!AR22</f>
        <v>7.5521874999999974E-2</v>
      </c>
      <c r="AS1260">
        <f>'5 GB Food'!AS22</f>
        <v>7.4993749999999901E-2</v>
      </c>
      <c r="AT1260">
        <f>'5 GB Food'!AT22</f>
        <v>7.4465624999999813E-2</v>
      </c>
      <c r="AU1260">
        <f>'5 GB Food'!AU22</f>
        <v>7.3937499999999934E-2</v>
      </c>
      <c r="AV1260">
        <f>'5 GB Food'!AV22</f>
        <v>7.3409374999999832E-2</v>
      </c>
      <c r="AW1260">
        <f>'5 GB Food'!AW22</f>
        <v>7.2881249999999953E-2</v>
      </c>
      <c r="AX1260">
        <f>'5 GB Food'!AX22</f>
        <v>7.2353124999999865E-2</v>
      </c>
      <c r="AY1260">
        <f>'5 GB Food'!AY22</f>
        <v>7.1824999999999972E-2</v>
      </c>
      <c r="AZ1260">
        <f>'5 GB Food'!AZ22</f>
        <v>7.1296874999999899E-2</v>
      </c>
      <c r="BA1260">
        <f>'5 GB Food'!BA22</f>
        <v>7.0768749999999991E-2</v>
      </c>
      <c r="BB1260">
        <f>'5 GB Food'!BB22</f>
        <v>7.0240624999999918E-2</v>
      </c>
      <c r="BC1260">
        <f>'5 GB Food'!BC22</f>
        <v>6.9712499999999816E-2</v>
      </c>
      <c r="BD1260">
        <f>'5 GB Food'!BD22</f>
        <v>6.9184374999999937E-2</v>
      </c>
      <c r="BE1260">
        <f>'5 GB Food'!BE22</f>
        <v>6.8656249999999849E-2</v>
      </c>
      <c r="BF1260">
        <f>'5 GB Food'!BF22</f>
        <v>6.8128124999999956E-2</v>
      </c>
      <c r="BG1260">
        <f>'5 GB Food'!BG22</f>
        <v>6.7599999999999869E-2</v>
      </c>
      <c r="BH1260">
        <f>'5 GB Food'!BH22</f>
        <v>6.7071874999999989E-2</v>
      </c>
    </row>
    <row r="1261" spans="1:60" s="1" customFormat="1" x14ac:dyDescent="0.25">
      <c r="A1261" s="696" t="s">
        <v>6</v>
      </c>
      <c r="B1261" t="s">
        <v>1073</v>
      </c>
      <c r="C1261" t="s">
        <v>69</v>
      </c>
      <c r="D1261" t="s">
        <v>68</v>
      </c>
      <c r="E1261" s="711" t="s">
        <v>1070</v>
      </c>
      <c r="F1261" t="s">
        <v>13</v>
      </c>
      <c r="G1261">
        <v>1</v>
      </c>
      <c r="H1261">
        <v>1</v>
      </c>
      <c r="I1261">
        <v>1</v>
      </c>
      <c r="J1261">
        <v>1</v>
      </c>
      <c r="K1261">
        <v>1</v>
      </c>
      <c r="L1261">
        <v>1</v>
      </c>
      <c r="M1261">
        <v>1</v>
      </c>
      <c r="N1261">
        <v>1</v>
      </c>
      <c r="O1261">
        <v>1</v>
      </c>
      <c r="P1261">
        <v>1</v>
      </c>
      <c r="Q1261">
        <v>1</v>
      </c>
      <c r="R1261">
        <v>1</v>
      </c>
      <c r="S1261">
        <v>1</v>
      </c>
      <c r="T1261">
        <v>1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1</v>
      </c>
      <c r="AA1261">
        <v>1</v>
      </c>
      <c r="AB1261">
        <v>1</v>
      </c>
      <c r="AC1261">
        <v>1</v>
      </c>
      <c r="AD1261">
        <v>1</v>
      </c>
      <c r="AE1261">
        <v>1</v>
      </c>
      <c r="AF1261">
        <v>1</v>
      </c>
      <c r="AG1261">
        <v>1</v>
      </c>
      <c r="AH1261">
        <v>1</v>
      </c>
      <c r="AI1261">
        <v>1</v>
      </c>
      <c r="AJ1261">
        <v>1</v>
      </c>
      <c r="AK1261">
        <v>1</v>
      </c>
      <c r="AL1261">
        <v>1</v>
      </c>
      <c r="AM1261">
        <v>1</v>
      </c>
      <c r="AN1261">
        <v>1</v>
      </c>
      <c r="AO1261">
        <v>1</v>
      </c>
      <c r="AP1261">
        <v>1</v>
      </c>
      <c r="AQ1261">
        <v>1</v>
      </c>
      <c r="AR1261">
        <v>1</v>
      </c>
      <c r="AS1261">
        <v>1</v>
      </c>
      <c r="AT1261">
        <v>1</v>
      </c>
      <c r="AU1261">
        <v>1</v>
      </c>
      <c r="AV1261">
        <v>1</v>
      </c>
      <c r="AW1261">
        <v>1</v>
      </c>
      <c r="AX1261">
        <v>1</v>
      </c>
      <c r="AY1261">
        <v>1</v>
      </c>
      <c r="AZ1261">
        <v>1</v>
      </c>
      <c r="BA1261">
        <v>1</v>
      </c>
      <c r="BB1261">
        <v>1</v>
      </c>
      <c r="BC1261">
        <v>1</v>
      </c>
      <c r="BD1261">
        <v>1</v>
      </c>
      <c r="BE1261">
        <v>1</v>
      </c>
      <c r="BF1261">
        <v>1</v>
      </c>
      <c r="BG1261">
        <v>1</v>
      </c>
      <c r="BH1261">
        <v>1</v>
      </c>
    </row>
    <row r="1262" spans="1:60" s="1" customFormat="1" x14ac:dyDescent="0.25"/>
    <row r="1263" spans="1:60" s="1" customFormat="1" x14ac:dyDescent="0.25"/>
    <row r="1264" spans="1:60" s="1" customFormat="1" x14ac:dyDescent="0.25"/>
    <row r="1265" spans="9:51" s="1" customFormat="1" x14ac:dyDescent="0.25"/>
    <row r="1266" spans="9:51" s="1" customFormat="1" x14ac:dyDescent="0.25"/>
    <row r="1267" spans="9:51" s="1" customFormat="1" x14ac:dyDescent="0.25"/>
    <row r="1268" spans="9:51" s="1" customFormat="1" x14ac:dyDescent="0.25"/>
    <row r="1269" spans="9:51" s="1" customFormat="1" x14ac:dyDescent="0.25"/>
    <row r="1270" spans="9:51" s="1" customFormat="1" x14ac:dyDescent="0.25">
      <c r="AU1270" s="6"/>
      <c r="AV1270" s="6"/>
      <c r="AX1270" s="6"/>
      <c r="AY1270" s="6"/>
    </row>
    <row r="1271" spans="9:51" s="1" customFormat="1" x14ac:dyDescent="0.25"/>
    <row r="1272" spans="9:51" s="1" customFormat="1" x14ac:dyDescent="0.25"/>
    <row r="1273" spans="9:51" s="1" customFormat="1" x14ac:dyDescent="0.25"/>
    <row r="1274" spans="9:51" s="1" customFormat="1" x14ac:dyDescent="0.25"/>
    <row r="1275" spans="9:51" s="1" customFormat="1" x14ac:dyDescent="0.25">
      <c r="AE1275" s="6"/>
      <c r="AF1275" s="6"/>
      <c r="AG1275" s="6"/>
      <c r="AH1275" s="6"/>
      <c r="AI1275" s="6"/>
    </row>
    <row r="1276" spans="9:51" s="1" customFormat="1" x14ac:dyDescent="0.25"/>
    <row r="1277" spans="9:51" s="1" customFormat="1" x14ac:dyDescent="0.25"/>
    <row r="1278" spans="9:51" s="1" customFormat="1" x14ac:dyDescent="0.25"/>
    <row r="1279" spans="9:51" s="1" customFormat="1" x14ac:dyDescent="0.25"/>
    <row r="1280" spans="9:51" s="1" customFormat="1" x14ac:dyDescent="0.25">
      <c r="I1280" s="6"/>
      <c r="J1280" s="6"/>
      <c r="L1280" s="6"/>
      <c r="R1280" s="6"/>
    </row>
    <row r="1281" spans="22:60" s="1" customFormat="1" x14ac:dyDescent="0.25"/>
    <row r="1282" spans="22:60" s="1" customFormat="1" x14ac:dyDescent="0.25"/>
    <row r="1283" spans="22:60" s="1" customFormat="1" x14ac:dyDescent="0.25"/>
    <row r="1284" spans="22:60" s="1" customFormat="1" x14ac:dyDescent="0.25"/>
    <row r="1285" spans="22:60" s="1" customFormat="1" x14ac:dyDescent="0.25"/>
    <row r="1286" spans="22:60" s="1" customFormat="1" x14ac:dyDescent="0.25"/>
    <row r="1287" spans="22:60" s="1" customFormat="1" x14ac:dyDescent="0.25"/>
    <row r="1288" spans="22:60" s="1" customFormat="1" x14ac:dyDescent="0.25"/>
    <row r="1289" spans="22:60" s="1" customFormat="1" x14ac:dyDescent="0.25"/>
    <row r="1290" spans="22:60" s="1" customFormat="1" x14ac:dyDescent="0.25">
      <c r="AZ1290" s="6"/>
      <c r="BA1290" s="6"/>
      <c r="BG1290" s="6"/>
      <c r="BH1290" s="6"/>
    </row>
    <row r="1291" spans="22:60" s="1" customFormat="1" x14ac:dyDescent="0.25"/>
    <row r="1292" spans="22:60" s="1" customFormat="1" x14ac:dyDescent="0.25"/>
    <row r="1293" spans="22:60" s="1" customFormat="1" x14ac:dyDescent="0.25"/>
    <row r="1294" spans="22:60" s="1" customFormat="1" x14ac:dyDescent="0.25"/>
    <row r="1295" spans="22:60" s="1" customFormat="1" x14ac:dyDescent="0.25">
      <c r="V1295" s="6"/>
      <c r="W1295" s="6"/>
      <c r="X1295" s="6"/>
    </row>
    <row r="1296" spans="22:60" s="1" customFormat="1" x14ac:dyDescent="0.25"/>
    <row r="1297" spans="46:49" s="1" customFormat="1" x14ac:dyDescent="0.25"/>
    <row r="1298" spans="46:49" s="1" customFormat="1" x14ac:dyDescent="0.25"/>
    <row r="1299" spans="46:49" s="1" customFormat="1" x14ac:dyDescent="0.25"/>
    <row r="1300" spans="46:49" s="1" customFormat="1" x14ac:dyDescent="0.25"/>
    <row r="1301" spans="46:49" s="1" customFormat="1" x14ac:dyDescent="0.25"/>
    <row r="1302" spans="46:49" s="1" customFormat="1" x14ac:dyDescent="0.25"/>
    <row r="1303" spans="46:49" s="1" customFormat="1" x14ac:dyDescent="0.25"/>
    <row r="1304" spans="46:49" s="1" customFormat="1" x14ac:dyDescent="0.25"/>
    <row r="1305" spans="46:49" s="1" customFormat="1" x14ac:dyDescent="0.25"/>
    <row r="1306" spans="46:49" s="1" customFormat="1" x14ac:dyDescent="0.25"/>
    <row r="1307" spans="46:49" s="1" customFormat="1" x14ac:dyDescent="0.25"/>
    <row r="1308" spans="46:49" s="1" customFormat="1" x14ac:dyDescent="0.25"/>
    <row r="1309" spans="46:49" s="1" customFormat="1" x14ac:dyDescent="0.25"/>
    <row r="1310" spans="46:49" s="1" customFormat="1" x14ac:dyDescent="0.25">
      <c r="AT1310" s="6"/>
      <c r="AU1310" s="6"/>
      <c r="AV1310" s="6"/>
      <c r="AW1310" s="6"/>
    </row>
    <row r="1311" spans="46:49" s="1" customFormat="1" x14ac:dyDescent="0.25"/>
    <row r="1312" spans="46:49" s="1" customFormat="1" x14ac:dyDescent="0.25"/>
    <row r="1313" spans="40:55" s="1" customFormat="1" x14ac:dyDescent="0.25"/>
    <row r="1314" spans="40:55" s="1" customFormat="1" x14ac:dyDescent="0.25"/>
    <row r="1315" spans="40:55" s="1" customFormat="1" x14ac:dyDescent="0.25"/>
    <row r="1316" spans="40:55" s="1" customFormat="1" x14ac:dyDescent="0.25"/>
    <row r="1317" spans="40:55" s="1" customFormat="1" x14ac:dyDescent="0.25"/>
    <row r="1318" spans="40:55" s="1" customFormat="1" x14ac:dyDescent="0.25"/>
    <row r="1319" spans="40:55" s="1" customFormat="1" x14ac:dyDescent="0.25"/>
    <row r="1320" spans="40:55" s="1" customFormat="1" x14ac:dyDescent="0.25"/>
    <row r="1321" spans="40:55" s="1" customFormat="1" x14ac:dyDescent="0.25"/>
    <row r="1322" spans="40:55" s="1" customFormat="1" x14ac:dyDescent="0.25"/>
    <row r="1323" spans="40:55" s="1" customFormat="1" x14ac:dyDescent="0.25"/>
    <row r="1324" spans="40:55" s="1" customFormat="1" x14ac:dyDescent="0.25"/>
    <row r="1325" spans="40:55" s="1" customFormat="1" x14ac:dyDescent="0.25">
      <c r="AN1325" s="6"/>
      <c r="AP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</row>
    <row r="1326" spans="40:55" s="1" customFormat="1" x14ac:dyDescent="0.25"/>
    <row r="1327" spans="40:55" s="1" customFormat="1" x14ac:dyDescent="0.25"/>
    <row r="1328" spans="40:55" s="1" customFormat="1" x14ac:dyDescent="0.25"/>
    <row r="1329" s="1" customFormat="1" x14ac:dyDescent="0.25"/>
    <row r="1330" s="1" customFormat="1" x14ac:dyDescent="0.25"/>
    <row r="1331" s="1" customFormat="1" x14ac:dyDescent="0.25"/>
    <row r="1332" s="1" customFormat="1" x14ac:dyDescent="0.25"/>
    <row r="1333" s="1" customFormat="1" x14ac:dyDescent="0.25"/>
    <row r="1334" s="1" customFormat="1" x14ac:dyDescent="0.25"/>
    <row r="1335" s="1" customFormat="1" x14ac:dyDescent="0.25"/>
    <row r="1336" s="1" customFormat="1" x14ac:dyDescent="0.25"/>
    <row r="1337" s="1" customFormat="1" x14ac:dyDescent="0.25"/>
    <row r="1338" s="1" customFormat="1" x14ac:dyDescent="0.25"/>
    <row r="1339" s="1" customFormat="1" x14ac:dyDescent="0.25"/>
    <row r="1340" s="1" customFormat="1" x14ac:dyDescent="0.25"/>
    <row r="1341" s="1" customFormat="1" x14ac:dyDescent="0.25"/>
  </sheetData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J301"/>
  <sheetViews>
    <sheetView zoomScale="80" zoomScaleNormal="80" zoomScalePageLayoutView="150" workbookViewId="0">
      <pane xSplit="1" topLeftCell="B1" activePane="topRight" state="frozen"/>
      <selection activeCell="A133" sqref="A133"/>
      <selection pane="topRight" activeCell="G20" sqref="G20"/>
    </sheetView>
  </sheetViews>
  <sheetFormatPr defaultColWidth="11" defaultRowHeight="15.75" x14ac:dyDescent="0.25"/>
  <sheetData>
    <row r="2" spans="1:62" x14ac:dyDescent="0.25">
      <c r="A2" t="s">
        <v>940</v>
      </c>
      <c r="B2" s="179">
        <v>500</v>
      </c>
      <c r="C2" t="s">
        <v>941</v>
      </c>
    </row>
    <row r="3" spans="1:62" x14ac:dyDescent="0.25">
      <c r="A3" t="s">
        <v>942</v>
      </c>
      <c r="B3" s="179">
        <v>250</v>
      </c>
      <c r="C3" t="s">
        <v>943</v>
      </c>
    </row>
    <row r="4" spans="1:62" x14ac:dyDescent="0.25">
      <c r="A4" t="s">
        <v>940</v>
      </c>
      <c r="B4" s="1">
        <f>B2*0.000004184 * B3</f>
        <v>0.52300000000000002</v>
      </c>
      <c r="C4" t="s">
        <v>944</v>
      </c>
    </row>
    <row r="6" spans="1:62" x14ac:dyDescent="0.25">
      <c r="G6">
        <v>1960</v>
      </c>
      <c r="H6">
        <v>1961</v>
      </c>
      <c r="I6">
        <v>1962</v>
      </c>
      <c r="J6">
        <v>1963</v>
      </c>
      <c r="K6">
        <v>1964</v>
      </c>
      <c r="L6">
        <v>1965</v>
      </c>
      <c r="M6">
        <v>1966</v>
      </c>
      <c r="N6">
        <v>1967</v>
      </c>
      <c r="O6">
        <v>1968</v>
      </c>
      <c r="P6">
        <v>1969</v>
      </c>
      <c r="Q6">
        <v>1970</v>
      </c>
      <c r="R6">
        <v>1971</v>
      </c>
      <c r="S6">
        <v>1972</v>
      </c>
      <c r="T6">
        <v>1973</v>
      </c>
      <c r="U6">
        <v>1974</v>
      </c>
      <c r="V6">
        <v>1975</v>
      </c>
      <c r="W6">
        <v>1976</v>
      </c>
      <c r="X6">
        <v>1977</v>
      </c>
      <c r="Y6">
        <v>1978</v>
      </c>
      <c r="Z6">
        <v>1979</v>
      </c>
      <c r="AA6">
        <v>1980</v>
      </c>
      <c r="AB6">
        <v>1981</v>
      </c>
      <c r="AC6">
        <v>1982</v>
      </c>
      <c r="AD6">
        <v>1983</v>
      </c>
      <c r="AE6">
        <v>1984</v>
      </c>
      <c r="AF6">
        <v>1985</v>
      </c>
      <c r="AG6">
        <v>1986</v>
      </c>
      <c r="AH6">
        <v>1987</v>
      </c>
      <c r="AI6">
        <v>1988</v>
      </c>
      <c r="AJ6">
        <v>1989</v>
      </c>
      <c r="AK6">
        <v>1990</v>
      </c>
      <c r="AL6">
        <v>1991</v>
      </c>
      <c r="AM6">
        <v>1992</v>
      </c>
      <c r="AN6">
        <v>1993</v>
      </c>
      <c r="AO6">
        <v>1994</v>
      </c>
      <c r="AP6">
        <v>1995</v>
      </c>
      <c r="AQ6">
        <v>1996</v>
      </c>
      <c r="AR6">
        <v>1997</v>
      </c>
      <c r="AS6">
        <v>1998</v>
      </c>
      <c r="AT6">
        <v>1999</v>
      </c>
      <c r="AU6">
        <v>2000</v>
      </c>
      <c r="AV6">
        <v>2001</v>
      </c>
      <c r="AW6">
        <v>2002</v>
      </c>
      <c r="AX6">
        <v>2003</v>
      </c>
      <c r="AY6">
        <v>2004</v>
      </c>
      <c r="AZ6">
        <v>2005</v>
      </c>
      <c r="BA6">
        <v>2006</v>
      </c>
      <c r="BB6">
        <v>2007</v>
      </c>
      <c r="BC6">
        <v>2008</v>
      </c>
      <c r="BD6">
        <v>2009</v>
      </c>
      <c r="BE6">
        <v>2010</v>
      </c>
      <c r="BF6">
        <v>2011</v>
      </c>
      <c r="BG6">
        <v>2012</v>
      </c>
      <c r="BH6">
        <v>2013</v>
      </c>
      <c r="BI6">
        <v>2014</v>
      </c>
      <c r="BJ6">
        <v>2015</v>
      </c>
    </row>
    <row r="7" spans="1:62" x14ac:dyDescent="0.25">
      <c r="F7" s="190" t="s">
        <v>945</v>
      </c>
      <c r="G7">
        <f>'5 GB Food'!C149</f>
        <v>2880</v>
      </c>
      <c r="H7">
        <f>'5 GB Food'!D149</f>
        <v>2891.7449999999999</v>
      </c>
      <c r="I7">
        <f>'5 GB Food'!E149</f>
        <v>2844.44</v>
      </c>
      <c r="J7">
        <f>'5 GB Food'!F149</f>
        <v>2854.125</v>
      </c>
      <c r="K7">
        <f>'5 GB Food'!G149</f>
        <v>2823.04</v>
      </c>
      <c r="L7">
        <f>'5 GB Food'!H149</f>
        <v>2835</v>
      </c>
      <c r="M7">
        <f>'5 GB Food'!I149</f>
        <v>2821.41</v>
      </c>
      <c r="N7">
        <f>'5 GB Food'!J149</f>
        <v>2788.7599999999998</v>
      </c>
      <c r="O7">
        <f>'5 GB Food'!K149</f>
        <v>2771.7799999999997</v>
      </c>
      <c r="P7">
        <f>'5 GB Food'!L149</f>
        <v>2769.3449999999998</v>
      </c>
      <c r="Q7">
        <f>'5 GB Food'!M149</f>
        <v>2787.15</v>
      </c>
      <c r="R7">
        <f>'5 GB Food'!N149</f>
        <v>2742.0250000000001</v>
      </c>
      <c r="S7">
        <f>'5 GB Food'!O149</f>
        <v>2662.7999999999997</v>
      </c>
      <c r="T7">
        <f>'5 GB Food'!P149</f>
        <v>2702.895</v>
      </c>
      <c r="U7">
        <f>'5 GB Food'!Q149</f>
        <v>2588.77</v>
      </c>
      <c r="V7">
        <f>'5 GB Food'!R149</f>
        <v>2578.9499999999998</v>
      </c>
      <c r="W7">
        <f>'5 GB Food'!S149</f>
        <v>2598.58</v>
      </c>
      <c r="X7">
        <f>'5 GB Food'!T149</f>
        <v>2575.3999999999996</v>
      </c>
      <c r="Y7">
        <f>'5 GB Food'!U149</f>
        <v>2506.9500000000003</v>
      </c>
      <c r="Z7">
        <f>'5 GB Food'!V149</f>
        <v>2547.02</v>
      </c>
      <c r="AA7">
        <f>'5 GB Food'!W149</f>
        <v>2492.8000000000002</v>
      </c>
      <c r="AB7">
        <f>'5 GB Food'!X149</f>
        <v>2457.3450000000003</v>
      </c>
      <c r="AC7">
        <f>'5 GB Food'!Y149</f>
        <v>2464.8000000000002</v>
      </c>
      <c r="AD7">
        <f>'5 GB Food'!Z149</f>
        <v>2444.4900000000002</v>
      </c>
      <c r="AE7">
        <f>'5 GB Food'!AA149</f>
        <v>2440.62</v>
      </c>
      <c r="AF7">
        <f>'5 GB Food'!AB149</f>
        <v>2473.8000000000002</v>
      </c>
      <c r="AG7">
        <f>'5 GB Food'!AC149</f>
        <v>2473.2400000000002</v>
      </c>
      <c r="AH7">
        <f>'5 GB Food'!AD149</f>
        <v>2468.6550000000002</v>
      </c>
      <c r="AI7">
        <f>'5 GB Food'!AE149</f>
        <v>2468.48</v>
      </c>
      <c r="AJ7">
        <f>'5 GB Food'!AF149</f>
        <v>2428.835</v>
      </c>
      <c r="AK7">
        <f>'5 GB Food'!AG149</f>
        <v>2430.75</v>
      </c>
      <c r="AL7">
        <f>'5 GB Food'!AH149</f>
        <v>2389.96</v>
      </c>
      <c r="AM7">
        <f>'5 GB Food'!AI149</f>
        <v>2420.54</v>
      </c>
      <c r="AN7">
        <f>'5 GB Food'!AJ149</f>
        <v>2365.23</v>
      </c>
      <c r="AO7">
        <f>'5 GB Food'!AK149</f>
        <v>2361.5499999999997</v>
      </c>
      <c r="AP7">
        <f>'5 GB Food'!AL149</f>
        <v>2309.125</v>
      </c>
      <c r="AQ7">
        <f>'5 GB Food'!AM149</f>
        <v>2352.96</v>
      </c>
      <c r="AR7">
        <f>'5 GB Food'!AN149</f>
        <v>2379.52</v>
      </c>
      <c r="AS7">
        <f>'5 GB Food'!AO149</f>
        <v>2379.92</v>
      </c>
      <c r="AT7">
        <f>'5 GB Food'!AP149</f>
        <v>2397</v>
      </c>
      <c r="AU7">
        <f>'5 GB Food'!AQ149</f>
        <v>2353.3999999999996</v>
      </c>
      <c r="AV7">
        <f>'5 GB Food'!AR149</f>
        <v>2363</v>
      </c>
      <c r="AW7">
        <f>'5 GB Food'!AS149</f>
        <v>2357.04</v>
      </c>
      <c r="AX7">
        <f>'5 GB Food'!AT149</f>
        <v>2329</v>
      </c>
      <c r="AY7">
        <f>'5 GB Food'!AU149</f>
        <v>2342.6000000000004</v>
      </c>
      <c r="AZ7">
        <f>'5 GB Food'!AV149</f>
        <v>2320.65</v>
      </c>
      <c r="BA7">
        <f>'5 GB Food'!AW149</f>
        <v>2303.46</v>
      </c>
      <c r="BB7">
        <f>'5 GB Food'!AX149</f>
        <v>2272.3050000000003</v>
      </c>
      <c r="BC7">
        <f>'5 GB Food'!AY149</f>
        <v>2258.52</v>
      </c>
      <c r="BD7">
        <f>'5 GB Food'!AZ149</f>
        <v>2234.86</v>
      </c>
      <c r="BE7">
        <f>'5 GB Food'!BA149</f>
        <v>2212.6</v>
      </c>
      <c r="BF7">
        <f>'5 GB Food'!BB149</f>
        <v>2203.9650000000001</v>
      </c>
      <c r="BG7">
        <f>'5 GB Food'!BC149</f>
        <v>2177.92</v>
      </c>
      <c r="BH7">
        <f>'5 GB Food'!BD149</f>
        <v>2174.2400000000002</v>
      </c>
    </row>
    <row r="8" spans="1:62" x14ac:dyDescent="0.25">
      <c r="F8" s="190" t="s">
        <v>946</v>
      </c>
      <c r="G8">
        <f t="shared" ref="G8:AV8" si="0">Ep_tot_cap_2000 *G7 / S_food_2000</f>
        <v>51.202175575762737</v>
      </c>
      <c r="H8">
        <f t="shared" si="0"/>
        <v>51.410984448032643</v>
      </c>
      <c r="I8">
        <f t="shared" si="0"/>
        <v>50.569970935667556</v>
      </c>
      <c r="J8">
        <f t="shared" si="0"/>
        <v>50.742156029574247</v>
      </c>
      <c r="K8">
        <f t="shared" si="0"/>
        <v>50.189510325486538</v>
      </c>
      <c r="L8">
        <f t="shared" si="0"/>
        <v>50.402141582391444</v>
      </c>
      <c r="M8">
        <f t="shared" si="0"/>
        <v>50.16053131639331</v>
      </c>
      <c r="N8">
        <f t="shared" si="0"/>
        <v>49.580062207869474</v>
      </c>
      <c r="O8">
        <f t="shared" si="0"/>
        <v>49.278182714370708</v>
      </c>
      <c r="P8">
        <f t="shared" si="0"/>
        <v>49.234891986062721</v>
      </c>
      <c r="Q8">
        <f t="shared" si="0"/>
        <v>49.551438769439976</v>
      </c>
      <c r="R8">
        <f t="shared" si="0"/>
        <v>48.749182459420425</v>
      </c>
      <c r="S8">
        <f t="shared" si="0"/>
        <v>47.340678167757289</v>
      </c>
      <c r="T8">
        <f t="shared" si="0"/>
        <v>48.053508455851123</v>
      </c>
      <c r="U8">
        <f t="shared" si="0"/>
        <v>46.024533355995594</v>
      </c>
      <c r="V8">
        <f t="shared" si="0"/>
        <v>45.849948160108781</v>
      </c>
      <c r="W8">
        <f t="shared" si="0"/>
        <v>46.198940766550535</v>
      </c>
      <c r="X8">
        <f t="shared" si="0"/>
        <v>45.786834367298383</v>
      </c>
      <c r="Y8">
        <f t="shared" si="0"/>
        <v>44.569893770714721</v>
      </c>
      <c r="Z8">
        <f t="shared" si="0"/>
        <v>45.282279595478897</v>
      </c>
      <c r="AA8">
        <f t="shared" si="0"/>
        <v>44.318327526132421</v>
      </c>
      <c r="AB8">
        <f t="shared" si="0"/>
        <v>43.687989632021775</v>
      </c>
      <c r="AC8">
        <f t="shared" si="0"/>
        <v>43.820528596923616</v>
      </c>
      <c r="AD8">
        <f t="shared" si="0"/>
        <v>43.459446587915373</v>
      </c>
      <c r="AE8">
        <f t="shared" si="0"/>
        <v>43.390643664485431</v>
      </c>
      <c r="AF8">
        <f t="shared" si="0"/>
        <v>43.980535395597869</v>
      </c>
      <c r="AG8">
        <f t="shared" si="0"/>
        <v>43.970579417013695</v>
      </c>
      <c r="AH8">
        <f t="shared" si="0"/>
        <v>43.889064842355758</v>
      </c>
      <c r="AI8">
        <f t="shared" si="0"/>
        <v>43.885953599048193</v>
      </c>
      <c r="AJ8">
        <f t="shared" si="0"/>
        <v>43.18112365088809</v>
      </c>
      <c r="AK8">
        <f t="shared" si="0"/>
        <v>43.215169541939332</v>
      </c>
      <c r="AL8">
        <f t="shared" si="0"/>
        <v>42.489983173281225</v>
      </c>
      <c r="AM8">
        <f t="shared" si="0"/>
        <v>43.033650718109982</v>
      </c>
      <c r="AN8">
        <f t="shared" si="0"/>
        <v>42.050320047590731</v>
      </c>
      <c r="AO8">
        <f t="shared" si="0"/>
        <v>41.984895045466139</v>
      </c>
      <c r="AP8">
        <f t="shared" si="0"/>
        <v>41.052855443188591</v>
      </c>
      <c r="AQ8">
        <f t="shared" si="0"/>
        <v>41.832177445398159</v>
      </c>
      <c r="AR8">
        <f t="shared" si="0"/>
        <v>42.304375286819081</v>
      </c>
      <c r="AS8">
        <f t="shared" si="0"/>
        <v>42.311486700093489</v>
      </c>
      <c r="AT8">
        <f t="shared" si="0"/>
        <v>42.615144046910864</v>
      </c>
      <c r="AU8" s="707">
        <f t="shared" si="0"/>
        <v>41.84</v>
      </c>
      <c r="AV8">
        <f t="shared" si="0"/>
        <v>42.010673918585887</v>
      </c>
      <c r="AW8">
        <f t="shared" ref="AW8:BH8" si="1">Ep_tot_cap_2000 * S_food / S_food_2000</f>
        <v>41.904713860797152</v>
      </c>
      <c r="AX8">
        <f t="shared" si="1"/>
        <v>41.406203790260911</v>
      </c>
      <c r="AY8">
        <f t="shared" si="1"/>
        <v>41.647991841590901</v>
      </c>
      <c r="AZ8">
        <f t="shared" si="1"/>
        <v>41.257753038157574</v>
      </c>
      <c r="BA8">
        <f t="shared" si="1"/>
        <v>40.952140052689735</v>
      </c>
      <c r="BB8">
        <f t="shared" si="1"/>
        <v>40.398249851279012</v>
      </c>
      <c r="BC8">
        <f t="shared" si="1"/>
        <v>40.153172771309606</v>
      </c>
      <c r="BD8">
        <f t="shared" si="1"/>
        <v>39.732532676128166</v>
      </c>
      <c r="BE8">
        <f t="shared" si="1"/>
        <v>39.336782527407166</v>
      </c>
      <c r="BF8">
        <f t="shared" si="1"/>
        <v>39.183264893345815</v>
      </c>
      <c r="BG8">
        <f t="shared" si="1"/>
        <v>38.720222996515695</v>
      </c>
      <c r="BH8">
        <f t="shared" si="1"/>
        <v>38.654797994391103</v>
      </c>
    </row>
    <row r="9" spans="1:62" x14ac:dyDescent="0.25">
      <c r="F9" s="190" t="s">
        <v>947</v>
      </c>
      <c r="G9" s="693">
        <f>0.005*G6 -9.7</f>
        <v>0.10000000000000142</v>
      </c>
      <c r="H9" s="693">
        <f t="shared" ref="H9:BH9" si="2">0.005*H6 -9.7</f>
        <v>0.10500000000000043</v>
      </c>
      <c r="I9" s="693">
        <f t="shared" si="2"/>
        <v>0.11000000000000121</v>
      </c>
      <c r="J9" s="693">
        <f t="shared" si="2"/>
        <v>0.11500000000000021</v>
      </c>
      <c r="K9" s="693">
        <f t="shared" si="2"/>
        <v>0.12000000000000099</v>
      </c>
      <c r="L9" s="693">
        <f t="shared" si="2"/>
        <v>0.12500000000000178</v>
      </c>
      <c r="M9" s="693">
        <f t="shared" si="2"/>
        <v>0.13000000000000078</v>
      </c>
      <c r="N9" s="693">
        <f t="shared" si="2"/>
        <v>0.13500000000000156</v>
      </c>
      <c r="O9" s="693">
        <f t="shared" si="2"/>
        <v>0.14000000000000057</v>
      </c>
      <c r="P9" s="693">
        <f t="shared" si="2"/>
        <v>0.14500000000000135</v>
      </c>
      <c r="Q9" s="693">
        <f t="shared" si="2"/>
        <v>0.15000000000000036</v>
      </c>
      <c r="R9" s="693">
        <f t="shared" si="2"/>
        <v>0.15500000000000114</v>
      </c>
      <c r="S9" s="693">
        <f t="shared" si="2"/>
        <v>0.16000000000000014</v>
      </c>
      <c r="T9" s="693">
        <f t="shared" si="2"/>
        <v>0.16500000000000092</v>
      </c>
      <c r="U9" s="693">
        <f t="shared" si="2"/>
        <v>0.17000000000000171</v>
      </c>
      <c r="V9" s="693">
        <f t="shared" si="2"/>
        <v>0.17500000000000071</v>
      </c>
      <c r="W9" s="693">
        <f t="shared" si="2"/>
        <v>0.18000000000000149</v>
      </c>
      <c r="X9" s="693">
        <f t="shared" si="2"/>
        <v>0.1850000000000005</v>
      </c>
      <c r="Y9" s="693">
        <f t="shared" si="2"/>
        <v>0.19000000000000128</v>
      </c>
      <c r="Z9" s="693">
        <f t="shared" si="2"/>
        <v>0.19500000000000028</v>
      </c>
      <c r="AA9" s="693">
        <f t="shared" si="2"/>
        <v>0.20000000000000107</v>
      </c>
      <c r="AB9" s="693">
        <f t="shared" si="2"/>
        <v>0.20500000000000007</v>
      </c>
      <c r="AC9" s="693">
        <f t="shared" si="2"/>
        <v>0.21000000000000085</v>
      </c>
      <c r="AD9" s="693">
        <f t="shared" si="2"/>
        <v>0.21500000000000163</v>
      </c>
      <c r="AE9" s="693">
        <f t="shared" si="2"/>
        <v>0.22000000000000064</v>
      </c>
      <c r="AF9" s="693">
        <f t="shared" si="2"/>
        <v>0.22500000000000142</v>
      </c>
      <c r="AG9" s="693">
        <f t="shared" si="2"/>
        <v>0.23000000000000043</v>
      </c>
      <c r="AH9" s="693">
        <f t="shared" si="2"/>
        <v>0.23500000000000121</v>
      </c>
      <c r="AI9" s="693">
        <f t="shared" si="2"/>
        <v>0.24000000000000021</v>
      </c>
      <c r="AJ9" s="693">
        <f t="shared" si="2"/>
        <v>0.24500000000000099</v>
      </c>
      <c r="AK9" s="693">
        <f t="shared" si="2"/>
        <v>0.25000000000000178</v>
      </c>
      <c r="AL9" s="693">
        <f t="shared" si="2"/>
        <v>0.25500000000000078</v>
      </c>
      <c r="AM9" s="693">
        <f t="shared" si="2"/>
        <v>0.26000000000000156</v>
      </c>
      <c r="AN9" s="693">
        <f t="shared" si="2"/>
        <v>0.26500000000000057</v>
      </c>
      <c r="AO9" s="693">
        <f t="shared" si="2"/>
        <v>0.27000000000000135</v>
      </c>
      <c r="AP9" s="693">
        <f t="shared" si="2"/>
        <v>0.27500000000000036</v>
      </c>
      <c r="AQ9" s="693">
        <f t="shared" si="2"/>
        <v>0.28000000000000114</v>
      </c>
      <c r="AR9" s="693">
        <f t="shared" si="2"/>
        <v>0.28500000000000014</v>
      </c>
      <c r="AS9" s="693">
        <f t="shared" si="2"/>
        <v>0.29000000000000092</v>
      </c>
      <c r="AT9" s="693">
        <f t="shared" si="2"/>
        <v>0.29500000000000171</v>
      </c>
      <c r="AU9" s="693">
        <f t="shared" si="2"/>
        <v>0.30000000000000071</v>
      </c>
      <c r="AV9" s="693">
        <f t="shared" si="2"/>
        <v>0.30500000000000149</v>
      </c>
      <c r="AW9" s="693">
        <f t="shared" si="2"/>
        <v>0.3100000000000005</v>
      </c>
      <c r="AX9" s="693">
        <f t="shared" si="2"/>
        <v>0.31500000000000128</v>
      </c>
      <c r="AY9" s="693">
        <f t="shared" si="2"/>
        <v>0.32000000000000028</v>
      </c>
      <c r="AZ9" s="693">
        <f t="shared" si="2"/>
        <v>0.32500000000000107</v>
      </c>
      <c r="BA9" s="693">
        <f t="shared" si="2"/>
        <v>0.33000000000000007</v>
      </c>
      <c r="BB9" s="693">
        <f t="shared" si="2"/>
        <v>0.33500000000000085</v>
      </c>
      <c r="BC9" s="693">
        <f t="shared" si="2"/>
        <v>0.34000000000000163</v>
      </c>
      <c r="BD9" s="693">
        <f t="shared" si="2"/>
        <v>0.34500000000000064</v>
      </c>
      <c r="BE9" s="693">
        <f t="shared" si="2"/>
        <v>0.35000000000000142</v>
      </c>
      <c r="BF9" s="693">
        <f t="shared" si="2"/>
        <v>0.35500000000000043</v>
      </c>
      <c r="BG9" s="693">
        <f t="shared" si="2"/>
        <v>0.36000000000000121</v>
      </c>
      <c r="BH9" s="693">
        <f t="shared" si="2"/>
        <v>0.36500000000000021</v>
      </c>
    </row>
    <row r="10" spans="1:62" x14ac:dyDescent="0.25">
      <c r="F10" s="190" t="s">
        <v>948</v>
      </c>
      <c r="G10" s="624">
        <f>'5 GB Food'!C145*1000000</f>
        <v>7500000</v>
      </c>
      <c r="H10" s="624">
        <f>'5 GB Food'!D145*1000000</f>
        <v>7450000</v>
      </c>
      <c r="I10" s="624">
        <f>'5 GB Food'!E145*1000000</f>
        <v>7400000</v>
      </c>
      <c r="J10" s="624">
        <f>'5 GB Food'!F145*1000000</f>
        <v>7350000</v>
      </c>
      <c r="K10" s="624">
        <f>'5 GB Food'!G145*1000000</f>
        <v>7300000</v>
      </c>
      <c r="L10" s="624">
        <f>'5 GB Food'!H145*1000000</f>
        <v>7250000</v>
      </c>
      <c r="M10" s="624">
        <f>'5 GB Food'!I145*1000000</f>
        <v>7200000</v>
      </c>
      <c r="N10" s="624">
        <f>'5 GB Food'!J145*1000000</f>
        <v>7150000</v>
      </c>
      <c r="O10" s="624">
        <f>'5 GB Food'!K145*1000000</f>
        <v>7100000</v>
      </c>
      <c r="P10" s="624">
        <f>'5 GB Food'!L145*1000000</f>
        <v>7050000</v>
      </c>
      <c r="Q10" s="624">
        <f>'5 GB Food'!M145*1000000</f>
        <v>7000000</v>
      </c>
      <c r="R10" s="624">
        <f>'5 GB Food'!N145*1000000</f>
        <v>6900000</v>
      </c>
      <c r="S10" s="624">
        <f>'5 GB Food'!O145*1000000</f>
        <v>6800000</v>
      </c>
      <c r="T10" s="624">
        <f>'5 GB Food'!P145*1000000</f>
        <v>6700000</v>
      </c>
      <c r="U10" s="624">
        <f>'5 GB Food'!Q145*1000000</f>
        <v>6600000</v>
      </c>
      <c r="V10" s="624">
        <f>'5 GB Food'!R145*1000000</f>
        <v>6500000</v>
      </c>
      <c r="W10" s="624">
        <f>'5 GB Food'!S145*1000000</f>
        <v>6400000</v>
      </c>
      <c r="X10" s="624">
        <f>'5 GB Food'!T145*1000000</f>
        <v>6300000</v>
      </c>
      <c r="Y10" s="624">
        <f>'5 GB Food'!U145*1000000</f>
        <v>6200000</v>
      </c>
      <c r="Z10" s="624">
        <f>'5 GB Food'!V145*1000000</f>
        <v>6100000</v>
      </c>
      <c r="AA10" s="624">
        <f>'5 GB Food'!W145*1000000</f>
        <v>6000000</v>
      </c>
      <c r="AB10" s="624">
        <f>'5 GB Food'!X145*1000000</f>
        <v>5900000</v>
      </c>
      <c r="AC10" s="624">
        <f>'5 GB Food'!Y145*1000000</f>
        <v>5800000</v>
      </c>
      <c r="AD10" s="624">
        <f>'5 GB Food'!Z145*1000000</f>
        <v>5700000</v>
      </c>
      <c r="AE10" s="624">
        <f>'5 GB Food'!AA145*1000000</f>
        <v>5600000</v>
      </c>
      <c r="AF10" s="624">
        <f>'5 GB Food'!AB145*1000000</f>
        <v>5500000.0000000093</v>
      </c>
      <c r="AG10" s="624">
        <f>'5 GB Food'!AC145*1000000</f>
        <v>5400000.0000000102</v>
      </c>
      <c r="AH10" s="624">
        <f>'5 GB Food'!AD145*1000000</f>
        <v>5300000.0000000093</v>
      </c>
      <c r="AI10" s="624">
        <f>'5 GB Food'!AE145*1000000</f>
        <v>5200000.0000000102</v>
      </c>
      <c r="AJ10" s="624">
        <f>'5 GB Food'!AF145*1000000</f>
        <v>5100000.0000000102</v>
      </c>
      <c r="AK10" s="624">
        <f>'5 GB Food'!AG145*1000000</f>
        <v>5000000.0000000093</v>
      </c>
      <c r="AL10" s="624">
        <f>'5 GB Food'!AH145*1000000</f>
        <v>4950000</v>
      </c>
      <c r="AM10" s="624">
        <f>'5 GB Food'!AI145*1000000</f>
        <v>4899999.9999999898</v>
      </c>
      <c r="AN10" s="624">
        <f>'5 GB Food'!AJ145*1000000</f>
        <v>4849999.9999999804</v>
      </c>
      <c r="AO10" s="624">
        <f>'5 GB Food'!AK145*1000000</f>
        <v>4799999.9999999693</v>
      </c>
      <c r="AP10" s="624">
        <f>'5 GB Food'!AL145*1000000</f>
        <v>4749999.99999996</v>
      </c>
      <c r="AQ10" s="624">
        <f>'5 GB Food'!AM145*1000000</f>
        <v>4699999.9999999506</v>
      </c>
      <c r="AR10" s="624">
        <f>'5 GB Food'!AN145*1000000</f>
        <v>4649999.9999999404</v>
      </c>
      <c r="AS10" s="624">
        <f>'5 GB Food'!AO145*1000000</f>
        <v>4599999.9999999302</v>
      </c>
      <c r="AT10" s="624">
        <f>'5 GB Food'!AP145*1000000</f>
        <v>4549999.9999999199</v>
      </c>
      <c r="AU10" s="624">
        <f>'5 GB Food'!AQ145*1000000</f>
        <v>4499999.9999999106</v>
      </c>
      <c r="AV10" s="624">
        <f>'5 GB Food'!AR145*1000000</f>
        <v>4450000</v>
      </c>
      <c r="AW10" s="624">
        <f>'5 GB Food'!AS145*1000000</f>
        <v>4400000.0000000903</v>
      </c>
      <c r="AX10" s="624">
        <f>'5 GB Food'!AT145*1000000</f>
        <v>4350000.0000001797</v>
      </c>
      <c r="AY10" s="624">
        <f>'5 GB Food'!AU145*1000000</f>
        <v>4300000.0000002701</v>
      </c>
      <c r="AZ10" s="624">
        <f>'5 GB Food'!AV145*1000000</f>
        <v>4250000.0000003595</v>
      </c>
      <c r="BA10" s="624">
        <f>'5 GB Food'!AW145*1000000</f>
        <v>4200000.0000004498</v>
      </c>
      <c r="BB10" s="624">
        <f>'5 GB Food'!AX145*1000000</f>
        <v>4150000.0000005402</v>
      </c>
      <c r="BC10" s="624">
        <f>'5 GB Food'!AY145*1000000</f>
        <v>4100000.00000063</v>
      </c>
      <c r="BD10" s="624">
        <f>'5 GB Food'!AZ145*1000000</f>
        <v>4050000.0000007199</v>
      </c>
      <c r="BE10" s="624">
        <f>'5 GB Food'!BA145*1000000</f>
        <v>4000000.0000008103</v>
      </c>
      <c r="BF10" s="624">
        <f>'5 GB Food'!BB145*1000000</f>
        <v>3950000.0000009001</v>
      </c>
      <c r="BG10" s="624">
        <f>'5 GB Food'!BC145*1000000</f>
        <v>3900000.00000099</v>
      </c>
      <c r="BH10" s="624">
        <f>'5 GB Food'!BD145*1000000</f>
        <v>3850000.0000010803</v>
      </c>
    </row>
    <row r="11" spans="1:62" x14ac:dyDescent="0.25">
      <c r="F11" s="190"/>
    </row>
    <row r="12" spans="1:62" x14ac:dyDescent="0.25">
      <c r="A12" t="s">
        <v>965</v>
      </c>
      <c r="F12" s="190" t="s">
        <v>949</v>
      </c>
      <c r="G12">
        <f>G8 * G10* $B$2 / (G7 * (1-G9))</f>
        <v>74077221.608453155</v>
      </c>
      <c r="H12">
        <f t="shared" ref="H12:BH12" si="3">H8 * H10* $B$2 / (H7 * (1-H9))</f>
        <v>73994453.763080508</v>
      </c>
      <c r="I12">
        <f t="shared" si="3"/>
        <v>73910755.94191727</v>
      </c>
      <c r="J12">
        <f t="shared" si="3"/>
        <v>73826112.3826617</v>
      </c>
      <c r="K12">
        <f t="shared" si="3"/>
        <v>73740506.964778319</v>
      </c>
      <c r="L12">
        <f t="shared" si="3"/>
        <v>73653923.199262023</v>
      </c>
      <c r="M12">
        <f t="shared" si="3"/>
        <v>73566344.218049973</v>
      </c>
      <c r="N12">
        <f t="shared" si="3"/>
        <v>73477752.763066843</v>
      </c>
      <c r="O12">
        <f t="shared" si="3"/>
        <v>73388131.174886093</v>
      </c>
      <c r="P12">
        <f t="shared" si="3"/>
        <v>73297461.38099575</v>
      </c>
      <c r="Q12">
        <f t="shared" si="3"/>
        <v>73205724.88364774</v>
      </c>
      <c r="R12">
        <f t="shared" si="3"/>
        <v>72586910.641182482</v>
      </c>
      <c r="S12">
        <f t="shared" si="3"/>
        <v>71960729.562497243</v>
      </c>
      <c r="T12">
        <f t="shared" si="3"/>
        <v>71327049.309217125</v>
      </c>
      <c r="U12">
        <f t="shared" si="3"/>
        <v>70685734.354090273</v>
      </c>
      <c r="V12">
        <f t="shared" si="3"/>
        <v>70036645.884355634</v>
      </c>
      <c r="W12">
        <f t="shared" si="3"/>
        <v>69379641.701575652</v>
      </c>
      <c r="X12">
        <f t="shared" si="3"/>
        <v>68714576.117779791</v>
      </c>
      <c r="Y12">
        <f t="shared" si="3"/>
        <v>68041299.847764373</v>
      </c>
      <c r="Z12">
        <f t="shared" si="3"/>
        <v>67359659.897375956</v>
      </c>
      <c r="AA12">
        <f t="shared" si="3"/>
        <v>66669499.447607823</v>
      </c>
      <c r="AB12">
        <f t="shared" si="3"/>
        <v>65970657.734320447</v>
      </c>
      <c r="AC12">
        <f t="shared" si="3"/>
        <v>65262969.923396669</v>
      </c>
      <c r="AD12">
        <f t="shared" si="3"/>
        <v>64546266.981123544</v>
      </c>
      <c r="AE12">
        <f t="shared" si="3"/>
        <v>63820375.539590359</v>
      </c>
      <c r="AF12">
        <f t="shared" si="3"/>
        <v>63085117.756876357</v>
      </c>
      <c r="AG12">
        <f t="shared" si="3"/>
        <v>62340311.171789207</v>
      </c>
      <c r="AH12">
        <f t="shared" si="3"/>
        <v>61585768.552910186</v>
      </c>
      <c r="AI12">
        <f t="shared" si="3"/>
        <v>60821297.741677366</v>
      </c>
      <c r="AJ12">
        <f t="shared" si="3"/>
        <v>60046701.489236303</v>
      </c>
      <c r="AK12">
        <f t="shared" si="3"/>
        <v>59261777.286762685</v>
      </c>
      <c r="AL12">
        <f t="shared" si="3"/>
        <v>59062912.262310274</v>
      </c>
      <c r="AM12">
        <f t="shared" si="3"/>
        <v>58861359.872662686</v>
      </c>
      <c r="AN12">
        <f t="shared" si="3"/>
        <v>58657065.273632005</v>
      </c>
      <c r="AO12">
        <f t="shared" si="3"/>
        <v>58449972.118450351</v>
      </c>
      <c r="AP12">
        <f t="shared" si="3"/>
        <v>58240022.505955718</v>
      </c>
      <c r="AQ12">
        <f t="shared" si="3"/>
        <v>58027156.926621035</v>
      </c>
      <c r="AR12">
        <f t="shared" si="3"/>
        <v>57811314.206316471</v>
      </c>
      <c r="AS12">
        <f t="shared" si="3"/>
        <v>57592431.447697893</v>
      </c>
      <c r="AT12">
        <f t="shared" si="3"/>
        <v>57370443.969098926</v>
      </c>
      <c r="AU12">
        <f t="shared" si="3"/>
        <v>57145285.240805551</v>
      </c>
      <c r="AV12">
        <f t="shared" si="3"/>
        <v>56916886.818581305</v>
      </c>
      <c r="AW12">
        <f t="shared" si="3"/>
        <v>56685178.274295695</v>
      </c>
      <c r="AX12">
        <f t="shared" si="3"/>
        <v>56450087.123524308</v>
      </c>
      <c r="AY12">
        <f t="shared" si="3"/>
        <v>56211538.749947317</v>
      </c>
      <c r="AZ12">
        <f t="shared" si="3"/>
        <v>55969456.32639157</v>
      </c>
      <c r="BA12">
        <f t="shared" si="3"/>
        <v>55723760.73233483</v>
      </c>
      <c r="BB12">
        <f t="shared" si="3"/>
        <v>55474370.467690907</v>
      </c>
      <c r="BC12">
        <f t="shared" si="3"/>
        <v>55221201.562673613</v>
      </c>
      <c r="BD12">
        <f t="shared" si="3"/>
        <v>54964167.483533762</v>
      </c>
      <c r="BE12">
        <f t="shared" si="3"/>
        <v>54703179.033945747</v>
      </c>
      <c r="BF12">
        <f t="shared" si="3"/>
        <v>54438144.251805849</v>
      </c>
      <c r="BG12">
        <f t="shared" si="3"/>
        <v>54168968.301195137</v>
      </c>
      <c r="BH12">
        <f t="shared" si="3"/>
        <v>53895553.359236084</v>
      </c>
    </row>
    <row r="13" spans="1:62" x14ac:dyDescent="0.25">
      <c r="A13" t="s">
        <v>964</v>
      </c>
      <c r="F13" s="190" t="s">
        <v>950</v>
      </c>
      <c r="G13">
        <f t="shared" ref="G13:Q13" si="4">G10*deltaE_food/(1-G9)</f>
        <v>4358333.3333333405</v>
      </c>
      <c r="H13">
        <f t="shared" si="4"/>
        <v>4353463.6871508397</v>
      </c>
      <c r="I13">
        <f t="shared" si="4"/>
        <v>4348539.3258427028</v>
      </c>
      <c r="J13">
        <f t="shared" si="4"/>
        <v>4343559.3220338989</v>
      </c>
      <c r="K13">
        <f t="shared" si="4"/>
        <v>4338522.7272727322</v>
      </c>
      <c r="L13">
        <f t="shared" si="4"/>
        <v>4333428.5714285802</v>
      </c>
      <c r="M13">
        <f t="shared" si="4"/>
        <v>4328275.8620689698</v>
      </c>
      <c r="N13">
        <f t="shared" si="4"/>
        <v>4323063.5838150363</v>
      </c>
      <c r="O13">
        <f t="shared" si="4"/>
        <v>4317790.6976744216</v>
      </c>
      <c r="P13">
        <f t="shared" si="4"/>
        <v>4312456.1403508838</v>
      </c>
      <c r="Q13">
        <f t="shared" si="4"/>
        <v>4307058.8235294139</v>
      </c>
      <c r="R13">
        <f t="shared" ref="R13:BH13" si="5">N_ml * deltaE_food / (1-w)</f>
        <v>4270650.8875739705</v>
      </c>
      <c r="S13">
        <f t="shared" si="5"/>
        <v>4233809.5238095243</v>
      </c>
      <c r="T13">
        <f t="shared" si="5"/>
        <v>4196526.9461077889</v>
      </c>
      <c r="U13">
        <f t="shared" si="5"/>
        <v>4158795.1807229002</v>
      </c>
      <c r="V13">
        <f t="shared" si="5"/>
        <v>4120606.0606060643</v>
      </c>
      <c r="W13">
        <f t="shared" si="5"/>
        <v>4081951.2195122028</v>
      </c>
      <c r="X13">
        <f t="shared" si="5"/>
        <v>4042822.0858895732</v>
      </c>
      <c r="Y13">
        <f t="shared" si="5"/>
        <v>4003209.8765432164</v>
      </c>
      <c r="Z13">
        <f t="shared" si="5"/>
        <v>3963105.590062113</v>
      </c>
      <c r="AA13">
        <f t="shared" si="5"/>
        <v>3922500.0000000051</v>
      </c>
      <c r="AB13">
        <f t="shared" si="5"/>
        <v>3881383.6477987426</v>
      </c>
      <c r="AC13">
        <f t="shared" si="5"/>
        <v>3839746.8354430422</v>
      </c>
      <c r="AD13">
        <f t="shared" si="5"/>
        <v>3797579.6178344027</v>
      </c>
      <c r="AE13">
        <f t="shared" si="5"/>
        <v>3754871.7948717978</v>
      </c>
      <c r="AF13">
        <f t="shared" si="5"/>
        <v>3711612.90322582</v>
      </c>
      <c r="AG13">
        <f t="shared" si="5"/>
        <v>3667792.2077922169</v>
      </c>
      <c r="AH13">
        <f t="shared" si="5"/>
        <v>3623398.6928104698</v>
      </c>
      <c r="AI13">
        <f t="shared" si="5"/>
        <v>3578421.0526315873</v>
      </c>
      <c r="AJ13">
        <f t="shared" si="5"/>
        <v>3532847.6821192172</v>
      </c>
      <c r="AK13">
        <f t="shared" si="5"/>
        <v>3486666.6666666819</v>
      </c>
      <c r="AL13">
        <f t="shared" si="5"/>
        <v>3474966.4429530236</v>
      </c>
      <c r="AM13">
        <f t="shared" si="5"/>
        <v>3463108.1081081084</v>
      </c>
      <c r="AN13">
        <f t="shared" si="5"/>
        <v>3451088.4353741384</v>
      </c>
      <c r="AO13">
        <f t="shared" si="5"/>
        <v>3438904.1095890258</v>
      </c>
      <c r="AP13">
        <f t="shared" si="5"/>
        <v>3426551.7241379037</v>
      </c>
      <c r="AQ13">
        <f t="shared" si="5"/>
        <v>3414027.7777777477</v>
      </c>
      <c r="AR13">
        <f t="shared" si="5"/>
        <v>3401328.6713286284</v>
      </c>
      <c r="AS13">
        <f t="shared" si="5"/>
        <v>3388450.7042253055</v>
      </c>
      <c r="AT13">
        <f t="shared" si="5"/>
        <v>3375390.0709219347</v>
      </c>
      <c r="AU13">
        <f t="shared" si="5"/>
        <v>3362142.8571427939</v>
      </c>
      <c r="AV13">
        <f t="shared" si="5"/>
        <v>3348705.0359712304</v>
      </c>
      <c r="AW13">
        <f t="shared" si="5"/>
        <v>3335072.463768187</v>
      </c>
      <c r="AX13">
        <f t="shared" si="5"/>
        <v>3321240.8759125522</v>
      </c>
      <c r="AY13">
        <f t="shared" si="5"/>
        <v>3307205.8823531508</v>
      </c>
      <c r="AZ13">
        <f t="shared" si="5"/>
        <v>3292962.9629632467</v>
      </c>
      <c r="BA13">
        <f t="shared" si="5"/>
        <v>3278507.4626869187</v>
      </c>
      <c r="BB13">
        <f t="shared" si="5"/>
        <v>3263834.5864665946</v>
      </c>
      <c r="BC13">
        <f t="shared" si="5"/>
        <v>3248939.3939399016</v>
      </c>
      <c r="BD13">
        <f t="shared" si="5"/>
        <v>3233816.7938937079</v>
      </c>
      <c r="BE13">
        <f t="shared" si="5"/>
        <v>3218461.5384621974</v>
      </c>
      <c r="BF13">
        <f t="shared" si="5"/>
        <v>3202868.2170549957</v>
      </c>
      <c r="BG13">
        <f t="shared" si="5"/>
        <v>3187031.2500008149</v>
      </c>
      <c r="BH13">
        <f t="shared" si="5"/>
        <v>3170944.8818906546</v>
      </c>
    </row>
    <row r="14" spans="1:62" x14ac:dyDescent="0.25">
      <c r="A14" t="s">
        <v>966</v>
      </c>
      <c r="F14" s="190" t="s">
        <v>951</v>
      </c>
      <c r="G14">
        <f t="shared" ref="G14:Q14" si="6">G13 * (1-G9) * ME_cap_2000/GE_cap_2000 * Eu_ME</f>
        <v>414314.06249999994</v>
      </c>
      <c r="H14">
        <f t="shared" si="6"/>
        <v>411551.96874999994</v>
      </c>
      <c r="I14">
        <f t="shared" si="6"/>
        <v>408789.87499999994</v>
      </c>
      <c r="J14">
        <f t="shared" si="6"/>
        <v>406027.78124999994</v>
      </c>
      <c r="K14">
        <f t="shared" si="6"/>
        <v>403265.68749999994</v>
      </c>
      <c r="L14">
        <f t="shared" si="6"/>
        <v>400503.59374999994</v>
      </c>
      <c r="M14">
        <f t="shared" si="6"/>
        <v>397741.5</v>
      </c>
      <c r="N14">
        <f t="shared" si="6"/>
        <v>394979.40624999994</v>
      </c>
      <c r="O14">
        <f t="shared" si="6"/>
        <v>392217.31249999994</v>
      </c>
      <c r="P14">
        <f t="shared" si="6"/>
        <v>389455.21874999994</v>
      </c>
      <c r="Q14">
        <f t="shared" si="6"/>
        <v>386693.125</v>
      </c>
      <c r="R14">
        <f t="shared" ref="R14:BH14" si="7">Ef_food * (1-w) * ME_cap_2000/GE_cap_2000 * Eu_ME</f>
        <v>381168.93749999994</v>
      </c>
      <c r="S14">
        <f t="shared" si="7"/>
        <v>375644.74999999994</v>
      </c>
      <c r="T14">
        <f t="shared" si="7"/>
        <v>370120.5625</v>
      </c>
      <c r="U14">
        <f t="shared" si="7"/>
        <v>364596.375</v>
      </c>
      <c r="V14">
        <f t="shared" si="7"/>
        <v>359072.1875</v>
      </c>
      <c r="W14">
        <f t="shared" si="7"/>
        <v>353548</v>
      </c>
      <c r="X14">
        <f t="shared" si="7"/>
        <v>348023.8125</v>
      </c>
      <c r="Y14">
        <f t="shared" si="7"/>
        <v>342499.625</v>
      </c>
      <c r="Z14">
        <f t="shared" si="7"/>
        <v>336975.4375</v>
      </c>
      <c r="AA14">
        <f t="shared" si="7"/>
        <v>331451.25</v>
      </c>
      <c r="AB14">
        <f t="shared" si="7"/>
        <v>325927.0625</v>
      </c>
      <c r="AC14">
        <f t="shared" si="7"/>
        <v>320402.875</v>
      </c>
      <c r="AD14">
        <f t="shared" si="7"/>
        <v>314878.6875</v>
      </c>
      <c r="AE14">
        <f t="shared" si="7"/>
        <v>309354.5</v>
      </c>
      <c r="AF14">
        <f t="shared" si="7"/>
        <v>303830.31250000058</v>
      </c>
      <c r="AG14">
        <f t="shared" si="7"/>
        <v>298306.12500000064</v>
      </c>
      <c r="AH14">
        <f t="shared" si="7"/>
        <v>292781.93750000058</v>
      </c>
      <c r="AI14">
        <f t="shared" si="7"/>
        <v>287257.75000000064</v>
      </c>
      <c r="AJ14">
        <f t="shared" si="7"/>
        <v>281733.56250000064</v>
      </c>
      <c r="AK14">
        <f t="shared" si="7"/>
        <v>276209.37500000058</v>
      </c>
      <c r="AL14">
        <f t="shared" si="7"/>
        <v>273447.28125</v>
      </c>
      <c r="AM14">
        <f t="shared" si="7"/>
        <v>270685.18749999942</v>
      </c>
      <c r="AN14">
        <f t="shared" si="7"/>
        <v>267923.09374999895</v>
      </c>
      <c r="AO14">
        <f t="shared" si="7"/>
        <v>265160.99999999837</v>
      </c>
      <c r="AP14">
        <f t="shared" si="7"/>
        <v>262398.90624999779</v>
      </c>
      <c r="AQ14">
        <f t="shared" si="7"/>
        <v>259636.81249999729</v>
      </c>
      <c r="AR14">
        <f t="shared" si="7"/>
        <v>256874.71874999668</v>
      </c>
      <c r="AS14">
        <f t="shared" si="7"/>
        <v>254112.62499999619</v>
      </c>
      <c r="AT14">
        <f t="shared" si="7"/>
        <v>251350.53124999558</v>
      </c>
      <c r="AU14">
        <f t="shared" si="7"/>
        <v>248588.43749999511</v>
      </c>
      <c r="AV14">
        <f t="shared" si="7"/>
        <v>245826.34374999997</v>
      </c>
      <c r="AW14">
        <f t="shared" si="7"/>
        <v>243064.25000000503</v>
      </c>
      <c r="AX14">
        <f t="shared" si="7"/>
        <v>240302.15625000992</v>
      </c>
      <c r="AY14">
        <f t="shared" si="7"/>
        <v>237540.06250001496</v>
      </c>
      <c r="AZ14">
        <f t="shared" si="7"/>
        <v>234777.96875001991</v>
      </c>
      <c r="BA14">
        <f t="shared" si="7"/>
        <v>232015.87500002483</v>
      </c>
      <c r="BB14">
        <f t="shared" si="7"/>
        <v>229253.78125002986</v>
      </c>
      <c r="BC14">
        <f t="shared" si="7"/>
        <v>226491.68750003481</v>
      </c>
      <c r="BD14">
        <f t="shared" si="7"/>
        <v>223729.59375003978</v>
      </c>
      <c r="BE14">
        <f t="shared" si="7"/>
        <v>220967.50000004476</v>
      </c>
      <c r="BF14">
        <f t="shared" si="7"/>
        <v>218205.40625004974</v>
      </c>
      <c r="BG14">
        <f t="shared" si="7"/>
        <v>215443.31250005466</v>
      </c>
      <c r="BH14">
        <f t="shared" si="7"/>
        <v>212681.21875005969</v>
      </c>
    </row>
    <row r="15" spans="1:62" x14ac:dyDescent="0.25">
      <c r="F15" s="190"/>
    </row>
    <row r="16" spans="1:62" x14ac:dyDescent="0.25">
      <c r="F16" s="190" t="s">
        <v>1044</v>
      </c>
      <c r="G16">
        <f>G12/41868</f>
        <v>1769.304041474471</v>
      </c>
      <c r="H16">
        <f t="shared" ref="H16:BH18" si="8">H12/41868</f>
        <v>1767.3271654504754</v>
      </c>
      <c r="I16">
        <f t="shared" si="8"/>
        <v>1765.3280773363254</v>
      </c>
      <c r="J16">
        <f t="shared" si="8"/>
        <v>1763.3064006559114</v>
      </c>
      <c r="K16">
        <f t="shared" si="8"/>
        <v>1761.2617503768586</v>
      </c>
      <c r="L16">
        <f t="shared" si="8"/>
        <v>1759.1937326660461</v>
      </c>
      <c r="M16">
        <f t="shared" si="8"/>
        <v>1757.1019446367147</v>
      </c>
      <c r="N16">
        <f t="shared" si="8"/>
        <v>1754.9859740868167</v>
      </c>
      <c r="O16">
        <f t="shared" si="8"/>
        <v>1752.8453992281957</v>
      </c>
      <c r="P16">
        <f t="shared" si="8"/>
        <v>1750.6797884063187</v>
      </c>
      <c r="Q16">
        <f t="shared" si="8"/>
        <v>1748.4886998100635</v>
      </c>
      <c r="R16">
        <f t="shared" si="8"/>
        <v>1733.7085755513156</v>
      </c>
      <c r="S16">
        <f t="shared" si="8"/>
        <v>1718.7524974323408</v>
      </c>
      <c r="T16">
        <f t="shared" si="8"/>
        <v>1703.617304605358</v>
      </c>
      <c r="U16">
        <f t="shared" si="8"/>
        <v>1688.2997600575684</v>
      </c>
      <c r="V16">
        <f t="shared" si="8"/>
        <v>1672.7965483031344</v>
      </c>
      <c r="W16">
        <f t="shared" si="8"/>
        <v>1657.1042729907244</v>
      </c>
      <c r="X16">
        <f t="shared" si="8"/>
        <v>1641.2194544229433</v>
      </c>
      <c r="Y16">
        <f t="shared" si="8"/>
        <v>1625.1385269839584</v>
      </c>
      <c r="Z16">
        <f t="shared" si="8"/>
        <v>1608.8578364711941</v>
      </c>
      <c r="AA16">
        <f t="shared" si="8"/>
        <v>1592.3736373270235</v>
      </c>
      <c r="AB16">
        <f t="shared" si="8"/>
        <v>1575.6820897659418</v>
      </c>
      <c r="AC16">
        <f t="shared" si="8"/>
        <v>1558.7792567926977</v>
      </c>
      <c r="AD16">
        <f t="shared" si="8"/>
        <v>1541.6611011064188</v>
      </c>
      <c r="AE16">
        <f t="shared" si="8"/>
        <v>1524.323481885697</v>
      </c>
      <c r="AF16">
        <f t="shared" si="8"/>
        <v>1506.7621514492298</v>
      </c>
      <c r="AG16">
        <f t="shared" si="8"/>
        <v>1488.9727517863096</v>
      </c>
      <c r="AH16">
        <f t="shared" si="8"/>
        <v>1470.9508109513276</v>
      </c>
      <c r="AI16">
        <f t="shared" si="8"/>
        <v>1452.6917393158824</v>
      </c>
      <c r="AJ16">
        <f t="shared" si="8"/>
        <v>1434.1908256720239</v>
      </c>
      <c r="AK16">
        <f t="shared" si="8"/>
        <v>1415.4432331795806</v>
      </c>
      <c r="AL16">
        <f t="shared" si="8"/>
        <v>1410.6934236722623</v>
      </c>
      <c r="AM16">
        <f t="shared" si="8"/>
        <v>1405.8794275499829</v>
      </c>
      <c r="AN16">
        <f t="shared" si="8"/>
        <v>1400.9999348818192</v>
      </c>
      <c r="AO16">
        <f t="shared" si="8"/>
        <v>1396.0535998483413</v>
      </c>
      <c r="AP16">
        <f t="shared" si="8"/>
        <v>1391.0390395040536</v>
      </c>
      <c r="AQ16">
        <f t="shared" si="8"/>
        <v>1385.9548324883212</v>
      </c>
      <c r="AR16">
        <f t="shared" si="8"/>
        <v>1380.7995176821551</v>
      </c>
      <c r="AS16">
        <f t="shared" si="8"/>
        <v>1375.5715928082998</v>
      </c>
      <c r="AT16">
        <f t="shared" si="8"/>
        <v>1370.2695129716949</v>
      </c>
      <c r="AU16">
        <f t="shared" si="8"/>
        <v>1364.8916891374213</v>
      </c>
      <c r="AV16">
        <f t="shared" si="8"/>
        <v>1359.4364865429757</v>
      </c>
      <c r="AW16">
        <f t="shared" si="8"/>
        <v>1353.9022230413609</v>
      </c>
      <c r="AX16">
        <f t="shared" si="8"/>
        <v>1348.2871673718425</v>
      </c>
      <c r="AY16">
        <f t="shared" si="8"/>
        <v>1342.5895373542398</v>
      </c>
      <c r="AZ16">
        <f t="shared" si="8"/>
        <v>1336.8074980030469</v>
      </c>
      <c r="BA16">
        <f t="shared" si="8"/>
        <v>1330.9391595570562</v>
      </c>
      <c r="BB16">
        <f t="shared" si="8"/>
        <v>1324.9825754201515</v>
      </c>
      <c r="BC16">
        <f t="shared" si="8"/>
        <v>1318.9357400084459</v>
      </c>
      <c r="BD16">
        <f t="shared" si="8"/>
        <v>1312.7965864988478</v>
      </c>
      <c r="BE16">
        <f t="shared" si="8"/>
        <v>1306.5629844737209</v>
      </c>
      <c r="BF16">
        <f t="shared" si="8"/>
        <v>1300.2327374559532</v>
      </c>
      <c r="BG16">
        <f t="shared" si="8"/>
        <v>1293.8035803285359</v>
      </c>
      <c r="BH16">
        <f t="shared" si="8"/>
        <v>1287.2731766321792</v>
      </c>
    </row>
    <row r="17" spans="1:60" x14ac:dyDescent="0.25">
      <c r="F17" s="190" t="s">
        <v>1045</v>
      </c>
      <c r="G17">
        <f t="shared" ref="G17:V18" si="9">G13/41868</f>
        <v>104.09700328015049</v>
      </c>
      <c r="H17">
        <f t="shared" si="9"/>
        <v>103.98069377927868</v>
      </c>
      <c r="I17">
        <f t="shared" si="9"/>
        <v>103.86307743008271</v>
      </c>
      <c r="J17">
        <f t="shared" si="9"/>
        <v>103.7441320825905</v>
      </c>
      <c r="K17">
        <f t="shared" si="9"/>
        <v>103.62383508342248</v>
      </c>
      <c r="L17">
        <f t="shared" si="9"/>
        <v>103.50216326140681</v>
      </c>
      <c r="M17">
        <f t="shared" si="9"/>
        <v>103.3790929127011</v>
      </c>
      <c r="N17">
        <f t="shared" si="9"/>
        <v>103.25459978539783</v>
      </c>
      <c r="O17">
        <f t="shared" si="9"/>
        <v>103.12865906359085</v>
      </c>
      <c r="P17">
        <f t="shared" si="9"/>
        <v>103.00124535088574</v>
      </c>
      <c r="Q17">
        <f t="shared" si="9"/>
        <v>102.87233265332506</v>
      </c>
      <c r="R17">
        <f t="shared" si="9"/>
        <v>102.00274404256163</v>
      </c>
      <c r="S17">
        <f t="shared" si="9"/>
        <v>101.12280318643174</v>
      </c>
      <c r="T17">
        <f t="shared" si="9"/>
        <v>100.23232411645621</v>
      </c>
      <c r="U17">
        <f t="shared" si="9"/>
        <v>99.331116382987005</v>
      </c>
      <c r="V17">
        <f t="shared" si="9"/>
        <v>98.418984919414925</v>
      </c>
      <c r="W17">
        <f t="shared" si="8"/>
        <v>97.495729901409263</v>
      </c>
      <c r="X17">
        <f t="shared" si="8"/>
        <v>96.561146600973856</v>
      </c>
      <c r="Y17">
        <f t="shared" si="8"/>
        <v>95.615025235101186</v>
      </c>
      <c r="Z17">
        <f t="shared" si="8"/>
        <v>94.657150808782674</v>
      </c>
      <c r="AA17">
        <f t="shared" si="8"/>
        <v>93.687302952135411</v>
      </c>
      <c r="AB17">
        <f t="shared" si="8"/>
        <v>92.705255751379156</v>
      </c>
      <c r="AC17">
        <f t="shared" si="8"/>
        <v>91.710777573398346</v>
      </c>
      <c r="AD17">
        <f t="shared" si="8"/>
        <v>90.703630883596134</v>
      </c>
      <c r="AE17">
        <f t="shared" si="8"/>
        <v>89.68357205674495</v>
      </c>
      <c r="AF17">
        <f t="shared" si="8"/>
        <v>88.650351180515429</v>
      </c>
      <c r="AG17">
        <f t="shared" si="8"/>
        <v>87.603711851347498</v>
      </c>
      <c r="AH17">
        <f t="shared" si="8"/>
        <v>86.54339096232134</v>
      </c>
      <c r="AI17">
        <f t="shared" si="8"/>
        <v>85.469118482649932</v>
      </c>
      <c r="AJ17">
        <f t="shared" si="8"/>
        <v>84.380617228413513</v>
      </c>
      <c r="AK17">
        <f t="shared" si="8"/>
        <v>83.277602624120618</v>
      </c>
      <c r="AL17">
        <f t="shared" si="8"/>
        <v>82.998147581757507</v>
      </c>
      <c r="AM17">
        <f t="shared" si="8"/>
        <v>82.714916119903222</v>
      </c>
      <c r="AN17">
        <f t="shared" si="8"/>
        <v>82.427831168771817</v>
      </c>
      <c r="AO17">
        <f t="shared" si="8"/>
        <v>82.136813547077139</v>
      </c>
      <c r="AP17">
        <f t="shared" si="8"/>
        <v>81.841781889220968</v>
      </c>
      <c r="AQ17">
        <f t="shared" si="8"/>
        <v>81.542652569450368</v>
      </c>
      <c r="AR17">
        <f t="shared" si="8"/>
        <v>81.239339622829576</v>
      </c>
      <c r="AS17">
        <f t="shared" si="8"/>
        <v>80.931754662876315</v>
      </c>
      <c r="AT17">
        <f t="shared" si="8"/>
        <v>80.619806795689655</v>
      </c>
      <c r="AU17">
        <f t="shared" si="8"/>
        <v>80.303402530400163</v>
      </c>
      <c r="AV17">
        <f t="shared" si="8"/>
        <v>79.982445685755962</v>
      </c>
      <c r="AW17">
        <f t="shared" si="8"/>
        <v>79.656837292638457</v>
      </c>
      <c r="AX17">
        <f t="shared" si="8"/>
        <v>79.326475492322345</v>
      </c>
      <c r="AY17">
        <f t="shared" si="8"/>
        <v>78.99125543023672</v>
      </c>
      <c r="AZ17">
        <f t="shared" si="8"/>
        <v>78.651069145009231</v>
      </c>
      <c r="BA17">
        <f t="shared" si="8"/>
        <v>78.305805452539374</v>
      </c>
      <c r="BB17">
        <f t="shared" si="8"/>
        <v>77.955349824844618</v>
      </c>
      <c r="BC17">
        <f t="shared" si="8"/>
        <v>77.599584263396906</v>
      </c>
      <c r="BD17">
        <f t="shared" si="8"/>
        <v>77.238387166659692</v>
      </c>
      <c r="BE17">
        <f t="shared" si="8"/>
        <v>76.87163319151135</v>
      </c>
      <c r="BF17">
        <f t="shared" si="8"/>
        <v>76.499193108220979</v>
      </c>
      <c r="BG17">
        <f t="shared" si="8"/>
        <v>76.120933648629375</v>
      </c>
      <c r="BH17">
        <f t="shared" si="8"/>
        <v>75.736717347154254</v>
      </c>
    </row>
    <row r="18" spans="1:60" x14ac:dyDescent="0.25">
      <c r="F18" s="190" t="s">
        <v>1046</v>
      </c>
      <c r="G18">
        <f t="shared" si="9"/>
        <v>9.8957213743192884</v>
      </c>
      <c r="H18">
        <f t="shared" si="8"/>
        <v>9.8297498984904923</v>
      </c>
      <c r="I18">
        <f t="shared" si="8"/>
        <v>9.7637784226616979</v>
      </c>
      <c r="J18">
        <f t="shared" si="8"/>
        <v>9.6978069468329018</v>
      </c>
      <c r="K18">
        <f t="shared" si="8"/>
        <v>9.6318354710041074</v>
      </c>
      <c r="L18">
        <f t="shared" si="8"/>
        <v>9.5658639951753113</v>
      </c>
      <c r="M18">
        <f t="shared" si="8"/>
        <v>9.4998925193465169</v>
      </c>
      <c r="N18">
        <f t="shared" si="8"/>
        <v>9.4339210435177208</v>
      </c>
      <c r="O18">
        <f t="shared" si="8"/>
        <v>9.3679495676889264</v>
      </c>
      <c r="P18">
        <f t="shared" si="8"/>
        <v>9.3019780918601302</v>
      </c>
      <c r="Q18">
        <f t="shared" si="8"/>
        <v>9.2360066160313359</v>
      </c>
      <c r="R18">
        <f t="shared" si="8"/>
        <v>9.1040636643737454</v>
      </c>
      <c r="S18">
        <f t="shared" si="8"/>
        <v>8.9721207127161549</v>
      </c>
      <c r="T18">
        <f t="shared" si="8"/>
        <v>8.8401777610585643</v>
      </c>
      <c r="U18">
        <f t="shared" si="8"/>
        <v>8.7082348094009738</v>
      </c>
      <c r="V18">
        <f t="shared" si="8"/>
        <v>8.5762918577433833</v>
      </c>
      <c r="W18">
        <f t="shared" si="8"/>
        <v>8.4443489060857928</v>
      </c>
      <c r="X18">
        <f t="shared" si="8"/>
        <v>8.3124059544282023</v>
      </c>
      <c r="Y18">
        <f t="shared" si="8"/>
        <v>8.1804630027706118</v>
      </c>
      <c r="Z18">
        <f t="shared" si="8"/>
        <v>8.0485200511130213</v>
      </c>
      <c r="AA18">
        <f t="shared" si="8"/>
        <v>7.9165770994554316</v>
      </c>
      <c r="AB18">
        <f t="shared" si="8"/>
        <v>7.7846341477978411</v>
      </c>
      <c r="AC18">
        <f t="shared" si="8"/>
        <v>7.6526911961402506</v>
      </c>
      <c r="AD18">
        <f t="shared" si="8"/>
        <v>7.5207482444826601</v>
      </c>
      <c r="AE18">
        <f t="shared" si="8"/>
        <v>7.3888052928250696</v>
      </c>
      <c r="AF18">
        <f t="shared" si="8"/>
        <v>7.2568623411674924</v>
      </c>
      <c r="AG18">
        <f t="shared" si="8"/>
        <v>7.1249193895099037</v>
      </c>
      <c r="AH18">
        <f t="shared" si="8"/>
        <v>6.9929764378523114</v>
      </c>
      <c r="AI18">
        <f t="shared" si="8"/>
        <v>6.8610334861947226</v>
      </c>
      <c r="AJ18">
        <f t="shared" si="8"/>
        <v>6.7290905345371321</v>
      </c>
      <c r="AK18">
        <f t="shared" si="8"/>
        <v>6.5971475828795398</v>
      </c>
      <c r="AL18">
        <f t="shared" si="8"/>
        <v>6.5311761070507313</v>
      </c>
      <c r="AM18">
        <f t="shared" si="8"/>
        <v>6.4652046312219218</v>
      </c>
      <c r="AN18">
        <f t="shared" si="8"/>
        <v>6.399233155393115</v>
      </c>
      <c r="AO18">
        <f t="shared" si="8"/>
        <v>6.3332616795643064</v>
      </c>
      <c r="AP18">
        <f t="shared" si="8"/>
        <v>6.2672902037354969</v>
      </c>
      <c r="AQ18">
        <f t="shared" si="8"/>
        <v>6.2013187279066901</v>
      </c>
      <c r="AR18">
        <f t="shared" si="8"/>
        <v>6.1353472520778798</v>
      </c>
      <c r="AS18">
        <f t="shared" si="8"/>
        <v>6.069375776249073</v>
      </c>
      <c r="AT18">
        <f t="shared" si="8"/>
        <v>6.0034043004202635</v>
      </c>
      <c r="AU18">
        <f t="shared" si="8"/>
        <v>5.9374328245914567</v>
      </c>
      <c r="AV18">
        <f t="shared" si="8"/>
        <v>5.8714613487627778</v>
      </c>
      <c r="AW18">
        <f t="shared" si="8"/>
        <v>5.8054898729341033</v>
      </c>
      <c r="AX18">
        <f t="shared" si="8"/>
        <v>5.7395183971054244</v>
      </c>
      <c r="AY18">
        <f t="shared" si="8"/>
        <v>5.67354692127675</v>
      </c>
      <c r="AZ18">
        <f t="shared" si="8"/>
        <v>5.6075754454480728</v>
      </c>
      <c r="BA18">
        <f t="shared" si="8"/>
        <v>5.5416039696193948</v>
      </c>
      <c r="BB18">
        <f t="shared" si="8"/>
        <v>5.4756324937907195</v>
      </c>
      <c r="BC18">
        <f t="shared" si="8"/>
        <v>5.4096610179620432</v>
      </c>
      <c r="BD18">
        <f t="shared" si="8"/>
        <v>5.3436895421333661</v>
      </c>
      <c r="BE18">
        <f t="shared" si="8"/>
        <v>5.2777180663046899</v>
      </c>
      <c r="BF18">
        <f t="shared" si="8"/>
        <v>5.2117465904760136</v>
      </c>
      <c r="BG18">
        <f t="shared" si="8"/>
        <v>5.1457751146473356</v>
      </c>
      <c r="BH18">
        <f t="shared" si="8"/>
        <v>5.0798036388186611</v>
      </c>
    </row>
    <row r="19" spans="1:60" x14ac:dyDescent="0.25">
      <c r="F19" s="190"/>
    </row>
    <row r="20" spans="1:60" x14ac:dyDescent="0.25">
      <c r="F20" s="190" t="s">
        <v>952</v>
      </c>
      <c r="G20">
        <f>G14/G12</f>
        <v>5.5930021874999892E-3</v>
      </c>
      <c r="H20">
        <f t="shared" ref="H20:Q20" si="10">H14/H12</f>
        <v>5.5619299531249949E-3</v>
      </c>
      <c r="I20">
        <f t="shared" si="10"/>
        <v>5.5308577187499919E-3</v>
      </c>
      <c r="J20">
        <f t="shared" si="10"/>
        <v>5.4997854843749959E-3</v>
      </c>
      <c r="K20">
        <f t="shared" si="10"/>
        <v>5.468713249999993E-3</v>
      </c>
      <c r="L20">
        <f t="shared" si="10"/>
        <v>5.4376410156249874E-3</v>
      </c>
      <c r="M20">
        <f t="shared" si="10"/>
        <v>5.406568781249994E-3</v>
      </c>
      <c r="N20">
        <f t="shared" si="10"/>
        <v>5.3754965468749884E-3</v>
      </c>
      <c r="O20">
        <f t="shared" si="10"/>
        <v>5.3444243124999933E-3</v>
      </c>
      <c r="P20">
        <f t="shared" si="10"/>
        <v>5.3133520781249895E-3</v>
      </c>
      <c r="Q20">
        <f t="shared" si="10"/>
        <v>5.2822798437499961E-3</v>
      </c>
      <c r="R20">
        <f>R14/R12</f>
        <v>5.2512076093749905E-3</v>
      </c>
      <c r="S20">
        <f t="shared" ref="S20:BF20" si="11">S14/S12</f>
        <v>5.2201353749999971E-3</v>
      </c>
      <c r="T20">
        <f t="shared" si="11"/>
        <v>5.1890631406249933E-3</v>
      </c>
      <c r="U20">
        <f t="shared" si="11"/>
        <v>5.1579909062499877E-3</v>
      </c>
      <c r="V20">
        <f t="shared" si="11"/>
        <v>5.126918671874996E-3</v>
      </c>
      <c r="W20">
        <f t="shared" si="11"/>
        <v>5.0958464374999896E-3</v>
      </c>
      <c r="X20">
        <f t="shared" si="11"/>
        <v>5.0647742031249953E-3</v>
      </c>
      <c r="Y20">
        <f t="shared" si="11"/>
        <v>5.0337019687499915E-3</v>
      </c>
      <c r="Z20">
        <f t="shared" si="11"/>
        <v>5.0026297343749963E-3</v>
      </c>
      <c r="AA20">
        <f t="shared" si="11"/>
        <v>4.9715574999999925E-3</v>
      </c>
      <c r="AB20">
        <f t="shared" si="11"/>
        <v>4.9404852656249982E-3</v>
      </c>
      <c r="AC20">
        <f t="shared" si="11"/>
        <v>4.9094130312499935E-3</v>
      </c>
      <c r="AD20">
        <f t="shared" si="11"/>
        <v>4.8783407968749888E-3</v>
      </c>
      <c r="AE20">
        <f t="shared" si="11"/>
        <v>4.8472685624999946E-3</v>
      </c>
      <c r="AF20">
        <f t="shared" si="11"/>
        <v>4.8161963281249907E-3</v>
      </c>
      <c r="AG20">
        <f t="shared" si="11"/>
        <v>4.7851240937499973E-3</v>
      </c>
      <c r="AH20">
        <f t="shared" si="11"/>
        <v>4.7540518593749918E-3</v>
      </c>
      <c r="AI20">
        <f t="shared" si="11"/>
        <v>4.7229796249999992E-3</v>
      </c>
      <c r="AJ20">
        <f t="shared" si="11"/>
        <v>4.6919073906249937E-3</v>
      </c>
      <c r="AK20">
        <f t="shared" si="11"/>
        <v>4.660835156249989E-3</v>
      </c>
      <c r="AL20">
        <f t="shared" si="11"/>
        <v>4.6297629218749938E-3</v>
      </c>
      <c r="AM20">
        <f t="shared" si="11"/>
        <v>4.5986906874999891E-3</v>
      </c>
      <c r="AN20">
        <f t="shared" si="11"/>
        <v>4.5676184531249966E-3</v>
      </c>
      <c r="AO20">
        <f t="shared" si="11"/>
        <v>4.5365462187499919E-3</v>
      </c>
      <c r="AP20">
        <f t="shared" si="11"/>
        <v>4.5054739843749967E-3</v>
      </c>
      <c r="AQ20">
        <f t="shared" si="11"/>
        <v>4.474401749999992E-3</v>
      </c>
      <c r="AR20">
        <f t="shared" si="11"/>
        <v>4.4433295156249969E-3</v>
      </c>
      <c r="AS20">
        <f t="shared" si="11"/>
        <v>4.4122572812499948E-3</v>
      </c>
      <c r="AT20">
        <f t="shared" si="11"/>
        <v>4.3811850468749884E-3</v>
      </c>
      <c r="AU20">
        <f t="shared" si="11"/>
        <v>4.350112812499995E-3</v>
      </c>
      <c r="AV20">
        <f t="shared" si="11"/>
        <v>4.3190405781249894E-3</v>
      </c>
      <c r="AW20">
        <f t="shared" si="11"/>
        <v>4.2879683437499969E-3</v>
      </c>
      <c r="AX20">
        <f t="shared" si="11"/>
        <v>4.2568961093749913E-3</v>
      </c>
      <c r="AY20">
        <f t="shared" si="11"/>
        <v>4.2258238749999988E-3</v>
      </c>
      <c r="AZ20">
        <f t="shared" si="11"/>
        <v>4.1947516406249923E-3</v>
      </c>
      <c r="BA20">
        <f t="shared" si="11"/>
        <v>4.163679406249998E-3</v>
      </c>
      <c r="BB20">
        <f t="shared" si="11"/>
        <v>4.1326071718749951E-3</v>
      </c>
      <c r="BC20">
        <f t="shared" si="11"/>
        <v>4.1015349374999887E-3</v>
      </c>
      <c r="BD20">
        <f t="shared" si="11"/>
        <v>4.0704627031249952E-3</v>
      </c>
      <c r="BE20">
        <f t="shared" si="11"/>
        <v>4.0393904687499906E-3</v>
      </c>
      <c r="BF20">
        <f t="shared" si="11"/>
        <v>4.0083182343749954E-3</v>
      </c>
      <c r="BG20">
        <f>BG14/BG12</f>
        <v>3.9772459999999907E-3</v>
      </c>
      <c r="BH20">
        <f>BH14/BH12</f>
        <v>3.9461737656249982E-3</v>
      </c>
    </row>
    <row r="21" spans="1:60" x14ac:dyDescent="0.25">
      <c r="F21" s="190" t="s">
        <v>953</v>
      </c>
      <c r="G21">
        <f t="shared" ref="G21:Q21" si="12">G13/G12</f>
        <v>5.8834999999999991E-2</v>
      </c>
      <c r="H21">
        <f t="shared" si="12"/>
        <v>5.8834999999999971E-2</v>
      </c>
      <c r="I21">
        <f t="shared" si="12"/>
        <v>5.8835000000000005E-2</v>
      </c>
      <c r="J21">
        <f t="shared" si="12"/>
        <v>5.8834999999999971E-2</v>
      </c>
      <c r="K21">
        <f t="shared" si="12"/>
        <v>5.8834999999999998E-2</v>
      </c>
      <c r="L21">
        <f t="shared" si="12"/>
        <v>5.8834999999999985E-2</v>
      </c>
      <c r="M21">
        <f t="shared" si="12"/>
        <v>5.8834999999999991E-2</v>
      </c>
      <c r="N21">
        <f t="shared" si="12"/>
        <v>5.8834999999999985E-2</v>
      </c>
      <c r="O21">
        <f t="shared" si="12"/>
        <v>5.8834999999999978E-2</v>
      </c>
      <c r="P21">
        <f t="shared" si="12"/>
        <v>5.8834999999999985E-2</v>
      </c>
      <c r="Q21">
        <f t="shared" si="12"/>
        <v>5.8834999999999991E-2</v>
      </c>
      <c r="R21">
        <f t="shared" ref="R21:BH21" si="13">R13/R12</f>
        <v>5.8834999999999991E-2</v>
      </c>
      <c r="S21">
        <f t="shared" si="13"/>
        <v>5.8834999999999985E-2</v>
      </c>
      <c r="T21">
        <f t="shared" si="13"/>
        <v>5.8834999999999991E-2</v>
      </c>
      <c r="U21">
        <f t="shared" si="13"/>
        <v>5.8834999999999985E-2</v>
      </c>
      <c r="V21">
        <f t="shared" si="13"/>
        <v>5.8835000000000005E-2</v>
      </c>
      <c r="W21">
        <f t="shared" si="13"/>
        <v>5.8834999999999991E-2</v>
      </c>
      <c r="X21">
        <f t="shared" si="13"/>
        <v>5.8834999999999991E-2</v>
      </c>
      <c r="Y21">
        <f t="shared" si="13"/>
        <v>5.8834999999999991E-2</v>
      </c>
      <c r="Z21">
        <f t="shared" si="13"/>
        <v>5.8834999999999978E-2</v>
      </c>
      <c r="AA21">
        <f t="shared" si="13"/>
        <v>5.8834999999999985E-2</v>
      </c>
      <c r="AB21">
        <f t="shared" si="13"/>
        <v>5.8834999999999985E-2</v>
      </c>
      <c r="AC21">
        <f t="shared" si="13"/>
        <v>5.8834999999999985E-2</v>
      </c>
      <c r="AD21">
        <f t="shared" si="13"/>
        <v>5.8834999999999985E-2</v>
      </c>
      <c r="AE21">
        <f t="shared" si="13"/>
        <v>5.8834999999999985E-2</v>
      </c>
      <c r="AF21">
        <f t="shared" si="13"/>
        <v>5.8834999999999991E-2</v>
      </c>
      <c r="AG21">
        <f t="shared" si="13"/>
        <v>5.8834999999999985E-2</v>
      </c>
      <c r="AH21">
        <f t="shared" si="13"/>
        <v>5.8834999999999985E-2</v>
      </c>
      <c r="AI21">
        <f t="shared" si="13"/>
        <v>5.8834999999999991E-2</v>
      </c>
      <c r="AJ21">
        <f t="shared" si="13"/>
        <v>5.8834999999999991E-2</v>
      </c>
      <c r="AK21">
        <f t="shared" si="13"/>
        <v>5.8834999999999991E-2</v>
      </c>
      <c r="AL21">
        <f t="shared" si="13"/>
        <v>5.8834999999999978E-2</v>
      </c>
      <c r="AM21">
        <f t="shared" si="13"/>
        <v>5.8834999999999985E-2</v>
      </c>
      <c r="AN21">
        <f t="shared" si="13"/>
        <v>5.8834999999999991E-2</v>
      </c>
      <c r="AO21">
        <f t="shared" si="13"/>
        <v>5.8834999999999991E-2</v>
      </c>
      <c r="AP21">
        <f t="shared" si="13"/>
        <v>5.8834999999999985E-2</v>
      </c>
      <c r="AQ21">
        <f t="shared" si="13"/>
        <v>5.8834999999999985E-2</v>
      </c>
      <c r="AR21">
        <f t="shared" si="13"/>
        <v>5.8834999999999978E-2</v>
      </c>
      <c r="AS21">
        <f t="shared" si="13"/>
        <v>5.8834999999999998E-2</v>
      </c>
      <c r="AT21">
        <f t="shared" si="13"/>
        <v>5.8834999999999991E-2</v>
      </c>
      <c r="AU21">
        <f t="shared" si="13"/>
        <v>5.8834999999999991E-2</v>
      </c>
      <c r="AV21">
        <f t="shared" si="13"/>
        <v>5.8834999999999985E-2</v>
      </c>
      <c r="AW21">
        <f t="shared" si="13"/>
        <v>5.8834999999999998E-2</v>
      </c>
      <c r="AX21">
        <f t="shared" si="13"/>
        <v>5.8834999999999991E-2</v>
      </c>
      <c r="AY21">
        <f t="shared" si="13"/>
        <v>5.8835000000000005E-2</v>
      </c>
      <c r="AZ21">
        <f t="shared" si="13"/>
        <v>5.8834999999999978E-2</v>
      </c>
      <c r="BA21">
        <f t="shared" si="13"/>
        <v>5.8834999999999985E-2</v>
      </c>
      <c r="BB21">
        <f t="shared" si="13"/>
        <v>5.8834999999999998E-2</v>
      </c>
      <c r="BC21">
        <f t="shared" si="13"/>
        <v>5.8834999999999991E-2</v>
      </c>
      <c r="BD21">
        <f t="shared" si="13"/>
        <v>5.8834999999999985E-2</v>
      </c>
      <c r="BE21">
        <f t="shared" si="13"/>
        <v>5.8834999999999991E-2</v>
      </c>
      <c r="BF21">
        <f t="shared" si="13"/>
        <v>5.8834999999999971E-2</v>
      </c>
      <c r="BG21">
        <f t="shared" si="13"/>
        <v>5.8834999999999985E-2</v>
      </c>
      <c r="BH21">
        <f t="shared" si="13"/>
        <v>5.8834999999999991E-2</v>
      </c>
    </row>
    <row r="22" spans="1:60" x14ac:dyDescent="0.25">
      <c r="F22" s="190" t="s">
        <v>954</v>
      </c>
      <c r="G22">
        <f t="shared" ref="G22:Q22" si="14">G14/G13</f>
        <v>9.5062499999999828E-2</v>
      </c>
      <c r="H22">
        <f t="shared" si="14"/>
        <v>9.4534374999999948E-2</v>
      </c>
      <c r="I22">
        <f t="shared" si="14"/>
        <v>9.4006249999999861E-2</v>
      </c>
      <c r="J22">
        <f t="shared" si="14"/>
        <v>9.3478124999999967E-2</v>
      </c>
      <c r="K22">
        <f t="shared" si="14"/>
        <v>9.294999999999988E-2</v>
      </c>
      <c r="L22">
        <f t="shared" si="14"/>
        <v>9.2421874999999792E-2</v>
      </c>
      <c r="M22">
        <f t="shared" si="14"/>
        <v>9.1893749999999913E-2</v>
      </c>
      <c r="N22">
        <f t="shared" si="14"/>
        <v>9.1365624999999825E-2</v>
      </c>
      <c r="O22">
        <f t="shared" si="14"/>
        <v>9.0837499999999918E-2</v>
      </c>
      <c r="P22">
        <f t="shared" si="14"/>
        <v>9.0309374999999845E-2</v>
      </c>
      <c r="Q22">
        <f t="shared" si="14"/>
        <v>8.9781249999999951E-2</v>
      </c>
      <c r="R22">
        <f t="shared" ref="R22:BH22" si="15">R14/R13</f>
        <v>8.9253124999999864E-2</v>
      </c>
      <c r="S22">
        <f t="shared" si="15"/>
        <v>8.8724999999999971E-2</v>
      </c>
      <c r="T22">
        <f t="shared" si="15"/>
        <v>8.8196874999999911E-2</v>
      </c>
      <c r="U22">
        <f t="shared" si="15"/>
        <v>8.7668749999999823E-2</v>
      </c>
      <c r="V22">
        <f t="shared" si="15"/>
        <v>8.7140624999999916E-2</v>
      </c>
      <c r="W22">
        <f t="shared" si="15"/>
        <v>8.6612499999999842E-2</v>
      </c>
      <c r="X22">
        <f t="shared" si="15"/>
        <v>8.6084374999999949E-2</v>
      </c>
      <c r="Y22">
        <f t="shared" si="15"/>
        <v>8.5556249999999862E-2</v>
      </c>
      <c r="Z22">
        <f t="shared" si="15"/>
        <v>8.5028124999999968E-2</v>
      </c>
      <c r="AA22">
        <f t="shared" si="15"/>
        <v>8.4499999999999895E-2</v>
      </c>
      <c r="AB22">
        <f t="shared" si="15"/>
        <v>8.3971874999999987E-2</v>
      </c>
      <c r="AC22">
        <f t="shared" si="15"/>
        <v>8.3443749999999914E-2</v>
      </c>
      <c r="AD22">
        <f t="shared" si="15"/>
        <v>8.2915624999999826E-2</v>
      </c>
      <c r="AE22">
        <f t="shared" si="15"/>
        <v>8.2387499999999933E-2</v>
      </c>
      <c r="AF22">
        <f t="shared" si="15"/>
        <v>8.1859374999999859E-2</v>
      </c>
      <c r="AG22">
        <f t="shared" si="15"/>
        <v>8.1331249999999966E-2</v>
      </c>
      <c r="AH22">
        <f t="shared" si="15"/>
        <v>8.0803124999999892E-2</v>
      </c>
      <c r="AI22">
        <f t="shared" si="15"/>
        <v>8.0274999999999999E-2</v>
      </c>
      <c r="AJ22">
        <f t="shared" si="15"/>
        <v>7.9746874999999912E-2</v>
      </c>
      <c r="AK22">
        <f t="shared" si="15"/>
        <v>7.9218749999999824E-2</v>
      </c>
      <c r="AL22">
        <f t="shared" si="15"/>
        <v>7.8690624999999917E-2</v>
      </c>
      <c r="AM22">
        <f t="shared" si="15"/>
        <v>7.8162499999999829E-2</v>
      </c>
      <c r="AN22">
        <f t="shared" si="15"/>
        <v>7.763437499999995E-2</v>
      </c>
      <c r="AO22">
        <f t="shared" si="15"/>
        <v>7.7106249999999862E-2</v>
      </c>
      <c r="AP22">
        <f t="shared" si="15"/>
        <v>7.6578124999999969E-2</v>
      </c>
      <c r="AQ22">
        <f t="shared" si="15"/>
        <v>7.6049999999999882E-2</v>
      </c>
      <c r="AR22">
        <f t="shared" si="15"/>
        <v>7.5521874999999974E-2</v>
      </c>
      <c r="AS22">
        <f t="shared" si="15"/>
        <v>7.4993749999999901E-2</v>
      </c>
      <c r="AT22">
        <f t="shared" si="15"/>
        <v>7.4465624999999813E-2</v>
      </c>
      <c r="AU22">
        <f t="shared" si="15"/>
        <v>7.3937499999999934E-2</v>
      </c>
      <c r="AV22">
        <f t="shared" si="15"/>
        <v>7.3409374999999832E-2</v>
      </c>
      <c r="AW22">
        <f t="shared" si="15"/>
        <v>7.2881249999999953E-2</v>
      </c>
      <c r="AX22">
        <f t="shared" si="15"/>
        <v>7.2353124999999865E-2</v>
      </c>
      <c r="AY22">
        <f t="shared" si="15"/>
        <v>7.1824999999999972E-2</v>
      </c>
      <c r="AZ22">
        <f t="shared" si="15"/>
        <v>7.1296874999999899E-2</v>
      </c>
      <c r="BA22">
        <f t="shared" si="15"/>
        <v>7.0768749999999991E-2</v>
      </c>
      <c r="BB22">
        <f t="shared" si="15"/>
        <v>7.0240624999999918E-2</v>
      </c>
      <c r="BC22">
        <f t="shared" si="15"/>
        <v>6.9712499999999816E-2</v>
      </c>
      <c r="BD22">
        <f t="shared" si="15"/>
        <v>6.9184374999999937E-2</v>
      </c>
      <c r="BE22">
        <f t="shared" si="15"/>
        <v>6.8656249999999849E-2</v>
      </c>
      <c r="BF22">
        <f t="shared" si="15"/>
        <v>6.8128124999999956E-2</v>
      </c>
      <c r="BG22">
        <f t="shared" si="15"/>
        <v>6.7599999999999869E-2</v>
      </c>
      <c r="BH22">
        <f t="shared" si="15"/>
        <v>6.7071874999999989E-2</v>
      </c>
    </row>
    <row r="23" spans="1:60" x14ac:dyDescent="0.25">
      <c r="F23" s="190"/>
    </row>
    <row r="24" spans="1:60" x14ac:dyDescent="0.25">
      <c r="A24" t="s">
        <v>955</v>
      </c>
      <c r="F24" s="190"/>
    </row>
    <row r="25" spans="1:60" x14ac:dyDescent="0.25">
      <c r="A25" t="s">
        <v>956</v>
      </c>
      <c r="F25" s="190"/>
    </row>
    <row r="26" spans="1:60" x14ac:dyDescent="0.25">
      <c r="F26" s="190" t="s">
        <v>957</v>
      </c>
      <c r="G26" s="179">
        <v>41.84</v>
      </c>
      <c r="H26" t="s">
        <v>958</v>
      </c>
      <c r="R26" s="190"/>
      <c r="S26" s="1"/>
    </row>
    <row r="27" spans="1:60" x14ac:dyDescent="0.25">
      <c r="F27" s="190" t="s">
        <v>959</v>
      </c>
      <c r="G27" s="179">
        <v>14.3</v>
      </c>
      <c r="H27" t="s">
        <v>960</v>
      </c>
    </row>
    <row r="28" spans="1:60" x14ac:dyDescent="0.25">
      <c r="F28" s="190" t="s">
        <v>961</v>
      </c>
      <c r="G28" s="179">
        <v>17.600000000000001</v>
      </c>
      <c r="H28" t="s">
        <v>960</v>
      </c>
    </row>
    <row r="29" spans="1:60" x14ac:dyDescent="0.25">
      <c r="F29" s="190"/>
    </row>
    <row r="30" spans="1:60" x14ac:dyDescent="0.25">
      <c r="F30" s="190"/>
    </row>
    <row r="31" spans="1:60" x14ac:dyDescent="0.25">
      <c r="F31" s="190"/>
    </row>
    <row r="47" spans="1:2" x14ac:dyDescent="0.25">
      <c r="A47" t="s">
        <v>962</v>
      </c>
    </row>
    <row r="48" spans="1:2" x14ac:dyDescent="0.25">
      <c r="A48" s="190" t="s">
        <v>963</v>
      </c>
      <c r="B48" s="179">
        <v>0.13</v>
      </c>
    </row>
    <row r="55" spans="1:62" x14ac:dyDescent="0.25">
      <c r="A55" s="179" t="s">
        <v>1010</v>
      </c>
      <c r="B55" s="179"/>
      <c r="C55" s="179"/>
    </row>
    <row r="57" spans="1:62" x14ac:dyDescent="0.25">
      <c r="A57" s="626" t="s">
        <v>1039</v>
      </c>
      <c r="B57" s="626"/>
      <c r="C57" t="s">
        <v>1040</v>
      </c>
      <c r="F57" t="s">
        <v>1041</v>
      </c>
      <c r="G57">
        <v>52410.495999999999</v>
      </c>
      <c r="H57">
        <v>52765.864000000001</v>
      </c>
      <c r="I57">
        <v>53146.633999999998</v>
      </c>
      <c r="J57">
        <v>53537.821000000004</v>
      </c>
      <c r="K57">
        <v>53920.055</v>
      </c>
      <c r="L57">
        <v>54278.349000000002</v>
      </c>
      <c r="M57">
        <v>54606.608</v>
      </c>
      <c r="N57">
        <v>54904.68</v>
      </c>
      <c r="O57">
        <v>55171.084000000003</v>
      </c>
      <c r="P57">
        <v>55406.434999999998</v>
      </c>
      <c r="Q57">
        <v>55611.400999999998</v>
      </c>
      <c r="R57">
        <v>55785.324999999997</v>
      </c>
      <c r="S57">
        <v>55927.491999999998</v>
      </c>
      <c r="T57">
        <v>56039.165999999997</v>
      </c>
      <c r="U57">
        <v>56122.404999999999</v>
      </c>
      <c r="V57">
        <v>56179.925000000003</v>
      </c>
      <c r="W57">
        <v>56212.942999999999</v>
      </c>
      <c r="X57">
        <v>56224.944000000003</v>
      </c>
      <c r="Y57">
        <v>56223.974000000002</v>
      </c>
      <c r="Z57">
        <v>56220.089</v>
      </c>
      <c r="AA57">
        <v>56221.512999999999</v>
      </c>
      <c r="AB57">
        <v>56231.02</v>
      </c>
      <c r="AC57">
        <v>56250.124000000003</v>
      </c>
      <c r="AD57">
        <v>56283.959000000003</v>
      </c>
      <c r="AE57">
        <v>56337.847999999998</v>
      </c>
      <c r="AF57">
        <v>56415.196000000004</v>
      </c>
      <c r="AG57">
        <v>56519.444000000003</v>
      </c>
      <c r="AH57">
        <v>56649.375</v>
      </c>
      <c r="AI57">
        <v>56797.703999999998</v>
      </c>
      <c r="AJ57">
        <v>56953.860999999997</v>
      </c>
      <c r="AK57">
        <v>57110.116999999998</v>
      </c>
      <c r="AL57">
        <v>57264.6</v>
      </c>
      <c r="AM57">
        <v>57419.468999999997</v>
      </c>
      <c r="AN57">
        <v>57575.968999999997</v>
      </c>
      <c r="AO57">
        <v>57736.667000000001</v>
      </c>
      <c r="AP57">
        <v>57903.79</v>
      </c>
      <c r="AQ57">
        <v>58079.322</v>
      </c>
      <c r="AR57">
        <v>58263.858</v>
      </c>
      <c r="AS57">
        <v>58456.989000000001</v>
      </c>
      <c r="AT57">
        <v>58657.794000000002</v>
      </c>
      <c r="AU57">
        <v>58867.004000000001</v>
      </c>
      <c r="AV57">
        <v>59080.220999999998</v>
      </c>
      <c r="AW57">
        <v>59301.235000000001</v>
      </c>
      <c r="AX57">
        <v>59548.421000000002</v>
      </c>
      <c r="AY57">
        <v>59846.226000000002</v>
      </c>
      <c r="AZ57">
        <v>60210.012000000002</v>
      </c>
      <c r="BA57">
        <v>60648.85</v>
      </c>
      <c r="BB57">
        <v>61151.82</v>
      </c>
      <c r="BC57">
        <v>61689.62</v>
      </c>
      <c r="BD57">
        <v>62221.163999999997</v>
      </c>
      <c r="BE57">
        <v>62716.684000000001</v>
      </c>
      <c r="BF57">
        <v>63164.949000000001</v>
      </c>
      <c r="BG57">
        <v>63573.766000000003</v>
      </c>
      <c r="BH57">
        <v>63955.654000000002</v>
      </c>
      <c r="BI57">
        <v>64331.347999999998</v>
      </c>
      <c r="BJ57">
        <v>64715.81</v>
      </c>
    </row>
    <row r="58" spans="1:62" x14ac:dyDescent="0.25">
      <c r="A58" s="626" t="s">
        <v>1043</v>
      </c>
      <c r="B58" s="626"/>
      <c r="F58" t="s">
        <v>1042</v>
      </c>
      <c r="G58" s="708">
        <f>G57/1000</f>
        <v>52.410496000000002</v>
      </c>
      <c r="H58" s="708">
        <f t="shared" ref="H58:BJ58" si="16">H57/1000</f>
        <v>52.765864000000001</v>
      </c>
      <c r="I58" s="708">
        <f t="shared" si="16"/>
        <v>53.146633999999999</v>
      </c>
      <c r="J58" s="708">
        <f t="shared" si="16"/>
        <v>53.537821000000001</v>
      </c>
      <c r="K58" s="708">
        <f t="shared" si="16"/>
        <v>53.920054999999998</v>
      </c>
      <c r="L58" s="708">
        <f t="shared" si="16"/>
        <v>54.278348999999999</v>
      </c>
      <c r="M58" s="708">
        <f t="shared" si="16"/>
        <v>54.606608000000001</v>
      </c>
      <c r="N58" s="708">
        <f t="shared" si="16"/>
        <v>54.904679999999999</v>
      </c>
      <c r="O58" s="708">
        <f t="shared" si="16"/>
        <v>55.171084</v>
      </c>
      <c r="P58" s="708">
        <f t="shared" si="16"/>
        <v>55.406434999999995</v>
      </c>
      <c r="Q58" s="708">
        <f t="shared" si="16"/>
        <v>55.611401000000001</v>
      </c>
      <c r="R58" s="708">
        <f t="shared" si="16"/>
        <v>55.785325</v>
      </c>
      <c r="S58" s="708">
        <f t="shared" si="16"/>
        <v>55.927492000000001</v>
      </c>
      <c r="T58" s="708">
        <f t="shared" si="16"/>
        <v>56.039165999999994</v>
      </c>
      <c r="U58" s="708">
        <f t="shared" si="16"/>
        <v>56.122405000000001</v>
      </c>
      <c r="V58" s="708">
        <f t="shared" si="16"/>
        <v>56.179925000000004</v>
      </c>
      <c r="W58" s="708">
        <f t="shared" si="16"/>
        <v>56.212943000000003</v>
      </c>
      <c r="X58" s="708">
        <f t="shared" si="16"/>
        <v>56.224944000000001</v>
      </c>
      <c r="Y58" s="708">
        <f t="shared" si="16"/>
        <v>56.223974000000005</v>
      </c>
      <c r="Z58" s="708">
        <f t="shared" si="16"/>
        <v>56.220089000000002</v>
      </c>
      <c r="AA58" s="708">
        <f t="shared" si="16"/>
        <v>56.221513000000002</v>
      </c>
      <c r="AB58" s="708">
        <f t="shared" si="16"/>
        <v>56.231019999999994</v>
      </c>
      <c r="AC58" s="708">
        <f t="shared" si="16"/>
        <v>56.250124000000007</v>
      </c>
      <c r="AD58" s="708">
        <f t="shared" si="16"/>
        <v>56.283959000000003</v>
      </c>
      <c r="AE58" s="708">
        <f t="shared" si="16"/>
        <v>56.337848000000001</v>
      </c>
      <c r="AF58" s="708">
        <f t="shared" si="16"/>
        <v>56.415196000000002</v>
      </c>
      <c r="AG58" s="708">
        <f t="shared" si="16"/>
        <v>56.519444</v>
      </c>
      <c r="AH58" s="708">
        <f t="shared" si="16"/>
        <v>56.649374999999999</v>
      </c>
      <c r="AI58" s="708">
        <f t="shared" si="16"/>
        <v>56.797703999999996</v>
      </c>
      <c r="AJ58" s="708">
        <f t="shared" si="16"/>
        <v>56.953860999999996</v>
      </c>
      <c r="AK58" s="708">
        <f t="shared" si="16"/>
        <v>57.110116999999995</v>
      </c>
      <c r="AL58" s="708">
        <f t="shared" si="16"/>
        <v>57.264600000000002</v>
      </c>
      <c r="AM58" s="708">
        <f t="shared" si="16"/>
        <v>57.419468999999999</v>
      </c>
      <c r="AN58" s="708">
        <f t="shared" si="16"/>
        <v>57.575969000000001</v>
      </c>
      <c r="AO58" s="708">
        <f t="shared" si="16"/>
        <v>57.736667000000004</v>
      </c>
      <c r="AP58" s="708">
        <f t="shared" si="16"/>
        <v>57.903790000000001</v>
      </c>
      <c r="AQ58" s="708">
        <f t="shared" si="16"/>
        <v>58.079321999999998</v>
      </c>
      <c r="AR58" s="708">
        <f t="shared" si="16"/>
        <v>58.263857999999999</v>
      </c>
      <c r="AS58" s="708">
        <f t="shared" si="16"/>
        <v>58.456989</v>
      </c>
      <c r="AT58" s="708">
        <f t="shared" si="16"/>
        <v>58.657794000000003</v>
      </c>
      <c r="AU58" s="708">
        <f t="shared" si="16"/>
        <v>58.867004000000001</v>
      </c>
      <c r="AV58" s="708">
        <f t="shared" si="16"/>
        <v>59.080220999999995</v>
      </c>
      <c r="AW58" s="708">
        <f t="shared" si="16"/>
        <v>59.301234999999998</v>
      </c>
      <c r="AX58" s="708">
        <f t="shared" si="16"/>
        <v>59.548421000000005</v>
      </c>
      <c r="AY58" s="708">
        <f t="shared" si="16"/>
        <v>59.846226000000001</v>
      </c>
      <c r="AZ58" s="708">
        <f t="shared" si="16"/>
        <v>60.210011999999999</v>
      </c>
      <c r="BA58" s="708">
        <f t="shared" si="16"/>
        <v>60.648849999999996</v>
      </c>
      <c r="BB58" s="708">
        <f t="shared" si="16"/>
        <v>61.151820000000001</v>
      </c>
      <c r="BC58" s="708">
        <f t="shared" si="16"/>
        <v>61.689620000000005</v>
      </c>
      <c r="BD58" s="708">
        <f t="shared" si="16"/>
        <v>62.221163999999995</v>
      </c>
      <c r="BE58" s="708">
        <f t="shared" si="16"/>
        <v>62.716684000000001</v>
      </c>
      <c r="BF58" s="708">
        <f t="shared" si="16"/>
        <v>63.164949</v>
      </c>
      <c r="BG58" s="708">
        <f t="shared" si="16"/>
        <v>63.573766000000006</v>
      </c>
      <c r="BH58" s="708">
        <f t="shared" si="16"/>
        <v>63.955654000000003</v>
      </c>
      <c r="BI58" s="708">
        <f t="shared" si="16"/>
        <v>64.331347999999991</v>
      </c>
      <c r="BJ58" s="708">
        <f t="shared" si="16"/>
        <v>64.715810000000005</v>
      </c>
    </row>
    <row r="60" spans="1:62" x14ac:dyDescent="0.25">
      <c r="A60" s="7" t="s">
        <v>93</v>
      </c>
      <c r="B60" s="7"/>
      <c r="C60" s="8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28"/>
    </row>
    <row r="61" spans="1:62" x14ac:dyDescent="0.25">
      <c r="A61" s="11" t="s">
        <v>854</v>
      </c>
      <c r="B61" s="11"/>
      <c r="C61" s="8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28"/>
    </row>
    <row r="62" spans="1:62" x14ac:dyDescent="0.25">
      <c r="A62" s="11"/>
      <c r="B62" s="11"/>
      <c r="C62" s="8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28"/>
    </row>
    <row r="63" spans="1:62" x14ac:dyDescent="0.25">
      <c r="A63" s="11"/>
      <c r="B63" s="11"/>
      <c r="C63" s="8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28"/>
    </row>
    <row r="64" spans="1:62" x14ac:dyDescent="0.25">
      <c r="A64" s="7" t="s">
        <v>96</v>
      </c>
      <c r="B64" s="7"/>
      <c r="C64" s="8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28"/>
    </row>
    <row r="65" spans="1:54" x14ac:dyDescent="0.25">
      <c r="A65" s="12">
        <v>1</v>
      </c>
      <c r="B65" s="12"/>
      <c r="C65" s="12" t="s">
        <v>855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28"/>
    </row>
    <row r="66" spans="1:54" x14ac:dyDescent="0.25">
      <c r="A66" s="10">
        <v>2</v>
      </c>
      <c r="B66" s="10"/>
      <c r="C66" s="12" t="s">
        <v>856</v>
      </c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28"/>
    </row>
    <row r="67" spans="1:54" x14ac:dyDescent="0.25">
      <c r="A67" s="12">
        <v>3</v>
      </c>
      <c r="B67" s="12"/>
      <c r="C67" s="13" t="s">
        <v>857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28"/>
    </row>
    <row r="68" spans="1:54" x14ac:dyDescent="0.25">
      <c r="A68" s="10">
        <v>4</v>
      </c>
      <c r="B68" s="10"/>
      <c r="C68" s="11" t="s">
        <v>858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28"/>
    </row>
    <row r="69" spans="1:54" x14ac:dyDescent="0.25">
      <c r="A69" s="10">
        <v>5</v>
      </c>
      <c r="B69" s="10"/>
      <c r="C69" s="11" t="s">
        <v>859</v>
      </c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28"/>
    </row>
    <row r="70" spans="1:54" x14ac:dyDescent="0.25">
      <c r="A70" s="10">
        <v>6</v>
      </c>
      <c r="B70" s="10"/>
      <c r="C70" s="11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28"/>
    </row>
    <row r="71" spans="1:54" x14ac:dyDescent="0.25">
      <c r="A71" s="10">
        <v>7</v>
      </c>
      <c r="B71" s="10"/>
      <c r="C71" s="11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28"/>
    </row>
    <row r="72" spans="1:54" x14ac:dyDescent="0.25">
      <c r="A72" s="10">
        <v>8</v>
      </c>
      <c r="B72" s="10"/>
      <c r="C72" s="11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28"/>
    </row>
    <row r="73" spans="1:54" x14ac:dyDescent="0.25">
      <c r="A73" s="7" t="s">
        <v>101</v>
      </c>
      <c r="B73" s="7"/>
      <c r="C73" s="8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28"/>
    </row>
    <row r="74" spans="1:54" x14ac:dyDescent="0.25">
      <c r="A74" s="8">
        <v>1</v>
      </c>
      <c r="B74" s="8"/>
      <c r="C74" s="16" t="s">
        <v>860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28"/>
    </row>
    <row r="75" spans="1:54" x14ac:dyDescent="0.25">
      <c r="A75" s="8">
        <v>2</v>
      </c>
      <c r="B75" s="8"/>
      <c r="C75" s="14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28"/>
    </row>
    <row r="76" spans="1:54" x14ac:dyDescent="0.25">
      <c r="A76" s="625" t="s">
        <v>861</v>
      </c>
      <c r="B76" s="626"/>
      <c r="C76" s="626"/>
      <c r="D76" s="626"/>
      <c r="E76" s="626"/>
      <c r="F76" s="626"/>
      <c r="G76" s="626"/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/>
      <c r="S76" s="626"/>
      <c r="T76" s="626"/>
      <c r="U76" s="626"/>
      <c r="V76" s="626"/>
      <c r="W76" s="626"/>
      <c r="X76" s="626"/>
      <c r="Y76" s="626"/>
      <c r="Z76" s="626"/>
      <c r="AA76" s="626"/>
      <c r="AB76" s="626"/>
      <c r="AC76" s="626"/>
      <c r="AD76" s="626"/>
      <c r="AE76" s="626"/>
      <c r="AF76" s="626"/>
      <c r="AG76" s="626"/>
      <c r="AH76" s="626"/>
      <c r="AI76" s="626"/>
      <c r="AJ76" s="626"/>
      <c r="AK76" s="626"/>
      <c r="AL76" s="626"/>
      <c r="AM76" s="626"/>
      <c r="AN76" s="626"/>
      <c r="AO76" s="626"/>
      <c r="AP76" s="626"/>
      <c r="AQ76" s="626"/>
      <c r="AR76" s="626"/>
      <c r="AS76" s="626"/>
      <c r="AT76" s="626"/>
      <c r="AU76" s="626"/>
      <c r="AV76" s="626"/>
      <c r="AW76" s="626"/>
      <c r="AX76" s="626"/>
      <c r="AY76" s="626"/>
      <c r="AZ76" s="626"/>
      <c r="BA76" s="626"/>
      <c r="BB76" s="627"/>
    </row>
    <row r="77" spans="1:54" x14ac:dyDescent="0.25">
      <c r="A77" s="628" t="s">
        <v>862</v>
      </c>
      <c r="B77" s="628"/>
      <c r="C77" s="626"/>
      <c r="D77" s="626"/>
      <c r="E77" s="626"/>
      <c r="F77" s="626"/>
      <c r="G77" s="626"/>
      <c r="H77" s="626"/>
      <c r="I77" s="626"/>
      <c r="J77" s="626"/>
      <c r="K77" s="626"/>
      <c r="L77" s="626"/>
      <c r="M77" s="626"/>
      <c r="N77" s="626"/>
      <c r="O77" s="626"/>
      <c r="P77" s="626"/>
      <c r="Q77" s="626"/>
      <c r="R77" s="626"/>
      <c r="S77" s="626"/>
      <c r="T77" s="626"/>
      <c r="U77" s="626"/>
      <c r="V77" s="626"/>
      <c r="W77" s="626"/>
      <c r="X77" s="626"/>
      <c r="Y77" s="626"/>
      <c r="Z77" s="626"/>
      <c r="AA77" s="626"/>
      <c r="AB77" s="626"/>
      <c r="AC77" s="626"/>
      <c r="AD77" s="626"/>
      <c r="AE77" s="626"/>
      <c r="AF77" s="626"/>
      <c r="AG77" s="626"/>
      <c r="AH77" s="626"/>
      <c r="AI77" s="626"/>
      <c r="AJ77" s="626"/>
      <c r="AK77" s="626"/>
      <c r="AL77" s="626"/>
      <c r="AM77" s="626"/>
      <c r="AN77" s="626"/>
      <c r="AO77" s="626"/>
      <c r="AP77" s="626"/>
      <c r="AQ77" s="626"/>
      <c r="AR77" s="626"/>
      <c r="AS77" s="626"/>
      <c r="AT77" s="626"/>
      <c r="AU77" s="626"/>
      <c r="AV77" s="626"/>
      <c r="AW77" s="626"/>
      <c r="AX77" s="626"/>
      <c r="AY77" s="626"/>
      <c r="AZ77" s="626"/>
      <c r="BA77" s="626"/>
      <c r="BB77" s="627"/>
    </row>
    <row r="78" spans="1:54" x14ac:dyDescent="0.25">
      <c r="A78" s="626"/>
      <c r="B78" s="626"/>
      <c r="C78" s="629" t="s">
        <v>863</v>
      </c>
      <c r="D78" s="626"/>
      <c r="E78" s="626"/>
      <c r="F78" s="626"/>
      <c r="G78" s="626"/>
      <c r="H78" s="626"/>
      <c r="I78" s="626"/>
      <c r="J78" s="626"/>
      <c r="K78" s="626"/>
      <c r="L78" s="626"/>
      <c r="M78" s="626"/>
      <c r="N78" s="626"/>
      <c r="O78" s="626"/>
      <c r="P78" s="626"/>
      <c r="Q78" s="626"/>
      <c r="R78" s="626"/>
      <c r="S78" s="626"/>
      <c r="T78" s="626"/>
      <c r="U78" s="626"/>
      <c r="V78" s="626"/>
      <c r="W78" s="626"/>
      <c r="X78" s="626"/>
      <c r="Y78" s="626"/>
      <c r="Z78" s="626"/>
      <c r="AA78" s="626"/>
      <c r="AB78" s="626"/>
      <c r="AC78" s="626"/>
      <c r="AD78" s="626"/>
      <c r="AE78" s="626"/>
      <c r="AF78" s="626"/>
      <c r="AG78" s="626"/>
      <c r="AH78" s="626"/>
      <c r="AI78" s="626"/>
      <c r="AJ78" s="626"/>
      <c r="AK78" s="626"/>
      <c r="AL78" s="626"/>
      <c r="AM78" s="626"/>
      <c r="AN78" s="626"/>
      <c r="AO78" s="626"/>
      <c r="AP78" s="626"/>
      <c r="AQ78" s="626"/>
      <c r="AR78" s="626"/>
      <c r="AS78" s="626"/>
      <c r="AT78" s="626"/>
      <c r="AU78" s="626"/>
      <c r="AV78" s="626"/>
      <c r="AW78" s="626"/>
      <c r="AX78" s="626"/>
      <c r="AY78" s="626"/>
      <c r="AZ78" s="626"/>
      <c r="BA78" s="626"/>
      <c r="BB78" s="627"/>
    </row>
    <row r="79" spans="1:54" x14ac:dyDescent="0.25">
      <c r="A79" s="626"/>
      <c r="B79" s="626"/>
      <c r="C79" s="626">
        <v>1</v>
      </c>
      <c r="D79" s="629" t="s">
        <v>864</v>
      </c>
      <c r="E79" s="626"/>
      <c r="F79" s="626">
        <f>F80/C80</f>
        <v>4.276041666666667</v>
      </c>
      <c r="G79" s="626" t="s">
        <v>865</v>
      </c>
      <c r="H79" s="626"/>
      <c r="I79" s="626"/>
      <c r="J79" s="626"/>
      <c r="K79" s="626"/>
      <c r="L79" s="626"/>
      <c r="M79" s="626"/>
      <c r="N79" s="626"/>
      <c r="O79" s="626"/>
      <c r="P79" s="626"/>
      <c r="Q79" s="626"/>
      <c r="R79" s="626"/>
      <c r="S79" s="626"/>
      <c r="T79" s="626"/>
      <c r="U79" s="626"/>
      <c r="V79" s="626"/>
      <c r="W79" s="626"/>
      <c r="X79" s="626"/>
      <c r="Y79" s="626"/>
      <c r="Z79" s="626"/>
      <c r="AA79" s="626"/>
      <c r="AB79" s="626"/>
      <c r="AC79" s="626"/>
      <c r="AD79" s="626"/>
      <c r="AE79" s="626"/>
      <c r="AF79" s="626"/>
      <c r="AG79" s="626"/>
      <c r="AH79" s="626"/>
      <c r="AI79" s="626"/>
      <c r="AJ79" s="626"/>
      <c r="AK79" s="626"/>
      <c r="AL79" s="626"/>
      <c r="AM79" s="626"/>
      <c r="AN79" s="626"/>
      <c r="AO79" s="626"/>
      <c r="AP79" s="626"/>
      <c r="AQ79" s="626"/>
      <c r="AR79" s="626"/>
      <c r="AS79" s="626"/>
      <c r="AT79" s="626"/>
      <c r="AU79" s="626"/>
      <c r="AV79" s="626"/>
      <c r="AW79" s="626"/>
      <c r="AX79" s="626"/>
      <c r="AY79" s="626"/>
      <c r="AZ79" s="626"/>
      <c r="BA79" s="626"/>
      <c r="BB79" s="627"/>
    </row>
    <row r="80" spans="1:54" x14ac:dyDescent="0.25">
      <c r="A80" s="626"/>
      <c r="B80" s="626"/>
      <c r="C80" s="626">
        <v>384</v>
      </c>
      <c r="D80" s="626" t="s">
        <v>866</v>
      </c>
      <c r="E80" s="630" t="s">
        <v>867</v>
      </c>
      <c r="F80" s="626">
        <v>1642</v>
      </c>
      <c r="G80" s="629" t="s">
        <v>868</v>
      </c>
      <c r="H80" s="626"/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6"/>
      <c r="AH80" s="626"/>
      <c r="AI80" s="626"/>
      <c r="AJ80" s="626"/>
      <c r="AK80" s="626"/>
      <c r="AL80" s="626"/>
      <c r="AM80" s="626"/>
      <c r="AN80" s="626"/>
      <c r="AO80" s="626"/>
      <c r="AP80" s="626"/>
      <c r="AQ80" s="626"/>
      <c r="AR80" s="626"/>
      <c r="AS80" s="626"/>
      <c r="AT80" s="626"/>
      <c r="AU80" s="626"/>
      <c r="AV80" s="626"/>
      <c r="AW80" s="626"/>
      <c r="AX80" s="626"/>
      <c r="AY80" s="626"/>
      <c r="AZ80" s="626"/>
      <c r="BA80" s="626"/>
      <c r="BB80" s="627"/>
    </row>
    <row r="81" spans="1:54" x14ac:dyDescent="0.25">
      <c r="A81" s="626"/>
      <c r="B81" s="626"/>
      <c r="C81" s="631" t="s">
        <v>869</v>
      </c>
      <c r="D81" s="626"/>
      <c r="E81" s="626"/>
      <c r="F81" s="626"/>
      <c r="G81" s="626"/>
      <c r="H81" s="626"/>
      <c r="I81" s="626"/>
      <c r="J81" s="626"/>
      <c r="K81" s="626"/>
      <c r="L81" s="626"/>
      <c r="M81" s="626"/>
      <c r="N81" s="626"/>
      <c r="O81" s="626"/>
      <c r="P81" s="626"/>
      <c r="Q81" s="626"/>
      <c r="R81" s="626"/>
      <c r="S81" s="626"/>
      <c r="T81" s="626"/>
      <c r="U81" s="626"/>
      <c r="V81" s="626"/>
      <c r="W81" s="626"/>
      <c r="X81" s="626"/>
      <c r="Y81" s="626"/>
      <c r="Z81" s="626"/>
      <c r="AA81" s="626"/>
      <c r="AB81" s="626"/>
      <c r="AC81" s="626"/>
      <c r="AD81" s="626"/>
      <c r="AE81" s="626"/>
      <c r="AF81" s="626"/>
      <c r="AG81" s="626"/>
      <c r="AH81" s="626"/>
      <c r="AI81" s="626"/>
      <c r="AJ81" s="626"/>
      <c r="AK81" s="626"/>
      <c r="AL81" s="626"/>
      <c r="AM81" s="626"/>
      <c r="AN81" s="626"/>
      <c r="AO81" s="626"/>
      <c r="AP81" s="626"/>
      <c r="AQ81" s="626"/>
      <c r="AR81" s="626"/>
      <c r="AS81" s="626"/>
      <c r="AT81" s="626"/>
      <c r="AU81" s="626"/>
      <c r="AV81" s="626"/>
      <c r="AW81" s="626"/>
      <c r="AX81" s="626"/>
      <c r="AY81" s="626"/>
      <c r="AZ81" s="626"/>
      <c r="BA81" s="626"/>
      <c r="BB81" s="627"/>
    </row>
    <row r="82" spans="1:54" x14ac:dyDescent="0.25">
      <c r="A82" s="625" t="s">
        <v>117</v>
      </c>
      <c r="B82" s="626"/>
      <c r="C82" s="626"/>
      <c r="D82" s="626"/>
      <c r="E82" s="626"/>
      <c r="F82" s="626"/>
      <c r="G82" s="626"/>
      <c r="H82" s="626"/>
      <c r="I82" s="626"/>
      <c r="J82" s="626"/>
      <c r="K82" s="626"/>
      <c r="L82" s="626"/>
      <c r="M82" s="626"/>
      <c r="N82" s="626"/>
      <c r="O82" s="626"/>
      <c r="P82" s="626"/>
      <c r="Q82" s="626"/>
      <c r="R82" s="626"/>
      <c r="S82" s="626"/>
      <c r="T82" s="626"/>
      <c r="U82" s="626"/>
      <c r="V82" s="626"/>
      <c r="W82" s="626"/>
      <c r="X82" s="626"/>
      <c r="Y82" s="626"/>
      <c r="Z82" s="626"/>
      <c r="AA82" s="626"/>
      <c r="AB82" s="626"/>
      <c r="AC82" s="626"/>
      <c r="AD82" s="626"/>
      <c r="AE82" s="626"/>
      <c r="AF82" s="626"/>
      <c r="AG82" s="626"/>
      <c r="AH82" s="626"/>
      <c r="AI82" s="626"/>
      <c r="AJ82" s="626"/>
      <c r="AK82" s="626"/>
      <c r="AL82" s="626"/>
      <c r="AM82" s="626"/>
      <c r="AN82" s="626"/>
      <c r="AO82" s="626"/>
      <c r="AP82" s="626"/>
      <c r="AQ82" s="626"/>
      <c r="AR82" s="626"/>
      <c r="AS82" s="626"/>
      <c r="AT82" s="626"/>
      <c r="AU82" s="626"/>
      <c r="AV82" s="626"/>
      <c r="AW82" s="626"/>
      <c r="AX82" s="626"/>
      <c r="AY82" s="626"/>
      <c r="AZ82" s="626"/>
      <c r="BA82" s="626"/>
      <c r="BB82" s="627"/>
    </row>
    <row r="83" spans="1:54" x14ac:dyDescent="0.25">
      <c r="A83" s="626"/>
      <c r="B83" s="626"/>
      <c r="C83" s="626"/>
      <c r="D83" s="626"/>
      <c r="E83" s="626"/>
      <c r="F83" s="626"/>
      <c r="G83" s="626"/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26"/>
      <c r="U83" s="626"/>
      <c r="V83" s="626"/>
      <c r="W83" s="626"/>
      <c r="X83" s="626"/>
      <c r="Y83" s="626"/>
      <c r="Z83" s="626"/>
      <c r="AA83" s="626"/>
      <c r="AB83" s="626"/>
      <c r="AC83" s="626"/>
      <c r="AD83" s="626"/>
      <c r="AE83" s="626"/>
      <c r="AF83" s="626"/>
      <c r="AG83" s="626"/>
      <c r="AH83" s="626"/>
      <c r="AI83" s="626"/>
      <c r="AJ83" s="626"/>
      <c r="AK83" s="626"/>
      <c r="AL83" s="626"/>
      <c r="AM83" s="626"/>
      <c r="AN83" s="626"/>
      <c r="AO83" s="626"/>
      <c r="AP83" s="626"/>
      <c r="AQ83" s="626"/>
      <c r="AR83" s="626"/>
      <c r="AS83" s="626"/>
      <c r="AT83" s="626"/>
      <c r="AU83" s="626"/>
      <c r="AV83" s="626"/>
      <c r="AW83" s="626"/>
      <c r="AX83" s="626"/>
      <c r="AY83" s="626"/>
      <c r="AZ83" s="626"/>
      <c r="BA83" s="626"/>
      <c r="BB83" s="627"/>
    </row>
    <row r="84" spans="1:54" x14ac:dyDescent="0.25">
      <c r="A84" s="632" t="s">
        <v>870</v>
      </c>
      <c r="B84" s="625"/>
      <c r="C84" s="625">
        <v>1960</v>
      </c>
      <c r="D84" s="625">
        <v>1961</v>
      </c>
      <c r="E84" s="625">
        <v>1962</v>
      </c>
      <c r="F84" s="625">
        <v>1963</v>
      </c>
      <c r="G84" s="625">
        <v>1964</v>
      </c>
      <c r="H84" s="625">
        <v>1965</v>
      </c>
      <c r="I84" s="625">
        <v>1966</v>
      </c>
      <c r="J84" s="625">
        <v>1967</v>
      </c>
      <c r="K84" s="625">
        <v>1968</v>
      </c>
      <c r="L84" s="625">
        <v>1969</v>
      </c>
      <c r="M84" s="625">
        <v>1970</v>
      </c>
      <c r="N84" s="625">
        <v>1971</v>
      </c>
      <c r="O84" s="625">
        <v>1972</v>
      </c>
      <c r="P84" s="625">
        <v>1973</v>
      </c>
      <c r="Q84" s="625">
        <v>1974</v>
      </c>
      <c r="R84" s="625">
        <v>1975</v>
      </c>
      <c r="S84" s="625">
        <v>1976</v>
      </c>
      <c r="T84" s="625">
        <v>1977</v>
      </c>
      <c r="U84" s="625">
        <v>1978</v>
      </c>
      <c r="V84" s="625">
        <v>1979</v>
      </c>
      <c r="W84" s="625">
        <v>1980</v>
      </c>
      <c r="X84" s="625">
        <v>1981</v>
      </c>
      <c r="Y84" s="625">
        <v>1982</v>
      </c>
      <c r="Z84" s="625">
        <v>1983</v>
      </c>
      <c r="AA84" s="625">
        <v>1984</v>
      </c>
      <c r="AB84" s="625">
        <v>1985</v>
      </c>
      <c r="AC84" s="625">
        <v>1986</v>
      </c>
      <c r="AD84" s="625">
        <v>1987</v>
      </c>
      <c r="AE84" s="625">
        <v>1988</v>
      </c>
      <c r="AF84" s="625">
        <v>1989</v>
      </c>
      <c r="AG84" s="625">
        <v>1990</v>
      </c>
      <c r="AH84" s="625">
        <v>1991</v>
      </c>
      <c r="AI84" s="625">
        <v>1992</v>
      </c>
      <c r="AJ84" s="625">
        <v>1993</v>
      </c>
      <c r="AK84" s="625">
        <v>1994</v>
      </c>
      <c r="AL84" s="625">
        <v>1995</v>
      </c>
      <c r="AM84" s="625">
        <v>1996</v>
      </c>
      <c r="AN84" s="625">
        <v>1997</v>
      </c>
      <c r="AO84" s="625">
        <v>1998</v>
      </c>
      <c r="AP84" s="625">
        <v>1999</v>
      </c>
      <c r="AQ84" s="625">
        <v>2000</v>
      </c>
      <c r="AR84" s="625">
        <v>2001</v>
      </c>
      <c r="AS84" s="625">
        <v>2002</v>
      </c>
      <c r="AT84" s="625">
        <v>2003</v>
      </c>
      <c r="AU84" s="625">
        <v>2004</v>
      </c>
      <c r="AV84" s="625">
        <v>2005</v>
      </c>
      <c r="AW84" s="625">
        <v>2006</v>
      </c>
      <c r="AX84" s="625">
        <v>2007</v>
      </c>
      <c r="AY84" s="625">
        <v>2008</v>
      </c>
      <c r="AZ84" s="625">
        <v>2009</v>
      </c>
      <c r="BA84" s="625">
        <v>2010</v>
      </c>
      <c r="BB84" s="633"/>
    </row>
    <row r="85" spans="1:54" x14ac:dyDescent="0.25">
      <c r="A85" s="629" t="s">
        <v>871</v>
      </c>
      <c r="B85" s="629" t="s">
        <v>355</v>
      </c>
      <c r="C85" s="634">
        <f t="shared" ref="C85:AH85" si="17">C106</f>
        <v>2087191.1030481856</v>
      </c>
      <c r="D85" s="634">
        <f t="shared" si="17"/>
        <v>2121700.010551624</v>
      </c>
      <c r="E85" s="634">
        <f t="shared" si="17"/>
        <v>2113861.3659505537</v>
      </c>
      <c r="F85" s="634">
        <f t="shared" si="17"/>
        <v>2148742.5160065438</v>
      </c>
      <c r="G85" s="634">
        <f t="shared" si="17"/>
        <v>2152675.9204787626</v>
      </c>
      <c r="H85" s="634">
        <f t="shared" si="17"/>
        <v>2188596.0249251635</v>
      </c>
      <c r="I85" s="634">
        <f t="shared" si="17"/>
        <v>2203870.7235243786</v>
      </c>
      <c r="J85" s="634">
        <f t="shared" si="17"/>
        <v>2202918.1675516958</v>
      </c>
      <c r="K85" s="634">
        <f t="shared" si="17"/>
        <v>2212920.384338751</v>
      </c>
      <c r="L85" s="634">
        <f t="shared" si="17"/>
        <v>2233392.8535560975</v>
      </c>
      <c r="M85" s="634">
        <f t="shared" si="17"/>
        <v>2269338.1789105772</v>
      </c>
      <c r="N85" s="634">
        <f t="shared" si="17"/>
        <v>2252831.1134770969</v>
      </c>
      <c r="O85" s="634">
        <f t="shared" si="17"/>
        <v>2206371.1662515174</v>
      </c>
      <c r="P85" s="634">
        <f t="shared" si="17"/>
        <v>2257502.9653507671</v>
      </c>
      <c r="Q85" s="634">
        <f t="shared" si="17"/>
        <v>2178440.0610347413</v>
      </c>
      <c r="R85" s="634">
        <f t="shared" si="17"/>
        <v>2185566.853602618</v>
      </c>
      <c r="S85" s="634">
        <f t="shared" si="17"/>
        <v>2216932.8009504108</v>
      </c>
      <c r="T85" s="634">
        <f t="shared" si="17"/>
        <v>2211108.6365239741</v>
      </c>
      <c r="U85" s="634">
        <f t="shared" si="17"/>
        <v>2165589.6098558004</v>
      </c>
      <c r="V85" s="634">
        <f t="shared" si="17"/>
        <v>2213716.3382440931</v>
      </c>
      <c r="W85" s="634">
        <f t="shared" si="17"/>
        <v>2180187.9987551221</v>
      </c>
      <c r="X85" s="634">
        <f t="shared" si="17"/>
        <v>2163061.82783724</v>
      </c>
      <c r="Y85" s="634">
        <f t="shared" si="17"/>
        <v>2184097.6166148726</v>
      </c>
      <c r="Z85" s="634">
        <f t="shared" si="17"/>
        <v>2181208.6585246404</v>
      </c>
      <c r="AA85" s="634">
        <f t="shared" si="17"/>
        <v>2193813.8989414875</v>
      </c>
      <c r="AB85" s="634">
        <f t="shared" si="17"/>
        <v>2241057.2479604045</v>
      </c>
      <c r="AC85" s="634">
        <f t="shared" si="17"/>
        <v>2259266.0918249618</v>
      </c>
      <c r="AD85" s="634">
        <f t="shared" si="17"/>
        <v>2275034.8560232008</v>
      </c>
      <c r="AE85" s="634">
        <f t="shared" si="17"/>
        <v>2295835.5020967522</v>
      </c>
      <c r="AF85" s="634">
        <f t="shared" si="17"/>
        <v>2280175.0992921116</v>
      </c>
      <c r="AG85" s="634">
        <f t="shared" si="17"/>
        <v>2303488.4961339915</v>
      </c>
      <c r="AH85" s="634">
        <f t="shared" si="17"/>
        <v>2286201.7762379539</v>
      </c>
      <c r="AI85" s="634">
        <f t="shared" ref="AI85:BA85" si="18">AI106</f>
        <v>2337403.4612915409</v>
      </c>
      <c r="AJ85" s="634">
        <f t="shared" si="18"/>
        <v>2305798.0223811069</v>
      </c>
      <c r="AK85" s="634">
        <f t="shared" si="18"/>
        <v>2324448.6753274249</v>
      </c>
      <c r="AL85" s="634">
        <f t="shared" si="18"/>
        <v>2295146.4059833437</v>
      </c>
      <c r="AM85" s="634">
        <f t="shared" si="18"/>
        <v>2362096.0453731827</v>
      </c>
      <c r="AN85" s="634">
        <f t="shared" si="18"/>
        <v>2413106.6855146224</v>
      </c>
      <c r="AO85" s="634">
        <f t="shared" si="18"/>
        <v>2438565.4631277579</v>
      </c>
      <c r="AP85" s="634">
        <f t="shared" si="18"/>
        <v>2481981.8986508031</v>
      </c>
      <c r="AQ85" s="634">
        <f t="shared" si="18"/>
        <v>2462995.4473600001</v>
      </c>
      <c r="AR85" s="634">
        <f t="shared" si="18"/>
        <v>2499856.013853658</v>
      </c>
      <c r="AS85" s="634">
        <f t="shared" si="18"/>
        <v>2521015.7956330753</v>
      </c>
      <c r="AT85" s="634">
        <f t="shared" si="18"/>
        <v>2519666.9178393814</v>
      </c>
      <c r="AU85" s="634">
        <f t="shared" si="18"/>
        <v>2565783.2243214757</v>
      </c>
      <c r="AV85" s="634">
        <f t="shared" si="18"/>
        <v>2576134.6131323739</v>
      </c>
      <c r="AW85" s="634">
        <f t="shared" si="18"/>
        <v>2594910.6559167164</v>
      </c>
      <c r="AX85" s="634">
        <f t="shared" si="18"/>
        <v>2600448.950758358</v>
      </c>
      <c r="AY85" s="634">
        <f t="shared" si="18"/>
        <v>2627157.2409689473</v>
      </c>
      <c r="AZ85" s="634">
        <f t="shared" si="18"/>
        <v>2642050.5377766569</v>
      </c>
      <c r="BA85" s="634">
        <f t="shared" si="18"/>
        <v>2656847.3716056636</v>
      </c>
      <c r="BB85" s="635"/>
    </row>
    <row r="86" spans="1:54" x14ac:dyDescent="0.25">
      <c r="A86" s="629" t="s">
        <v>872</v>
      </c>
      <c r="B86" s="629" t="s">
        <v>355</v>
      </c>
      <c r="C86" s="634">
        <f t="shared" ref="C86:AH86" si="19">C114</f>
        <v>191542.99780863003</v>
      </c>
      <c r="D86" s="634">
        <f t="shared" si="19"/>
        <v>193628.18286736473</v>
      </c>
      <c r="E86" s="634">
        <f t="shared" si="19"/>
        <v>191835.09610450926</v>
      </c>
      <c r="F86" s="634">
        <f t="shared" si="19"/>
        <v>193905.0874289599</v>
      </c>
      <c r="G86" s="634">
        <f t="shared" si="19"/>
        <v>193162.52817523456</v>
      </c>
      <c r="H86" s="634">
        <f t="shared" si="19"/>
        <v>195269.86006309462</v>
      </c>
      <c r="I86" s="634">
        <f t="shared" si="19"/>
        <v>195509.07648004446</v>
      </c>
      <c r="J86" s="634">
        <f t="shared" si="19"/>
        <v>194301.44390495421</v>
      </c>
      <c r="K86" s="634">
        <f t="shared" si="19"/>
        <v>194055.42863046625</v>
      </c>
      <c r="L86" s="634">
        <f t="shared" si="19"/>
        <v>194712.03366968257</v>
      </c>
      <c r="M86" s="634">
        <f t="shared" si="19"/>
        <v>196688.83197774112</v>
      </c>
      <c r="N86" s="634">
        <f t="shared" si="19"/>
        <v>194109.54891027685</v>
      </c>
      <c r="O86" s="634">
        <f t="shared" si="19"/>
        <v>188981.55375205717</v>
      </c>
      <c r="P86" s="634">
        <f t="shared" si="19"/>
        <v>192210.16912948681</v>
      </c>
      <c r="Q86" s="634">
        <f t="shared" si="19"/>
        <v>184367.88059795822</v>
      </c>
      <c r="R86" s="634">
        <f t="shared" si="19"/>
        <v>183856.75892460093</v>
      </c>
      <c r="S86" s="634">
        <f t="shared" si="19"/>
        <v>185365.08616858406</v>
      </c>
      <c r="T86" s="634">
        <f t="shared" si="19"/>
        <v>183750.80297204375</v>
      </c>
      <c r="U86" s="634">
        <f t="shared" si="19"/>
        <v>178863.91560422571</v>
      </c>
      <c r="V86" s="634">
        <f t="shared" si="19"/>
        <v>181710.24195058752</v>
      </c>
      <c r="W86" s="634">
        <f t="shared" si="19"/>
        <v>177846.56750003743</v>
      </c>
      <c r="X86" s="634">
        <f t="shared" si="19"/>
        <v>175346.70844024696</v>
      </c>
      <c r="Y86" s="634">
        <f t="shared" si="19"/>
        <v>175938.42187760415</v>
      </c>
      <c r="Z86" s="634">
        <f t="shared" si="19"/>
        <v>174593.6425070072</v>
      </c>
      <c r="AA86" s="634">
        <f t="shared" si="19"/>
        <v>174484.13397666323</v>
      </c>
      <c r="AB86" s="634">
        <f t="shared" si="19"/>
        <v>177099.04088261139</v>
      </c>
      <c r="AC86" s="634">
        <f t="shared" si="19"/>
        <v>177386.13263620238</v>
      </c>
      <c r="AD86" s="634">
        <f t="shared" si="19"/>
        <v>177464.31864077674</v>
      </c>
      <c r="AE86" s="634">
        <f t="shared" si="19"/>
        <v>177916.37264056347</v>
      </c>
      <c r="AF86" s="634">
        <f t="shared" si="19"/>
        <v>175540.247434786</v>
      </c>
      <c r="AG86" s="634">
        <f t="shared" si="19"/>
        <v>176160.63494890058</v>
      </c>
      <c r="AH86" s="634">
        <f t="shared" si="19"/>
        <v>173673.0320777875</v>
      </c>
      <c r="AI86" s="634">
        <f t="shared" ref="AI86:BA86" si="20">AI114</f>
        <v>176370.91112737154</v>
      </c>
      <c r="AJ86" s="634">
        <f t="shared" si="20"/>
        <v>172810.51217791214</v>
      </c>
      <c r="AK86" s="634">
        <f t="shared" si="20"/>
        <v>173023.21490469968</v>
      </c>
      <c r="AL86" s="634">
        <f t="shared" si="20"/>
        <v>169671.91308402119</v>
      </c>
      <c r="AM86" s="634">
        <f t="shared" si="20"/>
        <v>173416.97441386376</v>
      </c>
      <c r="AN86" s="634">
        <f t="shared" si="20"/>
        <v>175931.70864839453</v>
      </c>
      <c r="AO86" s="634">
        <f t="shared" si="20"/>
        <v>176544.55327775789</v>
      </c>
      <c r="AP86" s="634">
        <f t="shared" si="20"/>
        <v>178422.36132540082</v>
      </c>
      <c r="AQ86" s="634">
        <f t="shared" si="20"/>
        <v>175801.75450002358</v>
      </c>
      <c r="AR86" s="634">
        <f t="shared" si="20"/>
        <v>177158.23935575204</v>
      </c>
      <c r="AS86" s="634">
        <f t="shared" si="20"/>
        <v>177372.46984244091</v>
      </c>
      <c r="AT86" s="634">
        <f t="shared" si="20"/>
        <v>175992.9460746893</v>
      </c>
      <c r="AU86" s="634">
        <f t="shared" si="20"/>
        <v>177905.93228978931</v>
      </c>
      <c r="AV86" s="634">
        <f t="shared" si="20"/>
        <v>177310.26611697796</v>
      </c>
      <c r="AW86" s="634">
        <f t="shared" si="20"/>
        <v>177279.60201693181</v>
      </c>
      <c r="AX86" s="634">
        <f t="shared" si="20"/>
        <v>176332.16256856202</v>
      </c>
      <c r="AY86" s="634">
        <f t="shared" si="20"/>
        <v>176803.78514659547</v>
      </c>
      <c r="AZ86" s="634">
        <f t="shared" si="20"/>
        <v>176459.06615659187</v>
      </c>
      <c r="BA86" s="634">
        <f t="shared" si="20"/>
        <v>176092.76739717377</v>
      </c>
      <c r="BB86" s="635"/>
    </row>
    <row r="87" spans="1:54" x14ac:dyDescent="0.25">
      <c r="A87" s="629" t="s">
        <v>873</v>
      </c>
      <c r="B87" s="629" t="s">
        <v>260</v>
      </c>
      <c r="C87" s="636">
        <f t="shared" ref="C87:AH87" si="21">C86/C85</f>
        <v>9.1770704430895605E-2</v>
      </c>
      <c r="D87" s="636">
        <f t="shared" si="21"/>
        <v>9.1260867184057293E-2</v>
      </c>
      <c r="E87" s="636">
        <f t="shared" si="21"/>
        <v>9.0751029937218952E-2</v>
      </c>
      <c r="F87" s="636">
        <f t="shared" si="21"/>
        <v>9.0241192690380681E-2</v>
      </c>
      <c r="G87" s="636">
        <f t="shared" si="21"/>
        <v>8.9731355443542354E-2</v>
      </c>
      <c r="H87" s="636">
        <f t="shared" si="21"/>
        <v>8.9221518196704042E-2</v>
      </c>
      <c r="I87" s="636">
        <f t="shared" si="21"/>
        <v>8.8711680949865743E-2</v>
      </c>
      <c r="J87" s="636">
        <f t="shared" si="21"/>
        <v>8.8201843703027402E-2</v>
      </c>
      <c r="K87" s="636">
        <f t="shared" si="21"/>
        <v>8.7692006456189117E-2</v>
      </c>
      <c r="L87" s="636">
        <f t="shared" si="21"/>
        <v>8.7182169209350818E-2</v>
      </c>
      <c r="M87" s="636">
        <f t="shared" si="21"/>
        <v>8.6672331962512492E-2</v>
      </c>
      <c r="N87" s="636">
        <f t="shared" si="21"/>
        <v>8.6162494715674234E-2</v>
      </c>
      <c r="O87" s="636">
        <f t="shared" si="21"/>
        <v>8.565265746883588E-2</v>
      </c>
      <c r="P87" s="636">
        <f t="shared" si="21"/>
        <v>8.5142820221997581E-2</v>
      </c>
      <c r="Q87" s="636">
        <f t="shared" si="21"/>
        <v>8.4632982975159282E-2</v>
      </c>
      <c r="R87" s="636">
        <f t="shared" si="21"/>
        <v>8.4123145728320955E-2</v>
      </c>
      <c r="S87" s="636">
        <f t="shared" si="21"/>
        <v>8.3613308481482643E-2</v>
      </c>
      <c r="T87" s="636">
        <f t="shared" si="21"/>
        <v>8.3103471234644344E-2</v>
      </c>
      <c r="U87" s="636">
        <f t="shared" si="21"/>
        <v>8.2593633987806059E-2</v>
      </c>
      <c r="V87" s="636">
        <f t="shared" si="21"/>
        <v>8.2083796740967732E-2</v>
      </c>
      <c r="W87" s="636">
        <f t="shared" si="21"/>
        <v>8.1573959494129433E-2</v>
      </c>
      <c r="X87" s="636">
        <f t="shared" si="21"/>
        <v>8.1064122247291107E-2</v>
      </c>
      <c r="Y87" s="636">
        <f t="shared" si="21"/>
        <v>8.0554285000452808E-2</v>
      </c>
      <c r="Z87" s="636">
        <f t="shared" si="21"/>
        <v>8.0044447753614523E-2</v>
      </c>
      <c r="AA87" s="636">
        <f t="shared" si="21"/>
        <v>7.9534610506776168E-2</v>
      </c>
      <c r="AB87" s="636">
        <f t="shared" si="21"/>
        <v>7.9024773259937897E-2</v>
      </c>
      <c r="AC87" s="636">
        <f t="shared" si="21"/>
        <v>7.8514936013099557E-2</v>
      </c>
      <c r="AD87" s="636">
        <f t="shared" si="21"/>
        <v>7.8005098766261258E-2</v>
      </c>
      <c r="AE87" s="636">
        <f t="shared" si="21"/>
        <v>7.7495261519422931E-2</v>
      </c>
      <c r="AF87" s="636">
        <f t="shared" si="21"/>
        <v>7.6985424272584632E-2</v>
      </c>
      <c r="AG87" s="636">
        <f t="shared" si="21"/>
        <v>7.6475587025746319E-2</v>
      </c>
      <c r="AH87" s="636">
        <f t="shared" si="21"/>
        <v>7.5965749778908034E-2</v>
      </c>
      <c r="AI87" s="636">
        <f t="shared" ref="AI87:BA87" si="22">AI86/AI85</f>
        <v>7.5455912532069722E-2</v>
      </c>
      <c r="AJ87" s="636">
        <f t="shared" si="22"/>
        <v>7.4946075285231409E-2</v>
      </c>
      <c r="AK87" s="636">
        <f t="shared" si="22"/>
        <v>7.4436238038393082E-2</v>
      </c>
      <c r="AL87" s="636">
        <f t="shared" si="22"/>
        <v>7.3926400791554783E-2</v>
      </c>
      <c r="AM87" s="636">
        <f t="shared" si="22"/>
        <v>7.3416563544716471E-2</v>
      </c>
      <c r="AN87" s="636">
        <f t="shared" si="22"/>
        <v>7.2906726297878158E-2</v>
      </c>
      <c r="AO87" s="636">
        <f t="shared" si="22"/>
        <v>7.2396889051039845E-2</v>
      </c>
      <c r="AP87" s="636">
        <f t="shared" si="22"/>
        <v>7.188705180420156E-2</v>
      </c>
      <c r="AQ87" s="636">
        <f t="shared" si="22"/>
        <v>7.1377214557363233E-2</v>
      </c>
      <c r="AR87" s="636">
        <f t="shared" si="22"/>
        <v>7.0867377310524934E-2</v>
      </c>
      <c r="AS87" s="636">
        <f t="shared" si="22"/>
        <v>7.0357540063686622E-2</v>
      </c>
      <c r="AT87" s="636">
        <f t="shared" si="22"/>
        <v>6.9847702816848323E-2</v>
      </c>
      <c r="AU87" s="636">
        <f t="shared" si="22"/>
        <v>6.933786557001001E-2</v>
      </c>
      <c r="AV87" s="636">
        <f t="shared" si="22"/>
        <v>6.8828028323171683E-2</v>
      </c>
      <c r="AW87" s="636">
        <f t="shared" si="22"/>
        <v>6.8318191076333371E-2</v>
      </c>
      <c r="AX87" s="636">
        <f t="shared" si="22"/>
        <v>6.7808353829495099E-2</v>
      </c>
      <c r="AY87" s="636">
        <f t="shared" si="22"/>
        <v>6.7298516582656759E-2</v>
      </c>
      <c r="AZ87" s="636">
        <f t="shared" si="22"/>
        <v>6.678867933581846E-2</v>
      </c>
      <c r="BA87" s="636">
        <f t="shared" si="22"/>
        <v>6.6278842088980161E-2</v>
      </c>
      <c r="BB87" s="637"/>
    </row>
    <row r="88" spans="1:54" x14ac:dyDescent="0.25">
      <c r="A88" s="626"/>
      <c r="B88" s="626"/>
      <c r="C88" s="626"/>
      <c r="D88" s="626"/>
      <c r="E88" s="626"/>
      <c r="F88" s="626"/>
      <c r="G88" s="626"/>
      <c r="H88" s="626"/>
      <c r="I88" s="626"/>
      <c r="J88" s="626"/>
      <c r="K88" s="626"/>
      <c r="L88" s="626"/>
      <c r="M88" s="626"/>
      <c r="N88" s="626"/>
      <c r="O88" s="626"/>
      <c r="P88" s="626"/>
      <c r="Q88" s="626"/>
      <c r="R88" s="626"/>
      <c r="S88" s="626"/>
      <c r="T88" s="626"/>
      <c r="U88" s="626"/>
      <c r="V88" s="626"/>
      <c r="W88" s="626"/>
      <c r="X88" s="626"/>
      <c r="Y88" s="626"/>
      <c r="Z88" s="626"/>
      <c r="AA88" s="626"/>
      <c r="AB88" s="626"/>
      <c r="AC88" s="626"/>
      <c r="AD88" s="626"/>
      <c r="AE88" s="626"/>
      <c r="AF88" s="626"/>
      <c r="AG88" s="626"/>
      <c r="AH88" s="626"/>
      <c r="AI88" s="626"/>
      <c r="AJ88" s="626"/>
      <c r="AK88" s="626"/>
      <c r="AL88" s="626"/>
      <c r="AM88" s="626"/>
      <c r="AN88" s="626"/>
      <c r="AO88" s="626"/>
      <c r="AP88" s="626"/>
      <c r="AQ88" s="626"/>
      <c r="AR88" s="626"/>
      <c r="AS88" s="626"/>
      <c r="AT88" s="626"/>
      <c r="AU88" s="626"/>
      <c r="AV88" s="626"/>
      <c r="AW88" s="626"/>
      <c r="AX88" s="626"/>
      <c r="AY88" s="626"/>
      <c r="AZ88" s="626"/>
      <c r="BA88" s="626"/>
      <c r="BB88" s="627"/>
    </row>
    <row r="89" spans="1:54" x14ac:dyDescent="0.25">
      <c r="A89" s="633" t="s">
        <v>874</v>
      </c>
      <c r="B89" s="625"/>
      <c r="C89" s="625">
        <v>1960</v>
      </c>
      <c r="D89" s="625">
        <v>1961</v>
      </c>
      <c r="E89" s="625">
        <v>1962</v>
      </c>
      <c r="F89" s="625">
        <v>1963</v>
      </c>
      <c r="G89" s="625">
        <v>1964</v>
      </c>
      <c r="H89" s="625">
        <v>1965</v>
      </c>
      <c r="I89" s="625">
        <v>1966</v>
      </c>
      <c r="J89" s="625">
        <v>1967</v>
      </c>
      <c r="K89" s="625">
        <v>1968</v>
      </c>
      <c r="L89" s="625">
        <v>1969</v>
      </c>
      <c r="M89" s="625">
        <v>1970</v>
      </c>
      <c r="N89" s="625">
        <v>1971</v>
      </c>
      <c r="O89" s="625">
        <v>1972</v>
      </c>
      <c r="P89" s="625">
        <v>1973</v>
      </c>
      <c r="Q89" s="625">
        <v>1974</v>
      </c>
      <c r="R89" s="625">
        <v>1975</v>
      </c>
      <c r="S89" s="625">
        <v>1976</v>
      </c>
      <c r="T89" s="625">
        <v>1977</v>
      </c>
      <c r="U89" s="625">
        <v>1978</v>
      </c>
      <c r="V89" s="625">
        <v>1979</v>
      </c>
      <c r="W89" s="625">
        <v>1980</v>
      </c>
      <c r="X89" s="625">
        <v>1981</v>
      </c>
      <c r="Y89" s="625">
        <v>1982</v>
      </c>
      <c r="Z89" s="625">
        <v>1983</v>
      </c>
      <c r="AA89" s="625">
        <v>1984</v>
      </c>
      <c r="AB89" s="625">
        <v>1985</v>
      </c>
      <c r="AC89" s="625">
        <v>1986</v>
      </c>
      <c r="AD89" s="625">
        <v>1987</v>
      </c>
      <c r="AE89" s="625">
        <v>1988</v>
      </c>
      <c r="AF89" s="625">
        <v>1989</v>
      </c>
      <c r="AG89" s="625">
        <v>1990</v>
      </c>
      <c r="AH89" s="625">
        <v>1991</v>
      </c>
      <c r="AI89" s="625">
        <v>1992</v>
      </c>
      <c r="AJ89" s="625">
        <v>1993</v>
      </c>
      <c r="AK89" s="625">
        <v>1994</v>
      </c>
      <c r="AL89" s="625">
        <v>1995</v>
      </c>
      <c r="AM89" s="625">
        <v>1996</v>
      </c>
      <c r="AN89" s="625">
        <v>1997</v>
      </c>
      <c r="AO89" s="625">
        <v>1998</v>
      </c>
      <c r="AP89" s="625">
        <v>1999</v>
      </c>
      <c r="AQ89" s="625">
        <v>2000</v>
      </c>
      <c r="AR89" s="625">
        <v>2001</v>
      </c>
      <c r="AS89" s="625">
        <v>2002</v>
      </c>
      <c r="AT89" s="625">
        <v>2003</v>
      </c>
      <c r="AU89" s="625">
        <v>2004</v>
      </c>
      <c r="AV89" s="625">
        <v>2005</v>
      </c>
      <c r="AW89" s="625">
        <v>2006</v>
      </c>
      <c r="AX89" s="625">
        <v>2007</v>
      </c>
      <c r="AY89" s="625">
        <v>2008</v>
      </c>
      <c r="AZ89" s="625">
        <v>2009</v>
      </c>
      <c r="BA89" s="625">
        <v>2010</v>
      </c>
      <c r="BB89" s="625">
        <v>2011</v>
      </c>
    </row>
    <row r="90" spans="1:54" x14ac:dyDescent="0.25">
      <c r="A90" s="629" t="s">
        <v>871</v>
      </c>
      <c r="B90" s="629" t="s">
        <v>355</v>
      </c>
      <c r="C90" s="634">
        <f t="shared" ref="C90:AH90" si="23">C144</f>
        <v>51854.055125917104</v>
      </c>
      <c r="D90" s="634">
        <f t="shared" si="23"/>
        <v>51796.117634156333</v>
      </c>
      <c r="E90" s="634">
        <f t="shared" si="23"/>
        <v>51737.529159342033</v>
      </c>
      <c r="F90" s="634">
        <f t="shared" si="23"/>
        <v>51678.27866786316</v>
      </c>
      <c r="G90" s="634">
        <f t="shared" si="23"/>
        <v>51618.354875344761</v>
      </c>
      <c r="H90" s="634">
        <f t="shared" si="23"/>
        <v>51557.746239483306</v>
      </c>
      <c r="I90" s="634">
        <f t="shared" si="23"/>
        <v>51496.440952634934</v>
      </c>
      <c r="J90" s="634">
        <f t="shared" si="23"/>
        <v>51434.426934146708</v>
      </c>
      <c r="K90" s="634">
        <f t="shared" si="23"/>
        <v>51371.691822420209</v>
      </c>
      <c r="L90" s="634">
        <f t="shared" si="23"/>
        <v>51308.222966696936</v>
      </c>
      <c r="M90" s="634">
        <f t="shared" si="23"/>
        <v>51244.007418553389</v>
      </c>
      <c r="N90" s="634">
        <f t="shared" si="23"/>
        <v>50810.83744882766</v>
      </c>
      <c r="O90" s="634">
        <f t="shared" si="23"/>
        <v>50372.510693748074</v>
      </c>
      <c r="P90" s="634">
        <f t="shared" si="23"/>
        <v>49928.934516451933</v>
      </c>
      <c r="Q90" s="634">
        <f t="shared" si="23"/>
        <v>49480.014047863086</v>
      </c>
      <c r="R90" s="634">
        <f t="shared" si="23"/>
        <v>49025.652119048915</v>
      </c>
      <c r="S90" s="634">
        <f t="shared" si="23"/>
        <v>48565.749191102863</v>
      </c>
      <c r="T90" s="634">
        <f t="shared" si="23"/>
        <v>48100.203282445815</v>
      </c>
      <c r="U90" s="634">
        <f t="shared" si="23"/>
        <v>47628.909893434975</v>
      </c>
      <c r="V90" s="634">
        <f t="shared" si="23"/>
        <v>47151.761928163149</v>
      </c>
      <c r="W90" s="634">
        <f t="shared" si="23"/>
        <v>46668.649613325397</v>
      </c>
      <c r="X90" s="634">
        <f t="shared" si="23"/>
        <v>46179.460414024303</v>
      </c>
      <c r="Y90" s="634">
        <f t="shared" si="23"/>
        <v>45684.078946377609</v>
      </c>
      <c r="Z90" s="634">
        <f t="shared" si="23"/>
        <v>45182.386886786386</v>
      </c>
      <c r="AA90" s="634">
        <f t="shared" si="23"/>
        <v>44674.262877713205</v>
      </c>
      <c r="AB90" s="634">
        <f t="shared" si="23"/>
        <v>44159.582429813359</v>
      </c>
      <c r="AC90" s="634">
        <f t="shared" si="23"/>
        <v>43638.217820252408</v>
      </c>
      <c r="AD90" s="634">
        <f t="shared" si="23"/>
        <v>43110.037987037053</v>
      </c>
      <c r="AE90" s="634">
        <f t="shared" si="23"/>
        <v>42574.908419174128</v>
      </c>
      <c r="AF90" s="634">
        <f t="shared" si="23"/>
        <v>42032.691042465347</v>
      </c>
      <c r="AG90" s="634">
        <f t="shared" si="23"/>
        <v>41483.244100733777</v>
      </c>
      <c r="AH90" s="634">
        <f t="shared" si="23"/>
        <v>41344.038583617141</v>
      </c>
      <c r="AI90" s="634">
        <f t="shared" ref="AI90:BB90" si="24">AI144</f>
        <v>41202.951910863783</v>
      </c>
      <c r="AJ90" s="634">
        <f t="shared" si="24"/>
        <v>41059.945691542373</v>
      </c>
      <c r="AK90" s="634">
        <f t="shared" si="24"/>
        <v>40914.980482915176</v>
      </c>
      <c r="AL90" s="634">
        <f t="shared" si="24"/>
        <v>40768.015754168977</v>
      </c>
      <c r="AM90" s="634">
        <f t="shared" si="24"/>
        <v>40619.009848634654</v>
      </c>
      <c r="AN90" s="634">
        <f t="shared" si="24"/>
        <v>40467.919944421512</v>
      </c>
      <c r="AO90" s="634">
        <f t="shared" si="24"/>
        <v>40314.702013388487</v>
      </c>
      <c r="AP90" s="634">
        <f t="shared" si="24"/>
        <v>40159.310778369145</v>
      </c>
      <c r="AQ90" s="634">
        <f t="shared" si="24"/>
        <v>40001.699668563844</v>
      </c>
      <c r="AR90" s="634">
        <f t="shared" si="24"/>
        <v>39841.820773006817</v>
      </c>
      <c r="AS90" s="634">
        <f t="shared" si="24"/>
        <v>39679.624792006951</v>
      </c>
      <c r="AT90" s="634">
        <f t="shared" si="24"/>
        <v>39515.060986466931</v>
      </c>
      <c r="AU90" s="634">
        <f t="shared" si="24"/>
        <v>39348.077124963093</v>
      </c>
      <c r="AV90" s="634">
        <f t="shared" si="24"/>
        <v>39178.619428474027</v>
      </c>
      <c r="AW90" s="634">
        <f t="shared" si="24"/>
        <v>39006.632512634373</v>
      </c>
      <c r="AX90" s="634">
        <f t="shared" si="24"/>
        <v>38832.059327383584</v>
      </c>
      <c r="AY90" s="634">
        <f t="shared" si="24"/>
        <v>38654.84109387143</v>
      </c>
      <c r="AZ90" s="634">
        <f t="shared" si="24"/>
        <v>38474.917238473594</v>
      </c>
      <c r="BA90" s="634">
        <f t="shared" si="24"/>
        <v>38292.225323761937</v>
      </c>
      <c r="BB90" s="634">
        <f t="shared" si="24"/>
        <v>38106.700976264037</v>
      </c>
    </row>
    <row r="91" spans="1:54" x14ac:dyDescent="0.25">
      <c r="A91" s="629" t="s">
        <v>872</v>
      </c>
      <c r="B91" s="629" t="s">
        <v>355</v>
      </c>
      <c r="C91" s="634">
        <f t="shared" ref="C91:AH91" si="25">C154</f>
        <v>618.62881164550788</v>
      </c>
      <c r="D91" s="634">
        <f t="shared" si="25"/>
        <v>614.50461956787115</v>
      </c>
      <c r="E91" s="634">
        <f t="shared" si="25"/>
        <v>610.38042749023441</v>
      </c>
      <c r="F91" s="634">
        <f t="shared" si="25"/>
        <v>606.25623541259768</v>
      </c>
      <c r="G91" s="634">
        <f t="shared" si="25"/>
        <v>602.13204333496094</v>
      </c>
      <c r="H91" s="634">
        <f t="shared" si="25"/>
        <v>598.00785125732421</v>
      </c>
      <c r="I91" s="634">
        <f t="shared" si="25"/>
        <v>593.88365917968758</v>
      </c>
      <c r="J91" s="634">
        <f t="shared" si="25"/>
        <v>589.75946710205085</v>
      </c>
      <c r="K91" s="634">
        <f t="shared" si="25"/>
        <v>585.635275024414</v>
      </c>
      <c r="L91" s="634">
        <f t="shared" si="25"/>
        <v>581.51108294677738</v>
      </c>
      <c r="M91" s="634">
        <f t="shared" si="25"/>
        <v>577.38689086914064</v>
      </c>
      <c r="N91" s="634">
        <f t="shared" si="25"/>
        <v>569.13850671386729</v>
      </c>
      <c r="O91" s="634">
        <f t="shared" si="25"/>
        <v>560.8901225585937</v>
      </c>
      <c r="P91" s="634">
        <f t="shared" si="25"/>
        <v>552.64173840332035</v>
      </c>
      <c r="Q91" s="634">
        <f t="shared" si="25"/>
        <v>544.39335424804688</v>
      </c>
      <c r="R91" s="634">
        <f t="shared" si="25"/>
        <v>536.14497009277352</v>
      </c>
      <c r="S91" s="634">
        <f t="shared" si="25"/>
        <v>527.89658593750016</v>
      </c>
      <c r="T91" s="634">
        <f t="shared" si="25"/>
        <v>519.64820178222658</v>
      </c>
      <c r="U91" s="634">
        <f t="shared" si="25"/>
        <v>511.39981762695317</v>
      </c>
      <c r="V91" s="634">
        <f t="shared" si="25"/>
        <v>503.1514334716797</v>
      </c>
      <c r="W91" s="634">
        <f t="shared" si="25"/>
        <v>494.90304931640628</v>
      </c>
      <c r="X91" s="634">
        <f t="shared" si="25"/>
        <v>486.65466516113287</v>
      </c>
      <c r="Y91" s="634">
        <f t="shared" si="25"/>
        <v>478.4062810058594</v>
      </c>
      <c r="Z91" s="634">
        <f t="shared" si="25"/>
        <v>470.15789685058593</v>
      </c>
      <c r="AA91" s="634">
        <f t="shared" si="25"/>
        <v>461.90951269531251</v>
      </c>
      <c r="AB91" s="634">
        <f t="shared" si="25"/>
        <v>453.6611285400399</v>
      </c>
      <c r="AC91" s="634">
        <f t="shared" si="25"/>
        <v>445.41274438476654</v>
      </c>
      <c r="AD91" s="634">
        <f t="shared" si="25"/>
        <v>437.16436022949301</v>
      </c>
      <c r="AE91" s="634">
        <f t="shared" si="25"/>
        <v>428.9159760742196</v>
      </c>
      <c r="AF91" s="634">
        <f t="shared" si="25"/>
        <v>420.66759191894619</v>
      </c>
      <c r="AG91" s="634">
        <f t="shared" si="25"/>
        <v>412.41920776367272</v>
      </c>
      <c r="AH91" s="634">
        <f t="shared" si="25"/>
        <v>408.29501568603519</v>
      </c>
      <c r="AI91" s="634">
        <f t="shared" ref="AI91:BB91" si="26">AI154</f>
        <v>404.1708236083976</v>
      </c>
      <c r="AJ91" s="634">
        <f t="shared" si="26"/>
        <v>400.04663153076007</v>
      </c>
      <c r="AK91" s="634">
        <f t="shared" si="26"/>
        <v>395.92243945312248</v>
      </c>
      <c r="AL91" s="634">
        <f t="shared" si="26"/>
        <v>391.798247375485</v>
      </c>
      <c r="AM91" s="634">
        <f t="shared" si="26"/>
        <v>387.67405529784747</v>
      </c>
      <c r="AN91" s="634">
        <f t="shared" si="26"/>
        <v>383.54986322020989</v>
      </c>
      <c r="AO91" s="634">
        <f t="shared" si="26"/>
        <v>379.42567114257241</v>
      </c>
      <c r="AP91" s="634">
        <f t="shared" si="26"/>
        <v>375.30147906493482</v>
      </c>
      <c r="AQ91" s="634">
        <f t="shared" si="26"/>
        <v>371.17728698729729</v>
      </c>
      <c r="AR91" s="634">
        <f t="shared" si="26"/>
        <v>367.053094909668</v>
      </c>
      <c r="AS91" s="634">
        <f t="shared" si="26"/>
        <v>362.92890283203872</v>
      </c>
      <c r="AT91" s="634">
        <f t="shared" si="26"/>
        <v>358.80471075440937</v>
      </c>
      <c r="AU91" s="634">
        <f t="shared" si="26"/>
        <v>354.68051867678008</v>
      </c>
      <c r="AV91" s="634">
        <f t="shared" si="26"/>
        <v>350.55632659915079</v>
      </c>
      <c r="AW91" s="634">
        <f t="shared" si="26"/>
        <v>346.4321345215215</v>
      </c>
      <c r="AX91" s="634">
        <f t="shared" si="26"/>
        <v>342.30794244389222</v>
      </c>
      <c r="AY91" s="634">
        <f t="shared" si="26"/>
        <v>338.18375036626298</v>
      </c>
      <c r="AZ91" s="634">
        <f t="shared" si="26"/>
        <v>334.05955828863364</v>
      </c>
      <c r="BA91" s="634">
        <f t="shared" si="26"/>
        <v>329.93536621100435</v>
      </c>
      <c r="BB91" s="634">
        <f t="shared" si="26"/>
        <v>325.81117413337506</v>
      </c>
    </row>
    <row r="92" spans="1:54" x14ac:dyDescent="0.25">
      <c r="A92" s="629" t="s">
        <v>873</v>
      </c>
      <c r="B92" s="629" t="s">
        <v>260</v>
      </c>
      <c r="C92" s="638">
        <f t="shared" ref="C92:AH92" si="27">C91/C90</f>
        <v>1.193019157601643E-2</v>
      </c>
      <c r="D92" s="638">
        <f t="shared" si="27"/>
        <v>1.1863912733927444E-2</v>
      </c>
      <c r="E92" s="638">
        <f t="shared" si="27"/>
        <v>1.1797633891838464E-2</v>
      </c>
      <c r="F92" s="638">
        <f t="shared" si="27"/>
        <v>1.1731355049749486E-2</v>
      </c>
      <c r="G92" s="638">
        <f t="shared" si="27"/>
        <v>1.1665076207660507E-2</v>
      </c>
      <c r="H92" s="638">
        <f t="shared" si="27"/>
        <v>1.1598797365571525E-2</v>
      </c>
      <c r="I92" s="638">
        <f t="shared" si="27"/>
        <v>1.1532518523482548E-2</v>
      </c>
      <c r="J92" s="638">
        <f t="shared" si="27"/>
        <v>1.1466239681393563E-2</v>
      </c>
      <c r="K92" s="638">
        <f t="shared" si="27"/>
        <v>1.1399960839304585E-2</v>
      </c>
      <c r="L92" s="638">
        <f t="shared" si="27"/>
        <v>1.1333681997215607E-2</v>
      </c>
      <c r="M92" s="638">
        <f t="shared" si="27"/>
        <v>1.1267403155126626E-2</v>
      </c>
      <c r="N92" s="638">
        <f t="shared" si="27"/>
        <v>1.1201124313037648E-2</v>
      </c>
      <c r="O92" s="638">
        <f t="shared" si="27"/>
        <v>1.1134845470948661E-2</v>
      </c>
      <c r="P92" s="638">
        <f t="shared" si="27"/>
        <v>1.1068566628859685E-2</v>
      </c>
      <c r="Q92" s="638">
        <f t="shared" si="27"/>
        <v>1.1002287786770704E-2</v>
      </c>
      <c r="R92" s="638">
        <f t="shared" si="27"/>
        <v>1.0936008944681726E-2</v>
      </c>
      <c r="S92" s="638">
        <f t="shared" si="27"/>
        <v>1.0869730102592748E-2</v>
      </c>
      <c r="T92" s="638">
        <f t="shared" si="27"/>
        <v>1.0803451260503765E-2</v>
      </c>
      <c r="U92" s="638">
        <f t="shared" si="27"/>
        <v>1.0737172418414787E-2</v>
      </c>
      <c r="V92" s="638">
        <f t="shared" si="27"/>
        <v>1.0670893576325802E-2</v>
      </c>
      <c r="W92" s="638">
        <f t="shared" si="27"/>
        <v>1.0604614734236826E-2</v>
      </c>
      <c r="X92" s="638">
        <f t="shared" si="27"/>
        <v>1.0538335892147845E-2</v>
      </c>
      <c r="Y92" s="638">
        <f t="shared" si="27"/>
        <v>1.0472057050058865E-2</v>
      </c>
      <c r="Z92" s="638">
        <f t="shared" si="27"/>
        <v>1.0405778207969882E-2</v>
      </c>
      <c r="AA92" s="638">
        <f t="shared" si="27"/>
        <v>1.0339499365880904E-2</v>
      </c>
      <c r="AB92" s="638">
        <f t="shared" si="27"/>
        <v>1.0273220523791926E-2</v>
      </c>
      <c r="AC92" s="638">
        <f t="shared" si="27"/>
        <v>1.0206941681702945E-2</v>
      </c>
      <c r="AD92" s="638">
        <f t="shared" si="27"/>
        <v>1.0140662839613963E-2</v>
      </c>
      <c r="AE92" s="638">
        <f t="shared" si="27"/>
        <v>1.0074383997524985E-2</v>
      </c>
      <c r="AF92" s="638">
        <f t="shared" si="27"/>
        <v>1.0008105155436004E-2</v>
      </c>
      <c r="AG92" s="638">
        <f t="shared" si="27"/>
        <v>9.9418263133470228E-3</v>
      </c>
      <c r="AH92" s="638">
        <f t="shared" si="27"/>
        <v>9.8755474712580414E-3</v>
      </c>
      <c r="AI92" s="638">
        <f t="shared" ref="AI92:BB92" si="28">AI91/AI90</f>
        <v>9.8092686291690635E-3</v>
      </c>
      <c r="AJ92" s="638">
        <f t="shared" si="28"/>
        <v>9.7429897870800804E-3</v>
      </c>
      <c r="AK92" s="638">
        <f t="shared" si="28"/>
        <v>9.6767109449910991E-3</v>
      </c>
      <c r="AL92" s="638">
        <f t="shared" si="28"/>
        <v>9.6104321029021229E-3</v>
      </c>
      <c r="AM92" s="638">
        <f t="shared" si="28"/>
        <v>9.5441532608131398E-3</v>
      </c>
      <c r="AN92" s="638">
        <f t="shared" si="28"/>
        <v>9.4778744187241602E-3</v>
      </c>
      <c r="AO92" s="638">
        <f t="shared" si="28"/>
        <v>9.4115955766351789E-3</v>
      </c>
      <c r="AP92" s="638">
        <f t="shared" si="28"/>
        <v>9.345316734546201E-3</v>
      </c>
      <c r="AQ92" s="638">
        <f t="shared" si="28"/>
        <v>9.2790378924572196E-3</v>
      </c>
      <c r="AR92" s="638">
        <f t="shared" si="28"/>
        <v>9.2127590503682417E-3</v>
      </c>
      <c r="AS92" s="638">
        <f t="shared" si="28"/>
        <v>9.1464802082792621E-3</v>
      </c>
      <c r="AT92" s="638">
        <f t="shared" si="28"/>
        <v>9.0802013661902825E-3</v>
      </c>
      <c r="AU92" s="638">
        <f t="shared" si="28"/>
        <v>9.0139225241013029E-3</v>
      </c>
      <c r="AV92" s="638">
        <f t="shared" si="28"/>
        <v>8.9476436820123215E-3</v>
      </c>
      <c r="AW92" s="638">
        <f t="shared" si="28"/>
        <v>8.8813648399233402E-3</v>
      </c>
      <c r="AX92" s="638">
        <f t="shared" si="28"/>
        <v>8.8150859978343606E-3</v>
      </c>
      <c r="AY92" s="638">
        <f t="shared" si="28"/>
        <v>8.7488071557453809E-3</v>
      </c>
      <c r="AZ92" s="638">
        <f t="shared" si="28"/>
        <v>8.6825283136563996E-3</v>
      </c>
      <c r="BA92" s="638">
        <f t="shared" si="28"/>
        <v>8.61624947156742E-3</v>
      </c>
      <c r="BB92" s="638">
        <f t="shared" si="28"/>
        <v>8.5499706294784438E-3</v>
      </c>
    </row>
    <row r="93" spans="1:54" x14ac:dyDescent="0.25">
      <c r="A93" s="626"/>
      <c r="B93" s="626"/>
      <c r="C93" s="626"/>
      <c r="D93" s="626"/>
      <c r="E93" s="626"/>
      <c r="F93" s="626"/>
      <c r="G93" s="626"/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6"/>
      <c r="V93" s="626"/>
      <c r="W93" s="626"/>
      <c r="X93" s="626"/>
      <c r="Y93" s="626"/>
      <c r="Z93" s="626"/>
      <c r="AA93" s="626"/>
      <c r="AB93" s="626"/>
      <c r="AC93" s="626"/>
      <c r="AD93" s="626"/>
      <c r="AE93" s="626"/>
      <c r="AF93" s="626"/>
      <c r="AG93" s="626"/>
      <c r="AH93" s="626"/>
      <c r="AI93" s="626"/>
      <c r="AJ93" s="626"/>
      <c r="AK93" s="626"/>
      <c r="AL93" s="626"/>
      <c r="AM93" s="626"/>
      <c r="AN93" s="626"/>
      <c r="AO93" s="626"/>
      <c r="AP93" s="626"/>
      <c r="AQ93" s="626"/>
      <c r="AR93" s="626"/>
      <c r="AS93" s="626"/>
      <c r="AT93" s="626"/>
      <c r="AU93" s="626"/>
      <c r="AV93" s="626"/>
      <c r="AW93" s="626"/>
      <c r="AX93" s="626"/>
      <c r="AY93" s="626"/>
      <c r="AZ93" s="626"/>
      <c r="BA93" s="626"/>
      <c r="BB93" s="627"/>
    </row>
    <row r="94" spans="1:54" x14ac:dyDescent="0.25">
      <c r="A94" s="633" t="s">
        <v>875</v>
      </c>
      <c r="B94" s="633"/>
      <c r="C94" s="627"/>
      <c r="D94" s="627"/>
      <c r="E94" s="627"/>
      <c r="F94" s="626"/>
      <c r="G94" s="626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B94" s="626"/>
      <c r="AC94" s="626"/>
      <c r="AD94" s="626"/>
      <c r="AE94" s="626"/>
      <c r="AF94" s="626"/>
      <c r="AG94" s="626"/>
      <c r="AH94" s="626"/>
      <c r="AI94" s="626"/>
      <c r="AJ94" s="626"/>
      <c r="AK94" s="626"/>
      <c r="AL94" s="626"/>
      <c r="AM94" s="626"/>
      <c r="AN94" s="626"/>
      <c r="AO94" s="626"/>
      <c r="AP94" s="626"/>
      <c r="AQ94" s="626"/>
      <c r="AR94" s="626"/>
      <c r="AS94" s="626"/>
      <c r="AT94" s="626"/>
      <c r="AU94" s="626"/>
      <c r="AV94" s="626"/>
      <c r="AW94" s="626"/>
      <c r="AX94" s="626"/>
      <c r="AY94" s="626"/>
      <c r="AZ94" s="626"/>
      <c r="BA94" s="626"/>
      <c r="BB94" s="627"/>
    </row>
    <row r="95" spans="1:54" x14ac:dyDescent="0.25">
      <c r="A95" s="626"/>
      <c r="B95" s="626"/>
      <c r="C95" s="626"/>
      <c r="D95" s="626"/>
      <c r="E95" s="626"/>
      <c r="F95" s="626"/>
      <c r="G95" s="626"/>
      <c r="H95" s="626"/>
      <c r="I95" s="626"/>
      <c r="J95" s="626"/>
      <c r="K95" s="626"/>
      <c r="L95" s="626"/>
      <c r="M95" s="626"/>
      <c r="N95" s="626"/>
      <c r="O95" s="626"/>
      <c r="P95" s="626"/>
      <c r="Q95" s="626"/>
      <c r="R95" s="626"/>
      <c r="S95" s="626"/>
      <c r="T95" s="626"/>
      <c r="U95" s="626"/>
      <c r="V95" s="626"/>
      <c r="W95" s="626"/>
      <c r="X95" s="626"/>
      <c r="Y95" s="626"/>
      <c r="Z95" s="626"/>
      <c r="AA95" s="626"/>
      <c r="AB95" s="626"/>
      <c r="AC95" s="626"/>
      <c r="AD95" s="626"/>
      <c r="AE95" s="626"/>
      <c r="AF95" s="626"/>
      <c r="AG95" s="626"/>
      <c r="AH95" s="626"/>
      <c r="AI95" s="626"/>
      <c r="AJ95" s="626"/>
      <c r="AK95" s="626"/>
      <c r="AL95" s="626"/>
      <c r="AM95" s="626"/>
      <c r="AN95" s="626"/>
      <c r="AO95" s="626"/>
      <c r="AP95" s="626"/>
      <c r="AQ95" s="626"/>
      <c r="AR95" s="626"/>
      <c r="AS95" s="626"/>
      <c r="AT95" s="626"/>
      <c r="AU95" s="626"/>
      <c r="AV95" s="626"/>
      <c r="AW95" s="626"/>
      <c r="AX95" s="626"/>
      <c r="AY95" s="626"/>
      <c r="AZ95" s="626"/>
      <c r="BA95" s="626"/>
      <c r="BB95" s="627"/>
    </row>
    <row r="96" spans="1:54" x14ac:dyDescent="0.25">
      <c r="A96" s="626"/>
      <c r="B96" s="626"/>
      <c r="C96" s="626"/>
      <c r="D96" s="626"/>
      <c r="E96" s="626"/>
      <c r="F96" s="626"/>
      <c r="G96" s="626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26"/>
      <c r="U96" s="626"/>
      <c r="V96" s="626"/>
      <c r="W96" s="626"/>
      <c r="X96" s="626"/>
      <c r="Y96" s="626"/>
      <c r="Z96" s="626"/>
      <c r="AA96" s="626"/>
      <c r="AB96" s="626"/>
      <c r="AC96" s="626"/>
      <c r="AD96" s="626"/>
      <c r="AE96" s="626"/>
      <c r="AF96" s="626"/>
      <c r="AG96" s="626"/>
      <c r="AH96" s="626"/>
      <c r="AI96" s="626"/>
      <c r="AJ96" s="626"/>
      <c r="AK96" s="626"/>
      <c r="AL96" s="626"/>
      <c r="AM96" s="626"/>
      <c r="AN96" s="626"/>
      <c r="AO96" s="626"/>
      <c r="AP96" s="626"/>
      <c r="AQ96" s="626"/>
      <c r="AR96" s="626"/>
      <c r="AS96" s="626"/>
      <c r="AT96" s="626"/>
      <c r="AU96" s="626"/>
      <c r="AV96" s="626"/>
      <c r="AW96" s="626"/>
      <c r="AX96" s="626"/>
      <c r="AY96" s="626"/>
      <c r="AZ96" s="626"/>
      <c r="BA96" s="626"/>
      <c r="BB96" s="627"/>
    </row>
    <row r="97" spans="1:62" x14ac:dyDescent="0.25">
      <c r="A97" s="626"/>
      <c r="B97" s="626"/>
      <c r="C97" s="626"/>
      <c r="D97" s="626"/>
      <c r="E97" s="626"/>
      <c r="F97" s="626"/>
      <c r="G97" s="626"/>
      <c r="H97" s="626"/>
      <c r="I97" s="626"/>
      <c r="J97" s="626"/>
      <c r="K97" s="626"/>
      <c r="L97" s="626"/>
      <c r="M97" s="626"/>
      <c r="N97" s="626"/>
      <c r="O97" s="626"/>
      <c r="P97" s="626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6"/>
      <c r="AD97" s="626"/>
      <c r="AE97" s="626"/>
      <c r="AF97" s="626"/>
      <c r="AG97" s="626"/>
      <c r="AH97" s="626"/>
      <c r="AI97" s="626"/>
      <c r="AJ97" s="626"/>
      <c r="AK97" s="626"/>
      <c r="AL97" s="626"/>
      <c r="AM97" s="626"/>
      <c r="AN97" s="626"/>
      <c r="AO97" s="626"/>
      <c r="AP97" s="626"/>
      <c r="AQ97" s="626"/>
      <c r="AR97" s="626"/>
      <c r="AS97" s="626"/>
      <c r="AT97" s="626"/>
      <c r="AU97" s="626"/>
      <c r="AV97" s="626"/>
      <c r="AW97" s="626"/>
      <c r="AX97" s="626"/>
      <c r="AY97" s="626"/>
      <c r="AZ97" s="626"/>
      <c r="BA97" s="626"/>
      <c r="BB97" s="627"/>
    </row>
    <row r="98" spans="1:62" x14ac:dyDescent="0.25">
      <c r="A98" s="626"/>
      <c r="B98" s="626"/>
      <c r="C98" s="626"/>
      <c r="D98" s="626"/>
      <c r="E98" s="626"/>
      <c r="F98" s="626"/>
      <c r="G98" s="626"/>
      <c r="H98" s="626"/>
      <c r="I98" s="626"/>
      <c r="J98" s="626"/>
      <c r="K98" s="626"/>
      <c r="L98" s="626"/>
      <c r="M98" s="626"/>
      <c r="N98" s="626"/>
      <c r="O98" s="626"/>
      <c r="P98" s="626"/>
      <c r="Q98" s="626"/>
      <c r="R98" s="626"/>
      <c r="S98" s="626"/>
      <c r="T98" s="626"/>
      <c r="U98" s="626"/>
      <c r="V98" s="626"/>
      <c r="W98" s="626"/>
      <c r="X98" s="626"/>
      <c r="Y98" s="626"/>
      <c r="Z98" s="626"/>
      <c r="AA98" s="626"/>
      <c r="AB98" s="626"/>
      <c r="AC98" s="626"/>
      <c r="AD98" s="626"/>
      <c r="AE98" s="626"/>
      <c r="AF98" s="626"/>
      <c r="AG98" s="626"/>
      <c r="AH98" s="626"/>
      <c r="AI98" s="626"/>
      <c r="AJ98" s="626"/>
      <c r="AK98" s="626"/>
      <c r="AL98" s="626"/>
      <c r="AM98" s="626"/>
      <c r="AN98" s="626"/>
      <c r="AO98" s="626"/>
      <c r="AP98" s="626"/>
      <c r="AQ98" s="626"/>
      <c r="AR98" s="626"/>
      <c r="AS98" s="626"/>
      <c r="AT98" s="626"/>
      <c r="AU98" s="626"/>
      <c r="AV98" s="626"/>
      <c r="AW98" s="626"/>
      <c r="AX98" s="626"/>
      <c r="AY98" s="626"/>
      <c r="AZ98" s="626"/>
      <c r="BA98" s="626"/>
      <c r="BB98" s="627"/>
    </row>
    <row r="99" spans="1:62" x14ac:dyDescent="0.25">
      <c r="A99" s="626"/>
      <c r="B99" s="626"/>
      <c r="C99" s="626"/>
      <c r="D99" s="626"/>
      <c r="E99" s="626"/>
      <c r="F99" s="626"/>
      <c r="G99" s="626"/>
      <c r="H99" s="626"/>
      <c r="I99" s="626"/>
      <c r="J99" s="626"/>
      <c r="K99" s="626"/>
      <c r="L99" s="626"/>
      <c r="M99" s="626"/>
      <c r="N99" s="626"/>
      <c r="O99" s="626"/>
      <c r="P99" s="626"/>
      <c r="Q99" s="626"/>
      <c r="R99" s="626"/>
      <c r="S99" s="626"/>
      <c r="T99" s="626"/>
      <c r="U99" s="626"/>
      <c r="V99" s="626"/>
      <c r="W99" s="626"/>
      <c r="X99" s="626"/>
      <c r="Y99" s="626"/>
      <c r="Z99" s="626"/>
      <c r="AA99" s="626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  <c r="AN99" s="626"/>
      <c r="AO99" s="626"/>
      <c r="AP99" s="626"/>
      <c r="AQ99" s="626"/>
      <c r="AR99" s="626"/>
      <c r="AS99" s="626"/>
      <c r="AT99" s="626"/>
      <c r="AU99" s="626"/>
      <c r="AV99" s="626"/>
      <c r="AW99" s="626"/>
      <c r="AX99" s="626"/>
      <c r="AY99" s="626"/>
      <c r="AZ99" s="626"/>
      <c r="BA99" s="626"/>
      <c r="BB99" s="627"/>
    </row>
    <row r="100" spans="1:62" x14ac:dyDescent="0.25">
      <c r="A100" s="626"/>
      <c r="B100" s="626"/>
      <c r="C100" s="626"/>
      <c r="D100" s="626"/>
      <c r="E100" s="626"/>
      <c r="F100" s="626"/>
      <c r="G100" s="626"/>
      <c r="H100" s="626"/>
      <c r="I100" s="626"/>
      <c r="J100" s="626"/>
      <c r="K100" s="626"/>
      <c r="L100" s="626"/>
      <c r="M100" s="626"/>
      <c r="N100" s="626"/>
      <c r="O100" s="626"/>
      <c r="P100" s="626"/>
      <c r="Q100" s="626"/>
      <c r="R100" s="626"/>
      <c r="S100" s="626"/>
      <c r="T100" s="626"/>
      <c r="U100" s="626"/>
      <c r="V100" s="626"/>
      <c r="W100" s="626"/>
      <c r="X100" s="626"/>
      <c r="Y100" s="626"/>
      <c r="Z100" s="626"/>
      <c r="AA100" s="626"/>
      <c r="AB100" s="626"/>
      <c r="AC100" s="626"/>
      <c r="AD100" s="626"/>
      <c r="AE100" s="626"/>
      <c r="AF100" s="626"/>
      <c r="AG100" s="626"/>
      <c r="AH100" s="626"/>
      <c r="AI100" s="626"/>
      <c r="AJ100" s="626"/>
      <c r="AK100" s="626"/>
      <c r="AL100" s="626"/>
      <c r="AM100" s="626"/>
      <c r="AN100" s="626"/>
      <c r="AO100" s="626"/>
      <c r="AP100" s="626"/>
      <c r="AQ100" s="626"/>
      <c r="AR100" s="626"/>
      <c r="AS100" s="626"/>
      <c r="AT100" s="626"/>
      <c r="AU100" s="626"/>
      <c r="AV100" s="626"/>
      <c r="AW100" s="626"/>
      <c r="AX100" s="626"/>
      <c r="AY100" s="626"/>
      <c r="AZ100" s="626"/>
      <c r="BA100" s="626"/>
      <c r="BB100" s="627"/>
    </row>
    <row r="101" spans="1:62" x14ac:dyDescent="0.25">
      <c r="A101" s="626"/>
      <c r="B101" s="626"/>
      <c r="C101" s="626"/>
      <c r="D101" s="626"/>
      <c r="E101" s="626"/>
      <c r="F101" s="626"/>
      <c r="G101" s="626"/>
      <c r="H101" s="626"/>
      <c r="I101" s="626"/>
      <c r="J101" s="626"/>
      <c r="K101" s="626"/>
      <c r="L101" s="626"/>
      <c r="M101" s="626"/>
      <c r="N101" s="626"/>
      <c r="O101" s="626"/>
      <c r="P101" s="626"/>
      <c r="Q101" s="626"/>
      <c r="R101" s="626"/>
      <c r="S101" s="626"/>
      <c r="T101" s="626"/>
      <c r="U101" s="626"/>
      <c r="V101" s="626"/>
      <c r="W101" s="626"/>
      <c r="X101" s="626"/>
      <c r="Y101" s="626"/>
      <c r="Z101" s="626"/>
      <c r="AA101" s="626"/>
      <c r="AB101" s="626"/>
      <c r="AC101" s="626"/>
      <c r="AD101" s="626"/>
      <c r="AE101" s="626"/>
      <c r="AF101" s="626"/>
      <c r="AG101" s="626"/>
      <c r="AH101" s="626"/>
      <c r="AI101" s="626"/>
      <c r="AJ101" s="626"/>
      <c r="AK101" s="626"/>
      <c r="AL101" s="626"/>
      <c r="AM101" s="626"/>
      <c r="AN101" s="626"/>
      <c r="AO101" s="626"/>
      <c r="AP101" s="626"/>
      <c r="AQ101" s="626"/>
      <c r="AR101" s="626"/>
      <c r="AS101" s="626"/>
      <c r="AT101" s="626"/>
      <c r="AU101" s="626"/>
      <c r="AV101" s="626"/>
      <c r="AW101" s="626"/>
      <c r="AX101" s="626"/>
      <c r="AY101" s="626"/>
      <c r="AZ101" s="626"/>
      <c r="BA101" s="626"/>
      <c r="BB101" s="627"/>
    </row>
    <row r="102" spans="1:62" x14ac:dyDescent="0.25">
      <c r="A102" s="626"/>
      <c r="B102" s="626"/>
      <c r="C102" s="626"/>
      <c r="D102" s="626"/>
      <c r="E102" s="626"/>
      <c r="F102" s="626"/>
      <c r="G102" s="626"/>
      <c r="H102" s="626"/>
      <c r="I102" s="626"/>
      <c r="J102" s="626"/>
      <c r="K102" s="626"/>
      <c r="L102" s="626"/>
      <c r="M102" s="626"/>
      <c r="N102" s="626"/>
      <c r="O102" s="626"/>
      <c r="P102" s="626"/>
      <c r="Q102" s="626"/>
      <c r="R102" s="626"/>
      <c r="S102" s="626"/>
      <c r="T102" s="626"/>
      <c r="U102" s="626"/>
      <c r="V102" s="626"/>
      <c r="W102" s="626"/>
      <c r="X102" s="626"/>
      <c r="Y102" s="626"/>
      <c r="Z102" s="626"/>
      <c r="AA102" s="626"/>
      <c r="AB102" s="626"/>
      <c r="AC102" s="626"/>
      <c r="AD102" s="626"/>
      <c r="AE102" s="626"/>
      <c r="AF102" s="626"/>
      <c r="AG102" s="626"/>
      <c r="AH102" s="626"/>
      <c r="AI102" s="626"/>
      <c r="AJ102" s="626"/>
      <c r="AK102" s="626"/>
      <c r="AL102" s="626"/>
      <c r="AM102" s="626"/>
      <c r="AN102" s="626"/>
      <c r="AO102" s="626"/>
      <c r="AP102" s="626"/>
      <c r="AQ102" s="626"/>
      <c r="AR102" s="626"/>
      <c r="AS102" s="626"/>
      <c r="AT102" s="626"/>
      <c r="AU102" s="626"/>
      <c r="AV102" s="626"/>
      <c r="AW102" s="626"/>
      <c r="AX102" s="626"/>
      <c r="AY102" s="626"/>
      <c r="AZ102" s="626"/>
      <c r="BA102" s="626"/>
      <c r="BB102" s="627"/>
    </row>
    <row r="103" spans="1:62" x14ac:dyDescent="0.25">
      <c r="A103" s="626"/>
      <c r="B103" s="626"/>
      <c r="C103" s="626"/>
      <c r="D103" s="626"/>
      <c r="E103" s="626"/>
      <c r="F103" s="626"/>
      <c r="G103" s="626"/>
      <c r="H103" s="626"/>
      <c r="I103" s="626"/>
      <c r="J103" s="626"/>
      <c r="K103" s="626"/>
      <c r="L103" s="626"/>
      <c r="M103" s="626"/>
      <c r="N103" s="626"/>
      <c r="O103" s="626"/>
      <c r="P103" s="626"/>
      <c r="Q103" s="626"/>
      <c r="R103" s="626"/>
      <c r="S103" s="626"/>
      <c r="T103" s="626"/>
      <c r="U103" s="626"/>
      <c r="V103" s="626"/>
      <c r="W103" s="626"/>
      <c r="X103" s="626"/>
      <c r="Y103" s="626"/>
      <c r="Z103" s="626"/>
      <c r="AA103" s="626"/>
      <c r="AB103" s="626"/>
      <c r="AC103" s="626"/>
      <c r="AD103" s="626"/>
      <c r="AE103" s="626"/>
      <c r="AF103" s="626"/>
      <c r="AG103" s="626"/>
      <c r="AH103" s="626"/>
      <c r="AI103" s="626"/>
      <c r="AJ103" s="626"/>
      <c r="AK103" s="626"/>
      <c r="AL103" s="626"/>
      <c r="AM103" s="626"/>
      <c r="AN103" s="626"/>
      <c r="AO103" s="626"/>
      <c r="AP103" s="626"/>
      <c r="AQ103" s="626"/>
      <c r="AR103" s="626"/>
      <c r="AS103" s="626"/>
      <c r="AT103" s="626"/>
      <c r="AU103" s="626"/>
      <c r="AV103" s="626"/>
      <c r="AW103" s="626"/>
      <c r="AX103" s="626"/>
      <c r="AY103" s="626"/>
      <c r="AZ103" s="626"/>
      <c r="BA103" s="626"/>
      <c r="BB103" s="627"/>
    </row>
    <row r="104" spans="1:62" x14ac:dyDescent="0.25">
      <c r="A104" s="626"/>
      <c r="B104" s="626"/>
      <c r="C104" s="639" t="s">
        <v>332</v>
      </c>
      <c r="D104" s="626"/>
      <c r="E104" s="626"/>
      <c r="F104" s="626"/>
      <c r="G104" s="626"/>
      <c r="H104" s="626"/>
      <c r="I104" s="626"/>
      <c r="J104" s="626"/>
      <c r="K104" s="626"/>
      <c r="L104" s="626"/>
      <c r="M104" s="626"/>
      <c r="N104" s="626"/>
      <c r="O104" s="626"/>
      <c r="P104" s="626"/>
      <c r="Q104" s="626"/>
      <c r="R104" s="626"/>
      <c r="S104" s="626"/>
      <c r="T104" s="626"/>
      <c r="U104" s="626"/>
      <c r="V104" s="626"/>
      <c r="W104" s="626"/>
      <c r="X104" s="626"/>
      <c r="Y104" s="626"/>
      <c r="Z104" s="626"/>
      <c r="AA104" s="626"/>
      <c r="AB104" s="626"/>
      <c r="AC104" s="626"/>
      <c r="AD104" s="626"/>
      <c r="AE104" s="626"/>
      <c r="AF104" s="626"/>
      <c r="AG104" s="626"/>
      <c r="AH104" s="626"/>
      <c r="AI104" s="626"/>
      <c r="AJ104" s="626"/>
      <c r="AK104" s="626"/>
      <c r="AL104" s="626"/>
      <c r="AM104" s="626"/>
      <c r="AN104" s="626"/>
      <c r="AO104" s="626"/>
      <c r="AP104" s="626"/>
      <c r="AQ104" s="626"/>
      <c r="AR104" s="626"/>
      <c r="AS104" s="626"/>
      <c r="AT104" s="626"/>
      <c r="AU104" s="626"/>
      <c r="AV104" s="626"/>
      <c r="AW104" s="626"/>
      <c r="AX104" s="626"/>
      <c r="AY104" s="626"/>
      <c r="AZ104" s="626"/>
      <c r="BA104" s="626"/>
      <c r="BB104" s="627"/>
    </row>
    <row r="105" spans="1:62" x14ac:dyDescent="0.25">
      <c r="A105" s="625" t="s">
        <v>876</v>
      </c>
      <c r="B105" s="625"/>
      <c r="C105" s="626">
        <v>1960</v>
      </c>
      <c r="D105" s="626">
        <v>1961</v>
      </c>
      <c r="E105" s="626">
        <v>1962</v>
      </c>
      <c r="F105" s="626">
        <v>1963</v>
      </c>
      <c r="G105" s="626">
        <v>1964</v>
      </c>
      <c r="H105" s="626">
        <v>1965</v>
      </c>
      <c r="I105" s="626">
        <v>1966</v>
      </c>
      <c r="J105" s="626">
        <v>1967</v>
      </c>
      <c r="K105" s="626">
        <v>1968</v>
      </c>
      <c r="L105" s="626">
        <v>1969</v>
      </c>
      <c r="M105" s="626">
        <v>1970</v>
      </c>
      <c r="N105" s="626">
        <v>1971</v>
      </c>
      <c r="O105" s="626">
        <v>1972</v>
      </c>
      <c r="P105" s="626">
        <v>1973</v>
      </c>
      <c r="Q105" s="626">
        <v>1974</v>
      </c>
      <c r="R105" s="626">
        <v>1975</v>
      </c>
      <c r="S105" s="626">
        <v>1976</v>
      </c>
      <c r="T105" s="626">
        <v>1977</v>
      </c>
      <c r="U105" s="626">
        <v>1978</v>
      </c>
      <c r="V105" s="626">
        <v>1979</v>
      </c>
      <c r="W105" s="626">
        <v>1980</v>
      </c>
      <c r="X105" s="626">
        <v>1981</v>
      </c>
      <c r="Y105" s="626">
        <v>1982</v>
      </c>
      <c r="Z105" s="626">
        <v>1983</v>
      </c>
      <c r="AA105" s="626">
        <v>1984</v>
      </c>
      <c r="AB105" s="626">
        <v>1985</v>
      </c>
      <c r="AC105" s="626">
        <v>1986</v>
      </c>
      <c r="AD105" s="626">
        <v>1987</v>
      </c>
      <c r="AE105" s="626">
        <v>1988</v>
      </c>
      <c r="AF105" s="626">
        <v>1989</v>
      </c>
      <c r="AG105" s="626">
        <v>1990</v>
      </c>
      <c r="AH105" s="626">
        <v>1991</v>
      </c>
      <c r="AI105" s="626">
        <v>1992</v>
      </c>
      <c r="AJ105" s="626">
        <v>1993</v>
      </c>
      <c r="AK105" s="626">
        <v>1994</v>
      </c>
      <c r="AL105" s="626">
        <v>1995</v>
      </c>
      <c r="AM105" s="626">
        <v>1996</v>
      </c>
      <c r="AN105" s="626">
        <v>1997</v>
      </c>
      <c r="AO105" s="626">
        <v>1998</v>
      </c>
      <c r="AP105" s="626">
        <v>1999</v>
      </c>
      <c r="AQ105" s="626">
        <v>2000</v>
      </c>
      <c r="AR105" s="626">
        <v>2001</v>
      </c>
      <c r="AS105" s="626">
        <v>2002</v>
      </c>
      <c r="AT105" s="626">
        <v>2003</v>
      </c>
      <c r="AU105" s="626">
        <v>2004</v>
      </c>
      <c r="AV105" s="626">
        <v>2005</v>
      </c>
      <c r="AW105" s="626">
        <v>2006</v>
      </c>
      <c r="AX105" s="626">
        <v>2007</v>
      </c>
      <c r="AY105" s="626">
        <v>2008</v>
      </c>
      <c r="AZ105" s="626">
        <v>2009</v>
      </c>
      <c r="BA105" s="626">
        <v>2010</v>
      </c>
      <c r="BB105" s="626">
        <v>2011</v>
      </c>
      <c r="BC105" s="626">
        <v>2012</v>
      </c>
      <c r="BD105" s="626">
        <v>2013</v>
      </c>
      <c r="BE105" s="626">
        <v>2014</v>
      </c>
      <c r="BF105" s="626">
        <v>2015</v>
      </c>
    </row>
    <row r="106" spans="1:62" ht="60" x14ac:dyDescent="0.25">
      <c r="A106" s="640" t="s">
        <v>877</v>
      </c>
      <c r="B106" s="640"/>
      <c r="C106" s="641">
        <f t="shared" ref="C106:AH106" si="29">C107*C108*1000</f>
        <v>2087191.1030481856</v>
      </c>
      <c r="D106" s="641">
        <f t="shared" si="29"/>
        <v>2121700.010551624</v>
      </c>
      <c r="E106" s="641">
        <f t="shared" si="29"/>
        <v>2113861.3659505537</v>
      </c>
      <c r="F106" s="641">
        <f t="shared" si="29"/>
        <v>2148742.5160065438</v>
      </c>
      <c r="G106" s="641">
        <f t="shared" si="29"/>
        <v>2152675.9204787626</v>
      </c>
      <c r="H106" s="641">
        <f t="shared" si="29"/>
        <v>2188596.0249251635</v>
      </c>
      <c r="I106" s="641">
        <f t="shared" si="29"/>
        <v>2203870.7235243786</v>
      </c>
      <c r="J106" s="641">
        <f t="shared" si="29"/>
        <v>2202918.1675516958</v>
      </c>
      <c r="K106" s="641">
        <f t="shared" si="29"/>
        <v>2212920.384338751</v>
      </c>
      <c r="L106" s="641">
        <f t="shared" si="29"/>
        <v>2233392.8535560975</v>
      </c>
      <c r="M106" s="641">
        <f t="shared" si="29"/>
        <v>2269338.1789105772</v>
      </c>
      <c r="N106" s="641">
        <f t="shared" si="29"/>
        <v>2252831.1134770969</v>
      </c>
      <c r="O106" s="641">
        <f t="shared" si="29"/>
        <v>2206371.1662515174</v>
      </c>
      <c r="P106" s="641">
        <f t="shared" si="29"/>
        <v>2257502.9653507671</v>
      </c>
      <c r="Q106" s="641">
        <f t="shared" si="29"/>
        <v>2178440.0610347413</v>
      </c>
      <c r="R106" s="641">
        <f t="shared" si="29"/>
        <v>2185566.853602618</v>
      </c>
      <c r="S106" s="641">
        <f t="shared" si="29"/>
        <v>2216932.8009504108</v>
      </c>
      <c r="T106" s="641">
        <f t="shared" si="29"/>
        <v>2211108.6365239741</v>
      </c>
      <c r="U106" s="641">
        <f t="shared" si="29"/>
        <v>2165589.6098558004</v>
      </c>
      <c r="V106" s="641">
        <f t="shared" si="29"/>
        <v>2213716.3382440931</v>
      </c>
      <c r="W106" s="641">
        <f t="shared" si="29"/>
        <v>2180187.9987551221</v>
      </c>
      <c r="X106" s="641">
        <f t="shared" si="29"/>
        <v>2163061.82783724</v>
      </c>
      <c r="Y106" s="641">
        <f t="shared" si="29"/>
        <v>2184097.6166148726</v>
      </c>
      <c r="Z106" s="641">
        <f t="shared" si="29"/>
        <v>2181208.6585246404</v>
      </c>
      <c r="AA106" s="641">
        <f t="shared" si="29"/>
        <v>2193813.8989414875</v>
      </c>
      <c r="AB106" s="641">
        <f t="shared" si="29"/>
        <v>2241057.2479604045</v>
      </c>
      <c r="AC106" s="641">
        <f t="shared" si="29"/>
        <v>2259266.0918249618</v>
      </c>
      <c r="AD106" s="641">
        <f t="shared" si="29"/>
        <v>2275034.8560232008</v>
      </c>
      <c r="AE106" s="641">
        <f t="shared" si="29"/>
        <v>2295835.5020967522</v>
      </c>
      <c r="AF106" s="641">
        <f t="shared" si="29"/>
        <v>2280175.0992921116</v>
      </c>
      <c r="AG106" s="641">
        <f t="shared" si="29"/>
        <v>2303488.4961339915</v>
      </c>
      <c r="AH106" s="641">
        <f t="shared" si="29"/>
        <v>2286201.7762379539</v>
      </c>
      <c r="AI106" s="641">
        <f t="shared" ref="AI106:BB106" si="30">AI107*AI108*1000</f>
        <v>2337403.4612915409</v>
      </c>
      <c r="AJ106" s="641">
        <f t="shared" si="30"/>
        <v>2305798.0223811069</v>
      </c>
      <c r="AK106" s="641">
        <f t="shared" si="30"/>
        <v>2324448.6753274249</v>
      </c>
      <c r="AL106" s="641">
        <f t="shared" si="30"/>
        <v>2295146.4059833437</v>
      </c>
      <c r="AM106" s="641">
        <f t="shared" si="30"/>
        <v>2362096.0453731827</v>
      </c>
      <c r="AN106" s="641">
        <f t="shared" si="30"/>
        <v>2413106.6855146224</v>
      </c>
      <c r="AO106" s="641">
        <f t="shared" si="30"/>
        <v>2438565.4631277579</v>
      </c>
      <c r="AP106" s="641">
        <f t="shared" si="30"/>
        <v>2481981.8986508031</v>
      </c>
      <c r="AQ106" s="642">
        <f t="shared" si="30"/>
        <v>2462995.4473600001</v>
      </c>
      <c r="AR106" s="641">
        <f t="shared" si="30"/>
        <v>2499856.013853658</v>
      </c>
      <c r="AS106" s="641">
        <f t="shared" si="30"/>
        <v>2521015.7956330753</v>
      </c>
      <c r="AT106" s="641">
        <f t="shared" si="30"/>
        <v>2519666.9178393814</v>
      </c>
      <c r="AU106" s="641">
        <f t="shared" si="30"/>
        <v>2565783.2243214757</v>
      </c>
      <c r="AV106" s="641">
        <f t="shared" si="30"/>
        <v>2576134.6131323739</v>
      </c>
      <c r="AW106" s="641">
        <f t="shared" si="30"/>
        <v>2594910.6559167164</v>
      </c>
      <c r="AX106" s="641">
        <f t="shared" si="30"/>
        <v>2600448.950758358</v>
      </c>
      <c r="AY106" s="641">
        <f t="shared" si="30"/>
        <v>2627157.2409689473</v>
      </c>
      <c r="AZ106" s="641">
        <f t="shared" si="30"/>
        <v>2642050.5377766569</v>
      </c>
      <c r="BA106" s="641">
        <f t="shared" si="30"/>
        <v>2656847.3716056636</v>
      </c>
      <c r="BB106" s="641">
        <f t="shared" si="30"/>
        <v>2686056.2016266268</v>
      </c>
    </row>
    <row r="107" spans="1:62" ht="45" x14ac:dyDescent="0.25">
      <c r="A107" s="643" t="s">
        <v>878</v>
      </c>
      <c r="B107" s="643"/>
      <c r="C107" s="644">
        <f>G58</f>
        <v>52.410496000000002</v>
      </c>
      <c r="D107" s="644">
        <f t="shared" ref="D107:BF107" si="31">H58</f>
        <v>52.765864000000001</v>
      </c>
      <c r="E107" s="644">
        <f t="shared" si="31"/>
        <v>53.146633999999999</v>
      </c>
      <c r="F107" s="644">
        <f t="shared" si="31"/>
        <v>53.537821000000001</v>
      </c>
      <c r="G107" s="644">
        <f t="shared" si="31"/>
        <v>53.920054999999998</v>
      </c>
      <c r="H107" s="644">
        <f t="shared" si="31"/>
        <v>54.278348999999999</v>
      </c>
      <c r="I107" s="644">
        <f t="shared" si="31"/>
        <v>54.606608000000001</v>
      </c>
      <c r="J107" s="644">
        <f t="shared" si="31"/>
        <v>54.904679999999999</v>
      </c>
      <c r="K107" s="644">
        <f t="shared" si="31"/>
        <v>55.171084</v>
      </c>
      <c r="L107" s="644">
        <f t="shared" si="31"/>
        <v>55.406434999999995</v>
      </c>
      <c r="M107" s="644">
        <f t="shared" si="31"/>
        <v>55.611401000000001</v>
      </c>
      <c r="N107" s="644">
        <f t="shared" si="31"/>
        <v>55.785325</v>
      </c>
      <c r="O107" s="644">
        <f t="shared" si="31"/>
        <v>55.927492000000001</v>
      </c>
      <c r="P107" s="644">
        <f t="shared" si="31"/>
        <v>56.039165999999994</v>
      </c>
      <c r="Q107" s="644">
        <f t="shared" si="31"/>
        <v>56.122405000000001</v>
      </c>
      <c r="R107" s="644">
        <f t="shared" si="31"/>
        <v>56.179925000000004</v>
      </c>
      <c r="S107" s="644">
        <f t="shared" si="31"/>
        <v>56.212943000000003</v>
      </c>
      <c r="T107" s="644">
        <f t="shared" si="31"/>
        <v>56.224944000000001</v>
      </c>
      <c r="U107" s="644">
        <f t="shared" si="31"/>
        <v>56.223974000000005</v>
      </c>
      <c r="V107" s="644">
        <f t="shared" si="31"/>
        <v>56.220089000000002</v>
      </c>
      <c r="W107" s="644">
        <f t="shared" si="31"/>
        <v>56.221513000000002</v>
      </c>
      <c r="X107" s="644">
        <f t="shared" si="31"/>
        <v>56.231019999999994</v>
      </c>
      <c r="Y107" s="644">
        <f t="shared" si="31"/>
        <v>56.250124000000007</v>
      </c>
      <c r="Z107" s="644">
        <f t="shared" si="31"/>
        <v>56.283959000000003</v>
      </c>
      <c r="AA107" s="644">
        <f t="shared" si="31"/>
        <v>56.337848000000001</v>
      </c>
      <c r="AB107" s="644">
        <f t="shared" si="31"/>
        <v>56.415196000000002</v>
      </c>
      <c r="AC107" s="644">
        <f t="shared" si="31"/>
        <v>56.519444</v>
      </c>
      <c r="AD107" s="644">
        <f t="shared" si="31"/>
        <v>56.649374999999999</v>
      </c>
      <c r="AE107" s="644">
        <f t="shared" si="31"/>
        <v>56.797703999999996</v>
      </c>
      <c r="AF107" s="644">
        <f t="shared" si="31"/>
        <v>56.953860999999996</v>
      </c>
      <c r="AG107" s="644">
        <f t="shared" si="31"/>
        <v>57.110116999999995</v>
      </c>
      <c r="AH107" s="644">
        <f t="shared" si="31"/>
        <v>57.264600000000002</v>
      </c>
      <c r="AI107" s="644">
        <f t="shared" si="31"/>
        <v>57.419468999999999</v>
      </c>
      <c r="AJ107" s="644">
        <f t="shared" si="31"/>
        <v>57.575969000000001</v>
      </c>
      <c r="AK107" s="644">
        <f t="shared" si="31"/>
        <v>57.736667000000004</v>
      </c>
      <c r="AL107" s="644">
        <f t="shared" si="31"/>
        <v>57.903790000000001</v>
      </c>
      <c r="AM107" s="644">
        <f t="shared" si="31"/>
        <v>58.079321999999998</v>
      </c>
      <c r="AN107" s="644">
        <f t="shared" si="31"/>
        <v>58.263857999999999</v>
      </c>
      <c r="AO107" s="644">
        <f t="shared" si="31"/>
        <v>58.456989</v>
      </c>
      <c r="AP107" s="644">
        <f t="shared" si="31"/>
        <v>58.657794000000003</v>
      </c>
      <c r="AQ107" s="644">
        <f t="shared" si="31"/>
        <v>58.867004000000001</v>
      </c>
      <c r="AR107" s="644">
        <f t="shared" si="31"/>
        <v>59.080220999999995</v>
      </c>
      <c r="AS107" s="644">
        <f t="shared" si="31"/>
        <v>59.301234999999998</v>
      </c>
      <c r="AT107" s="644">
        <f t="shared" si="31"/>
        <v>59.548421000000005</v>
      </c>
      <c r="AU107" s="644">
        <f t="shared" si="31"/>
        <v>59.846226000000001</v>
      </c>
      <c r="AV107" s="644">
        <f t="shared" si="31"/>
        <v>60.210011999999999</v>
      </c>
      <c r="AW107" s="644">
        <f t="shared" si="31"/>
        <v>60.648849999999996</v>
      </c>
      <c r="AX107" s="644">
        <f t="shared" si="31"/>
        <v>61.151820000000001</v>
      </c>
      <c r="AY107" s="644">
        <f t="shared" si="31"/>
        <v>61.689620000000005</v>
      </c>
      <c r="AZ107" s="644">
        <f t="shared" si="31"/>
        <v>62.221163999999995</v>
      </c>
      <c r="BA107" s="644">
        <f t="shared" si="31"/>
        <v>62.716684000000001</v>
      </c>
      <c r="BB107" s="644">
        <f t="shared" si="31"/>
        <v>63.164949</v>
      </c>
      <c r="BC107" s="644">
        <f t="shared" si="31"/>
        <v>63.573766000000006</v>
      </c>
      <c r="BD107" s="644">
        <f t="shared" si="31"/>
        <v>63.955654000000003</v>
      </c>
      <c r="BE107" s="644">
        <f t="shared" si="31"/>
        <v>64.331347999999991</v>
      </c>
      <c r="BF107" s="644">
        <f t="shared" si="31"/>
        <v>64.715810000000005</v>
      </c>
      <c r="BG107" s="644"/>
      <c r="BH107" s="644"/>
      <c r="BI107" s="644"/>
      <c r="BJ107" s="644"/>
    </row>
    <row r="108" spans="1:62" ht="75" x14ac:dyDescent="0.25">
      <c r="A108" s="639" t="s">
        <v>879</v>
      </c>
      <c r="B108" s="639"/>
      <c r="C108" s="646">
        <f t="shared" ref="C108:AP108" si="32">$AQ$108*C109/$AQ$109</f>
        <v>39.823914336704341</v>
      </c>
      <c r="D108" s="646">
        <f t="shared" si="32"/>
        <v>40.209708506841167</v>
      </c>
      <c r="E108" s="646">
        <f t="shared" si="32"/>
        <v>39.774134443783467</v>
      </c>
      <c r="F108" s="646">
        <f t="shared" si="32"/>
        <v>40.135038667459845</v>
      </c>
      <c r="G108" s="646">
        <f t="shared" si="32"/>
        <v>39.923474122546104</v>
      </c>
      <c r="H108" s="646">
        <f t="shared" si="32"/>
        <v>40.321713265913147</v>
      </c>
      <c r="I108" s="646">
        <f t="shared" si="32"/>
        <v>40.359048185603811</v>
      </c>
      <c r="J108" s="646">
        <f t="shared" si="32"/>
        <v>40.122593694229629</v>
      </c>
      <c r="K108" s="646">
        <f t="shared" si="32"/>
        <v>40.110148720999405</v>
      </c>
      <c r="L108" s="646">
        <f t="shared" si="32"/>
        <v>40.30926829268293</v>
      </c>
      <c r="M108" s="646">
        <f t="shared" si="32"/>
        <v>40.807067221891735</v>
      </c>
      <c r="N108" s="646">
        <f t="shared" si="32"/>
        <v>40.383938132064252</v>
      </c>
      <c r="O108" s="646">
        <f t="shared" si="32"/>
        <v>39.450565139797746</v>
      </c>
      <c r="P108" s="646">
        <f t="shared" si="32"/>
        <v>40.284378346222489</v>
      </c>
      <c r="Q108" s="646">
        <f t="shared" si="32"/>
        <v>38.815871505056514</v>
      </c>
      <c r="R108" s="646">
        <f t="shared" si="32"/>
        <v>38.902986317668059</v>
      </c>
      <c r="S108" s="646">
        <f t="shared" si="32"/>
        <v>39.438120166567522</v>
      </c>
      <c r="T108" s="646">
        <f t="shared" si="32"/>
        <v>39.326115407495543</v>
      </c>
      <c r="U108" s="646">
        <f t="shared" si="32"/>
        <v>38.517192147531233</v>
      </c>
      <c r="V108" s="646">
        <f t="shared" si="32"/>
        <v>39.375895300416424</v>
      </c>
      <c r="W108" s="646">
        <f t="shared" si="32"/>
        <v>38.778536585365856</v>
      </c>
      <c r="X108" s="646">
        <f t="shared" si="32"/>
        <v>38.467412254610359</v>
      </c>
      <c r="Y108" s="646">
        <f t="shared" si="32"/>
        <v>38.828316478286737</v>
      </c>
      <c r="Z108" s="646">
        <f t="shared" si="32"/>
        <v>38.753646638905416</v>
      </c>
      <c r="AA108" s="646">
        <f t="shared" si="32"/>
        <v>38.940321237358717</v>
      </c>
      <c r="AB108" s="646">
        <f t="shared" si="32"/>
        <v>39.724354550862579</v>
      </c>
      <c r="AC108" s="646">
        <f t="shared" si="32"/>
        <v>39.973254015466992</v>
      </c>
      <c r="AD108" s="646">
        <f t="shared" si="32"/>
        <v>40.159928613920293</v>
      </c>
      <c r="AE108" s="646">
        <f t="shared" si="32"/>
        <v>40.421273051754909</v>
      </c>
      <c r="AF108" s="646">
        <f t="shared" si="32"/>
        <v>40.035478881618083</v>
      </c>
      <c r="AG108" s="646">
        <f t="shared" si="32"/>
        <v>40.33415823914337</v>
      </c>
      <c r="AH108" s="646">
        <f t="shared" si="32"/>
        <v>39.923474122546104</v>
      </c>
      <c r="AI108" s="646">
        <f t="shared" si="32"/>
        <v>40.707507436049973</v>
      </c>
      <c r="AJ108" s="646">
        <f t="shared" si="32"/>
        <v>40.047923854848314</v>
      </c>
      <c r="AK108" s="646">
        <f t="shared" si="32"/>
        <v>40.259488399762056</v>
      </c>
      <c r="AL108" s="646">
        <f t="shared" si="32"/>
        <v>39.637239738251047</v>
      </c>
      <c r="AM108" s="646">
        <f t="shared" si="32"/>
        <v>40.670172516359315</v>
      </c>
      <c r="AN108" s="646">
        <f t="shared" si="32"/>
        <v>41.41687091017252</v>
      </c>
      <c r="AO108" s="646">
        <f t="shared" si="32"/>
        <v>41.715550267697807</v>
      </c>
      <c r="AP108" s="646">
        <f t="shared" si="32"/>
        <v>42.312908982748361</v>
      </c>
      <c r="AQ108" s="647">
        <v>41.84</v>
      </c>
      <c r="AR108" s="646">
        <f t="shared" ref="AR108:BC108" si="33">$AQ$108*AR109/$AQ$109</f>
        <v>42.312908982748361</v>
      </c>
      <c r="AS108" s="646">
        <f t="shared" si="33"/>
        <v>42.512028554431886</v>
      </c>
      <c r="AT108" s="646">
        <f t="shared" si="33"/>
        <v>42.312908982748361</v>
      </c>
      <c r="AU108" s="646">
        <f t="shared" si="33"/>
        <v>42.872932778108272</v>
      </c>
      <c r="AV108" s="646">
        <f t="shared" si="33"/>
        <v>42.785817965496733</v>
      </c>
      <c r="AW108" s="646">
        <f t="shared" si="33"/>
        <v>42.785817965496733</v>
      </c>
      <c r="AX108" s="646">
        <f t="shared" si="33"/>
        <v>42.524473527662103</v>
      </c>
      <c r="AY108" s="646">
        <f t="shared" si="33"/>
        <v>42.586698393813208</v>
      </c>
      <c r="AZ108" s="646">
        <f t="shared" si="33"/>
        <v>42.462248661511012</v>
      </c>
      <c r="BA108" s="646">
        <f t="shared" si="33"/>
        <v>42.362688875669249</v>
      </c>
      <c r="BB108" s="646">
        <f>$AQ$108*BB109/$AQ$109</f>
        <v>42.524473527662103</v>
      </c>
      <c r="BC108" s="646">
        <f t="shared" si="33"/>
        <v>42.350243902439033</v>
      </c>
      <c r="BD108" s="646">
        <f>$AQ$108*BD109/$AQ$109</f>
        <v>42.611588340273649</v>
      </c>
    </row>
    <row r="109" spans="1:62" ht="120" x14ac:dyDescent="0.25">
      <c r="A109" s="648" t="s">
        <v>880</v>
      </c>
      <c r="B109" s="643"/>
      <c r="C109" s="627">
        <v>3200</v>
      </c>
      <c r="D109" s="709">
        <v>3231</v>
      </c>
      <c r="E109" s="709">
        <v>3196</v>
      </c>
      <c r="F109" s="709">
        <v>3225</v>
      </c>
      <c r="G109" s="709">
        <v>3208</v>
      </c>
      <c r="H109" s="709">
        <v>3240</v>
      </c>
      <c r="I109" s="709">
        <v>3243</v>
      </c>
      <c r="J109" s="709">
        <v>3224</v>
      </c>
      <c r="K109" s="709">
        <v>3223</v>
      </c>
      <c r="L109" s="709">
        <v>3239</v>
      </c>
      <c r="M109" s="709">
        <v>3279</v>
      </c>
      <c r="N109" s="709">
        <v>3245</v>
      </c>
      <c r="O109" s="709">
        <v>3170</v>
      </c>
      <c r="P109" s="709">
        <v>3237</v>
      </c>
      <c r="Q109" s="709">
        <v>3119</v>
      </c>
      <c r="R109" s="709">
        <v>3126</v>
      </c>
      <c r="S109" s="709">
        <v>3169</v>
      </c>
      <c r="T109" s="709">
        <v>3160</v>
      </c>
      <c r="U109" s="709">
        <v>3095</v>
      </c>
      <c r="V109" s="709">
        <v>3164</v>
      </c>
      <c r="W109" s="709">
        <v>3116</v>
      </c>
      <c r="X109" s="709">
        <v>3091</v>
      </c>
      <c r="Y109" s="709">
        <v>3120</v>
      </c>
      <c r="Z109" s="709">
        <v>3114</v>
      </c>
      <c r="AA109" s="709">
        <v>3129</v>
      </c>
      <c r="AB109" s="709">
        <v>3192</v>
      </c>
      <c r="AC109" s="709">
        <v>3212</v>
      </c>
      <c r="AD109" s="709">
        <v>3227</v>
      </c>
      <c r="AE109" s="709">
        <v>3248</v>
      </c>
      <c r="AF109" s="709">
        <v>3217</v>
      </c>
      <c r="AG109" s="709">
        <v>3241</v>
      </c>
      <c r="AH109" s="709">
        <v>3208</v>
      </c>
      <c r="AI109" s="709">
        <v>3271</v>
      </c>
      <c r="AJ109" s="709">
        <v>3218</v>
      </c>
      <c r="AK109" s="709">
        <v>3235</v>
      </c>
      <c r="AL109" s="709">
        <v>3185</v>
      </c>
      <c r="AM109" s="709">
        <v>3268</v>
      </c>
      <c r="AN109" s="709">
        <v>3328</v>
      </c>
      <c r="AO109" s="709">
        <v>3352</v>
      </c>
      <c r="AP109" s="709">
        <v>3400</v>
      </c>
      <c r="AQ109" s="709">
        <v>3362</v>
      </c>
      <c r="AR109" s="709">
        <v>3400</v>
      </c>
      <c r="AS109" s="709">
        <v>3416</v>
      </c>
      <c r="AT109" s="709">
        <v>3400</v>
      </c>
      <c r="AU109" s="709">
        <v>3445</v>
      </c>
      <c r="AV109" s="709">
        <v>3438</v>
      </c>
      <c r="AW109" s="709">
        <v>3438</v>
      </c>
      <c r="AX109" s="709">
        <v>3417</v>
      </c>
      <c r="AY109" s="709">
        <v>3422</v>
      </c>
      <c r="AZ109" s="709">
        <v>3412</v>
      </c>
      <c r="BA109" s="709">
        <v>3404</v>
      </c>
      <c r="BB109" s="709">
        <v>3417</v>
      </c>
      <c r="BC109" s="709">
        <v>3403</v>
      </c>
      <c r="BD109" s="709">
        <v>3424</v>
      </c>
    </row>
    <row r="110" spans="1:62" ht="60" x14ac:dyDescent="0.25">
      <c r="A110" s="648" t="s">
        <v>881</v>
      </c>
      <c r="B110" s="650" t="s">
        <v>882</v>
      </c>
      <c r="C110" s="651">
        <v>0.9</v>
      </c>
      <c r="D110" s="651">
        <v>0.89500000000000002</v>
      </c>
      <c r="E110" s="651">
        <v>0.89</v>
      </c>
      <c r="F110" s="651">
        <v>0.88500000000000001</v>
      </c>
      <c r="G110" s="651">
        <v>0.88</v>
      </c>
      <c r="H110" s="651">
        <v>0.875</v>
      </c>
      <c r="I110" s="651">
        <v>0.87</v>
      </c>
      <c r="J110" s="651">
        <v>0.86499999999999999</v>
      </c>
      <c r="K110" s="651">
        <v>0.86</v>
      </c>
      <c r="L110" s="651">
        <v>0.85499999999999998</v>
      </c>
      <c r="M110" s="651">
        <v>0.85</v>
      </c>
      <c r="N110" s="651">
        <v>0.84499999999999997</v>
      </c>
      <c r="O110" s="651">
        <v>0.84</v>
      </c>
      <c r="P110" s="651">
        <v>0.83499999999999996</v>
      </c>
      <c r="Q110" s="651">
        <v>0.83</v>
      </c>
      <c r="R110" s="651">
        <v>0.82499999999999996</v>
      </c>
      <c r="S110" s="651">
        <v>0.82</v>
      </c>
      <c r="T110" s="651">
        <v>0.81499999999999995</v>
      </c>
      <c r="U110" s="651">
        <v>0.81</v>
      </c>
      <c r="V110" s="651">
        <v>0.80500000000000005</v>
      </c>
      <c r="W110" s="651">
        <v>0.8</v>
      </c>
      <c r="X110" s="651">
        <v>0.79500000000000004</v>
      </c>
      <c r="Y110" s="651">
        <v>0.79</v>
      </c>
      <c r="Z110" s="651">
        <v>0.78500000000000003</v>
      </c>
      <c r="AA110" s="651">
        <v>0.78</v>
      </c>
      <c r="AB110" s="651">
        <v>0.77500000000000002</v>
      </c>
      <c r="AC110" s="651">
        <v>0.77</v>
      </c>
      <c r="AD110" s="651">
        <v>0.76500000000000001</v>
      </c>
      <c r="AE110" s="651">
        <v>0.76</v>
      </c>
      <c r="AF110" s="651">
        <v>0.755</v>
      </c>
      <c r="AG110" s="651">
        <v>0.75</v>
      </c>
      <c r="AH110" s="651">
        <v>0.745</v>
      </c>
      <c r="AI110" s="651">
        <v>0.74</v>
      </c>
      <c r="AJ110" s="651">
        <v>0.73499999999999999</v>
      </c>
      <c r="AK110" s="651">
        <v>0.73</v>
      </c>
      <c r="AL110" s="651">
        <v>0.72499999999999998</v>
      </c>
      <c r="AM110" s="651">
        <v>0.72</v>
      </c>
      <c r="AN110" s="651">
        <v>0.71499999999999997</v>
      </c>
      <c r="AO110" s="651">
        <v>0.71</v>
      </c>
      <c r="AP110" s="651">
        <v>0.70499999999999996</v>
      </c>
      <c r="AQ110" s="651">
        <v>0.7</v>
      </c>
      <c r="AR110" s="651">
        <v>0.69499999999999995</v>
      </c>
      <c r="AS110" s="651">
        <v>0.69</v>
      </c>
      <c r="AT110" s="651">
        <v>0.68500000000000005</v>
      </c>
      <c r="AU110" s="651">
        <v>0.68</v>
      </c>
      <c r="AV110" s="651">
        <v>0.67500000000000004</v>
      </c>
      <c r="AW110" s="651">
        <v>0.67</v>
      </c>
      <c r="AX110" s="651">
        <v>0.66500000000000004</v>
      </c>
      <c r="AY110" s="651">
        <v>0.66</v>
      </c>
      <c r="AZ110" s="651">
        <v>0.65500000000000003</v>
      </c>
      <c r="BA110" s="651">
        <v>0.65</v>
      </c>
      <c r="BB110" s="651">
        <v>0.64500000000000002</v>
      </c>
      <c r="BC110" s="651">
        <v>0.64</v>
      </c>
      <c r="BD110" s="651">
        <v>0.63500000000000001</v>
      </c>
    </row>
    <row r="111" spans="1:62" ht="75" x14ac:dyDescent="0.25">
      <c r="A111" s="648" t="s">
        <v>883</v>
      </c>
      <c r="B111" s="643"/>
      <c r="C111" s="645">
        <f t="shared" ref="C111:AH111" si="34">C109*C110</f>
        <v>2880</v>
      </c>
      <c r="D111" s="645">
        <f t="shared" si="34"/>
        <v>2891.7449999999999</v>
      </c>
      <c r="E111" s="645">
        <f t="shared" si="34"/>
        <v>2844.44</v>
      </c>
      <c r="F111" s="645">
        <f t="shared" si="34"/>
        <v>2854.125</v>
      </c>
      <c r="G111" s="645">
        <f t="shared" si="34"/>
        <v>2823.04</v>
      </c>
      <c r="H111" s="645">
        <f t="shared" si="34"/>
        <v>2835</v>
      </c>
      <c r="I111" s="645">
        <f t="shared" si="34"/>
        <v>2821.41</v>
      </c>
      <c r="J111" s="645">
        <f t="shared" si="34"/>
        <v>2788.7599999999998</v>
      </c>
      <c r="K111" s="645">
        <f t="shared" si="34"/>
        <v>2771.7799999999997</v>
      </c>
      <c r="L111" s="645">
        <f t="shared" si="34"/>
        <v>2769.3449999999998</v>
      </c>
      <c r="M111" s="645">
        <f t="shared" si="34"/>
        <v>2787.15</v>
      </c>
      <c r="N111" s="645">
        <f t="shared" si="34"/>
        <v>2742.0250000000001</v>
      </c>
      <c r="O111" s="645">
        <f t="shared" si="34"/>
        <v>2662.7999999999997</v>
      </c>
      <c r="P111" s="645">
        <f t="shared" si="34"/>
        <v>2702.895</v>
      </c>
      <c r="Q111" s="645">
        <f t="shared" si="34"/>
        <v>2588.77</v>
      </c>
      <c r="R111" s="645">
        <f t="shared" si="34"/>
        <v>2578.9499999999998</v>
      </c>
      <c r="S111" s="645">
        <f t="shared" si="34"/>
        <v>2598.58</v>
      </c>
      <c r="T111" s="645">
        <f t="shared" si="34"/>
        <v>2575.3999999999996</v>
      </c>
      <c r="U111" s="645">
        <f t="shared" si="34"/>
        <v>2506.9500000000003</v>
      </c>
      <c r="V111" s="645">
        <f t="shared" si="34"/>
        <v>2547.02</v>
      </c>
      <c r="W111" s="645">
        <f t="shared" si="34"/>
        <v>2492.8000000000002</v>
      </c>
      <c r="X111" s="645">
        <f t="shared" si="34"/>
        <v>2457.3450000000003</v>
      </c>
      <c r="Y111" s="645">
        <f t="shared" si="34"/>
        <v>2464.8000000000002</v>
      </c>
      <c r="Z111" s="645">
        <f t="shared" si="34"/>
        <v>2444.4900000000002</v>
      </c>
      <c r="AA111" s="645">
        <f t="shared" si="34"/>
        <v>2440.62</v>
      </c>
      <c r="AB111" s="645">
        <f t="shared" si="34"/>
        <v>2473.8000000000002</v>
      </c>
      <c r="AC111" s="645">
        <f t="shared" si="34"/>
        <v>2473.2400000000002</v>
      </c>
      <c r="AD111" s="645">
        <f t="shared" si="34"/>
        <v>2468.6550000000002</v>
      </c>
      <c r="AE111" s="645">
        <f t="shared" si="34"/>
        <v>2468.48</v>
      </c>
      <c r="AF111" s="645">
        <f t="shared" si="34"/>
        <v>2428.835</v>
      </c>
      <c r="AG111" s="645">
        <f t="shared" si="34"/>
        <v>2430.75</v>
      </c>
      <c r="AH111" s="645">
        <f t="shared" si="34"/>
        <v>2389.96</v>
      </c>
      <c r="AI111" s="645">
        <f t="shared" ref="AI111:BD111" si="35">AI109*AI110</f>
        <v>2420.54</v>
      </c>
      <c r="AJ111" s="645">
        <f t="shared" si="35"/>
        <v>2365.23</v>
      </c>
      <c r="AK111" s="645">
        <f t="shared" si="35"/>
        <v>2361.5499999999997</v>
      </c>
      <c r="AL111" s="645">
        <f t="shared" si="35"/>
        <v>2309.125</v>
      </c>
      <c r="AM111" s="645">
        <f t="shared" si="35"/>
        <v>2352.96</v>
      </c>
      <c r="AN111" s="645">
        <f t="shared" si="35"/>
        <v>2379.52</v>
      </c>
      <c r="AO111" s="645">
        <f t="shared" si="35"/>
        <v>2379.92</v>
      </c>
      <c r="AP111" s="645">
        <f t="shared" si="35"/>
        <v>2397</v>
      </c>
      <c r="AQ111" s="645">
        <f t="shared" si="35"/>
        <v>2353.3999999999996</v>
      </c>
      <c r="AR111" s="645">
        <f t="shared" si="35"/>
        <v>2363</v>
      </c>
      <c r="AS111" s="645">
        <f t="shared" si="35"/>
        <v>2357.04</v>
      </c>
      <c r="AT111" s="645">
        <f t="shared" si="35"/>
        <v>2329</v>
      </c>
      <c r="AU111" s="645">
        <f t="shared" si="35"/>
        <v>2342.6000000000004</v>
      </c>
      <c r="AV111" s="645">
        <f t="shared" si="35"/>
        <v>2320.65</v>
      </c>
      <c r="AW111" s="645">
        <f t="shared" si="35"/>
        <v>2303.46</v>
      </c>
      <c r="AX111" s="645">
        <f t="shared" si="35"/>
        <v>2272.3050000000003</v>
      </c>
      <c r="AY111" s="645">
        <f t="shared" si="35"/>
        <v>2258.52</v>
      </c>
      <c r="AZ111" s="645">
        <f t="shared" si="35"/>
        <v>2234.86</v>
      </c>
      <c r="BA111" s="645">
        <f t="shared" si="35"/>
        <v>2212.6</v>
      </c>
      <c r="BB111" s="645">
        <f t="shared" si="35"/>
        <v>2203.9650000000001</v>
      </c>
      <c r="BC111" s="645">
        <f t="shared" si="35"/>
        <v>2177.92</v>
      </c>
      <c r="BD111" s="645">
        <f t="shared" si="35"/>
        <v>2174.2400000000002</v>
      </c>
    </row>
    <row r="112" spans="1:62" ht="75" x14ac:dyDescent="0.25">
      <c r="A112" s="652" t="s">
        <v>884</v>
      </c>
      <c r="B112" s="639"/>
      <c r="C112" s="653">
        <f t="shared" ref="C112:AH112" si="36">C111*$F$79*365.25/1000000</f>
        <v>4.4980537500000004</v>
      </c>
      <c r="D112" s="653">
        <f t="shared" si="36"/>
        <v>4.5163973754492188</v>
      </c>
      <c r="E112" s="653">
        <f t="shared" si="36"/>
        <v>4.44251528078125</v>
      </c>
      <c r="F112" s="653">
        <f t="shared" si="36"/>
        <v>4.4576415483398435</v>
      </c>
      <c r="G112" s="653">
        <f t="shared" si="36"/>
        <v>4.4090922424999999</v>
      </c>
      <c r="H112" s="653">
        <f t="shared" si="36"/>
        <v>4.4277716601562496</v>
      </c>
      <c r="I112" s="653">
        <f t="shared" si="36"/>
        <v>4.4065464690234375</v>
      </c>
      <c r="J112" s="653">
        <f t="shared" si="36"/>
        <v>4.3555529082812496</v>
      </c>
      <c r="K112" s="653">
        <f t="shared" si="36"/>
        <v>4.3290331330468748</v>
      </c>
      <c r="L112" s="653">
        <f t="shared" si="36"/>
        <v>4.3252300910742187</v>
      </c>
      <c r="M112" s="653">
        <f t="shared" si="36"/>
        <v>4.3530383712890623</v>
      </c>
      <c r="N112" s="653">
        <f t="shared" si="36"/>
        <v>4.2825610534179699</v>
      </c>
      <c r="O112" s="653">
        <f t="shared" si="36"/>
        <v>4.1588255296875003</v>
      </c>
      <c r="P112" s="653">
        <f t="shared" si="36"/>
        <v>4.2214468717382809</v>
      </c>
      <c r="Q112" s="653">
        <f t="shared" si="36"/>
        <v>4.0432036827734379</v>
      </c>
      <c r="R112" s="653">
        <f t="shared" si="36"/>
        <v>4.0278665689453126</v>
      </c>
      <c r="S112" s="653">
        <f t="shared" si="36"/>
        <v>4.0585251783593748</v>
      </c>
      <c r="T112" s="653">
        <f t="shared" si="36"/>
        <v>4.02232209296875</v>
      </c>
      <c r="U112" s="653">
        <f t="shared" si="36"/>
        <v>3.9154152251953134</v>
      </c>
      <c r="V112" s="653">
        <f t="shared" si="36"/>
        <v>3.9779975216406251</v>
      </c>
      <c r="W112" s="653">
        <f t="shared" si="36"/>
        <v>3.8933154125000002</v>
      </c>
      <c r="X112" s="653">
        <f t="shared" si="36"/>
        <v>3.8379409348242195</v>
      </c>
      <c r="Y112" s="653">
        <f t="shared" si="36"/>
        <v>3.8495843343750007</v>
      </c>
      <c r="Z112" s="653">
        <f t="shared" si="36"/>
        <v>3.8178636844921887</v>
      </c>
      <c r="AA112" s="653">
        <f t="shared" si="36"/>
        <v>3.8118194247656252</v>
      </c>
      <c r="AB112" s="653">
        <f t="shared" si="36"/>
        <v>3.8636407523437506</v>
      </c>
      <c r="AC112" s="653">
        <f t="shared" si="36"/>
        <v>3.8627661307812504</v>
      </c>
      <c r="AD112" s="653">
        <f t="shared" si="36"/>
        <v>3.8556051667382816</v>
      </c>
      <c r="AE112" s="653">
        <f t="shared" si="36"/>
        <v>3.8553318475</v>
      </c>
      <c r="AF112" s="653">
        <f t="shared" si="36"/>
        <v>3.7934133263476562</v>
      </c>
      <c r="AG112" s="653">
        <f t="shared" si="36"/>
        <v>3.7964042197265626</v>
      </c>
      <c r="AH112" s="653">
        <f t="shared" si="36"/>
        <v>3.7326974098437504</v>
      </c>
      <c r="AI112" s="653">
        <f t="shared" ref="AI112:BD112" si="37">AI111*$F$79*365.25/1000000</f>
        <v>3.7804579944531254</v>
      </c>
      <c r="AJ112" s="653">
        <f t="shared" si="37"/>
        <v>3.6940734969140632</v>
      </c>
      <c r="AK112" s="653">
        <f t="shared" si="37"/>
        <v>3.6883259837890621</v>
      </c>
      <c r="AL112" s="653">
        <f t="shared" si="37"/>
        <v>3.6064473491210944</v>
      </c>
      <c r="AM112" s="653">
        <f t="shared" si="37"/>
        <v>3.6749099137500001</v>
      </c>
      <c r="AN112" s="653">
        <f t="shared" si="37"/>
        <v>3.7163919650000001</v>
      </c>
      <c r="AO112" s="653">
        <f t="shared" si="37"/>
        <v>3.7170166946875005</v>
      </c>
      <c r="AP112" s="653">
        <f t="shared" si="37"/>
        <v>3.7436926523437499</v>
      </c>
      <c r="AQ112" s="654">
        <f t="shared" si="37"/>
        <v>3.6755971164062498</v>
      </c>
      <c r="AR112" s="653">
        <f t="shared" si="37"/>
        <v>3.69059062890625</v>
      </c>
      <c r="AS112" s="653">
        <f t="shared" si="37"/>
        <v>3.6812821565625002</v>
      </c>
      <c r="AT112" s="653">
        <f t="shared" si="37"/>
        <v>3.6374886054687505</v>
      </c>
      <c r="AU112" s="653">
        <f t="shared" si="37"/>
        <v>3.6587294148437506</v>
      </c>
      <c r="AV112" s="653">
        <f t="shared" si="37"/>
        <v>3.6244473732421878</v>
      </c>
      <c r="AW112" s="653">
        <f t="shared" si="37"/>
        <v>3.5975996149218754</v>
      </c>
      <c r="AX112" s="653">
        <f t="shared" si="37"/>
        <v>3.5489409813867194</v>
      </c>
      <c r="AY112" s="653">
        <f t="shared" si="37"/>
        <v>3.5274112345312498</v>
      </c>
      <c r="AZ112" s="653">
        <f t="shared" si="37"/>
        <v>3.4904584735156257</v>
      </c>
      <c r="BA112" s="653">
        <f t="shared" si="37"/>
        <v>3.4556922664062504</v>
      </c>
      <c r="BB112" s="653">
        <f t="shared" si="37"/>
        <v>3.4422059142773445</v>
      </c>
      <c r="BC112" s="653">
        <f t="shared" si="37"/>
        <v>3.4015282025000002</v>
      </c>
      <c r="BD112" s="653">
        <f t="shared" si="37"/>
        <v>3.3957806893750004</v>
      </c>
    </row>
    <row r="113" spans="1:54" ht="75" x14ac:dyDescent="0.25">
      <c r="A113" s="639" t="s">
        <v>885</v>
      </c>
      <c r="B113" s="652" t="s">
        <v>886</v>
      </c>
      <c r="C113" s="655">
        <v>0.8125</v>
      </c>
      <c r="D113" s="655">
        <v>0.8125</v>
      </c>
      <c r="E113" s="655">
        <v>0.8125</v>
      </c>
      <c r="F113" s="655">
        <v>0.8125</v>
      </c>
      <c r="G113" s="655">
        <v>0.8125</v>
      </c>
      <c r="H113" s="655">
        <v>0.8125</v>
      </c>
      <c r="I113" s="655">
        <v>0.8125</v>
      </c>
      <c r="J113" s="655">
        <v>0.8125</v>
      </c>
      <c r="K113" s="655">
        <v>0.8125</v>
      </c>
      <c r="L113" s="655">
        <v>0.8125</v>
      </c>
      <c r="M113" s="655">
        <v>0.8125</v>
      </c>
      <c r="N113" s="655">
        <v>0.8125</v>
      </c>
      <c r="O113" s="655">
        <v>0.8125</v>
      </c>
      <c r="P113" s="655">
        <v>0.8125</v>
      </c>
      <c r="Q113" s="655">
        <v>0.8125</v>
      </c>
      <c r="R113" s="655">
        <v>0.8125</v>
      </c>
      <c r="S113" s="655">
        <v>0.8125</v>
      </c>
      <c r="T113" s="655">
        <v>0.8125</v>
      </c>
      <c r="U113" s="655">
        <v>0.8125</v>
      </c>
      <c r="V113" s="655">
        <v>0.8125</v>
      </c>
      <c r="W113" s="655">
        <v>0.8125</v>
      </c>
      <c r="X113" s="655">
        <v>0.8125</v>
      </c>
      <c r="Y113" s="655">
        <v>0.8125</v>
      </c>
      <c r="Z113" s="655">
        <v>0.8125</v>
      </c>
      <c r="AA113" s="655">
        <v>0.8125</v>
      </c>
      <c r="AB113" s="655">
        <v>0.8125</v>
      </c>
      <c r="AC113" s="655">
        <v>0.8125</v>
      </c>
      <c r="AD113" s="655">
        <v>0.8125</v>
      </c>
      <c r="AE113" s="655">
        <v>0.8125</v>
      </c>
      <c r="AF113" s="655">
        <v>0.8125</v>
      </c>
      <c r="AG113" s="655">
        <v>0.8125</v>
      </c>
      <c r="AH113" s="655">
        <v>0.8125</v>
      </c>
      <c r="AI113" s="655">
        <v>0.8125</v>
      </c>
      <c r="AJ113" s="655">
        <v>0.8125</v>
      </c>
      <c r="AK113" s="655">
        <v>0.8125</v>
      </c>
      <c r="AL113" s="655">
        <v>0.8125</v>
      </c>
      <c r="AM113" s="655">
        <v>0.8125</v>
      </c>
      <c r="AN113" s="655">
        <v>0.8125</v>
      </c>
      <c r="AO113" s="655">
        <v>0.8125</v>
      </c>
      <c r="AP113" s="655">
        <v>0.8125</v>
      </c>
      <c r="AQ113" s="647">
        <v>0.8125</v>
      </c>
      <c r="AR113" s="655">
        <v>0.8125</v>
      </c>
      <c r="AS113" s="655">
        <v>0.8125</v>
      </c>
      <c r="AT113" s="655">
        <v>0.8125</v>
      </c>
      <c r="AU113" s="655">
        <v>0.8125</v>
      </c>
      <c r="AV113" s="655">
        <v>0.8125</v>
      </c>
      <c r="AW113" s="655">
        <v>0.8125</v>
      </c>
      <c r="AX113" s="655">
        <v>0.8125</v>
      </c>
      <c r="AY113" s="655">
        <v>0.8125</v>
      </c>
      <c r="AZ113" s="655">
        <v>0.8125</v>
      </c>
      <c r="BA113" s="655">
        <v>0.8125</v>
      </c>
      <c r="BB113" s="655">
        <v>0.8125</v>
      </c>
    </row>
    <row r="114" spans="1:54" ht="75" x14ac:dyDescent="0.25">
      <c r="A114" s="640" t="s">
        <v>887</v>
      </c>
      <c r="B114" s="640"/>
      <c r="C114" s="656">
        <f t="shared" ref="C114:AH114" si="38">C112*C113*C107*1000</f>
        <v>191542.99780863003</v>
      </c>
      <c r="D114" s="656">
        <f t="shared" si="38"/>
        <v>193628.18286736473</v>
      </c>
      <c r="E114" s="656">
        <f t="shared" si="38"/>
        <v>191835.09610450926</v>
      </c>
      <c r="F114" s="656">
        <f t="shared" si="38"/>
        <v>193905.0874289599</v>
      </c>
      <c r="G114" s="656">
        <f t="shared" si="38"/>
        <v>193162.52817523456</v>
      </c>
      <c r="H114" s="656">
        <f t="shared" si="38"/>
        <v>195269.86006309462</v>
      </c>
      <c r="I114" s="656">
        <f t="shared" si="38"/>
        <v>195509.07648004446</v>
      </c>
      <c r="J114" s="656">
        <f t="shared" si="38"/>
        <v>194301.44390495421</v>
      </c>
      <c r="K114" s="656">
        <f t="shared" si="38"/>
        <v>194055.42863046625</v>
      </c>
      <c r="L114" s="656">
        <f t="shared" si="38"/>
        <v>194712.03366968257</v>
      </c>
      <c r="M114" s="656">
        <f t="shared" si="38"/>
        <v>196688.83197774112</v>
      </c>
      <c r="N114" s="656">
        <f t="shared" si="38"/>
        <v>194109.54891027685</v>
      </c>
      <c r="O114" s="656">
        <f t="shared" si="38"/>
        <v>188981.55375205717</v>
      </c>
      <c r="P114" s="656">
        <f t="shared" si="38"/>
        <v>192210.16912948681</v>
      </c>
      <c r="Q114" s="656">
        <f t="shared" si="38"/>
        <v>184367.88059795822</v>
      </c>
      <c r="R114" s="656">
        <f t="shared" si="38"/>
        <v>183856.75892460093</v>
      </c>
      <c r="S114" s="656">
        <f t="shared" si="38"/>
        <v>185365.08616858406</v>
      </c>
      <c r="T114" s="656">
        <f t="shared" si="38"/>
        <v>183750.80297204375</v>
      </c>
      <c r="U114" s="656">
        <f t="shared" si="38"/>
        <v>178863.91560422571</v>
      </c>
      <c r="V114" s="656">
        <f t="shared" si="38"/>
        <v>181710.24195058752</v>
      </c>
      <c r="W114" s="656">
        <f t="shared" si="38"/>
        <v>177846.56750003743</v>
      </c>
      <c r="X114" s="656">
        <f t="shared" si="38"/>
        <v>175346.70844024696</v>
      </c>
      <c r="Y114" s="656">
        <f t="shared" si="38"/>
        <v>175938.42187760415</v>
      </c>
      <c r="Z114" s="656">
        <f t="shared" si="38"/>
        <v>174593.6425070072</v>
      </c>
      <c r="AA114" s="656">
        <f t="shared" si="38"/>
        <v>174484.13397666323</v>
      </c>
      <c r="AB114" s="656">
        <f t="shared" si="38"/>
        <v>177099.04088261139</v>
      </c>
      <c r="AC114" s="656">
        <f t="shared" si="38"/>
        <v>177386.13263620238</v>
      </c>
      <c r="AD114" s="656">
        <f t="shared" si="38"/>
        <v>177464.31864077674</v>
      </c>
      <c r="AE114" s="656">
        <f t="shared" si="38"/>
        <v>177916.37264056347</v>
      </c>
      <c r="AF114" s="656">
        <f t="shared" si="38"/>
        <v>175540.247434786</v>
      </c>
      <c r="AG114" s="656">
        <f t="shared" si="38"/>
        <v>176160.63494890058</v>
      </c>
      <c r="AH114" s="656">
        <f t="shared" si="38"/>
        <v>173673.0320777875</v>
      </c>
      <c r="AI114" s="656">
        <f t="shared" ref="AI114:BB114" si="39">AI112*AI113*AI107*1000</f>
        <v>176370.91112737154</v>
      </c>
      <c r="AJ114" s="656">
        <f t="shared" si="39"/>
        <v>172810.51217791214</v>
      </c>
      <c r="AK114" s="656">
        <f t="shared" si="39"/>
        <v>173023.21490469968</v>
      </c>
      <c r="AL114" s="656">
        <f t="shared" si="39"/>
        <v>169671.91308402119</v>
      </c>
      <c r="AM114" s="656">
        <f t="shared" si="39"/>
        <v>173416.97441386376</v>
      </c>
      <c r="AN114" s="656">
        <f t="shared" si="39"/>
        <v>175931.70864839453</v>
      </c>
      <c r="AO114" s="656">
        <f t="shared" si="39"/>
        <v>176544.55327775789</v>
      </c>
      <c r="AP114" s="656">
        <f t="shared" si="39"/>
        <v>178422.36132540082</v>
      </c>
      <c r="AQ114" s="657">
        <f t="shared" si="39"/>
        <v>175801.75450002358</v>
      </c>
      <c r="AR114" s="656">
        <f t="shared" si="39"/>
        <v>177158.23935575204</v>
      </c>
      <c r="AS114" s="656">
        <f t="shared" si="39"/>
        <v>177372.46984244091</v>
      </c>
      <c r="AT114" s="656">
        <f t="shared" si="39"/>
        <v>175992.9460746893</v>
      </c>
      <c r="AU114" s="656">
        <f t="shared" si="39"/>
        <v>177905.93228978931</v>
      </c>
      <c r="AV114" s="656">
        <f t="shared" si="39"/>
        <v>177310.26611697796</v>
      </c>
      <c r="AW114" s="656">
        <f t="shared" si="39"/>
        <v>177279.60201693181</v>
      </c>
      <c r="AX114" s="656">
        <f t="shared" si="39"/>
        <v>176332.16256856202</v>
      </c>
      <c r="AY114" s="656">
        <f t="shared" si="39"/>
        <v>176803.78514659547</v>
      </c>
      <c r="AZ114" s="656">
        <f t="shared" si="39"/>
        <v>176459.06615659187</v>
      </c>
      <c r="BA114" s="656">
        <f t="shared" si="39"/>
        <v>176092.76739717377</v>
      </c>
      <c r="BB114" s="656">
        <f t="shared" si="39"/>
        <v>176659.2433310468</v>
      </c>
    </row>
    <row r="115" spans="1:54" x14ac:dyDescent="0.25">
      <c r="A115" s="626"/>
      <c r="B115" s="626"/>
      <c r="C115" s="626"/>
      <c r="D115" s="626"/>
      <c r="E115" s="626"/>
      <c r="F115" s="626"/>
      <c r="G115" s="626"/>
      <c r="H115" s="626"/>
      <c r="I115" s="626"/>
      <c r="J115" s="626"/>
      <c r="K115" s="626"/>
      <c r="L115" s="626"/>
      <c r="M115" s="626"/>
      <c r="N115" s="626"/>
      <c r="O115" s="626"/>
      <c r="P115" s="626"/>
      <c r="Q115" s="626"/>
      <c r="R115" s="626"/>
      <c r="S115" s="626"/>
      <c r="T115" s="626"/>
      <c r="U115" s="626"/>
      <c r="V115" s="626"/>
      <c r="W115" s="626"/>
      <c r="X115" s="626"/>
      <c r="Y115" s="626"/>
      <c r="Z115" s="626"/>
      <c r="AA115" s="626"/>
      <c r="AB115" s="626"/>
      <c r="AC115" s="626"/>
      <c r="AD115" s="626"/>
      <c r="AE115" s="626"/>
      <c r="AF115" s="626"/>
      <c r="AG115" s="626"/>
      <c r="AH115" s="626"/>
      <c r="AI115" s="626"/>
      <c r="AJ115" s="626"/>
      <c r="AK115" s="626"/>
      <c r="AL115" s="626"/>
      <c r="AM115" s="626"/>
      <c r="AN115" s="626"/>
      <c r="AO115" s="626"/>
      <c r="AP115" s="626"/>
      <c r="AQ115" s="626"/>
      <c r="AR115" s="626"/>
      <c r="AS115" s="626"/>
      <c r="AT115" s="626"/>
      <c r="AU115" s="626"/>
      <c r="AV115" s="626"/>
      <c r="AW115" s="626"/>
      <c r="AX115" s="626"/>
      <c r="AY115" s="626"/>
      <c r="AZ115" s="626"/>
      <c r="BA115" s="626"/>
      <c r="BB115" s="626"/>
    </row>
    <row r="116" spans="1:54" ht="60" x14ac:dyDescent="0.25">
      <c r="A116" s="639" t="s">
        <v>888</v>
      </c>
      <c r="B116" s="639"/>
      <c r="C116" s="658">
        <f t="shared" ref="C116:AH116" si="40">C114/C106</f>
        <v>9.1770704430895605E-2</v>
      </c>
      <c r="D116" s="658">
        <f t="shared" si="40"/>
        <v>9.1260867184057293E-2</v>
      </c>
      <c r="E116" s="658">
        <f t="shared" si="40"/>
        <v>9.0751029937218952E-2</v>
      </c>
      <c r="F116" s="658">
        <f t="shared" si="40"/>
        <v>9.0241192690380681E-2</v>
      </c>
      <c r="G116" s="658">
        <f t="shared" si="40"/>
        <v>8.9731355443542354E-2</v>
      </c>
      <c r="H116" s="658">
        <f t="shared" si="40"/>
        <v>8.9221518196704042E-2</v>
      </c>
      <c r="I116" s="658">
        <f t="shared" si="40"/>
        <v>8.8711680949865743E-2</v>
      </c>
      <c r="J116" s="658">
        <f t="shared" si="40"/>
        <v>8.8201843703027402E-2</v>
      </c>
      <c r="K116" s="658">
        <f t="shared" si="40"/>
        <v>8.7692006456189117E-2</v>
      </c>
      <c r="L116" s="658">
        <f t="shared" si="40"/>
        <v>8.7182169209350818E-2</v>
      </c>
      <c r="M116" s="658">
        <f t="shared" si="40"/>
        <v>8.6672331962512492E-2</v>
      </c>
      <c r="N116" s="658">
        <f t="shared" si="40"/>
        <v>8.6162494715674234E-2</v>
      </c>
      <c r="O116" s="658">
        <f t="shared" si="40"/>
        <v>8.565265746883588E-2</v>
      </c>
      <c r="P116" s="658">
        <f t="shared" si="40"/>
        <v>8.5142820221997581E-2</v>
      </c>
      <c r="Q116" s="658">
        <f t="shared" si="40"/>
        <v>8.4632982975159282E-2</v>
      </c>
      <c r="R116" s="658">
        <f t="shared" si="40"/>
        <v>8.4123145728320955E-2</v>
      </c>
      <c r="S116" s="658">
        <f t="shared" si="40"/>
        <v>8.3613308481482643E-2</v>
      </c>
      <c r="T116" s="658">
        <f t="shared" si="40"/>
        <v>8.3103471234644344E-2</v>
      </c>
      <c r="U116" s="658">
        <f t="shared" si="40"/>
        <v>8.2593633987806059E-2</v>
      </c>
      <c r="V116" s="658">
        <f t="shared" si="40"/>
        <v>8.2083796740967732E-2</v>
      </c>
      <c r="W116" s="658">
        <f t="shared" si="40"/>
        <v>8.1573959494129433E-2</v>
      </c>
      <c r="X116" s="658">
        <f t="shared" si="40"/>
        <v>8.1064122247291107E-2</v>
      </c>
      <c r="Y116" s="658">
        <f t="shared" si="40"/>
        <v>8.0554285000452808E-2</v>
      </c>
      <c r="Z116" s="658">
        <f t="shared" si="40"/>
        <v>8.0044447753614523E-2</v>
      </c>
      <c r="AA116" s="658">
        <f t="shared" si="40"/>
        <v>7.9534610506776168E-2</v>
      </c>
      <c r="AB116" s="658">
        <f t="shared" si="40"/>
        <v>7.9024773259937897E-2</v>
      </c>
      <c r="AC116" s="658">
        <f t="shared" si="40"/>
        <v>7.8514936013099557E-2</v>
      </c>
      <c r="AD116" s="658">
        <f t="shared" si="40"/>
        <v>7.8005098766261258E-2</v>
      </c>
      <c r="AE116" s="658">
        <f t="shared" si="40"/>
        <v>7.7495261519422931E-2</v>
      </c>
      <c r="AF116" s="658">
        <f t="shared" si="40"/>
        <v>7.6985424272584632E-2</v>
      </c>
      <c r="AG116" s="658">
        <f t="shared" si="40"/>
        <v>7.6475587025746319E-2</v>
      </c>
      <c r="AH116" s="658">
        <f t="shared" si="40"/>
        <v>7.5965749778908034E-2</v>
      </c>
      <c r="AI116" s="658">
        <f t="shared" ref="AI116:BB116" si="41">AI114/AI106</f>
        <v>7.5455912532069722E-2</v>
      </c>
      <c r="AJ116" s="658">
        <f t="shared" si="41"/>
        <v>7.4946075285231409E-2</v>
      </c>
      <c r="AK116" s="658">
        <f t="shared" si="41"/>
        <v>7.4436238038393082E-2</v>
      </c>
      <c r="AL116" s="658">
        <f t="shared" si="41"/>
        <v>7.3926400791554783E-2</v>
      </c>
      <c r="AM116" s="658">
        <f t="shared" si="41"/>
        <v>7.3416563544716471E-2</v>
      </c>
      <c r="AN116" s="658">
        <f t="shared" si="41"/>
        <v>7.2906726297878158E-2</v>
      </c>
      <c r="AO116" s="658">
        <f t="shared" si="41"/>
        <v>7.2396889051039845E-2</v>
      </c>
      <c r="AP116" s="658">
        <f t="shared" si="41"/>
        <v>7.188705180420156E-2</v>
      </c>
      <c r="AQ116" s="658">
        <f t="shared" si="41"/>
        <v>7.1377214557363233E-2</v>
      </c>
      <c r="AR116" s="658">
        <f t="shared" si="41"/>
        <v>7.0867377310524934E-2</v>
      </c>
      <c r="AS116" s="658">
        <f t="shared" si="41"/>
        <v>7.0357540063686622E-2</v>
      </c>
      <c r="AT116" s="658">
        <f t="shared" si="41"/>
        <v>6.9847702816848323E-2</v>
      </c>
      <c r="AU116" s="658">
        <f t="shared" si="41"/>
        <v>6.933786557001001E-2</v>
      </c>
      <c r="AV116" s="658">
        <f t="shared" si="41"/>
        <v>6.8828028323171683E-2</v>
      </c>
      <c r="AW116" s="658">
        <f t="shared" si="41"/>
        <v>6.8318191076333371E-2</v>
      </c>
      <c r="AX116" s="658">
        <f t="shared" si="41"/>
        <v>6.7808353829495099E-2</v>
      </c>
      <c r="AY116" s="658">
        <f t="shared" si="41"/>
        <v>6.7298516582656759E-2</v>
      </c>
      <c r="AZ116" s="658">
        <f t="shared" si="41"/>
        <v>6.678867933581846E-2</v>
      </c>
      <c r="BA116" s="658">
        <f t="shared" si="41"/>
        <v>6.6278842088980161E-2</v>
      </c>
      <c r="BB116" s="658">
        <f t="shared" si="41"/>
        <v>6.5769004842141862E-2</v>
      </c>
    </row>
    <row r="117" spans="1:54" x14ac:dyDescent="0.25">
      <c r="A117" s="629"/>
      <c r="B117" s="629"/>
      <c r="C117" s="626"/>
      <c r="D117" s="626"/>
      <c r="E117" s="626"/>
      <c r="F117" s="626"/>
      <c r="G117" s="626"/>
      <c r="H117" s="626"/>
      <c r="I117" s="626"/>
      <c r="J117" s="626"/>
      <c r="K117" s="626"/>
      <c r="L117" s="626"/>
      <c r="M117" s="626"/>
      <c r="N117" s="626"/>
      <c r="O117" s="626"/>
      <c r="P117" s="626"/>
      <c r="Q117" s="626"/>
      <c r="R117" s="626"/>
      <c r="S117" s="626"/>
      <c r="T117" s="626"/>
      <c r="U117" s="626"/>
      <c r="V117" s="626"/>
      <c r="W117" s="626"/>
      <c r="X117" s="626"/>
      <c r="Y117" s="626"/>
      <c r="Z117" s="626"/>
      <c r="AA117" s="626"/>
      <c r="AB117" s="626"/>
      <c r="AC117" s="626"/>
      <c r="AD117" s="626"/>
      <c r="AE117" s="626"/>
      <c r="AF117" s="626"/>
      <c r="AG117" s="626"/>
      <c r="AH117" s="626"/>
      <c r="AI117" s="626"/>
      <c r="AJ117" s="626"/>
      <c r="AK117" s="626"/>
      <c r="AL117" s="626"/>
      <c r="AM117" s="626"/>
      <c r="AN117" s="626"/>
      <c r="AO117" s="626"/>
      <c r="AP117" s="626"/>
      <c r="AQ117" s="626"/>
      <c r="AR117" s="626"/>
      <c r="AS117" s="626"/>
      <c r="AT117" s="626"/>
      <c r="AU117" s="626"/>
      <c r="AV117" s="626"/>
      <c r="AW117" s="626"/>
      <c r="AX117" s="626"/>
      <c r="AY117" s="626"/>
      <c r="AZ117" s="626"/>
      <c r="BA117" s="626"/>
      <c r="BB117" s="627"/>
    </row>
    <row r="118" spans="1:54" x14ac:dyDescent="0.25">
      <c r="A118" s="625" t="s">
        <v>103</v>
      </c>
      <c r="B118" s="625"/>
      <c r="C118" s="626"/>
      <c r="D118" s="626"/>
      <c r="E118" s="626"/>
      <c r="F118" s="626"/>
      <c r="G118" s="626"/>
      <c r="H118" s="626"/>
      <c r="I118" s="626"/>
      <c r="J118" s="626"/>
      <c r="K118" s="626"/>
      <c r="L118" s="626"/>
      <c r="M118" s="626"/>
      <c r="N118" s="626"/>
      <c r="O118" s="626"/>
      <c r="P118" s="626"/>
      <c r="Q118" s="626"/>
      <c r="R118" s="626"/>
      <c r="S118" s="626"/>
      <c r="T118" s="626"/>
      <c r="U118" s="626"/>
      <c r="V118" s="626"/>
      <c r="W118" s="626"/>
      <c r="X118" s="626"/>
      <c r="Y118" s="626"/>
      <c r="Z118" s="626"/>
      <c r="AA118" s="626"/>
      <c r="AB118" s="626"/>
      <c r="AC118" s="626"/>
      <c r="AD118" s="626"/>
      <c r="AE118" s="626"/>
      <c r="AF118" s="626"/>
      <c r="AG118" s="626"/>
      <c r="AH118" s="626"/>
      <c r="AI118" s="626"/>
      <c r="AJ118" s="626"/>
      <c r="AK118" s="626"/>
      <c r="AL118" s="626"/>
      <c r="AM118" s="626"/>
      <c r="AN118" s="626"/>
      <c r="AO118" s="626"/>
      <c r="AP118" s="626"/>
      <c r="AQ118" s="626"/>
      <c r="AR118" s="626"/>
      <c r="AS118" s="626"/>
      <c r="AT118" s="626"/>
      <c r="AU118" s="626"/>
      <c r="AV118" s="626"/>
      <c r="AW118" s="626"/>
      <c r="AX118" s="626"/>
      <c r="AY118" s="626"/>
      <c r="AZ118" s="626"/>
      <c r="BA118" s="626"/>
      <c r="BB118" s="627"/>
    </row>
    <row r="119" spans="1:54" ht="60" x14ac:dyDescent="0.25">
      <c r="A119" s="639" t="s">
        <v>889</v>
      </c>
      <c r="B119" s="639"/>
      <c r="C119" s="626" t="s">
        <v>890</v>
      </c>
      <c r="D119" s="626"/>
      <c r="E119" s="626"/>
      <c r="F119" s="626"/>
      <c r="G119" s="626"/>
      <c r="H119" s="626"/>
      <c r="I119" s="626"/>
      <c r="J119" s="626"/>
      <c r="K119" s="626"/>
      <c r="L119" s="626"/>
      <c r="M119" s="626"/>
      <c r="N119" s="626"/>
      <c r="O119" s="626"/>
      <c r="P119" s="626"/>
      <c r="Q119" s="626"/>
      <c r="R119" s="626"/>
      <c r="S119" s="626"/>
      <c r="T119" s="626"/>
      <c r="U119" s="626"/>
      <c r="V119" s="626"/>
      <c r="W119" s="626"/>
      <c r="X119" s="626"/>
      <c r="Y119" s="626"/>
      <c r="Z119" s="626"/>
      <c r="AA119" s="626"/>
      <c r="AB119" s="626"/>
      <c r="AC119" s="626"/>
      <c r="AD119" s="626"/>
      <c r="AE119" s="626"/>
      <c r="AF119" s="626"/>
      <c r="AG119" s="626"/>
      <c r="AH119" s="626"/>
      <c r="AI119" s="626"/>
      <c r="AJ119" s="626"/>
      <c r="AK119" s="626"/>
      <c r="AL119" s="626"/>
      <c r="AM119" s="626"/>
      <c r="AN119" s="626"/>
      <c r="AO119" s="626"/>
      <c r="AP119" s="626"/>
      <c r="AQ119" s="626"/>
      <c r="AR119" s="626"/>
      <c r="AS119" s="626"/>
      <c r="AT119" s="626"/>
      <c r="AU119" s="626"/>
      <c r="AV119" s="626"/>
      <c r="AW119" s="626"/>
      <c r="AX119" s="626"/>
      <c r="AY119" s="626"/>
      <c r="AZ119" s="626"/>
      <c r="BA119" s="626"/>
      <c r="BB119" s="627"/>
    </row>
    <row r="120" spans="1:54" ht="45" x14ac:dyDescent="0.25">
      <c r="A120" s="639" t="s">
        <v>878</v>
      </c>
      <c r="B120" s="639"/>
      <c r="C120" s="629" t="s">
        <v>891</v>
      </c>
      <c r="D120" s="626"/>
      <c r="E120" s="626"/>
      <c r="F120" s="626"/>
      <c r="G120" s="626"/>
      <c r="H120" s="626"/>
      <c r="I120" s="626"/>
      <c r="J120" s="626"/>
      <c r="K120" s="626"/>
      <c r="L120" s="626"/>
      <c r="M120" s="626"/>
      <c r="N120" s="626"/>
      <c r="O120" s="626"/>
      <c r="P120" s="626"/>
      <c r="Q120" s="626"/>
      <c r="R120" s="626"/>
      <c r="S120" s="626"/>
      <c r="T120" s="626"/>
      <c r="U120" s="626"/>
      <c r="V120" s="626"/>
      <c r="W120" s="626"/>
      <c r="X120" s="626"/>
      <c r="Y120" s="626"/>
      <c r="Z120" s="626"/>
      <c r="AA120" s="626"/>
      <c r="AB120" s="626"/>
      <c r="AC120" s="626"/>
      <c r="AD120" s="626"/>
      <c r="AE120" s="626"/>
      <c r="AF120" s="626"/>
      <c r="AG120" s="626"/>
      <c r="AH120" s="626"/>
      <c r="AI120" s="626"/>
      <c r="AJ120" s="626"/>
      <c r="AK120" s="626"/>
      <c r="AL120" s="626"/>
      <c r="AM120" s="626"/>
      <c r="AN120" s="626"/>
      <c r="AO120" s="626"/>
      <c r="AP120" s="626"/>
      <c r="AQ120" s="626"/>
      <c r="AR120" s="626"/>
      <c r="AS120" s="626"/>
      <c r="AT120" s="626"/>
      <c r="AU120" s="626"/>
      <c r="AV120" s="626"/>
      <c r="AW120" s="626"/>
      <c r="AX120" s="626"/>
      <c r="AY120" s="626"/>
      <c r="AZ120" s="626"/>
      <c r="BA120" s="626"/>
      <c r="BB120" s="627"/>
    </row>
    <row r="121" spans="1:54" x14ac:dyDescent="0.25">
      <c r="A121" s="639"/>
      <c r="B121" s="639"/>
      <c r="C121" s="659" t="s">
        <v>892</v>
      </c>
      <c r="D121" s="626"/>
      <c r="E121" s="626"/>
      <c r="F121" s="626"/>
      <c r="G121" s="626"/>
      <c r="H121" s="626"/>
      <c r="I121" s="626"/>
      <c r="J121" s="626"/>
      <c r="K121" s="626"/>
      <c r="L121" s="626"/>
      <c r="M121" s="626"/>
      <c r="N121" s="626"/>
      <c r="O121" s="626"/>
      <c r="P121" s="626"/>
      <c r="Q121" s="626"/>
      <c r="R121" s="626"/>
      <c r="S121" s="626"/>
      <c r="T121" s="626"/>
      <c r="U121" s="626"/>
      <c r="V121" s="626"/>
      <c r="W121" s="626"/>
      <c r="X121" s="626"/>
      <c r="Y121" s="626"/>
      <c r="Z121" s="626"/>
      <c r="AA121" s="626"/>
      <c r="AB121" s="626"/>
      <c r="AC121" s="626"/>
      <c r="AD121" s="626"/>
      <c r="AE121" s="626"/>
      <c r="AF121" s="626"/>
      <c r="AG121" s="626"/>
      <c r="AH121" s="626"/>
      <c r="AI121" s="626"/>
      <c r="AJ121" s="626"/>
      <c r="AK121" s="626"/>
      <c r="AL121" s="626"/>
      <c r="AM121" s="626"/>
      <c r="AN121" s="626"/>
      <c r="AO121" s="626"/>
      <c r="AP121" s="626"/>
      <c r="AQ121" s="626"/>
      <c r="AR121" s="626"/>
      <c r="AS121" s="626"/>
      <c r="AT121" s="626"/>
      <c r="AU121" s="626"/>
      <c r="AV121" s="626"/>
      <c r="AW121" s="626"/>
      <c r="AX121" s="626"/>
      <c r="AY121" s="626"/>
      <c r="AZ121" s="626"/>
      <c r="BA121" s="626"/>
      <c r="BB121" s="627"/>
    </row>
    <row r="122" spans="1:54" ht="75" x14ac:dyDescent="0.25">
      <c r="A122" s="639" t="s">
        <v>879</v>
      </c>
      <c r="B122" s="639"/>
      <c r="C122" s="645" t="s">
        <v>893</v>
      </c>
      <c r="D122" s="626"/>
      <c r="E122" s="626"/>
      <c r="F122" s="626"/>
      <c r="G122" s="626"/>
      <c r="H122" s="626"/>
      <c r="I122" s="626"/>
      <c r="J122" s="626"/>
      <c r="K122" s="626"/>
      <c r="L122" s="626"/>
      <c r="M122" s="626"/>
      <c r="N122" s="626"/>
      <c r="O122" s="626"/>
      <c r="P122" s="626"/>
      <c r="Q122" s="626"/>
      <c r="R122" s="626"/>
      <c r="S122" s="626"/>
      <c r="T122" s="626"/>
      <c r="U122" s="626"/>
      <c r="V122" s="626"/>
      <c r="W122" s="626"/>
      <c r="X122" s="626"/>
      <c r="Y122" s="626"/>
      <c r="Z122" s="626"/>
      <c r="AA122" s="626"/>
      <c r="AB122" s="626"/>
      <c r="AC122" s="626"/>
      <c r="AD122" s="626"/>
      <c r="AE122" s="626"/>
      <c r="AF122" s="626"/>
      <c r="AG122" s="626"/>
      <c r="AH122" s="626"/>
      <c r="AI122" s="626"/>
      <c r="AJ122" s="626"/>
      <c r="AK122" s="626"/>
      <c r="AL122" s="626"/>
      <c r="AM122" s="626"/>
      <c r="AN122" s="626"/>
      <c r="AO122" s="626"/>
      <c r="AP122" s="626"/>
      <c r="AQ122" s="626"/>
      <c r="AR122" s="626"/>
      <c r="AS122" s="626"/>
      <c r="AT122" s="626"/>
      <c r="AU122" s="626"/>
      <c r="AV122" s="626"/>
      <c r="AW122" s="626"/>
      <c r="AX122" s="626"/>
      <c r="AY122" s="626"/>
      <c r="AZ122" s="626"/>
      <c r="BA122" s="626"/>
      <c r="BB122" s="627"/>
    </row>
    <row r="123" spans="1:54" ht="75" x14ac:dyDescent="0.25">
      <c r="A123" s="639" t="s">
        <v>894</v>
      </c>
      <c r="B123" s="639"/>
      <c r="C123" s="660" t="s">
        <v>895</v>
      </c>
      <c r="D123" s="626"/>
      <c r="E123" s="626"/>
      <c r="F123" s="626"/>
      <c r="G123" s="626"/>
      <c r="H123" s="626"/>
      <c r="I123" s="626"/>
      <c r="J123" s="626"/>
      <c r="K123" s="626"/>
      <c r="L123" s="626"/>
      <c r="M123" s="626"/>
      <c r="N123" s="626"/>
      <c r="O123" s="626"/>
      <c r="P123" s="626"/>
      <c r="Q123" s="626"/>
      <c r="R123" s="626"/>
      <c r="S123" s="626"/>
      <c r="T123" s="626"/>
      <c r="U123" s="626"/>
      <c r="V123" s="626"/>
      <c r="W123" s="626"/>
      <c r="X123" s="626"/>
      <c r="Y123" s="626"/>
      <c r="Z123" s="626"/>
      <c r="AA123" s="626"/>
      <c r="AB123" s="626"/>
      <c r="AC123" s="626"/>
      <c r="AD123" s="626"/>
      <c r="AE123" s="626"/>
      <c r="AF123" s="626"/>
      <c r="AG123" s="626"/>
      <c r="AH123" s="626"/>
      <c r="AI123" s="626"/>
      <c r="AJ123" s="626"/>
      <c r="AK123" s="626"/>
      <c r="AL123" s="626"/>
      <c r="AM123" s="626"/>
      <c r="AN123" s="626"/>
      <c r="AO123" s="626"/>
      <c r="AP123" s="626"/>
      <c r="AQ123" s="626"/>
      <c r="AR123" s="626"/>
      <c r="AS123" s="626"/>
      <c r="AT123" s="626"/>
      <c r="AU123" s="626"/>
      <c r="AV123" s="626"/>
      <c r="AW123" s="626"/>
      <c r="AX123" s="626"/>
      <c r="AY123" s="626"/>
      <c r="AZ123" s="626"/>
      <c r="BA123" s="626"/>
      <c r="BB123" s="627"/>
    </row>
    <row r="124" spans="1:54" ht="75" x14ac:dyDescent="0.25">
      <c r="A124" s="639" t="s">
        <v>896</v>
      </c>
      <c r="B124" s="639"/>
      <c r="C124" s="645" t="s">
        <v>897</v>
      </c>
      <c r="D124" s="626"/>
      <c r="E124" s="626"/>
      <c r="F124" s="626"/>
      <c r="G124" s="626"/>
      <c r="H124" s="626"/>
      <c r="I124" s="626"/>
      <c r="J124" s="626"/>
      <c r="K124" s="626"/>
      <c r="L124" s="626"/>
      <c r="M124" s="626"/>
      <c r="N124" s="626"/>
      <c r="O124" s="626"/>
      <c r="P124" s="626"/>
      <c r="Q124" s="626"/>
      <c r="R124" s="626"/>
      <c r="S124" s="626"/>
      <c r="T124" s="626"/>
      <c r="U124" s="626"/>
      <c r="V124" s="626"/>
      <c r="W124" s="626"/>
      <c r="X124" s="626"/>
      <c r="Y124" s="626"/>
      <c r="Z124" s="626"/>
      <c r="AA124" s="626"/>
      <c r="AB124" s="626"/>
      <c r="AC124" s="626"/>
      <c r="AD124" s="626"/>
      <c r="AE124" s="626"/>
      <c r="AF124" s="626"/>
      <c r="AG124" s="626"/>
      <c r="AH124" s="626"/>
      <c r="AI124" s="626"/>
      <c r="AJ124" s="626"/>
      <c r="AK124" s="626"/>
      <c r="AL124" s="626"/>
      <c r="AM124" s="626"/>
      <c r="AN124" s="626"/>
      <c r="AO124" s="626"/>
      <c r="AP124" s="626"/>
      <c r="AQ124" s="626"/>
      <c r="AR124" s="626"/>
      <c r="AS124" s="626"/>
      <c r="AT124" s="626"/>
      <c r="AU124" s="626"/>
      <c r="AV124" s="626"/>
      <c r="AW124" s="626"/>
      <c r="AX124" s="626"/>
      <c r="AY124" s="626"/>
      <c r="AZ124" s="626"/>
      <c r="BA124" s="626"/>
      <c r="BB124" s="627"/>
    </row>
    <row r="125" spans="1:54" ht="60" x14ac:dyDescent="0.25">
      <c r="A125" s="639" t="s">
        <v>898</v>
      </c>
      <c r="B125" s="639"/>
      <c r="C125" s="660" t="s">
        <v>899</v>
      </c>
      <c r="D125" s="626"/>
      <c r="E125" s="626"/>
      <c r="F125" s="626"/>
      <c r="G125" s="626"/>
      <c r="H125" s="626"/>
      <c r="I125" s="626"/>
      <c r="J125" s="626"/>
      <c r="K125" s="626"/>
      <c r="L125" s="626"/>
      <c r="M125" s="626"/>
      <c r="N125" s="626"/>
      <c r="O125" s="626"/>
      <c r="P125" s="626"/>
      <c r="Q125" s="626"/>
      <c r="R125" s="626"/>
      <c r="S125" s="626"/>
      <c r="T125" s="626"/>
      <c r="U125" s="626"/>
      <c r="V125" s="626"/>
      <c r="W125" s="626"/>
      <c r="X125" s="626"/>
      <c r="Y125" s="626"/>
      <c r="Z125" s="626"/>
      <c r="AA125" s="626"/>
      <c r="AB125" s="626"/>
      <c r="AC125" s="626"/>
      <c r="AD125" s="626"/>
      <c r="AE125" s="626"/>
      <c r="AF125" s="626"/>
      <c r="AG125" s="626"/>
      <c r="AH125" s="626"/>
      <c r="AI125" s="626"/>
      <c r="AJ125" s="626"/>
      <c r="AK125" s="626"/>
      <c r="AL125" s="626"/>
      <c r="AM125" s="626"/>
      <c r="AN125" s="626"/>
      <c r="AO125" s="626"/>
      <c r="AP125" s="626"/>
      <c r="AQ125" s="626"/>
      <c r="AR125" s="626"/>
      <c r="AS125" s="626"/>
      <c r="AT125" s="626"/>
      <c r="AU125" s="626"/>
      <c r="AV125" s="626"/>
      <c r="AW125" s="626"/>
      <c r="AX125" s="626"/>
      <c r="AY125" s="626"/>
      <c r="AZ125" s="626"/>
      <c r="BA125" s="626"/>
      <c r="BB125" s="627"/>
    </row>
    <row r="126" spans="1:54" ht="60" x14ac:dyDescent="0.25">
      <c r="A126" s="639" t="s">
        <v>900</v>
      </c>
      <c r="B126" s="639"/>
      <c r="C126" s="660" t="s">
        <v>901</v>
      </c>
      <c r="D126" s="626"/>
      <c r="E126" s="626"/>
      <c r="F126" s="626"/>
      <c r="G126" s="626"/>
      <c r="H126" s="626"/>
      <c r="I126" s="626"/>
      <c r="J126" s="626"/>
      <c r="K126" s="626"/>
      <c r="L126" s="626"/>
      <c r="M126" s="626"/>
      <c r="N126" s="626"/>
      <c r="O126" s="626"/>
      <c r="P126" s="626"/>
      <c r="Q126" s="626"/>
      <c r="R126" s="626"/>
      <c r="S126" s="626"/>
      <c r="T126" s="626"/>
      <c r="U126" s="626"/>
      <c r="V126" s="626"/>
      <c r="W126" s="626"/>
      <c r="X126" s="626"/>
      <c r="Y126" s="626"/>
      <c r="Z126" s="626"/>
      <c r="AA126" s="626"/>
      <c r="AB126" s="626"/>
      <c r="AC126" s="626"/>
      <c r="AD126" s="626"/>
      <c r="AE126" s="626"/>
      <c r="AF126" s="626"/>
      <c r="AG126" s="626"/>
      <c r="AH126" s="626"/>
      <c r="AI126" s="626"/>
      <c r="AJ126" s="626"/>
      <c r="AK126" s="626"/>
      <c r="AL126" s="626"/>
      <c r="AM126" s="626"/>
      <c r="AN126" s="626"/>
      <c r="AO126" s="626"/>
      <c r="AP126" s="626"/>
      <c r="AQ126" s="626"/>
      <c r="AR126" s="626"/>
      <c r="AS126" s="626"/>
      <c r="AT126" s="626"/>
      <c r="AU126" s="626"/>
      <c r="AV126" s="626"/>
      <c r="AW126" s="626"/>
      <c r="AX126" s="626"/>
      <c r="AY126" s="626"/>
      <c r="AZ126" s="626"/>
      <c r="BA126" s="626"/>
      <c r="BB126" s="627"/>
    </row>
    <row r="127" spans="1:54" ht="75" x14ac:dyDescent="0.25">
      <c r="A127" s="639" t="s">
        <v>885</v>
      </c>
      <c r="B127" s="639"/>
      <c r="C127" s="645" t="s">
        <v>902</v>
      </c>
      <c r="D127" s="626"/>
      <c r="E127" s="626"/>
      <c r="F127" s="626"/>
      <c r="G127" s="626"/>
      <c r="H127" s="626"/>
      <c r="I127" s="626"/>
      <c r="J127" s="626"/>
      <c r="K127" s="626"/>
      <c r="L127" s="626"/>
      <c r="M127" s="626"/>
      <c r="N127" s="626"/>
      <c r="O127" s="626"/>
      <c r="P127" s="626"/>
      <c r="Q127" s="626"/>
      <c r="R127" s="626"/>
      <c r="S127" s="626"/>
      <c r="T127" s="626"/>
      <c r="U127" s="626"/>
      <c r="V127" s="626"/>
      <c r="W127" s="626"/>
      <c r="X127" s="626"/>
      <c r="Y127" s="626"/>
      <c r="Z127" s="626"/>
      <c r="AA127" s="626"/>
      <c r="AB127" s="626"/>
      <c r="AC127" s="626"/>
      <c r="AD127" s="626"/>
      <c r="AE127" s="626"/>
      <c r="AF127" s="626"/>
      <c r="AG127" s="626"/>
      <c r="AH127" s="626"/>
      <c r="AI127" s="626"/>
      <c r="AJ127" s="626"/>
      <c r="AK127" s="626"/>
      <c r="AL127" s="626"/>
      <c r="AM127" s="626"/>
      <c r="AN127" s="626"/>
      <c r="AO127" s="626"/>
      <c r="AP127" s="626"/>
      <c r="AQ127" s="626"/>
      <c r="AR127" s="626"/>
      <c r="AS127" s="626"/>
      <c r="AT127" s="626"/>
      <c r="AU127" s="626"/>
      <c r="AV127" s="626"/>
      <c r="AW127" s="626"/>
      <c r="AX127" s="626"/>
      <c r="AY127" s="626"/>
      <c r="AZ127" s="626"/>
      <c r="BA127" s="626"/>
      <c r="BB127" s="627"/>
    </row>
    <row r="128" spans="1:54" ht="75" x14ac:dyDescent="0.25">
      <c r="A128" s="639" t="s">
        <v>887</v>
      </c>
      <c r="B128" s="639"/>
      <c r="C128" s="645" t="s">
        <v>890</v>
      </c>
      <c r="D128" s="626"/>
      <c r="E128" s="626"/>
      <c r="F128" s="626"/>
      <c r="G128" s="626"/>
      <c r="H128" s="626"/>
      <c r="I128" s="626"/>
      <c r="J128" s="626"/>
      <c r="K128" s="626"/>
      <c r="L128" s="626"/>
      <c r="M128" s="626"/>
      <c r="N128" s="626"/>
      <c r="O128" s="626"/>
      <c r="P128" s="626"/>
      <c r="Q128" s="626"/>
      <c r="R128" s="626"/>
      <c r="S128" s="626"/>
      <c r="T128" s="626"/>
      <c r="U128" s="626"/>
      <c r="V128" s="626"/>
      <c r="W128" s="626"/>
      <c r="X128" s="626"/>
      <c r="Y128" s="626"/>
      <c r="Z128" s="626"/>
      <c r="AA128" s="626"/>
      <c r="AB128" s="626"/>
      <c r="AC128" s="626"/>
      <c r="AD128" s="626"/>
      <c r="AE128" s="626"/>
      <c r="AF128" s="626"/>
      <c r="AG128" s="626"/>
      <c r="AH128" s="626"/>
      <c r="AI128" s="626"/>
      <c r="AJ128" s="626"/>
      <c r="AK128" s="626"/>
      <c r="AL128" s="626"/>
      <c r="AM128" s="626"/>
      <c r="AN128" s="626"/>
      <c r="AO128" s="626"/>
      <c r="AP128" s="626"/>
      <c r="AQ128" s="626"/>
      <c r="AR128" s="626"/>
      <c r="AS128" s="626"/>
      <c r="AT128" s="626"/>
      <c r="AU128" s="626"/>
      <c r="AV128" s="626"/>
      <c r="AW128" s="626"/>
      <c r="AX128" s="626"/>
      <c r="AY128" s="626"/>
      <c r="AZ128" s="626"/>
      <c r="BA128" s="626"/>
      <c r="BB128" s="627"/>
    </row>
    <row r="129" spans="1:56" x14ac:dyDescent="0.25">
      <c r="A129" s="626"/>
      <c r="B129" s="626"/>
      <c r="C129" s="626"/>
      <c r="D129" s="626"/>
      <c r="E129" s="626"/>
      <c r="F129" s="626"/>
      <c r="G129" s="626"/>
      <c r="H129" s="626"/>
      <c r="I129" s="626"/>
      <c r="J129" s="626"/>
      <c r="K129" s="626"/>
      <c r="L129" s="626"/>
      <c r="M129" s="626"/>
      <c r="N129" s="626"/>
      <c r="O129" s="626"/>
      <c r="P129" s="626"/>
      <c r="Q129" s="626"/>
      <c r="R129" s="626"/>
      <c r="S129" s="626"/>
      <c r="T129" s="626"/>
      <c r="U129" s="626"/>
      <c r="V129" s="626"/>
      <c r="W129" s="626"/>
      <c r="X129" s="626"/>
      <c r="Y129" s="626"/>
      <c r="Z129" s="626"/>
      <c r="AA129" s="626"/>
      <c r="AB129" s="626"/>
      <c r="AC129" s="626"/>
      <c r="AD129" s="626"/>
      <c r="AE129" s="626"/>
      <c r="AF129" s="626"/>
      <c r="AG129" s="626"/>
      <c r="AH129" s="626"/>
      <c r="AI129" s="626"/>
      <c r="AJ129" s="626"/>
      <c r="AK129" s="626"/>
      <c r="AL129" s="626"/>
      <c r="AM129" s="626"/>
      <c r="AN129" s="626"/>
      <c r="AO129" s="626"/>
      <c r="AP129" s="626"/>
      <c r="AQ129" s="626"/>
      <c r="AR129" s="626"/>
      <c r="AS129" s="626"/>
      <c r="AT129" s="626"/>
      <c r="AU129" s="626"/>
      <c r="AV129" s="626"/>
      <c r="AW129" s="626"/>
      <c r="AX129" s="626"/>
      <c r="AY129" s="626"/>
      <c r="AZ129" s="626"/>
      <c r="BA129" s="626"/>
      <c r="BB129" s="627"/>
    </row>
    <row r="130" spans="1:56" x14ac:dyDescent="0.25">
      <c r="A130" s="633" t="s">
        <v>903</v>
      </c>
      <c r="B130" s="633"/>
      <c r="C130" s="627"/>
      <c r="D130" s="627"/>
      <c r="E130" s="627"/>
      <c r="F130" s="626"/>
      <c r="G130" s="626"/>
      <c r="H130" s="626"/>
      <c r="I130" s="626"/>
      <c r="J130" s="626"/>
      <c r="K130" s="626"/>
      <c r="L130" s="626"/>
      <c r="M130" s="626"/>
      <c r="N130" s="626"/>
      <c r="O130" s="626"/>
      <c r="P130" s="626"/>
      <c r="Q130" s="626"/>
      <c r="R130" s="626"/>
      <c r="S130" s="626"/>
      <c r="T130" s="626"/>
      <c r="U130" s="626"/>
      <c r="V130" s="626"/>
      <c r="W130" s="626"/>
      <c r="X130" s="626"/>
      <c r="Y130" s="626"/>
      <c r="Z130" s="626"/>
      <c r="AA130" s="626"/>
      <c r="AB130" s="626"/>
      <c r="AC130" s="626"/>
      <c r="AD130" s="626"/>
      <c r="AE130" s="626"/>
      <c r="AF130" s="626"/>
      <c r="AG130" s="626"/>
      <c r="AH130" s="626"/>
      <c r="AI130" s="626"/>
      <c r="AJ130" s="626"/>
      <c r="AK130" s="626"/>
      <c r="AL130" s="626"/>
      <c r="AM130" s="626"/>
      <c r="AN130" s="626"/>
      <c r="AO130" s="626"/>
      <c r="AP130" s="626"/>
      <c r="AQ130" s="626"/>
      <c r="AR130" s="626"/>
      <c r="AS130" s="626"/>
      <c r="AT130" s="626"/>
      <c r="AU130" s="626"/>
      <c r="AV130" s="626"/>
      <c r="AW130" s="626"/>
      <c r="AX130" s="626"/>
      <c r="AY130" s="626"/>
      <c r="AZ130" s="626"/>
      <c r="BA130" s="626"/>
      <c r="BB130" s="627"/>
    </row>
    <row r="131" spans="1:56" x14ac:dyDescent="0.25">
      <c r="A131" s="626"/>
      <c r="B131" s="626"/>
      <c r="C131" s="626"/>
      <c r="D131" s="626"/>
      <c r="E131" s="626"/>
      <c r="F131" s="626"/>
      <c r="G131" s="626"/>
      <c r="H131" s="626"/>
      <c r="I131" s="626"/>
      <c r="J131" s="626"/>
      <c r="K131" s="626"/>
      <c r="L131" s="626"/>
      <c r="M131" s="626"/>
      <c r="N131" s="626"/>
      <c r="O131" s="626"/>
      <c r="P131" s="626"/>
      <c r="Q131" s="626"/>
      <c r="R131" s="626"/>
      <c r="S131" s="626"/>
      <c r="T131" s="626"/>
      <c r="U131" s="626"/>
      <c r="V131" s="626"/>
      <c r="W131" s="626"/>
      <c r="X131" s="626"/>
      <c r="Y131" s="626"/>
      <c r="Z131" s="626"/>
      <c r="AA131" s="626"/>
      <c r="AB131" s="626"/>
      <c r="AC131" s="626"/>
      <c r="AD131" s="626"/>
      <c r="AE131" s="626"/>
      <c r="AF131" s="626"/>
      <c r="AG131" s="626"/>
      <c r="AH131" s="626"/>
      <c r="AI131" s="626"/>
      <c r="AJ131" s="626"/>
      <c r="AK131" s="626"/>
      <c r="AL131" s="626"/>
      <c r="AM131" s="626"/>
      <c r="AN131" s="626"/>
      <c r="AO131" s="626"/>
      <c r="AP131" s="626"/>
      <c r="AQ131" s="626"/>
      <c r="AR131" s="626"/>
      <c r="AS131" s="626"/>
      <c r="AT131" s="626"/>
      <c r="AU131" s="626"/>
      <c r="AV131" s="626"/>
      <c r="AW131" s="626"/>
      <c r="AX131" s="626"/>
      <c r="AY131" s="626"/>
      <c r="AZ131" s="626"/>
      <c r="BA131" s="626"/>
      <c r="BB131" s="627"/>
    </row>
    <row r="132" spans="1:56" x14ac:dyDescent="0.25">
      <c r="A132" s="626"/>
      <c r="B132" s="626"/>
      <c r="C132" s="626"/>
      <c r="D132" s="626"/>
      <c r="E132" s="626"/>
      <c r="F132" s="626"/>
      <c r="G132" s="626"/>
      <c r="H132" s="626"/>
      <c r="I132" s="626"/>
      <c r="J132" s="626"/>
      <c r="K132" s="626"/>
      <c r="L132" s="626"/>
      <c r="M132" s="626"/>
      <c r="N132" s="626"/>
      <c r="O132" s="626"/>
      <c r="P132" s="626"/>
      <c r="Q132" s="626"/>
      <c r="R132" s="626"/>
      <c r="S132" s="626"/>
      <c r="T132" s="626"/>
      <c r="U132" s="626"/>
      <c r="V132" s="626"/>
      <c r="W132" s="626"/>
      <c r="X132" s="626"/>
      <c r="Y132" s="626"/>
      <c r="Z132" s="626"/>
      <c r="AA132" s="626"/>
      <c r="AB132" s="626"/>
      <c r="AC132" s="626"/>
      <c r="AD132" s="626"/>
      <c r="AE132" s="626"/>
      <c r="AF132" s="626"/>
      <c r="AG132" s="626"/>
      <c r="AH132" s="626"/>
      <c r="AI132" s="626"/>
      <c r="AJ132" s="626"/>
      <c r="AK132" s="626"/>
      <c r="AL132" s="626"/>
      <c r="AM132" s="626"/>
      <c r="AN132" s="626"/>
      <c r="AO132" s="626"/>
      <c r="AP132" s="626"/>
      <c r="AQ132" s="626"/>
      <c r="AR132" s="626"/>
      <c r="AS132" s="626"/>
      <c r="AT132" s="626"/>
      <c r="AU132" s="626"/>
      <c r="AV132" s="626"/>
      <c r="AW132" s="626"/>
      <c r="AX132" s="626"/>
      <c r="AY132" s="626"/>
      <c r="AZ132" s="626"/>
      <c r="BA132" s="626"/>
      <c r="BB132" s="627"/>
    </row>
    <row r="133" spans="1:56" x14ac:dyDescent="0.25">
      <c r="A133" s="626"/>
      <c r="B133" s="626"/>
      <c r="C133" s="626"/>
      <c r="D133" s="626"/>
      <c r="E133" s="626"/>
      <c r="F133" s="626"/>
      <c r="G133" s="626"/>
      <c r="H133" s="626"/>
      <c r="I133" s="626"/>
      <c r="J133" s="626"/>
      <c r="K133" s="626"/>
      <c r="L133" s="626"/>
      <c r="M133" s="626"/>
      <c r="N133" s="626"/>
      <c r="O133" s="626"/>
      <c r="P133" s="626"/>
      <c r="Q133" s="626"/>
      <c r="R133" s="626"/>
      <c r="S133" s="626"/>
      <c r="T133" s="626"/>
      <c r="U133" s="626"/>
      <c r="V133" s="626"/>
      <c r="W133" s="626"/>
      <c r="X133" s="626"/>
      <c r="Y133" s="626"/>
      <c r="Z133" s="626"/>
      <c r="AA133" s="626"/>
      <c r="AB133" s="626"/>
      <c r="AC133" s="626"/>
      <c r="AD133" s="626"/>
      <c r="AE133" s="626"/>
      <c r="AF133" s="626"/>
      <c r="AG133" s="626"/>
      <c r="AH133" s="626"/>
      <c r="AI133" s="626"/>
      <c r="AJ133" s="626"/>
      <c r="AK133" s="626"/>
      <c r="AL133" s="626"/>
      <c r="AM133" s="626"/>
      <c r="AN133" s="626"/>
      <c r="AO133" s="626"/>
      <c r="AP133" s="626"/>
      <c r="AQ133" s="626"/>
      <c r="AR133" s="626"/>
      <c r="AS133" s="626"/>
      <c r="AT133" s="626"/>
      <c r="AU133" s="626"/>
      <c r="AV133" s="626"/>
      <c r="AW133" s="626"/>
      <c r="AX133" s="626"/>
      <c r="AY133" s="626"/>
      <c r="AZ133" s="626"/>
      <c r="BA133" s="626"/>
      <c r="BB133" s="627"/>
    </row>
    <row r="134" spans="1:56" x14ac:dyDescent="0.25">
      <c r="A134" s="626"/>
      <c r="B134" s="626"/>
      <c r="C134" s="626"/>
      <c r="D134" s="626"/>
      <c r="E134" s="626"/>
      <c r="F134" s="626"/>
      <c r="G134" s="626"/>
      <c r="H134" s="626"/>
      <c r="I134" s="626"/>
      <c r="J134" s="626"/>
      <c r="K134" s="626"/>
      <c r="L134" s="626"/>
      <c r="M134" s="626"/>
      <c r="N134" s="626"/>
      <c r="O134" s="626"/>
      <c r="P134" s="626"/>
      <c r="Q134" s="626"/>
      <c r="R134" s="626"/>
      <c r="S134" s="626"/>
      <c r="T134" s="626"/>
      <c r="U134" s="626"/>
      <c r="V134" s="626"/>
      <c r="W134" s="626"/>
      <c r="X134" s="626"/>
      <c r="Y134" s="626"/>
      <c r="Z134" s="626"/>
      <c r="AA134" s="626"/>
      <c r="AB134" s="626"/>
      <c r="AC134" s="626"/>
      <c r="AD134" s="626"/>
      <c r="AE134" s="626"/>
      <c r="AF134" s="626"/>
      <c r="AG134" s="626"/>
      <c r="AH134" s="626"/>
      <c r="AI134" s="626"/>
      <c r="AJ134" s="626"/>
      <c r="AK134" s="626"/>
      <c r="AL134" s="626"/>
      <c r="AM134" s="626"/>
      <c r="AN134" s="626"/>
      <c r="AO134" s="626"/>
      <c r="AP134" s="626"/>
      <c r="AQ134" s="626"/>
      <c r="AR134" s="626"/>
      <c r="AS134" s="626"/>
      <c r="AT134" s="626"/>
      <c r="AU134" s="626"/>
      <c r="AV134" s="626"/>
      <c r="AW134" s="626"/>
      <c r="AX134" s="626"/>
      <c r="AY134" s="626"/>
      <c r="AZ134" s="626"/>
      <c r="BA134" s="626"/>
      <c r="BB134" s="627"/>
    </row>
    <row r="135" spans="1:56" x14ac:dyDescent="0.25">
      <c r="A135" s="626"/>
      <c r="B135" s="626"/>
      <c r="C135" s="626"/>
      <c r="D135" s="626"/>
      <c r="E135" s="626"/>
      <c r="F135" s="626"/>
      <c r="G135" s="626"/>
      <c r="H135" s="626"/>
      <c r="I135" s="626"/>
      <c r="J135" s="626"/>
      <c r="K135" s="626"/>
      <c r="L135" s="626"/>
      <c r="M135" s="626"/>
      <c r="N135" s="626"/>
      <c r="O135" s="626"/>
      <c r="P135" s="626"/>
      <c r="Q135" s="626"/>
      <c r="R135" s="626"/>
      <c r="S135" s="626"/>
      <c r="T135" s="626"/>
      <c r="U135" s="626"/>
      <c r="V135" s="626"/>
      <c r="W135" s="626"/>
      <c r="X135" s="626"/>
      <c r="Y135" s="626"/>
      <c r="Z135" s="626"/>
      <c r="AA135" s="626"/>
      <c r="AB135" s="626"/>
      <c r="AC135" s="626"/>
      <c r="AD135" s="626"/>
      <c r="AE135" s="626"/>
      <c r="AF135" s="626"/>
      <c r="AG135" s="626"/>
      <c r="AH135" s="626"/>
      <c r="AI135" s="626"/>
      <c r="AJ135" s="626"/>
      <c r="AK135" s="626"/>
      <c r="AL135" s="626"/>
      <c r="AM135" s="626"/>
      <c r="AN135" s="626"/>
      <c r="AO135" s="626"/>
      <c r="AP135" s="626"/>
      <c r="AQ135" s="626"/>
      <c r="AR135" s="626"/>
      <c r="AS135" s="626"/>
      <c r="AT135" s="626"/>
      <c r="AU135" s="626"/>
      <c r="AV135" s="626"/>
      <c r="AW135" s="626"/>
      <c r="AX135" s="626"/>
      <c r="AY135" s="626"/>
      <c r="AZ135" s="626"/>
      <c r="BA135" s="626"/>
      <c r="BB135" s="627"/>
    </row>
    <row r="136" spans="1:56" x14ac:dyDescent="0.25">
      <c r="A136" s="626"/>
      <c r="B136" s="626"/>
      <c r="C136" s="626"/>
      <c r="D136" s="626"/>
      <c r="E136" s="626"/>
      <c r="F136" s="626"/>
      <c r="G136" s="626"/>
      <c r="H136" s="626"/>
      <c r="I136" s="626"/>
      <c r="J136" s="626"/>
      <c r="K136" s="626"/>
      <c r="L136" s="626"/>
      <c r="M136" s="626"/>
      <c r="N136" s="626"/>
      <c r="O136" s="626"/>
      <c r="P136" s="626"/>
      <c r="Q136" s="626"/>
      <c r="R136" s="626"/>
      <c r="S136" s="626"/>
      <c r="T136" s="626"/>
      <c r="U136" s="626"/>
      <c r="V136" s="626"/>
      <c r="W136" s="626"/>
      <c r="X136" s="626"/>
      <c r="Y136" s="626"/>
      <c r="Z136" s="626"/>
      <c r="AA136" s="626"/>
      <c r="AB136" s="626"/>
      <c r="AC136" s="626"/>
      <c r="AD136" s="626"/>
      <c r="AE136" s="626"/>
      <c r="AF136" s="626"/>
      <c r="AG136" s="626"/>
      <c r="AH136" s="626"/>
      <c r="AI136" s="626"/>
      <c r="AJ136" s="626"/>
      <c r="AK136" s="626"/>
      <c r="AL136" s="626"/>
      <c r="AM136" s="626"/>
      <c r="AN136" s="626"/>
      <c r="AO136" s="626"/>
      <c r="AP136" s="626"/>
      <c r="AQ136" s="626"/>
      <c r="AR136" s="626"/>
      <c r="AS136" s="626"/>
      <c r="AT136" s="626"/>
      <c r="AU136" s="626"/>
      <c r="AV136" s="626"/>
      <c r="AW136" s="626"/>
      <c r="AX136" s="626"/>
      <c r="AY136" s="626"/>
      <c r="AZ136" s="626"/>
      <c r="BA136" s="626"/>
      <c r="BB136" s="627"/>
    </row>
    <row r="137" spans="1:56" x14ac:dyDescent="0.25">
      <c r="A137" s="626"/>
      <c r="B137" s="626"/>
      <c r="C137" s="626"/>
      <c r="D137" s="626"/>
      <c r="E137" s="626"/>
      <c r="F137" s="626"/>
      <c r="G137" s="626"/>
      <c r="H137" s="626"/>
      <c r="I137" s="626"/>
      <c r="J137" s="626"/>
      <c r="K137" s="626"/>
      <c r="L137" s="626"/>
      <c r="M137" s="626"/>
      <c r="N137" s="626"/>
      <c r="O137" s="626"/>
      <c r="P137" s="626"/>
      <c r="Q137" s="626"/>
      <c r="R137" s="626"/>
      <c r="S137" s="626"/>
      <c r="T137" s="626"/>
      <c r="U137" s="626"/>
      <c r="V137" s="626"/>
      <c r="W137" s="626"/>
      <c r="X137" s="626"/>
      <c r="Y137" s="626"/>
      <c r="Z137" s="626"/>
      <c r="AA137" s="626"/>
      <c r="AB137" s="626"/>
      <c r="AC137" s="626"/>
      <c r="AD137" s="626"/>
      <c r="AE137" s="626"/>
      <c r="AF137" s="626"/>
      <c r="AG137" s="626"/>
      <c r="AH137" s="626"/>
      <c r="AI137" s="626"/>
      <c r="AJ137" s="626"/>
      <c r="AK137" s="626"/>
      <c r="AL137" s="626"/>
      <c r="AM137" s="626"/>
      <c r="AN137" s="626"/>
      <c r="AO137" s="626"/>
      <c r="AP137" s="626"/>
      <c r="AQ137" s="626"/>
      <c r="AR137" s="626"/>
      <c r="AS137" s="626"/>
      <c r="AT137" s="626"/>
      <c r="AU137" s="626"/>
      <c r="AV137" s="626"/>
      <c r="AW137" s="626"/>
      <c r="AX137" s="626"/>
      <c r="AY137" s="626"/>
      <c r="AZ137" s="626"/>
      <c r="BA137" s="626"/>
      <c r="BB137" s="627"/>
    </row>
    <row r="138" spans="1:56" x14ac:dyDescent="0.25">
      <c r="A138" s="626"/>
      <c r="B138" s="626"/>
      <c r="C138" s="626"/>
      <c r="D138" s="626"/>
      <c r="E138" s="626"/>
      <c r="F138" s="626"/>
      <c r="G138" s="626"/>
      <c r="H138" s="626"/>
      <c r="I138" s="626"/>
      <c r="J138" s="626"/>
      <c r="K138" s="626"/>
      <c r="L138" s="626"/>
      <c r="M138" s="626"/>
      <c r="N138" s="626"/>
      <c r="O138" s="626"/>
      <c r="P138" s="626"/>
      <c r="Q138" s="626"/>
      <c r="R138" s="626"/>
      <c r="S138" s="626"/>
      <c r="T138" s="626"/>
      <c r="U138" s="626"/>
      <c r="V138" s="626"/>
      <c r="W138" s="626"/>
      <c r="X138" s="626"/>
      <c r="Y138" s="626"/>
      <c r="Z138" s="626"/>
      <c r="AA138" s="626"/>
      <c r="AB138" s="626"/>
      <c r="AC138" s="626"/>
      <c r="AD138" s="626"/>
      <c r="AE138" s="626"/>
      <c r="AF138" s="626"/>
      <c r="AG138" s="626"/>
      <c r="AH138" s="626"/>
      <c r="AI138" s="626"/>
      <c r="AJ138" s="626"/>
      <c r="AK138" s="626"/>
      <c r="AL138" s="626"/>
      <c r="AM138" s="626"/>
      <c r="AN138" s="626"/>
      <c r="AO138" s="626"/>
      <c r="AP138" s="626"/>
      <c r="AQ138" s="626"/>
      <c r="AR138" s="626"/>
      <c r="AS138" s="626"/>
      <c r="AT138" s="626"/>
      <c r="AU138" s="626"/>
      <c r="AV138" s="626"/>
      <c r="AW138" s="626"/>
      <c r="AX138" s="626"/>
      <c r="AY138" s="626"/>
      <c r="AZ138" s="626"/>
      <c r="BA138" s="626"/>
      <c r="BB138" s="627"/>
    </row>
    <row r="139" spans="1:56" x14ac:dyDescent="0.25">
      <c r="A139" s="626"/>
      <c r="B139" s="626"/>
      <c r="C139" s="626"/>
      <c r="D139" s="626"/>
      <c r="E139" s="626"/>
      <c r="F139" s="626"/>
      <c r="G139" s="626"/>
      <c r="H139" s="626"/>
      <c r="I139" s="626"/>
      <c r="J139" s="626"/>
      <c r="K139" s="626"/>
      <c r="L139" s="626"/>
      <c r="M139" s="626"/>
      <c r="N139" s="626"/>
      <c r="O139" s="626"/>
      <c r="P139" s="626"/>
      <c r="Q139" s="626"/>
      <c r="R139" s="626"/>
      <c r="S139" s="626"/>
      <c r="T139" s="626"/>
      <c r="U139" s="626"/>
      <c r="V139" s="626"/>
      <c r="W139" s="626"/>
      <c r="X139" s="626"/>
      <c r="Y139" s="626"/>
      <c r="Z139" s="626"/>
      <c r="AA139" s="626"/>
      <c r="AB139" s="626"/>
      <c r="AC139" s="626"/>
      <c r="AD139" s="626"/>
      <c r="AE139" s="626"/>
      <c r="AF139" s="626"/>
      <c r="AG139" s="626"/>
      <c r="AH139" s="626"/>
      <c r="AI139" s="626"/>
      <c r="AJ139" s="626"/>
      <c r="AK139" s="626"/>
      <c r="AL139" s="626"/>
      <c r="AM139" s="626"/>
      <c r="AN139" s="626"/>
      <c r="AO139" s="626"/>
      <c r="AP139" s="626"/>
      <c r="AQ139" s="626"/>
      <c r="AR139" s="626"/>
      <c r="AS139" s="626"/>
      <c r="AT139" s="626"/>
      <c r="AU139" s="626"/>
      <c r="AV139" s="626"/>
      <c r="AW139" s="626"/>
      <c r="AX139" s="626"/>
      <c r="AY139" s="626"/>
      <c r="AZ139" s="626"/>
      <c r="BA139" s="626"/>
      <c r="BB139" s="627"/>
    </row>
    <row r="140" spans="1:56" x14ac:dyDescent="0.25">
      <c r="A140" s="626"/>
      <c r="B140" s="626"/>
      <c r="C140" s="626"/>
      <c r="D140" s="626"/>
      <c r="E140" s="626"/>
      <c r="F140" s="626"/>
      <c r="G140" s="626"/>
      <c r="H140" s="626"/>
      <c r="I140" s="626"/>
      <c r="J140" s="626"/>
      <c r="K140" s="626"/>
      <c r="L140" s="626"/>
      <c r="M140" s="626"/>
      <c r="N140" s="626"/>
      <c r="O140" s="626"/>
      <c r="P140" s="626"/>
      <c r="Q140" s="626"/>
      <c r="R140" s="626"/>
      <c r="S140" s="626"/>
      <c r="T140" s="626"/>
      <c r="U140" s="626"/>
      <c r="V140" s="626"/>
      <c r="W140" s="626"/>
      <c r="X140" s="626"/>
      <c r="Y140" s="626"/>
      <c r="Z140" s="626"/>
      <c r="AA140" s="626"/>
      <c r="AB140" s="626"/>
      <c r="AC140" s="626"/>
      <c r="AD140" s="626"/>
      <c r="AE140" s="626"/>
      <c r="AF140" s="626"/>
      <c r="AG140" s="626"/>
      <c r="AH140" s="626"/>
      <c r="AI140" s="626"/>
      <c r="AJ140" s="626"/>
      <c r="AK140" s="626"/>
      <c r="AL140" s="626"/>
      <c r="AM140" s="626"/>
      <c r="AN140" s="626"/>
      <c r="AO140" s="626"/>
      <c r="AP140" s="626"/>
      <c r="AQ140" s="626"/>
      <c r="AR140" s="626"/>
      <c r="AS140" s="626"/>
      <c r="AT140" s="626"/>
      <c r="AU140" s="626"/>
      <c r="AV140" s="626"/>
      <c r="AW140" s="626"/>
      <c r="AX140" s="626"/>
      <c r="AY140" s="626"/>
      <c r="AZ140" s="626"/>
      <c r="BA140" s="626"/>
      <c r="BB140" s="627"/>
    </row>
    <row r="141" spans="1:56" ht="16.5" x14ac:dyDescent="0.3">
      <c r="A141" s="626"/>
      <c r="B141" s="626"/>
      <c r="C141" s="649"/>
      <c r="D141" s="649"/>
      <c r="E141" s="649"/>
      <c r="F141" s="649"/>
      <c r="G141" s="649"/>
      <c r="H141" s="649"/>
      <c r="I141" s="649"/>
      <c r="J141" s="649"/>
      <c r="K141" s="649"/>
      <c r="L141" s="649"/>
      <c r="M141" s="649"/>
      <c r="N141" s="649"/>
      <c r="O141" s="649"/>
      <c r="P141" s="649"/>
      <c r="Q141" s="649"/>
      <c r="R141" s="649"/>
      <c r="S141" s="649"/>
      <c r="T141" s="649"/>
      <c r="U141" s="649"/>
      <c r="V141" s="649"/>
      <c r="W141" s="649"/>
      <c r="X141" s="649"/>
      <c r="Y141" s="649"/>
      <c r="Z141" s="649"/>
      <c r="AA141" s="649"/>
      <c r="AB141" s="649"/>
      <c r="AC141" s="649"/>
      <c r="AD141" s="649"/>
      <c r="AE141" s="649"/>
      <c r="AF141" s="649"/>
      <c r="AG141" s="649"/>
      <c r="AH141" s="649"/>
      <c r="AI141" s="649"/>
      <c r="AJ141" s="649"/>
      <c r="AK141" s="649"/>
      <c r="AL141" s="649"/>
      <c r="AM141" s="649"/>
      <c r="AN141" s="649"/>
      <c r="AO141" s="649"/>
      <c r="AP141" s="649"/>
      <c r="AQ141" s="649"/>
      <c r="AR141" s="649"/>
      <c r="AS141" s="649"/>
      <c r="AT141" s="649"/>
      <c r="AU141" s="649"/>
      <c r="AV141" s="649"/>
      <c r="AW141" s="649"/>
      <c r="AX141" s="649"/>
      <c r="AY141" s="649"/>
      <c r="AZ141" s="649"/>
      <c r="BA141" s="649"/>
      <c r="BB141" s="649"/>
    </row>
    <row r="142" spans="1:56" x14ac:dyDescent="0.25">
      <c r="A142" s="625" t="s">
        <v>876</v>
      </c>
      <c r="B142" s="625"/>
      <c r="C142" s="626">
        <v>1960</v>
      </c>
      <c r="D142" s="626">
        <v>1961</v>
      </c>
      <c r="E142" s="626">
        <v>1962</v>
      </c>
      <c r="F142" s="626">
        <v>1963</v>
      </c>
      <c r="G142" s="626">
        <v>1964</v>
      </c>
      <c r="H142" s="626">
        <v>1965</v>
      </c>
      <c r="I142" s="626">
        <v>1966</v>
      </c>
      <c r="J142" s="626">
        <v>1967</v>
      </c>
      <c r="K142" s="626">
        <v>1968</v>
      </c>
      <c r="L142" s="626">
        <v>1969</v>
      </c>
      <c r="M142" s="626">
        <v>1970</v>
      </c>
      <c r="N142" s="626">
        <v>1971</v>
      </c>
      <c r="O142" s="626">
        <v>1972</v>
      </c>
      <c r="P142" s="626">
        <v>1973</v>
      </c>
      <c r="Q142" s="626">
        <v>1974</v>
      </c>
      <c r="R142" s="626">
        <v>1975</v>
      </c>
      <c r="S142" s="626">
        <v>1976</v>
      </c>
      <c r="T142" s="626">
        <v>1977</v>
      </c>
      <c r="U142" s="626">
        <v>1978</v>
      </c>
      <c r="V142" s="626">
        <v>1979</v>
      </c>
      <c r="W142" s="626">
        <v>1980</v>
      </c>
      <c r="X142" s="626">
        <v>1981</v>
      </c>
      <c r="Y142" s="626">
        <v>1982</v>
      </c>
      <c r="Z142" s="626">
        <v>1983</v>
      </c>
      <c r="AA142" s="626">
        <v>1984</v>
      </c>
      <c r="AB142" s="626">
        <v>1985</v>
      </c>
      <c r="AC142" s="626">
        <v>1986</v>
      </c>
      <c r="AD142" s="626">
        <v>1987</v>
      </c>
      <c r="AE142" s="626">
        <v>1988</v>
      </c>
      <c r="AF142" s="626">
        <v>1989</v>
      </c>
      <c r="AG142" s="626">
        <v>1990</v>
      </c>
      <c r="AH142" s="626">
        <v>1991</v>
      </c>
      <c r="AI142" s="626">
        <v>1992</v>
      </c>
      <c r="AJ142" s="626">
        <v>1993</v>
      </c>
      <c r="AK142" s="626">
        <v>1994</v>
      </c>
      <c r="AL142" s="626">
        <v>1995</v>
      </c>
      <c r="AM142" s="626">
        <v>1996</v>
      </c>
      <c r="AN142" s="626">
        <v>1997</v>
      </c>
      <c r="AO142" s="626">
        <v>1998</v>
      </c>
      <c r="AP142" s="626">
        <v>1999</v>
      </c>
      <c r="AQ142" s="626">
        <v>2000</v>
      </c>
      <c r="AR142" s="626">
        <v>2001</v>
      </c>
      <c r="AS142" s="626">
        <v>2002</v>
      </c>
      <c r="AT142" s="626">
        <v>2003</v>
      </c>
      <c r="AU142" s="626">
        <v>2004</v>
      </c>
      <c r="AV142" s="626">
        <v>2005</v>
      </c>
      <c r="AW142" s="626">
        <v>2006</v>
      </c>
      <c r="AX142" s="626">
        <v>2007</v>
      </c>
      <c r="AY142" s="626">
        <v>2008</v>
      </c>
      <c r="AZ142" s="626">
        <v>2009</v>
      </c>
      <c r="BA142" s="626">
        <v>2010</v>
      </c>
      <c r="BB142" s="626">
        <v>2011</v>
      </c>
      <c r="BC142" s="626">
        <v>2012</v>
      </c>
      <c r="BD142" s="626">
        <v>2013</v>
      </c>
    </row>
    <row r="143" spans="1:56" ht="60" x14ac:dyDescent="0.25">
      <c r="A143" s="640" t="s">
        <v>939</v>
      </c>
      <c r="B143" s="640"/>
      <c r="C143" s="641">
        <f t="shared" ref="C143:AH143" si="42">C144/41.868</f>
        <v>1238.5128290321272</v>
      </c>
      <c r="D143" s="641">
        <f t="shared" si="42"/>
        <v>1237.1290158153322</v>
      </c>
      <c r="E143" s="641">
        <f t="shared" si="42"/>
        <v>1235.7296541354265</v>
      </c>
      <c r="F143" s="641">
        <f t="shared" si="42"/>
        <v>1234.3144804591373</v>
      </c>
      <c r="G143" s="641">
        <f t="shared" si="42"/>
        <v>1232.8832252637994</v>
      </c>
      <c r="H143" s="641">
        <f t="shared" si="42"/>
        <v>1231.4356128662296</v>
      </c>
      <c r="I143" s="641">
        <f t="shared" si="42"/>
        <v>1229.9713612456992</v>
      </c>
      <c r="J143" s="641">
        <f t="shared" si="42"/>
        <v>1228.4901818607698</v>
      </c>
      <c r="K143" s="641">
        <f t="shared" si="42"/>
        <v>1226.9917794597354</v>
      </c>
      <c r="L143" s="641">
        <f t="shared" si="42"/>
        <v>1225.475851884421</v>
      </c>
      <c r="M143" s="641">
        <f t="shared" si="42"/>
        <v>1223.9420898670437</v>
      </c>
      <c r="N143" s="641">
        <f t="shared" si="42"/>
        <v>1213.596002885919</v>
      </c>
      <c r="O143" s="641">
        <f t="shared" si="42"/>
        <v>1203.1267482026385</v>
      </c>
      <c r="P143" s="641">
        <f t="shared" si="42"/>
        <v>1192.5321132237491</v>
      </c>
      <c r="Q143" s="641">
        <f t="shared" si="42"/>
        <v>1181.8098320402953</v>
      </c>
      <c r="R143" s="641">
        <f t="shared" si="42"/>
        <v>1170.9575838121934</v>
      </c>
      <c r="S143" s="641">
        <f t="shared" si="42"/>
        <v>1159.9729910935048</v>
      </c>
      <c r="T143" s="641">
        <f t="shared" si="42"/>
        <v>1148.8536180960593</v>
      </c>
      <c r="U143" s="641">
        <f t="shared" si="42"/>
        <v>1137.5969688887687</v>
      </c>
      <c r="V143" s="641">
        <f t="shared" si="42"/>
        <v>1126.2004855298353</v>
      </c>
      <c r="W143" s="641">
        <f t="shared" si="42"/>
        <v>1114.6615461289146</v>
      </c>
      <c r="X143" s="641">
        <f t="shared" si="42"/>
        <v>1102.9774628361588</v>
      </c>
      <c r="Y143" s="641">
        <f t="shared" si="42"/>
        <v>1091.145479754887</v>
      </c>
      <c r="Z143" s="641">
        <f t="shared" si="42"/>
        <v>1079.1627707744908</v>
      </c>
      <c r="AA143" s="641">
        <f t="shared" si="42"/>
        <v>1067.0264373199866</v>
      </c>
      <c r="AB143" s="641">
        <f t="shared" si="42"/>
        <v>1054.7335060144587</v>
      </c>
      <c r="AC143" s="641">
        <f t="shared" si="42"/>
        <v>1042.2809262504156</v>
      </c>
      <c r="AD143" s="641">
        <f t="shared" si="42"/>
        <v>1029.6655676659275</v>
      </c>
      <c r="AE143" s="641">
        <f t="shared" si="42"/>
        <v>1016.884217521117</v>
      </c>
      <c r="AF143" s="641">
        <f t="shared" si="42"/>
        <v>1003.9335779704153</v>
      </c>
      <c r="AG143" s="641">
        <f t="shared" si="42"/>
        <v>990.81026322570403</v>
      </c>
      <c r="AH143" s="641">
        <f t="shared" si="42"/>
        <v>987.48539657058222</v>
      </c>
      <c r="AI143" s="641">
        <f t="shared" ref="AI143:BB143" si="43">AI144/41.868</f>
        <v>984.11559928498571</v>
      </c>
      <c r="AJ143" s="641">
        <f t="shared" si="43"/>
        <v>980.69995441727258</v>
      </c>
      <c r="AK143" s="641">
        <f t="shared" si="43"/>
        <v>977.2375198938372</v>
      </c>
      <c r="AL143" s="641">
        <f t="shared" si="43"/>
        <v>973.72732765283683</v>
      </c>
      <c r="AM143" s="641">
        <f t="shared" si="43"/>
        <v>970.16838274182317</v>
      </c>
      <c r="AN143" s="641">
        <f t="shared" si="43"/>
        <v>966.55966237750806</v>
      </c>
      <c r="AO143" s="641">
        <f t="shared" si="43"/>
        <v>962.90011496580883</v>
      </c>
      <c r="AP143" s="641">
        <f t="shared" si="43"/>
        <v>959.18865908018392</v>
      </c>
      <c r="AQ143" s="641">
        <f t="shared" si="43"/>
        <v>955.42418239619383</v>
      </c>
      <c r="AR143" s="641">
        <f t="shared" si="43"/>
        <v>951.60554058008063</v>
      </c>
      <c r="AS143" s="641">
        <f t="shared" si="43"/>
        <v>947.73155612895164</v>
      </c>
      <c r="AT143" s="641">
        <f t="shared" si="43"/>
        <v>943.80101716028776</v>
      </c>
      <c r="AU143" s="641">
        <f t="shared" si="43"/>
        <v>939.81267614796718</v>
      </c>
      <c r="AV143" s="641">
        <f t="shared" si="43"/>
        <v>935.76524860213112</v>
      </c>
      <c r="AW143" s="641">
        <f t="shared" si="43"/>
        <v>931.65741168993907</v>
      </c>
      <c r="AX143" s="641">
        <f t="shared" si="43"/>
        <v>927.48780279410482</v>
      </c>
      <c r="AY143" s="641">
        <f t="shared" si="43"/>
        <v>923.25501800590973</v>
      </c>
      <c r="AZ143" s="641">
        <f t="shared" si="43"/>
        <v>918.95761054919251</v>
      </c>
      <c r="BA143" s="641">
        <f t="shared" si="43"/>
        <v>914.59408913160257</v>
      </c>
      <c r="BB143" s="641">
        <f t="shared" si="43"/>
        <v>910.16291621916582</v>
      </c>
      <c r="BC143" s="641">
        <f>BC144/41.868</f>
        <v>0</v>
      </c>
      <c r="BD143" s="641">
        <f>BD144/41.868</f>
        <v>0</v>
      </c>
    </row>
    <row r="144" spans="1:56" ht="60" x14ac:dyDescent="0.25">
      <c r="A144" s="640" t="s">
        <v>877</v>
      </c>
      <c r="B144" s="640"/>
      <c r="C144" s="641">
        <f t="shared" ref="C144:AH144" si="44">C145/C147*C148*C150/C149*1000*C147</f>
        <v>51854.055125917104</v>
      </c>
      <c r="D144" s="641">
        <f t="shared" si="44"/>
        <v>51796.117634156333</v>
      </c>
      <c r="E144" s="641">
        <f t="shared" si="44"/>
        <v>51737.529159342033</v>
      </c>
      <c r="F144" s="641">
        <f t="shared" si="44"/>
        <v>51678.27866786316</v>
      </c>
      <c r="G144" s="641">
        <f t="shared" si="44"/>
        <v>51618.354875344761</v>
      </c>
      <c r="H144" s="641">
        <f t="shared" si="44"/>
        <v>51557.746239483306</v>
      </c>
      <c r="I144" s="641">
        <f t="shared" si="44"/>
        <v>51496.440952634934</v>
      </c>
      <c r="J144" s="641">
        <f t="shared" si="44"/>
        <v>51434.426934146708</v>
      </c>
      <c r="K144" s="641">
        <f t="shared" si="44"/>
        <v>51371.691822420209</v>
      </c>
      <c r="L144" s="641">
        <f t="shared" si="44"/>
        <v>51308.222966696936</v>
      </c>
      <c r="M144" s="641">
        <f t="shared" si="44"/>
        <v>51244.007418553389</v>
      </c>
      <c r="N144" s="641">
        <f t="shared" si="44"/>
        <v>50810.83744882766</v>
      </c>
      <c r="O144" s="641">
        <f t="shared" si="44"/>
        <v>50372.510693748074</v>
      </c>
      <c r="P144" s="641">
        <f t="shared" si="44"/>
        <v>49928.934516451933</v>
      </c>
      <c r="Q144" s="641">
        <f t="shared" si="44"/>
        <v>49480.014047863086</v>
      </c>
      <c r="R144" s="641">
        <f t="shared" si="44"/>
        <v>49025.652119048915</v>
      </c>
      <c r="S144" s="641">
        <f t="shared" si="44"/>
        <v>48565.749191102863</v>
      </c>
      <c r="T144" s="641">
        <f t="shared" si="44"/>
        <v>48100.203282445815</v>
      </c>
      <c r="U144" s="641">
        <f t="shared" si="44"/>
        <v>47628.909893434975</v>
      </c>
      <c r="V144" s="641">
        <f t="shared" si="44"/>
        <v>47151.761928163149</v>
      </c>
      <c r="W144" s="641">
        <f t="shared" si="44"/>
        <v>46668.649613325397</v>
      </c>
      <c r="X144" s="641">
        <f t="shared" si="44"/>
        <v>46179.460414024303</v>
      </c>
      <c r="Y144" s="641">
        <f t="shared" si="44"/>
        <v>45684.078946377609</v>
      </c>
      <c r="Z144" s="641">
        <f t="shared" si="44"/>
        <v>45182.386886786386</v>
      </c>
      <c r="AA144" s="641">
        <f t="shared" si="44"/>
        <v>44674.262877713205</v>
      </c>
      <c r="AB144" s="641">
        <f t="shared" si="44"/>
        <v>44159.582429813359</v>
      </c>
      <c r="AC144" s="641">
        <f t="shared" si="44"/>
        <v>43638.217820252408</v>
      </c>
      <c r="AD144" s="641">
        <f t="shared" si="44"/>
        <v>43110.037987037053</v>
      </c>
      <c r="AE144" s="641">
        <f t="shared" si="44"/>
        <v>42574.908419174128</v>
      </c>
      <c r="AF144" s="641">
        <f t="shared" si="44"/>
        <v>42032.691042465347</v>
      </c>
      <c r="AG144" s="641">
        <f t="shared" si="44"/>
        <v>41483.244100733777</v>
      </c>
      <c r="AH144" s="641">
        <f t="shared" si="44"/>
        <v>41344.038583617141</v>
      </c>
      <c r="AI144" s="641">
        <f t="shared" ref="AI144:BB144" si="45">AI145/AI147*AI148*AI150/AI149*1000*AI147</f>
        <v>41202.951910863783</v>
      </c>
      <c r="AJ144" s="641">
        <f t="shared" si="45"/>
        <v>41059.945691542373</v>
      </c>
      <c r="AK144" s="641">
        <f t="shared" si="45"/>
        <v>40914.980482915176</v>
      </c>
      <c r="AL144" s="641">
        <f t="shared" si="45"/>
        <v>40768.015754168977</v>
      </c>
      <c r="AM144" s="641">
        <f t="shared" si="45"/>
        <v>40619.009848634654</v>
      </c>
      <c r="AN144" s="641">
        <f t="shared" si="45"/>
        <v>40467.919944421512</v>
      </c>
      <c r="AO144" s="641">
        <f t="shared" si="45"/>
        <v>40314.702013388487</v>
      </c>
      <c r="AP144" s="641">
        <f t="shared" si="45"/>
        <v>40159.310778369145</v>
      </c>
      <c r="AQ144" s="642">
        <f t="shared" si="45"/>
        <v>40001.699668563844</v>
      </c>
      <c r="AR144" s="641">
        <f t="shared" si="45"/>
        <v>39841.820773006817</v>
      </c>
      <c r="AS144" s="641">
        <f t="shared" si="45"/>
        <v>39679.624792006951</v>
      </c>
      <c r="AT144" s="641">
        <f t="shared" si="45"/>
        <v>39515.060986466931</v>
      </c>
      <c r="AU144" s="641">
        <f t="shared" si="45"/>
        <v>39348.077124963093</v>
      </c>
      <c r="AV144" s="641">
        <f t="shared" si="45"/>
        <v>39178.619428474027</v>
      </c>
      <c r="AW144" s="641">
        <f t="shared" si="45"/>
        <v>39006.632512634373</v>
      </c>
      <c r="AX144" s="641">
        <f t="shared" si="45"/>
        <v>38832.059327383584</v>
      </c>
      <c r="AY144" s="641">
        <f t="shared" si="45"/>
        <v>38654.84109387143</v>
      </c>
      <c r="AZ144" s="641">
        <f t="shared" si="45"/>
        <v>38474.917238473594</v>
      </c>
      <c r="BA144" s="641">
        <f t="shared" si="45"/>
        <v>38292.225323761937</v>
      </c>
      <c r="BB144" s="641">
        <f t="shared" si="45"/>
        <v>38106.700976264037</v>
      </c>
      <c r="BC144" s="641">
        <f>BC145/BC147*BC148*BC150/BC149*1000*BC147</f>
        <v>0</v>
      </c>
      <c r="BD144" s="641">
        <f>BD145/BD147*BD148*BD150/BD149*1000*BD147</f>
        <v>0</v>
      </c>
    </row>
    <row r="145" spans="1:58" ht="75" x14ac:dyDescent="0.25">
      <c r="A145" s="661" t="s">
        <v>904</v>
      </c>
      <c r="B145" s="661" t="s">
        <v>905</v>
      </c>
      <c r="C145" s="662">
        <v>7.5</v>
      </c>
      <c r="D145" s="662">
        <v>7.45</v>
      </c>
      <c r="E145" s="662">
        <v>7.4</v>
      </c>
      <c r="F145" s="662">
        <v>7.35</v>
      </c>
      <c r="G145" s="662">
        <v>7.3</v>
      </c>
      <c r="H145" s="662">
        <v>7.25</v>
      </c>
      <c r="I145" s="662">
        <v>7.2</v>
      </c>
      <c r="J145" s="662">
        <v>7.15</v>
      </c>
      <c r="K145" s="662">
        <v>7.1</v>
      </c>
      <c r="L145" s="662">
        <v>7.05</v>
      </c>
      <c r="M145" s="662">
        <v>7</v>
      </c>
      <c r="N145" s="662">
        <v>6.9</v>
      </c>
      <c r="O145" s="662">
        <v>6.8</v>
      </c>
      <c r="P145" s="662">
        <v>6.7</v>
      </c>
      <c r="Q145" s="662">
        <v>6.6</v>
      </c>
      <c r="R145" s="662">
        <v>6.5</v>
      </c>
      <c r="S145" s="662">
        <v>6.4</v>
      </c>
      <c r="T145" s="662">
        <v>6.3</v>
      </c>
      <c r="U145" s="662">
        <v>6.2</v>
      </c>
      <c r="V145" s="662">
        <v>6.1</v>
      </c>
      <c r="W145" s="662">
        <v>6</v>
      </c>
      <c r="X145" s="662">
        <v>5.9</v>
      </c>
      <c r="Y145" s="662">
        <v>5.8</v>
      </c>
      <c r="Z145" s="662">
        <v>5.7</v>
      </c>
      <c r="AA145" s="662">
        <v>5.6</v>
      </c>
      <c r="AB145" s="662">
        <v>5.5000000000000098</v>
      </c>
      <c r="AC145" s="662">
        <v>5.4000000000000101</v>
      </c>
      <c r="AD145" s="662">
        <v>5.3000000000000096</v>
      </c>
      <c r="AE145" s="662">
        <v>5.2000000000000099</v>
      </c>
      <c r="AF145" s="662">
        <v>5.1000000000000103</v>
      </c>
      <c r="AG145" s="662">
        <v>5.0000000000000098</v>
      </c>
      <c r="AH145" s="662">
        <v>4.95</v>
      </c>
      <c r="AI145" s="662">
        <v>4.8999999999999897</v>
      </c>
      <c r="AJ145" s="662">
        <v>4.8499999999999801</v>
      </c>
      <c r="AK145" s="662">
        <v>4.7999999999999696</v>
      </c>
      <c r="AL145" s="662">
        <v>4.74999999999996</v>
      </c>
      <c r="AM145" s="662">
        <v>4.6999999999999504</v>
      </c>
      <c r="AN145" s="662">
        <v>4.64999999999994</v>
      </c>
      <c r="AO145" s="662">
        <v>4.5999999999999304</v>
      </c>
      <c r="AP145" s="662">
        <v>4.5499999999999199</v>
      </c>
      <c r="AQ145" s="654">
        <v>4.4999999999999103</v>
      </c>
      <c r="AR145" s="662">
        <v>4.45</v>
      </c>
      <c r="AS145" s="662">
        <v>4.4000000000000901</v>
      </c>
      <c r="AT145" s="662">
        <v>4.3500000000001799</v>
      </c>
      <c r="AU145" s="662">
        <v>4.3000000000002698</v>
      </c>
      <c r="AV145" s="662">
        <v>4.2500000000003597</v>
      </c>
      <c r="AW145" s="662">
        <v>4.2000000000004496</v>
      </c>
      <c r="AX145" s="662">
        <v>4.1500000000005404</v>
      </c>
      <c r="AY145" s="662">
        <v>4.1000000000006303</v>
      </c>
      <c r="AZ145" s="662">
        <v>4.0500000000007201</v>
      </c>
      <c r="BA145" s="662">
        <v>4.00000000000081</v>
      </c>
      <c r="BB145" s="662">
        <v>3.9500000000008999</v>
      </c>
      <c r="BC145" s="662">
        <v>3.9000000000009898</v>
      </c>
      <c r="BD145" s="662">
        <v>3.8500000000010801</v>
      </c>
    </row>
    <row r="146" spans="1:58" ht="45" x14ac:dyDescent="0.25">
      <c r="A146" s="661" t="s">
        <v>906</v>
      </c>
      <c r="B146" s="661"/>
      <c r="C146" s="662">
        <f>G57</f>
        <v>52410.495999999999</v>
      </c>
      <c r="D146" s="662">
        <f>H57</f>
        <v>52765.864000000001</v>
      </c>
      <c r="E146" s="662">
        <f>I57</f>
        <v>53146.633999999998</v>
      </c>
      <c r="F146" s="662">
        <f>J57</f>
        <v>53537.821000000004</v>
      </c>
      <c r="G146" s="662">
        <f t="shared" ref="G146:BE146" si="46">K57</f>
        <v>53920.055</v>
      </c>
      <c r="H146" s="662">
        <f t="shared" si="46"/>
        <v>54278.349000000002</v>
      </c>
      <c r="I146" s="662">
        <f t="shared" si="46"/>
        <v>54606.608</v>
      </c>
      <c r="J146" s="662">
        <f t="shared" si="46"/>
        <v>54904.68</v>
      </c>
      <c r="K146" s="662">
        <f t="shared" si="46"/>
        <v>55171.084000000003</v>
      </c>
      <c r="L146" s="662">
        <f t="shared" si="46"/>
        <v>55406.434999999998</v>
      </c>
      <c r="M146" s="662">
        <f t="shared" si="46"/>
        <v>55611.400999999998</v>
      </c>
      <c r="N146" s="662">
        <f t="shared" si="46"/>
        <v>55785.324999999997</v>
      </c>
      <c r="O146" s="662">
        <f t="shared" si="46"/>
        <v>55927.491999999998</v>
      </c>
      <c r="P146" s="662">
        <f t="shared" si="46"/>
        <v>56039.165999999997</v>
      </c>
      <c r="Q146" s="662">
        <f t="shared" si="46"/>
        <v>56122.404999999999</v>
      </c>
      <c r="R146" s="662">
        <f t="shared" si="46"/>
        <v>56179.925000000003</v>
      </c>
      <c r="S146" s="662">
        <f t="shared" si="46"/>
        <v>56212.942999999999</v>
      </c>
      <c r="T146" s="662">
        <f t="shared" si="46"/>
        <v>56224.944000000003</v>
      </c>
      <c r="U146" s="662">
        <f t="shared" si="46"/>
        <v>56223.974000000002</v>
      </c>
      <c r="V146" s="662">
        <f t="shared" si="46"/>
        <v>56220.089</v>
      </c>
      <c r="W146" s="662">
        <f t="shared" si="46"/>
        <v>56221.512999999999</v>
      </c>
      <c r="X146" s="662">
        <f t="shared" si="46"/>
        <v>56231.02</v>
      </c>
      <c r="Y146" s="662">
        <f t="shared" si="46"/>
        <v>56250.124000000003</v>
      </c>
      <c r="Z146" s="662">
        <f t="shared" si="46"/>
        <v>56283.959000000003</v>
      </c>
      <c r="AA146" s="662">
        <f t="shared" si="46"/>
        <v>56337.847999999998</v>
      </c>
      <c r="AB146" s="662">
        <f t="shared" si="46"/>
        <v>56415.196000000004</v>
      </c>
      <c r="AC146" s="662">
        <f t="shared" si="46"/>
        <v>56519.444000000003</v>
      </c>
      <c r="AD146" s="662">
        <f t="shared" si="46"/>
        <v>56649.375</v>
      </c>
      <c r="AE146" s="662">
        <f t="shared" si="46"/>
        <v>56797.703999999998</v>
      </c>
      <c r="AF146" s="662">
        <f t="shared" si="46"/>
        <v>56953.860999999997</v>
      </c>
      <c r="AG146" s="662">
        <f t="shared" si="46"/>
        <v>57110.116999999998</v>
      </c>
      <c r="AH146" s="662">
        <f t="shared" si="46"/>
        <v>57264.6</v>
      </c>
      <c r="AI146" s="662">
        <f t="shared" si="46"/>
        <v>57419.468999999997</v>
      </c>
      <c r="AJ146" s="662">
        <f t="shared" si="46"/>
        <v>57575.968999999997</v>
      </c>
      <c r="AK146" s="662">
        <f t="shared" si="46"/>
        <v>57736.667000000001</v>
      </c>
      <c r="AL146" s="662">
        <f t="shared" si="46"/>
        <v>57903.79</v>
      </c>
      <c r="AM146" s="662">
        <f t="shared" si="46"/>
        <v>58079.322</v>
      </c>
      <c r="AN146" s="662">
        <f t="shared" si="46"/>
        <v>58263.858</v>
      </c>
      <c r="AO146" s="662">
        <f t="shared" si="46"/>
        <v>58456.989000000001</v>
      </c>
      <c r="AP146" s="662">
        <f t="shared" si="46"/>
        <v>58657.794000000002</v>
      </c>
      <c r="AQ146" s="662">
        <f t="shared" si="46"/>
        <v>58867.004000000001</v>
      </c>
      <c r="AR146" s="662">
        <f t="shared" si="46"/>
        <v>59080.220999999998</v>
      </c>
      <c r="AS146" s="662">
        <f t="shared" si="46"/>
        <v>59301.235000000001</v>
      </c>
      <c r="AT146" s="662">
        <f t="shared" si="46"/>
        <v>59548.421000000002</v>
      </c>
      <c r="AU146" s="662">
        <f t="shared" si="46"/>
        <v>59846.226000000002</v>
      </c>
      <c r="AV146" s="662">
        <f t="shared" si="46"/>
        <v>60210.012000000002</v>
      </c>
      <c r="AW146" s="662">
        <f t="shared" si="46"/>
        <v>60648.85</v>
      </c>
      <c r="AX146" s="662">
        <f t="shared" si="46"/>
        <v>61151.82</v>
      </c>
      <c r="AY146" s="662">
        <f t="shared" si="46"/>
        <v>61689.62</v>
      </c>
      <c r="AZ146" s="662">
        <f t="shared" si="46"/>
        <v>62221.163999999997</v>
      </c>
      <c r="BA146" s="662">
        <f t="shared" si="46"/>
        <v>62716.684000000001</v>
      </c>
      <c r="BB146" s="662">
        <f t="shared" si="46"/>
        <v>63164.949000000001</v>
      </c>
      <c r="BC146" s="662">
        <f t="shared" si="46"/>
        <v>63573.766000000003</v>
      </c>
      <c r="BD146" s="662">
        <f t="shared" si="46"/>
        <v>63955.654000000002</v>
      </c>
      <c r="BE146" s="662">
        <f t="shared" si="46"/>
        <v>64331.347999999998</v>
      </c>
      <c r="BF146" s="662">
        <f>BJ57</f>
        <v>64715.81</v>
      </c>
    </row>
    <row r="147" spans="1:58" ht="75" x14ac:dyDescent="0.25">
      <c r="A147" s="648" t="s">
        <v>907</v>
      </c>
      <c r="B147" s="643"/>
      <c r="C147" s="644">
        <f t="shared" ref="C147:AH147" si="47">C146/1000</f>
        <v>52.410496000000002</v>
      </c>
      <c r="D147" s="644">
        <f t="shared" si="47"/>
        <v>52.765864000000001</v>
      </c>
      <c r="E147" s="644">
        <f t="shared" si="47"/>
        <v>53.146633999999999</v>
      </c>
      <c r="F147" s="644">
        <f t="shared" si="47"/>
        <v>53.537821000000001</v>
      </c>
      <c r="G147" s="644">
        <f t="shared" si="47"/>
        <v>53.920054999999998</v>
      </c>
      <c r="H147" s="644">
        <f t="shared" si="47"/>
        <v>54.278348999999999</v>
      </c>
      <c r="I147" s="644">
        <f t="shared" si="47"/>
        <v>54.606608000000001</v>
      </c>
      <c r="J147" s="644">
        <f t="shared" si="47"/>
        <v>54.904679999999999</v>
      </c>
      <c r="K147" s="644">
        <f t="shared" si="47"/>
        <v>55.171084</v>
      </c>
      <c r="L147" s="644">
        <f t="shared" si="47"/>
        <v>55.406434999999995</v>
      </c>
      <c r="M147" s="644">
        <f t="shared" si="47"/>
        <v>55.611401000000001</v>
      </c>
      <c r="N147" s="644">
        <f t="shared" si="47"/>
        <v>55.785325</v>
      </c>
      <c r="O147" s="644">
        <f t="shared" si="47"/>
        <v>55.927492000000001</v>
      </c>
      <c r="P147" s="644">
        <f t="shared" si="47"/>
        <v>56.039165999999994</v>
      </c>
      <c r="Q147" s="644">
        <f t="shared" si="47"/>
        <v>56.122405000000001</v>
      </c>
      <c r="R147" s="644">
        <f t="shared" si="47"/>
        <v>56.179925000000004</v>
      </c>
      <c r="S147" s="644">
        <f t="shared" si="47"/>
        <v>56.212943000000003</v>
      </c>
      <c r="T147" s="644">
        <f t="shared" si="47"/>
        <v>56.224944000000001</v>
      </c>
      <c r="U147" s="644">
        <f t="shared" si="47"/>
        <v>56.223974000000005</v>
      </c>
      <c r="V147" s="644">
        <f t="shared" si="47"/>
        <v>56.220089000000002</v>
      </c>
      <c r="W147" s="644">
        <f t="shared" si="47"/>
        <v>56.221513000000002</v>
      </c>
      <c r="X147" s="644">
        <f t="shared" si="47"/>
        <v>56.231019999999994</v>
      </c>
      <c r="Y147" s="644">
        <f t="shared" si="47"/>
        <v>56.250124000000007</v>
      </c>
      <c r="Z147" s="644">
        <f t="shared" si="47"/>
        <v>56.283959000000003</v>
      </c>
      <c r="AA147" s="644">
        <f t="shared" si="47"/>
        <v>56.337848000000001</v>
      </c>
      <c r="AB147" s="644">
        <f t="shared" si="47"/>
        <v>56.415196000000002</v>
      </c>
      <c r="AC147" s="644">
        <f t="shared" si="47"/>
        <v>56.519444</v>
      </c>
      <c r="AD147" s="644">
        <f t="shared" si="47"/>
        <v>56.649374999999999</v>
      </c>
      <c r="AE147" s="644">
        <f t="shared" si="47"/>
        <v>56.797703999999996</v>
      </c>
      <c r="AF147" s="644">
        <f t="shared" si="47"/>
        <v>56.953860999999996</v>
      </c>
      <c r="AG147" s="644">
        <f t="shared" si="47"/>
        <v>57.110116999999995</v>
      </c>
      <c r="AH147" s="644">
        <f t="shared" si="47"/>
        <v>57.264600000000002</v>
      </c>
      <c r="AI147" s="644">
        <f t="shared" ref="AI147:BD147" si="48">AI146/1000</f>
        <v>57.419468999999999</v>
      </c>
      <c r="AJ147" s="644">
        <f t="shared" si="48"/>
        <v>57.575969000000001</v>
      </c>
      <c r="AK147" s="644">
        <f t="shared" si="48"/>
        <v>57.736667000000004</v>
      </c>
      <c r="AL147" s="644">
        <f t="shared" si="48"/>
        <v>57.903790000000001</v>
      </c>
      <c r="AM147" s="644">
        <f t="shared" si="48"/>
        <v>58.079321999999998</v>
      </c>
      <c r="AN147" s="644">
        <f t="shared" si="48"/>
        <v>58.263857999999999</v>
      </c>
      <c r="AO147" s="644">
        <f t="shared" si="48"/>
        <v>58.456989</v>
      </c>
      <c r="AP147" s="644">
        <f t="shared" si="48"/>
        <v>58.657794000000003</v>
      </c>
      <c r="AQ147" s="644">
        <f t="shared" si="48"/>
        <v>58.867004000000001</v>
      </c>
      <c r="AR147" s="644">
        <f t="shared" si="48"/>
        <v>59.080220999999995</v>
      </c>
      <c r="AS147" s="644">
        <f t="shared" si="48"/>
        <v>59.301234999999998</v>
      </c>
      <c r="AT147" s="644">
        <f t="shared" si="48"/>
        <v>59.548421000000005</v>
      </c>
      <c r="AU147" s="644">
        <f t="shared" si="48"/>
        <v>59.846226000000001</v>
      </c>
      <c r="AV147" s="644">
        <f t="shared" si="48"/>
        <v>60.210011999999999</v>
      </c>
      <c r="AW147" s="644">
        <f t="shared" si="48"/>
        <v>60.648849999999996</v>
      </c>
      <c r="AX147" s="644">
        <f t="shared" si="48"/>
        <v>61.151820000000001</v>
      </c>
      <c r="AY147" s="644">
        <f t="shared" si="48"/>
        <v>61.689620000000005</v>
      </c>
      <c r="AZ147" s="644">
        <f t="shared" si="48"/>
        <v>62.221163999999995</v>
      </c>
      <c r="BA147" s="644">
        <f t="shared" si="48"/>
        <v>62.716684000000001</v>
      </c>
      <c r="BB147" s="644">
        <f t="shared" si="48"/>
        <v>63.164949</v>
      </c>
      <c r="BC147" s="644">
        <f t="shared" si="48"/>
        <v>63.573766000000006</v>
      </c>
      <c r="BD147" s="644">
        <f t="shared" si="48"/>
        <v>63.955654000000003</v>
      </c>
    </row>
    <row r="148" spans="1:58" ht="75" x14ac:dyDescent="0.25">
      <c r="A148" s="639" t="s">
        <v>879</v>
      </c>
      <c r="B148" s="639"/>
      <c r="C148" s="646">
        <f t="shared" ref="C148:AH148" si="49">C108</f>
        <v>39.823914336704341</v>
      </c>
      <c r="D148" s="646">
        <f t="shared" si="49"/>
        <v>40.209708506841167</v>
      </c>
      <c r="E148" s="646">
        <f t="shared" si="49"/>
        <v>39.774134443783467</v>
      </c>
      <c r="F148" s="646">
        <f t="shared" si="49"/>
        <v>40.135038667459845</v>
      </c>
      <c r="G148" s="646">
        <f t="shared" si="49"/>
        <v>39.923474122546104</v>
      </c>
      <c r="H148" s="646">
        <f t="shared" si="49"/>
        <v>40.321713265913147</v>
      </c>
      <c r="I148" s="646">
        <f t="shared" si="49"/>
        <v>40.359048185603811</v>
      </c>
      <c r="J148" s="646">
        <f t="shared" si="49"/>
        <v>40.122593694229629</v>
      </c>
      <c r="K148" s="646">
        <f t="shared" si="49"/>
        <v>40.110148720999405</v>
      </c>
      <c r="L148" s="646">
        <f t="shared" si="49"/>
        <v>40.30926829268293</v>
      </c>
      <c r="M148" s="646">
        <f t="shared" si="49"/>
        <v>40.807067221891735</v>
      </c>
      <c r="N148" s="646">
        <f t="shared" si="49"/>
        <v>40.383938132064252</v>
      </c>
      <c r="O148" s="646">
        <f t="shared" si="49"/>
        <v>39.450565139797746</v>
      </c>
      <c r="P148" s="646">
        <f t="shared" si="49"/>
        <v>40.284378346222489</v>
      </c>
      <c r="Q148" s="646">
        <f t="shared" si="49"/>
        <v>38.815871505056514</v>
      </c>
      <c r="R148" s="646">
        <f t="shared" si="49"/>
        <v>38.902986317668059</v>
      </c>
      <c r="S148" s="646">
        <f t="shared" si="49"/>
        <v>39.438120166567522</v>
      </c>
      <c r="T148" s="646">
        <f t="shared" si="49"/>
        <v>39.326115407495543</v>
      </c>
      <c r="U148" s="646">
        <f t="shared" si="49"/>
        <v>38.517192147531233</v>
      </c>
      <c r="V148" s="646">
        <f t="shared" si="49"/>
        <v>39.375895300416424</v>
      </c>
      <c r="W148" s="646">
        <f t="shared" si="49"/>
        <v>38.778536585365856</v>
      </c>
      <c r="X148" s="646">
        <f t="shared" si="49"/>
        <v>38.467412254610359</v>
      </c>
      <c r="Y148" s="646">
        <f t="shared" si="49"/>
        <v>38.828316478286737</v>
      </c>
      <c r="Z148" s="646">
        <f t="shared" si="49"/>
        <v>38.753646638905416</v>
      </c>
      <c r="AA148" s="646">
        <f t="shared" si="49"/>
        <v>38.940321237358717</v>
      </c>
      <c r="AB148" s="646">
        <f t="shared" si="49"/>
        <v>39.724354550862579</v>
      </c>
      <c r="AC148" s="646">
        <f t="shared" si="49"/>
        <v>39.973254015466992</v>
      </c>
      <c r="AD148" s="646">
        <f t="shared" si="49"/>
        <v>40.159928613920293</v>
      </c>
      <c r="AE148" s="646">
        <f t="shared" si="49"/>
        <v>40.421273051754909</v>
      </c>
      <c r="AF148" s="646">
        <f t="shared" si="49"/>
        <v>40.035478881618083</v>
      </c>
      <c r="AG148" s="646">
        <f t="shared" si="49"/>
        <v>40.33415823914337</v>
      </c>
      <c r="AH148" s="646">
        <f t="shared" si="49"/>
        <v>39.923474122546104</v>
      </c>
      <c r="AI148" s="646">
        <f t="shared" ref="AI148:BD148" si="50">AI108</f>
        <v>40.707507436049973</v>
      </c>
      <c r="AJ148" s="646">
        <f t="shared" si="50"/>
        <v>40.047923854848314</v>
      </c>
      <c r="AK148" s="646">
        <f t="shared" si="50"/>
        <v>40.259488399762056</v>
      </c>
      <c r="AL148" s="646">
        <f t="shared" si="50"/>
        <v>39.637239738251047</v>
      </c>
      <c r="AM148" s="646">
        <f t="shared" si="50"/>
        <v>40.670172516359315</v>
      </c>
      <c r="AN148" s="646">
        <f t="shared" si="50"/>
        <v>41.41687091017252</v>
      </c>
      <c r="AO148" s="646">
        <f t="shared" si="50"/>
        <v>41.715550267697807</v>
      </c>
      <c r="AP148" s="646">
        <f t="shared" si="50"/>
        <v>42.312908982748361</v>
      </c>
      <c r="AQ148" s="663">
        <f t="shared" si="50"/>
        <v>41.84</v>
      </c>
      <c r="AR148" s="646">
        <f t="shared" si="50"/>
        <v>42.312908982748361</v>
      </c>
      <c r="AS148" s="646">
        <f t="shared" si="50"/>
        <v>42.512028554431886</v>
      </c>
      <c r="AT148" s="646">
        <f t="shared" si="50"/>
        <v>42.312908982748361</v>
      </c>
      <c r="AU148" s="646">
        <f t="shared" si="50"/>
        <v>42.872932778108272</v>
      </c>
      <c r="AV148" s="646">
        <f t="shared" si="50"/>
        <v>42.785817965496733</v>
      </c>
      <c r="AW148" s="646">
        <f t="shared" si="50"/>
        <v>42.785817965496733</v>
      </c>
      <c r="AX148" s="646">
        <f t="shared" si="50"/>
        <v>42.524473527662103</v>
      </c>
      <c r="AY148" s="646">
        <f t="shared" si="50"/>
        <v>42.586698393813208</v>
      </c>
      <c r="AZ148" s="646">
        <f t="shared" si="50"/>
        <v>42.462248661511012</v>
      </c>
      <c r="BA148" s="646">
        <f t="shared" si="50"/>
        <v>42.362688875669249</v>
      </c>
      <c r="BB148" s="646">
        <f t="shared" si="50"/>
        <v>42.524473527662103</v>
      </c>
      <c r="BC148" s="646">
        <f t="shared" si="50"/>
        <v>42.350243902439033</v>
      </c>
      <c r="BD148" s="646">
        <f t="shared" si="50"/>
        <v>42.611588340273649</v>
      </c>
    </row>
    <row r="149" spans="1:58" ht="90" x14ac:dyDescent="0.25">
      <c r="A149" s="652" t="s">
        <v>908</v>
      </c>
      <c r="B149" s="639"/>
      <c r="C149" s="655">
        <f t="shared" ref="C149:AH149" si="51">C111</f>
        <v>2880</v>
      </c>
      <c r="D149" s="655">
        <f t="shared" si="51"/>
        <v>2891.7449999999999</v>
      </c>
      <c r="E149" s="655">
        <f t="shared" si="51"/>
        <v>2844.44</v>
      </c>
      <c r="F149" s="655">
        <f t="shared" si="51"/>
        <v>2854.125</v>
      </c>
      <c r="G149" s="655">
        <f t="shared" si="51"/>
        <v>2823.04</v>
      </c>
      <c r="H149" s="655">
        <f t="shared" si="51"/>
        <v>2835</v>
      </c>
      <c r="I149" s="655">
        <f t="shared" si="51"/>
        <v>2821.41</v>
      </c>
      <c r="J149" s="655">
        <f t="shared" si="51"/>
        <v>2788.7599999999998</v>
      </c>
      <c r="K149" s="655">
        <f t="shared" si="51"/>
        <v>2771.7799999999997</v>
      </c>
      <c r="L149" s="655">
        <f t="shared" si="51"/>
        <v>2769.3449999999998</v>
      </c>
      <c r="M149" s="655">
        <f t="shared" si="51"/>
        <v>2787.15</v>
      </c>
      <c r="N149" s="655">
        <f t="shared" si="51"/>
        <v>2742.0250000000001</v>
      </c>
      <c r="O149" s="655">
        <f t="shared" si="51"/>
        <v>2662.7999999999997</v>
      </c>
      <c r="P149" s="655">
        <f t="shared" si="51"/>
        <v>2702.895</v>
      </c>
      <c r="Q149" s="655">
        <f t="shared" si="51"/>
        <v>2588.77</v>
      </c>
      <c r="R149" s="655">
        <f t="shared" si="51"/>
        <v>2578.9499999999998</v>
      </c>
      <c r="S149" s="655">
        <f t="shared" si="51"/>
        <v>2598.58</v>
      </c>
      <c r="T149" s="655">
        <f t="shared" si="51"/>
        <v>2575.3999999999996</v>
      </c>
      <c r="U149" s="655">
        <f t="shared" si="51"/>
        <v>2506.9500000000003</v>
      </c>
      <c r="V149" s="655">
        <f t="shared" si="51"/>
        <v>2547.02</v>
      </c>
      <c r="W149" s="655">
        <f t="shared" si="51"/>
        <v>2492.8000000000002</v>
      </c>
      <c r="X149" s="655">
        <f t="shared" si="51"/>
        <v>2457.3450000000003</v>
      </c>
      <c r="Y149" s="655">
        <f t="shared" si="51"/>
        <v>2464.8000000000002</v>
      </c>
      <c r="Z149" s="655">
        <f t="shared" si="51"/>
        <v>2444.4900000000002</v>
      </c>
      <c r="AA149" s="655">
        <f t="shared" si="51"/>
        <v>2440.62</v>
      </c>
      <c r="AB149" s="655">
        <f t="shared" si="51"/>
        <v>2473.8000000000002</v>
      </c>
      <c r="AC149" s="655">
        <f t="shared" si="51"/>
        <v>2473.2400000000002</v>
      </c>
      <c r="AD149" s="655">
        <f t="shared" si="51"/>
        <v>2468.6550000000002</v>
      </c>
      <c r="AE149" s="655">
        <f t="shared" si="51"/>
        <v>2468.48</v>
      </c>
      <c r="AF149" s="655">
        <f t="shared" si="51"/>
        <v>2428.835</v>
      </c>
      <c r="AG149" s="655">
        <f t="shared" si="51"/>
        <v>2430.75</v>
      </c>
      <c r="AH149" s="655">
        <f t="shared" si="51"/>
        <v>2389.96</v>
      </c>
      <c r="AI149" s="655">
        <f t="shared" ref="AI149:BD149" si="52">AI111</f>
        <v>2420.54</v>
      </c>
      <c r="AJ149" s="655">
        <f t="shared" si="52"/>
        <v>2365.23</v>
      </c>
      <c r="AK149" s="655">
        <f t="shared" si="52"/>
        <v>2361.5499999999997</v>
      </c>
      <c r="AL149" s="655">
        <f t="shared" si="52"/>
        <v>2309.125</v>
      </c>
      <c r="AM149" s="655">
        <f t="shared" si="52"/>
        <v>2352.96</v>
      </c>
      <c r="AN149" s="655">
        <f t="shared" si="52"/>
        <v>2379.52</v>
      </c>
      <c r="AO149" s="655">
        <f t="shared" si="52"/>
        <v>2379.92</v>
      </c>
      <c r="AP149" s="655">
        <f t="shared" si="52"/>
        <v>2397</v>
      </c>
      <c r="AQ149" s="647">
        <f t="shared" si="52"/>
        <v>2353.3999999999996</v>
      </c>
      <c r="AR149" s="655">
        <f t="shared" si="52"/>
        <v>2363</v>
      </c>
      <c r="AS149" s="655">
        <f t="shared" si="52"/>
        <v>2357.04</v>
      </c>
      <c r="AT149" s="655">
        <f t="shared" si="52"/>
        <v>2329</v>
      </c>
      <c r="AU149" s="655">
        <f t="shared" si="52"/>
        <v>2342.6000000000004</v>
      </c>
      <c r="AV149" s="655">
        <f t="shared" si="52"/>
        <v>2320.65</v>
      </c>
      <c r="AW149" s="655">
        <f t="shared" si="52"/>
        <v>2303.46</v>
      </c>
      <c r="AX149" s="655">
        <f t="shared" si="52"/>
        <v>2272.3050000000003</v>
      </c>
      <c r="AY149" s="655">
        <f t="shared" si="52"/>
        <v>2258.52</v>
      </c>
      <c r="AZ149" s="655">
        <f t="shared" si="52"/>
        <v>2234.86</v>
      </c>
      <c r="BA149" s="655">
        <f t="shared" si="52"/>
        <v>2212.6</v>
      </c>
      <c r="BB149" s="655">
        <f t="shared" si="52"/>
        <v>2203.9650000000001</v>
      </c>
      <c r="BC149" s="655">
        <f t="shared" si="52"/>
        <v>2177.92</v>
      </c>
      <c r="BD149" s="655">
        <f t="shared" si="52"/>
        <v>2174.2400000000002</v>
      </c>
    </row>
    <row r="150" spans="1:58" ht="105" x14ac:dyDescent="0.25">
      <c r="A150" s="652" t="s">
        <v>909</v>
      </c>
      <c r="B150" s="639"/>
      <c r="C150" s="655">
        <v>500</v>
      </c>
      <c r="D150" s="655">
        <v>500</v>
      </c>
      <c r="E150" s="655">
        <v>500</v>
      </c>
      <c r="F150" s="655">
        <v>500</v>
      </c>
      <c r="G150" s="655">
        <v>500</v>
      </c>
      <c r="H150" s="655">
        <v>500</v>
      </c>
      <c r="I150" s="655">
        <v>500</v>
      </c>
      <c r="J150" s="655">
        <v>500</v>
      </c>
      <c r="K150" s="655">
        <v>500</v>
      </c>
      <c r="L150" s="655">
        <v>500</v>
      </c>
      <c r="M150" s="655">
        <v>500</v>
      </c>
      <c r="N150" s="655">
        <v>500</v>
      </c>
      <c r="O150" s="655">
        <v>500</v>
      </c>
      <c r="P150" s="655">
        <v>500</v>
      </c>
      <c r="Q150" s="655">
        <v>500</v>
      </c>
      <c r="R150" s="655">
        <v>500</v>
      </c>
      <c r="S150" s="655">
        <v>500</v>
      </c>
      <c r="T150" s="655">
        <v>500</v>
      </c>
      <c r="U150" s="655">
        <v>500</v>
      </c>
      <c r="V150" s="655">
        <v>500</v>
      </c>
      <c r="W150" s="655">
        <v>500</v>
      </c>
      <c r="X150" s="655">
        <v>500</v>
      </c>
      <c r="Y150" s="655">
        <v>500</v>
      </c>
      <c r="Z150" s="655">
        <v>500</v>
      </c>
      <c r="AA150" s="655">
        <v>500</v>
      </c>
      <c r="AB150" s="655">
        <v>500</v>
      </c>
      <c r="AC150" s="655">
        <v>500</v>
      </c>
      <c r="AD150" s="655">
        <v>500</v>
      </c>
      <c r="AE150" s="655">
        <v>500</v>
      </c>
      <c r="AF150" s="655">
        <v>500</v>
      </c>
      <c r="AG150" s="655">
        <v>500</v>
      </c>
      <c r="AH150" s="655">
        <v>500</v>
      </c>
      <c r="AI150" s="655">
        <v>500</v>
      </c>
      <c r="AJ150" s="655">
        <v>500</v>
      </c>
      <c r="AK150" s="655">
        <v>500</v>
      </c>
      <c r="AL150" s="655">
        <v>500</v>
      </c>
      <c r="AM150" s="655">
        <v>500</v>
      </c>
      <c r="AN150" s="655">
        <v>500</v>
      </c>
      <c r="AO150" s="655">
        <v>500</v>
      </c>
      <c r="AP150" s="655">
        <v>500</v>
      </c>
      <c r="AQ150" s="647">
        <v>500</v>
      </c>
      <c r="AR150" s="655">
        <v>500</v>
      </c>
      <c r="AS150" s="655">
        <v>500</v>
      </c>
      <c r="AT150" s="655">
        <v>500</v>
      </c>
      <c r="AU150" s="655">
        <v>500</v>
      </c>
      <c r="AV150" s="655">
        <v>500</v>
      </c>
      <c r="AW150" s="655">
        <v>500</v>
      </c>
      <c r="AX150" s="655">
        <v>500</v>
      </c>
      <c r="AY150" s="655">
        <v>500</v>
      </c>
      <c r="AZ150" s="655">
        <v>500</v>
      </c>
      <c r="BA150" s="655">
        <v>500</v>
      </c>
      <c r="BB150" s="655">
        <v>500</v>
      </c>
    </row>
    <row r="151" spans="1:58" ht="90" x14ac:dyDescent="0.25">
      <c r="A151" s="652" t="s">
        <v>910</v>
      </c>
      <c r="B151" s="639"/>
      <c r="C151" s="653">
        <f t="shared" ref="C151:AH151" si="53">C150*$F$79*365.25/1000000</f>
        <v>0.780912109375</v>
      </c>
      <c r="D151" s="653">
        <f t="shared" si="53"/>
        <v>0.780912109375</v>
      </c>
      <c r="E151" s="653">
        <f t="shared" si="53"/>
        <v>0.780912109375</v>
      </c>
      <c r="F151" s="653">
        <f t="shared" si="53"/>
        <v>0.780912109375</v>
      </c>
      <c r="G151" s="653">
        <f t="shared" si="53"/>
        <v>0.780912109375</v>
      </c>
      <c r="H151" s="653">
        <f t="shared" si="53"/>
        <v>0.780912109375</v>
      </c>
      <c r="I151" s="653">
        <f t="shared" si="53"/>
        <v>0.780912109375</v>
      </c>
      <c r="J151" s="653">
        <f t="shared" si="53"/>
        <v>0.780912109375</v>
      </c>
      <c r="K151" s="653">
        <f t="shared" si="53"/>
        <v>0.780912109375</v>
      </c>
      <c r="L151" s="653">
        <f t="shared" si="53"/>
        <v>0.780912109375</v>
      </c>
      <c r="M151" s="653">
        <f t="shared" si="53"/>
        <v>0.780912109375</v>
      </c>
      <c r="N151" s="653">
        <f t="shared" si="53"/>
        <v>0.780912109375</v>
      </c>
      <c r="O151" s="653">
        <f t="shared" si="53"/>
        <v>0.780912109375</v>
      </c>
      <c r="P151" s="653">
        <f t="shared" si="53"/>
        <v>0.780912109375</v>
      </c>
      <c r="Q151" s="653">
        <f t="shared" si="53"/>
        <v>0.780912109375</v>
      </c>
      <c r="R151" s="653">
        <f t="shared" si="53"/>
        <v>0.780912109375</v>
      </c>
      <c r="S151" s="653">
        <f t="shared" si="53"/>
        <v>0.780912109375</v>
      </c>
      <c r="T151" s="653">
        <f t="shared" si="53"/>
        <v>0.780912109375</v>
      </c>
      <c r="U151" s="653">
        <f t="shared" si="53"/>
        <v>0.780912109375</v>
      </c>
      <c r="V151" s="653">
        <f t="shared" si="53"/>
        <v>0.780912109375</v>
      </c>
      <c r="W151" s="653">
        <f t="shared" si="53"/>
        <v>0.780912109375</v>
      </c>
      <c r="X151" s="653">
        <f t="shared" si="53"/>
        <v>0.780912109375</v>
      </c>
      <c r="Y151" s="653">
        <f t="shared" si="53"/>
        <v>0.780912109375</v>
      </c>
      <c r="Z151" s="653">
        <f t="shared" si="53"/>
        <v>0.780912109375</v>
      </c>
      <c r="AA151" s="653">
        <f t="shared" si="53"/>
        <v>0.780912109375</v>
      </c>
      <c r="AB151" s="653">
        <f t="shared" si="53"/>
        <v>0.780912109375</v>
      </c>
      <c r="AC151" s="653">
        <f t="shared" si="53"/>
        <v>0.780912109375</v>
      </c>
      <c r="AD151" s="653">
        <f t="shared" si="53"/>
        <v>0.780912109375</v>
      </c>
      <c r="AE151" s="653">
        <f t="shared" si="53"/>
        <v>0.780912109375</v>
      </c>
      <c r="AF151" s="653">
        <f t="shared" si="53"/>
        <v>0.780912109375</v>
      </c>
      <c r="AG151" s="653">
        <f t="shared" si="53"/>
        <v>0.780912109375</v>
      </c>
      <c r="AH151" s="653">
        <f t="shared" si="53"/>
        <v>0.780912109375</v>
      </c>
      <c r="AI151" s="653">
        <f t="shared" ref="AI151:BB151" si="54">AI150*$F$79*365.25/1000000</f>
        <v>0.780912109375</v>
      </c>
      <c r="AJ151" s="653">
        <f t="shared" si="54"/>
        <v>0.780912109375</v>
      </c>
      <c r="AK151" s="653">
        <f t="shared" si="54"/>
        <v>0.780912109375</v>
      </c>
      <c r="AL151" s="653">
        <f t="shared" si="54"/>
        <v>0.780912109375</v>
      </c>
      <c r="AM151" s="653">
        <f t="shared" si="54"/>
        <v>0.780912109375</v>
      </c>
      <c r="AN151" s="653">
        <f t="shared" si="54"/>
        <v>0.780912109375</v>
      </c>
      <c r="AO151" s="653">
        <f t="shared" si="54"/>
        <v>0.780912109375</v>
      </c>
      <c r="AP151" s="653">
        <f t="shared" si="54"/>
        <v>0.780912109375</v>
      </c>
      <c r="AQ151" s="654">
        <f t="shared" si="54"/>
        <v>0.780912109375</v>
      </c>
      <c r="AR151" s="653">
        <f t="shared" si="54"/>
        <v>0.780912109375</v>
      </c>
      <c r="AS151" s="653">
        <f t="shared" si="54"/>
        <v>0.780912109375</v>
      </c>
      <c r="AT151" s="653">
        <f t="shared" si="54"/>
        <v>0.780912109375</v>
      </c>
      <c r="AU151" s="653">
        <f t="shared" si="54"/>
        <v>0.780912109375</v>
      </c>
      <c r="AV151" s="653">
        <f t="shared" si="54"/>
        <v>0.780912109375</v>
      </c>
      <c r="AW151" s="653">
        <f t="shared" si="54"/>
        <v>0.780912109375</v>
      </c>
      <c r="AX151" s="653">
        <f t="shared" si="54"/>
        <v>0.780912109375</v>
      </c>
      <c r="AY151" s="653">
        <f t="shared" si="54"/>
        <v>0.780912109375</v>
      </c>
      <c r="AZ151" s="653">
        <f t="shared" si="54"/>
        <v>0.780912109375</v>
      </c>
      <c r="BA151" s="653">
        <f t="shared" si="54"/>
        <v>0.780912109375</v>
      </c>
      <c r="BB151" s="653">
        <f t="shared" si="54"/>
        <v>0.780912109375</v>
      </c>
    </row>
    <row r="152" spans="1:58" ht="75" x14ac:dyDescent="0.25">
      <c r="A152" s="652" t="s">
        <v>911</v>
      </c>
      <c r="B152" s="652" t="s">
        <v>886</v>
      </c>
      <c r="C152" s="655">
        <v>0.8125</v>
      </c>
      <c r="D152" s="655">
        <v>0.8125</v>
      </c>
      <c r="E152" s="655">
        <v>0.8125</v>
      </c>
      <c r="F152" s="655">
        <v>0.8125</v>
      </c>
      <c r="G152" s="655">
        <v>0.8125</v>
      </c>
      <c r="H152" s="655">
        <v>0.8125</v>
      </c>
      <c r="I152" s="655">
        <v>0.8125</v>
      </c>
      <c r="J152" s="655">
        <v>0.8125</v>
      </c>
      <c r="K152" s="655">
        <v>0.8125</v>
      </c>
      <c r="L152" s="655">
        <v>0.8125</v>
      </c>
      <c r="M152" s="655">
        <v>0.8125</v>
      </c>
      <c r="N152" s="655">
        <v>0.8125</v>
      </c>
      <c r="O152" s="655">
        <v>0.8125</v>
      </c>
      <c r="P152" s="655">
        <v>0.8125</v>
      </c>
      <c r="Q152" s="655">
        <v>0.8125</v>
      </c>
      <c r="R152" s="655">
        <v>0.8125</v>
      </c>
      <c r="S152" s="655">
        <v>0.8125</v>
      </c>
      <c r="T152" s="655">
        <v>0.8125</v>
      </c>
      <c r="U152" s="655">
        <v>0.8125</v>
      </c>
      <c r="V152" s="655">
        <v>0.8125</v>
      </c>
      <c r="W152" s="655">
        <v>0.8125</v>
      </c>
      <c r="X152" s="655">
        <v>0.8125</v>
      </c>
      <c r="Y152" s="655">
        <v>0.8125</v>
      </c>
      <c r="Z152" s="655">
        <v>0.8125</v>
      </c>
      <c r="AA152" s="655">
        <v>0.8125</v>
      </c>
      <c r="AB152" s="655">
        <v>0.8125</v>
      </c>
      <c r="AC152" s="655">
        <v>0.8125</v>
      </c>
      <c r="AD152" s="655">
        <v>0.8125</v>
      </c>
      <c r="AE152" s="655">
        <v>0.8125</v>
      </c>
      <c r="AF152" s="655">
        <v>0.8125</v>
      </c>
      <c r="AG152" s="655">
        <v>0.8125</v>
      </c>
      <c r="AH152" s="655">
        <v>0.8125</v>
      </c>
      <c r="AI152" s="655">
        <v>0.8125</v>
      </c>
      <c r="AJ152" s="655">
        <v>0.8125</v>
      </c>
      <c r="AK152" s="655">
        <v>0.8125</v>
      </c>
      <c r="AL152" s="655">
        <v>0.8125</v>
      </c>
      <c r="AM152" s="655">
        <v>0.8125</v>
      </c>
      <c r="AN152" s="655">
        <v>0.8125</v>
      </c>
      <c r="AO152" s="655">
        <v>0.8125</v>
      </c>
      <c r="AP152" s="655">
        <v>0.8125</v>
      </c>
      <c r="AQ152" s="647">
        <v>0.8125</v>
      </c>
      <c r="AR152" s="655">
        <v>0.8125</v>
      </c>
      <c r="AS152" s="655">
        <v>0.8125</v>
      </c>
      <c r="AT152" s="655">
        <v>0.8125</v>
      </c>
      <c r="AU152" s="655">
        <v>0.8125</v>
      </c>
      <c r="AV152" s="655">
        <v>0.8125</v>
      </c>
      <c r="AW152" s="655">
        <v>0.8125</v>
      </c>
      <c r="AX152" s="655">
        <v>0.8125</v>
      </c>
      <c r="AY152" s="655">
        <v>0.8125</v>
      </c>
      <c r="AZ152" s="655">
        <v>0.8125</v>
      </c>
      <c r="BA152" s="655">
        <v>0.8125</v>
      </c>
      <c r="BB152" s="655">
        <v>0.8125</v>
      </c>
    </row>
    <row r="153" spans="1:58" ht="90" x14ac:dyDescent="0.25">
      <c r="A153" s="652" t="s">
        <v>912</v>
      </c>
      <c r="B153" s="652"/>
      <c r="C153" s="655">
        <v>0.13</v>
      </c>
      <c r="D153" s="655">
        <v>0.13</v>
      </c>
      <c r="E153" s="655">
        <v>0.13</v>
      </c>
      <c r="F153" s="655">
        <v>0.13</v>
      </c>
      <c r="G153" s="655">
        <v>0.13</v>
      </c>
      <c r="H153" s="655">
        <v>0.13</v>
      </c>
      <c r="I153" s="655">
        <v>0.13</v>
      </c>
      <c r="J153" s="655">
        <v>0.13</v>
      </c>
      <c r="K153" s="655">
        <v>0.13</v>
      </c>
      <c r="L153" s="655">
        <v>0.13</v>
      </c>
      <c r="M153" s="655">
        <v>0.13</v>
      </c>
      <c r="N153" s="655">
        <v>0.13</v>
      </c>
      <c r="O153" s="655">
        <v>0.13</v>
      </c>
      <c r="P153" s="655">
        <v>0.13</v>
      </c>
      <c r="Q153" s="655">
        <v>0.13</v>
      </c>
      <c r="R153" s="655">
        <v>0.13</v>
      </c>
      <c r="S153" s="655">
        <v>0.13</v>
      </c>
      <c r="T153" s="655">
        <v>0.13</v>
      </c>
      <c r="U153" s="655">
        <v>0.13</v>
      </c>
      <c r="V153" s="655">
        <v>0.13</v>
      </c>
      <c r="W153" s="655">
        <v>0.13</v>
      </c>
      <c r="X153" s="655">
        <v>0.13</v>
      </c>
      <c r="Y153" s="655">
        <v>0.13</v>
      </c>
      <c r="Z153" s="655">
        <v>0.13</v>
      </c>
      <c r="AA153" s="655">
        <v>0.13</v>
      </c>
      <c r="AB153" s="655">
        <v>0.13</v>
      </c>
      <c r="AC153" s="655">
        <v>0.13</v>
      </c>
      <c r="AD153" s="655">
        <v>0.13</v>
      </c>
      <c r="AE153" s="655">
        <v>0.13</v>
      </c>
      <c r="AF153" s="655">
        <v>0.13</v>
      </c>
      <c r="AG153" s="655">
        <v>0.13</v>
      </c>
      <c r="AH153" s="655">
        <v>0.13</v>
      </c>
      <c r="AI153" s="655">
        <v>0.13</v>
      </c>
      <c r="AJ153" s="655">
        <v>0.13</v>
      </c>
      <c r="AK153" s="655">
        <v>0.13</v>
      </c>
      <c r="AL153" s="655">
        <v>0.13</v>
      </c>
      <c r="AM153" s="655">
        <v>0.13</v>
      </c>
      <c r="AN153" s="655">
        <v>0.13</v>
      </c>
      <c r="AO153" s="655">
        <v>0.13</v>
      </c>
      <c r="AP153" s="655">
        <v>0.13</v>
      </c>
      <c r="AQ153" s="647">
        <v>0.13</v>
      </c>
      <c r="AR153" s="655">
        <v>0.13</v>
      </c>
      <c r="AS153" s="655">
        <v>0.13</v>
      </c>
      <c r="AT153" s="655">
        <v>0.13</v>
      </c>
      <c r="AU153" s="655">
        <v>0.13</v>
      </c>
      <c r="AV153" s="655">
        <v>0.13</v>
      </c>
      <c r="AW153" s="655">
        <v>0.13</v>
      </c>
      <c r="AX153" s="655">
        <v>0.13</v>
      </c>
      <c r="AY153" s="655">
        <v>0.13</v>
      </c>
      <c r="AZ153" s="655">
        <v>0.13</v>
      </c>
      <c r="BA153" s="655">
        <v>0.13</v>
      </c>
      <c r="BB153" s="655">
        <v>0.13</v>
      </c>
    </row>
    <row r="154" spans="1:58" ht="75" x14ac:dyDescent="0.25">
      <c r="A154" s="640" t="s">
        <v>887</v>
      </c>
      <c r="B154" s="640"/>
      <c r="C154" s="656">
        <f t="shared" ref="C154:AH154" si="55">C151*C152*C145*C153*1000</f>
        <v>618.62881164550788</v>
      </c>
      <c r="D154" s="656">
        <f t="shared" si="55"/>
        <v>614.50461956787115</v>
      </c>
      <c r="E154" s="656">
        <f t="shared" si="55"/>
        <v>610.38042749023441</v>
      </c>
      <c r="F154" s="656">
        <f t="shared" si="55"/>
        <v>606.25623541259768</v>
      </c>
      <c r="G154" s="656">
        <f t="shared" si="55"/>
        <v>602.13204333496094</v>
      </c>
      <c r="H154" s="656">
        <f t="shared" si="55"/>
        <v>598.00785125732421</v>
      </c>
      <c r="I154" s="656">
        <f t="shared" si="55"/>
        <v>593.88365917968758</v>
      </c>
      <c r="J154" s="656">
        <f t="shared" si="55"/>
        <v>589.75946710205085</v>
      </c>
      <c r="K154" s="656">
        <f t="shared" si="55"/>
        <v>585.635275024414</v>
      </c>
      <c r="L154" s="656">
        <f t="shared" si="55"/>
        <v>581.51108294677738</v>
      </c>
      <c r="M154" s="656">
        <f t="shared" si="55"/>
        <v>577.38689086914064</v>
      </c>
      <c r="N154" s="656">
        <f t="shared" si="55"/>
        <v>569.13850671386729</v>
      </c>
      <c r="O154" s="656">
        <f t="shared" si="55"/>
        <v>560.8901225585937</v>
      </c>
      <c r="P154" s="656">
        <f t="shared" si="55"/>
        <v>552.64173840332035</v>
      </c>
      <c r="Q154" s="656">
        <f t="shared" si="55"/>
        <v>544.39335424804688</v>
      </c>
      <c r="R154" s="656">
        <f t="shared" si="55"/>
        <v>536.14497009277352</v>
      </c>
      <c r="S154" s="656">
        <f t="shared" si="55"/>
        <v>527.89658593750016</v>
      </c>
      <c r="T154" s="656">
        <f t="shared" si="55"/>
        <v>519.64820178222658</v>
      </c>
      <c r="U154" s="656">
        <f t="shared" si="55"/>
        <v>511.39981762695317</v>
      </c>
      <c r="V154" s="656">
        <f t="shared" si="55"/>
        <v>503.1514334716797</v>
      </c>
      <c r="W154" s="656">
        <f t="shared" si="55"/>
        <v>494.90304931640628</v>
      </c>
      <c r="X154" s="656">
        <f t="shared" si="55"/>
        <v>486.65466516113287</v>
      </c>
      <c r="Y154" s="656">
        <f t="shared" si="55"/>
        <v>478.4062810058594</v>
      </c>
      <c r="Z154" s="656">
        <f t="shared" si="55"/>
        <v>470.15789685058593</v>
      </c>
      <c r="AA154" s="656">
        <f t="shared" si="55"/>
        <v>461.90951269531251</v>
      </c>
      <c r="AB154" s="656">
        <f t="shared" si="55"/>
        <v>453.6611285400399</v>
      </c>
      <c r="AC154" s="656">
        <f t="shared" si="55"/>
        <v>445.41274438476654</v>
      </c>
      <c r="AD154" s="656">
        <f t="shared" si="55"/>
        <v>437.16436022949301</v>
      </c>
      <c r="AE154" s="656">
        <f t="shared" si="55"/>
        <v>428.9159760742196</v>
      </c>
      <c r="AF154" s="656">
        <f t="shared" si="55"/>
        <v>420.66759191894619</v>
      </c>
      <c r="AG154" s="656">
        <f t="shared" si="55"/>
        <v>412.41920776367272</v>
      </c>
      <c r="AH154" s="656">
        <f t="shared" si="55"/>
        <v>408.29501568603519</v>
      </c>
      <c r="AI154" s="656">
        <f t="shared" ref="AI154:BB154" si="56">AI151*AI152*AI145*AI153*1000</f>
        <v>404.1708236083976</v>
      </c>
      <c r="AJ154" s="656">
        <f t="shared" si="56"/>
        <v>400.04663153076007</v>
      </c>
      <c r="AK154" s="656">
        <f t="shared" si="56"/>
        <v>395.92243945312248</v>
      </c>
      <c r="AL154" s="656">
        <f t="shared" si="56"/>
        <v>391.798247375485</v>
      </c>
      <c r="AM154" s="656">
        <f t="shared" si="56"/>
        <v>387.67405529784747</v>
      </c>
      <c r="AN154" s="656">
        <f t="shared" si="56"/>
        <v>383.54986322020989</v>
      </c>
      <c r="AO154" s="656">
        <f t="shared" si="56"/>
        <v>379.42567114257241</v>
      </c>
      <c r="AP154" s="656">
        <f t="shared" si="56"/>
        <v>375.30147906493482</v>
      </c>
      <c r="AQ154" s="657">
        <f t="shared" si="56"/>
        <v>371.17728698729729</v>
      </c>
      <c r="AR154" s="656">
        <f t="shared" si="56"/>
        <v>367.053094909668</v>
      </c>
      <c r="AS154" s="656">
        <f t="shared" si="56"/>
        <v>362.92890283203872</v>
      </c>
      <c r="AT154" s="656">
        <f t="shared" si="56"/>
        <v>358.80471075440937</v>
      </c>
      <c r="AU154" s="656">
        <f t="shared" si="56"/>
        <v>354.68051867678008</v>
      </c>
      <c r="AV154" s="656">
        <f t="shared" si="56"/>
        <v>350.55632659915079</v>
      </c>
      <c r="AW154" s="656">
        <f t="shared" si="56"/>
        <v>346.4321345215215</v>
      </c>
      <c r="AX154" s="656">
        <f t="shared" si="56"/>
        <v>342.30794244389222</v>
      </c>
      <c r="AY154" s="656">
        <f t="shared" si="56"/>
        <v>338.18375036626298</v>
      </c>
      <c r="AZ154" s="656">
        <f t="shared" si="56"/>
        <v>334.05955828863364</v>
      </c>
      <c r="BA154" s="656">
        <f t="shared" si="56"/>
        <v>329.93536621100435</v>
      </c>
      <c r="BB154" s="656">
        <f t="shared" si="56"/>
        <v>325.81117413337506</v>
      </c>
    </row>
    <row r="155" spans="1:58" x14ac:dyDescent="0.25">
      <c r="A155" s="626"/>
      <c r="B155" s="626"/>
      <c r="C155" s="626"/>
      <c r="D155" s="626"/>
      <c r="E155" s="626"/>
      <c r="F155" s="626"/>
      <c r="G155" s="626"/>
      <c r="H155" s="626"/>
      <c r="I155" s="626"/>
      <c r="J155" s="626"/>
      <c r="K155" s="626"/>
      <c r="L155" s="626"/>
      <c r="M155" s="626"/>
      <c r="N155" s="626"/>
      <c r="O155" s="626"/>
      <c r="P155" s="626"/>
      <c r="Q155" s="626"/>
      <c r="R155" s="626"/>
      <c r="S155" s="626"/>
      <c r="T155" s="626"/>
      <c r="U155" s="626"/>
      <c r="V155" s="626"/>
      <c r="W155" s="626"/>
      <c r="X155" s="626"/>
      <c r="Y155" s="626"/>
      <c r="Z155" s="626"/>
      <c r="AA155" s="626"/>
      <c r="AB155" s="626"/>
      <c r="AC155" s="626"/>
      <c r="AD155" s="626"/>
      <c r="AE155" s="626"/>
      <c r="AF155" s="626"/>
      <c r="AG155" s="626"/>
      <c r="AH155" s="626"/>
      <c r="AI155" s="626"/>
      <c r="AJ155" s="626"/>
      <c r="AK155" s="626"/>
      <c r="AL155" s="626"/>
      <c r="AM155" s="626"/>
      <c r="AN155" s="626"/>
      <c r="AO155" s="626"/>
      <c r="AP155" s="626"/>
      <c r="AQ155" s="626"/>
      <c r="AR155" s="626"/>
      <c r="AS155" s="626"/>
      <c r="AT155" s="626"/>
      <c r="AU155" s="626"/>
      <c r="AV155" s="626"/>
      <c r="AW155" s="626"/>
      <c r="AX155" s="626"/>
      <c r="AY155" s="626"/>
      <c r="AZ155" s="626"/>
      <c r="BA155" s="626"/>
      <c r="BB155" s="627"/>
    </row>
    <row r="156" spans="1:58" ht="60" x14ac:dyDescent="0.25">
      <c r="A156" s="639" t="s">
        <v>888</v>
      </c>
      <c r="B156" s="639"/>
      <c r="C156" s="658">
        <f t="shared" ref="C156:AH156" si="57">C154/C144</f>
        <v>1.193019157601643E-2</v>
      </c>
      <c r="D156" s="658">
        <f t="shared" si="57"/>
        <v>1.1863912733927444E-2</v>
      </c>
      <c r="E156" s="658">
        <f t="shared" si="57"/>
        <v>1.1797633891838464E-2</v>
      </c>
      <c r="F156" s="658">
        <f t="shared" si="57"/>
        <v>1.1731355049749486E-2</v>
      </c>
      <c r="G156" s="658">
        <f t="shared" si="57"/>
        <v>1.1665076207660507E-2</v>
      </c>
      <c r="H156" s="658">
        <f t="shared" si="57"/>
        <v>1.1598797365571525E-2</v>
      </c>
      <c r="I156" s="658">
        <f t="shared" si="57"/>
        <v>1.1532518523482548E-2</v>
      </c>
      <c r="J156" s="658">
        <f t="shared" si="57"/>
        <v>1.1466239681393563E-2</v>
      </c>
      <c r="K156" s="658">
        <f t="shared" si="57"/>
        <v>1.1399960839304585E-2</v>
      </c>
      <c r="L156" s="658">
        <f t="shared" si="57"/>
        <v>1.1333681997215607E-2</v>
      </c>
      <c r="M156" s="658">
        <f t="shared" si="57"/>
        <v>1.1267403155126626E-2</v>
      </c>
      <c r="N156" s="658">
        <f t="shared" si="57"/>
        <v>1.1201124313037648E-2</v>
      </c>
      <c r="O156" s="658">
        <f t="shared" si="57"/>
        <v>1.1134845470948661E-2</v>
      </c>
      <c r="P156" s="658">
        <f t="shared" si="57"/>
        <v>1.1068566628859685E-2</v>
      </c>
      <c r="Q156" s="658">
        <f t="shared" si="57"/>
        <v>1.1002287786770704E-2</v>
      </c>
      <c r="R156" s="658">
        <f t="shared" si="57"/>
        <v>1.0936008944681726E-2</v>
      </c>
      <c r="S156" s="658">
        <f t="shared" si="57"/>
        <v>1.0869730102592748E-2</v>
      </c>
      <c r="T156" s="658">
        <f t="shared" si="57"/>
        <v>1.0803451260503765E-2</v>
      </c>
      <c r="U156" s="658">
        <f t="shared" si="57"/>
        <v>1.0737172418414787E-2</v>
      </c>
      <c r="V156" s="658">
        <f t="shared" si="57"/>
        <v>1.0670893576325802E-2</v>
      </c>
      <c r="W156" s="658">
        <f t="shared" si="57"/>
        <v>1.0604614734236826E-2</v>
      </c>
      <c r="X156" s="658">
        <f t="shared" si="57"/>
        <v>1.0538335892147845E-2</v>
      </c>
      <c r="Y156" s="658">
        <f t="shared" si="57"/>
        <v>1.0472057050058865E-2</v>
      </c>
      <c r="Z156" s="658">
        <f t="shared" si="57"/>
        <v>1.0405778207969882E-2</v>
      </c>
      <c r="AA156" s="658">
        <f t="shared" si="57"/>
        <v>1.0339499365880904E-2</v>
      </c>
      <c r="AB156" s="658">
        <f t="shared" si="57"/>
        <v>1.0273220523791926E-2</v>
      </c>
      <c r="AC156" s="658">
        <f t="shared" si="57"/>
        <v>1.0206941681702945E-2</v>
      </c>
      <c r="AD156" s="658">
        <f t="shared" si="57"/>
        <v>1.0140662839613963E-2</v>
      </c>
      <c r="AE156" s="658">
        <f t="shared" si="57"/>
        <v>1.0074383997524985E-2</v>
      </c>
      <c r="AF156" s="658">
        <f t="shared" si="57"/>
        <v>1.0008105155436004E-2</v>
      </c>
      <c r="AG156" s="658">
        <f t="shared" si="57"/>
        <v>9.9418263133470228E-3</v>
      </c>
      <c r="AH156" s="658">
        <f t="shared" si="57"/>
        <v>9.8755474712580414E-3</v>
      </c>
      <c r="AI156" s="658">
        <f t="shared" ref="AI156:BA156" si="58">AI154/AI144</f>
        <v>9.8092686291690635E-3</v>
      </c>
      <c r="AJ156" s="658">
        <f t="shared" si="58"/>
        <v>9.7429897870800804E-3</v>
      </c>
      <c r="AK156" s="658">
        <f t="shared" si="58"/>
        <v>9.6767109449910991E-3</v>
      </c>
      <c r="AL156" s="658">
        <f t="shared" si="58"/>
        <v>9.6104321029021229E-3</v>
      </c>
      <c r="AM156" s="658">
        <f t="shared" si="58"/>
        <v>9.5441532608131398E-3</v>
      </c>
      <c r="AN156" s="658">
        <f t="shared" si="58"/>
        <v>9.4778744187241602E-3</v>
      </c>
      <c r="AO156" s="658">
        <f t="shared" si="58"/>
        <v>9.4115955766351789E-3</v>
      </c>
      <c r="AP156" s="658">
        <f t="shared" si="58"/>
        <v>9.345316734546201E-3</v>
      </c>
      <c r="AQ156" s="658">
        <f t="shared" si="58"/>
        <v>9.2790378924572196E-3</v>
      </c>
      <c r="AR156" s="658">
        <f t="shared" si="58"/>
        <v>9.2127590503682417E-3</v>
      </c>
      <c r="AS156" s="658">
        <f t="shared" si="58"/>
        <v>9.1464802082792621E-3</v>
      </c>
      <c r="AT156" s="658">
        <f t="shared" si="58"/>
        <v>9.0802013661902825E-3</v>
      </c>
      <c r="AU156" s="658">
        <f t="shared" si="58"/>
        <v>9.0139225241013029E-3</v>
      </c>
      <c r="AV156" s="658">
        <f t="shared" si="58"/>
        <v>8.9476436820123215E-3</v>
      </c>
      <c r="AW156" s="658">
        <f t="shared" si="58"/>
        <v>8.8813648399233402E-3</v>
      </c>
      <c r="AX156" s="658">
        <f t="shared" si="58"/>
        <v>8.8150859978343606E-3</v>
      </c>
      <c r="AY156" s="658">
        <f t="shared" si="58"/>
        <v>8.7488071557453809E-3</v>
      </c>
      <c r="AZ156" s="658">
        <f t="shared" si="58"/>
        <v>8.6825283136563996E-3</v>
      </c>
      <c r="BA156" s="658">
        <f t="shared" si="58"/>
        <v>8.61624947156742E-3</v>
      </c>
      <c r="BB156" s="664"/>
    </row>
    <row r="157" spans="1:58" x14ac:dyDescent="0.25">
      <c r="A157" s="626"/>
      <c r="B157" s="626"/>
      <c r="C157" s="626"/>
      <c r="D157" s="626"/>
      <c r="E157" s="626"/>
      <c r="F157" s="626"/>
      <c r="G157" s="626"/>
      <c r="H157" s="626"/>
      <c r="I157" s="626"/>
      <c r="J157" s="626"/>
      <c r="K157" s="626"/>
      <c r="L157" s="626"/>
      <c r="M157" s="626"/>
      <c r="N157" s="626"/>
      <c r="O157" s="626"/>
      <c r="P157" s="626"/>
      <c r="Q157" s="626"/>
      <c r="R157" s="626"/>
      <c r="S157" s="626"/>
      <c r="T157" s="626"/>
      <c r="U157" s="626"/>
      <c r="V157" s="626"/>
      <c r="W157" s="626"/>
      <c r="X157" s="626"/>
      <c r="Y157" s="626"/>
      <c r="Z157" s="626"/>
      <c r="AA157" s="626"/>
      <c r="AB157" s="626"/>
      <c r="AC157" s="626"/>
      <c r="AD157" s="626"/>
      <c r="AE157" s="626"/>
      <c r="AF157" s="626"/>
      <c r="AG157" s="626"/>
      <c r="AH157" s="626"/>
      <c r="AI157" s="626"/>
      <c r="AJ157" s="626"/>
      <c r="AK157" s="626"/>
      <c r="AL157" s="626"/>
      <c r="AM157" s="626"/>
      <c r="AN157" s="626"/>
      <c r="AO157" s="626"/>
      <c r="AP157" s="626"/>
      <c r="AQ157" s="626"/>
      <c r="AR157" s="626"/>
      <c r="AS157" s="626"/>
      <c r="AT157" s="626"/>
      <c r="AU157" s="626"/>
      <c r="AV157" s="626"/>
      <c r="AW157" s="626"/>
      <c r="AX157" s="626"/>
      <c r="AY157" s="626"/>
      <c r="AZ157" s="626"/>
      <c r="BA157" s="626"/>
      <c r="BB157" s="627"/>
    </row>
    <row r="158" spans="1:58" x14ac:dyDescent="0.25">
      <c r="A158" s="626"/>
      <c r="B158" s="665">
        <f t="shared" ref="B158:G158" si="59">B162/B163</f>
        <v>0.14310110707595669</v>
      </c>
      <c r="C158" s="665">
        <f t="shared" si="59"/>
        <v>0.12587346972251248</v>
      </c>
      <c r="D158" s="665">
        <f t="shared" si="59"/>
        <v>0.10672071383066478</v>
      </c>
      <c r="E158" s="665">
        <f t="shared" si="59"/>
        <v>8.7550162084241753E-2</v>
      </c>
      <c r="F158" s="665">
        <f t="shared" si="59"/>
        <v>7.6443503053084033E-2</v>
      </c>
      <c r="G158" s="665">
        <f t="shared" si="59"/>
        <v>6.3778882187087729E-2</v>
      </c>
      <c r="H158" s="626"/>
      <c r="I158" s="626"/>
      <c r="J158" s="626"/>
      <c r="K158" s="626"/>
      <c r="L158" s="626"/>
      <c r="M158" s="626"/>
      <c r="N158" s="626"/>
      <c r="O158" s="626"/>
      <c r="P158" s="626"/>
      <c r="Q158" s="626"/>
      <c r="R158" s="626"/>
      <c r="S158" s="626"/>
      <c r="T158" s="626"/>
      <c r="U158" s="626"/>
      <c r="V158" s="626"/>
      <c r="W158" s="626"/>
      <c r="X158" s="626"/>
      <c r="Y158" s="626"/>
      <c r="Z158" s="626"/>
      <c r="AA158" s="626"/>
      <c r="AB158" s="626"/>
      <c r="AC158" s="626"/>
      <c r="AD158" s="626"/>
      <c r="AE158" s="626"/>
      <c r="AF158" s="626"/>
      <c r="AG158" s="626"/>
      <c r="AH158" s="626"/>
      <c r="AI158" s="626"/>
      <c r="AJ158" s="626"/>
      <c r="AK158" s="626"/>
      <c r="AL158" s="626"/>
      <c r="AM158" s="626"/>
      <c r="AN158" s="626"/>
      <c r="AO158" s="626"/>
      <c r="AP158" s="626"/>
      <c r="AQ158" s="626"/>
      <c r="AR158" s="626"/>
      <c r="AS158" s="626"/>
      <c r="AT158" s="626"/>
      <c r="AU158" s="626"/>
      <c r="AV158" s="626"/>
      <c r="AW158" s="626"/>
      <c r="AX158" s="626"/>
      <c r="AY158" s="626"/>
      <c r="AZ158" s="626"/>
      <c r="BA158" s="626"/>
      <c r="BB158" s="627"/>
    </row>
    <row r="159" spans="1:58" x14ac:dyDescent="0.25">
      <c r="A159" s="626"/>
      <c r="B159" s="626"/>
      <c r="C159" s="626"/>
      <c r="D159" s="626"/>
      <c r="E159" s="626"/>
      <c r="F159" s="626"/>
      <c r="G159" s="626"/>
      <c r="H159" s="626"/>
      <c r="I159" s="626"/>
      <c r="J159" s="626"/>
      <c r="K159" s="626"/>
      <c r="L159" s="626"/>
      <c r="M159" s="626"/>
      <c r="N159" s="626"/>
      <c r="O159" s="626"/>
      <c r="P159" s="626"/>
      <c r="Q159" s="626"/>
      <c r="R159" s="626"/>
      <c r="S159" s="626"/>
      <c r="T159" s="626"/>
      <c r="U159" s="626"/>
      <c r="V159" s="626"/>
      <c r="W159" s="626"/>
      <c r="X159" s="626"/>
      <c r="Y159" s="626"/>
      <c r="Z159" s="626"/>
      <c r="AA159" s="626"/>
      <c r="AB159" s="626"/>
      <c r="AC159" s="626"/>
      <c r="AD159" s="626"/>
      <c r="AE159" s="626"/>
      <c r="AF159" s="626"/>
      <c r="AG159" s="626"/>
      <c r="AH159" s="626"/>
      <c r="AI159" s="626"/>
      <c r="AJ159" s="626"/>
      <c r="AK159" s="626"/>
      <c r="AL159" s="626"/>
      <c r="AM159" s="626"/>
      <c r="AN159" s="626"/>
      <c r="AO159" s="626"/>
      <c r="AP159" s="626"/>
      <c r="AQ159" s="626"/>
      <c r="AR159" s="626"/>
      <c r="AS159" s="626"/>
      <c r="AT159" s="626"/>
      <c r="AU159" s="626"/>
      <c r="AV159" s="626"/>
      <c r="AW159" s="626"/>
      <c r="AX159" s="626"/>
      <c r="AY159" s="626"/>
      <c r="AZ159" s="626"/>
      <c r="BA159" s="626"/>
      <c r="BB159" s="627"/>
    </row>
    <row r="160" spans="1:58" x14ac:dyDescent="0.25">
      <c r="A160" s="666" t="s">
        <v>913</v>
      </c>
      <c r="B160" s="667">
        <v>1960</v>
      </c>
      <c r="C160" s="667">
        <v>1970</v>
      </c>
      <c r="D160" s="667">
        <v>1980</v>
      </c>
      <c r="E160" s="667">
        <v>1990</v>
      </c>
      <c r="F160" s="667">
        <v>2000</v>
      </c>
      <c r="G160" s="667">
        <v>2010</v>
      </c>
      <c r="H160" s="668"/>
      <c r="I160" s="668"/>
      <c r="J160" s="668"/>
      <c r="K160" s="668"/>
      <c r="L160" s="668"/>
      <c r="M160" s="668"/>
      <c r="N160" s="668"/>
      <c r="O160" s="668"/>
      <c r="P160" s="668"/>
      <c r="Q160" s="668"/>
      <c r="R160" s="668"/>
      <c r="S160" s="668"/>
      <c r="T160" s="668"/>
      <c r="U160" s="668"/>
      <c r="V160" s="668"/>
      <c r="W160" s="668"/>
      <c r="X160" s="668"/>
      <c r="Y160" s="668"/>
      <c r="Z160" s="668"/>
      <c r="AA160" s="668"/>
      <c r="AB160" s="668"/>
      <c r="AC160" s="668"/>
      <c r="AD160" s="668"/>
      <c r="AE160" s="668"/>
      <c r="AF160" s="668"/>
      <c r="AG160" s="668"/>
      <c r="AH160" s="668"/>
      <c r="AI160" s="668"/>
      <c r="AJ160" s="668"/>
      <c r="AK160" s="668"/>
      <c r="AL160" s="668"/>
      <c r="AM160" s="668"/>
      <c r="AN160" s="668"/>
      <c r="AO160" s="668"/>
      <c r="AP160" s="668"/>
      <c r="AQ160" s="668"/>
      <c r="AR160" s="668"/>
      <c r="AS160" s="668"/>
      <c r="AT160" s="668"/>
      <c r="AU160" s="668"/>
      <c r="AV160" s="668"/>
      <c r="AW160" s="668"/>
      <c r="AX160" s="668"/>
      <c r="AY160" s="668"/>
      <c r="AZ160" s="668"/>
      <c r="BA160" s="626"/>
      <c r="BB160" s="627"/>
    </row>
    <row r="161" spans="1:54" ht="90" x14ac:dyDescent="0.25">
      <c r="A161" s="669" t="s">
        <v>914</v>
      </c>
      <c r="B161" s="670">
        <f>C144</f>
        <v>51854.055125917104</v>
      </c>
      <c r="C161" s="670">
        <f>M144</f>
        <v>51244.007418553389</v>
      </c>
      <c r="D161" s="670">
        <f>W144</f>
        <v>46668.649613325397</v>
      </c>
      <c r="E161" s="670">
        <f>AG144</f>
        <v>41483.244100733777</v>
      </c>
      <c r="F161" s="670">
        <f>AQ144</f>
        <v>40001.699668563844</v>
      </c>
      <c r="G161" s="670">
        <f>BA144</f>
        <v>38292.225323761937</v>
      </c>
      <c r="H161" s="671"/>
      <c r="I161" s="671"/>
      <c r="J161" s="671"/>
      <c r="K161" s="671"/>
      <c r="L161" s="668"/>
      <c r="M161" s="671"/>
      <c r="N161" s="671"/>
      <c r="O161" s="671"/>
      <c r="P161" s="671"/>
      <c r="Q161" s="671"/>
      <c r="R161" s="671"/>
      <c r="S161" s="671"/>
      <c r="T161" s="671"/>
      <c r="U161" s="671"/>
      <c r="V161" s="668"/>
      <c r="W161" s="671"/>
      <c r="X161" s="671"/>
      <c r="Y161" s="671"/>
      <c r="Z161" s="671"/>
      <c r="AA161" s="671"/>
      <c r="AB161" s="671"/>
      <c r="AC161" s="671"/>
      <c r="AD161" s="671"/>
      <c r="AE161" s="671"/>
      <c r="AF161" s="668"/>
      <c r="AG161" s="671"/>
      <c r="AH161" s="671"/>
      <c r="AI161" s="671"/>
      <c r="AJ161" s="671"/>
      <c r="AK161" s="671"/>
      <c r="AL161" s="671"/>
      <c r="AM161" s="671"/>
      <c r="AN161" s="671"/>
      <c r="AO161" s="671"/>
      <c r="AP161" s="668"/>
      <c r="AQ161" s="671"/>
      <c r="AR161" s="671"/>
      <c r="AS161" s="671"/>
      <c r="AT161" s="671"/>
      <c r="AU161" s="671"/>
      <c r="AV161" s="671"/>
      <c r="AW161" s="671"/>
      <c r="AX161" s="671"/>
      <c r="AY161" s="671"/>
      <c r="AZ161" s="668"/>
      <c r="BA161" s="626"/>
      <c r="BB161" s="627"/>
    </row>
    <row r="162" spans="1:54" ht="75" x14ac:dyDescent="0.25">
      <c r="A162" s="672" t="s">
        <v>904</v>
      </c>
      <c r="B162" s="673">
        <f>C145</f>
        <v>7.5</v>
      </c>
      <c r="C162" s="673">
        <f>M145</f>
        <v>7</v>
      </c>
      <c r="D162" s="673">
        <f>W145</f>
        <v>6</v>
      </c>
      <c r="E162" s="673">
        <f>AG145</f>
        <v>5.0000000000000098</v>
      </c>
      <c r="F162" s="673">
        <f>AQ145</f>
        <v>4.4999999999999103</v>
      </c>
      <c r="G162" s="673">
        <f>BA145</f>
        <v>4.00000000000081</v>
      </c>
      <c r="H162" s="674"/>
      <c r="I162" s="674"/>
      <c r="J162" s="674"/>
      <c r="K162" s="674"/>
      <c r="L162" s="668"/>
      <c r="M162" s="674"/>
      <c r="N162" s="674"/>
      <c r="O162" s="674"/>
      <c r="P162" s="674"/>
      <c r="Q162" s="674"/>
      <c r="R162" s="674"/>
      <c r="S162" s="674"/>
      <c r="T162" s="674"/>
      <c r="U162" s="674"/>
      <c r="V162" s="668"/>
      <c r="W162" s="674"/>
      <c r="X162" s="674"/>
      <c r="Y162" s="674"/>
      <c r="Z162" s="674"/>
      <c r="AA162" s="674"/>
      <c r="AB162" s="674"/>
      <c r="AC162" s="674"/>
      <c r="AD162" s="674"/>
      <c r="AE162" s="674"/>
      <c r="AF162" s="668"/>
      <c r="AG162" s="674"/>
      <c r="AH162" s="674"/>
      <c r="AI162" s="674"/>
      <c r="AJ162" s="674"/>
      <c r="AK162" s="674"/>
      <c r="AL162" s="674"/>
      <c r="AM162" s="674"/>
      <c r="AN162" s="674"/>
      <c r="AO162" s="674"/>
      <c r="AP162" s="668"/>
      <c r="AQ162" s="674"/>
      <c r="AR162" s="674"/>
      <c r="AS162" s="674"/>
      <c r="AT162" s="674"/>
      <c r="AU162" s="674"/>
      <c r="AV162" s="674"/>
      <c r="AW162" s="674"/>
      <c r="AX162" s="674"/>
      <c r="AY162" s="674"/>
      <c r="AZ162" s="668"/>
      <c r="BA162" s="626"/>
      <c r="BB162" s="627"/>
    </row>
    <row r="163" spans="1:54" ht="75" x14ac:dyDescent="0.25">
      <c r="A163" s="672" t="s">
        <v>915</v>
      </c>
      <c r="B163" s="675">
        <f t="shared" ref="B163:B170" si="60">C147</f>
        <v>52.410496000000002</v>
      </c>
      <c r="C163" s="675">
        <f t="shared" ref="C163:C170" si="61">M147</f>
        <v>55.611401000000001</v>
      </c>
      <c r="D163" s="675">
        <f t="shared" ref="D163:D170" si="62">W147</f>
        <v>56.221513000000002</v>
      </c>
      <c r="E163" s="675">
        <f t="shared" ref="E163:E170" si="63">AG147</f>
        <v>57.110116999999995</v>
      </c>
      <c r="F163" s="675">
        <f t="shared" ref="F163:F170" si="64">AQ147</f>
        <v>58.867004000000001</v>
      </c>
      <c r="G163" s="675">
        <f t="shared" ref="G163:G170" si="65">BA147</f>
        <v>62.716684000000001</v>
      </c>
      <c r="H163" s="676"/>
      <c r="I163" s="676"/>
      <c r="J163" s="676"/>
      <c r="K163" s="676"/>
      <c r="L163" s="668"/>
      <c r="M163" s="676"/>
      <c r="N163" s="676"/>
      <c r="O163" s="676"/>
      <c r="P163" s="676"/>
      <c r="Q163" s="676"/>
      <c r="R163" s="676"/>
      <c r="S163" s="676"/>
      <c r="T163" s="676"/>
      <c r="U163" s="676"/>
      <c r="V163" s="668"/>
      <c r="W163" s="676"/>
      <c r="X163" s="676"/>
      <c r="Y163" s="676"/>
      <c r="Z163" s="676"/>
      <c r="AA163" s="676"/>
      <c r="AB163" s="676"/>
      <c r="AC163" s="676"/>
      <c r="AD163" s="676"/>
      <c r="AE163" s="676"/>
      <c r="AF163" s="668"/>
      <c r="AG163" s="676"/>
      <c r="AH163" s="676"/>
      <c r="AI163" s="676"/>
      <c r="AJ163" s="676"/>
      <c r="AK163" s="676"/>
      <c r="AL163" s="676"/>
      <c r="AM163" s="676"/>
      <c r="AN163" s="676"/>
      <c r="AO163" s="676"/>
      <c r="AP163" s="668"/>
      <c r="AQ163" s="676"/>
      <c r="AR163" s="676"/>
      <c r="AS163" s="676"/>
      <c r="AT163" s="676"/>
      <c r="AU163" s="676"/>
      <c r="AV163" s="676"/>
      <c r="AW163" s="676"/>
      <c r="AX163" s="676"/>
      <c r="AY163" s="676"/>
      <c r="AZ163" s="668"/>
      <c r="BA163" s="626"/>
      <c r="BB163" s="627"/>
    </row>
    <row r="164" spans="1:54" ht="75" x14ac:dyDescent="0.25">
      <c r="A164" s="677" t="s">
        <v>879</v>
      </c>
      <c r="B164" s="675">
        <f t="shared" si="60"/>
        <v>39.823914336704341</v>
      </c>
      <c r="C164" s="675">
        <f t="shared" si="61"/>
        <v>40.807067221891735</v>
      </c>
      <c r="D164" s="675">
        <f t="shared" si="62"/>
        <v>38.778536585365856</v>
      </c>
      <c r="E164" s="675">
        <f t="shared" si="63"/>
        <v>40.33415823914337</v>
      </c>
      <c r="F164" s="675">
        <f t="shared" si="64"/>
        <v>41.84</v>
      </c>
      <c r="G164" s="675">
        <f t="shared" si="65"/>
        <v>42.362688875669249</v>
      </c>
      <c r="H164" s="676"/>
      <c r="I164" s="676"/>
      <c r="J164" s="676"/>
      <c r="K164" s="676"/>
      <c r="L164" s="668"/>
      <c r="M164" s="676"/>
      <c r="N164" s="676"/>
      <c r="O164" s="676"/>
      <c r="P164" s="676"/>
      <c r="Q164" s="676"/>
      <c r="R164" s="676"/>
      <c r="S164" s="676"/>
      <c r="T164" s="676"/>
      <c r="U164" s="676"/>
      <c r="V164" s="668"/>
      <c r="W164" s="676"/>
      <c r="X164" s="676"/>
      <c r="Y164" s="676"/>
      <c r="Z164" s="676"/>
      <c r="AA164" s="676"/>
      <c r="AB164" s="676"/>
      <c r="AC164" s="676"/>
      <c r="AD164" s="676"/>
      <c r="AE164" s="676"/>
      <c r="AF164" s="668"/>
      <c r="AG164" s="676"/>
      <c r="AH164" s="676"/>
      <c r="AI164" s="676"/>
      <c r="AJ164" s="676"/>
      <c r="AK164" s="676"/>
      <c r="AL164" s="676"/>
      <c r="AM164" s="676"/>
      <c r="AN164" s="676"/>
      <c r="AO164" s="676"/>
      <c r="AP164" s="668"/>
      <c r="AQ164" s="676"/>
      <c r="AR164" s="676"/>
      <c r="AS164" s="676"/>
      <c r="AT164" s="676"/>
      <c r="AU164" s="676"/>
      <c r="AV164" s="676"/>
      <c r="AW164" s="676"/>
      <c r="AX164" s="676"/>
      <c r="AY164" s="676"/>
      <c r="AZ164" s="668"/>
      <c r="BA164" s="626"/>
      <c r="BB164" s="627"/>
    </row>
    <row r="165" spans="1:54" ht="90" x14ac:dyDescent="0.25">
      <c r="A165" s="672" t="s">
        <v>908</v>
      </c>
      <c r="B165" s="678">
        <f t="shared" si="60"/>
        <v>2880</v>
      </c>
      <c r="C165" s="678">
        <f t="shared" si="61"/>
        <v>2787.15</v>
      </c>
      <c r="D165" s="678">
        <f t="shared" si="62"/>
        <v>2492.8000000000002</v>
      </c>
      <c r="E165" s="678">
        <f t="shared" si="63"/>
        <v>2430.75</v>
      </c>
      <c r="F165" s="678">
        <f t="shared" si="64"/>
        <v>2353.3999999999996</v>
      </c>
      <c r="G165" s="678">
        <f t="shared" si="65"/>
        <v>2212.6</v>
      </c>
      <c r="H165" s="671"/>
      <c r="I165" s="671"/>
      <c r="J165" s="671"/>
      <c r="K165" s="671"/>
      <c r="L165" s="668"/>
      <c r="M165" s="671"/>
      <c r="N165" s="671"/>
      <c r="O165" s="671"/>
      <c r="P165" s="671"/>
      <c r="Q165" s="671"/>
      <c r="R165" s="671"/>
      <c r="S165" s="671"/>
      <c r="T165" s="671"/>
      <c r="U165" s="671"/>
      <c r="V165" s="668"/>
      <c r="W165" s="671"/>
      <c r="X165" s="671"/>
      <c r="Y165" s="671"/>
      <c r="Z165" s="671"/>
      <c r="AA165" s="671"/>
      <c r="AB165" s="671"/>
      <c r="AC165" s="671"/>
      <c r="AD165" s="671"/>
      <c r="AE165" s="671"/>
      <c r="AF165" s="668"/>
      <c r="AG165" s="671"/>
      <c r="AH165" s="671"/>
      <c r="AI165" s="671"/>
      <c r="AJ165" s="671"/>
      <c r="AK165" s="671"/>
      <c r="AL165" s="671"/>
      <c r="AM165" s="671"/>
      <c r="AN165" s="671"/>
      <c r="AO165" s="671"/>
      <c r="AP165" s="668"/>
      <c r="AQ165" s="671"/>
      <c r="AR165" s="671"/>
      <c r="AS165" s="671"/>
      <c r="AT165" s="671"/>
      <c r="AU165" s="671"/>
      <c r="AV165" s="671"/>
      <c r="AW165" s="671"/>
      <c r="AX165" s="671"/>
      <c r="AY165" s="671"/>
      <c r="AZ165" s="668"/>
      <c r="BA165" s="626"/>
      <c r="BB165" s="627"/>
    </row>
    <row r="166" spans="1:54" ht="105" x14ac:dyDescent="0.25">
      <c r="A166" s="672" t="s">
        <v>909</v>
      </c>
      <c r="B166" s="678">
        <f t="shared" si="60"/>
        <v>500</v>
      </c>
      <c r="C166" s="678">
        <f t="shared" si="61"/>
        <v>500</v>
      </c>
      <c r="D166" s="678">
        <f t="shared" si="62"/>
        <v>500</v>
      </c>
      <c r="E166" s="678">
        <f t="shared" si="63"/>
        <v>500</v>
      </c>
      <c r="F166" s="678">
        <f t="shared" si="64"/>
        <v>500</v>
      </c>
      <c r="G166" s="678">
        <f t="shared" si="65"/>
        <v>500</v>
      </c>
      <c r="H166" s="671"/>
      <c r="I166" s="671"/>
      <c r="J166" s="671"/>
      <c r="K166" s="671"/>
      <c r="L166" s="668"/>
      <c r="M166" s="671"/>
      <c r="N166" s="671"/>
      <c r="O166" s="671"/>
      <c r="P166" s="671"/>
      <c r="Q166" s="671"/>
      <c r="R166" s="671"/>
      <c r="S166" s="671"/>
      <c r="T166" s="671"/>
      <c r="U166" s="671"/>
      <c r="V166" s="668"/>
      <c r="W166" s="671"/>
      <c r="X166" s="671"/>
      <c r="Y166" s="671"/>
      <c r="Z166" s="671"/>
      <c r="AA166" s="671"/>
      <c r="AB166" s="671"/>
      <c r="AC166" s="671"/>
      <c r="AD166" s="671"/>
      <c r="AE166" s="671"/>
      <c r="AF166" s="668"/>
      <c r="AG166" s="671"/>
      <c r="AH166" s="671"/>
      <c r="AI166" s="671"/>
      <c r="AJ166" s="671"/>
      <c r="AK166" s="671"/>
      <c r="AL166" s="671"/>
      <c r="AM166" s="671"/>
      <c r="AN166" s="671"/>
      <c r="AO166" s="671"/>
      <c r="AP166" s="668"/>
      <c r="AQ166" s="671"/>
      <c r="AR166" s="671"/>
      <c r="AS166" s="671"/>
      <c r="AT166" s="671"/>
      <c r="AU166" s="671"/>
      <c r="AV166" s="671"/>
      <c r="AW166" s="671"/>
      <c r="AX166" s="671"/>
      <c r="AY166" s="671"/>
      <c r="AZ166" s="668"/>
      <c r="BA166" s="626"/>
      <c r="BB166" s="627"/>
    </row>
    <row r="167" spans="1:54" ht="90" x14ac:dyDescent="0.25">
      <c r="A167" s="672" t="s">
        <v>910</v>
      </c>
      <c r="B167" s="675">
        <f t="shared" si="60"/>
        <v>0.780912109375</v>
      </c>
      <c r="C167" s="675">
        <f t="shared" si="61"/>
        <v>0.780912109375</v>
      </c>
      <c r="D167" s="675">
        <f t="shared" si="62"/>
        <v>0.780912109375</v>
      </c>
      <c r="E167" s="675">
        <f t="shared" si="63"/>
        <v>0.780912109375</v>
      </c>
      <c r="F167" s="675">
        <f t="shared" si="64"/>
        <v>0.780912109375</v>
      </c>
      <c r="G167" s="675">
        <f t="shared" si="65"/>
        <v>0.780912109375</v>
      </c>
      <c r="H167" s="676"/>
      <c r="I167" s="676"/>
      <c r="J167" s="676"/>
      <c r="K167" s="676"/>
      <c r="L167" s="668"/>
      <c r="M167" s="676"/>
      <c r="N167" s="676"/>
      <c r="O167" s="676"/>
      <c r="P167" s="676"/>
      <c r="Q167" s="676"/>
      <c r="R167" s="676"/>
      <c r="S167" s="676"/>
      <c r="T167" s="676"/>
      <c r="U167" s="676"/>
      <c r="V167" s="668"/>
      <c r="W167" s="676"/>
      <c r="X167" s="676"/>
      <c r="Y167" s="676"/>
      <c r="Z167" s="676"/>
      <c r="AA167" s="676"/>
      <c r="AB167" s="676"/>
      <c r="AC167" s="676"/>
      <c r="AD167" s="676"/>
      <c r="AE167" s="676"/>
      <c r="AF167" s="668"/>
      <c r="AG167" s="676"/>
      <c r="AH167" s="676"/>
      <c r="AI167" s="676"/>
      <c r="AJ167" s="676"/>
      <c r="AK167" s="676"/>
      <c r="AL167" s="676"/>
      <c r="AM167" s="676"/>
      <c r="AN167" s="676"/>
      <c r="AO167" s="676"/>
      <c r="AP167" s="668"/>
      <c r="AQ167" s="676"/>
      <c r="AR167" s="676"/>
      <c r="AS167" s="676"/>
      <c r="AT167" s="676"/>
      <c r="AU167" s="676"/>
      <c r="AV167" s="676"/>
      <c r="AW167" s="676"/>
      <c r="AX167" s="676"/>
      <c r="AY167" s="676"/>
      <c r="AZ167" s="668"/>
      <c r="BA167" s="626"/>
      <c r="BB167" s="627"/>
    </row>
    <row r="168" spans="1:54" ht="75" x14ac:dyDescent="0.25">
      <c r="A168" s="672" t="s">
        <v>911</v>
      </c>
      <c r="B168" s="675">
        <f t="shared" si="60"/>
        <v>0.8125</v>
      </c>
      <c r="C168" s="675">
        <f t="shared" si="61"/>
        <v>0.8125</v>
      </c>
      <c r="D168" s="675">
        <f t="shared" si="62"/>
        <v>0.8125</v>
      </c>
      <c r="E168" s="675">
        <f t="shared" si="63"/>
        <v>0.8125</v>
      </c>
      <c r="F168" s="675">
        <f t="shared" si="64"/>
        <v>0.8125</v>
      </c>
      <c r="G168" s="675">
        <f t="shared" si="65"/>
        <v>0.8125</v>
      </c>
      <c r="H168" s="676"/>
      <c r="I168" s="676"/>
      <c r="J168" s="676"/>
      <c r="K168" s="676"/>
      <c r="L168" s="668"/>
      <c r="M168" s="676"/>
      <c r="N168" s="676"/>
      <c r="O168" s="676"/>
      <c r="P168" s="676"/>
      <c r="Q168" s="676"/>
      <c r="R168" s="676"/>
      <c r="S168" s="676"/>
      <c r="T168" s="676"/>
      <c r="U168" s="676"/>
      <c r="V168" s="668"/>
      <c r="W168" s="676"/>
      <c r="X168" s="676"/>
      <c r="Y168" s="676"/>
      <c r="Z168" s="676"/>
      <c r="AA168" s="676"/>
      <c r="AB168" s="676"/>
      <c r="AC168" s="676"/>
      <c r="AD168" s="676"/>
      <c r="AE168" s="676"/>
      <c r="AF168" s="668"/>
      <c r="AG168" s="676"/>
      <c r="AH168" s="676"/>
      <c r="AI168" s="676"/>
      <c r="AJ168" s="676"/>
      <c r="AK168" s="676"/>
      <c r="AL168" s="676"/>
      <c r="AM168" s="676"/>
      <c r="AN168" s="676"/>
      <c r="AO168" s="676"/>
      <c r="AP168" s="668"/>
      <c r="AQ168" s="676"/>
      <c r="AR168" s="676"/>
      <c r="AS168" s="676"/>
      <c r="AT168" s="676"/>
      <c r="AU168" s="676"/>
      <c r="AV168" s="676"/>
      <c r="AW168" s="676"/>
      <c r="AX168" s="676"/>
      <c r="AY168" s="676"/>
      <c r="AZ168" s="668"/>
      <c r="BA168" s="626"/>
      <c r="BB168" s="627"/>
    </row>
    <row r="169" spans="1:54" ht="75" x14ac:dyDescent="0.25">
      <c r="A169" s="672" t="s">
        <v>916</v>
      </c>
      <c r="B169" s="675">
        <f t="shared" si="60"/>
        <v>0.13</v>
      </c>
      <c r="C169" s="675">
        <f t="shared" si="61"/>
        <v>0.13</v>
      </c>
      <c r="D169" s="675">
        <f t="shared" si="62"/>
        <v>0.13</v>
      </c>
      <c r="E169" s="675">
        <f t="shared" si="63"/>
        <v>0.13</v>
      </c>
      <c r="F169" s="675">
        <f t="shared" si="64"/>
        <v>0.13</v>
      </c>
      <c r="G169" s="675">
        <f t="shared" si="65"/>
        <v>0.13</v>
      </c>
      <c r="H169" s="676"/>
      <c r="I169" s="676"/>
      <c r="J169" s="676"/>
      <c r="K169" s="676"/>
      <c r="L169" s="668"/>
      <c r="M169" s="676"/>
      <c r="N169" s="676"/>
      <c r="O169" s="676"/>
      <c r="P169" s="676"/>
      <c r="Q169" s="676"/>
      <c r="R169" s="676"/>
      <c r="S169" s="676"/>
      <c r="T169" s="676"/>
      <c r="U169" s="676"/>
      <c r="V169" s="668"/>
      <c r="W169" s="676"/>
      <c r="X169" s="676"/>
      <c r="Y169" s="676"/>
      <c r="Z169" s="676"/>
      <c r="AA169" s="676"/>
      <c r="AB169" s="676"/>
      <c r="AC169" s="676"/>
      <c r="AD169" s="676"/>
      <c r="AE169" s="676"/>
      <c r="AF169" s="668"/>
      <c r="AG169" s="676"/>
      <c r="AH169" s="676"/>
      <c r="AI169" s="676"/>
      <c r="AJ169" s="676"/>
      <c r="AK169" s="676"/>
      <c r="AL169" s="676"/>
      <c r="AM169" s="676"/>
      <c r="AN169" s="676"/>
      <c r="AO169" s="676"/>
      <c r="AP169" s="668"/>
      <c r="AQ169" s="676"/>
      <c r="AR169" s="676"/>
      <c r="AS169" s="676"/>
      <c r="AT169" s="676"/>
      <c r="AU169" s="676"/>
      <c r="AV169" s="676"/>
      <c r="AW169" s="676"/>
      <c r="AX169" s="676"/>
      <c r="AY169" s="676"/>
      <c r="AZ169" s="668"/>
      <c r="BA169" s="626"/>
      <c r="BB169" s="627"/>
    </row>
    <row r="170" spans="1:54" ht="75" x14ac:dyDescent="0.25">
      <c r="A170" s="669" t="s">
        <v>917</v>
      </c>
      <c r="B170" s="670">
        <f t="shared" si="60"/>
        <v>618.62881164550788</v>
      </c>
      <c r="C170" s="670">
        <f t="shared" si="61"/>
        <v>577.38689086914064</v>
      </c>
      <c r="D170" s="670">
        <f t="shared" si="62"/>
        <v>494.90304931640628</v>
      </c>
      <c r="E170" s="670">
        <f t="shared" si="63"/>
        <v>412.41920776367272</v>
      </c>
      <c r="F170" s="670">
        <f t="shared" si="64"/>
        <v>371.17728698729729</v>
      </c>
      <c r="G170" s="670">
        <f t="shared" si="65"/>
        <v>329.93536621100435</v>
      </c>
      <c r="H170" s="671"/>
      <c r="I170" s="671"/>
      <c r="J170" s="671"/>
      <c r="K170" s="671"/>
      <c r="L170" s="668"/>
      <c r="M170" s="671"/>
      <c r="N170" s="671"/>
      <c r="O170" s="671"/>
      <c r="P170" s="671"/>
      <c r="Q170" s="671"/>
      <c r="R170" s="671"/>
      <c r="S170" s="671"/>
      <c r="T170" s="671"/>
      <c r="U170" s="671"/>
      <c r="V170" s="668"/>
      <c r="W170" s="671"/>
      <c r="X170" s="671"/>
      <c r="Y170" s="671"/>
      <c r="Z170" s="671"/>
      <c r="AA170" s="671"/>
      <c r="AB170" s="671"/>
      <c r="AC170" s="671"/>
      <c r="AD170" s="671"/>
      <c r="AE170" s="671"/>
      <c r="AF170" s="668"/>
      <c r="AG170" s="671"/>
      <c r="AH170" s="671"/>
      <c r="AI170" s="671"/>
      <c r="AJ170" s="671"/>
      <c r="AK170" s="671"/>
      <c r="AL170" s="671"/>
      <c r="AM170" s="671"/>
      <c r="AN170" s="671"/>
      <c r="AO170" s="671"/>
      <c r="AP170" s="668"/>
      <c r="AQ170" s="671"/>
      <c r="AR170" s="671"/>
      <c r="AS170" s="671"/>
      <c r="AT170" s="671"/>
      <c r="AU170" s="671"/>
      <c r="AV170" s="671"/>
      <c r="AW170" s="671"/>
      <c r="AX170" s="671"/>
      <c r="AY170" s="671"/>
      <c r="AZ170" s="668"/>
      <c r="BA170" s="626"/>
      <c r="BB170" s="627"/>
    </row>
    <row r="171" spans="1:54" ht="75" x14ac:dyDescent="0.25">
      <c r="A171" s="669" t="s">
        <v>918</v>
      </c>
      <c r="B171" s="679">
        <f t="shared" ref="B171:G171" si="66">B170/B161</f>
        <v>1.193019157601643E-2</v>
      </c>
      <c r="C171" s="679">
        <f t="shared" si="66"/>
        <v>1.1267403155126626E-2</v>
      </c>
      <c r="D171" s="679">
        <f t="shared" si="66"/>
        <v>1.0604614734236826E-2</v>
      </c>
      <c r="E171" s="679">
        <f t="shared" si="66"/>
        <v>9.9418263133470228E-3</v>
      </c>
      <c r="F171" s="679">
        <f t="shared" si="66"/>
        <v>9.2790378924572196E-3</v>
      </c>
      <c r="G171" s="679">
        <f t="shared" si="66"/>
        <v>8.61624947156742E-3</v>
      </c>
      <c r="H171" s="680"/>
      <c r="I171" s="681"/>
      <c r="J171" s="681"/>
      <c r="K171" s="681"/>
      <c r="L171" s="681"/>
      <c r="M171" s="681"/>
      <c r="N171" s="681"/>
      <c r="O171" s="681"/>
      <c r="P171" s="681"/>
      <c r="Q171" s="681"/>
      <c r="R171" s="681"/>
      <c r="S171" s="681"/>
      <c r="T171" s="681"/>
      <c r="U171" s="681"/>
      <c r="V171" s="681"/>
      <c r="W171" s="681"/>
      <c r="X171" s="681"/>
      <c r="Y171" s="681"/>
      <c r="Z171" s="681"/>
      <c r="AA171" s="681"/>
      <c r="AB171" s="681"/>
      <c r="AC171" s="681"/>
      <c r="AD171" s="681"/>
      <c r="AE171" s="681"/>
      <c r="AF171" s="681"/>
      <c r="AG171" s="681"/>
      <c r="AH171" s="681"/>
      <c r="AI171" s="681"/>
      <c r="AJ171" s="681"/>
      <c r="AK171" s="681"/>
      <c r="AL171" s="681"/>
      <c r="AM171" s="681"/>
      <c r="AN171" s="681"/>
      <c r="AO171" s="681"/>
      <c r="AP171" s="681"/>
      <c r="AQ171" s="681"/>
      <c r="AR171" s="681"/>
      <c r="AS171" s="681"/>
      <c r="AT171" s="681"/>
      <c r="AU171" s="681"/>
      <c r="AV171" s="681"/>
      <c r="AW171" s="681"/>
      <c r="AX171" s="681"/>
      <c r="AY171" s="681"/>
      <c r="AZ171" s="681"/>
      <c r="BA171" s="625"/>
      <c r="BB171" s="633"/>
    </row>
    <row r="172" spans="1:54" x14ac:dyDescent="0.25">
      <c r="A172" s="682"/>
      <c r="B172" s="680"/>
      <c r="C172" s="680"/>
      <c r="D172" s="680"/>
      <c r="E172" s="680"/>
      <c r="F172" s="680"/>
      <c r="G172" s="680"/>
      <c r="H172" s="680"/>
      <c r="I172" s="681"/>
      <c r="J172" s="681"/>
      <c r="K172" s="681"/>
      <c r="L172" s="681"/>
      <c r="M172" s="681"/>
      <c r="N172" s="681"/>
      <c r="O172" s="681"/>
      <c r="P172" s="681"/>
      <c r="Q172" s="681"/>
      <c r="R172" s="681"/>
      <c r="S172" s="681"/>
      <c r="T172" s="681"/>
      <c r="U172" s="681"/>
      <c r="V172" s="681"/>
      <c r="W172" s="681"/>
      <c r="X172" s="681"/>
      <c r="Y172" s="681"/>
      <c r="Z172" s="681"/>
      <c r="AA172" s="681"/>
      <c r="AB172" s="681"/>
      <c r="AC172" s="681"/>
      <c r="AD172" s="681"/>
      <c r="AE172" s="681"/>
      <c r="AF172" s="681"/>
      <c r="AG172" s="681"/>
      <c r="AH172" s="681"/>
      <c r="AI172" s="681"/>
      <c r="AJ172" s="681"/>
      <c r="AK172" s="681"/>
      <c r="AL172" s="681"/>
      <c r="AM172" s="681"/>
      <c r="AN172" s="681"/>
      <c r="AO172" s="681"/>
      <c r="AP172" s="681"/>
      <c r="AQ172" s="681"/>
      <c r="AR172" s="681"/>
      <c r="AS172" s="681"/>
      <c r="AT172" s="681"/>
      <c r="AU172" s="681"/>
      <c r="AV172" s="681"/>
      <c r="AW172" s="681"/>
      <c r="AX172" s="681"/>
      <c r="AY172" s="681"/>
      <c r="AZ172" s="681"/>
      <c r="BA172" s="625"/>
      <c r="BB172" s="633"/>
    </row>
    <row r="173" spans="1:54" x14ac:dyDescent="0.25">
      <c r="A173" s="682"/>
      <c r="B173" s="680"/>
      <c r="C173" s="680"/>
      <c r="D173" s="680"/>
      <c r="E173" s="680"/>
      <c r="F173" s="680"/>
      <c r="G173" s="680"/>
      <c r="H173" s="680"/>
      <c r="I173" s="681"/>
      <c r="J173" s="681"/>
      <c r="K173" s="681"/>
      <c r="L173" s="681"/>
      <c r="M173" s="681"/>
      <c r="N173" s="681"/>
      <c r="O173" s="681"/>
      <c r="P173" s="681"/>
      <c r="Q173" s="681"/>
      <c r="R173" s="681"/>
      <c r="S173" s="681"/>
      <c r="T173" s="681"/>
      <c r="U173" s="681"/>
      <c r="V173" s="681"/>
      <c r="W173" s="681"/>
      <c r="X173" s="681"/>
      <c r="Y173" s="681"/>
      <c r="Z173" s="681"/>
      <c r="AA173" s="681"/>
      <c r="AB173" s="681"/>
      <c r="AC173" s="681"/>
      <c r="AD173" s="681"/>
      <c r="AE173" s="681"/>
      <c r="AF173" s="681"/>
      <c r="AG173" s="681"/>
      <c r="AH173" s="681"/>
      <c r="AI173" s="681"/>
      <c r="AJ173" s="681"/>
      <c r="AK173" s="681"/>
      <c r="AL173" s="681"/>
      <c r="AM173" s="681"/>
      <c r="AN173" s="681"/>
      <c r="AO173" s="681"/>
      <c r="AP173" s="681"/>
      <c r="AQ173" s="681"/>
      <c r="AR173" s="681"/>
      <c r="AS173" s="681"/>
      <c r="AT173" s="681"/>
      <c r="AU173" s="681"/>
      <c r="AV173" s="681"/>
      <c r="AW173" s="681"/>
      <c r="AX173" s="681"/>
      <c r="AY173" s="681"/>
      <c r="AZ173" s="681"/>
      <c r="BA173" s="625"/>
      <c r="BB173" s="633"/>
    </row>
    <row r="174" spans="1:54" x14ac:dyDescent="0.25">
      <c r="A174" s="629" t="s">
        <v>919</v>
      </c>
      <c r="B174" s="626"/>
      <c r="C174" s="626"/>
      <c r="D174" s="626"/>
      <c r="E174" s="626"/>
      <c r="F174" s="626"/>
      <c r="G174" s="626"/>
      <c r="H174" s="668"/>
      <c r="I174" s="668"/>
      <c r="J174" s="668"/>
      <c r="K174" s="668"/>
      <c r="L174" s="668"/>
      <c r="M174" s="668"/>
      <c r="N174" s="668"/>
      <c r="O174" s="668"/>
      <c r="P174" s="668"/>
      <c r="Q174" s="668"/>
      <c r="R174" s="668"/>
      <c r="S174" s="668"/>
      <c r="T174" s="668"/>
      <c r="U174" s="668"/>
      <c r="V174" s="668"/>
      <c r="W174" s="668"/>
      <c r="X174" s="668"/>
      <c r="Y174" s="668"/>
      <c r="Z174" s="668"/>
      <c r="AA174" s="668"/>
      <c r="AB174" s="668"/>
      <c r="AC174" s="668"/>
      <c r="AD174" s="668"/>
      <c r="AE174" s="668"/>
      <c r="AF174" s="668"/>
      <c r="AG174" s="668"/>
      <c r="AH174" s="668"/>
      <c r="AI174" s="668"/>
      <c r="AJ174" s="668"/>
      <c r="AK174" s="668"/>
      <c r="AL174" s="668"/>
      <c r="AM174" s="668"/>
      <c r="AN174" s="668"/>
      <c r="AO174" s="668"/>
      <c r="AP174" s="668"/>
      <c r="AQ174" s="668"/>
      <c r="AR174" s="668"/>
      <c r="AS174" s="668"/>
      <c r="AT174" s="668"/>
      <c r="AU174" s="668"/>
      <c r="AV174" s="668"/>
      <c r="AW174" s="668"/>
      <c r="AX174" s="668"/>
      <c r="AY174" s="668"/>
      <c r="AZ174" s="668"/>
      <c r="BA174" s="626"/>
      <c r="BB174" s="627"/>
    </row>
    <row r="175" spans="1:54" x14ac:dyDescent="0.25">
      <c r="A175" s="626"/>
      <c r="B175" s="626"/>
      <c r="C175" s="626"/>
      <c r="D175" s="626"/>
      <c r="E175" s="626"/>
      <c r="F175" s="626"/>
      <c r="G175" s="626"/>
      <c r="H175" s="626"/>
      <c r="I175" s="626"/>
      <c r="J175" s="626"/>
      <c r="K175" s="626"/>
      <c r="L175" s="626"/>
      <c r="M175" s="626"/>
      <c r="N175" s="626"/>
      <c r="O175" s="626"/>
      <c r="P175" s="626"/>
      <c r="Q175" s="626"/>
      <c r="R175" s="626"/>
      <c r="S175" s="626"/>
      <c r="T175" s="626"/>
      <c r="U175" s="626"/>
      <c r="V175" s="626"/>
      <c r="W175" s="626"/>
      <c r="X175" s="626"/>
      <c r="Y175" s="626"/>
      <c r="Z175" s="626"/>
      <c r="AA175" s="626"/>
      <c r="AB175" s="626"/>
      <c r="AC175" s="626"/>
      <c r="AD175" s="626"/>
      <c r="AE175" s="626"/>
      <c r="AF175" s="626"/>
      <c r="AG175" s="626"/>
      <c r="AH175" s="626"/>
      <c r="AI175" s="626"/>
      <c r="AJ175" s="626"/>
      <c r="AK175" s="626"/>
      <c r="AL175" s="626"/>
      <c r="AM175" s="626"/>
      <c r="AN175" s="626"/>
      <c r="AO175" s="626"/>
      <c r="AP175" s="626"/>
      <c r="AQ175" s="626"/>
      <c r="AR175" s="626"/>
      <c r="AS175" s="626"/>
      <c r="AT175" s="626"/>
      <c r="AU175" s="626"/>
      <c r="AV175" s="626"/>
      <c r="AW175" s="626"/>
      <c r="AX175" s="626"/>
      <c r="AY175" s="626"/>
      <c r="AZ175" s="626"/>
      <c r="BA175" s="626"/>
      <c r="BB175" s="627"/>
    </row>
    <row r="176" spans="1:54" x14ac:dyDescent="0.25">
      <c r="A176" s="626"/>
      <c r="B176" s="626"/>
      <c r="C176" s="626"/>
      <c r="D176" s="626"/>
      <c r="E176" s="626"/>
      <c r="F176" s="626"/>
      <c r="G176" s="626"/>
      <c r="H176" s="626"/>
      <c r="I176" s="626"/>
      <c r="J176" s="626"/>
      <c r="K176" s="626"/>
      <c r="L176" s="626"/>
      <c r="M176" s="626"/>
      <c r="N176" s="626"/>
      <c r="O176" s="626"/>
      <c r="P176" s="626"/>
      <c r="Q176" s="626"/>
      <c r="R176" s="626"/>
      <c r="S176" s="626"/>
      <c r="T176" s="626"/>
      <c r="U176" s="626"/>
      <c r="V176" s="626"/>
      <c r="W176" s="626"/>
      <c r="X176" s="626"/>
      <c r="Y176" s="626"/>
      <c r="Z176" s="626"/>
      <c r="AA176" s="626"/>
      <c r="AB176" s="626"/>
      <c r="AC176" s="626"/>
      <c r="AD176" s="626"/>
      <c r="AE176" s="626"/>
      <c r="AF176" s="626"/>
      <c r="AG176" s="626"/>
      <c r="AH176" s="626"/>
      <c r="AI176" s="626"/>
      <c r="AJ176" s="626"/>
      <c r="AK176" s="626"/>
      <c r="AL176" s="626"/>
      <c r="AM176" s="626"/>
      <c r="AN176" s="626"/>
      <c r="AO176" s="626"/>
      <c r="AP176" s="626"/>
      <c r="AQ176" s="626"/>
      <c r="AR176" s="626"/>
      <c r="AS176" s="626"/>
      <c r="AT176" s="626"/>
      <c r="AU176" s="626"/>
      <c r="AV176" s="626"/>
      <c r="AW176" s="626"/>
      <c r="AX176" s="626"/>
      <c r="AY176" s="626"/>
      <c r="AZ176" s="626"/>
      <c r="BA176" s="626"/>
      <c r="BB176" s="627"/>
    </row>
    <row r="177" spans="1:54" x14ac:dyDescent="0.25">
      <c r="A177" s="626"/>
      <c r="B177" s="626"/>
      <c r="C177" s="626"/>
      <c r="D177" s="626"/>
      <c r="E177" s="626"/>
      <c r="F177" s="626"/>
      <c r="G177" s="626"/>
      <c r="H177" s="626"/>
      <c r="I177" s="626"/>
      <c r="J177" s="626"/>
      <c r="K177" s="626"/>
      <c r="L177" s="626"/>
      <c r="M177" s="626"/>
      <c r="N177" s="626"/>
      <c r="O177" s="626"/>
      <c r="P177" s="626"/>
      <c r="Q177" s="626"/>
      <c r="R177" s="626"/>
      <c r="S177" s="626"/>
      <c r="T177" s="626"/>
      <c r="U177" s="626"/>
      <c r="V177" s="626"/>
      <c r="W177" s="626"/>
      <c r="X177" s="626"/>
      <c r="Y177" s="626"/>
      <c r="Z177" s="626"/>
      <c r="AA177" s="626"/>
      <c r="AB177" s="626"/>
      <c r="AC177" s="626"/>
      <c r="AD177" s="626"/>
      <c r="AE177" s="626"/>
      <c r="AF177" s="626"/>
      <c r="AG177" s="626"/>
      <c r="AH177" s="626"/>
      <c r="AI177" s="626"/>
      <c r="AJ177" s="626"/>
      <c r="AK177" s="626"/>
      <c r="AL177" s="626"/>
      <c r="AM177" s="626"/>
      <c r="AN177" s="626"/>
      <c r="AO177" s="626"/>
      <c r="AP177" s="626"/>
      <c r="AQ177" s="626"/>
      <c r="AR177" s="626"/>
      <c r="AS177" s="626"/>
      <c r="AT177" s="626"/>
      <c r="AU177" s="626"/>
      <c r="AV177" s="626"/>
      <c r="AW177" s="626"/>
      <c r="AX177" s="626"/>
      <c r="AY177" s="626"/>
      <c r="AZ177" s="626"/>
      <c r="BA177" s="626"/>
      <c r="BB177" s="627"/>
    </row>
    <row r="178" spans="1:54" x14ac:dyDescent="0.25">
      <c r="A178" s="626"/>
      <c r="B178" s="626"/>
      <c r="C178" s="626"/>
      <c r="D178" s="626"/>
      <c r="E178" s="626"/>
      <c r="F178" s="626"/>
      <c r="G178" s="626"/>
      <c r="H178" s="626"/>
      <c r="I178" s="626"/>
      <c r="J178" s="626"/>
      <c r="K178" s="626"/>
      <c r="L178" s="626"/>
      <c r="M178" s="626"/>
      <c r="N178" s="626"/>
      <c r="O178" s="626"/>
      <c r="P178" s="626"/>
      <c r="Q178" s="626"/>
      <c r="R178" s="626"/>
      <c r="S178" s="626"/>
      <c r="T178" s="626"/>
      <c r="U178" s="626"/>
      <c r="V178" s="626"/>
      <c r="W178" s="626"/>
      <c r="X178" s="626"/>
      <c r="Y178" s="626"/>
      <c r="Z178" s="626"/>
      <c r="AA178" s="626"/>
      <c r="AB178" s="626"/>
      <c r="AC178" s="626"/>
      <c r="AD178" s="626"/>
      <c r="AE178" s="626"/>
      <c r="AF178" s="626"/>
      <c r="AG178" s="626"/>
      <c r="AH178" s="626"/>
      <c r="AI178" s="626"/>
      <c r="AJ178" s="626"/>
      <c r="AK178" s="626"/>
      <c r="AL178" s="626"/>
      <c r="AM178" s="626"/>
      <c r="AN178" s="626"/>
      <c r="AO178" s="626"/>
      <c r="AP178" s="626"/>
      <c r="AQ178" s="626"/>
      <c r="AR178" s="626"/>
      <c r="AS178" s="626"/>
      <c r="AT178" s="626"/>
      <c r="AU178" s="626"/>
      <c r="AV178" s="626"/>
      <c r="AW178" s="626"/>
      <c r="AX178" s="626"/>
      <c r="AY178" s="626"/>
      <c r="AZ178" s="626"/>
      <c r="BA178" s="626"/>
      <c r="BB178" s="627"/>
    </row>
    <row r="179" spans="1:54" x14ac:dyDescent="0.25">
      <c r="A179" s="626"/>
      <c r="B179" s="626"/>
      <c r="C179" s="626"/>
      <c r="D179" s="626"/>
      <c r="E179" s="626"/>
      <c r="F179" s="626"/>
      <c r="G179" s="626"/>
      <c r="H179" s="626"/>
      <c r="I179" s="626"/>
      <c r="J179" s="626"/>
      <c r="K179" s="626"/>
      <c r="L179" s="626"/>
      <c r="M179" s="626"/>
      <c r="N179" s="626"/>
      <c r="O179" s="626"/>
      <c r="P179" s="626"/>
      <c r="Q179" s="626"/>
      <c r="R179" s="626"/>
      <c r="S179" s="626"/>
      <c r="T179" s="626"/>
      <c r="U179" s="626"/>
      <c r="V179" s="626"/>
      <c r="W179" s="626"/>
      <c r="X179" s="626"/>
      <c r="Y179" s="626"/>
      <c r="Z179" s="626"/>
      <c r="AA179" s="626"/>
      <c r="AB179" s="626"/>
      <c r="AC179" s="626"/>
      <c r="AD179" s="626"/>
      <c r="AE179" s="626"/>
      <c r="AF179" s="626"/>
      <c r="AG179" s="626"/>
      <c r="AH179" s="626"/>
      <c r="AI179" s="626"/>
      <c r="AJ179" s="626"/>
      <c r="AK179" s="626"/>
      <c r="AL179" s="626"/>
      <c r="AM179" s="626"/>
      <c r="AN179" s="626"/>
      <c r="AO179" s="626"/>
      <c r="AP179" s="626"/>
      <c r="AQ179" s="626"/>
      <c r="AR179" s="626"/>
      <c r="AS179" s="626"/>
      <c r="AT179" s="626"/>
      <c r="AU179" s="626"/>
      <c r="AV179" s="626"/>
      <c r="AW179" s="626"/>
      <c r="AX179" s="626"/>
      <c r="AY179" s="626"/>
      <c r="AZ179" s="626"/>
      <c r="BA179" s="626"/>
      <c r="BB179" s="627"/>
    </row>
    <row r="180" spans="1:54" x14ac:dyDescent="0.25">
      <c r="A180" s="626"/>
      <c r="B180" s="626"/>
      <c r="C180" s="626"/>
      <c r="D180" s="626"/>
      <c r="E180" s="626"/>
      <c r="F180" s="626"/>
      <c r="G180" s="626"/>
      <c r="H180" s="626"/>
      <c r="I180" s="626"/>
      <c r="J180" s="626"/>
      <c r="K180" s="626"/>
      <c r="L180" s="626"/>
      <c r="M180" s="626"/>
      <c r="N180" s="626"/>
      <c r="O180" s="626"/>
      <c r="P180" s="626"/>
      <c r="Q180" s="626"/>
      <c r="R180" s="626"/>
      <c r="S180" s="626"/>
      <c r="T180" s="626"/>
      <c r="U180" s="626"/>
      <c r="V180" s="626"/>
      <c r="W180" s="626"/>
      <c r="X180" s="626"/>
      <c r="Y180" s="626"/>
      <c r="Z180" s="626"/>
      <c r="AA180" s="626"/>
      <c r="AB180" s="626"/>
      <c r="AC180" s="626"/>
      <c r="AD180" s="626"/>
      <c r="AE180" s="626"/>
      <c r="AF180" s="626"/>
      <c r="AG180" s="626"/>
      <c r="AH180" s="626"/>
      <c r="AI180" s="626"/>
      <c r="AJ180" s="626"/>
      <c r="AK180" s="626"/>
      <c r="AL180" s="626"/>
      <c r="AM180" s="626"/>
      <c r="AN180" s="626"/>
      <c r="AO180" s="626"/>
      <c r="AP180" s="626"/>
      <c r="AQ180" s="626"/>
      <c r="AR180" s="626"/>
      <c r="AS180" s="626"/>
      <c r="AT180" s="626"/>
      <c r="AU180" s="626"/>
      <c r="AV180" s="626"/>
      <c r="AW180" s="626"/>
      <c r="AX180" s="626"/>
      <c r="AY180" s="626"/>
      <c r="AZ180" s="626"/>
      <c r="BA180" s="626"/>
      <c r="BB180" s="627"/>
    </row>
    <row r="181" spans="1:54" x14ac:dyDescent="0.25">
      <c r="A181" s="626"/>
      <c r="B181" s="626"/>
      <c r="C181" s="626"/>
      <c r="D181" s="626"/>
      <c r="E181" s="626"/>
      <c r="F181" s="626"/>
      <c r="G181" s="626"/>
      <c r="H181" s="626"/>
      <c r="I181" s="626"/>
      <c r="J181" s="626"/>
      <c r="K181" s="626"/>
      <c r="L181" s="626"/>
      <c r="M181" s="626"/>
      <c r="N181" s="626"/>
      <c r="O181" s="626"/>
      <c r="P181" s="626"/>
      <c r="Q181" s="626"/>
      <c r="R181" s="626"/>
      <c r="S181" s="626"/>
      <c r="T181" s="626"/>
      <c r="U181" s="626"/>
      <c r="V181" s="626"/>
      <c r="W181" s="626"/>
      <c r="X181" s="626"/>
      <c r="Y181" s="626"/>
      <c r="Z181" s="626"/>
      <c r="AA181" s="626"/>
      <c r="AB181" s="626"/>
      <c r="AC181" s="626"/>
      <c r="AD181" s="626"/>
      <c r="AE181" s="626"/>
      <c r="AF181" s="626"/>
      <c r="AG181" s="626"/>
      <c r="AH181" s="626"/>
      <c r="AI181" s="626"/>
      <c r="AJ181" s="626"/>
      <c r="AK181" s="626"/>
      <c r="AL181" s="626"/>
      <c r="AM181" s="626"/>
      <c r="AN181" s="626"/>
      <c r="AO181" s="626"/>
      <c r="AP181" s="626"/>
      <c r="AQ181" s="626"/>
      <c r="AR181" s="626"/>
      <c r="AS181" s="626"/>
      <c r="AT181" s="626"/>
      <c r="AU181" s="626"/>
      <c r="AV181" s="626"/>
      <c r="AW181" s="626"/>
      <c r="AX181" s="626"/>
      <c r="AY181" s="626"/>
      <c r="AZ181" s="626"/>
      <c r="BA181" s="626"/>
      <c r="BB181" s="627"/>
    </row>
    <row r="182" spans="1:54" x14ac:dyDescent="0.25">
      <c r="A182" s="626"/>
      <c r="B182" s="626"/>
      <c r="C182" s="626"/>
      <c r="D182" s="626"/>
      <c r="E182" s="626"/>
      <c r="F182" s="626"/>
      <c r="G182" s="626"/>
      <c r="H182" s="626"/>
      <c r="I182" s="626"/>
      <c r="J182" s="626"/>
      <c r="K182" s="626"/>
      <c r="L182" s="626"/>
      <c r="M182" s="626"/>
      <c r="N182" s="626"/>
      <c r="O182" s="626"/>
      <c r="P182" s="626"/>
      <c r="Q182" s="626"/>
      <c r="R182" s="626"/>
      <c r="S182" s="626"/>
      <c r="T182" s="626"/>
      <c r="U182" s="626"/>
      <c r="V182" s="626"/>
      <c r="W182" s="626"/>
      <c r="X182" s="626"/>
      <c r="Y182" s="626"/>
      <c r="Z182" s="626"/>
      <c r="AA182" s="626"/>
      <c r="AB182" s="626"/>
      <c r="AC182" s="626"/>
      <c r="AD182" s="626"/>
      <c r="AE182" s="626"/>
      <c r="AF182" s="626"/>
      <c r="AG182" s="626"/>
      <c r="AH182" s="626"/>
      <c r="AI182" s="626"/>
      <c r="AJ182" s="626"/>
      <c r="AK182" s="626"/>
      <c r="AL182" s="626"/>
      <c r="AM182" s="626"/>
      <c r="AN182" s="626"/>
      <c r="AO182" s="626"/>
      <c r="AP182" s="626"/>
      <c r="AQ182" s="626"/>
      <c r="AR182" s="626"/>
      <c r="AS182" s="626"/>
      <c r="AT182" s="626"/>
      <c r="AU182" s="626"/>
      <c r="AV182" s="626"/>
      <c r="AW182" s="626"/>
      <c r="AX182" s="626"/>
      <c r="AY182" s="626"/>
      <c r="AZ182" s="626"/>
      <c r="BA182" s="626"/>
      <c r="BB182" s="627"/>
    </row>
    <row r="183" spans="1:54" x14ac:dyDescent="0.25">
      <c r="A183" s="626"/>
      <c r="B183" s="626"/>
      <c r="C183" s="626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6"/>
      <c r="AY183" s="626"/>
      <c r="AZ183" s="626"/>
      <c r="BA183" s="626"/>
      <c r="BB183" s="627"/>
    </row>
    <row r="184" spans="1:54" x14ac:dyDescent="0.25">
      <c r="A184" s="626"/>
      <c r="B184" s="626"/>
      <c r="C184" s="626"/>
      <c r="D184" s="626"/>
      <c r="E184" s="626"/>
      <c r="F184" s="626"/>
      <c r="G184" s="626"/>
      <c r="H184" s="626"/>
      <c r="I184" s="626"/>
      <c r="J184" s="626"/>
      <c r="K184" s="626"/>
      <c r="L184" s="626"/>
      <c r="M184" s="626"/>
      <c r="N184" s="626"/>
      <c r="O184" s="626"/>
      <c r="P184" s="626"/>
      <c r="Q184" s="626"/>
      <c r="R184" s="626"/>
      <c r="S184" s="626"/>
      <c r="T184" s="626"/>
      <c r="U184" s="626"/>
      <c r="V184" s="626"/>
      <c r="W184" s="626"/>
      <c r="X184" s="626"/>
      <c r="Y184" s="626"/>
      <c r="Z184" s="626"/>
      <c r="AA184" s="626"/>
      <c r="AB184" s="626"/>
      <c r="AC184" s="626"/>
      <c r="AD184" s="626"/>
      <c r="AE184" s="626"/>
      <c r="AF184" s="626"/>
      <c r="AG184" s="626"/>
      <c r="AH184" s="626"/>
      <c r="AI184" s="626"/>
      <c r="AJ184" s="626"/>
      <c r="AK184" s="626"/>
      <c r="AL184" s="626"/>
      <c r="AM184" s="626"/>
      <c r="AN184" s="626"/>
      <c r="AO184" s="626"/>
      <c r="AP184" s="626"/>
      <c r="AQ184" s="626"/>
      <c r="AR184" s="626"/>
      <c r="AS184" s="626"/>
      <c r="AT184" s="626"/>
      <c r="AU184" s="626"/>
      <c r="AV184" s="626"/>
      <c r="AW184" s="626"/>
      <c r="AX184" s="626"/>
      <c r="AY184" s="626"/>
      <c r="AZ184" s="626"/>
      <c r="BA184" s="626"/>
      <c r="BB184" s="627"/>
    </row>
    <row r="185" spans="1:54" x14ac:dyDescent="0.25">
      <c r="A185" s="629" t="s">
        <v>920</v>
      </c>
      <c r="B185" s="626"/>
      <c r="C185" s="626"/>
      <c r="D185" s="626"/>
      <c r="E185" s="626"/>
      <c r="F185" s="626"/>
      <c r="G185" s="626"/>
      <c r="H185" s="626"/>
      <c r="I185" s="626"/>
      <c r="J185" s="626"/>
      <c r="K185" s="626"/>
      <c r="L185" s="626"/>
      <c r="M185" s="626"/>
      <c r="N185" s="626"/>
      <c r="O185" s="626"/>
      <c r="P185" s="626"/>
      <c r="Q185" s="626"/>
      <c r="R185" s="626"/>
      <c r="S185" s="626"/>
      <c r="T185" s="626"/>
      <c r="U185" s="626"/>
      <c r="V185" s="626"/>
      <c r="W185" s="626"/>
      <c r="X185" s="626"/>
      <c r="Y185" s="626"/>
      <c r="Z185" s="626"/>
      <c r="AA185" s="626"/>
      <c r="AB185" s="626"/>
      <c r="AC185" s="626"/>
      <c r="AD185" s="626"/>
      <c r="AE185" s="626"/>
      <c r="AF185" s="626"/>
      <c r="AG185" s="626"/>
      <c r="AH185" s="626"/>
      <c r="AI185" s="626"/>
      <c r="AJ185" s="626"/>
      <c r="AK185" s="626"/>
      <c r="AL185" s="626"/>
      <c r="AM185" s="626"/>
      <c r="AN185" s="626"/>
      <c r="AO185" s="626"/>
      <c r="AP185" s="626"/>
      <c r="AQ185" s="626"/>
      <c r="AR185" s="626"/>
      <c r="AS185" s="626"/>
      <c r="AT185" s="626"/>
      <c r="AU185" s="626"/>
      <c r="AV185" s="626"/>
      <c r="AW185" s="626"/>
      <c r="AX185" s="626"/>
      <c r="AY185" s="626"/>
      <c r="AZ185" s="626"/>
      <c r="BA185" s="626"/>
      <c r="BB185" s="627"/>
    </row>
    <row r="186" spans="1:54" x14ac:dyDescent="0.25">
      <c r="A186" s="629" t="s">
        <v>921</v>
      </c>
      <c r="B186" s="626"/>
      <c r="C186" s="626"/>
      <c r="D186" s="626"/>
      <c r="E186" s="626"/>
      <c r="F186" s="626"/>
      <c r="G186" s="626"/>
      <c r="H186" s="626"/>
      <c r="I186" s="626"/>
      <c r="J186" s="626"/>
      <c r="K186" s="626"/>
      <c r="L186" s="683"/>
      <c r="M186" s="626"/>
      <c r="N186" s="626"/>
      <c r="O186" s="626"/>
      <c r="P186" s="626"/>
      <c r="Q186" s="626"/>
      <c r="R186" s="626"/>
      <c r="S186" s="626"/>
      <c r="T186" s="626"/>
      <c r="U186" s="626"/>
      <c r="V186" s="626"/>
      <c r="W186" s="626"/>
      <c r="X186" s="626"/>
      <c r="Y186" s="626"/>
      <c r="Z186" s="626"/>
      <c r="AA186" s="626"/>
      <c r="AB186" s="626"/>
      <c r="AC186" s="626"/>
      <c r="AD186" s="626"/>
      <c r="AE186" s="626"/>
      <c r="AF186" s="626"/>
      <c r="AG186" s="626"/>
      <c r="AH186" s="626"/>
      <c r="AI186" s="626"/>
      <c r="AJ186" s="626"/>
      <c r="AK186" s="626"/>
      <c r="AL186" s="626"/>
      <c r="AM186" s="626"/>
      <c r="AN186" s="626"/>
      <c r="AO186" s="626"/>
      <c r="AP186" s="626"/>
      <c r="AQ186" s="626"/>
      <c r="AR186" s="626"/>
      <c r="AS186" s="626"/>
      <c r="AT186" s="626"/>
      <c r="AU186" s="626"/>
      <c r="AV186" s="626"/>
      <c r="AW186" s="626"/>
      <c r="AX186" s="626"/>
      <c r="AY186" s="626"/>
      <c r="AZ186" s="626"/>
      <c r="BA186" s="626"/>
      <c r="BB186" s="627"/>
    </row>
    <row r="187" spans="1:54" x14ac:dyDescent="0.25">
      <c r="A187" s="626"/>
      <c r="B187" s="626"/>
      <c r="C187" s="626"/>
      <c r="D187" s="626"/>
      <c r="E187" s="626"/>
      <c r="F187" s="626"/>
      <c r="G187" s="626"/>
      <c r="H187" s="626"/>
      <c r="I187" s="626"/>
      <c r="J187" s="626"/>
      <c r="K187" s="626"/>
      <c r="L187" s="626"/>
      <c r="M187" s="626"/>
      <c r="N187" s="626"/>
      <c r="O187" s="626"/>
      <c r="P187" s="626"/>
      <c r="Q187" s="626"/>
      <c r="R187" s="626"/>
      <c r="S187" s="626"/>
      <c r="T187" s="626"/>
      <c r="U187" s="626"/>
      <c r="V187" s="626"/>
      <c r="W187" s="626"/>
      <c r="X187" s="626"/>
      <c r="Y187" s="626"/>
      <c r="Z187" s="626"/>
      <c r="AA187" s="626"/>
      <c r="AB187" s="626"/>
      <c r="AC187" s="626"/>
      <c r="AD187" s="626"/>
      <c r="AE187" s="626"/>
      <c r="AF187" s="626"/>
      <c r="AG187" s="626"/>
      <c r="AH187" s="626"/>
      <c r="AI187" s="626"/>
      <c r="AJ187" s="626"/>
      <c r="AK187" s="626"/>
      <c r="AL187" s="626"/>
      <c r="AM187" s="626"/>
      <c r="AN187" s="626"/>
      <c r="AO187" s="626"/>
      <c r="AP187" s="626"/>
      <c r="AQ187" s="626"/>
      <c r="AR187" s="626"/>
      <c r="AS187" s="626"/>
      <c r="AT187" s="626"/>
      <c r="AU187" s="626"/>
      <c r="AV187" s="626"/>
      <c r="AW187" s="626"/>
      <c r="AX187" s="626"/>
      <c r="AY187" s="626"/>
      <c r="AZ187" s="626"/>
      <c r="BA187" s="626"/>
      <c r="BB187" s="627"/>
    </row>
    <row r="188" spans="1:54" x14ac:dyDescent="0.25">
      <c r="A188" s="626"/>
      <c r="B188" s="626"/>
      <c r="C188" s="626"/>
      <c r="D188" s="626"/>
      <c r="E188" s="626"/>
      <c r="F188" s="626"/>
      <c r="G188" s="626"/>
      <c r="H188" s="626"/>
      <c r="I188" s="626"/>
      <c r="J188" s="626"/>
      <c r="K188" s="626"/>
      <c r="L188" s="626"/>
      <c r="M188" s="626"/>
      <c r="N188" s="626"/>
      <c r="O188" s="626"/>
      <c r="P188" s="626"/>
      <c r="Q188" s="626"/>
      <c r="R188" s="626"/>
      <c r="S188" s="626"/>
      <c r="T188" s="626"/>
      <c r="U188" s="626"/>
      <c r="V188" s="626"/>
      <c r="W188" s="626"/>
      <c r="X188" s="626"/>
      <c r="Y188" s="626"/>
      <c r="Z188" s="626"/>
      <c r="AA188" s="626"/>
      <c r="AB188" s="626"/>
      <c r="AC188" s="626"/>
      <c r="AD188" s="626"/>
      <c r="AE188" s="626"/>
      <c r="AF188" s="626"/>
      <c r="AG188" s="626"/>
      <c r="AH188" s="626"/>
      <c r="AI188" s="626"/>
      <c r="AJ188" s="626"/>
      <c r="AK188" s="626"/>
      <c r="AL188" s="626"/>
      <c r="AM188" s="626"/>
      <c r="AN188" s="626"/>
      <c r="AO188" s="626"/>
      <c r="AP188" s="626"/>
      <c r="AQ188" s="626"/>
      <c r="AR188" s="626"/>
      <c r="AS188" s="626"/>
      <c r="AT188" s="626"/>
      <c r="AU188" s="626"/>
      <c r="AV188" s="626"/>
      <c r="AW188" s="626"/>
      <c r="AX188" s="626"/>
      <c r="AY188" s="626"/>
      <c r="AZ188" s="626"/>
      <c r="BA188" s="626"/>
      <c r="BB188" s="627"/>
    </row>
    <row r="189" spans="1:54" x14ac:dyDescent="0.25">
      <c r="A189" s="626"/>
      <c r="B189" s="626"/>
      <c r="C189" s="626"/>
      <c r="D189" s="626"/>
      <c r="E189" s="626"/>
      <c r="F189" s="626"/>
      <c r="G189" s="626"/>
      <c r="H189" s="626"/>
      <c r="I189" s="626"/>
      <c r="J189" s="626"/>
      <c r="K189" s="626"/>
      <c r="L189" s="626"/>
      <c r="M189" s="626"/>
      <c r="N189" s="626"/>
      <c r="O189" s="626"/>
      <c r="P189" s="626"/>
      <c r="Q189" s="626"/>
      <c r="R189" s="626"/>
      <c r="S189" s="626"/>
      <c r="T189" s="626"/>
      <c r="U189" s="626"/>
      <c r="V189" s="626"/>
      <c r="W189" s="626"/>
      <c r="X189" s="626"/>
      <c r="Y189" s="626"/>
      <c r="Z189" s="626"/>
      <c r="AA189" s="626"/>
      <c r="AB189" s="626"/>
      <c r="AC189" s="626"/>
      <c r="AD189" s="626"/>
      <c r="AE189" s="626"/>
      <c r="AF189" s="626"/>
      <c r="AG189" s="626"/>
      <c r="AH189" s="626"/>
      <c r="AI189" s="626"/>
      <c r="AJ189" s="626"/>
      <c r="AK189" s="626"/>
      <c r="AL189" s="626"/>
      <c r="AM189" s="626"/>
      <c r="AN189" s="626"/>
      <c r="AO189" s="626"/>
      <c r="AP189" s="626"/>
      <c r="AQ189" s="626"/>
      <c r="AR189" s="626"/>
      <c r="AS189" s="626"/>
      <c r="AT189" s="626"/>
      <c r="AU189" s="626"/>
      <c r="AV189" s="626"/>
      <c r="AW189" s="626"/>
      <c r="AX189" s="626"/>
      <c r="AY189" s="626"/>
      <c r="AZ189" s="626"/>
      <c r="BA189" s="626"/>
      <c r="BB189" s="627"/>
    </row>
    <row r="190" spans="1:54" x14ac:dyDescent="0.25">
      <c r="A190" s="626"/>
      <c r="B190" s="626"/>
      <c r="C190" s="626"/>
      <c r="D190" s="626"/>
      <c r="E190" s="626"/>
      <c r="F190" s="626"/>
      <c r="G190" s="626"/>
      <c r="H190" s="626"/>
      <c r="I190" s="626"/>
      <c r="J190" s="626"/>
      <c r="K190" s="626"/>
      <c r="L190" s="626"/>
      <c r="M190" s="626"/>
      <c r="N190" s="626"/>
      <c r="O190" s="626"/>
      <c r="P190" s="626"/>
      <c r="Q190" s="626"/>
      <c r="R190" s="626"/>
      <c r="S190" s="626"/>
      <c r="T190" s="626"/>
      <c r="U190" s="626"/>
      <c r="V190" s="626"/>
      <c r="W190" s="626"/>
      <c r="X190" s="626"/>
      <c r="Y190" s="626"/>
      <c r="Z190" s="626"/>
      <c r="AA190" s="626"/>
      <c r="AB190" s="626"/>
      <c r="AC190" s="626"/>
      <c r="AD190" s="626"/>
      <c r="AE190" s="626"/>
      <c r="AF190" s="626"/>
      <c r="AG190" s="626"/>
      <c r="AH190" s="626"/>
      <c r="AI190" s="626"/>
      <c r="AJ190" s="626"/>
      <c r="AK190" s="626"/>
      <c r="AL190" s="626"/>
      <c r="AM190" s="626"/>
      <c r="AN190" s="626"/>
      <c r="AO190" s="626"/>
      <c r="AP190" s="626"/>
      <c r="AQ190" s="626"/>
      <c r="AR190" s="626"/>
      <c r="AS190" s="626"/>
      <c r="AT190" s="626"/>
      <c r="AU190" s="626"/>
      <c r="AV190" s="626"/>
      <c r="AW190" s="626"/>
      <c r="AX190" s="626"/>
      <c r="AY190" s="626"/>
      <c r="AZ190" s="626"/>
      <c r="BA190" s="626"/>
      <c r="BB190" s="627"/>
    </row>
    <row r="191" spans="1:54" x14ac:dyDescent="0.25">
      <c r="A191" s="626"/>
      <c r="B191" s="626"/>
      <c r="C191" s="626"/>
      <c r="D191" s="626"/>
      <c r="E191" s="626"/>
      <c r="F191" s="626"/>
      <c r="G191" s="626"/>
      <c r="H191" s="626"/>
      <c r="I191" s="626"/>
      <c r="J191" s="626"/>
      <c r="K191" s="626"/>
      <c r="L191" s="626"/>
      <c r="M191" s="626"/>
      <c r="N191" s="626"/>
      <c r="O191" s="626"/>
      <c r="P191" s="626"/>
      <c r="Q191" s="626"/>
      <c r="R191" s="626"/>
      <c r="S191" s="626"/>
      <c r="T191" s="626"/>
      <c r="U191" s="626"/>
      <c r="V191" s="626"/>
      <c r="W191" s="626"/>
      <c r="X191" s="626"/>
      <c r="Y191" s="626"/>
      <c r="Z191" s="626"/>
      <c r="AA191" s="626"/>
      <c r="AB191" s="626"/>
      <c r="AC191" s="626"/>
      <c r="AD191" s="626"/>
      <c r="AE191" s="626"/>
      <c r="AF191" s="626"/>
      <c r="AG191" s="626"/>
      <c r="AH191" s="626"/>
      <c r="AI191" s="626"/>
      <c r="AJ191" s="626"/>
      <c r="AK191" s="626"/>
      <c r="AL191" s="626"/>
      <c r="AM191" s="626"/>
      <c r="AN191" s="626"/>
      <c r="AO191" s="626"/>
      <c r="AP191" s="626"/>
      <c r="AQ191" s="626"/>
      <c r="AR191" s="626"/>
      <c r="AS191" s="626"/>
      <c r="AT191" s="626"/>
      <c r="AU191" s="626"/>
      <c r="AV191" s="626"/>
      <c r="AW191" s="626"/>
      <c r="AX191" s="626"/>
      <c r="AY191" s="626"/>
      <c r="AZ191" s="626"/>
      <c r="BA191" s="626"/>
      <c r="BB191" s="627"/>
    </row>
    <row r="192" spans="1:54" x14ac:dyDescent="0.25">
      <c r="A192" s="626"/>
      <c r="B192" s="626"/>
      <c r="C192" s="626"/>
      <c r="D192" s="626"/>
      <c r="E192" s="626"/>
      <c r="F192" s="626"/>
      <c r="G192" s="626"/>
      <c r="H192" s="626"/>
      <c r="I192" s="626"/>
      <c r="J192" s="626"/>
      <c r="K192" s="626"/>
      <c r="L192" s="626"/>
      <c r="M192" s="626"/>
      <c r="N192" s="626"/>
      <c r="O192" s="626"/>
      <c r="P192" s="626"/>
      <c r="Q192" s="626"/>
      <c r="R192" s="626"/>
      <c r="S192" s="626"/>
      <c r="T192" s="626"/>
      <c r="U192" s="626"/>
      <c r="V192" s="626"/>
      <c r="W192" s="626"/>
      <c r="X192" s="626"/>
      <c r="Y192" s="626"/>
      <c r="Z192" s="626"/>
      <c r="AA192" s="626"/>
      <c r="AB192" s="626"/>
      <c r="AC192" s="626"/>
      <c r="AD192" s="626"/>
      <c r="AE192" s="626"/>
      <c r="AF192" s="626"/>
      <c r="AG192" s="626"/>
      <c r="AH192" s="626"/>
      <c r="AI192" s="626"/>
      <c r="AJ192" s="626"/>
      <c r="AK192" s="626"/>
      <c r="AL192" s="626"/>
      <c r="AM192" s="626"/>
      <c r="AN192" s="626"/>
      <c r="AO192" s="626"/>
      <c r="AP192" s="626"/>
      <c r="AQ192" s="626"/>
      <c r="AR192" s="626"/>
      <c r="AS192" s="626"/>
      <c r="AT192" s="626"/>
      <c r="AU192" s="626"/>
      <c r="AV192" s="626"/>
      <c r="AW192" s="626"/>
      <c r="AX192" s="626"/>
      <c r="AY192" s="626"/>
      <c r="AZ192" s="626"/>
      <c r="BA192" s="626"/>
      <c r="BB192" s="627"/>
    </row>
    <row r="193" spans="1:54" x14ac:dyDescent="0.25">
      <c r="A193" s="626"/>
      <c r="B193" s="626"/>
      <c r="C193" s="626"/>
      <c r="D193" s="626"/>
      <c r="E193" s="626"/>
      <c r="F193" s="626"/>
      <c r="G193" s="626"/>
      <c r="H193" s="626"/>
      <c r="I193" s="626"/>
      <c r="J193" s="626"/>
      <c r="K193" s="626"/>
      <c r="L193" s="626"/>
      <c r="M193" s="626"/>
      <c r="N193" s="626"/>
      <c r="O193" s="626"/>
      <c r="P193" s="626"/>
      <c r="Q193" s="626"/>
      <c r="R193" s="626"/>
      <c r="S193" s="626"/>
      <c r="T193" s="626"/>
      <c r="U193" s="626"/>
      <c r="V193" s="626"/>
      <c r="W193" s="626"/>
      <c r="X193" s="626"/>
      <c r="Y193" s="626"/>
      <c r="Z193" s="626"/>
      <c r="AA193" s="626"/>
      <c r="AB193" s="626"/>
      <c r="AC193" s="626"/>
      <c r="AD193" s="626"/>
      <c r="AE193" s="626"/>
      <c r="AF193" s="626"/>
      <c r="AG193" s="626"/>
      <c r="AH193" s="626"/>
      <c r="AI193" s="626"/>
      <c r="AJ193" s="626"/>
      <c r="AK193" s="626"/>
      <c r="AL193" s="626"/>
      <c r="AM193" s="626"/>
      <c r="AN193" s="626"/>
      <c r="AO193" s="626"/>
      <c r="AP193" s="626"/>
      <c r="AQ193" s="626"/>
      <c r="AR193" s="626"/>
      <c r="AS193" s="626"/>
      <c r="AT193" s="626"/>
      <c r="AU193" s="626"/>
      <c r="AV193" s="626"/>
      <c r="AW193" s="626"/>
      <c r="AX193" s="626"/>
      <c r="AY193" s="626"/>
      <c r="AZ193" s="626"/>
      <c r="BA193" s="626"/>
      <c r="BB193" s="627"/>
    </row>
    <row r="194" spans="1:54" x14ac:dyDescent="0.25">
      <c r="A194" s="626"/>
      <c r="B194" s="626"/>
      <c r="C194" s="626"/>
      <c r="D194" s="626"/>
      <c r="E194" s="626"/>
      <c r="F194" s="626"/>
      <c r="G194" s="626"/>
      <c r="H194" s="626"/>
      <c r="I194" s="626"/>
      <c r="J194" s="626"/>
      <c r="K194" s="626"/>
      <c r="L194" s="626"/>
      <c r="M194" s="626"/>
      <c r="N194" s="626"/>
      <c r="O194" s="626"/>
      <c r="P194" s="626"/>
      <c r="Q194" s="626"/>
      <c r="R194" s="626"/>
      <c r="S194" s="626"/>
      <c r="T194" s="626"/>
      <c r="U194" s="626"/>
      <c r="V194" s="626"/>
      <c r="W194" s="626"/>
      <c r="X194" s="626"/>
      <c r="Y194" s="626"/>
      <c r="Z194" s="626"/>
      <c r="AA194" s="626"/>
      <c r="AB194" s="626"/>
      <c r="AC194" s="626"/>
      <c r="AD194" s="626"/>
      <c r="AE194" s="626"/>
      <c r="AF194" s="626"/>
      <c r="AG194" s="626"/>
      <c r="AH194" s="626"/>
      <c r="AI194" s="626"/>
      <c r="AJ194" s="626"/>
      <c r="AK194" s="626"/>
      <c r="AL194" s="626"/>
      <c r="AM194" s="626"/>
      <c r="AN194" s="626"/>
      <c r="AO194" s="626"/>
      <c r="AP194" s="626"/>
      <c r="AQ194" s="626"/>
      <c r="AR194" s="626"/>
      <c r="AS194" s="626"/>
      <c r="AT194" s="626"/>
      <c r="AU194" s="626"/>
      <c r="AV194" s="626"/>
      <c r="AW194" s="626"/>
      <c r="AX194" s="626"/>
      <c r="AY194" s="626"/>
      <c r="AZ194" s="626"/>
      <c r="BA194" s="626"/>
      <c r="BB194" s="627"/>
    </row>
    <row r="195" spans="1:54" x14ac:dyDescent="0.25">
      <c r="A195" s="626"/>
      <c r="B195" s="626"/>
      <c r="C195" s="626"/>
      <c r="D195" s="626"/>
      <c r="E195" s="626"/>
      <c r="F195" s="626"/>
      <c r="G195" s="626"/>
      <c r="H195" s="626"/>
      <c r="I195" s="626"/>
      <c r="J195" s="626"/>
      <c r="K195" s="626"/>
      <c r="L195" s="626"/>
      <c r="M195" s="626"/>
      <c r="N195" s="626"/>
      <c r="O195" s="626"/>
      <c r="P195" s="626"/>
      <c r="Q195" s="626"/>
      <c r="R195" s="626"/>
      <c r="S195" s="626"/>
      <c r="T195" s="626"/>
      <c r="U195" s="626"/>
      <c r="V195" s="626"/>
      <c r="W195" s="626"/>
      <c r="X195" s="626"/>
      <c r="Y195" s="626"/>
      <c r="Z195" s="626"/>
      <c r="AA195" s="626"/>
      <c r="AB195" s="626"/>
      <c r="AC195" s="626"/>
      <c r="AD195" s="626"/>
      <c r="AE195" s="626"/>
      <c r="AF195" s="626"/>
      <c r="AG195" s="626"/>
      <c r="AH195" s="626"/>
      <c r="AI195" s="626"/>
      <c r="AJ195" s="626"/>
      <c r="AK195" s="626"/>
      <c r="AL195" s="626"/>
      <c r="AM195" s="626"/>
      <c r="AN195" s="626"/>
      <c r="AO195" s="626"/>
      <c r="AP195" s="626"/>
      <c r="AQ195" s="626"/>
      <c r="AR195" s="626"/>
      <c r="AS195" s="626"/>
      <c r="AT195" s="626"/>
      <c r="AU195" s="626"/>
      <c r="AV195" s="626"/>
      <c r="AW195" s="626"/>
      <c r="AX195" s="626"/>
      <c r="AY195" s="626"/>
      <c r="AZ195" s="626"/>
      <c r="BA195" s="626"/>
      <c r="BB195" s="627"/>
    </row>
    <row r="196" spans="1:54" x14ac:dyDescent="0.25">
      <c r="A196" s="626"/>
      <c r="B196" s="626"/>
      <c r="C196" s="626"/>
      <c r="D196" s="626"/>
      <c r="E196" s="626"/>
      <c r="F196" s="626"/>
      <c r="G196" s="626"/>
      <c r="H196" s="626"/>
      <c r="I196" s="626"/>
      <c r="J196" s="626"/>
      <c r="K196" s="626"/>
      <c r="L196" s="626"/>
      <c r="M196" s="626"/>
      <c r="N196" s="626"/>
      <c r="O196" s="626"/>
      <c r="P196" s="626"/>
      <c r="Q196" s="626"/>
      <c r="R196" s="626"/>
      <c r="S196" s="626"/>
      <c r="T196" s="626"/>
      <c r="U196" s="626"/>
      <c r="V196" s="626"/>
      <c r="W196" s="626"/>
      <c r="X196" s="626"/>
      <c r="Y196" s="626"/>
      <c r="Z196" s="626"/>
      <c r="AA196" s="626"/>
      <c r="AB196" s="626"/>
      <c r="AC196" s="626"/>
      <c r="AD196" s="626"/>
      <c r="AE196" s="626"/>
      <c r="AF196" s="626"/>
      <c r="AG196" s="626"/>
      <c r="AH196" s="626"/>
      <c r="AI196" s="626"/>
      <c r="AJ196" s="626"/>
      <c r="AK196" s="626"/>
      <c r="AL196" s="626"/>
      <c r="AM196" s="626"/>
      <c r="AN196" s="626"/>
      <c r="AO196" s="626"/>
      <c r="AP196" s="626"/>
      <c r="AQ196" s="626"/>
      <c r="AR196" s="626"/>
      <c r="AS196" s="626"/>
      <c r="AT196" s="626"/>
      <c r="AU196" s="626"/>
      <c r="AV196" s="626"/>
      <c r="AW196" s="626"/>
      <c r="AX196" s="626"/>
      <c r="AY196" s="626"/>
      <c r="AZ196" s="626"/>
      <c r="BA196" s="626"/>
      <c r="BB196" s="627"/>
    </row>
    <row r="197" spans="1:54" x14ac:dyDescent="0.25">
      <c r="A197" s="626"/>
      <c r="B197" s="626"/>
      <c r="C197" s="626"/>
      <c r="D197" s="626"/>
      <c r="E197" s="626"/>
      <c r="F197" s="626"/>
      <c r="G197" s="626"/>
      <c r="H197" s="626"/>
      <c r="I197" s="626"/>
      <c r="J197" s="626"/>
      <c r="K197" s="626"/>
      <c r="L197" s="626"/>
      <c r="M197" s="626"/>
      <c r="N197" s="626"/>
      <c r="O197" s="626"/>
      <c r="P197" s="626"/>
      <c r="Q197" s="626"/>
      <c r="R197" s="626"/>
      <c r="S197" s="626"/>
      <c r="T197" s="626"/>
      <c r="U197" s="626"/>
      <c r="V197" s="626"/>
      <c r="W197" s="626"/>
      <c r="X197" s="626"/>
      <c r="Y197" s="626"/>
      <c r="Z197" s="626"/>
      <c r="AA197" s="626"/>
      <c r="AB197" s="626"/>
      <c r="AC197" s="626"/>
      <c r="AD197" s="626"/>
      <c r="AE197" s="626"/>
      <c r="AF197" s="626"/>
      <c r="AG197" s="626"/>
      <c r="AH197" s="626"/>
      <c r="AI197" s="626"/>
      <c r="AJ197" s="626"/>
      <c r="AK197" s="626"/>
      <c r="AL197" s="626"/>
      <c r="AM197" s="626"/>
      <c r="AN197" s="626"/>
      <c r="AO197" s="626"/>
      <c r="AP197" s="626"/>
      <c r="AQ197" s="626"/>
      <c r="AR197" s="626"/>
      <c r="AS197" s="626"/>
      <c r="AT197" s="626"/>
      <c r="AU197" s="626"/>
      <c r="AV197" s="626"/>
      <c r="AW197" s="626"/>
      <c r="AX197" s="626"/>
      <c r="AY197" s="626"/>
      <c r="AZ197" s="626"/>
      <c r="BA197" s="626"/>
      <c r="BB197" s="627"/>
    </row>
    <row r="198" spans="1:54" x14ac:dyDescent="0.25">
      <c r="A198" s="626"/>
      <c r="B198" s="626"/>
      <c r="C198" s="626"/>
      <c r="D198" s="626"/>
      <c r="E198" s="626"/>
      <c r="F198" s="626"/>
      <c r="G198" s="626"/>
      <c r="H198" s="626"/>
      <c r="I198" s="626"/>
      <c r="J198" s="626"/>
      <c r="K198" s="626"/>
      <c r="L198" s="626"/>
      <c r="M198" s="626"/>
      <c r="N198" s="626"/>
      <c r="O198" s="626"/>
      <c r="P198" s="626"/>
      <c r="Q198" s="626"/>
      <c r="R198" s="626"/>
      <c r="S198" s="626"/>
      <c r="T198" s="626"/>
      <c r="U198" s="626"/>
      <c r="V198" s="626"/>
      <c r="W198" s="626"/>
      <c r="X198" s="626"/>
      <c r="Y198" s="626"/>
      <c r="Z198" s="626"/>
      <c r="AA198" s="626"/>
      <c r="AB198" s="626"/>
      <c r="AC198" s="626"/>
      <c r="AD198" s="626"/>
      <c r="AE198" s="626"/>
      <c r="AF198" s="626"/>
      <c r="AG198" s="626"/>
      <c r="AH198" s="626"/>
      <c r="AI198" s="626"/>
      <c r="AJ198" s="626"/>
      <c r="AK198" s="626"/>
      <c r="AL198" s="626"/>
      <c r="AM198" s="626"/>
      <c r="AN198" s="626"/>
      <c r="AO198" s="626"/>
      <c r="AP198" s="626"/>
      <c r="AQ198" s="626"/>
      <c r="AR198" s="626"/>
      <c r="AS198" s="626"/>
      <c r="AT198" s="626"/>
      <c r="AU198" s="626"/>
      <c r="AV198" s="626"/>
      <c r="AW198" s="626"/>
      <c r="AX198" s="626"/>
      <c r="AY198" s="626"/>
      <c r="AZ198" s="626"/>
      <c r="BA198" s="626"/>
      <c r="BB198" s="627"/>
    </row>
    <row r="199" spans="1:54" x14ac:dyDescent="0.25">
      <c r="A199" s="626"/>
      <c r="B199" s="626"/>
      <c r="C199" s="626"/>
      <c r="D199" s="626"/>
      <c r="E199" s="626"/>
      <c r="F199" s="626"/>
      <c r="G199" s="626"/>
      <c r="H199" s="626"/>
      <c r="I199" s="626"/>
      <c r="J199" s="626"/>
      <c r="K199" s="626"/>
      <c r="L199" s="626"/>
      <c r="M199" s="626"/>
      <c r="N199" s="626"/>
      <c r="O199" s="626"/>
      <c r="P199" s="626"/>
      <c r="Q199" s="626"/>
      <c r="R199" s="626"/>
      <c r="S199" s="626"/>
      <c r="T199" s="626"/>
      <c r="U199" s="626"/>
      <c r="V199" s="626"/>
      <c r="W199" s="626"/>
      <c r="X199" s="626"/>
      <c r="Y199" s="626"/>
      <c r="Z199" s="626"/>
      <c r="AA199" s="626"/>
      <c r="AB199" s="626"/>
      <c r="AC199" s="626"/>
      <c r="AD199" s="626"/>
      <c r="AE199" s="626"/>
      <c r="AF199" s="626"/>
      <c r="AG199" s="626"/>
      <c r="AH199" s="626"/>
      <c r="AI199" s="626"/>
      <c r="AJ199" s="626"/>
      <c r="AK199" s="626"/>
      <c r="AL199" s="626"/>
      <c r="AM199" s="626"/>
      <c r="AN199" s="626"/>
      <c r="AO199" s="626"/>
      <c r="AP199" s="626"/>
      <c r="AQ199" s="626"/>
      <c r="AR199" s="626"/>
      <c r="AS199" s="626"/>
      <c r="AT199" s="626"/>
      <c r="AU199" s="626"/>
      <c r="AV199" s="626"/>
      <c r="AW199" s="626"/>
      <c r="AX199" s="626"/>
      <c r="AY199" s="626"/>
      <c r="AZ199" s="626"/>
      <c r="BA199" s="626"/>
      <c r="BB199" s="627"/>
    </row>
    <row r="200" spans="1:54" x14ac:dyDescent="0.25">
      <c r="A200" s="626"/>
      <c r="B200" s="626"/>
      <c r="C200" s="626"/>
      <c r="D200" s="626"/>
      <c r="E200" s="626"/>
      <c r="F200" s="626"/>
      <c r="G200" s="626"/>
      <c r="H200" s="626"/>
      <c r="I200" s="626"/>
      <c r="J200" s="626"/>
      <c r="K200" s="626"/>
      <c r="L200" s="626"/>
      <c r="M200" s="626"/>
      <c r="N200" s="626"/>
      <c r="O200" s="626"/>
      <c r="P200" s="626"/>
      <c r="Q200" s="626"/>
      <c r="R200" s="626"/>
      <c r="S200" s="626"/>
      <c r="T200" s="626"/>
      <c r="U200" s="626"/>
      <c r="V200" s="626"/>
      <c r="W200" s="626"/>
      <c r="X200" s="626"/>
      <c r="Y200" s="626"/>
      <c r="Z200" s="626"/>
      <c r="AA200" s="626"/>
      <c r="AB200" s="626"/>
      <c r="AC200" s="626"/>
      <c r="AD200" s="626"/>
      <c r="AE200" s="626"/>
      <c r="AF200" s="626"/>
      <c r="AG200" s="626"/>
      <c r="AH200" s="626"/>
      <c r="AI200" s="626"/>
      <c r="AJ200" s="626"/>
      <c r="AK200" s="626"/>
      <c r="AL200" s="626"/>
      <c r="AM200" s="626"/>
      <c r="AN200" s="626"/>
      <c r="AO200" s="626"/>
      <c r="AP200" s="626"/>
      <c r="AQ200" s="626"/>
      <c r="AR200" s="626"/>
      <c r="AS200" s="626"/>
      <c r="AT200" s="626"/>
      <c r="AU200" s="626"/>
      <c r="AV200" s="626"/>
      <c r="AW200" s="626"/>
      <c r="AX200" s="626"/>
      <c r="AY200" s="626"/>
      <c r="AZ200" s="626"/>
      <c r="BA200" s="626"/>
      <c r="BB200" s="627"/>
    </row>
    <row r="201" spans="1:54" x14ac:dyDescent="0.25">
      <c r="A201" s="629" t="s">
        <v>922</v>
      </c>
      <c r="B201" s="626"/>
      <c r="C201" s="626"/>
      <c r="D201" s="626"/>
      <c r="E201" s="626"/>
      <c r="F201" s="626"/>
      <c r="G201" s="626"/>
      <c r="H201" s="626"/>
      <c r="I201" s="626"/>
      <c r="J201" s="626"/>
      <c r="K201" s="626"/>
      <c r="L201" s="626"/>
      <c r="M201" s="626"/>
      <c r="N201" s="626"/>
      <c r="O201" s="626"/>
      <c r="P201" s="626"/>
      <c r="Q201" s="626"/>
      <c r="R201" s="626"/>
      <c r="S201" s="626"/>
      <c r="T201" s="626"/>
      <c r="U201" s="626"/>
      <c r="V201" s="626"/>
      <c r="W201" s="626"/>
      <c r="X201" s="626"/>
      <c r="Y201" s="626"/>
      <c r="Z201" s="626"/>
      <c r="AA201" s="626"/>
      <c r="AB201" s="626"/>
      <c r="AC201" s="626"/>
      <c r="AD201" s="626"/>
      <c r="AE201" s="626"/>
      <c r="AF201" s="626"/>
      <c r="AG201" s="626"/>
      <c r="AH201" s="626"/>
      <c r="AI201" s="626"/>
      <c r="AJ201" s="626"/>
      <c r="AK201" s="626"/>
      <c r="AL201" s="626"/>
      <c r="AM201" s="626"/>
      <c r="AN201" s="626"/>
      <c r="AO201" s="626"/>
      <c r="AP201" s="626"/>
      <c r="AQ201" s="626"/>
      <c r="AR201" s="626"/>
      <c r="AS201" s="626"/>
      <c r="AT201" s="626"/>
      <c r="AU201" s="626"/>
      <c r="AV201" s="626"/>
      <c r="AW201" s="626"/>
      <c r="AX201" s="626"/>
      <c r="AY201" s="626"/>
      <c r="AZ201" s="626"/>
      <c r="BA201" s="626"/>
      <c r="BB201" s="627"/>
    </row>
    <row r="202" spans="1:54" x14ac:dyDescent="0.25">
      <c r="A202" s="626"/>
      <c r="B202" s="626"/>
      <c r="C202" s="626"/>
      <c r="D202" s="626"/>
      <c r="E202" s="626"/>
      <c r="F202" s="626"/>
      <c r="G202" s="626"/>
      <c r="H202" s="626"/>
      <c r="I202" s="626"/>
      <c r="J202" s="626"/>
      <c r="K202" s="626"/>
      <c r="L202" s="626"/>
      <c r="M202" s="626"/>
      <c r="N202" s="626"/>
      <c r="O202" s="626"/>
      <c r="P202" s="626"/>
      <c r="Q202" s="626"/>
      <c r="R202" s="626"/>
      <c r="S202" s="626"/>
      <c r="T202" s="626"/>
      <c r="U202" s="626"/>
      <c r="V202" s="626"/>
      <c r="W202" s="626"/>
      <c r="X202" s="626"/>
      <c r="Y202" s="626"/>
      <c r="Z202" s="626"/>
      <c r="AA202" s="626"/>
      <c r="AB202" s="626"/>
      <c r="AC202" s="626"/>
      <c r="AD202" s="626"/>
      <c r="AE202" s="626"/>
      <c r="AF202" s="626"/>
      <c r="AG202" s="626"/>
      <c r="AH202" s="626"/>
      <c r="AI202" s="626"/>
      <c r="AJ202" s="626"/>
      <c r="AK202" s="626"/>
      <c r="AL202" s="626"/>
      <c r="AM202" s="626"/>
      <c r="AN202" s="626"/>
      <c r="AO202" s="626"/>
      <c r="AP202" s="626"/>
      <c r="AQ202" s="626"/>
      <c r="AR202" s="626"/>
      <c r="AS202" s="626"/>
      <c r="AT202" s="626"/>
      <c r="AU202" s="626"/>
      <c r="AV202" s="626"/>
      <c r="AW202" s="626"/>
      <c r="AX202" s="626"/>
      <c r="AY202" s="626"/>
      <c r="AZ202" s="626"/>
      <c r="BA202" s="626"/>
      <c r="BB202" s="627"/>
    </row>
    <row r="203" spans="1:54" x14ac:dyDescent="0.25">
      <c r="A203" s="626"/>
      <c r="B203" s="626"/>
      <c r="C203" s="626"/>
      <c r="D203" s="626"/>
      <c r="E203" s="626"/>
      <c r="F203" s="626"/>
      <c r="G203" s="626"/>
      <c r="H203" s="626"/>
      <c r="I203" s="626"/>
      <c r="J203" s="626"/>
      <c r="K203" s="626"/>
      <c r="L203" s="626"/>
      <c r="M203" s="626"/>
      <c r="N203" s="626"/>
      <c r="O203" s="626"/>
      <c r="P203" s="626"/>
      <c r="Q203" s="626"/>
      <c r="R203" s="626"/>
      <c r="S203" s="626"/>
      <c r="T203" s="626"/>
      <c r="U203" s="626"/>
      <c r="V203" s="626"/>
      <c r="W203" s="626"/>
      <c r="X203" s="626"/>
      <c r="Y203" s="626"/>
      <c r="Z203" s="626"/>
      <c r="AA203" s="626"/>
      <c r="AB203" s="626"/>
      <c r="AC203" s="626"/>
      <c r="AD203" s="626"/>
      <c r="AE203" s="626"/>
      <c r="AF203" s="626"/>
      <c r="AG203" s="626"/>
      <c r="AH203" s="626"/>
      <c r="AI203" s="626"/>
      <c r="AJ203" s="626"/>
      <c r="AK203" s="626"/>
      <c r="AL203" s="626"/>
      <c r="AM203" s="626"/>
      <c r="AN203" s="626"/>
      <c r="AO203" s="626"/>
      <c r="AP203" s="626"/>
      <c r="AQ203" s="626"/>
      <c r="AR203" s="626"/>
      <c r="AS203" s="626"/>
      <c r="AT203" s="626"/>
      <c r="AU203" s="626"/>
      <c r="AV203" s="626"/>
      <c r="AW203" s="626"/>
      <c r="AX203" s="626"/>
      <c r="AY203" s="626"/>
      <c r="AZ203" s="626"/>
      <c r="BA203" s="626"/>
      <c r="BB203" s="627"/>
    </row>
    <row r="204" spans="1:54" x14ac:dyDescent="0.25">
      <c r="A204" s="626"/>
      <c r="B204" s="626"/>
      <c r="C204" s="626"/>
      <c r="D204" s="626"/>
      <c r="E204" s="626"/>
      <c r="F204" s="626"/>
      <c r="G204" s="626"/>
      <c r="H204" s="626"/>
      <c r="I204" s="626"/>
      <c r="J204" s="626"/>
      <c r="K204" s="626"/>
      <c r="L204" s="626"/>
      <c r="M204" s="626"/>
      <c r="N204" s="626"/>
      <c r="O204" s="626"/>
      <c r="P204" s="626"/>
      <c r="Q204" s="626"/>
      <c r="R204" s="626"/>
      <c r="S204" s="626"/>
      <c r="T204" s="626"/>
      <c r="U204" s="626"/>
      <c r="V204" s="626"/>
      <c r="W204" s="626"/>
      <c r="X204" s="626"/>
      <c r="Y204" s="626"/>
      <c r="Z204" s="626"/>
      <c r="AA204" s="626"/>
      <c r="AB204" s="626"/>
      <c r="AC204" s="626"/>
      <c r="AD204" s="626"/>
      <c r="AE204" s="626"/>
      <c r="AF204" s="626"/>
      <c r="AG204" s="626"/>
      <c r="AH204" s="626"/>
      <c r="AI204" s="626"/>
      <c r="AJ204" s="626"/>
      <c r="AK204" s="626"/>
      <c r="AL204" s="626"/>
      <c r="AM204" s="626"/>
      <c r="AN204" s="626"/>
      <c r="AO204" s="626"/>
      <c r="AP204" s="626"/>
      <c r="AQ204" s="626"/>
      <c r="AR204" s="626"/>
      <c r="AS204" s="626"/>
      <c r="AT204" s="626"/>
      <c r="AU204" s="626"/>
      <c r="AV204" s="626"/>
      <c r="AW204" s="626"/>
      <c r="AX204" s="626"/>
      <c r="AY204" s="626"/>
      <c r="AZ204" s="626"/>
      <c r="BA204" s="626"/>
      <c r="BB204" s="627"/>
    </row>
    <row r="205" spans="1:54" x14ac:dyDescent="0.25">
      <c r="A205" s="626"/>
      <c r="B205" s="626"/>
      <c r="C205" s="626"/>
      <c r="D205" s="626"/>
      <c r="E205" s="626"/>
      <c r="F205" s="626"/>
      <c r="G205" s="626"/>
      <c r="H205" s="626"/>
      <c r="I205" s="626"/>
      <c r="J205" s="626"/>
      <c r="K205" s="626"/>
      <c r="L205" s="626"/>
      <c r="M205" s="626"/>
      <c r="N205" s="626"/>
      <c r="O205" s="626"/>
      <c r="P205" s="626"/>
      <c r="Q205" s="626"/>
      <c r="R205" s="626"/>
      <c r="S205" s="626"/>
      <c r="T205" s="626"/>
      <c r="U205" s="626"/>
      <c r="V205" s="626"/>
      <c r="W205" s="626"/>
      <c r="X205" s="626"/>
      <c r="Y205" s="626"/>
      <c r="Z205" s="626"/>
      <c r="AA205" s="626"/>
      <c r="AB205" s="626"/>
      <c r="AC205" s="626"/>
      <c r="AD205" s="626"/>
      <c r="AE205" s="626"/>
      <c r="AF205" s="626"/>
      <c r="AG205" s="626"/>
      <c r="AH205" s="626"/>
      <c r="AI205" s="626"/>
      <c r="AJ205" s="626"/>
      <c r="AK205" s="626"/>
      <c r="AL205" s="626"/>
      <c r="AM205" s="626"/>
      <c r="AN205" s="626"/>
      <c r="AO205" s="626"/>
      <c r="AP205" s="626"/>
      <c r="AQ205" s="626"/>
      <c r="AR205" s="626"/>
      <c r="AS205" s="626"/>
      <c r="AT205" s="626"/>
      <c r="AU205" s="626"/>
      <c r="AV205" s="626"/>
      <c r="AW205" s="626"/>
      <c r="AX205" s="626"/>
      <c r="AY205" s="626"/>
      <c r="AZ205" s="626"/>
      <c r="BA205" s="626"/>
      <c r="BB205" s="627"/>
    </row>
    <row r="206" spans="1:54" x14ac:dyDescent="0.25">
      <c r="A206" s="626"/>
      <c r="B206" s="626"/>
      <c r="C206" s="626"/>
      <c r="D206" s="626"/>
      <c r="E206" s="626"/>
      <c r="F206" s="626"/>
      <c r="G206" s="626"/>
      <c r="H206" s="626"/>
      <c r="I206" s="626"/>
      <c r="J206" s="626"/>
      <c r="K206" s="626"/>
      <c r="L206" s="626"/>
      <c r="M206" s="626"/>
      <c r="N206" s="626"/>
      <c r="O206" s="626"/>
      <c r="P206" s="626"/>
      <c r="Q206" s="626"/>
      <c r="R206" s="626"/>
      <c r="S206" s="626"/>
      <c r="T206" s="626"/>
      <c r="U206" s="626"/>
      <c r="V206" s="626"/>
      <c r="W206" s="626"/>
      <c r="X206" s="626"/>
      <c r="Y206" s="626"/>
      <c r="Z206" s="626"/>
      <c r="AA206" s="626"/>
      <c r="AB206" s="626"/>
      <c r="AC206" s="626"/>
      <c r="AD206" s="626"/>
      <c r="AE206" s="626"/>
      <c r="AF206" s="626"/>
      <c r="AG206" s="626"/>
      <c r="AH206" s="626"/>
      <c r="AI206" s="626"/>
      <c r="AJ206" s="626"/>
      <c r="AK206" s="626"/>
      <c r="AL206" s="626"/>
      <c r="AM206" s="626"/>
      <c r="AN206" s="626"/>
      <c r="AO206" s="626"/>
      <c r="AP206" s="626"/>
      <c r="AQ206" s="626"/>
      <c r="AR206" s="626"/>
      <c r="AS206" s="626"/>
      <c r="AT206" s="626"/>
      <c r="AU206" s="626"/>
      <c r="AV206" s="626"/>
      <c r="AW206" s="626"/>
      <c r="AX206" s="626"/>
      <c r="AY206" s="626"/>
      <c r="AZ206" s="626"/>
      <c r="BA206" s="626"/>
      <c r="BB206" s="627"/>
    </row>
    <row r="207" spans="1:54" x14ac:dyDescent="0.25">
      <c r="A207" s="626"/>
      <c r="B207" s="626"/>
      <c r="C207" s="626"/>
      <c r="D207" s="626"/>
      <c r="E207" s="626"/>
      <c r="F207" s="626"/>
      <c r="G207" s="626"/>
      <c r="H207" s="626"/>
      <c r="I207" s="626"/>
      <c r="J207" s="626"/>
      <c r="K207" s="626"/>
      <c r="L207" s="626"/>
      <c r="M207" s="626"/>
      <c r="N207" s="626"/>
      <c r="O207" s="626"/>
      <c r="P207" s="626"/>
      <c r="Q207" s="626"/>
      <c r="R207" s="626"/>
      <c r="S207" s="626"/>
      <c r="T207" s="626"/>
      <c r="U207" s="626"/>
      <c r="V207" s="626"/>
      <c r="W207" s="626"/>
      <c r="X207" s="626"/>
      <c r="Y207" s="626"/>
      <c r="Z207" s="626"/>
      <c r="AA207" s="626"/>
      <c r="AB207" s="626"/>
      <c r="AC207" s="626"/>
      <c r="AD207" s="626"/>
      <c r="AE207" s="626"/>
      <c r="AF207" s="626"/>
      <c r="AG207" s="626"/>
      <c r="AH207" s="626"/>
      <c r="AI207" s="626"/>
      <c r="AJ207" s="626"/>
      <c r="AK207" s="626"/>
      <c r="AL207" s="626"/>
      <c r="AM207" s="626"/>
      <c r="AN207" s="626"/>
      <c r="AO207" s="626"/>
      <c r="AP207" s="626"/>
      <c r="AQ207" s="626"/>
      <c r="AR207" s="626"/>
      <c r="AS207" s="626"/>
      <c r="AT207" s="626"/>
      <c r="AU207" s="626"/>
      <c r="AV207" s="626"/>
      <c r="AW207" s="626"/>
      <c r="AX207" s="626"/>
      <c r="AY207" s="626"/>
      <c r="AZ207" s="626"/>
      <c r="BA207" s="626"/>
      <c r="BB207" s="627"/>
    </row>
    <row r="208" spans="1:54" x14ac:dyDescent="0.25">
      <c r="A208" s="626"/>
      <c r="B208" s="626"/>
      <c r="C208" s="626"/>
      <c r="D208" s="626"/>
      <c r="E208" s="626"/>
      <c r="F208" s="626"/>
      <c r="G208" s="626"/>
      <c r="H208" s="626"/>
      <c r="I208" s="626"/>
      <c r="J208" s="626"/>
      <c r="K208" s="626"/>
      <c r="L208" s="626"/>
      <c r="M208" s="626"/>
      <c r="N208" s="626"/>
      <c r="O208" s="626"/>
      <c r="P208" s="626"/>
      <c r="Q208" s="626"/>
      <c r="R208" s="626"/>
      <c r="S208" s="626"/>
      <c r="T208" s="626"/>
      <c r="U208" s="626"/>
      <c r="V208" s="626"/>
      <c r="W208" s="626"/>
      <c r="X208" s="626"/>
      <c r="Y208" s="626"/>
      <c r="Z208" s="626"/>
      <c r="AA208" s="626"/>
      <c r="AB208" s="626"/>
      <c r="AC208" s="626"/>
      <c r="AD208" s="626"/>
      <c r="AE208" s="626"/>
      <c r="AF208" s="626"/>
      <c r="AG208" s="626"/>
      <c r="AH208" s="626"/>
      <c r="AI208" s="626"/>
      <c r="AJ208" s="626"/>
      <c r="AK208" s="626"/>
      <c r="AL208" s="626"/>
      <c r="AM208" s="626"/>
      <c r="AN208" s="626"/>
      <c r="AO208" s="626"/>
      <c r="AP208" s="626"/>
      <c r="AQ208" s="626"/>
      <c r="AR208" s="626"/>
      <c r="AS208" s="626"/>
      <c r="AT208" s="626"/>
      <c r="AU208" s="626"/>
      <c r="AV208" s="626"/>
      <c r="AW208" s="626"/>
      <c r="AX208" s="626"/>
      <c r="AY208" s="626"/>
      <c r="AZ208" s="626"/>
      <c r="BA208" s="626"/>
      <c r="BB208" s="627"/>
    </row>
    <row r="209" spans="1:54" x14ac:dyDescent="0.25">
      <c r="A209" s="626"/>
      <c r="B209" s="626"/>
      <c r="C209" s="626"/>
      <c r="D209" s="626"/>
      <c r="E209" s="626"/>
      <c r="F209" s="626"/>
      <c r="G209" s="626"/>
      <c r="H209" s="626"/>
      <c r="I209" s="626"/>
      <c r="J209" s="626"/>
      <c r="K209" s="626"/>
      <c r="L209" s="626"/>
      <c r="M209" s="626"/>
      <c r="N209" s="626"/>
      <c r="O209" s="626"/>
      <c r="P209" s="626"/>
      <c r="Q209" s="626"/>
      <c r="R209" s="626"/>
      <c r="S209" s="626"/>
      <c r="T209" s="626"/>
      <c r="U209" s="626"/>
      <c r="V209" s="626"/>
      <c r="W209" s="626"/>
      <c r="X209" s="626"/>
      <c r="Y209" s="626"/>
      <c r="Z209" s="626"/>
      <c r="AA209" s="626"/>
      <c r="AB209" s="626"/>
      <c r="AC209" s="626"/>
      <c r="AD209" s="626"/>
      <c r="AE209" s="626"/>
      <c r="AF209" s="626"/>
      <c r="AG209" s="626"/>
      <c r="AH209" s="626"/>
      <c r="AI209" s="626"/>
      <c r="AJ209" s="626"/>
      <c r="AK209" s="626"/>
      <c r="AL209" s="626"/>
      <c r="AM209" s="626"/>
      <c r="AN209" s="626"/>
      <c r="AO209" s="626"/>
      <c r="AP209" s="626"/>
      <c r="AQ209" s="626"/>
      <c r="AR209" s="626"/>
      <c r="AS209" s="626"/>
      <c r="AT209" s="626"/>
      <c r="AU209" s="626"/>
      <c r="AV209" s="626"/>
      <c r="AW209" s="626"/>
      <c r="AX209" s="626"/>
      <c r="AY209" s="626"/>
      <c r="AZ209" s="626"/>
      <c r="BA209" s="626"/>
      <c r="BB209" s="627"/>
    </row>
    <row r="210" spans="1:54" x14ac:dyDescent="0.25">
      <c r="A210" s="626"/>
      <c r="B210" s="626"/>
      <c r="C210" s="626"/>
      <c r="D210" s="626"/>
      <c r="E210" s="626"/>
      <c r="F210" s="626"/>
      <c r="G210" s="626"/>
      <c r="H210" s="626"/>
      <c r="I210" s="626"/>
      <c r="J210" s="626"/>
      <c r="K210" s="626"/>
      <c r="L210" s="626"/>
      <c r="M210" s="626"/>
      <c r="N210" s="626"/>
      <c r="O210" s="626"/>
      <c r="P210" s="626"/>
      <c r="Q210" s="626"/>
      <c r="R210" s="626"/>
      <c r="S210" s="626"/>
      <c r="T210" s="626"/>
      <c r="U210" s="626"/>
      <c r="V210" s="626"/>
      <c r="W210" s="626"/>
      <c r="X210" s="626"/>
      <c r="Y210" s="626"/>
      <c r="Z210" s="626"/>
      <c r="AA210" s="626"/>
      <c r="AB210" s="626"/>
      <c r="AC210" s="626"/>
      <c r="AD210" s="626"/>
      <c r="AE210" s="626"/>
      <c r="AF210" s="626"/>
      <c r="AG210" s="626"/>
      <c r="AH210" s="626"/>
      <c r="AI210" s="626"/>
      <c r="AJ210" s="626"/>
      <c r="AK210" s="626"/>
      <c r="AL210" s="626"/>
      <c r="AM210" s="626"/>
      <c r="AN210" s="626"/>
      <c r="AO210" s="626"/>
      <c r="AP210" s="626"/>
      <c r="AQ210" s="626"/>
      <c r="AR210" s="626"/>
      <c r="AS210" s="626"/>
      <c r="AT210" s="626"/>
      <c r="AU210" s="626"/>
      <c r="AV210" s="626"/>
      <c r="AW210" s="626"/>
      <c r="AX210" s="626"/>
      <c r="AY210" s="626"/>
      <c r="AZ210" s="626"/>
      <c r="BA210" s="626"/>
      <c r="BB210" s="627"/>
    </row>
    <row r="211" spans="1:54" x14ac:dyDescent="0.25">
      <c r="A211" s="626"/>
      <c r="B211" s="626"/>
      <c r="C211" s="626"/>
      <c r="D211" s="626"/>
      <c r="E211" s="626"/>
      <c r="F211" s="626"/>
      <c r="G211" s="626"/>
      <c r="H211" s="626"/>
      <c r="I211" s="626"/>
      <c r="J211" s="626"/>
      <c r="K211" s="626"/>
      <c r="L211" s="626"/>
      <c r="M211" s="626"/>
      <c r="N211" s="626"/>
      <c r="O211" s="626"/>
      <c r="P211" s="626"/>
      <c r="Q211" s="626"/>
      <c r="R211" s="626"/>
      <c r="S211" s="626"/>
      <c r="T211" s="626"/>
      <c r="U211" s="626"/>
      <c r="V211" s="626"/>
      <c r="W211" s="626"/>
      <c r="X211" s="626"/>
      <c r="Y211" s="626"/>
      <c r="Z211" s="626"/>
      <c r="AA211" s="626"/>
      <c r="AB211" s="626"/>
      <c r="AC211" s="626"/>
      <c r="AD211" s="626"/>
      <c r="AE211" s="626"/>
      <c r="AF211" s="626"/>
      <c r="AG211" s="626"/>
      <c r="AH211" s="626"/>
      <c r="AI211" s="626"/>
      <c r="AJ211" s="626"/>
      <c r="AK211" s="626"/>
      <c r="AL211" s="626"/>
      <c r="AM211" s="626"/>
      <c r="AN211" s="626"/>
      <c r="AO211" s="626"/>
      <c r="AP211" s="626"/>
      <c r="AQ211" s="626"/>
      <c r="AR211" s="626"/>
      <c r="AS211" s="626"/>
      <c r="AT211" s="626"/>
      <c r="AU211" s="626"/>
      <c r="AV211" s="626"/>
      <c r="AW211" s="626"/>
      <c r="AX211" s="626"/>
      <c r="AY211" s="626"/>
      <c r="AZ211" s="626"/>
      <c r="BA211" s="626"/>
      <c r="BB211" s="627"/>
    </row>
    <row r="212" spans="1:54" x14ac:dyDescent="0.25">
      <c r="A212" s="626"/>
      <c r="B212" s="626"/>
      <c r="C212" s="626"/>
      <c r="D212" s="626"/>
      <c r="E212" s="626"/>
      <c r="F212" s="626"/>
      <c r="G212" s="626"/>
      <c r="H212" s="626"/>
      <c r="I212" s="626"/>
      <c r="J212" s="626"/>
      <c r="K212" s="626"/>
      <c r="L212" s="626"/>
      <c r="M212" s="626"/>
      <c r="N212" s="626"/>
      <c r="O212" s="626"/>
      <c r="P212" s="626"/>
      <c r="Q212" s="626"/>
      <c r="R212" s="626"/>
      <c r="S212" s="626"/>
      <c r="T212" s="626"/>
      <c r="U212" s="626"/>
      <c r="V212" s="626"/>
      <c r="W212" s="626"/>
      <c r="X212" s="626"/>
      <c r="Y212" s="626"/>
      <c r="Z212" s="626"/>
      <c r="AA212" s="626"/>
      <c r="AB212" s="626"/>
      <c r="AC212" s="626"/>
      <c r="AD212" s="626"/>
      <c r="AE212" s="626"/>
      <c r="AF212" s="626"/>
      <c r="AG212" s="626"/>
      <c r="AH212" s="626"/>
      <c r="AI212" s="626"/>
      <c r="AJ212" s="626"/>
      <c r="AK212" s="626"/>
      <c r="AL212" s="626"/>
      <c r="AM212" s="626"/>
      <c r="AN212" s="626"/>
      <c r="AO212" s="626"/>
      <c r="AP212" s="626"/>
      <c r="AQ212" s="626"/>
      <c r="AR212" s="626"/>
      <c r="AS212" s="626"/>
      <c r="AT212" s="626"/>
      <c r="AU212" s="626"/>
      <c r="AV212" s="626"/>
      <c r="AW212" s="626"/>
      <c r="AX212" s="626"/>
      <c r="AY212" s="626"/>
      <c r="AZ212" s="626"/>
      <c r="BA212" s="626"/>
      <c r="BB212" s="627"/>
    </row>
    <row r="213" spans="1:54" x14ac:dyDescent="0.25">
      <c r="A213" s="626"/>
      <c r="B213" s="626"/>
      <c r="C213" s="626"/>
      <c r="D213" s="626"/>
      <c r="E213" s="626"/>
      <c r="F213" s="626"/>
      <c r="G213" s="626"/>
      <c r="H213" s="626"/>
      <c r="I213" s="626"/>
      <c r="J213" s="626"/>
      <c r="K213" s="626"/>
      <c r="L213" s="626"/>
      <c r="M213" s="626"/>
      <c r="N213" s="626"/>
      <c r="O213" s="626"/>
      <c r="P213" s="626"/>
      <c r="Q213" s="626"/>
      <c r="R213" s="626"/>
      <c r="S213" s="626"/>
      <c r="T213" s="626"/>
      <c r="U213" s="626"/>
      <c r="V213" s="626"/>
      <c r="W213" s="626"/>
      <c r="X213" s="626"/>
      <c r="Y213" s="626"/>
      <c r="Z213" s="626"/>
      <c r="AA213" s="626"/>
      <c r="AB213" s="626"/>
      <c r="AC213" s="626"/>
      <c r="AD213" s="626"/>
      <c r="AE213" s="626"/>
      <c r="AF213" s="626"/>
      <c r="AG213" s="626"/>
      <c r="AH213" s="626"/>
      <c r="AI213" s="626"/>
      <c r="AJ213" s="626"/>
      <c r="AK213" s="626"/>
      <c r="AL213" s="626"/>
      <c r="AM213" s="626"/>
      <c r="AN213" s="626"/>
      <c r="AO213" s="626"/>
      <c r="AP213" s="626"/>
      <c r="AQ213" s="626"/>
      <c r="AR213" s="626"/>
      <c r="AS213" s="626"/>
      <c r="AT213" s="626"/>
      <c r="AU213" s="626"/>
      <c r="AV213" s="626"/>
      <c r="AW213" s="626"/>
      <c r="AX213" s="626"/>
      <c r="AY213" s="626"/>
      <c r="AZ213" s="626"/>
      <c r="BA213" s="626"/>
      <c r="BB213" s="627"/>
    </row>
    <row r="214" spans="1:54" x14ac:dyDescent="0.25">
      <c r="A214" s="626"/>
      <c r="B214" s="626"/>
      <c r="C214" s="626"/>
      <c r="D214" s="626"/>
      <c r="E214" s="626"/>
      <c r="F214" s="626"/>
      <c r="G214" s="626"/>
      <c r="H214" s="626"/>
      <c r="I214" s="626"/>
      <c r="J214" s="626"/>
      <c r="K214" s="626"/>
      <c r="L214" s="626"/>
      <c r="M214" s="626"/>
      <c r="N214" s="626"/>
      <c r="O214" s="626"/>
      <c r="P214" s="626"/>
      <c r="Q214" s="626"/>
      <c r="R214" s="626"/>
      <c r="S214" s="626"/>
      <c r="T214" s="626"/>
      <c r="U214" s="626"/>
      <c r="V214" s="626"/>
      <c r="W214" s="626"/>
      <c r="X214" s="626"/>
      <c r="Y214" s="626"/>
      <c r="Z214" s="626"/>
      <c r="AA214" s="626"/>
      <c r="AB214" s="626"/>
      <c r="AC214" s="626"/>
      <c r="AD214" s="626"/>
      <c r="AE214" s="626"/>
      <c r="AF214" s="626"/>
      <c r="AG214" s="626"/>
      <c r="AH214" s="626"/>
      <c r="AI214" s="626"/>
      <c r="AJ214" s="626"/>
      <c r="AK214" s="626"/>
      <c r="AL214" s="626"/>
      <c r="AM214" s="626"/>
      <c r="AN214" s="626"/>
      <c r="AO214" s="626"/>
      <c r="AP214" s="626"/>
      <c r="AQ214" s="626"/>
      <c r="AR214" s="626"/>
      <c r="AS214" s="626"/>
      <c r="AT214" s="626"/>
      <c r="AU214" s="626"/>
      <c r="AV214" s="626"/>
      <c r="AW214" s="626"/>
      <c r="AX214" s="626"/>
      <c r="AY214" s="626"/>
      <c r="AZ214" s="626"/>
      <c r="BA214" s="626"/>
      <c r="BB214" s="627"/>
    </row>
    <row r="215" spans="1:54" x14ac:dyDescent="0.25">
      <c r="A215" s="626"/>
      <c r="B215" s="626"/>
      <c r="C215" s="626"/>
      <c r="D215" s="626"/>
      <c r="E215" s="626"/>
      <c r="F215" s="626"/>
      <c r="G215" s="626"/>
      <c r="H215" s="626"/>
      <c r="I215" s="626"/>
      <c r="J215" s="626"/>
      <c r="K215" s="626"/>
      <c r="L215" s="626"/>
      <c r="M215" s="626"/>
      <c r="N215" s="626"/>
      <c r="O215" s="626"/>
      <c r="P215" s="626"/>
      <c r="Q215" s="626"/>
      <c r="R215" s="626"/>
      <c r="S215" s="626"/>
      <c r="T215" s="626"/>
      <c r="U215" s="626"/>
      <c r="V215" s="626"/>
      <c r="W215" s="626"/>
      <c r="X215" s="626"/>
      <c r="Y215" s="626"/>
      <c r="Z215" s="626"/>
      <c r="AA215" s="626"/>
      <c r="AB215" s="626"/>
      <c r="AC215" s="626"/>
      <c r="AD215" s="626"/>
      <c r="AE215" s="626"/>
      <c r="AF215" s="626"/>
      <c r="AG215" s="626"/>
      <c r="AH215" s="626"/>
      <c r="AI215" s="626"/>
      <c r="AJ215" s="626"/>
      <c r="AK215" s="626"/>
      <c r="AL215" s="626"/>
      <c r="AM215" s="626"/>
      <c r="AN215" s="626"/>
      <c r="AO215" s="626"/>
      <c r="AP215" s="626"/>
      <c r="AQ215" s="626"/>
      <c r="AR215" s="626"/>
      <c r="AS215" s="626"/>
      <c r="AT215" s="626"/>
      <c r="AU215" s="626"/>
      <c r="AV215" s="626"/>
      <c r="AW215" s="626"/>
      <c r="AX215" s="626"/>
      <c r="AY215" s="626"/>
      <c r="AZ215" s="626"/>
      <c r="BA215" s="626"/>
      <c r="BB215" s="627"/>
    </row>
    <row r="216" spans="1:54" x14ac:dyDescent="0.25">
      <c r="A216" s="626"/>
      <c r="B216" s="626"/>
      <c r="C216" s="626"/>
      <c r="D216" s="626"/>
      <c r="E216" s="626"/>
      <c r="F216" s="626"/>
      <c r="G216" s="626"/>
      <c r="H216" s="626"/>
      <c r="I216" s="626"/>
      <c r="J216" s="626"/>
      <c r="K216" s="626"/>
      <c r="L216" s="626"/>
      <c r="M216" s="626"/>
      <c r="N216" s="626"/>
      <c r="O216" s="626"/>
      <c r="P216" s="626"/>
      <c r="Q216" s="626"/>
      <c r="R216" s="626"/>
      <c r="S216" s="626"/>
      <c r="T216" s="626"/>
      <c r="U216" s="626"/>
      <c r="V216" s="626"/>
      <c r="W216" s="626"/>
      <c r="X216" s="626"/>
      <c r="Y216" s="626"/>
      <c r="Z216" s="626"/>
      <c r="AA216" s="626"/>
      <c r="AB216" s="626"/>
      <c r="AC216" s="626"/>
      <c r="AD216" s="626"/>
      <c r="AE216" s="626"/>
      <c r="AF216" s="626"/>
      <c r="AG216" s="626"/>
      <c r="AH216" s="626"/>
      <c r="AI216" s="626"/>
      <c r="AJ216" s="626"/>
      <c r="AK216" s="626"/>
      <c r="AL216" s="626"/>
      <c r="AM216" s="626"/>
      <c r="AN216" s="626"/>
      <c r="AO216" s="626"/>
      <c r="AP216" s="626"/>
      <c r="AQ216" s="626"/>
      <c r="AR216" s="626"/>
      <c r="AS216" s="626"/>
      <c r="AT216" s="626"/>
      <c r="AU216" s="626"/>
      <c r="AV216" s="626"/>
      <c r="AW216" s="626"/>
      <c r="AX216" s="626"/>
      <c r="AY216" s="626"/>
      <c r="AZ216" s="626"/>
      <c r="BA216" s="626"/>
      <c r="BB216" s="627"/>
    </row>
    <row r="217" spans="1:54" x14ac:dyDescent="0.25">
      <c r="A217" s="626"/>
      <c r="B217" s="626"/>
      <c r="C217" s="626"/>
      <c r="D217" s="626"/>
      <c r="E217" s="626"/>
      <c r="F217" s="626"/>
      <c r="G217" s="626"/>
      <c r="H217" s="626"/>
      <c r="I217" s="626"/>
      <c r="J217" s="626"/>
      <c r="K217" s="626"/>
      <c r="L217" s="626"/>
      <c r="M217" s="626"/>
      <c r="N217" s="626"/>
      <c r="O217" s="626"/>
      <c r="P217" s="626"/>
      <c r="Q217" s="626"/>
      <c r="R217" s="626"/>
      <c r="S217" s="626"/>
      <c r="T217" s="626"/>
      <c r="U217" s="626"/>
      <c r="V217" s="626"/>
      <c r="W217" s="626"/>
      <c r="X217" s="626"/>
      <c r="Y217" s="626"/>
      <c r="Z217" s="626"/>
      <c r="AA217" s="626"/>
      <c r="AB217" s="626"/>
      <c r="AC217" s="626"/>
      <c r="AD217" s="626"/>
      <c r="AE217" s="626"/>
      <c r="AF217" s="626"/>
      <c r="AG217" s="626"/>
      <c r="AH217" s="626"/>
      <c r="AI217" s="626"/>
      <c r="AJ217" s="626"/>
      <c r="AK217" s="626"/>
      <c r="AL217" s="626"/>
      <c r="AM217" s="626"/>
      <c r="AN217" s="626"/>
      <c r="AO217" s="626"/>
      <c r="AP217" s="626"/>
      <c r="AQ217" s="626"/>
      <c r="AR217" s="626"/>
      <c r="AS217" s="626"/>
      <c r="AT217" s="626"/>
      <c r="AU217" s="626"/>
      <c r="AV217" s="626"/>
      <c r="AW217" s="626"/>
      <c r="AX217" s="626"/>
      <c r="AY217" s="626"/>
      <c r="AZ217" s="626"/>
      <c r="BA217" s="626"/>
      <c r="BB217" s="627"/>
    </row>
    <row r="218" spans="1:54" x14ac:dyDescent="0.25">
      <c r="A218" s="626"/>
      <c r="B218" s="626"/>
      <c r="C218" s="626"/>
      <c r="D218" s="626"/>
      <c r="E218" s="626"/>
      <c r="F218" s="626"/>
      <c r="G218" s="626"/>
      <c r="H218" s="626"/>
      <c r="I218" s="626"/>
      <c r="J218" s="626"/>
      <c r="K218" s="626"/>
      <c r="L218" s="626"/>
      <c r="M218" s="626"/>
      <c r="N218" s="626"/>
      <c r="O218" s="626"/>
      <c r="P218" s="626"/>
      <c r="Q218" s="626"/>
      <c r="R218" s="626"/>
      <c r="S218" s="626"/>
      <c r="T218" s="626"/>
      <c r="U218" s="626"/>
      <c r="V218" s="626"/>
      <c r="W218" s="626"/>
      <c r="X218" s="626"/>
      <c r="Y218" s="626"/>
      <c r="Z218" s="626"/>
      <c r="AA218" s="626"/>
      <c r="AB218" s="626"/>
      <c r="AC218" s="626"/>
      <c r="AD218" s="626"/>
      <c r="AE218" s="626"/>
      <c r="AF218" s="626"/>
      <c r="AG218" s="626"/>
      <c r="AH218" s="626"/>
      <c r="AI218" s="626"/>
      <c r="AJ218" s="626"/>
      <c r="AK218" s="626"/>
      <c r="AL218" s="626"/>
      <c r="AM218" s="626"/>
      <c r="AN218" s="626"/>
      <c r="AO218" s="626"/>
      <c r="AP218" s="626"/>
      <c r="AQ218" s="626"/>
      <c r="AR218" s="626"/>
      <c r="AS218" s="626"/>
      <c r="AT218" s="626"/>
      <c r="AU218" s="626"/>
      <c r="AV218" s="626"/>
      <c r="AW218" s="626"/>
      <c r="AX218" s="626"/>
      <c r="AY218" s="626"/>
      <c r="AZ218" s="626"/>
      <c r="BA218" s="626"/>
      <c r="BB218" s="627"/>
    </row>
    <row r="219" spans="1:54" x14ac:dyDescent="0.25">
      <c r="A219" s="626"/>
      <c r="B219" s="626"/>
      <c r="C219" s="626"/>
      <c r="D219" s="626"/>
      <c r="E219" s="626"/>
      <c r="F219" s="626"/>
      <c r="G219" s="626"/>
      <c r="H219" s="626"/>
      <c r="I219" s="626"/>
      <c r="J219" s="626"/>
      <c r="K219" s="626"/>
      <c r="L219" s="626"/>
      <c r="M219" s="626"/>
      <c r="N219" s="626"/>
      <c r="O219" s="626"/>
      <c r="P219" s="626"/>
      <c r="Q219" s="626"/>
      <c r="R219" s="626"/>
      <c r="S219" s="626"/>
      <c r="T219" s="626"/>
      <c r="U219" s="626"/>
      <c r="V219" s="626"/>
      <c r="W219" s="626"/>
      <c r="X219" s="626"/>
      <c r="Y219" s="626"/>
      <c r="Z219" s="626"/>
      <c r="AA219" s="626"/>
      <c r="AB219" s="626"/>
      <c r="AC219" s="626"/>
      <c r="AD219" s="626"/>
      <c r="AE219" s="626"/>
      <c r="AF219" s="626"/>
      <c r="AG219" s="626"/>
      <c r="AH219" s="626"/>
      <c r="AI219" s="626"/>
      <c r="AJ219" s="626"/>
      <c r="AK219" s="626"/>
      <c r="AL219" s="626"/>
      <c r="AM219" s="626"/>
      <c r="AN219" s="626"/>
      <c r="AO219" s="626"/>
      <c r="AP219" s="626"/>
      <c r="AQ219" s="626"/>
      <c r="AR219" s="626"/>
      <c r="AS219" s="626"/>
      <c r="AT219" s="626"/>
      <c r="AU219" s="626"/>
      <c r="AV219" s="626"/>
      <c r="AW219" s="626"/>
      <c r="AX219" s="626"/>
      <c r="AY219" s="626"/>
      <c r="AZ219" s="626"/>
      <c r="BA219" s="626"/>
      <c r="BB219" s="627"/>
    </row>
    <row r="220" spans="1:54" x14ac:dyDescent="0.25">
      <c r="A220" s="626"/>
      <c r="B220" s="626"/>
      <c r="C220" s="626"/>
      <c r="D220" s="626"/>
      <c r="E220" s="626"/>
      <c r="F220" s="626"/>
      <c r="G220" s="626"/>
      <c r="H220" s="626"/>
      <c r="I220" s="626"/>
      <c r="J220" s="626"/>
      <c r="K220" s="626"/>
      <c r="L220" s="626"/>
      <c r="M220" s="626"/>
      <c r="N220" s="626"/>
      <c r="O220" s="626"/>
      <c r="P220" s="626"/>
      <c r="Q220" s="626"/>
      <c r="R220" s="626"/>
      <c r="S220" s="626"/>
      <c r="T220" s="626"/>
      <c r="U220" s="626"/>
      <c r="V220" s="626"/>
      <c r="W220" s="626"/>
      <c r="X220" s="626"/>
      <c r="Y220" s="626"/>
      <c r="Z220" s="626"/>
      <c r="AA220" s="626"/>
      <c r="AB220" s="626"/>
      <c r="AC220" s="626"/>
      <c r="AD220" s="626"/>
      <c r="AE220" s="626"/>
      <c r="AF220" s="626"/>
      <c r="AG220" s="626"/>
      <c r="AH220" s="626"/>
      <c r="AI220" s="626"/>
      <c r="AJ220" s="626"/>
      <c r="AK220" s="626"/>
      <c r="AL220" s="626"/>
      <c r="AM220" s="626"/>
      <c r="AN220" s="626"/>
      <c r="AO220" s="626"/>
      <c r="AP220" s="626"/>
      <c r="AQ220" s="626"/>
      <c r="AR220" s="626"/>
      <c r="AS220" s="626"/>
      <c r="AT220" s="626"/>
      <c r="AU220" s="626"/>
      <c r="AV220" s="626"/>
      <c r="AW220" s="626"/>
      <c r="AX220" s="626"/>
      <c r="AY220" s="626"/>
      <c r="AZ220" s="626"/>
      <c r="BA220" s="626"/>
      <c r="BB220" s="627"/>
    </row>
    <row r="221" spans="1:54" x14ac:dyDescent="0.25">
      <c r="A221" s="626"/>
      <c r="B221" s="626"/>
      <c r="C221" s="626"/>
      <c r="D221" s="626"/>
      <c r="E221" s="626"/>
      <c r="F221" s="626"/>
      <c r="G221" s="626"/>
      <c r="H221" s="626"/>
      <c r="I221" s="626"/>
      <c r="J221" s="626"/>
      <c r="K221" s="626"/>
      <c r="L221" s="626"/>
      <c r="M221" s="626"/>
      <c r="N221" s="626"/>
      <c r="O221" s="626"/>
      <c r="P221" s="626"/>
      <c r="Q221" s="626"/>
      <c r="R221" s="626"/>
      <c r="S221" s="626"/>
      <c r="T221" s="626"/>
      <c r="U221" s="626"/>
      <c r="V221" s="626"/>
      <c r="W221" s="626"/>
      <c r="X221" s="626"/>
      <c r="Y221" s="626"/>
      <c r="Z221" s="626"/>
      <c r="AA221" s="626"/>
      <c r="AB221" s="626"/>
      <c r="AC221" s="626"/>
      <c r="AD221" s="626"/>
      <c r="AE221" s="626"/>
      <c r="AF221" s="626"/>
      <c r="AG221" s="626"/>
      <c r="AH221" s="626"/>
      <c r="AI221" s="626"/>
      <c r="AJ221" s="626"/>
      <c r="AK221" s="626"/>
      <c r="AL221" s="626"/>
      <c r="AM221" s="626"/>
      <c r="AN221" s="626"/>
      <c r="AO221" s="626"/>
      <c r="AP221" s="626"/>
      <c r="AQ221" s="626"/>
      <c r="AR221" s="626"/>
      <c r="AS221" s="626"/>
      <c r="AT221" s="626"/>
      <c r="AU221" s="626"/>
      <c r="AV221" s="626"/>
      <c r="AW221" s="626"/>
      <c r="AX221" s="626"/>
      <c r="AY221" s="626"/>
      <c r="AZ221" s="626"/>
      <c r="BA221" s="626"/>
      <c r="BB221" s="627"/>
    </row>
    <row r="222" spans="1:54" x14ac:dyDescent="0.25">
      <c r="A222" s="626"/>
      <c r="B222" s="626"/>
      <c r="C222" s="626"/>
      <c r="D222" s="626"/>
      <c r="E222" s="626"/>
      <c r="F222" s="626"/>
      <c r="G222" s="626"/>
      <c r="H222" s="626"/>
      <c r="I222" s="626"/>
      <c r="J222" s="626"/>
      <c r="K222" s="626"/>
      <c r="L222" s="626"/>
      <c r="M222" s="626"/>
      <c r="N222" s="626"/>
      <c r="O222" s="626"/>
      <c r="P222" s="626"/>
      <c r="Q222" s="626"/>
      <c r="R222" s="626"/>
      <c r="S222" s="626"/>
      <c r="T222" s="626"/>
      <c r="U222" s="626"/>
      <c r="V222" s="626"/>
      <c r="W222" s="626"/>
      <c r="X222" s="626"/>
      <c r="Y222" s="626"/>
      <c r="Z222" s="626"/>
      <c r="AA222" s="626"/>
      <c r="AB222" s="626"/>
      <c r="AC222" s="626"/>
      <c r="AD222" s="626"/>
      <c r="AE222" s="626"/>
      <c r="AF222" s="626"/>
      <c r="AG222" s="626"/>
      <c r="AH222" s="626"/>
      <c r="AI222" s="626"/>
      <c r="AJ222" s="626"/>
      <c r="AK222" s="626"/>
      <c r="AL222" s="626"/>
      <c r="AM222" s="626"/>
      <c r="AN222" s="626"/>
      <c r="AO222" s="626"/>
      <c r="AP222" s="626"/>
      <c r="AQ222" s="626"/>
      <c r="AR222" s="626"/>
      <c r="AS222" s="626"/>
      <c r="AT222" s="626"/>
      <c r="AU222" s="626"/>
      <c r="AV222" s="626"/>
      <c r="AW222" s="626"/>
      <c r="AX222" s="626"/>
      <c r="AY222" s="626"/>
      <c r="AZ222" s="626"/>
      <c r="BA222" s="626"/>
      <c r="BB222" s="627"/>
    </row>
    <row r="223" spans="1:54" x14ac:dyDescent="0.25">
      <c r="A223" s="626"/>
      <c r="B223" s="626"/>
      <c r="C223" s="626"/>
      <c r="D223" s="626"/>
      <c r="E223" s="626"/>
      <c r="F223" s="626"/>
      <c r="G223" s="626"/>
      <c r="H223" s="626"/>
      <c r="I223" s="626"/>
      <c r="J223" s="626"/>
      <c r="K223" s="626"/>
      <c r="L223" s="626"/>
      <c r="M223" s="626"/>
      <c r="N223" s="626"/>
      <c r="O223" s="626"/>
      <c r="P223" s="626"/>
      <c r="Q223" s="626"/>
      <c r="R223" s="626"/>
      <c r="S223" s="626"/>
      <c r="T223" s="626"/>
      <c r="U223" s="626"/>
      <c r="V223" s="626"/>
      <c r="W223" s="626"/>
      <c r="X223" s="626"/>
      <c r="Y223" s="626"/>
      <c r="Z223" s="626"/>
      <c r="AA223" s="626"/>
      <c r="AB223" s="626"/>
      <c r="AC223" s="626"/>
      <c r="AD223" s="626"/>
      <c r="AE223" s="626"/>
      <c r="AF223" s="626"/>
      <c r="AG223" s="626"/>
      <c r="AH223" s="626"/>
      <c r="AI223" s="626"/>
      <c r="AJ223" s="626"/>
      <c r="AK223" s="626"/>
      <c r="AL223" s="626"/>
      <c r="AM223" s="626"/>
      <c r="AN223" s="626"/>
      <c r="AO223" s="626"/>
      <c r="AP223" s="626"/>
      <c r="AQ223" s="626"/>
      <c r="AR223" s="626"/>
      <c r="AS223" s="626"/>
      <c r="AT223" s="626"/>
      <c r="AU223" s="626"/>
      <c r="AV223" s="626"/>
      <c r="AW223" s="626"/>
      <c r="AX223" s="626"/>
      <c r="AY223" s="626"/>
      <c r="AZ223" s="626"/>
      <c r="BA223" s="626"/>
      <c r="BB223" s="627"/>
    </row>
    <row r="224" spans="1:54" x14ac:dyDescent="0.25">
      <c r="A224" s="626"/>
      <c r="B224" s="626"/>
      <c r="C224" s="626"/>
      <c r="D224" s="626"/>
      <c r="E224" s="626"/>
      <c r="F224" s="626"/>
      <c r="G224" s="626"/>
      <c r="H224" s="626"/>
      <c r="I224" s="626"/>
      <c r="J224" s="626"/>
      <c r="K224" s="626"/>
      <c r="L224" s="626"/>
      <c r="M224" s="626"/>
      <c r="N224" s="626"/>
      <c r="O224" s="626"/>
      <c r="P224" s="626"/>
      <c r="Q224" s="626"/>
      <c r="R224" s="626"/>
      <c r="S224" s="626"/>
      <c r="T224" s="626"/>
      <c r="U224" s="626"/>
      <c r="V224" s="626"/>
      <c r="W224" s="626"/>
      <c r="X224" s="626"/>
      <c r="Y224" s="626"/>
      <c r="Z224" s="626"/>
      <c r="AA224" s="626"/>
      <c r="AB224" s="626"/>
      <c r="AC224" s="626"/>
      <c r="AD224" s="626"/>
      <c r="AE224" s="626"/>
      <c r="AF224" s="626"/>
      <c r="AG224" s="626"/>
      <c r="AH224" s="626"/>
      <c r="AI224" s="626"/>
      <c r="AJ224" s="626"/>
      <c r="AK224" s="626"/>
      <c r="AL224" s="626"/>
      <c r="AM224" s="626"/>
      <c r="AN224" s="626"/>
      <c r="AO224" s="626"/>
      <c r="AP224" s="626"/>
      <c r="AQ224" s="626"/>
      <c r="AR224" s="626"/>
      <c r="AS224" s="626"/>
      <c r="AT224" s="626"/>
      <c r="AU224" s="626"/>
      <c r="AV224" s="626"/>
      <c r="AW224" s="626"/>
      <c r="AX224" s="626"/>
      <c r="AY224" s="626"/>
      <c r="AZ224" s="626"/>
      <c r="BA224" s="626"/>
      <c r="BB224" s="627"/>
    </row>
    <row r="225" spans="1:54" x14ac:dyDescent="0.25">
      <c r="A225" s="626"/>
      <c r="B225" s="626"/>
      <c r="C225" s="626"/>
      <c r="D225" s="626"/>
      <c r="E225" s="626"/>
      <c r="F225" s="626"/>
      <c r="G225" s="626"/>
      <c r="H225" s="626"/>
      <c r="I225" s="626"/>
      <c r="J225" s="626"/>
      <c r="K225" s="626"/>
      <c r="L225" s="626"/>
      <c r="M225" s="626"/>
      <c r="N225" s="626"/>
      <c r="O225" s="626"/>
      <c r="P225" s="626"/>
      <c r="Q225" s="626"/>
      <c r="R225" s="626"/>
      <c r="S225" s="626"/>
      <c r="T225" s="626"/>
      <c r="U225" s="626"/>
      <c r="V225" s="626"/>
      <c r="W225" s="626"/>
      <c r="X225" s="626"/>
      <c r="Y225" s="626"/>
      <c r="Z225" s="626"/>
      <c r="AA225" s="626"/>
      <c r="AB225" s="626"/>
      <c r="AC225" s="626"/>
      <c r="AD225" s="626"/>
      <c r="AE225" s="626"/>
      <c r="AF225" s="626"/>
      <c r="AG225" s="626"/>
      <c r="AH225" s="626"/>
      <c r="AI225" s="626"/>
      <c r="AJ225" s="626"/>
      <c r="AK225" s="626"/>
      <c r="AL225" s="626"/>
      <c r="AM225" s="626"/>
      <c r="AN225" s="626"/>
      <c r="AO225" s="626"/>
      <c r="AP225" s="626"/>
      <c r="AQ225" s="626"/>
      <c r="AR225" s="626"/>
      <c r="AS225" s="626"/>
      <c r="AT225" s="626"/>
      <c r="AU225" s="626"/>
      <c r="AV225" s="626"/>
      <c r="AW225" s="626"/>
      <c r="AX225" s="626"/>
      <c r="AY225" s="626"/>
      <c r="AZ225" s="626"/>
      <c r="BA225" s="626"/>
      <c r="BB225" s="627"/>
    </row>
    <row r="226" spans="1:54" x14ac:dyDescent="0.25">
      <c r="A226" s="626"/>
      <c r="B226" s="626"/>
      <c r="C226" s="626"/>
      <c r="D226" s="626"/>
      <c r="E226" s="626"/>
      <c r="F226" s="626"/>
      <c r="G226" s="626"/>
      <c r="H226" s="626"/>
      <c r="I226" s="626"/>
      <c r="J226" s="626"/>
      <c r="K226" s="626"/>
      <c r="L226" s="626"/>
      <c r="M226" s="626"/>
      <c r="N226" s="626"/>
      <c r="O226" s="626"/>
      <c r="P226" s="626"/>
      <c r="Q226" s="626"/>
      <c r="R226" s="626"/>
      <c r="S226" s="626"/>
      <c r="T226" s="626"/>
      <c r="U226" s="626"/>
      <c r="V226" s="626"/>
      <c r="W226" s="626"/>
      <c r="X226" s="626"/>
      <c r="Y226" s="626"/>
      <c r="Z226" s="626"/>
      <c r="AA226" s="626"/>
      <c r="AB226" s="626"/>
      <c r="AC226" s="626"/>
      <c r="AD226" s="626"/>
      <c r="AE226" s="626"/>
      <c r="AF226" s="626"/>
      <c r="AG226" s="626"/>
      <c r="AH226" s="626"/>
      <c r="AI226" s="626"/>
      <c r="AJ226" s="626"/>
      <c r="AK226" s="626"/>
      <c r="AL226" s="626"/>
      <c r="AM226" s="626"/>
      <c r="AN226" s="626"/>
      <c r="AO226" s="626"/>
      <c r="AP226" s="626"/>
      <c r="AQ226" s="626"/>
      <c r="AR226" s="626"/>
      <c r="AS226" s="626"/>
      <c r="AT226" s="626"/>
      <c r="AU226" s="626"/>
      <c r="AV226" s="626"/>
      <c r="AW226" s="626"/>
      <c r="AX226" s="626"/>
      <c r="AY226" s="626"/>
      <c r="AZ226" s="626"/>
      <c r="BA226" s="626"/>
      <c r="BB226" s="627"/>
    </row>
    <row r="227" spans="1:54" x14ac:dyDescent="0.25">
      <c r="A227" s="626"/>
      <c r="B227" s="626"/>
      <c r="C227" s="626"/>
      <c r="D227" s="626"/>
      <c r="E227" s="626"/>
      <c r="F227" s="626"/>
      <c r="G227" s="626"/>
      <c r="H227" s="626"/>
      <c r="I227" s="626"/>
      <c r="J227" s="626"/>
      <c r="K227" s="626"/>
      <c r="L227" s="626"/>
      <c r="M227" s="626"/>
      <c r="N227" s="626"/>
      <c r="O227" s="626"/>
      <c r="P227" s="626"/>
      <c r="Q227" s="626"/>
      <c r="R227" s="626"/>
      <c r="S227" s="626"/>
      <c r="T227" s="626"/>
      <c r="U227" s="626"/>
      <c r="V227" s="626"/>
      <c r="W227" s="626"/>
      <c r="X227" s="626"/>
      <c r="Y227" s="626"/>
      <c r="Z227" s="626"/>
      <c r="AA227" s="626"/>
      <c r="AB227" s="626"/>
      <c r="AC227" s="626"/>
      <c r="AD227" s="626"/>
      <c r="AE227" s="626"/>
      <c r="AF227" s="626"/>
      <c r="AG227" s="626"/>
      <c r="AH227" s="626"/>
      <c r="AI227" s="626"/>
      <c r="AJ227" s="626"/>
      <c r="AK227" s="626"/>
      <c r="AL227" s="626"/>
      <c r="AM227" s="626"/>
      <c r="AN227" s="626"/>
      <c r="AO227" s="626"/>
      <c r="AP227" s="626"/>
      <c r="AQ227" s="626"/>
      <c r="AR227" s="626"/>
      <c r="AS227" s="626"/>
      <c r="AT227" s="626"/>
      <c r="AU227" s="626"/>
      <c r="AV227" s="626"/>
      <c r="AW227" s="626"/>
      <c r="AX227" s="626"/>
      <c r="AY227" s="626"/>
      <c r="AZ227" s="626"/>
      <c r="BA227" s="626"/>
      <c r="BB227" s="627"/>
    </row>
    <row r="228" spans="1:54" x14ac:dyDescent="0.25">
      <c r="A228" s="626"/>
      <c r="B228" s="626"/>
      <c r="C228" s="626"/>
      <c r="D228" s="626"/>
      <c r="E228" s="626"/>
      <c r="F228" s="626"/>
      <c r="G228" s="626"/>
      <c r="H228" s="626"/>
      <c r="I228" s="626"/>
      <c r="J228" s="626"/>
      <c r="K228" s="626"/>
      <c r="L228" s="626"/>
      <c r="M228" s="626"/>
      <c r="N228" s="626"/>
      <c r="O228" s="626"/>
      <c r="P228" s="626"/>
      <c r="Q228" s="626"/>
      <c r="R228" s="626"/>
      <c r="S228" s="626"/>
      <c r="T228" s="626"/>
      <c r="U228" s="626"/>
      <c r="V228" s="626"/>
      <c r="W228" s="626"/>
      <c r="X228" s="626"/>
      <c r="Y228" s="626"/>
      <c r="Z228" s="626"/>
      <c r="AA228" s="626"/>
      <c r="AB228" s="626"/>
      <c r="AC228" s="626"/>
      <c r="AD228" s="626"/>
      <c r="AE228" s="626"/>
      <c r="AF228" s="626"/>
      <c r="AG228" s="626"/>
      <c r="AH228" s="626"/>
      <c r="AI228" s="626"/>
      <c r="AJ228" s="626"/>
      <c r="AK228" s="626"/>
      <c r="AL228" s="626"/>
      <c r="AM228" s="626"/>
      <c r="AN228" s="626"/>
      <c r="AO228" s="626"/>
      <c r="AP228" s="626"/>
      <c r="AQ228" s="626"/>
      <c r="AR228" s="626"/>
      <c r="AS228" s="626"/>
      <c r="AT228" s="626"/>
      <c r="AU228" s="626"/>
      <c r="AV228" s="626"/>
      <c r="AW228" s="626"/>
      <c r="AX228" s="626"/>
      <c r="AY228" s="626"/>
      <c r="AZ228" s="626"/>
      <c r="BA228" s="626"/>
      <c r="BB228" s="627"/>
    </row>
    <row r="229" spans="1:54" x14ac:dyDescent="0.25">
      <c r="A229" s="626"/>
      <c r="B229" s="626"/>
      <c r="C229" s="626"/>
      <c r="D229" s="626"/>
      <c r="E229" s="626"/>
      <c r="F229" s="626"/>
      <c r="G229" s="626"/>
      <c r="H229" s="626"/>
      <c r="I229" s="626"/>
      <c r="J229" s="626"/>
      <c r="K229" s="626"/>
      <c r="L229" s="626"/>
      <c r="M229" s="626"/>
      <c r="N229" s="626"/>
      <c r="O229" s="626"/>
      <c r="P229" s="626"/>
      <c r="Q229" s="626"/>
      <c r="R229" s="626"/>
      <c r="S229" s="626"/>
      <c r="T229" s="626"/>
      <c r="U229" s="626"/>
      <c r="V229" s="626"/>
      <c r="W229" s="626"/>
      <c r="X229" s="626"/>
      <c r="Y229" s="626"/>
      <c r="Z229" s="626"/>
      <c r="AA229" s="626"/>
      <c r="AB229" s="626"/>
      <c r="AC229" s="626"/>
      <c r="AD229" s="626"/>
      <c r="AE229" s="626"/>
      <c r="AF229" s="626"/>
      <c r="AG229" s="626"/>
      <c r="AH229" s="626"/>
      <c r="AI229" s="626"/>
      <c r="AJ229" s="626"/>
      <c r="AK229" s="626"/>
      <c r="AL229" s="626"/>
      <c r="AM229" s="626"/>
      <c r="AN229" s="626"/>
      <c r="AO229" s="626"/>
      <c r="AP229" s="626"/>
      <c r="AQ229" s="626"/>
      <c r="AR229" s="626"/>
      <c r="AS229" s="626"/>
      <c r="AT229" s="626"/>
      <c r="AU229" s="626"/>
      <c r="AV229" s="626"/>
      <c r="AW229" s="626"/>
      <c r="AX229" s="626"/>
      <c r="AY229" s="626"/>
      <c r="AZ229" s="626"/>
      <c r="BA229" s="626"/>
      <c r="BB229" s="627"/>
    </row>
    <row r="230" spans="1:54" x14ac:dyDescent="0.25">
      <c r="A230" s="626"/>
      <c r="B230" s="626"/>
      <c r="C230" s="626"/>
      <c r="D230" s="626"/>
      <c r="E230" s="626"/>
      <c r="F230" s="626"/>
      <c r="G230" s="626"/>
      <c r="H230" s="626"/>
      <c r="I230" s="626"/>
      <c r="J230" s="626"/>
      <c r="K230" s="626"/>
      <c r="L230" s="626"/>
      <c r="M230" s="626"/>
      <c r="N230" s="626"/>
      <c r="O230" s="626"/>
      <c r="P230" s="626"/>
      <c r="Q230" s="626"/>
      <c r="R230" s="626"/>
      <c r="S230" s="626"/>
      <c r="T230" s="626"/>
      <c r="U230" s="626"/>
      <c r="V230" s="626"/>
      <c r="W230" s="626"/>
      <c r="X230" s="626"/>
      <c r="Y230" s="626"/>
      <c r="Z230" s="626"/>
      <c r="AA230" s="626"/>
      <c r="AB230" s="626"/>
      <c r="AC230" s="626"/>
      <c r="AD230" s="626"/>
      <c r="AE230" s="626"/>
      <c r="AF230" s="626"/>
      <c r="AG230" s="626"/>
      <c r="AH230" s="626"/>
      <c r="AI230" s="626"/>
      <c r="AJ230" s="626"/>
      <c r="AK230" s="626"/>
      <c r="AL230" s="626"/>
      <c r="AM230" s="626"/>
      <c r="AN230" s="626"/>
      <c r="AO230" s="626"/>
      <c r="AP230" s="626"/>
      <c r="AQ230" s="626"/>
      <c r="AR230" s="626"/>
      <c r="AS230" s="626"/>
      <c r="AT230" s="626"/>
      <c r="AU230" s="626"/>
      <c r="AV230" s="626"/>
      <c r="AW230" s="626"/>
      <c r="AX230" s="626"/>
      <c r="AY230" s="626"/>
      <c r="AZ230" s="626"/>
      <c r="BA230" s="626"/>
      <c r="BB230" s="627"/>
    </row>
    <row r="231" spans="1:54" x14ac:dyDescent="0.25">
      <c r="A231" s="626"/>
      <c r="B231" s="626"/>
      <c r="C231" s="626"/>
      <c r="D231" s="626"/>
      <c r="E231" s="626"/>
      <c r="F231" s="626"/>
      <c r="G231" s="626"/>
      <c r="H231" s="626"/>
      <c r="I231" s="626"/>
      <c r="J231" s="626"/>
      <c r="K231" s="626"/>
      <c r="L231" s="626"/>
      <c r="M231" s="626"/>
      <c r="N231" s="626"/>
      <c r="O231" s="626"/>
      <c r="P231" s="626"/>
      <c r="Q231" s="626"/>
      <c r="R231" s="626"/>
      <c r="S231" s="626"/>
      <c r="T231" s="626"/>
      <c r="U231" s="626"/>
      <c r="V231" s="626"/>
      <c r="W231" s="626"/>
      <c r="X231" s="626"/>
      <c r="Y231" s="626"/>
      <c r="Z231" s="626"/>
      <c r="AA231" s="626"/>
      <c r="AB231" s="626"/>
      <c r="AC231" s="626"/>
      <c r="AD231" s="626"/>
      <c r="AE231" s="626"/>
      <c r="AF231" s="626"/>
      <c r="AG231" s="626"/>
      <c r="AH231" s="626"/>
      <c r="AI231" s="626"/>
      <c r="AJ231" s="626"/>
      <c r="AK231" s="626"/>
      <c r="AL231" s="626"/>
      <c r="AM231" s="626"/>
      <c r="AN231" s="626"/>
      <c r="AO231" s="626"/>
      <c r="AP231" s="626"/>
      <c r="AQ231" s="626"/>
      <c r="AR231" s="626"/>
      <c r="AS231" s="626"/>
      <c r="AT231" s="626"/>
      <c r="AU231" s="626"/>
      <c r="AV231" s="626"/>
      <c r="AW231" s="626"/>
      <c r="AX231" s="626"/>
      <c r="AY231" s="626"/>
      <c r="AZ231" s="626"/>
      <c r="BA231" s="626"/>
      <c r="BB231" s="627"/>
    </row>
    <row r="232" spans="1:54" x14ac:dyDescent="0.25">
      <c r="A232" s="626"/>
      <c r="B232" s="626"/>
      <c r="C232" s="626"/>
      <c r="D232" s="626"/>
      <c r="E232" s="626"/>
      <c r="F232" s="626"/>
      <c r="G232" s="626"/>
      <c r="H232" s="626"/>
      <c r="I232" s="626"/>
      <c r="J232" s="626"/>
      <c r="K232" s="626"/>
      <c r="L232" s="626"/>
      <c r="M232" s="626"/>
      <c r="N232" s="626"/>
      <c r="O232" s="626"/>
      <c r="P232" s="626"/>
      <c r="Q232" s="626"/>
      <c r="R232" s="626"/>
      <c r="S232" s="626"/>
      <c r="T232" s="626"/>
      <c r="U232" s="626"/>
      <c r="V232" s="626"/>
      <c r="W232" s="626"/>
      <c r="X232" s="626"/>
      <c r="Y232" s="626"/>
      <c r="Z232" s="626"/>
      <c r="AA232" s="626"/>
      <c r="AB232" s="626"/>
      <c r="AC232" s="626"/>
      <c r="AD232" s="626"/>
      <c r="AE232" s="626"/>
      <c r="AF232" s="626"/>
      <c r="AG232" s="626"/>
      <c r="AH232" s="626"/>
      <c r="AI232" s="626"/>
      <c r="AJ232" s="626"/>
      <c r="AK232" s="626"/>
      <c r="AL232" s="626"/>
      <c r="AM232" s="626"/>
      <c r="AN232" s="626"/>
      <c r="AO232" s="626"/>
      <c r="AP232" s="626"/>
      <c r="AQ232" s="626"/>
      <c r="AR232" s="626"/>
      <c r="AS232" s="626"/>
      <c r="AT232" s="626"/>
      <c r="AU232" s="626"/>
      <c r="AV232" s="626"/>
      <c r="AW232" s="626"/>
      <c r="AX232" s="626"/>
      <c r="AY232" s="626"/>
      <c r="AZ232" s="626"/>
      <c r="BA232" s="626"/>
      <c r="BB232" s="627"/>
    </row>
    <row r="233" spans="1:54" x14ac:dyDescent="0.25">
      <c r="A233" s="626"/>
      <c r="B233" s="626"/>
      <c r="C233" s="626"/>
      <c r="D233" s="626"/>
      <c r="E233" s="626"/>
      <c r="F233" s="626"/>
      <c r="G233" s="626"/>
      <c r="H233" s="626"/>
      <c r="I233" s="626"/>
      <c r="J233" s="626"/>
      <c r="K233" s="626"/>
      <c r="L233" s="626"/>
      <c r="M233" s="626"/>
      <c r="N233" s="626"/>
      <c r="O233" s="626"/>
      <c r="P233" s="626"/>
      <c r="Q233" s="626"/>
      <c r="R233" s="626"/>
      <c r="S233" s="626"/>
      <c r="T233" s="626"/>
      <c r="U233" s="626"/>
      <c r="V233" s="626"/>
      <c r="W233" s="626"/>
      <c r="X233" s="626"/>
      <c r="Y233" s="626"/>
      <c r="Z233" s="626"/>
      <c r="AA233" s="626"/>
      <c r="AB233" s="626"/>
      <c r="AC233" s="626"/>
      <c r="AD233" s="626"/>
      <c r="AE233" s="626"/>
      <c r="AF233" s="626"/>
      <c r="AG233" s="626"/>
      <c r="AH233" s="626"/>
      <c r="AI233" s="626"/>
      <c r="AJ233" s="626"/>
      <c r="AK233" s="626"/>
      <c r="AL233" s="626"/>
      <c r="AM233" s="626"/>
      <c r="AN233" s="626"/>
      <c r="AO233" s="626"/>
      <c r="AP233" s="626"/>
      <c r="AQ233" s="626"/>
      <c r="AR233" s="626"/>
      <c r="AS233" s="626"/>
      <c r="AT233" s="626"/>
      <c r="AU233" s="626"/>
      <c r="AV233" s="626"/>
      <c r="AW233" s="626"/>
      <c r="AX233" s="626"/>
      <c r="AY233" s="626"/>
      <c r="AZ233" s="626"/>
      <c r="BA233" s="626"/>
      <c r="BB233" s="627"/>
    </row>
    <row r="234" spans="1:54" x14ac:dyDescent="0.25">
      <c r="A234" s="626"/>
      <c r="B234" s="626"/>
      <c r="C234" s="626"/>
      <c r="D234" s="626"/>
      <c r="E234" s="626"/>
      <c r="F234" s="626"/>
      <c r="G234" s="626"/>
      <c r="H234" s="626"/>
      <c r="I234" s="626"/>
      <c r="J234" s="626"/>
      <c r="K234" s="626"/>
      <c r="L234" s="626"/>
      <c r="M234" s="626"/>
      <c r="N234" s="626"/>
      <c r="O234" s="626"/>
      <c r="P234" s="626"/>
      <c r="Q234" s="626"/>
      <c r="R234" s="626"/>
      <c r="S234" s="626"/>
      <c r="T234" s="626"/>
      <c r="U234" s="626"/>
      <c r="V234" s="626"/>
      <c r="W234" s="626"/>
      <c r="X234" s="626"/>
      <c r="Y234" s="626"/>
      <c r="Z234" s="626"/>
      <c r="AA234" s="626"/>
      <c r="AB234" s="626"/>
      <c r="AC234" s="626"/>
      <c r="AD234" s="626"/>
      <c r="AE234" s="626"/>
      <c r="AF234" s="626"/>
      <c r="AG234" s="626"/>
      <c r="AH234" s="626"/>
      <c r="AI234" s="626"/>
      <c r="AJ234" s="626"/>
      <c r="AK234" s="626"/>
      <c r="AL234" s="626"/>
      <c r="AM234" s="626"/>
      <c r="AN234" s="626"/>
      <c r="AO234" s="626"/>
      <c r="AP234" s="626"/>
      <c r="AQ234" s="626"/>
      <c r="AR234" s="626"/>
      <c r="AS234" s="626"/>
      <c r="AT234" s="626"/>
      <c r="AU234" s="626"/>
      <c r="AV234" s="626"/>
      <c r="AW234" s="626"/>
      <c r="AX234" s="626"/>
      <c r="AY234" s="626"/>
      <c r="AZ234" s="626"/>
      <c r="BA234" s="626"/>
      <c r="BB234" s="627"/>
    </row>
    <row r="235" spans="1:54" x14ac:dyDescent="0.25">
      <c r="A235" s="626"/>
      <c r="B235" s="626"/>
      <c r="C235" s="626"/>
      <c r="D235" s="626"/>
      <c r="E235" s="626"/>
      <c r="F235" s="626"/>
      <c r="G235" s="626"/>
      <c r="H235" s="626"/>
      <c r="I235" s="626"/>
      <c r="J235" s="626"/>
      <c r="K235" s="626"/>
      <c r="L235" s="626"/>
      <c r="M235" s="626"/>
      <c r="N235" s="626"/>
      <c r="O235" s="626"/>
      <c r="P235" s="626"/>
      <c r="Q235" s="626"/>
      <c r="R235" s="626"/>
      <c r="S235" s="626"/>
      <c r="T235" s="626"/>
      <c r="U235" s="626"/>
      <c r="V235" s="626"/>
      <c r="W235" s="626"/>
      <c r="X235" s="626"/>
      <c r="Y235" s="626"/>
      <c r="Z235" s="626"/>
      <c r="AA235" s="626"/>
      <c r="AB235" s="626"/>
      <c r="AC235" s="626"/>
      <c r="AD235" s="626"/>
      <c r="AE235" s="626"/>
      <c r="AF235" s="626"/>
      <c r="AG235" s="626"/>
      <c r="AH235" s="626"/>
      <c r="AI235" s="626"/>
      <c r="AJ235" s="626"/>
      <c r="AK235" s="626"/>
      <c r="AL235" s="626"/>
      <c r="AM235" s="626"/>
      <c r="AN235" s="626"/>
      <c r="AO235" s="626"/>
      <c r="AP235" s="626"/>
      <c r="AQ235" s="626"/>
      <c r="AR235" s="626"/>
      <c r="AS235" s="626"/>
      <c r="AT235" s="626"/>
      <c r="AU235" s="626"/>
      <c r="AV235" s="626"/>
      <c r="AW235" s="626"/>
      <c r="AX235" s="626"/>
      <c r="AY235" s="626"/>
      <c r="AZ235" s="626"/>
      <c r="BA235" s="626"/>
      <c r="BB235" s="627"/>
    </row>
    <row r="236" spans="1:54" x14ac:dyDescent="0.25">
      <c r="A236" s="626"/>
      <c r="B236" s="626"/>
      <c r="C236" s="626"/>
      <c r="D236" s="626"/>
      <c r="E236" s="626"/>
      <c r="F236" s="626"/>
      <c r="G236" s="626"/>
      <c r="H236" s="626"/>
      <c r="I236" s="626"/>
      <c r="J236" s="626"/>
      <c r="K236" s="626"/>
      <c r="L236" s="626"/>
      <c r="M236" s="626"/>
      <c r="N236" s="626"/>
      <c r="O236" s="626"/>
      <c r="P236" s="626"/>
      <c r="Q236" s="626"/>
      <c r="R236" s="626"/>
      <c r="S236" s="626"/>
      <c r="T236" s="626"/>
      <c r="U236" s="626"/>
      <c r="V236" s="626"/>
      <c r="W236" s="626"/>
      <c r="X236" s="626"/>
      <c r="Y236" s="626"/>
      <c r="Z236" s="626"/>
      <c r="AA236" s="626"/>
      <c r="AB236" s="626"/>
      <c r="AC236" s="626"/>
      <c r="AD236" s="626"/>
      <c r="AE236" s="626"/>
      <c r="AF236" s="626"/>
      <c r="AG236" s="626"/>
      <c r="AH236" s="626"/>
      <c r="AI236" s="626"/>
      <c r="AJ236" s="626"/>
      <c r="AK236" s="626"/>
      <c r="AL236" s="626"/>
      <c r="AM236" s="626"/>
      <c r="AN236" s="626"/>
      <c r="AO236" s="626"/>
      <c r="AP236" s="626"/>
      <c r="AQ236" s="626"/>
      <c r="AR236" s="626"/>
      <c r="AS236" s="626"/>
      <c r="AT236" s="626"/>
      <c r="AU236" s="626"/>
      <c r="AV236" s="626"/>
      <c r="AW236" s="626"/>
      <c r="AX236" s="626"/>
      <c r="AY236" s="626"/>
      <c r="AZ236" s="626"/>
      <c r="BA236" s="626"/>
      <c r="BB236" s="627"/>
    </row>
    <row r="237" spans="1:54" x14ac:dyDescent="0.25">
      <c r="A237" s="626"/>
      <c r="B237" s="626"/>
      <c r="C237" s="626"/>
      <c r="D237" s="626"/>
      <c r="E237" s="626"/>
      <c r="F237" s="626"/>
      <c r="G237" s="626"/>
      <c r="H237" s="626"/>
      <c r="I237" s="626"/>
      <c r="J237" s="626"/>
      <c r="K237" s="626"/>
      <c r="L237" s="626"/>
      <c r="M237" s="626"/>
      <c r="N237" s="626"/>
      <c r="O237" s="626"/>
      <c r="P237" s="626"/>
      <c r="Q237" s="626"/>
      <c r="R237" s="626"/>
      <c r="S237" s="626"/>
      <c r="T237" s="626"/>
      <c r="U237" s="626"/>
      <c r="V237" s="626"/>
      <c r="W237" s="626"/>
      <c r="X237" s="626"/>
      <c r="Y237" s="626"/>
      <c r="Z237" s="626"/>
      <c r="AA237" s="626"/>
      <c r="AB237" s="626"/>
      <c r="AC237" s="626"/>
      <c r="AD237" s="626"/>
      <c r="AE237" s="626"/>
      <c r="AF237" s="626"/>
      <c r="AG237" s="626"/>
      <c r="AH237" s="626"/>
      <c r="AI237" s="626"/>
      <c r="AJ237" s="626"/>
      <c r="AK237" s="626"/>
      <c r="AL237" s="626"/>
      <c r="AM237" s="626"/>
      <c r="AN237" s="626"/>
      <c r="AO237" s="626"/>
      <c r="AP237" s="626"/>
      <c r="AQ237" s="626"/>
      <c r="AR237" s="626"/>
      <c r="AS237" s="626"/>
      <c r="AT237" s="626"/>
      <c r="AU237" s="626"/>
      <c r="AV237" s="626"/>
      <c r="AW237" s="626"/>
      <c r="AX237" s="626"/>
      <c r="AY237" s="626"/>
      <c r="AZ237" s="626"/>
      <c r="BA237" s="626"/>
      <c r="BB237" s="627"/>
    </row>
    <row r="238" spans="1:54" x14ac:dyDescent="0.25">
      <c r="A238" s="626"/>
      <c r="B238" s="626"/>
      <c r="C238" s="626"/>
      <c r="D238" s="626"/>
      <c r="E238" s="626"/>
      <c r="F238" s="626"/>
      <c r="G238" s="626"/>
      <c r="H238" s="626"/>
      <c r="I238" s="626"/>
      <c r="J238" s="626"/>
      <c r="K238" s="626"/>
      <c r="L238" s="626"/>
      <c r="M238" s="626"/>
      <c r="N238" s="626"/>
      <c r="O238" s="626"/>
      <c r="P238" s="626"/>
      <c r="Q238" s="626"/>
      <c r="R238" s="626"/>
      <c r="S238" s="626"/>
      <c r="T238" s="626"/>
      <c r="U238" s="626"/>
      <c r="V238" s="626"/>
      <c r="W238" s="626"/>
      <c r="X238" s="626"/>
      <c r="Y238" s="626"/>
      <c r="Z238" s="626"/>
      <c r="AA238" s="626"/>
      <c r="AB238" s="626"/>
      <c r="AC238" s="626"/>
      <c r="AD238" s="626"/>
      <c r="AE238" s="626"/>
      <c r="AF238" s="626"/>
      <c r="AG238" s="626"/>
      <c r="AH238" s="626"/>
      <c r="AI238" s="626"/>
      <c r="AJ238" s="626"/>
      <c r="AK238" s="626"/>
      <c r="AL238" s="626"/>
      <c r="AM238" s="626"/>
      <c r="AN238" s="626"/>
      <c r="AO238" s="626"/>
      <c r="AP238" s="626"/>
      <c r="AQ238" s="626"/>
      <c r="AR238" s="626"/>
      <c r="AS238" s="626"/>
      <c r="AT238" s="626"/>
      <c r="AU238" s="626"/>
      <c r="AV238" s="626"/>
      <c r="AW238" s="626"/>
      <c r="AX238" s="626"/>
      <c r="AY238" s="626"/>
      <c r="AZ238" s="626"/>
      <c r="BA238" s="626"/>
      <c r="BB238" s="627"/>
    </row>
    <row r="239" spans="1:54" x14ac:dyDescent="0.25">
      <c r="A239" s="626"/>
      <c r="B239" s="626"/>
      <c r="C239" s="626"/>
      <c r="D239" s="626"/>
      <c r="E239" s="626"/>
      <c r="F239" s="626"/>
      <c r="G239" s="626"/>
      <c r="H239" s="626"/>
      <c r="I239" s="626"/>
      <c r="J239" s="626"/>
      <c r="K239" s="626"/>
      <c r="L239" s="626"/>
      <c r="M239" s="626"/>
      <c r="N239" s="626"/>
      <c r="O239" s="626"/>
      <c r="P239" s="626"/>
      <c r="Q239" s="626"/>
      <c r="R239" s="626"/>
      <c r="S239" s="626"/>
      <c r="T239" s="626"/>
      <c r="U239" s="626"/>
      <c r="V239" s="626"/>
      <c r="W239" s="626"/>
      <c r="X239" s="626"/>
      <c r="Y239" s="626"/>
      <c r="Z239" s="626"/>
      <c r="AA239" s="626"/>
      <c r="AB239" s="626"/>
      <c r="AC239" s="626"/>
      <c r="AD239" s="626"/>
      <c r="AE239" s="626"/>
      <c r="AF239" s="626"/>
      <c r="AG239" s="626"/>
      <c r="AH239" s="626"/>
      <c r="AI239" s="626"/>
      <c r="AJ239" s="626"/>
      <c r="AK239" s="626"/>
      <c r="AL239" s="626"/>
      <c r="AM239" s="626"/>
      <c r="AN239" s="626"/>
      <c r="AO239" s="626"/>
      <c r="AP239" s="626"/>
      <c r="AQ239" s="626"/>
      <c r="AR239" s="626"/>
      <c r="AS239" s="626"/>
      <c r="AT239" s="626"/>
      <c r="AU239" s="626"/>
      <c r="AV239" s="626"/>
      <c r="AW239" s="626"/>
      <c r="AX239" s="626"/>
      <c r="AY239" s="626"/>
      <c r="AZ239" s="626"/>
      <c r="BA239" s="626"/>
      <c r="BB239" s="627"/>
    </row>
    <row r="240" spans="1:54" x14ac:dyDescent="0.25">
      <c r="A240" s="626"/>
      <c r="B240" s="626"/>
      <c r="C240" s="626"/>
      <c r="D240" s="626"/>
      <c r="E240" s="626"/>
      <c r="F240" s="626"/>
      <c r="G240" s="626"/>
      <c r="H240" s="626"/>
      <c r="I240" s="626"/>
      <c r="J240" s="626"/>
      <c r="K240" s="626"/>
      <c r="L240" s="626"/>
      <c r="M240" s="626"/>
      <c r="N240" s="626"/>
      <c r="O240" s="626"/>
      <c r="P240" s="626"/>
      <c r="Q240" s="626"/>
      <c r="R240" s="626"/>
      <c r="S240" s="626"/>
      <c r="T240" s="626"/>
      <c r="U240" s="626"/>
      <c r="V240" s="626"/>
      <c r="W240" s="626"/>
      <c r="X240" s="626"/>
      <c r="Y240" s="626"/>
      <c r="Z240" s="626"/>
      <c r="AA240" s="626"/>
      <c r="AB240" s="626"/>
      <c r="AC240" s="626"/>
      <c r="AD240" s="626"/>
      <c r="AE240" s="626"/>
      <c r="AF240" s="626"/>
      <c r="AG240" s="626"/>
      <c r="AH240" s="626"/>
      <c r="AI240" s="626"/>
      <c r="AJ240" s="626"/>
      <c r="AK240" s="626"/>
      <c r="AL240" s="626"/>
      <c r="AM240" s="626"/>
      <c r="AN240" s="626"/>
      <c r="AO240" s="626"/>
      <c r="AP240" s="626"/>
      <c r="AQ240" s="626"/>
      <c r="AR240" s="626"/>
      <c r="AS240" s="626"/>
      <c r="AT240" s="626"/>
      <c r="AU240" s="626"/>
      <c r="AV240" s="626"/>
      <c r="AW240" s="626"/>
      <c r="AX240" s="626"/>
      <c r="AY240" s="626"/>
      <c r="AZ240" s="626"/>
      <c r="BA240" s="626"/>
      <c r="BB240" s="627"/>
    </row>
    <row r="241" spans="1:54" x14ac:dyDescent="0.25">
      <c r="A241" s="626"/>
      <c r="B241" s="626"/>
      <c r="C241" s="626"/>
      <c r="D241" s="626"/>
      <c r="E241" s="626"/>
      <c r="F241" s="626"/>
      <c r="G241" s="626"/>
      <c r="H241" s="626"/>
      <c r="I241" s="626"/>
      <c r="J241" s="626"/>
      <c r="K241" s="626"/>
      <c r="L241" s="626"/>
      <c r="M241" s="626"/>
      <c r="N241" s="626"/>
      <c r="O241" s="626"/>
      <c r="P241" s="626"/>
      <c r="Q241" s="626"/>
      <c r="R241" s="626"/>
      <c r="S241" s="626"/>
      <c r="T241" s="626"/>
      <c r="U241" s="626"/>
      <c r="V241" s="626"/>
      <c r="W241" s="626"/>
      <c r="X241" s="626"/>
      <c r="Y241" s="626"/>
      <c r="Z241" s="626"/>
      <c r="AA241" s="626"/>
      <c r="AB241" s="626"/>
      <c r="AC241" s="626"/>
      <c r="AD241" s="626"/>
      <c r="AE241" s="626"/>
      <c r="AF241" s="626"/>
      <c r="AG241" s="626"/>
      <c r="AH241" s="626"/>
      <c r="AI241" s="626"/>
      <c r="AJ241" s="626"/>
      <c r="AK241" s="626"/>
      <c r="AL241" s="626"/>
      <c r="AM241" s="626"/>
      <c r="AN241" s="626"/>
      <c r="AO241" s="626"/>
      <c r="AP241" s="626"/>
      <c r="AQ241" s="626"/>
      <c r="AR241" s="626"/>
      <c r="AS241" s="626"/>
      <c r="AT241" s="626"/>
      <c r="AU241" s="626"/>
      <c r="AV241" s="626"/>
      <c r="AW241" s="626"/>
      <c r="AX241" s="626"/>
      <c r="AY241" s="626"/>
      <c r="AZ241" s="626"/>
      <c r="BA241" s="626"/>
      <c r="BB241" s="627"/>
    </row>
    <row r="242" spans="1:54" x14ac:dyDescent="0.25">
      <c r="A242" s="626"/>
      <c r="B242" s="626"/>
      <c r="C242" s="626"/>
      <c r="D242" s="626"/>
      <c r="E242" s="626"/>
      <c r="F242" s="626"/>
      <c r="G242" s="626"/>
      <c r="H242" s="626"/>
      <c r="I242" s="626"/>
      <c r="J242" s="626"/>
      <c r="K242" s="626"/>
      <c r="L242" s="626"/>
      <c r="M242" s="626"/>
      <c r="N242" s="626"/>
      <c r="O242" s="626"/>
      <c r="P242" s="626"/>
      <c r="Q242" s="626"/>
      <c r="R242" s="626"/>
      <c r="S242" s="626"/>
      <c r="T242" s="626"/>
      <c r="U242" s="626"/>
      <c r="V242" s="626"/>
      <c r="W242" s="626"/>
      <c r="X242" s="626"/>
      <c r="Y242" s="626"/>
      <c r="Z242" s="626"/>
      <c r="AA242" s="626"/>
      <c r="AB242" s="626"/>
      <c r="AC242" s="626"/>
      <c r="AD242" s="626"/>
      <c r="AE242" s="626"/>
      <c r="AF242" s="626"/>
      <c r="AG242" s="626"/>
      <c r="AH242" s="626"/>
      <c r="AI242" s="626"/>
      <c r="AJ242" s="626"/>
      <c r="AK242" s="626"/>
      <c r="AL242" s="626"/>
      <c r="AM242" s="626"/>
      <c r="AN242" s="626"/>
      <c r="AO242" s="626"/>
      <c r="AP242" s="626"/>
      <c r="AQ242" s="626"/>
      <c r="AR242" s="626"/>
      <c r="AS242" s="626"/>
      <c r="AT242" s="626"/>
      <c r="AU242" s="626"/>
      <c r="AV242" s="626"/>
      <c r="AW242" s="626"/>
      <c r="AX242" s="626"/>
      <c r="AY242" s="626"/>
      <c r="AZ242" s="626"/>
      <c r="BA242" s="626"/>
      <c r="BB242" s="627"/>
    </row>
    <row r="243" spans="1:54" x14ac:dyDescent="0.25">
      <c r="A243" s="626"/>
      <c r="B243" s="626"/>
      <c r="C243" s="626"/>
      <c r="D243" s="626"/>
      <c r="E243" s="626"/>
      <c r="F243" s="626"/>
      <c r="G243" s="626"/>
      <c r="H243" s="626"/>
      <c r="I243" s="626"/>
      <c r="J243" s="626"/>
      <c r="K243" s="626"/>
      <c r="L243" s="626"/>
      <c r="M243" s="626"/>
      <c r="N243" s="626"/>
      <c r="O243" s="626"/>
      <c r="P243" s="626"/>
      <c r="Q243" s="626"/>
      <c r="R243" s="626"/>
      <c r="S243" s="626"/>
      <c r="T243" s="626"/>
      <c r="U243" s="626"/>
      <c r="V243" s="626"/>
      <c r="W243" s="626"/>
      <c r="X243" s="626"/>
      <c r="Y243" s="626"/>
      <c r="Z243" s="626"/>
      <c r="AA243" s="626"/>
      <c r="AB243" s="626"/>
      <c r="AC243" s="626"/>
      <c r="AD243" s="626"/>
      <c r="AE243" s="626"/>
      <c r="AF243" s="626"/>
      <c r="AG243" s="626"/>
      <c r="AH243" s="626"/>
      <c r="AI243" s="626"/>
      <c r="AJ243" s="626"/>
      <c r="AK243" s="626"/>
      <c r="AL243" s="626"/>
      <c r="AM243" s="626"/>
      <c r="AN243" s="626"/>
      <c r="AO243" s="626"/>
      <c r="AP243" s="626"/>
      <c r="AQ243" s="626"/>
      <c r="AR243" s="626"/>
      <c r="AS243" s="626"/>
      <c r="AT243" s="626"/>
      <c r="AU243" s="626"/>
      <c r="AV243" s="626"/>
      <c r="AW243" s="626"/>
      <c r="AX243" s="626"/>
      <c r="AY243" s="626"/>
      <c r="AZ243" s="626"/>
      <c r="BA243" s="626"/>
      <c r="BB243" s="627"/>
    </row>
    <row r="244" spans="1:54" x14ac:dyDescent="0.25">
      <c r="A244" s="626"/>
      <c r="B244" s="626"/>
      <c r="C244" s="626"/>
      <c r="D244" s="626"/>
      <c r="E244" s="626"/>
      <c r="F244" s="626"/>
      <c r="G244" s="626"/>
      <c r="H244" s="626"/>
      <c r="I244" s="626"/>
      <c r="J244" s="626"/>
      <c r="K244" s="626"/>
      <c r="L244" s="626"/>
      <c r="M244" s="626"/>
      <c r="N244" s="626"/>
      <c r="O244" s="626"/>
      <c r="P244" s="626"/>
      <c r="Q244" s="626"/>
      <c r="R244" s="626"/>
      <c r="S244" s="626"/>
      <c r="T244" s="626"/>
      <c r="U244" s="626"/>
      <c r="V244" s="626"/>
      <c r="W244" s="626"/>
      <c r="X244" s="626"/>
      <c r="Y244" s="626"/>
      <c r="Z244" s="626"/>
      <c r="AA244" s="626"/>
      <c r="AB244" s="626"/>
      <c r="AC244" s="626"/>
      <c r="AD244" s="626"/>
      <c r="AE244" s="626"/>
      <c r="AF244" s="626"/>
      <c r="AG244" s="626"/>
      <c r="AH244" s="626"/>
      <c r="AI244" s="626"/>
      <c r="AJ244" s="626"/>
      <c r="AK244" s="626"/>
      <c r="AL244" s="626"/>
      <c r="AM244" s="626"/>
      <c r="AN244" s="626"/>
      <c r="AO244" s="626"/>
      <c r="AP244" s="626"/>
      <c r="AQ244" s="626"/>
      <c r="AR244" s="626"/>
      <c r="AS244" s="626"/>
      <c r="AT244" s="626"/>
      <c r="AU244" s="626"/>
      <c r="AV244" s="626"/>
      <c r="AW244" s="626"/>
      <c r="AX244" s="626"/>
      <c r="AY244" s="626"/>
      <c r="AZ244" s="626"/>
      <c r="BA244" s="626"/>
      <c r="BB244" s="627"/>
    </row>
    <row r="245" spans="1:54" x14ac:dyDescent="0.25">
      <c r="A245" s="626"/>
      <c r="B245" s="626"/>
      <c r="C245" s="626"/>
      <c r="D245" s="626"/>
      <c r="E245" s="626"/>
      <c r="F245" s="626"/>
      <c r="G245" s="626"/>
      <c r="H245" s="626"/>
      <c r="I245" s="626"/>
      <c r="J245" s="626"/>
      <c r="K245" s="626"/>
      <c r="L245" s="626"/>
      <c r="M245" s="626"/>
      <c r="N245" s="626"/>
      <c r="O245" s="626"/>
      <c r="P245" s="626"/>
      <c r="Q245" s="626"/>
      <c r="R245" s="626"/>
      <c r="S245" s="626"/>
      <c r="T245" s="626"/>
      <c r="U245" s="626"/>
      <c r="V245" s="626"/>
      <c r="W245" s="626"/>
      <c r="X245" s="626"/>
      <c r="Y245" s="626"/>
      <c r="Z245" s="626"/>
      <c r="AA245" s="626"/>
      <c r="AB245" s="626"/>
      <c r="AC245" s="626"/>
      <c r="AD245" s="626"/>
      <c r="AE245" s="626"/>
      <c r="AF245" s="626"/>
      <c r="AG245" s="626"/>
      <c r="AH245" s="626"/>
      <c r="AI245" s="626"/>
      <c r="AJ245" s="626"/>
      <c r="AK245" s="626"/>
      <c r="AL245" s="626"/>
      <c r="AM245" s="626"/>
      <c r="AN245" s="626"/>
      <c r="AO245" s="626"/>
      <c r="AP245" s="626"/>
      <c r="AQ245" s="626"/>
      <c r="AR245" s="626"/>
      <c r="AS245" s="626"/>
      <c r="AT245" s="626"/>
      <c r="AU245" s="626"/>
      <c r="AV245" s="626"/>
      <c r="AW245" s="626"/>
      <c r="AX245" s="626"/>
      <c r="AY245" s="626"/>
      <c r="AZ245" s="626"/>
      <c r="BA245" s="626"/>
      <c r="BB245" s="627"/>
    </row>
    <row r="246" spans="1:54" x14ac:dyDescent="0.25">
      <c r="A246" s="626"/>
      <c r="B246" s="626"/>
      <c r="C246" s="626"/>
      <c r="D246" s="626"/>
      <c r="E246" s="626"/>
      <c r="F246" s="626"/>
      <c r="G246" s="626"/>
      <c r="H246" s="626"/>
      <c r="I246" s="626"/>
      <c r="J246" s="626"/>
      <c r="K246" s="626"/>
      <c r="L246" s="626"/>
      <c r="M246" s="626"/>
      <c r="N246" s="626"/>
      <c r="O246" s="626"/>
      <c r="P246" s="626"/>
      <c r="Q246" s="626"/>
      <c r="R246" s="626"/>
      <c r="S246" s="626"/>
      <c r="T246" s="626"/>
      <c r="U246" s="626"/>
      <c r="V246" s="626"/>
      <c r="W246" s="626"/>
      <c r="X246" s="626"/>
      <c r="Y246" s="626"/>
      <c r="Z246" s="626"/>
      <c r="AA246" s="626"/>
      <c r="AB246" s="626"/>
      <c r="AC246" s="626"/>
      <c r="AD246" s="626"/>
      <c r="AE246" s="626"/>
      <c r="AF246" s="626"/>
      <c r="AG246" s="626"/>
      <c r="AH246" s="626"/>
      <c r="AI246" s="626"/>
      <c r="AJ246" s="626"/>
      <c r="AK246" s="626"/>
      <c r="AL246" s="626"/>
      <c r="AM246" s="626"/>
      <c r="AN246" s="626"/>
      <c r="AO246" s="626"/>
      <c r="AP246" s="626"/>
      <c r="AQ246" s="626"/>
      <c r="AR246" s="626"/>
      <c r="AS246" s="626"/>
      <c r="AT246" s="626"/>
      <c r="AU246" s="626"/>
      <c r="AV246" s="626"/>
      <c r="AW246" s="626"/>
      <c r="AX246" s="626"/>
      <c r="AY246" s="626"/>
      <c r="AZ246" s="626"/>
      <c r="BA246" s="626"/>
      <c r="BB246" s="627"/>
    </row>
    <row r="247" spans="1:54" x14ac:dyDescent="0.25">
      <c r="A247" s="626"/>
      <c r="B247" s="626"/>
      <c r="C247" s="626"/>
      <c r="D247" s="626"/>
      <c r="E247" s="626"/>
      <c r="F247" s="626"/>
      <c r="G247" s="626"/>
      <c r="H247" s="626"/>
      <c r="I247" s="626"/>
      <c r="J247" s="626"/>
      <c r="K247" s="626"/>
      <c r="L247" s="626"/>
      <c r="M247" s="626"/>
      <c r="N247" s="626"/>
      <c r="O247" s="626"/>
      <c r="P247" s="626"/>
      <c r="Q247" s="626"/>
      <c r="R247" s="626"/>
      <c r="S247" s="626"/>
      <c r="T247" s="626"/>
      <c r="U247" s="626"/>
      <c r="V247" s="626"/>
      <c r="W247" s="626"/>
      <c r="X247" s="626"/>
      <c r="Y247" s="626"/>
      <c r="Z247" s="626"/>
      <c r="AA247" s="626"/>
      <c r="AB247" s="626"/>
      <c r="AC247" s="626"/>
      <c r="AD247" s="626"/>
      <c r="AE247" s="626"/>
      <c r="AF247" s="626"/>
      <c r="AG247" s="626"/>
      <c r="AH247" s="626"/>
      <c r="AI247" s="626"/>
      <c r="AJ247" s="626"/>
      <c r="AK247" s="626"/>
      <c r="AL247" s="626"/>
      <c r="AM247" s="626"/>
      <c r="AN247" s="626"/>
      <c r="AO247" s="626"/>
      <c r="AP247" s="626"/>
      <c r="AQ247" s="626"/>
      <c r="AR247" s="626"/>
      <c r="AS247" s="626"/>
      <c r="AT247" s="626"/>
      <c r="AU247" s="626"/>
      <c r="AV247" s="626"/>
      <c r="AW247" s="626"/>
      <c r="AX247" s="626"/>
      <c r="AY247" s="626"/>
      <c r="AZ247" s="626"/>
      <c r="BA247" s="626"/>
      <c r="BB247" s="627"/>
    </row>
    <row r="248" spans="1:54" x14ac:dyDescent="0.25">
      <c r="A248" s="626"/>
      <c r="B248" s="626"/>
      <c r="C248" s="626"/>
      <c r="D248" s="626"/>
      <c r="E248" s="626"/>
      <c r="F248" s="626"/>
      <c r="G248" s="626"/>
      <c r="H248" s="626"/>
      <c r="I248" s="626"/>
      <c r="J248" s="626"/>
      <c r="K248" s="626"/>
      <c r="L248" s="626"/>
      <c r="M248" s="626"/>
      <c r="N248" s="626"/>
      <c r="O248" s="626"/>
      <c r="P248" s="626"/>
      <c r="Q248" s="626"/>
      <c r="R248" s="626"/>
      <c r="S248" s="626"/>
      <c r="T248" s="626"/>
      <c r="U248" s="626"/>
      <c r="V248" s="626"/>
      <c r="W248" s="626"/>
      <c r="X248" s="626"/>
      <c r="Y248" s="626"/>
      <c r="Z248" s="626"/>
      <c r="AA248" s="626"/>
      <c r="AB248" s="626"/>
      <c r="AC248" s="626"/>
      <c r="AD248" s="626"/>
      <c r="AE248" s="626"/>
      <c r="AF248" s="626"/>
      <c r="AG248" s="626"/>
      <c r="AH248" s="626"/>
      <c r="AI248" s="626"/>
      <c r="AJ248" s="626"/>
      <c r="AK248" s="626"/>
      <c r="AL248" s="626"/>
      <c r="AM248" s="626"/>
      <c r="AN248" s="626"/>
      <c r="AO248" s="626"/>
      <c r="AP248" s="626"/>
      <c r="AQ248" s="626"/>
      <c r="AR248" s="626"/>
      <c r="AS248" s="626"/>
      <c r="AT248" s="626"/>
      <c r="AU248" s="626"/>
      <c r="AV248" s="626"/>
      <c r="AW248" s="626"/>
      <c r="AX248" s="626"/>
      <c r="AY248" s="626"/>
      <c r="AZ248" s="626"/>
      <c r="BA248" s="626"/>
      <c r="BB248" s="627"/>
    </row>
    <row r="249" spans="1:54" x14ac:dyDescent="0.25">
      <c r="A249" s="626"/>
      <c r="B249" s="626"/>
      <c r="C249" s="626"/>
      <c r="D249" s="626"/>
      <c r="E249" s="626"/>
      <c r="F249" s="626"/>
      <c r="G249" s="626"/>
      <c r="H249" s="626"/>
      <c r="I249" s="626"/>
      <c r="J249" s="626"/>
      <c r="K249" s="626"/>
      <c r="L249" s="626"/>
      <c r="M249" s="626"/>
      <c r="N249" s="626"/>
      <c r="O249" s="626"/>
      <c r="P249" s="626"/>
      <c r="Q249" s="626"/>
      <c r="R249" s="626"/>
      <c r="S249" s="626"/>
      <c r="T249" s="626"/>
      <c r="U249" s="626"/>
      <c r="V249" s="626"/>
      <c r="W249" s="626"/>
      <c r="X249" s="626"/>
      <c r="Y249" s="626"/>
      <c r="Z249" s="626"/>
      <c r="AA249" s="626"/>
      <c r="AB249" s="626"/>
      <c r="AC249" s="626"/>
      <c r="AD249" s="626"/>
      <c r="AE249" s="626"/>
      <c r="AF249" s="626"/>
      <c r="AG249" s="626"/>
      <c r="AH249" s="626"/>
      <c r="AI249" s="626"/>
      <c r="AJ249" s="626"/>
      <c r="AK249" s="626"/>
      <c r="AL249" s="626"/>
      <c r="AM249" s="626"/>
      <c r="AN249" s="626"/>
      <c r="AO249" s="626"/>
      <c r="AP249" s="626"/>
      <c r="AQ249" s="626"/>
      <c r="AR249" s="626"/>
      <c r="AS249" s="626"/>
      <c r="AT249" s="626"/>
      <c r="AU249" s="626"/>
      <c r="AV249" s="626"/>
      <c r="AW249" s="626"/>
      <c r="AX249" s="626"/>
      <c r="AY249" s="626"/>
      <c r="AZ249" s="626"/>
      <c r="BA249" s="626"/>
      <c r="BB249" s="627"/>
    </row>
    <row r="250" spans="1:54" x14ac:dyDescent="0.25">
      <c r="A250" s="626"/>
      <c r="B250" s="626"/>
      <c r="C250" s="626"/>
      <c r="D250" s="626"/>
      <c r="E250" s="626"/>
      <c r="F250" s="626"/>
      <c r="G250" s="626"/>
      <c r="H250" s="626"/>
      <c r="I250" s="626"/>
      <c r="J250" s="626"/>
      <c r="K250" s="626"/>
      <c r="L250" s="626"/>
      <c r="M250" s="626"/>
      <c r="N250" s="626"/>
      <c r="O250" s="626"/>
      <c r="P250" s="626"/>
      <c r="Q250" s="626"/>
      <c r="R250" s="626"/>
      <c r="S250" s="626"/>
      <c r="T250" s="626"/>
      <c r="U250" s="626"/>
      <c r="V250" s="626"/>
      <c r="W250" s="626"/>
      <c r="X250" s="626"/>
      <c r="Y250" s="626"/>
      <c r="Z250" s="626"/>
      <c r="AA250" s="626"/>
      <c r="AB250" s="626"/>
      <c r="AC250" s="626"/>
      <c r="AD250" s="626"/>
      <c r="AE250" s="626"/>
      <c r="AF250" s="626"/>
      <c r="AG250" s="626"/>
      <c r="AH250" s="626"/>
      <c r="AI250" s="626"/>
      <c r="AJ250" s="626"/>
      <c r="AK250" s="626"/>
      <c r="AL250" s="626"/>
      <c r="AM250" s="626"/>
      <c r="AN250" s="626"/>
      <c r="AO250" s="626"/>
      <c r="AP250" s="626"/>
      <c r="AQ250" s="626"/>
      <c r="AR250" s="626"/>
      <c r="AS250" s="626"/>
      <c r="AT250" s="626"/>
      <c r="AU250" s="626"/>
      <c r="AV250" s="626"/>
      <c r="AW250" s="626"/>
      <c r="AX250" s="626"/>
      <c r="AY250" s="626"/>
      <c r="AZ250" s="626"/>
      <c r="BA250" s="626"/>
      <c r="BB250" s="627"/>
    </row>
    <row r="251" spans="1:54" x14ac:dyDescent="0.25">
      <c r="A251" s="626"/>
      <c r="B251" s="626"/>
      <c r="C251" s="626"/>
      <c r="D251" s="626"/>
      <c r="E251" s="626"/>
      <c r="F251" s="626"/>
      <c r="G251" s="626"/>
      <c r="H251" s="626"/>
      <c r="I251" s="626"/>
      <c r="J251" s="626"/>
      <c r="K251" s="626"/>
      <c r="L251" s="626"/>
      <c r="M251" s="626"/>
      <c r="N251" s="626"/>
      <c r="O251" s="626"/>
      <c r="P251" s="626"/>
      <c r="Q251" s="626"/>
      <c r="R251" s="626"/>
      <c r="S251" s="626"/>
      <c r="T251" s="626"/>
      <c r="U251" s="626"/>
      <c r="V251" s="626"/>
      <c r="W251" s="626"/>
      <c r="X251" s="626"/>
      <c r="Y251" s="626"/>
      <c r="Z251" s="626"/>
      <c r="AA251" s="626"/>
      <c r="AB251" s="626"/>
      <c r="AC251" s="626"/>
      <c r="AD251" s="626"/>
      <c r="AE251" s="626"/>
      <c r="AF251" s="626"/>
      <c r="AG251" s="626"/>
      <c r="AH251" s="626"/>
      <c r="AI251" s="626"/>
      <c r="AJ251" s="626"/>
      <c r="AK251" s="626"/>
      <c r="AL251" s="626"/>
      <c r="AM251" s="626"/>
      <c r="AN251" s="626"/>
      <c r="AO251" s="626"/>
      <c r="AP251" s="626"/>
      <c r="AQ251" s="626"/>
      <c r="AR251" s="626"/>
      <c r="AS251" s="626"/>
      <c r="AT251" s="626"/>
      <c r="AU251" s="626"/>
      <c r="AV251" s="626"/>
      <c r="AW251" s="626"/>
      <c r="AX251" s="626"/>
      <c r="AY251" s="626"/>
      <c r="AZ251" s="626"/>
      <c r="BA251" s="626"/>
      <c r="BB251" s="627"/>
    </row>
    <row r="252" spans="1:54" x14ac:dyDescent="0.25">
      <c r="A252" s="626"/>
      <c r="B252" s="626"/>
      <c r="C252" s="626"/>
      <c r="D252" s="626"/>
      <c r="E252" s="626"/>
      <c r="F252" s="626"/>
      <c r="G252" s="626"/>
      <c r="H252" s="626"/>
      <c r="I252" s="626"/>
      <c r="J252" s="626"/>
      <c r="K252" s="626"/>
      <c r="L252" s="626"/>
      <c r="M252" s="626"/>
      <c r="N252" s="626"/>
      <c r="O252" s="626"/>
      <c r="P252" s="626"/>
      <c r="Q252" s="626"/>
      <c r="R252" s="626"/>
      <c r="S252" s="626"/>
      <c r="T252" s="626"/>
      <c r="U252" s="626"/>
      <c r="V252" s="626"/>
      <c r="W252" s="626"/>
      <c r="X252" s="626"/>
      <c r="Y252" s="626"/>
      <c r="Z252" s="626"/>
      <c r="AA252" s="626"/>
      <c r="AB252" s="626"/>
      <c r="AC252" s="626"/>
      <c r="AD252" s="626"/>
      <c r="AE252" s="626"/>
      <c r="AF252" s="626"/>
      <c r="AG252" s="626"/>
      <c r="AH252" s="626"/>
      <c r="AI252" s="626"/>
      <c r="AJ252" s="626"/>
      <c r="AK252" s="626"/>
      <c r="AL252" s="626"/>
      <c r="AM252" s="626"/>
      <c r="AN252" s="626"/>
      <c r="AO252" s="626"/>
      <c r="AP252" s="626"/>
      <c r="AQ252" s="626"/>
      <c r="AR252" s="626"/>
      <c r="AS252" s="626"/>
      <c r="AT252" s="626"/>
      <c r="AU252" s="626"/>
      <c r="AV252" s="626"/>
      <c r="AW252" s="626"/>
      <c r="AX252" s="626"/>
      <c r="AY252" s="626"/>
      <c r="AZ252" s="626"/>
      <c r="BA252" s="626"/>
      <c r="BB252" s="627"/>
    </row>
    <row r="253" spans="1:54" x14ac:dyDescent="0.25">
      <c r="A253" s="626"/>
      <c r="B253" s="626"/>
      <c r="C253" s="626"/>
      <c r="D253" s="626"/>
      <c r="E253" s="626"/>
      <c r="F253" s="626"/>
      <c r="G253" s="626"/>
      <c r="H253" s="626"/>
      <c r="I253" s="626"/>
      <c r="J253" s="626"/>
      <c r="K253" s="626"/>
      <c r="L253" s="626"/>
      <c r="M253" s="626"/>
      <c r="N253" s="626"/>
      <c r="O253" s="626"/>
      <c r="P253" s="626"/>
      <c r="Q253" s="626"/>
      <c r="R253" s="626"/>
      <c r="S253" s="626"/>
      <c r="T253" s="626"/>
      <c r="U253" s="626"/>
      <c r="V253" s="626"/>
      <c r="W253" s="626"/>
      <c r="X253" s="626"/>
      <c r="Y253" s="626"/>
      <c r="Z253" s="626"/>
      <c r="AA253" s="626"/>
      <c r="AB253" s="626"/>
      <c r="AC253" s="626"/>
      <c r="AD253" s="626"/>
      <c r="AE253" s="626"/>
      <c r="AF253" s="626"/>
      <c r="AG253" s="626"/>
      <c r="AH253" s="626"/>
      <c r="AI253" s="626"/>
      <c r="AJ253" s="626"/>
      <c r="AK253" s="626"/>
      <c r="AL253" s="626"/>
      <c r="AM253" s="626"/>
      <c r="AN253" s="626"/>
      <c r="AO253" s="626"/>
      <c r="AP253" s="626"/>
      <c r="AQ253" s="626"/>
      <c r="AR253" s="626"/>
      <c r="AS253" s="626"/>
      <c r="AT253" s="626"/>
      <c r="AU253" s="626"/>
      <c r="AV253" s="626"/>
      <c r="AW253" s="626"/>
      <c r="AX253" s="626"/>
      <c r="AY253" s="626"/>
      <c r="AZ253" s="626"/>
      <c r="BA253" s="626"/>
      <c r="BB253" s="627"/>
    </row>
    <row r="254" spans="1:54" x14ac:dyDescent="0.25">
      <c r="A254" s="626"/>
      <c r="B254" s="626"/>
      <c r="C254" s="626"/>
      <c r="D254" s="626"/>
      <c r="E254" s="626"/>
      <c r="F254" s="626"/>
      <c r="G254" s="626"/>
      <c r="H254" s="626"/>
      <c r="I254" s="626"/>
      <c r="J254" s="626"/>
      <c r="K254" s="626"/>
      <c r="L254" s="626"/>
      <c r="M254" s="626"/>
      <c r="N254" s="626"/>
      <c r="O254" s="626"/>
      <c r="P254" s="626"/>
      <c r="Q254" s="626"/>
      <c r="R254" s="626"/>
      <c r="S254" s="626"/>
      <c r="T254" s="626"/>
      <c r="U254" s="626"/>
      <c r="V254" s="626"/>
      <c r="W254" s="626"/>
      <c r="X254" s="626"/>
      <c r="Y254" s="626"/>
      <c r="Z254" s="626"/>
      <c r="AA254" s="626"/>
      <c r="AB254" s="626"/>
      <c r="AC254" s="626"/>
      <c r="AD254" s="626"/>
      <c r="AE254" s="626"/>
      <c r="AF254" s="626"/>
      <c r="AG254" s="626"/>
      <c r="AH254" s="626"/>
      <c r="AI254" s="626"/>
      <c r="AJ254" s="626"/>
      <c r="AK254" s="626"/>
      <c r="AL254" s="626"/>
      <c r="AM254" s="626"/>
      <c r="AN254" s="626"/>
      <c r="AO254" s="626"/>
      <c r="AP254" s="626"/>
      <c r="AQ254" s="626"/>
      <c r="AR254" s="626"/>
      <c r="AS254" s="626"/>
      <c r="AT254" s="626"/>
      <c r="AU254" s="626"/>
      <c r="AV254" s="626"/>
      <c r="AW254" s="626"/>
      <c r="AX254" s="626"/>
      <c r="AY254" s="626"/>
      <c r="AZ254" s="626"/>
      <c r="BA254" s="626"/>
      <c r="BB254" s="627"/>
    </row>
    <row r="255" spans="1:54" x14ac:dyDescent="0.25">
      <c r="A255" s="626"/>
      <c r="B255" s="626"/>
      <c r="C255" s="626"/>
      <c r="D255" s="626"/>
      <c r="E255" s="626"/>
      <c r="F255" s="626"/>
      <c r="G255" s="626"/>
      <c r="H255" s="626"/>
      <c r="I255" s="626"/>
      <c r="J255" s="626"/>
      <c r="K255" s="626"/>
      <c r="L255" s="626"/>
      <c r="M255" s="626"/>
      <c r="N255" s="626"/>
      <c r="O255" s="626"/>
      <c r="P255" s="626"/>
      <c r="Q255" s="626"/>
      <c r="R255" s="626"/>
      <c r="S255" s="626"/>
      <c r="T255" s="626"/>
      <c r="U255" s="626"/>
      <c r="V255" s="626"/>
      <c r="W255" s="626"/>
      <c r="X255" s="626"/>
      <c r="Y255" s="626"/>
      <c r="Z255" s="626"/>
      <c r="AA255" s="626"/>
      <c r="AB255" s="626"/>
      <c r="AC255" s="626"/>
      <c r="AD255" s="626"/>
      <c r="AE255" s="626"/>
      <c r="AF255" s="626"/>
      <c r="AG255" s="626"/>
      <c r="AH255" s="626"/>
      <c r="AI255" s="626"/>
      <c r="AJ255" s="626"/>
      <c r="AK255" s="626"/>
      <c r="AL255" s="626"/>
      <c r="AM255" s="626"/>
      <c r="AN255" s="626"/>
      <c r="AO255" s="626"/>
      <c r="AP255" s="626"/>
      <c r="AQ255" s="626"/>
      <c r="AR255" s="626"/>
      <c r="AS255" s="626"/>
      <c r="AT255" s="626"/>
      <c r="AU255" s="626"/>
      <c r="AV255" s="626"/>
      <c r="AW255" s="626"/>
      <c r="AX255" s="626"/>
      <c r="AY255" s="626"/>
      <c r="AZ255" s="626"/>
      <c r="BA255" s="626"/>
      <c r="BB255" s="627"/>
    </row>
    <row r="256" spans="1:54" x14ac:dyDescent="0.25">
      <c r="A256" s="626"/>
      <c r="B256" s="626"/>
      <c r="C256" s="626"/>
      <c r="D256" s="626"/>
      <c r="E256" s="626"/>
      <c r="F256" s="626"/>
      <c r="G256" s="626"/>
      <c r="H256" s="626"/>
      <c r="I256" s="626"/>
      <c r="J256" s="626"/>
      <c r="K256" s="626"/>
      <c r="L256" s="626"/>
      <c r="M256" s="626"/>
      <c r="N256" s="626"/>
      <c r="O256" s="626"/>
      <c r="P256" s="626"/>
      <c r="Q256" s="626"/>
      <c r="R256" s="626"/>
      <c r="S256" s="626"/>
      <c r="T256" s="626"/>
      <c r="U256" s="626"/>
      <c r="V256" s="626"/>
      <c r="W256" s="626"/>
      <c r="X256" s="626"/>
      <c r="Y256" s="626"/>
      <c r="Z256" s="626"/>
      <c r="AA256" s="626"/>
      <c r="AB256" s="626"/>
      <c r="AC256" s="626"/>
      <c r="AD256" s="626"/>
      <c r="AE256" s="626"/>
      <c r="AF256" s="626"/>
      <c r="AG256" s="626"/>
      <c r="AH256" s="626"/>
      <c r="AI256" s="626"/>
      <c r="AJ256" s="626"/>
      <c r="AK256" s="626"/>
      <c r="AL256" s="626"/>
      <c r="AM256" s="626"/>
      <c r="AN256" s="626"/>
      <c r="AO256" s="626"/>
      <c r="AP256" s="626"/>
      <c r="AQ256" s="626"/>
      <c r="AR256" s="626"/>
      <c r="AS256" s="626"/>
      <c r="AT256" s="626"/>
      <c r="AU256" s="626"/>
      <c r="AV256" s="626"/>
      <c r="AW256" s="626"/>
      <c r="AX256" s="626"/>
      <c r="AY256" s="626"/>
      <c r="AZ256" s="626"/>
      <c r="BA256" s="626"/>
      <c r="BB256" s="627"/>
    </row>
    <row r="257" spans="1:54" x14ac:dyDescent="0.25">
      <c r="A257" s="626"/>
      <c r="B257" s="626"/>
      <c r="C257" s="626"/>
      <c r="D257" s="626"/>
      <c r="E257" s="626"/>
      <c r="F257" s="626"/>
      <c r="G257" s="626"/>
      <c r="H257" s="626"/>
      <c r="I257" s="626"/>
      <c r="J257" s="626"/>
      <c r="K257" s="626"/>
      <c r="L257" s="626"/>
      <c r="M257" s="626"/>
      <c r="N257" s="626"/>
      <c r="O257" s="626"/>
      <c r="P257" s="626"/>
      <c r="Q257" s="626"/>
      <c r="R257" s="626"/>
      <c r="S257" s="626"/>
      <c r="T257" s="626"/>
      <c r="U257" s="626"/>
      <c r="V257" s="626"/>
      <c r="W257" s="626"/>
      <c r="X257" s="626"/>
      <c r="Y257" s="626"/>
      <c r="Z257" s="626"/>
      <c r="AA257" s="626"/>
      <c r="AB257" s="626"/>
      <c r="AC257" s="626"/>
      <c r="AD257" s="626"/>
      <c r="AE257" s="626"/>
      <c r="AF257" s="626"/>
      <c r="AG257" s="626"/>
      <c r="AH257" s="626"/>
      <c r="AI257" s="626"/>
      <c r="AJ257" s="626"/>
      <c r="AK257" s="626"/>
      <c r="AL257" s="626"/>
      <c r="AM257" s="626"/>
      <c r="AN257" s="626"/>
      <c r="AO257" s="626"/>
      <c r="AP257" s="626"/>
      <c r="AQ257" s="626"/>
      <c r="AR257" s="626"/>
      <c r="AS257" s="626"/>
      <c r="AT257" s="626"/>
      <c r="AU257" s="626"/>
      <c r="AV257" s="626"/>
      <c r="AW257" s="626"/>
      <c r="AX257" s="626"/>
      <c r="AY257" s="626"/>
      <c r="AZ257" s="626"/>
      <c r="BA257" s="626"/>
      <c r="BB257" s="627"/>
    </row>
    <row r="258" spans="1:54" x14ac:dyDescent="0.25">
      <c r="A258" s="626"/>
      <c r="B258" s="626"/>
      <c r="C258" s="626"/>
      <c r="D258" s="626"/>
      <c r="E258" s="626"/>
      <c r="F258" s="626"/>
      <c r="G258" s="626"/>
      <c r="H258" s="626"/>
      <c r="I258" s="626"/>
      <c r="J258" s="626"/>
      <c r="K258" s="626"/>
      <c r="L258" s="626"/>
      <c r="M258" s="626"/>
      <c r="N258" s="626"/>
      <c r="O258" s="626"/>
      <c r="P258" s="626"/>
      <c r="Q258" s="626"/>
      <c r="R258" s="626"/>
      <c r="S258" s="626"/>
      <c r="T258" s="626"/>
      <c r="U258" s="626"/>
      <c r="V258" s="626"/>
      <c r="W258" s="626"/>
      <c r="X258" s="626"/>
      <c r="Y258" s="626"/>
      <c r="Z258" s="626"/>
      <c r="AA258" s="626"/>
      <c r="AB258" s="626"/>
      <c r="AC258" s="626"/>
      <c r="AD258" s="626"/>
      <c r="AE258" s="626"/>
      <c r="AF258" s="626"/>
      <c r="AG258" s="626"/>
      <c r="AH258" s="626"/>
      <c r="AI258" s="626"/>
      <c r="AJ258" s="626"/>
      <c r="AK258" s="626"/>
      <c r="AL258" s="626"/>
      <c r="AM258" s="626"/>
      <c r="AN258" s="626"/>
      <c r="AO258" s="626"/>
      <c r="AP258" s="626"/>
      <c r="AQ258" s="626"/>
      <c r="AR258" s="626"/>
      <c r="AS258" s="626"/>
      <c r="AT258" s="626"/>
      <c r="AU258" s="626"/>
      <c r="AV258" s="626"/>
      <c r="AW258" s="626"/>
      <c r="AX258" s="626"/>
      <c r="AY258" s="626"/>
      <c r="AZ258" s="626"/>
      <c r="BA258" s="626"/>
      <c r="BB258" s="627"/>
    </row>
    <row r="259" spans="1:54" x14ac:dyDescent="0.25">
      <c r="A259" s="626"/>
      <c r="B259" s="626"/>
      <c r="C259" s="626"/>
      <c r="D259" s="626"/>
      <c r="E259" s="626"/>
      <c r="F259" s="626"/>
      <c r="G259" s="626"/>
      <c r="H259" s="626"/>
      <c r="I259" s="626"/>
      <c r="J259" s="626"/>
      <c r="K259" s="626"/>
      <c r="L259" s="626"/>
      <c r="M259" s="626"/>
      <c r="N259" s="626"/>
      <c r="O259" s="626"/>
      <c r="P259" s="626"/>
      <c r="Q259" s="626"/>
      <c r="R259" s="626"/>
      <c r="S259" s="626"/>
      <c r="T259" s="626"/>
      <c r="U259" s="626"/>
      <c r="V259" s="626"/>
      <c r="W259" s="626"/>
      <c r="X259" s="626"/>
      <c r="Y259" s="626"/>
      <c r="Z259" s="626"/>
      <c r="AA259" s="626"/>
      <c r="AB259" s="626"/>
      <c r="AC259" s="626"/>
      <c r="AD259" s="626"/>
      <c r="AE259" s="626"/>
      <c r="AF259" s="626"/>
      <c r="AG259" s="626"/>
      <c r="AH259" s="626"/>
      <c r="AI259" s="626"/>
      <c r="AJ259" s="626"/>
      <c r="AK259" s="626"/>
      <c r="AL259" s="626"/>
      <c r="AM259" s="626"/>
      <c r="AN259" s="626"/>
      <c r="AO259" s="626"/>
      <c r="AP259" s="626"/>
      <c r="AQ259" s="626"/>
      <c r="AR259" s="626"/>
      <c r="AS259" s="626"/>
      <c r="AT259" s="626"/>
      <c r="AU259" s="626"/>
      <c r="AV259" s="626"/>
      <c r="AW259" s="626"/>
      <c r="AX259" s="626"/>
      <c r="AY259" s="626"/>
      <c r="AZ259" s="626"/>
      <c r="BA259" s="626"/>
      <c r="BB259" s="627"/>
    </row>
    <row r="260" spans="1:54" x14ac:dyDescent="0.25">
      <c r="A260" s="626"/>
      <c r="B260" s="626"/>
      <c r="C260" s="626"/>
      <c r="D260" s="626"/>
      <c r="E260" s="626"/>
      <c r="F260" s="626"/>
      <c r="G260" s="626"/>
      <c r="H260" s="626"/>
      <c r="I260" s="626"/>
      <c r="J260" s="626"/>
      <c r="K260" s="626"/>
      <c r="L260" s="626"/>
      <c r="M260" s="626"/>
      <c r="N260" s="626"/>
      <c r="O260" s="626"/>
      <c r="P260" s="626"/>
      <c r="Q260" s="626"/>
      <c r="R260" s="626"/>
      <c r="S260" s="626"/>
      <c r="T260" s="626"/>
      <c r="U260" s="626"/>
      <c r="V260" s="626"/>
      <c r="W260" s="626"/>
      <c r="X260" s="626"/>
      <c r="Y260" s="626"/>
      <c r="Z260" s="626"/>
      <c r="AA260" s="626"/>
      <c r="AB260" s="626"/>
      <c r="AC260" s="626"/>
      <c r="AD260" s="626"/>
      <c r="AE260" s="626"/>
      <c r="AF260" s="626"/>
      <c r="AG260" s="626"/>
      <c r="AH260" s="626"/>
      <c r="AI260" s="626"/>
      <c r="AJ260" s="626"/>
      <c r="AK260" s="626"/>
      <c r="AL260" s="626"/>
      <c r="AM260" s="626"/>
      <c r="AN260" s="626"/>
      <c r="AO260" s="626"/>
      <c r="AP260" s="626"/>
      <c r="AQ260" s="626"/>
      <c r="AR260" s="626"/>
      <c r="AS260" s="626"/>
      <c r="AT260" s="626"/>
      <c r="AU260" s="626"/>
      <c r="AV260" s="626"/>
      <c r="AW260" s="626"/>
      <c r="AX260" s="626"/>
      <c r="AY260" s="626"/>
      <c r="AZ260" s="626"/>
      <c r="BA260" s="626"/>
      <c r="BB260" s="627"/>
    </row>
    <row r="261" spans="1:54" x14ac:dyDescent="0.25">
      <c r="A261" s="626"/>
      <c r="B261" s="626"/>
      <c r="C261" s="626"/>
      <c r="D261" s="626"/>
      <c r="E261" s="626"/>
      <c r="F261" s="626"/>
      <c r="G261" s="626"/>
      <c r="H261" s="626"/>
      <c r="I261" s="626"/>
      <c r="J261" s="626"/>
      <c r="K261" s="626"/>
      <c r="L261" s="626"/>
      <c r="M261" s="626"/>
      <c r="N261" s="626"/>
      <c r="O261" s="626"/>
      <c r="P261" s="626"/>
      <c r="Q261" s="626"/>
      <c r="R261" s="626"/>
      <c r="S261" s="626"/>
      <c r="T261" s="626"/>
      <c r="U261" s="626"/>
      <c r="V261" s="626"/>
      <c r="W261" s="626"/>
      <c r="X261" s="626"/>
      <c r="Y261" s="626"/>
      <c r="Z261" s="626"/>
      <c r="AA261" s="626"/>
      <c r="AB261" s="626"/>
      <c r="AC261" s="626"/>
      <c r="AD261" s="626"/>
      <c r="AE261" s="626"/>
      <c r="AF261" s="626"/>
      <c r="AG261" s="626"/>
      <c r="AH261" s="626"/>
      <c r="AI261" s="626"/>
      <c r="AJ261" s="626"/>
      <c r="AK261" s="626"/>
      <c r="AL261" s="626"/>
      <c r="AM261" s="626"/>
      <c r="AN261" s="626"/>
      <c r="AO261" s="626"/>
      <c r="AP261" s="626"/>
      <c r="AQ261" s="626"/>
      <c r="AR261" s="626"/>
      <c r="AS261" s="626"/>
      <c r="AT261" s="626"/>
      <c r="AU261" s="626"/>
      <c r="AV261" s="626"/>
      <c r="AW261" s="626"/>
      <c r="AX261" s="626"/>
      <c r="AY261" s="626"/>
      <c r="AZ261" s="626"/>
      <c r="BA261" s="626"/>
      <c r="BB261" s="627"/>
    </row>
    <row r="262" spans="1:54" x14ac:dyDescent="0.25">
      <c r="A262" s="626"/>
      <c r="B262" s="626"/>
      <c r="C262" s="626"/>
      <c r="D262" s="626"/>
      <c r="E262" s="626"/>
      <c r="F262" s="626"/>
      <c r="G262" s="626"/>
      <c r="H262" s="626"/>
      <c r="I262" s="626"/>
      <c r="J262" s="626"/>
      <c r="K262" s="626"/>
      <c r="L262" s="626"/>
      <c r="M262" s="626"/>
      <c r="N262" s="626"/>
      <c r="O262" s="626"/>
      <c r="P262" s="626"/>
      <c r="Q262" s="626"/>
      <c r="R262" s="626"/>
      <c r="S262" s="626"/>
      <c r="T262" s="626"/>
      <c r="U262" s="626"/>
      <c r="V262" s="626"/>
      <c r="W262" s="626"/>
      <c r="X262" s="626"/>
      <c r="Y262" s="626"/>
      <c r="Z262" s="626"/>
      <c r="AA262" s="626"/>
      <c r="AB262" s="626"/>
      <c r="AC262" s="626"/>
      <c r="AD262" s="626"/>
      <c r="AE262" s="626"/>
      <c r="AF262" s="626"/>
      <c r="AG262" s="626"/>
      <c r="AH262" s="626"/>
      <c r="AI262" s="626"/>
      <c r="AJ262" s="626"/>
      <c r="AK262" s="626"/>
      <c r="AL262" s="626"/>
      <c r="AM262" s="626"/>
      <c r="AN262" s="626"/>
      <c r="AO262" s="626"/>
      <c r="AP262" s="626"/>
      <c r="AQ262" s="626"/>
      <c r="AR262" s="626"/>
      <c r="AS262" s="626"/>
      <c r="AT262" s="626"/>
      <c r="AU262" s="626"/>
      <c r="AV262" s="626"/>
      <c r="AW262" s="626"/>
      <c r="AX262" s="626"/>
      <c r="AY262" s="626"/>
      <c r="AZ262" s="626"/>
      <c r="BA262" s="626"/>
      <c r="BB262" s="627"/>
    </row>
    <row r="263" spans="1:54" x14ac:dyDescent="0.25">
      <c r="A263" s="626"/>
      <c r="B263" s="626"/>
      <c r="C263" s="626"/>
      <c r="D263" s="626"/>
      <c r="E263" s="626"/>
      <c r="F263" s="626"/>
      <c r="G263" s="626"/>
      <c r="H263" s="626"/>
      <c r="I263" s="626"/>
      <c r="J263" s="626"/>
      <c r="K263" s="626"/>
      <c r="L263" s="626"/>
      <c r="M263" s="626"/>
      <c r="N263" s="626"/>
      <c r="O263" s="626"/>
      <c r="P263" s="626"/>
      <c r="Q263" s="626"/>
      <c r="R263" s="626"/>
      <c r="S263" s="626"/>
      <c r="T263" s="626"/>
      <c r="U263" s="626"/>
      <c r="V263" s="626"/>
      <c r="W263" s="626"/>
      <c r="X263" s="626"/>
      <c r="Y263" s="626"/>
      <c r="Z263" s="626"/>
      <c r="AA263" s="626"/>
      <c r="AB263" s="626"/>
      <c r="AC263" s="626"/>
      <c r="AD263" s="626"/>
      <c r="AE263" s="626"/>
      <c r="AF263" s="626"/>
      <c r="AG263" s="626"/>
      <c r="AH263" s="626"/>
      <c r="AI263" s="626"/>
      <c r="AJ263" s="626"/>
      <c r="AK263" s="626"/>
      <c r="AL263" s="626"/>
      <c r="AM263" s="626"/>
      <c r="AN263" s="626"/>
      <c r="AO263" s="626"/>
      <c r="AP263" s="626"/>
      <c r="AQ263" s="626"/>
      <c r="AR263" s="626"/>
      <c r="AS263" s="626"/>
      <c r="AT263" s="626"/>
      <c r="AU263" s="626"/>
      <c r="AV263" s="626"/>
      <c r="AW263" s="626"/>
      <c r="AX263" s="626"/>
      <c r="AY263" s="626"/>
      <c r="AZ263" s="626"/>
      <c r="BA263" s="626"/>
      <c r="BB263" s="627"/>
    </row>
    <row r="264" spans="1:54" x14ac:dyDescent="0.25">
      <c r="A264" s="626"/>
      <c r="B264" s="626"/>
      <c r="C264" s="626"/>
      <c r="D264" s="626"/>
      <c r="E264" s="626"/>
      <c r="F264" s="626"/>
      <c r="G264" s="626"/>
      <c r="H264" s="626"/>
      <c r="I264" s="626"/>
      <c r="J264" s="626"/>
      <c r="K264" s="626"/>
      <c r="L264" s="626"/>
      <c r="M264" s="626"/>
      <c r="N264" s="626"/>
      <c r="O264" s="626"/>
      <c r="P264" s="626"/>
      <c r="Q264" s="626"/>
      <c r="R264" s="626"/>
      <c r="S264" s="626"/>
      <c r="T264" s="626"/>
      <c r="U264" s="626"/>
      <c r="V264" s="626"/>
      <c r="W264" s="626"/>
      <c r="X264" s="626"/>
      <c r="Y264" s="626"/>
      <c r="Z264" s="626"/>
      <c r="AA264" s="626"/>
      <c r="AB264" s="626"/>
      <c r="AC264" s="626"/>
      <c r="AD264" s="626"/>
      <c r="AE264" s="626"/>
      <c r="AF264" s="626"/>
      <c r="AG264" s="626"/>
      <c r="AH264" s="626"/>
      <c r="AI264" s="626"/>
      <c r="AJ264" s="626"/>
      <c r="AK264" s="626"/>
      <c r="AL264" s="626"/>
      <c r="AM264" s="626"/>
      <c r="AN264" s="626"/>
      <c r="AO264" s="626"/>
      <c r="AP264" s="626"/>
      <c r="AQ264" s="626"/>
      <c r="AR264" s="626"/>
      <c r="AS264" s="626"/>
      <c r="AT264" s="626"/>
      <c r="AU264" s="626"/>
      <c r="AV264" s="626"/>
      <c r="AW264" s="626"/>
      <c r="AX264" s="626"/>
      <c r="AY264" s="626"/>
      <c r="AZ264" s="626"/>
      <c r="BA264" s="626"/>
      <c r="BB264" s="627"/>
    </row>
    <row r="265" spans="1:54" x14ac:dyDescent="0.25">
      <c r="A265" s="626"/>
      <c r="B265" s="626"/>
      <c r="C265" s="626"/>
      <c r="D265" s="626"/>
      <c r="E265" s="626"/>
      <c r="F265" s="626"/>
      <c r="G265" s="626"/>
      <c r="H265" s="626"/>
      <c r="I265" s="626"/>
      <c r="J265" s="626"/>
      <c r="K265" s="626"/>
      <c r="L265" s="626"/>
      <c r="M265" s="626"/>
      <c r="N265" s="626"/>
      <c r="O265" s="626"/>
      <c r="P265" s="626"/>
      <c r="Q265" s="626"/>
      <c r="R265" s="626"/>
      <c r="S265" s="626"/>
      <c r="T265" s="626"/>
      <c r="U265" s="626"/>
      <c r="V265" s="626"/>
      <c r="W265" s="626"/>
      <c r="X265" s="626"/>
      <c r="Y265" s="626"/>
      <c r="Z265" s="626"/>
      <c r="AA265" s="626"/>
      <c r="AB265" s="626"/>
      <c r="AC265" s="626"/>
      <c r="AD265" s="626"/>
      <c r="AE265" s="626"/>
      <c r="AF265" s="626"/>
      <c r="AG265" s="626"/>
      <c r="AH265" s="626"/>
      <c r="AI265" s="626"/>
      <c r="AJ265" s="626"/>
      <c r="AK265" s="626"/>
      <c r="AL265" s="626"/>
      <c r="AM265" s="626"/>
      <c r="AN265" s="626"/>
      <c r="AO265" s="626"/>
      <c r="AP265" s="626"/>
      <c r="AQ265" s="626"/>
      <c r="AR265" s="626"/>
      <c r="AS265" s="626"/>
      <c r="AT265" s="626"/>
      <c r="AU265" s="626"/>
      <c r="AV265" s="626"/>
      <c r="AW265" s="626"/>
      <c r="AX265" s="626"/>
      <c r="AY265" s="626"/>
      <c r="AZ265" s="626"/>
      <c r="BA265" s="626"/>
      <c r="BB265" s="627"/>
    </row>
    <row r="266" spans="1:54" x14ac:dyDescent="0.25">
      <c r="A266" s="626"/>
      <c r="B266" s="626"/>
      <c r="C266" s="626"/>
      <c r="D266" s="626"/>
      <c r="E266" s="626"/>
      <c r="F266" s="626"/>
      <c r="G266" s="626"/>
      <c r="H266" s="626"/>
      <c r="I266" s="626"/>
      <c r="J266" s="626"/>
      <c r="K266" s="626"/>
      <c r="L266" s="626"/>
      <c r="M266" s="626"/>
      <c r="N266" s="626"/>
      <c r="O266" s="626"/>
      <c r="P266" s="626"/>
      <c r="Q266" s="626"/>
      <c r="R266" s="626"/>
      <c r="S266" s="626"/>
      <c r="T266" s="626"/>
      <c r="U266" s="626"/>
      <c r="V266" s="626"/>
      <c r="W266" s="626"/>
      <c r="X266" s="626"/>
      <c r="Y266" s="626"/>
      <c r="Z266" s="626"/>
      <c r="AA266" s="626"/>
      <c r="AB266" s="626"/>
      <c r="AC266" s="626"/>
      <c r="AD266" s="626"/>
      <c r="AE266" s="626"/>
      <c r="AF266" s="626"/>
      <c r="AG266" s="626"/>
      <c r="AH266" s="626"/>
      <c r="AI266" s="626"/>
      <c r="AJ266" s="626"/>
      <c r="AK266" s="626"/>
      <c r="AL266" s="626"/>
      <c r="AM266" s="626"/>
      <c r="AN266" s="626"/>
      <c r="AO266" s="626"/>
      <c r="AP266" s="626"/>
      <c r="AQ266" s="626"/>
      <c r="AR266" s="626"/>
      <c r="AS266" s="626"/>
      <c r="AT266" s="626"/>
      <c r="AU266" s="626"/>
      <c r="AV266" s="626"/>
      <c r="AW266" s="626"/>
      <c r="AX266" s="626"/>
      <c r="AY266" s="626"/>
      <c r="AZ266" s="626"/>
      <c r="BA266" s="626"/>
      <c r="BB266" s="627"/>
    </row>
    <row r="267" spans="1:54" x14ac:dyDescent="0.25">
      <c r="A267" s="626"/>
      <c r="B267" s="626"/>
      <c r="C267" s="626"/>
      <c r="D267" s="626"/>
      <c r="E267" s="626"/>
      <c r="F267" s="626"/>
      <c r="G267" s="626"/>
      <c r="H267" s="626"/>
      <c r="I267" s="626"/>
      <c r="J267" s="626"/>
      <c r="K267" s="626"/>
      <c r="L267" s="626"/>
      <c r="M267" s="626"/>
      <c r="N267" s="626"/>
      <c r="O267" s="626"/>
      <c r="P267" s="626"/>
      <c r="Q267" s="626"/>
      <c r="R267" s="626"/>
      <c r="S267" s="626"/>
      <c r="T267" s="626"/>
      <c r="U267" s="626"/>
      <c r="V267" s="626"/>
      <c r="W267" s="626"/>
      <c r="X267" s="626"/>
      <c r="Y267" s="626"/>
      <c r="Z267" s="626"/>
      <c r="AA267" s="626"/>
      <c r="AB267" s="626"/>
      <c r="AC267" s="626"/>
      <c r="AD267" s="626"/>
      <c r="AE267" s="626"/>
      <c r="AF267" s="626"/>
      <c r="AG267" s="626"/>
      <c r="AH267" s="626"/>
      <c r="AI267" s="626"/>
      <c r="AJ267" s="626"/>
      <c r="AK267" s="626"/>
      <c r="AL267" s="626"/>
      <c r="AM267" s="626"/>
      <c r="AN267" s="626"/>
      <c r="AO267" s="626"/>
      <c r="AP267" s="626"/>
      <c r="AQ267" s="626"/>
      <c r="AR267" s="626"/>
      <c r="AS267" s="626"/>
      <c r="AT267" s="626"/>
      <c r="AU267" s="626"/>
      <c r="AV267" s="626"/>
      <c r="AW267" s="626"/>
      <c r="AX267" s="626"/>
      <c r="AY267" s="626"/>
      <c r="AZ267" s="626"/>
      <c r="BA267" s="626"/>
      <c r="BB267" s="627"/>
    </row>
    <row r="268" spans="1:54" x14ac:dyDescent="0.25">
      <c r="A268" s="626"/>
      <c r="B268" s="626"/>
      <c r="C268" s="626"/>
      <c r="D268" s="626"/>
      <c r="E268" s="626"/>
      <c r="F268" s="626"/>
      <c r="G268" s="626"/>
      <c r="H268" s="626"/>
      <c r="I268" s="626"/>
      <c r="J268" s="626"/>
      <c r="K268" s="626"/>
      <c r="L268" s="626"/>
      <c r="M268" s="626"/>
      <c r="N268" s="626"/>
      <c r="O268" s="626"/>
      <c r="P268" s="626"/>
      <c r="Q268" s="626"/>
      <c r="R268" s="626"/>
      <c r="S268" s="626"/>
      <c r="T268" s="626"/>
      <c r="U268" s="626"/>
      <c r="V268" s="626"/>
      <c r="W268" s="626"/>
      <c r="X268" s="626"/>
      <c r="Y268" s="626"/>
      <c r="Z268" s="626"/>
      <c r="AA268" s="626"/>
      <c r="AB268" s="626"/>
      <c r="AC268" s="626"/>
      <c r="AD268" s="626"/>
      <c r="AE268" s="626"/>
      <c r="AF268" s="626"/>
      <c r="AG268" s="626"/>
      <c r="AH268" s="626"/>
      <c r="AI268" s="626"/>
      <c r="AJ268" s="626"/>
      <c r="AK268" s="626"/>
      <c r="AL268" s="626"/>
      <c r="AM268" s="626"/>
      <c r="AN268" s="626"/>
      <c r="AO268" s="626"/>
      <c r="AP268" s="626"/>
      <c r="AQ268" s="626"/>
      <c r="AR268" s="626"/>
      <c r="AS268" s="626"/>
      <c r="AT268" s="626"/>
      <c r="AU268" s="626"/>
      <c r="AV268" s="626"/>
      <c r="AW268" s="626"/>
      <c r="AX268" s="626"/>
      <c r="AY268" s="626"/>
      <c r="AZ268" s="626"/>
      <c r="BA268" s="626"/>
      <c r="BB268" s="627"/>
    </row>
    <row r="269" spans="1:54" x14ac:dyDescent="0.25">
      <c r="A269" s="626"/>
      <c r="B269" s="626"/>
      <c r="C269" s="626"/>
      <c r="D269" s="626"/>
      <c r="E269" s="626"/>
      <c r="F269" s="626"/>
      <c r="G269" s="626"/>
      <c r="H269" s="626"/>
      <c r="I269" s="626"/>
      <c r="J269" s="626"/>
      <c r="K269" s="626"/>
      <c r="L269" s="626"/>
      <c r="M269" s="626"/>
      <c r="N269" s="626"/>
      <c r="O269" s="626"/>
      <c r="P269" s="626"/>
      <c r="Q269" s="626"/>
      <c r="R269" s="626"/>
      <c r="S269" s="626"/>
      <c r="T269" s="626"/>
      <c r="U269" s="626"/>
      <c r="V269" s="626"/>
      <c r="W269" s="626"/>
      <c r="X269" s="626"/>
      <c r="Y269" s="626"/>
      <c r="Z269" s="626"/>
      <c r="AA269" s="626"/>
      <c r="AB269" s="626"/>
      <c r="AC269" s="626"/>
      <c r="AD269" s="626"/>
      <c r="AE269" s="626"/>
      <c r="AF269" s="626"/>
      <c r="AG269" s="626"/>
      <c r="AH269" s="626"/>
      <c r="AI269" s="626"/>
      <c r="AJ269" s="626"/>
      <c r="AK269" s="626"/>
      <c r="AL269" s="626"/>
      <c r="AM269" s="626"/>
      <c r="AN269" s="626"/>
      <c r="AO269" s="626"/>
      <c r="AP269" s="626"/>
      <c r="AQ269" s="626"/>
      <c r="AR269" s="626"/>
      <c r="AS269" s="626"/>
      <c r="AT269" s="626"/>
      <c r="AU269" s="626"/>
      <c r="AV269" s="626"/>
      <c r="AW269" s="626"/>
      <c r="AX269" s="626"/>
      <c r="AY269" s="626"/>
      <c r="AZ269" s="626"/>
      <c r="BA269" s="626"/>
      <c r="BB269" s="627"/>
    </row>
    <row r="270" spans="1:54" x14ac:dyDescent="0.25">
      <c r="A270" s="626"/>
      <c r="B270" s="626"/>
      <c r="C270" s="626"/>
      <c r="D270" s="626"/>
      <c r="E270" s="626"/>
      <c r="F270" s="626"/>
      <c r="G270" s="626"/>
      <c r="H270" s="626"/>
      <c r="I270" s="626"/>
      <c r="J270" s="626"/>
      <c r="K270" s="626"/>
      <c r="L270" s="626"/>
      <c r="M270" s="626"/>
      <c r="N270" s="626"/>
      <c r="O270" s="626"/>
      <c r="P270" s="626"/>
      <c r="Q270" s="626"/>
      <c r="R270" s="626"/>
      <c r="S270" s="626"/>
      <c r="T270" s="626"/>
      <c r="U270" s="626"/>
      <c r="V270" s="626"/>
      <c r="W270" s="626"/>
      <c r="X270" s="626"/>
      <c r="Y270" s="626"/>
      <c r="Z270" s="626"/>
      <c r="AA270" s="626"/>
      <c r="AB270" s="626"/>
      <c r="AC270" s="626"/>
      <c r="AD270" s="626"/>
      <c r="AE270" s="626"/>
      <c r="AF270" s="626"/>
      <c r="AG270" s="626"/>
      <c r="AH270" s="626"/>
      <c r="AI270" s="626"/>
      <c r="AJ270" s="626"/>
      <c r="AK270" s="626"/>
      <c r="AL270" s="626"/>
      <c r="AM270" s="626"/>
      <c r="AN270" s="626"/>
      <c r="AO270" s="626"/>
      <c r="AP270" s="626"/>
      <c r="AQ270" s="626"/>
      <c r="AR270" s="626"/>
      <c r="AS270" s="626"/>
      <c r="AT270" s="626"/>
      <c r="AU270" s="626"/>
      <c r="AV270" s="626"/>
      <c r="AW270" s="626"/>
      <c r="AX270" s="626"/>
      <c r="AY270" s="626"/>
      <c r="AZ270" s="626"/>
      <c r="BA270" s="626"/>
      <c r="BB270" s="627"/>
    </row>
    <row r="271" spans="1:54" x14ac:dyDescent="0.25">
      <c r="A271" s="626"/>
      <c r="B271" s="626"/>
      <c r="C271" s="626"/>
      <c r="D271" s="626"/>
      <c r="E271" s="626"/>
      <c r="F271" s="626"/>
      <c r="G271" s="626"/>
      <c r="H271" s="626"/>
      <c r="I271" s="626"/>
      <c r="J271" s="626"/>
      <c r="K271" s="626"/>
      <c r="L271" s="626"/>
      <c r="M271" s="626"/>
      <c r="N271" s="626"/>
      <c r="O271" s="626"/>
      <c r="P271" s="626"/>
      <c r="Q271" s="626"/>
      <c r="R271" s="626"/>
      <c r="S271" s="626"/>
      <c r="T271" s="626"/>
      <c r="U271" s="626"/>
      <c r="V271" s="626"/>
      <c r="W271" s="626"/>
      <c r="X271" s="626"/>
      <c r="Y271" s="626"/>
      <c r="Z271" s="626"/>
      <c r="AA271" s="626"/>
      <c r="AB271" s="626"/>
      <c r="AC271" s="626"/>
      <c r="AD271" s="626"/>
      <c r="AE271" s="626"/>
      <c r="AF271" s="626"/>
      <c r="AG271" s="626"/>
      <c r="AH271" s="626"/>
      <c r="AI271" s="626"/>
      <c r="AJ271" s="626"/>
      <c r="AK271" s="626"/>
      <c r="AL271" s="626"/>
      <c r="AM271" s="626"/>
      <c r="AN271" s="626"/>
      <c r="AO271" s="626"/>
      <c r="AP271" s="626"/>
      <c r="AQ271" s="626"/>
      <c r="AR271" s="626"/>
      <c r="AS271" s="626"/>
      <c r="AT271" s="626"/>
      <c r="AU271" s="626"/>
      <c r="AV271" s="626"/>
      <c r="AW271" s="626"/>
      <c r="AX271" s="626"/>
      <c r="AY271" s="626"/>
      <c r="AZ271" s="626"/>
      <c r="BA271" s="626"/>
      <c r="BB271" s="627"/>
    </row>
    <row r="272" spans="1:54" x14ac:dyDescent="0.25">
      <c r="A272" s="626"/>
      <c r="B272" s="626"/>
      <c r="C272" s="626"/>
      <c r="D272" s="626"/>
      <c r="E272" s="626"/>
      <c r="F272" s="626"/>
      <c r="G272" s="626"/>
      <c r="H272" s="626"/>
      <c r="I272" s="626"/>
      <c r="J272" s="626"/>
      <c r="K272" s="626"/>
      <c r="L272" s="626"/>
      <c r="M272" s="626"/>
      <c r="N272" s="626"/>
      <c r="O272" s="626"/>
      <c r="P272" s="626"/>
      <c r="Q272" s="626"/>
      <c r="R272" s="626"/>
      <c r="S272" s="626"/>
      <c r="T272" s="626"/>
      <c r="U272" s="626"/>
      <c r="V272" s="626"/>
      <c r="W272" s="626"/>
      <c r="X272" s="626"/>
      <c r="Y272" s="626"/>
      <c r="Z272" s="626"/>
      <c r="AA272" s="626"/>
      <c r="AB272" s="626"/>
      <c r="AC272" s="626"/>
      <c r="AD272" s="626"/>
      <c r="AE272" s="626"/>
      <c r="AF272" s="626"/>
      <c r="AG272" s="626"/>
      <c r="AH272" s="626"/>
      <c r="AI272" s="626"/>
      <c r="AJ272" s="626"/>
      <c r="AK272" s="626"/>
      <c r="AL272" s="626"/>
      <c r="AM272" s="626"/>
      <c r="AN272" s="626"/>
      <c r="AO272" s="626"/>
      <c r="AP272" s="626"/>
      <c r="AQ272" s="626"/>
      <c r="AR272" s="626"/>
      <c r="AS272" s="626"/>
      <c r="AT272" s="626"/>
      <c r="AU272" s="626"/>
      <c r="AV272" s="626"/>
      <c r="AW272" s="626"/>
      <c r="AX272" s="626"/>
      <c r="AY272" s="626"/>
      <c r="AZ272" s="626"/>
      <c r="BA272" s="626"/>
      <c r="BB272" s="627"/>
    </row>
    <row r="273" spans="1:54" x14ac:dyDescent="0.25">
      <c r="A273" s="626"/>
      <c r="B273" s="626"/>
      <c r="C273" s="626"/>
      <c r="D273" s="626"/>
      <c r="E273" s="626"/>
      <c r="F273" s="626"/>
      <c r="G273" s="626"/>
      <c r="H273" s="626"/>
      <c r="I273" s="626"/>
      <c r="J273" s="626"/>
      <c r="K273" s="626"/>
      <c r="L273" s="626"/>
      <c r="M273" s="626"/>
      <c r="N273" s="626"/>
      <c r="O273" s="626"/>
      <c r="P273" s="626"/>
      <c r="Q273" s="626"/>
      <c r="R273" s="626"/>
      <c r="S273" s="626"/>
      <c r="T273" s="626"/>
      <c r="U273" s="626"/>
      <c r="V273" s="626"/>
      <c r="W273" s="626"/>
      <c r="X273" s="626"/>
      <c r="Y273" s="626"/>
      <c r="Z273" s="626"/>
      <c r="AA273" s="626"/>
      <c r="AB273" s="626"/>
      <c r="AC273" s="626"/>
      <c r="AD273" s="626"/>
      <c r="AE273" s="626"/>
      <c r="AF273" s="626"/>
      <c r="AG273" s="626"/>
      <c r="AH273" s="626"/>
      <c r="AI273" s="626"/>
      <c r="AJ273" s="626"/>
      <c r="AK273" s="626"/>
      <c r="AL273" s="626"/>
      <c r="AM273" s="626"/>
      <c r="AN273" s="626"/>
      <c r="AO273" s="626"/>
      <c r="AP273" s="626"/>
      <c r="AQ273" s="626"/>
      <c r="AR273" s="626"/>
      <c r="AS273" s="626"/>
      <c r="AT273" s="626"/>
      <c r="AU273" s="626"/>
      <c r="AV273" s="626"/>
      <c r="AW273" s="626"/>
      <c r="AX273" s="626"/>
      <c r="AY273" s="626"/>
      <c r="AZ273" s="626"/>
      <c r="BA273" s="626"/>
      <c r="BB273" s="627"/>
    </row>
    <row r="274" spans="1:54" x14ac:dyDescent="0.25">
      <c r="A274" s="626"/>
      <c r="B274" s="626"/>
      <c r="C274" s="626"/>
      <c r="D274" s="626"/>
      <c r="E274" s="626"/>
      <c r="F274" s="626"/>
      <c r="G274" s="626"/>
      <c r="H274" s="626"/>
      <c r="I274" s="626"/>
      <c r="J274" s="626"/>
      <c r="K274" s="626"/>
      <c r="L274" s="626"/>
      <c r="M274" s="626"/>
      <c r="N274" s="626"/>
      <c r="O274" s="626"/>
      <c r="P274" s="626"/>
      <c r="Q274" s="626"/>
      <c r="R274" s="626"/>
      <c r="S274" s="626"/>
      <c r="T274" s="626"/>
      <c r="U274" s="626"/>
      <c r="V274" s="626"/>
      <c r="W274" s="626"/>
      <c r="X274" s="626"/>
      <c r="Y274" s="626"/>
      <c r="Z274" s="626"/>
      <c r="AA274" s="626"/>
      <c r="AB274" s="626"/>
      <c r="AC274" s="626"/>
      <c r="AD274" s="626"/>
      <c r="AE274" s="626"/>
      <c r="AF274" s="626"/>
      <c r="AG274" s="626"/>
      <c r="AH274" s="626"/>
      <c r="AI274" s="626"/>
      <c r="AJ274" s="626"/>
      <c r="AK274" s="626"/>
      <c r="AL274" s="626"/>
      <c r="AM274" s="626"/>
      <c r="AN274" s="626"/>
      <c r="AO274" s="626"/>
      <c r="AP274" s="626"/>
      <c r="AQ274" s="626"/>
      <c r="AR274" s="626"/>
      <c r="AS274" s="626"/>
      <c r="AT274" s="626"/>
      <c r="AU274" s="626"/>
      <c r="AV274" s="626"/>
      <c r="AW274" s="626"/>
      <c r="AX274" s="626"/>
      <c r="AY274" s="626"/>
      <c r="AZ274" s="626"/>
      <c r="BA274" s="626"/>
      <c r="BB274" s="627"/>
    </row>
    <row r="275" spans="1:54" x14ac:dyDescent="0.25">
      <c r="A275" s="684" t="s">
        <v>923</v>
      </c>
      <c r="B275" s="685" t="s">
        <v>924</v>
      </c>
      <c r="C275" s="10"/>
      <c r="D275" s="10"/>
      <c r="E275" s="626"/>
      <c r="F275" s="626"/>
      <c r="G275" s="626"/>
      <c r="H275" s="626"/>
      <c r="I275" s="626"/>
      <c r="J275" s="626"/>
      <c r="K275" s="626"/>
      <c r="L275" s="626"/>
      <c r="M275" s="626"/>
      <c r="N275" s="626"/>
      <c r="O275" s="626"/>
      <c r="P275" s="626"/>
      <c r="Q275" s="626"/>
      <c r="R275" s="626"/>
      <c r="S275" s="626"/>
      <c r="T275" s="626"/>
      <c r="U275" s="626"/>
      <c r="V275" s="626"/>
      <c r="W275" s="626"/>
      <c r="X275" s="626"/>
      <c r="Y275" s="626"/>
      <c r="Z275" s="626"/>
      <c r="AA275" s="626"/>
      <c r="AB275" s="626"/>
      <c r="AC275" s="626"/>
      <c r="AD275" s="626"/>
      <c r="AE275" s="626"/>
      <c r="AF275" s="626"/>
      <c r="AG275" s="626"/>
      <c r="AH275" s="626"/>
      <c r="AI275" s="626"/>
      <c r="AJ275" s="626"/>
      <c r="AK275" s="626"/>
      <c r="AL275" s="626"/>
      <c r="AM275" s="626"/>
      <c r="AN275" s="626"/>
      <c r="AO275" s="626"/>
      <c r="AP275" s="626"/>
      <c r="AQ275" s="626"/>
      <c r="AR275" s="626"/>
      <c r="AS275" s="626"/>
      <c r="AT275" s="626"/>
      <c r="AU275" s="626"/>
      <c r="AV275" s="626"/>
      <c r="AW275" s="626"/>
      <c r="AX275" s="626"/>
      <c r="AY275" s="626"/>
      <c r="AZ275" s="626"/>
      <c r="BA275" s="626"/>
      <c r="BB275" s="627"/>
    </row>
    <row r="276" spans="1:54" ht="63.75" x14ac:dyDescent="0.25">
      <c r="A276" s="684" t="s">
        <v>925</v>
      </c>
      <c r="B276" s="686" t="s">
        <v>926</v>
      </c>
      <c r="C276" s="10"/>
      <c r="D276" s="10"/>
      <c r="E276" s="626"/>
      <c r="F276" s="626"/>
      <c r="G276" s="626"/>
      <c r="H276" s="626"/>
      <c r="I276" s="626"/>
      <c r="J276" s="626"/>
      <c r="K276" s="626"/>
      <c r="L276" s="626"/>
      <c r="M276" s="626"/>
      <c r="N276" s="626"/>
      <c r="O276" s="626"/>
      <c r="P276" s="626"/>
      <c r="Q276" s="626"/>
      <c r="R276" s="626"/>
      <c r="S276" s="626"/>
      <c r="T276" s="626"/>
      <c r="U276" s="626"/>
      <c r="V276" s="626"/>
      <c r="W276" s="626"/>
      <c r="X276" s="626"/>
      <c r="Y276" s="626"/>
      <c r="Z276" s="626"/>
      <c r="AA276" s="626"/>
      <c r="AB276" s="626"/>
      <c r="AC276" s="626"/>
      <c r="AD276" s="626"/>
      <c r="AE276" s="626"/>
      <c r="AF276" s="626"/>
      <c r="AG276" s="626"/>
      <c r="AH276" s="626"/>
      <c r="AI276" s="626"/>
      <c r="AJ276" s="626"/>
      <c r="AK276" s="626"/>
      <c r="AL276" s="626"/>
      <c r="AM276" s="626"/>
      <c r="AN276" s="626"/>
      <c r="AO276" s="626"/>
      <c r="AP276" s="626"/>
      <c r="AQ276" s="626"/>
      <c r="AR276" s="626"/>
      <c r="AS276" s="626"/>
      <c r="AT276" s="626"/>
      <c r="AU276" s="626"/>
      <c r="AV276" s="626"/>
      <c r="AW276" s="626"/>
      <c r="AX276" s="626"/>
      <c r="AY276" s="626"/>
      <c r="AZ276" s="626"/>
      <c r="BA276" s="626"/>
      <c r="BB276" s="627"/>
    </row>
    <row r="277" spans="1:54" ht="63.75" x14ac:dyDescent="0.25">
      <c r="A277" s="684" t="s">
        <v>927</v>
      </c>
      <c r="B277" s="687" t="s">
        <v>928</v>
      </c>
      <c r="C277" s="10"/>
      <c r="D277" s="10"/>
      <c r="E277" s="626"/>
      <c r="F277" s="626"/>
      <c r="G277" s="626"/>
      <c r="H277" s="626"/>
      <c r="I277" s="626"/>
      <c r="J277" s="626"/>
      <c r="K277" s="626"/>
      <c r="L277" s="626"/>
      <c r="M277" s="626"/>
      <c r="N277" s="626"/>
      <c r="O277" s="626"/>
      <c r="P277" s="626"/>
      <c r="Q277" s="626"/>
      <c r="R277" s="626"/>
      <c r="S277" s="626"/>
      <c r="T277" s="626"/>
      <c r="U277" s="626"/>
      <c r="V277" s="626"/>
      <c r="W277" s="626"/>
      <c r="X277" s="626"/>
      <c r="Y277" s="626"/>
      <c r="Z277" s="626"/>
      <c r="AA277" s="626"/>
      <c r="AB277" s="626"/>
      <c r="AC277" s="626"/>
      <c r="AD277" s="626"/>
      <c r="AE277" s="626"/>
      <c r="AF277" s="626"/>
      <c r="AG277" s="626"/>
      <c r="AH277" s="626"/>
      <c r="AI277" s="626"/>
      <c r="AJ277" s="626"/>
      <c r="AK277" s="626"/>
      <c r="AL277" s="626"/>
      <c r="AM277" s="626"/>
      <c r="AN277" s="626"/>
      <c r="AO277" s="626"/>
      <c r="AP277" s="626"/>
      <c r="AQ277" s="626"/>
      <c r="AR277" s="626"/>
      <c r="AS277" s="626"/>
      <c r="AT277" s="626"/>
      <c r="AU277" s="626"/>
      <c r="AV277" s="626"/>
      <c r="AW277" s="626"/>
      <c r="AX277" s="626"/>
      <c r="AY277" s="626"/>
      <c r="AZ277" s="626"/>
      <c r="BA277" s="626"/>
      <c r="BB277" s="627"/>
    </row>
    <row r="278" spans="1:54" ht="16.5" thickBot="1" x14ac:dyDescent="0.3">
      <c r="A278" s="688" t="s">
        <v>929</v>
      </c>
      <c r="B278" s="688" t="s">
        <v>930</v>
      </c>
      <c r="C278" s="688" t="s">
        <v>931</v>
      </c>
      <c r="D278" s="688" t="s">
        <v>932</v>
      </c>
      <c r="E278" s="626"/>
      <c r="F278" s="626"/>
      <c r="G278" s="626"/>
      <c r="H278" s="626"/>
      <c r="I278" s="626"/>
      <c r="J278" s="626"/>
      <c r="K278" s="626"/>
      <c r="L278" s="626"/>
      <c r="M278" s="626"/>
      <c r="N278" s="626"/>
      <c r="O278" s="626"/>
      <c r="P278" s="626"/>
      <c r="Q278" s="626"/>
      <c r="R278" s="626"/>
      <c r="S278" s="626"/>
      <c r="T278" s="626"/>
      <c r="U278" s="626"/>
      <c r="V278" s="626"/>
      <c r="W278" s="626"/>
      <c r="X278" s="626"/>
      <c r="Y278" s="626"/>
      <c r="Z278" s="626"/>
      <c r="AA278" s="626"/>
      <c r="AB278" s="626"/>
      <c r="AC278" s="626"/>
      <c r="AD278" s="626"/>
      <c r="AE278" s="626"/>
      <c r="AF278" s="626"/>
      <c r="AG278" s="626"/>
      <c r="AH278" s="626"/>
      <c r="AI278" s="626"/>
      <c r="AJ278" s="626"/>
      <c r="AK278" s="626"/>
      <c r="AL278" s="626"/>
      <c r="AM278" s="626"/>
      <c r="AN278" s="626"/>
      <c r="AO278" s="626"/>
      <c r="AP278" s="626"/>
      <c r="AQ278" s="626"/>
      <c r="AR278" s="626"/>
      <c r="AS278" s="626"/>
      <c r="AT278" s="626"/>
      <c r="AU278" s="626"/>
      <c r="AV278" s="626"/>
      <c r="AW278" s="626"/>
      <c r="AX278" s="626"/>
      <c r="AY278" s="626"/>
      <c r="AZ278" s="626"/>
      <c r="BA278" s="626"/>
      <c r="BB278" s="627"/>
    </row>
    <row r="279" spans="1:54" ht="23.25" thickBot="1" x14ac:dyDescent="0.3">
      <c r="A279" s="689" t="s">
        <v>933</v>
      </c>
      <c r="B279" s="689" t="s">
        <v>934</v>
      </c>
      <c r="C279" s="690" t="s">
        <v>935</v>
      </c>
      <c r="D279" s="690" t="s">
        <v>936</v>
      </c>
      <c r="E279" s="626"/>
      <c r="F279" s="626"/>
      <c r="G279" s="626"/>
      <c r="H279" s="626"/>
      <c r="I279" s="626"/>
      <c r="J279" s="626"/>
      <c r="K279" s="626"/>
      <c r="L279" s="626"/>
      <c r="M279" s="626"/>
      <c r="N279" s="626"/>
      <c r="O279" s="626"/>
      <c r="P279" s="626"/>
      <c r="Q279" s="626"/>
      <c r="R279" s="626"/>
      <c r="S279" s="626"/>
      <c r="T279" s="626"/>
      <c r="U279" s="626"/>
      <c r="V279" s="626"/>
      <c r="W279" s="626"/>
      <c r="X279" s="626"/>
      <c r="Y279" s="626"/>
      <c r="Z279" s="626"/>
      <c r="AA279" s="626"/>
      <c r="AB279" s="626"/>
      <c r="AC279" s="626"/>
      <c r="AD279" s="626"/>
      <c r="AE279" s="626"/>
      <c r="AF279" s="626"/>
      <c r="AG279" s="626"/>
      <c r="AH279" s="626"/>
      <c r="AI279" s="626"/>
      <c r="AJ279" s="626"/>
      <c r="AK279" s="626"/>
      <c r="AL279" s="626"/>
      <c r="AM279" s="626"/>
      <c r="AN279" s="626"/>
      <c r="AO279" s="626"/>
      <c r="AP279" s="626"/>
      <c r="AQ279" s="626"/>
      <c r="AR279" s="626"/>
      <c r="AS279" s="626"/>
      <c r="AT279" s="626"/>
      <c r="AU279" s="626"/>
      <c r="AV279" s="626"/>
      <c r="AW279" s="626"/>
      <c r="AX279" s="626"/>
      <c r="AY279" s="626"/>
      <c r="AZ279" s="626"/>
      <c r="BA279" s="626"/>
      <c r="BB279" s="627"/>
    </row>
    <row r="280" spans="1:54" ht="16.5" thickBot="1" x14ac:dyDescent="0.3">
      <c r="A280" s="691" t="s">
        <v>937</v>
      </c>
      <c r="B280" s="10"/>
      <c r="C280" s="10"/>
      <c r="D280" s="10"/>
      <c r="E280" s="626"/>
      <c r="F280" s="626"/>
      <c r="G280" s="626"/>
      <c r="H280" s="626"/>
      <c r="I280" s="626"/>
      <c r="J280" s="626"/>
      <c r="K280" s="626"/>
      <c r="L280" s="626"/>
      <c r="M280" s="626"/>
      <c r="N280" s="626"/>
      <c r="O280" s="626"/>
      <c r="P280" s="626"/>
      <c r="Q280" s="626"/>
      <c r="R280" s="626"/>
      <c r="S280" s="626"/>
      <c r="T280" s="626"/>
      <c r="U280" s="626"/>
      <c r="V280" s="626"/>
      <c r="W280" s="626"/>
      <c r="X280" s="626"/>
      <c r="Y280" s="626"/>
      <c r="Z280" s="626"/>
      <c r="AA280" s="626"/>
      <c r="AB280" s="626"/>
      <c r="AC280" s="626"/>
      <c r="AD280" s="626"/>
      <c r="AE280" s="626"/>
      <c r="AF280" s="626"/>
      <c r="AG280" s="626"/>
      <c r="AH280" s="626"/>
      <c r="AI280" s="626"/>
      <c r="AJ280" s="626"/>
      <c r="AK280" s="626"/>
      <c r="AL280" s="626"/>
      <c r="AM280" s="626"/>
      <c r="AN280" s="626"/>
      <c r="AO280" s="626"/>
      <c r="AP280" s="626"/>
      <c r="AQ280" s="626"/>
      <c r="AR280" s="626"/>
      <c r="AS280" s="626"/>
      <c r="AT280" s="626"/>
      <c r="AU280" s="626"/>
      <c r="AV280" s="626"/>
      <c r="AW280" s="626"/>
      <c r="AX280" s="626"/>
      <c r="AY280" s="626"/>
      <c r="AZ280" s="626"/>
      <c r="BA280" s="626"/>
      <c r="BB280" s="627"/>
    </row>
    <row r="281" spans="1:54" x14ac:dyDescent="0.25">
      <c r="A281" s="692" t="s">
        <v>938</v>
      </c>
      <c r="B281" s="10"/>
      <c r="C281" s="10"/>
      <c r="D281" s="10"/>
      <c r="E281" s="626"/>
      <c r="F281" s="626"/>
      <c r="G281" s="626"/>
      <c r="H281" s="626"/>
      <c r="I281" s="626"/>
      <c r="J281" s="626"/>
      <c r="K281" s="626"/>
      <c r="L281" s="626"/>
      <c r="M281" s="626"/>
      <c r="N281" s="626"/>
      <c r="O281" s="626"/>
      <c r="P281" s="626"/>
      <c r="Q281" s="626"/>
      <c r="R281" s="626"/>
      <c r="S281" s="626"/>
      <c r="T281" s="626"/>
      <c r="U281" s="626"/>
      <c r="V281" s="626"/>
      <c r="W281" s="626"/>
      <c r="X281" s="626"/>
      <c r="Y281" s="626"/>
      <c r="Z281" s="626"/>
      <c r="AA281" s="626"/>
      <c r="AB281" s="626"/>
      <c r="AC281" s="626"/>
      <c r="AD281" s="626"/>
      <c r="AE281" s="626"/>
      <c r="AF281" s="626"/>
      <c r="AG281" s="626"/>
      <c r="AH281" s="626"/>
      <c r="AI281" s="626"/>
      <c r="AJ281" s="626"/>
      <c r="AK281" s="626"/>
      <c r="AL281" s="626"/>
      <c r="AM281" s="626"/>
      <c r="AN281" s="626"/>
      <c r="AO281" s="626"/>
      <c r="AP281" s="626"/>
      <c r="AQ281" s="626"/>
      <c r="AR281" s="626"/>
      <c r="AS281" s="626"/>
      <c r="AT281" s="626"/>
      <c r="AU281" s="626"/>
      <c r="AV281" s="626"/>
      <c r="AW281" s="626"/>
      <c r="AX281" s="626"/>
      <c r="AY281" s="626"/>
      <c r="AZ281" s="626"/>
      <c r="BA281" s="626"/>
      <c r="BB281" s="627"/>
    </row>
    <row r="282" spans="1:54" x14ac:dyDescent="0.25">
      <c r="A282" s="626"/>
      <c r="B282" s="626"/>
      <c r="C282" s="626"/>
      <c r="D282" s="626"/>
      <c r="E282" s="626"/>
      <c r="F282" s="626"/>
      <c r="G282" s="626"/>
      <c r="H282" s="626"/>
      <c r="I282" s="626"/>
      <c r="J282" s="626"/>
      <c r="K282" s="626"/>
      <c r="L282" s="626"/>
      <c r="M282" s="626"/>
      <c r="N282" s="626"/>
      <c r="O282" s="626"/>
      <c r="P282" s="626"/>
      <c r="Q282" s="626"/>
      <c r="R282" s="626"/>
      <c r="S282" s="626"/>
      <c r="T282" s="626"/>
      <c r="U282" s="626"/>
      <c r="V282" s="626"/>
      <c r="W282" s="626"/>
      <c r="X282" s="626"/>
      <c r="Y282" s="626"/>
      <c r="Z282" s="626"/>
      <c r="AA282" s="626"/>
      <c r="AB282" s="626"/>
      <c r="AC282" s="626"/>
      <c r="AD282" s="626"/>
      <c r="AE282" s="626"/>
      <c r="AF282" s="626"/>
      <c r="AG282" s="626"/>
      <c r="AH282" s="626"/>
      <c r="AI282" s="626"/>
      <c r="AJ282" s="626"/>
      <c r="AK282" s="626"/>
      <c r="AL282" s="626"/>
      <c r="AM282" s="626"/>
      <c r="AN282" s="626"/>
      <c r="AO282" s="626"/>
      <c r="AP282" s="626"/>
      <c r="AQ282" s="626"/>
      <c r="AR282" s="626"/>
      <c r="AS282" s="626"/>
      <c r="AT282" s="626"/>
      <c r="AU282" s="626"/>
      <c r="AV282" s="626"/>
      <c r="AW282" s="626"/>
      <c r="AX282" s="626"/>
      <c r="AY282" s="626"/>
      <c r="AZ282" s="626"/>
      <c r="BA282" s="626"/>
      <c r="BB282" s="627"/>
    </row>
    <row r="283" spans="1:54" x14ac:dyDescent="0.25">
      <c r="A283" s="626"/>
      <c r="B283" s="626"/>
      <c r="C283" s="626"/>
      <c r="D283" s="626"/>
      <c r="E283" s="626"/>
      <c r="F283" s="626"/>
      <c r="G283" s="626"/>
      <c r="H283" s="626"/>
      <c r="I283" s="626"/>
      <c r="J283" s="626"/>
      <c r="K283" s="626"/>
      <c r="L283" s="626"/>
      <c r="M283" s="626"/>
      <c r="N283" s="626"/>
      <c r="O283" s="626"/>
      <c r="P283" s="626"/>
      <c r="Q283" s="626"/>
      <c r="R283" s="626"/>
      <c r="S283" s="626"/>
      <c r="T283" s="626"/>
      <c r="U283" s="626"/>
      <c r="V283" s="626"/>
      <c r="W283" s="626"/>
      <c r="X283" s="626"/>
      <c r="Y283" s="626"/>
      <c r="Z283" s="626"/>
      <c r="AA283" s="626"/>
      <c r="AB283" s="626"/>
      <c r="AC283" s="626"/>
      <c r="AD283" s="626"/>
      <c r="AE283" s="626"/>
      <c r="AF283" s="626"/>
      <c r="AG283" s="626"/>
      <c r="AH283" s="626"/>
      <c r="AI283" s="626"/>
      <c r="AJ283" s="626"/>
      <c r="AK283" s="626"/>
      <c r="AL283" s="626"/>
      <c r="AM283" s="626"/>
      <c r="AN283" s="626"/>
      <c r="AO283" s="626"/>
      <c r="AP283" s="626"/>
      <c r="AQ283" s="626"/>
      <c r="AR283" s="626"/>
      <c r="AS283" s="626"/>
      <c r="AT283" s="626"/>
      <c r="AU283" s="626"/>
      <c r="AV283" s="626"/>
      <c r="AW283" s="626"/>
      <c r="AX283" s="626"/>
      <c r="AY283" s="626"/>
      <c r="AZ283" s="626"/>
      <c r="BA283" s="626"/>
      <c r="BB283" s="627"/>
    </row>
    <row r="284" spans="1:54" x14ac:dyDescent="0.25">
      <c r="A284" s="626"/>
      <c r="B284" s="626"/>
      <c r="C284" s="626"/>
      <c r="D284" s="626"/>
      <c r="E284" s="626"/>
      <c r="F284" s="626"/>
      <c r="G284" s="626"/>
      <c r="H284" s="626"/>
      <c r="I284" s="626"/>
      <c r="J284" s="626"/>
      <c r="K284" s="626"/>
      <c r="L284" s="626"/>
      <c r="M284" s="626"/>
      <c r="N284" s="626"/>
      <c r="O284" s="626"/>
      <c r="P284" s="626"/>
      <c r="Q284" s="626"/>
      <c r="R284" s="626"/>
      <c r="S284" s="626"/>
      <c r="T284" s="626"/>
      <c r="U284" s="626"/>
      <c r="V284" s="626"/>
      <c r="W284" s="626"/>
      <c r="X284" s="626"/>
      <c r="Y284" s="626"/>
      <c r="Z284" s="626"/>
      <c r="AA284" s="626"/>
      <c r="AB284" s="626"/>
      <c r="AC284" s="626"/>
      <c r="AD284" s="626"/>
      <c r="AE284" s="626"/>
      <c r="AF284" s="626"/>
      <c r="AG284" s="626"/>
      <c r="AH284" s="626"/>
      <c r="AI284" s="626"/>
      <c r="AJ284" s="626"/>
      <c r="AK284" s="626"/>
      <c r="AL284" s="626"/>
      <c r="AM284" s="626"/>
      <c r="AN284" s="626"/>
      <c r="AO284" s="626"/>
      <c r="AP284" s="626"/>
      <c r="AQ284" s="626"/>
      <c r="AR284" s="626"/>
      <c r="AS284" s="626"/>
      <c r="AT284" s="626"/>
      <c r="AU284" s="626"/>
      <c r="AV284" s="626"/>
      <c r="AW284" s="626"/>
      <c r="AX284" s="626"/>
      <c r="AY284" s="626"/>
      <c r="AZ284" s="626"/>
      <c r="BA284" s="626"/>
      <c r="BB284" s="627"/>
    </row>
    <row r="285" spans="1:54" x14ac:dyDescent="0.25">
      <c r="A285" s="626"/>
      <c r="B285" s="626"/>
      <c r="C285" s="626"/>
      <c r="D285" s="626"/>
      <c r="E285" s="626"/>
      <c r="F285" s="626"/>
      <c r="G285" s="626"/>
      <c r="H285" s="626"/>
      <c r="I285" s="626"/>
      <c r="J285" s="626"/>
      <c r="K285" s="626"/>
      <c r="L285" s="626"/>
      <c r="M285" s="626"/>
      <c r="N285" s="626"/>
      <c r="O285" s="626"/>
      <c r="P285" s="626"/>
      <c r="Q285" s="626"/>
      <c r="R285" s="626"/>
      <c r="S285" s="626"/>
      <c r="T285" s="626"/>
      <c r="U285" s="626"/>
      <c r="V285" s="626"/>
      <c r="W285" s="626"/>
      <c r="X285" s="626"/>
      <c r="Y285" s="626"/>
      <c r="Z285" s="626"/>
      <c r="AA285" s="626"/>
      <c r="AB285" s="626"/>
      <c r="AC285" s="626"/>
      <c r="AD285" s="626"/>
      <c r="AE285" s="626"/>
      <c r="AF285" s="626"/>
      <c r="AG285" s="626"/>
      <c r="AH285" s="626"/>
      <c r="AI285" s="626"/>
      <c r="AJ285" s="626"/>
      <c r="AK285" s="626"/>
      <c r="AL285" s="626"/>
      <c r="AM285" s="626"/>
      <c r="AN285" s="626"/>
      <c r="AO285" s="626"/>
      <c r="AP285" s="626"/>
      <c r="AQ285" s="626"/>
      <c r="AR285" s="626"/>
      <c r="AS285" s="626"/>
      <c r="AT285" s="626"/>
      <c r="AU285" s="626"/>
      <c r="AV285" s="626"/>
      <c r="AW285" s="626"/>
      <c r="AX285" s="626"/>
      <c r="AY285" s="626"/>
      <c r="AZ285" s="626"/>
      <c r="BA285" s="626"/>
      <c r="BB285" s="627"/>
    </row>
    <row r="286" spans="1:54" x14ac:dyDescent="0.25">
      <c r="A286" s="626"/>
      <c r="B286" s="626"/>
      <c r="C286" s="626"/>
      <c r="D286" s="626"/>
      <c r="E286" s="626"/>
      <c r="F286" s="626"/>
      <c r="G286" s="626"/>
      <c r="H286" s="626"/>
      <c r="I286" s="626"/>
      <c r="J286" s="626"/>
      <c r="K286" s="626"/>
      <c r="L286" s="626"/>
      <c r="M286" s="626"/>
      <c r="N286" s="626"/>
      <c r="O286" s="626"/>
      <c r="P286" s="626"/>
      <c r="Q286" s="626"/>
      <c r="R286" s="626"/>
      <c r="S286" s="626"/>
      <c r="T286" s="626"/>
      <c r="U286" s="626"/>
      <c r="V286" s="626"/>
      <c r="W286" s="626"/>
      <c r="X286" s="626"/>
      <c r="Y286" s="626"/>
      <c r="Z286" s="626"/>
      <c r="AA286" s="626"/>
      <c r="AB286" s="626"/>
      <c r="AC286" s="626"/>
      <c r="AD286" s="626"/>
      <c r="AE286" s="626"/>
      <c r="AF286" s="626"/>
      <c r="AG286" s="626"/>
      <c r="AH286" s="626"/>
      <c r="AI286" s="626"/>
      <c r="AJ286" s="626"/>
      <c r="AK286" s="626"/>
      <c r="AL286" s="626"/>
      <c r="AM286" s="626"/>
      <c r="AN286" s="626"/>
      <c r="AO286" s="626"/>
      <c r="AP286" s="626"/>
      <c r="AQ286" s="626"/>
      <c r="AR286" s="626"/>
      <c r="AS286" s="626"/>
      <c r="AT286" s="626"/>
      <c r="AU286" s="626"/>
      <c r="AV286" s="626"/>
      <c r="AW286" s="626"/>
      <c r="AX286" s="626"/>
      <c r="AY286" s="626"/>
      <c r="AZ286" s="626"/>
      <c r="BA286" s="626"/>
      <c r="BB286" s="627"/>
    </row>
    <row r="287" spans="1:54" x14ac:dyDescent="0.25">
      <c r="A287" s="626"/>
      <c r="B287" s="626"/>
      <c r="C287" s="626"/>
      <c r="D287" s="626"/>
      <c r="E287" s="626"/>
      <c r="F287" s="626"/>
      <c r="G287" s="626"/>
      <c r="H287" s="626"/>
      <c r="I287" s="626"/>
      <c r="J287" s="626"/>
      <c r="K287" s="626"/>
      <c r="L287" s="626"/>
      <c r="M287" s="626"/>
      <c r="N287" s="626"/>
      <c r="O287" s="626"/>
      <c r="P287" s="626"/>
      <c r="Q287" s="626"/>
      <c r="R287" s="626"/>
      <c r="S287" s="626"/>
      <c r="T287" s="626"/>
      <c r="U287" s="626"/>
      <c r="V287" s="626"/>
      <c r="W287" s="626"/>
      <c r="X287" s="626"/>
      <c r="Y287" s="626"/>
      <c r="Z287" s="626"/>
      <c r="AA287" s="626"/>
      <c r="AB287" s="626"/>
      <c r="AC287" s="626"/>
      <c r="AD287" s="626"/>
      <c r="AE287" s="626"/>
      <c r="AF287" s="626"/>
      <c r="AG287" s="626"/>
      <c r="AH287" s="626"/>
      <c r="AI287" s="626"/>
      <c r="AJ287" s="626"/>
      <c r="AK287" s="626"/>
      <c r="AL287" s="626"/>
      <c r="AM287" s="626"/>
      <c r="AN287" s="626"/>
      <c r="AO287" s="626"/>
      <c r="AP287" s="626"/>
      <c r="AQ287" s="626"/>
      <c r="AR287" s="626"/>
      <c r="AS287" s="626"/>
      <c r="AT287" s="626"/>
      <c r="AU287" s="626"/>
      <c r="AV287" s="626"/>
      <c r="AW287" s="626"/>
      <c r="AX287" s="626"/>
      <c r="AY287" s="626"/>
      <c r="AZ287" s="626"/>
      <c r="BA287" s="626"/>
      <c r="BB287" s="627"/>
    </row>
    <row r="288" spans="1:54" x14ac:dyDescent="0.25">
      <c r="A288" s="626"/>
      <c r="B288" s="626"/>
      <c r="C288" s="626"/>
      <c r="D288" s="626"/>
      <c r="E288" s="626"/>
      <c r="F288" s="626"/>
      <c r="G288" s="626"/>
      <c r="H288" s="626"/>
      <c r="I288" s="626"/>
      <c r="J288" s="626"/>
      <c r="K288" s="626"/>
      <c r="L288" s="626"/>
      <c r="M288" s="626"/>
      <c r="N288" s="626"/>
      <c r="O288" s="626"/>
      <c r="P288" s="626"/>
      <c r="Q288" s="626"/>
      <c r="R288" s="626"/>
      <c r="S288" s="626"/>
      <c r="T288" s="626"/>
      <c r="U288" s="626"/>
      <c r="V288" s="626"/>
      <c r="W288" s="626"/>
      <c r="X288" s="626"/>
      <c r="Y288" s="626"/>
      <c r="Z288" s="626"/>
      <c r="AA288" s="626"/>
      <c r="AB288" s="626"/>
      <c r="AC288" s="626"/>
      <c r="AD288" s="626"/>
      <c r="AE288" s="626"/>
      <c r="AF288" s="626"/>
      <c r="AG288" s="626"/>
      <c r="AH288" s="626"/>
      <c r="AI288" s="626"/>
      <c r="AJ288" s="626"/>
      <c r="AK288" s="626"/>
      <c r="AL288" s="626"/>
      <c r="AM288" s="626"/>
      <c r="AN288" s="626"/>
      <c r="AO288" s="626"/>
      <c r="AP288" s="626"/>
      <c r="AQ288" s="626"/>
      <c r="AR288" s="626"/>
      <c r="AS288" s="626"/>
      <c r="AT288" s="626"/>
      <c r="AU288" s="626"/>
      <c r="AV288" s="626"/>
      <c r="AW288" s="626"/>
      <c r="AX288" s="626"/>
      <c r="AY288" s="626"/>
      <c r="AZ288" s="626"/>
      <c r="BA288" s="626"/>
      <c r="BB288" s="627"/>
    </row>
    <row r="289" spans="1:54" x14ac:dyDescent="0.25">
      <c r="A289" s="626"/>
      <c r="B289" s="626"/>
      <c r="C289" s="626"/>
      <c r="D289" s="626"/>
      <c r="E289" s="626"/>
      <c r="F289" s="626"/>
      <c r="G289" s="626"/>
      <c r="H289" s="626"/>
      <c r="I289" s="626"/>
      <c r="J289" s="626"/>
      <c r="K289" s="626"/>
      <c r="L289" s="626"/>
      <c r="M289" s="626"/>
      <c r="N289" s="626"/>
      <c r="O289" s="626"/>
      <c r="P289" s="626"/>
      <c r="Q289" s="626"/>
      <c r="R289" s="626"/>
      <c r="S289" s="626"/>
      <c r="T289" s="626"/>
      <c r="U289" s="626"/>
      <c r="V289" s="626"/>
      <c r="W289" s="626"/>
      <c r="X289" s="626"/>
      <c r="Y289" s="626"/>
      <c r="Z289" s="626"/>
      <c r="AA289" s="626"/>
      <c r="AB289" s="626"/>
      <c r="AC289" s="626"/>
      <c r="AD289" s="626"/>
      <c r="AE289" s="626"/>
      <c r="AF289" s="626"/>
      <c r="AG289" s="626"/>
      <c r="AH289" s="626"/>
      <c r="AI289" s="626"/>
      <c r="AJ289" s="626"/>
      <c r="AK289" s="626"/>
      <c r="AL289" s="626"/>
      <c r="AM289" s="626"/>
      <c r="AN289" s="626"/>
      <c r="AO289" s="626"/>
      <c r="AP289" s="626"/>
      <c r="AQ289" s="626"/>
      <c r="AR289" s="626"/>
      <c r="AS289" s="626"/>
      <c r="AT289" s="626"/>
      <c r="AU289" s="626"/>
      <c r="AV289" s="626"/>
      <c r="AW289" s="626"/>
      <c r="AX289" s="626"/>
      <c r="AY289" s="626"/>
      <c r="AZ289" s="626"/>
      <c r="BA289" s="626"/>
      <c r="BB289" s="627"/>
    </row>
    <row r="290" spans="1:54" x14ac:dyDescent="0.25">
      <c r="A290" s="626"/>
      <c r="B290" s="626"/>
      <c r="C290" s="626"/>
      <c r="D290" s="626"/>
      <c r="E290" s="626"/>
      <c r="F290" s="626"/>
      <c r="G290" s="626"/>
      <c r="H290" s="626"/>
      <c r="I290" s="626"/>
      <c r="J290" s="626"/>
      <c r="K290" s="626"/>
      <c r="L290" s="626"/>
      <c r="M290" s="626"/>
      <c r="N290" s="626"/>
      <c r="O290" s="626"/>
      <c r="P290" s="626"/>
      <c r="Q290" s="626"/>
      <c r="R290" s="626"/>
      <c r="S290" s="626"/>
      <c r="T290" s="626"/>
      <c r="U290" s="626"/>
      <c r="V290" s="626"/>
      <c r="W290" s="626"/>
      <c r="X290" s="626"/>
      <c r="Y290" s="626"/>
      <c r="Z290" s="626"/>
      <c r="AA290" s="626"/>
      <c r="AB290" s="626"/>
      <c r="AC290" s="626"/>
      <c r="AD290" s="626"/>
      <c r="AE290" s="626"/>
      <c r="AF290" s="626"/>
      <c r="AG290" s="626"/>
      <c r="AH290" s="626"/>
      <c r="AI290" s="626"/>
      <c r="AJ290" s="626"/>
      <c r="AK290" s="626"/>
      <c r="AL290" s="626"/>
      <c r="AM290" s="626"/>
      <c r="AN290" s="626"/>
      <c r="AO290" s="626"/>
      <c r="AP290" s="626"/>
      <c r="AQ290" s="626"/>
      <c r="AR290" s="626"/>
      <c r="AS290" s="626"/>
      <c r="AT290" s="626"/>
      <c r="AU290" s="626"/>
      <c r="AV290" s="626"/>
      <c r="AW290" s="626"/>
      <c r="AX290" s="626"/>
      <c r="AY290" s="626"/>
      <c r="AZ290" s="626"/>
      <c r="BA290" s="626"/>
      <c r="BB290" s="627"/>
    </row>
    <row r="291" spans="1:54" x14ac:dyDescent="0.25">
      <c r="A291" s="626"/>
      <c r="B291" s="626"/>
      <c r="C291" s="626"/>
      <c r="D291" s="626"/>
      <c r="E291" s="626"/>
      <c r="F291" s="626"/>
      <c r="G291" s="626"/>
      <c r="H291" s="626"/>
      <c r="I291" s="626"/>
      <c r="J291" s="626"/>
      <c r="K291" s="626"/>
      <c r="L291" s="626"/>
      <c r="M291" s="626"/>
      <c r="N291" s="626"/>
      <c r="O291" s="626"/>
      <c r="P291" s="626"/>
      <c r="Q291" s="626"/>
      <c r="R291" s="626"/>
      <c r="S291" s="626"/>
      <c r="T291" s="626"/>
      <c r="U291" s="626"/>
      <c r="V291" s="626"/>
      <c r="W291" s="626"/>
      <c r="X291" s="626"/>
      <c r="Y291" s="626"/>
      <c r="Z291" s="626"/>
      <c r="AA291" s="626"/>
      <c r="AB291" s="626"/>
      <c r="AC291" s="626"/>
      <c r="AD291" s="626"/>
      <c r="AE291" s="626"/>
      <c r="AF291" s="626"/>
      <c r="AG291" s="626"/>
      <c r="AH291" s="626"/>
      <c r="AI291" s="626"/>
      <c r="AJ291" s="626"/>
      <c r="AK291" s="626"/>
      <c r="AL291" s="626"/>
      <c r="AM291" s="626"/>
      <c r="AN291" s="626"/>
      <c r="AO291" s="626"/>
      <c r="AP291" s="626"/>
      <c r="AQ291" s="626"/>
      <c r="AR291" s="626"/>
      <c r="AS291" s="626"/>
      <c r="AT291" s="626"/>
      <c r="AU291" s="626"/>
      <c r="AV291" s="626"/>
      <c r="AW291" s="626"/>
      <c r="AX291" s="626"/>
      <c r="AY291" s="626"/>
      <c r="AZ291" s="626"/>
      <c r="BA291" s="626"/>
      <c r="BB291" s="627"/>
    </row>
    <row r="292" spans="1:54" x14ac:dyDescent="0.25">
      <c r="A292" s="626"/>
      <c r="B292" s="626"/>
      <c r="C292" s="626"/>
      <c r="D292" s="626"/>
      <c r="E292" s="626"/>
      <c r="F292" s="626"/>
      <c r="G292" s="626"/>
      <c r="H292" s="626"/>
      <c r="I292" s="626"/>
      <c r="J292" s="626"/>
      <c r="K292" s="626"/>
      <c r="L292" s="626"/>
      <c r="M292" s="626"/>
      <c r="N292" s="626"/>
      <c r="O292" s="626"/>
      <c r="P292" s="626"/>
      <c r="Q292" s="626"/>
      <c r="R292" s="626"/>
      <c r="S292" s="626"/>
      <c r="T292" s="626"/>
      <c r="U292" s="626"/>
      <c r="V292" s="626"/>
      <c r="W292" s="626"/>
      <c r="X292" s="626"/>
      <c r="Y292" s="626"/>
      <c r="Z292" s="626"/>
      <c r="AA292" s="626"/>
      <c r="AB292" s="626"/>
      <c r="AC292" s="626"/>
      <c r="AD292" s="626"/>
      <c r="AE292" s="626"/>
      <c r="AF292" s="626"/>
      <c r="AG292" s="626"/>
      <c r="AH292" s="626"/>
      <c r="AI292" s="626"/>
      <c r="AJ292" s="626"/>
      <c r="AK292" s="626"/>
      <c r="AL292" s="626"/>
      <c r="AM292" s="626"/>
      <c r="AN292" s="626"/>
      <c r="AO292" s="626"/>
      <c r="AP292" s="626"/>
      <c r="AQ292" s="626"/>
      <c r="AR292" s="626"/>
      <c r="AS292" s="626"/>
      <c r="AT292" s="626"/>
      <c r="AU292" s="626"/>
      <c r="AV292" s="626"/>
      <c r="AW292" s="626"/>
      <c r="AX292" s="626"/>
      <c r="AY292" s="626"/>
      <c r="AZ292" s="626"/>
      <c r="BA292" s="626"/>
      <c r="BB292" s="627"/>
    </row>
    <row r="293" spans="1:54" x14ac:dyDescent="0.25">
      <c r="A293" s="626"/>
      <c r="B293" s="626"/>
      <c r="C293" s="626"/>
      <c r="D293" s="626"/>
      <c r="E293" s="626"/>
      <c r="F293" s="626"/>
      <c r="G293" s="626"/>
      <c r="H293" s="626"/>
      <c r="I293" s="626"/>
      <c r="J293" s="626"/>
      <c r="K293" s="626"/>
      <c r="L293" s="626"/>
      <c r="M293" s="626"/>
      <c r="N293" s="626"/>
      <c r="O293" s="626"/>
      <c r="P293" s="626"/>
      <c r="Q293" s="626"/>
      <c r="R293" s="626"/>
      <c r="S293" s="626"/>
      <c r="T293" s="626"/>
      <c r="U293" s="626"/>
      <c r="V293" s="626"/>
      <c r="W293" s="626"/>
      <c r="X293" s="626"/>
      <c r="Y293" s="626"/>
      <c r="Z293" s="626"/>
      <c r="AA293" s="626"/>
      <c r="AB293" s="626"/>
      <c r="AC293" s="626"/>
      <c r="AD293" s="626"/>
      <c r="AE293" s="626"/>
      <c r="AF293" s="626"/>
      <c r="AG293" s="626"/>
      <c r="AH293" s="626"/>
      <c r="AI293" s="626"/>
      <c r="AJ293" s="626"/>
      <c r="AK293" s="626"/>
      <c r="AL293" s="626"/>
      <c r="AM293" s="626"/>
      <c r="AN293" s="626"/>
      <c r="AO293" s="626"/>
      <c r="AP293" s="626"/>
      <c r="AQ293" s="626"/>
      <c r="AR293" s="626"/>
      <c r="AS293" s="626"/>
      <c r="AT293" s="626"/>
      <c r="AU293" s="626"/>
      <c r="AV293" s="626"/>
      <c r="AW293" s="626"/>
      <c r="AX293" s="626"/>
      <c r="AY293" s="626"/>
      <c r="AZ293" s="626"/>
      <c r="BA293" s="626"/>
      <c r="BB293" s="627"/>
    </row>
    <row r="294" spans="1:54" x14ac:dyDescent="0.25">
      <c r="A294" s="626"/>
      <c r="B294" s="626"/>
      <c r="C294" s="626"/>
      <c r="D294" s="626"/>
      <c r="E294" s="626"/>
      <c r="F294" s="626"/>
      <c r="G294" s="626"/>
      <c r="H294" s="626"/>
      <c r="I294" s="626"/>
      <c r="J294" s="626"/>
      <c r="K294" s="626"/>
      <c r="L294" s="626"/>
      <c r="M294" s="626"/>
      <c r="N294" s="626"/>
      <c r="O294" s="626"/>
      <c r="P294" s="626"/>
      <c r="Q294" s="626"/>
      <c r="R294" s="626"/>
      <c r="S294" s="626"/>
      <c r="T294" s="626"/>
      <c r="U294" s="626"/>
      <c r="V294" s="626"/>
      <c r="W294" s="626"/>
      <c r="X294" s="626"/>
      <c r="Y294" s="626"/>
      <c r="Z294" s="626"/>
      <c r="AA294" s="626"/>
      <c r="AB294" s="626"/>
      <c r="AC294" s="626"/>
      <c r="AD294" s="626"/>
      <c r="AE294" s="626"/>
      <c r="AF294" s="626"/>
      <c r="AG294" s="626"/>
      <c r="AH294" s="626"/>
      <c r="AI294" s="626"/>
      <c r="AJ294" s="626"/>
      <c r="AK294" s="626"/>
      <c r="AL294" s="626"/>
      <c r="AM294" s="626"/>
      <c r="AN294" s="626"/>
      <c r="AO294" s="626"/>
      <c r="AP294" s="626"/>
      <c r="AQ294" s="626"/>
      <c r="AR294" s="626"/>
      <c r="AS294" s="626"/>
      <c r="AT294" s="626"/>
      <c r="AU294" s="626"/>
      <c r="AV294" s="626"/>
      <c r="AW294" s="626"/>
      <c r="AX294" s="626"/>
      <c r="AY294" s="626"/>
      <c r="AZ294" s="626"/>
      <c r="BA294" s="626"/>
      <c r="BB294" s="627"/>
    </row>
    <row r="295" spans="1:54" x14ac:dyDescent="0.25">
      <c r="A295" s="626"/>
      <c r="B295" s="626"/>
      <c r="C295" s="626"/>
      <c r="D295" s="626"/>
      <c r="E295" s="626"/>
      <c r="F295" s="626"/>
      <c r="G295" s="626"/>
      <c r="H295" s="626"/>
      <c r="I295" s="626"/>
      <c r="J295" s="626"/>
      <c r="K295" s="626"/>
      <c r="L295" s="626"/>
      <c r="M295" s="626"/>
      <c r="N295" s="626"/>
      <c r="O295" s="626"/>
      <c r="P295" s="626"/>
      <c r="Q295" s="626"/>
      <c r="R295" s="626"/>
      <c r="S295" s="626"/>
      <c r="T295" s="626"/>
      <c r="U295" s="626"/>
      <c r="V295" s="626"/>
      <c r="W295" s="626"/>
      <c r="X295" s="626"/>
      <c r="Y295" s="626"/>
      <c r="Z295" s="626"/>
      <c r="AA295" s="626"/>
      <c r="AB295" s="626"/>
      <c r="AC295" s="626"/>
      <c r="AD295" s="626"/>
      <c r="AE295" s="626"/>
      <c r="AF295" s="626"/>
      <c r="AG295" s="626"/>
      <c r="AH295" s="626"/>
      <c r="AI295" s="626"/>
      <c r="AJ295" s="626"/>
      <c r="AK295" s="626"/>
      <c r="AL295" s="626"/>
      <c r="AM295" s="626"/>
      <c r="AN295" s="626"/>
      <c r="AO295" s="626"/>
      <c r="AP295" s="626"/>
      <c r="AQ295" s="626"/>
      <c r="AR295" s="626"/>
      <c r="AS295" s="626"/>
      <c r="AT295" s="626"/>
      <c r="AU295" s="626"/>
      <c r="AV295" s="626"/>
      <c r="AW295" s="626"/>
      <c r="AX295" s="626"/>
      <c r="AY295" s="626"/>
      <c r="AZ295" s="626"/>
      <c r="BA295" s="626"/>
      <c r="BB295" s="627"/>
    </row>
    <row r="296" spans="1:54" x14ac:dyDescent="0.25">
      <c r="A296" s="626"/>
      <c r="B296" s="626"/>
      <c r="C296" s="626"/>
      <c r="D296" s="626"/>
      <c r="E296" s="626"/>
      <c r="F296" s="626"/>
      <c r="G296" s="626"/>
      <c r="H296" s="626"/>
      <c r="I296" s="626"/>
      <c r="J296" s="626"/>
      <c r="K296" s="626"/>
      <c r="L296" s="626"/>
      <c r="M296" s="626"/>
      <c r="N296" s="626"/>
      <c r="O296" s="626"/>
      <c r="P296" s="626"/>
      <c r="Q296" s="626"/>
      <c r="R296" s="626"/>
      <c r="S296" s="626"/>
      <c r="T296" s="626"/>
      <c r="U296" s="626"/>
      <c r="V296" s="626"/>
      <c r="W296" s="626"/>
      <c r="X296" s="626"/>
      <c r="Y296" s="626"/>
      <c r="Z296" s="626"/>
      <c r="AA296" s="626"/>
      <c r="AB296" s="626"/>
      <c r="AC296" s="626"/>
      <c r="AD296" s="626"/>
      <c r="AE296" s="626"/>
      <c r="AF296" s="626"/>
      <c r="AG296" s="626"/>
      <c r="AH296" s="626"/>
      <c r="AI296" s="626"/>
      <c r="AJ296" s="626"/>
      <c r="AK296" s="626"/>
      <c r="AL296" s="626"/>
      <c r="AM296" s="626"/>
      <c r="AN296" s="626"/>
      <c r="AO296" s="626"/>
      <c r="AP296" s="626"/>
      <c r="AQ296" s="626"/>
      <c r="AR296" s="626"/>
      <c r="AS296" s="626"/>
      <c r="AT296" s="626"/>
      <c r="AU296" s="626"/>
      <c r="AV296" s="626"/>
      <c r="AW296" s="626"/>
      <c r="AX296" s="626"/>
      <c r="AY296" s="626"/>
      <c r="AZ296" s="626"/>
      <c r="BA296" s="626"/>
      <c r="BB296" s="627"/>
    </row>
    <row r="297" spans="1:54" x14ac:dyDescent="0.25">
      <c r="A297" s="626"/>
      <c r="B297" s="626"/>
      <c r="C297" s="626"/>
      <c r="D297" s="626"/>
      <c r="E297" s="626"/>
      <c r="F297" s="626"/>
      <c r="G297" s="626"/>
      <c r="H297" s="626"/>
      <c r="I297" s="626"/>
      <c r="J297" s="626"/>
      <c r="K297" s="626"/>
      <c r="L297" s="626"/>
      <c r="M297" s="626"/>
      <c r="N297" s="626"/>
      <c r="O297" s="626"/>
      <c r="P297" s="626"/>
      <c r="Q297" s="626"/>
      <c r="R297" s="626"/>
      <c r="S297" s="626"/>
      <c r="T297" s="626"/>
      <c r="U297" s="626"/>
      <c r="V297" s="626"/>
      <c r="W297" s="626"/>
      <c r="X297" s="626"/>
      <c r="Y297" s="626"/>
      <c r="Z297" s="626"/>
      <c r="AA297" s="626"/>
      <c r="AB297" s="626"/>
      <c r="AC297" s="626"/>
      <c r="AD297" s="626"/>
      <c r="AE297" s="626"/>
      <c r="AF297" s="626"/>
      <c r="AG297" s="626"/>
      <c r="AH297" s="626"/>
      <c r="AI297" s="626"/>
      <c r="AJ297" s="626"/>
      <c r="AK297" s="626"/>
      <c r="AL297" s="626"/>
      <c r="AM297" s="626"/>
      <c r="AN297" s="626"/>
      <c r="AO297" s="626"/>
      <c r="AP297" s="626"/>
      <c r="AQ297" s="626"/>
      <c r="AR297" s="626"/>
      <c r="AS297" s="626"/>
      <c r="AT297" s="626"/>
      <c r="AU297" s="626"/>
      <c r="AV297" s="626"/>
      <c r="AW297" s="626"/>
      <c r="AX297" s="626"/>
      <c r="AY297" s="626"/>
      <c r="AZ297" s="626"/>
      <c r="BA297" s="626"/>
      <c r="BB297" s="627"/>
    </row>
    <row r="298" spans="1:54" x14ac:dyDescent="0.25">
      <c r="A298" s="626"/>
      <c r="B298" s="626"/>
      <c r="C298" s="626"/>
      <c r="D298" s="626"/>
      <c r="E298" s="626"/>
      <c r="F298" s="626"/>
      <c r="G298" s="626"/>
      <c r="H298" s="626"/>
      <c r="I298" s="626"/>
      <c r="J298" s="626"/>
      <c r="K298" s="626"/>
      <c r="L298" s="626"/>
      <c r="M298" s="626"/>
      <c r="N298" s="626"/>
      <c r="O298" s="626"/>
      <c r="P298" s="626"/>
      <c r="Q298" s="626"/>
      <c r="R298" s="626"/>
      <c r="S298" s="626"/>
      <c r="T298" s="626"/>
      <c r="U298" s="626"/>
      <c r="V298" s="626"/>
      <c r="W298" s="626"/>
      <c r="X298" s="626"/>
      <c r="Y298" s="626"/>
      <c r="Z298" s="626"/>
      <c r="AA298" s="626"/>
      <c r="AB298" s="626"/>
      <c r="AC298" s="626"/>
      <c r="AD298" s="626"/>
      <c r="AE298" s="626"/>
      <c r="AF298" s="626"/>
      <c r="AG298" s="626"/>
      <c r="AH298" s="626"/>
      <c r="AI298" s="626"/>
      <c r="AJ298" s="626"/>
      <c r="AK298" s="626"/>
      <c r="AL298" s="626"/>
      <c r="AM298" s="626"/>
      <c r="AN298" s="626"/>
      <c r="AO298" s="626"/>
      <c r="AP298" s="626"/>
      <c r="AQ298" s="626"/>
      <c r="AR298" s="626"/>
      <c r="AS298" s="626"/>
      <c r="AT298" s="626"/>
      <c r="AU298" s="626"/>
      <c r="AV298" s="626"/>
      <c r="AW298" s="626"/>
      <c r="AX298" s="626"/>
      <c r="AY298" s="626"/>
      <c r="AZ298" s="626"/>
      <c r="BA298" s="626"/>
      <c r="BB298" s="627"/>
    </row>
    <row r="299" spans="1:54" x14ac:dyDescent="0.25">
      <c r="A299" s="626"/>
      <c r="B299" s="626"/>
      <c r="C299" s="626"/>
      <c r="D299" s="626"/>
      <c r="E299" s="626"/>
      <c r="F299" s="626"/>
      <c r="G299" s="626"/>
      <c r="H299" s="626"/>
      <c r="I299" s="626"/>
      <c r="J299" s="626"/>
      <c r="K299" s="626"/>
      <c r="L299" s="626"/>
      <c r="M299" s="626"/>
      <c r="N299" s="626"/>
      <c r="O299" s="626"/>
      <c r="P299" s="626"/>
      <c r="Q299" s="626"/>
      <c r="R299" s="626"/>
      <c r="S299" s="626"/>
      <c r="T299" s="626"/>
      <c r="U299" s="626"/>
      <c r="V299" s="626"/>
      <c r="W299" s="626"/>
      <c r="X299" s="626"/>
      <c r="Y299" s="626"/>
      <c r="Z299" s="626"/>
      <c r="AA299" s="626"/>
      <c r="AB299" s="626"/>
      <c r="AC299" s="626"/>
      <c r="AD299" s="626"/>
      <c r="AE299" s="626"/>
      <c r="AF299" s="626"/>
      <c r="AG299" s="626"/>
      <c r="AH299" s="626"/>
      <c r="AI299" s="626"/>
      <c r="AJ299" s="626"/>
      <c r="AK299" s="626"/>
      <c r="AL299" s="626"/>
      <c r="AM299" s="626"/>
      <c r="AN299" s="626"/>
      <c r="AO299" s="626"/>
      <c r="AP299" s="626"/>
      <c r="AQ299" s="626"/>
      <c r="AR299" s="626"/>
      <c r="AS299" s="626"/>
      <c r="AT299" s="626"/>
      <c r="AU299" s="626"/>
      <c r="AV299" s="626"/>
      <c r="AW299" s="626"/>
      <c r="AX299" s="626"/>
      <c r="AY299" s="626"/>
      <c r="AZ299" s="626"/>
      <c r="BA299" s="626"/>
      <c r="BB299" s="627"/>
    </row>
    <row r="300" spans="1:54" x14ac:dyDescent="0.25">
      <c r="A300" s="626"/>
      <c r="B300" s="626"/>
      <c r="C300" s="626"/>
      <c r="D300" s="626"/>
      <c r="E300" s="626"/>
      <c r="F300" s="626"/>
      <c r="G300" s="626"/>
      <c r="H300" s="626"/>
      <c r="I300" s="626"/>
      <c r="J300" s="626"/>
      <c r="K300" s="626"/>
      <c r="L300" s="626"/>
      <c r="M300" s="626"/>
      <c r="N300" s="626"/>
      <c r="O300" s="626"/>
      <c r="P300" s="626"/>
      <c r="Q300" s="626"/>
      <c r="R300" s="626"/>
      <c r="S300" s="626"/>
      <c r="T300" s="626"/>
      <c r="U300" s="626"/>
      <c r="V300" s="626"/>
      <c r="W300" s="626"/>
      <c r="X300" s="626"/>
      <c r="Y300" s="626"/>
      <c r="Z300" s="626"/>
      <c r="AA300" s="626"/>
      <c r="AB300" s="626"/>
      <c r="AC300" s="626"/>
      <c r="AD300" s="626"/>
      <c r="AE300" s="626"/>
      <c r="AF300" s="626"/>
      <c r="AG300" s="626"/>
      <c r="AH300" s="626"/>
      <c r="AI300" s="626"/>
      <c r="AJ300" s="626"/>
      <c r="AK300" s="626"/>
      <c r="AL300" s="626"/>
      <c r="AM300" s="626"/>
      <c r="AN300" s="626"/>
      <c r="AO300" s="626"/>
      <c r="AP300" s="626"/>
      <c r="AQ300" s="626"/>
      <c r="AR300" s="626"/>
      <c r="AS300" s="626"/>
      <c r="AT300" s="626"/>
      <c r="AU300" s="626"/>
      <c r="AV300" s="626"/>
      <c r="AW300" s="626"/>
      <c r="AX300" s="626"/>
      <c r="AY300" s="626"/>
      <c r="AZ300" s="626"/>
      <c r="BA300" s="626"/>
      <c r="BB300" s="627"/>
    </row>
    <row r="301" spans="1:54" x14ac:dyDescent="0.25">
      <c r="A301" s="626"/>
      <c r="B301" s="626"/>
      <c r="C301" s="626"/>
      <c r="D301" s="626"/>
      <c r="E301" s="626"/>
      <c r="F301" s="626"/>
      <c r="G301" s="626"/>
      <c r="H301" s="626"/>
      <c r="I301" s="626"/>
      <c r="J301" s="626"/>
      <c r="K301" s="626"/>
      <c r="L301" s="626"/>
      <c r="M301" s="626"/>
      <c r="N301" s="626"/>
      <c r="O301" s="626"/>
      <c r="P301" s="626"/>
      <c r="Q301" s="626"/>
      <c r="R301" s="626"/>
      <c r="S301" s="626"/>
      <c r="T301" s="626"/>
      <c r="U301" s="626"/>
      <c r="V301" s="626"/>
      <c r="W301" s="626"/>
      <c r="X301" s="626"/>
      <c r="Y301" s="626"/>
      <c r="Z301" s="626"/>
      <c r="AA301" s="626"/>
      <c r="AB301" s="626"/>
      <c r="AC301" s="626"/>
      <c r="AD301" s="626"/>
      <c r="AE301" s="626"/>
      <c r="AF301" s="626"/>
      <c r="AG301" s="626"/>
      <c r="AH301" s="626"/>
      <c r="AI301" s="626"/>
      <c r="AJ301" s="626"/>
      <c r="AK301" s="626"/>
      <c r="AL301" s="626"/>
      <c r="AM301" s="626"/>
      <c r="AN301" s="626"/>
      <c r="AO301" s="626"/>
      <c r="AP301" s="626"/>
      <c r="AQ301" s="626"/>
      <c r="AR301" s="626"/>
      <c r="AS301" s="626"/>
      <c r="AT301" s="626"/>
      <c r="AU301" s="626"/>
      <c r="AV301" s="626"/>
      <c r="AW301" s="626"/>
      <c r="AX301" s="626"/>
      <c r="AY301" s="626"/>
      <c r="AZ301" s="626"/>
      <c r="BA301" s="626"/>
      <c r="BB301" s="627"/>
    </row>
  </sheetData>
  <hyperlinks>
    <hyperlink ref="B275" r:id="rId1" display="http://lib.leeds.ac.uk/search~S4?/aSmil%2C+Vaclav./asmil+vaclav/-3,-1,0,B/browse"/>
    <hyperlink ref="A279" r:id="rId2" display="http://lib.leeds.ac.uk/screens/locs/ebl8.html"/>
    <hyperlink ref="B279" r:id="rId3" display="http://lib.leeds.ac.uk/search~S4?/cStack+History+of+Science+L-9+SMI/chistory+of+science+l+++9/-3,-1,,E/browse"/>
  </hyperlinks>
  <pageMargins left="0.7" right="0.7" top="0.75" bottom="0.75" header="0.3" footer="0.3"/>
  <pageSetup paperSize="9" orientation="portrait" r:id="rId4"/>
  <drawing r:id="rId5"/>
  <legacy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5"/>
  <sheetViews>
    <sheetView tabSelected="1" workbookViewId="0">
      <pane xSplit="6" ySplit="1" topLeftCell="AN2" activePane="bottomRight" state="frozen"/>
      <selection pane="topRight" activeCell="G1" sqref="G1"/>
      <selection pane="bottomLeft" activeCell="A2" sqref="A2"/>
      <selection pane="bottomRight" activeCell="D5" sqref="D5"/>
    </sheetView>
  </sheetViews>
  <sheetFormatPr defaultColWidth="11" defaultRowHeight="15.75" x14ac:dyDescent="0.25"/>
  <sheetData>
    <row r="1" spans="1:59" x14ac:dyDescent="0.25">
      <c r="A1" t="s">
        <v>0</v>
      </c>
      <c r="B1" t="s">
        <v>1028</v>
      </c>
      <c r="C1" t="s">
        <v>1011</v>
      </c>
      <c r="D1" t="s">
        <v>1029</v>
      </c>
      <c r="E1" t="s">
        <v>1030</v>
      </c>
      <c r="F1">
        <v>1960</v>
      </c>
      <c r="G1">
        <v>1961</v>
      </c>
      <c r="H1">
        <v>1962</v>
      </c>
      <c r="I1">
        <v>1963</v>
      </c>
      <c r="J1">
        <v>1964</v>
      </c>
      <c r="K1">
        <v>1965</v>
      </c>
      <c r="L1">
        <v>1966</v>
      </c>
      <c r="M1">
        <v>1967</v>
      </c>
      <c r="N1">
        <v>1968</v>
      </c>
      <c r="O1">
        <v>1969</v>
      </c>
      <c r="P1">
        <v>1970</v>
      </c>
      <c r="Q1">
        <v>1971</v>
      </c>
      <c r="R1">
        <v>1972</v>
      </c>
      <c r="S1">
        <v>1973</v>
      </c>
      <c r="T1">
        <v>1974</v>
      </c>
      <c r="U1">
        <v>1975</v>
      </c>
      <c r="V1">
        <v>1976</v>
      </c>
      <c r="W1">
        <v>1977</v>
      </c>
      <c r="X1">
        <v>1978</v>
      </c>
      <c r="Y1">
        <v>1979</v>
      </c>
      <c r="Z1">
        <v>1980</v>
      </c>
      <c r="AA1">
        <v>1981</v>
      </c>
      <c r="AB1">
        <v>1982</v>
      </c>
      <c r="AC1">
        <v>1983</v>
      </c>
      <c r="AD1">
        <v>1984</v>
      </c>
      <c r="AE1">
        <v>1985</v>
      </c>
      <c r="AF1">
        <v>1986</v>
      </c>
      <c r="AG1">
        <v>1987</v>
      </c>
      <c r="AH1">
        <v>1988</v>
      </c>
      <c r="AI1">
        <v>1989</v>
      </c>
      <c r="AJ1">
        <v>1990</v>
      </c>
      <c r="AK1">
        <v>1991</v>
      </c>
      <c r="AL1">
        <v>1992</v>
      </c>
      <c r="AM1">
        <v>1993</v>
      </c>
      <c r="AN1">
        <v>1994</v>
      </c>
      <c r="AO1">
        <v>1995</v>
      </c>
      <c r="AP1">
        <v>1996</v>
      </c>
      <c r="AQ1">
        <v>1997</v>
      </c>
      <c r="AR1">
        <v>1998</v>
      </c>
      <c r="AS1">
        <v>1999</v>
      </c>
      <c r="AT1">
        <v>2000</v>
      </c>
      <c r="AU1">
        <v>2001</v>
      </c>
      <c r="AV1">
        <v>2002</v>
      </c>
      <c r="AW1">
        <v>2003</v>
      </c>
      <c r="AX1">
        <v>2004</v>
      </c>
      <c r="AY1">
        <v>2005</v>
      </c>
      <c r="AZ1">
        <v>2006</v>
      </c>
      <c r="BA1">
        <v>2007</v>
      </c>
      <c r="BB1">
        <v>2008</v>
      </c>
      <c r="BC1">
        <v>2009</v>
      </c>
      <c r="BD1">
        <v>2010</v>
      </c>
      <c r="BE1">
        <v>2011</v>
      </c>
      <c r="BF1">
        <v>2012</v>
      </c>
      <c r="BG1">
        <v>2013</v>
      </c>
    </row>
    <row r="2" spans="1:59" x14ac:dyDescent="0.25">
      <c r="A2" t="s">
        <v>6</v>
      </c>
      <c r="B2" t="s">
        <v>1031</v>
      </c>
      <c r="C2" t="s">
        <v>1032</v>
      </c>
      <c r="D2" t="s">
        <v>1033</v>
      </c>
      <c r="E2" t="s">
        <v>1034</v>
      </c>
      <c r="F2">
        <f>'5 GB Food'!G16</f>
        <v>1769.304041474471</v>
      </c>
      <c r="G2">
        <f>'5 GB Food'!H16</f>
        <v>1767.3271654504754</v>
      </c>
      <c r="H2">
        <f>'5 GB Food'!I16</f>
        <v>1765.3280773363254</v>
      </c>
      <c r="I2">
        <f>'5 GB Food'!J16</f>
        <v>1763.3064006559114</v>
      </c>
      <c r="J2">
        <f>'5 GB Food'!K16</f>
        <v>1761.2617503768586</v>
      </c>
      <c r="K2">
        <f>'5 GB Food'!L16</f>
        <v>1759.1937326660461</v>
      </c>
      <c r="L2">
        <f>'5 GB Food'!M16</f>
        <v>1757.1019446367147</v>
      </c>
      <c r="M2">
        <f>'5 GB Food'!N16</f>
        <v>1754.9859740868167</v>
      </c>
      <c r="N2">
        <f>'5 GB Food'!O16</f>
        <v>1752.8453992281957</v>
      </c>
      <c r="O2">
        <f>'5 GB Food'!P16</f>
        <v>1750.6797884063187</v>
      </c>
      <c r="P2">
        <f>'5 GB Food'!Q16</f>
        <v>1748.4886998100635</v>
      </c>
      <c r="Q2">
        <f>'5 GB Food'!R16</f>
        <v>1733.7085755513156</v>
      </c>
      <c r="R2">
        <f>'5 GB Food'!S16</f>
        <v>1718.7524974323408</v>
      </c>
      <c r="S2">
        <f>'5 GB Food'!T16</f>
        <v>1703.617304605358</v>
      </c>
      <c r="T2">
        <f>'5 GB Food'!U16</f>
        <v>1688.2997600575684</v>
      </c>
      <c r="U2">
        <f>'5 GB Food'!V16</f>
        <v>1672.7965483031344</v>
      </c>
      <c r="V2">
        <f>'5 GB Food'!W16</f>
        <v>1657.1042729907244</v>
      </c>
      <c r="W2">
        <f>'5 GB Food'!X16</f>
        <v>1641.2194544229433</v>
      </c>
      <c r="X2">
        <f>'5 GB Food'!Y16</f>
        <v>1625.1385269839584</v>
      </c>
      <c r="Y2">
        <f>'5 GB Food'!Z16</f>
        <v>1608.8578364711941</v>
      </c>
      <c r="Z2">
        <f>'5 GB Food'!AA16</f>
        <v>1592.3736373270235</v>
      </c>
      <c r="AA2">
        <f>'5 GB Food'!AB16</f>
        <v>1575.6820897659418</v>
      </c>
      <c r="AB2">
        <f>'5 GB Food'!AC16</f>
        <v>1558.7792567926977</v>
      </c>
      <c r="AC2">
        <f>'5 GB Food'!AD16</f>
        <v>1541.6611011064188</v>
      </c>
      <c r="AD2">
        <f>'5 GB Food'!AE16</f>
        <v>1524.323481885697</v>
      </c>
      <c r="AE2">
        <f>'5 GB Food'!AF16</f>
        <v>1506.7621514492298</v>
      </c>
      <c r="AF2">
        <f>'5 GB Food'!AG16</f>
        <v>1488.9727517863096</v>
      </c>
      <c r="AG2">
        <f>'5 GB Food'!AH16</f>
        <v>1470.9508109513276</v>
      </c>
      <c r="AH2">
        <f>'5 GB Food'!AI16</f>
        <v>1452.6917393158824</v>
      </c>
      <c r="AI2">
        <f>'5 GB Food'!AJ16</f>
        <v>1434.1908256720239</v>
      </c>
      <c r="AJ2">
        <f>'5 GB Food'!AK16</f>
        <v>1415.4432331795806</v>
      </c>
      <c r="AK2">
        <f>'5 GB Food'!AL16</f>
        <v>1410.6934236722623</v>
      </c>
      <c r="AL2">
        <f>'5 GB Food'!AM16</f>
        <v>1405.8794275499829</v>
      </c>
      <c r="AM2">
        <f>'5 GB Food'!AN16</f>
        <v>1400.9999348818192</v>
      </c>
      <c r="AN2">
        <f>'5 GB Food'!AO16</f>
        <v>1396.0535998483413</v>
      </c>
      <c r="AO2">
        <f>'5 GB Food'!AP16</f>
        <v>1391.0390395040536</v>
      </c>
      <c r="AP2">
        <f>'5 GB Food'!AQ16</f>
        <v>1385.9548324883212</v>
      </c>
      <c r="AQ2">
        <f>'5 GB Food'!AR16</f>
        <v>1380.7995176821551</v>
      </c>
      <c r="AR2">
        <f>'5 GB Food'!AS16</f>
        <v>1375.5715928082998</v>
      </c>
      <c r="AS2">
        <f>'5 GB Food'!AT16</f>
        <v>1370.2695129716949</v>
      </c>
      <c r="AT2">
        <f>'5 GB Food'!AU16</f>
        <v>1364.8916891374213</v>
      </c>
      <c r="AU2">
        <f>'5 GB Food'!AV16</f>
        <v>1359.4364865429757</v>
      </c>
      <c r="AV2">
        <f>'5 GB Food'!AW16</f>
        <v>1353.9022230413609</v>
      </c>
      <c r="AW2">
        <f>'5 GB Food'!AX16</f>
        <v>1348.2871673718425</v>
      </c>
      <c r="AX2">
        <f>'5 GB Food'!AY16</f>
        <v>1342.5895373542398</v>
      </c>
      <c r="AY2">
        <f>'5 GB Food'!AZ16</f>
        <v>1336.8074980030469</v>
      </c>
      <c r="AZ2">
        <f>'5 GB Food'!BA16</f>
        <v>1330.9391595570562</v>
      </c>
      <c r="BA2">
        <f>'5 GB Food'!BB16</f>
        <v>1324.9825754201515</v>
      </c>
      <c r="BB2">
        <f>'5 GB Food'!BC16</f>
        <v>1318.9357400084459</v>
      </c>
      <c r="BC2">
        <f>'5 GB Food'!BD16</f>
        <v>1312.7965864988478</v>
      </c>
      <c r="BD2">
        <f>'5 GB Food'!BE16</f>
        <v>1306.5629844737209</v>
      </c>
      <c r="BE2">
        <f>'5 GB Food'!BF16</f>
        <v>1300.2327374559532</v>
      </c>
      <c r="BF2">
        <f>'5 GB Food'!BG16</f>
        <v>1293.8035803285359</v>
      </c>
      <c r="BG2">
        <f>'5 GB Food'!BH16</f>
        <v>1287.2731766321792</v>
      </c>
    </row>
    <row r="3" spans="1:59" x14ac:dyDescent="0.25">
      <c r="A3" t="s">
        <v>6</v>
      </c>
      <c r="B3" t="s">
        <v>1031</v>
      </c>
      <c r="C3" t="s">
        <v>1035</v>
      </c>
      <c r="D3" t="s">
        <v>1036</v>
      </c>
      <c r="E3" t="s">
        <v>1034</v>
      </c>
      <c r="F3">
        <f>-F2</f>
        <v>-1769.304041474471</v>
      </c>
      <c r="G3">
        <f t="shared" ref="G3:BG3" si="0">-G2</f>
        <v>-1767.3271654504754</v>
      </c>
      <c r="H3">
        <f t="shared" si="0"/>
        <v>-1765.3280773363254</v>
      </c>
      <c r="I3">
        <f t="shared" si="0"/>
        <v>-1763.3064006559114</v>
      </c>
      <c r="J3">
        <f t="shared" si="0"/>
        <v>-1761.2617503768586</v>
      </c>
      <c r="K3">
        <f t="shared" si="0"/>
        <v>-1759.1937326660461</v>
      </c>
      <c r="L3">
        <f t="shared" si="0"/>
        <v>-1757.1019446367147</v>
      </c>
      <c r="M3">
        <f t="shared" si="0"/>
        <v>-1754.9859740868167</v>
      </c>
      <c r="N3">
        <f t="shared" si="0"/>
        <v>-1752.8453992281957</v>
      </c>
      <c r="O3">
        <f t="shared" si="0"/>
        <v>-1750.6797884063187</v>
      </c>
      <c r="P3">
        <f t="shared" si="0"/>
        <v>-1748.4886998100635</v>
      </c>
      <c r="Q3">
        <f t="shared" si="0"/>
        <v>-1733.7085755513156</v>
      </c>
      <c r="R3">
        <f t="shared" si="0"/>
        <v>-1718.7524974323408</v>
      </c>
      <c r="S3">
        <f t="shared" si="0"/>
        <v>-1703.617304605358</v>
      </c>
      <c r="T3">
        <f t="shared" si="0"/>
        <v>-1688.2997600575684</v>
      </c>
      <c r="U3">
        <f t="shared" si="0"/>
        <v>-1672.7965483031344</v>
      </c>
      <c r="V3">
        <f t="shared" si="0"/>
        <v>-1657.1042729907244</v>
      </c>
      <c r="W3">
        <f t="shared" si="0"/>
        <v>-1641.2194544229433</v>
      </c>
      <c r="X3">
        <f t="shared" si="0"/>
        <v>-1625.1385269839584</v>
      </c>
      <c r="Y3">
        <f t="shared" si="0"/>
        <v>-1608.8578364711941</v>
      </c>
      <c r="Z3">
        <f t="shared" si="0"/>
        <v>-1592.3736373270235</v>
      </c>
      <c r="AA3">
        <f t="shared" si="0"/>
        <v>-1575.6820897659418</v>
      </c>
      <c r="AB3">
        <f t="shared" si="0"/>
        <v>-1558.7792567926977</v>
      </c>
      <c r="AC3">
        <f t="shared" si="0"/>
        <v>-1541.6611011064188</v>
      </c>
      <c r="AD3">
        <f t="shared" si="0"/>
        <v>-1524.323481885697</v>
      </c>
      <c r="AE3">
        <f t="shared" si="0"/>
        <v>-1506.7621514492298</v>
      </c>
      <c r="AF3">
        <f t="shared" si="0"/>
        <v>-1488.9727517863096</v>
      </c>
      <c r="AG3">
        <f t="shared" si="0"/>
        <v>-1470.9508109513276</v>
      </c>
      <c r="AH3">
        <f t="shared" si="0"/>
        <v>-1452.6917393158824</v>
      </c>
      <c r="AI3">
        <f t="shared" si="0"/>
        <v>-1434.1908256720239</v>
      </c>
      <c r="AJ3">
        <f t="shared" si="0"/>
        <v>-1415.4432331795806</v>
      </c>
      <c r="AK3">
        <f t="shared" si="0"/>
        <v>-1410.6934236722623</v>
      </c>
      <c r="AL3">
        <f t="shared" si="0"/>
        <v>-1405.8794275499829</v>
      </c>
      <c r="AM3">
        <f t="shared" si="0"/>
        <v>-1400.9999348818192</v>
      </c>
      <c r="AN3">
        <f t="shared" si="0"/>
        <v>-1396.0535998483413</v>
      </c>
      <c r="AO3">
        <f t="shared" si="0"/>
        <v>-1391.0390395040536</v>
      </c>
      <c r="AP3">
        <f t="shared" si="0"/>
        <v>-1385.9548324883212</v>
      </c>
      <c r="AQ3">
        <f t="shared" si="0"/>
        <v>-1380.7995176821551</v>
      </c>
      <c r="AR3">
        <f t="shared" si="0"/>
        <v>-1375.5715928082998</v>
      </c>
      <c r="AS3">
        <f t="shared" si="0"/>
        <v>-1370.2695129716949</v>
      </c>
      <c r="AT3">
        <f t="shared" si="0"/>
        <v>-1364.8916891374213</v>
      </c>
      <c r="AU3">
        <f t="shared" si="0"/>
        <v>-1359.4364865429757</v>
      </c>
      <c r="AV3">
        <f t="shared" si="0"/>
        <v>-1353.9022230413609</v>
      </c>
      <c r="AW3">
        <f t="shared" si="0"/>
        <v>-1348.2871673718425</v>
      </c>
      <c r="AX3">
        <f t="shared" si="0"/>
        <v>-1342.5895373542398</v>
      </c>
      <c r="AY3">
        <f t="shared" si="0"/>
        <v>-1336.8074980030469</v>
      </c>
      <c r="AZ3">
        <f t="shared" si="0"/>
        <v>-1330.9391595570562</v>
      </c>
      <c r="BA3">
        <f t="shared" si="0"/>
        <v>-1324.9825754201515</v>
      </c>
      <c r="BB3">
        <f t="shared" si="0"/>
        <v>-1318.9357400084459</v>
      </c>
      <c r="BC3">
        <f t="shared" si="0"/>
        <v>-1312.7965864988478</v>
      </c>
      <c r="BD3">
        <f t="shared" si="0"/>
        <v>-1306.5629844737209</v>
      </c>
      <c r="BE3">
        <f t="shared" si="0"/>
        <v>-1300.2327374559532</v>
      </c>
      <c r="BF3">
        <f t="shared" si="0"/>
        <v>-1293.8035803285359</v>
      </c>
      <c r="BG3">
        <f t="shared" si="0"/>
        <v>-1287.2731766321792</v>
      </c>
    </row>
    <row r="4" spans="1:59" x14ac:dyDescent="0.25">
      <c r="A4" t="s">
        <v>6</v>
      </c>
      <c r="B4" t="s">
        <v>1031</v>
      </c>
      <c r="C4" t="s">
        <v>1035</v>
      </c>
      <c r="D4" t="s">
        <v>1036</v>
      </c>
      <c r="E4" t="s">
        <v>69</v>
      </c>
      <c r="F4">
        <f>'5 GB Food'!G17</f>
        <v>104.09700328015049</v>
      </c>
      <c r="G4">
        <f>'5 GB Food'!H17</f>
        <v>103.98069377927868</v>
      </c>
      <c r="H4">
        <f>'5 GB Food'!I17</f>
        <v>103.86307743008271</v>
      </c>
      <c r="I4">
        <f>'5 GB Food'!J17</f>
        <v>103.7441320825905</v>
      </c>
      <c r="J4">
        <f>'5 GB Food'!K17</f>
        <v>103.62383508342248</v>
      </c>
      <c r="K4">
        <f>'5 GB Food'!L17</f>
        <v>103.50216326140681</v>
      </c>
      <c r="L4">
        <f>'5 GB Food'!M17</f>
        <v>103.3790929127011</v>
      </c>
      <c r="M4">
        <f>'5 GB Food'!N17</f>
        <v>103.25459978539783</v>
      </c>
      <c r="N4">
        <f>'5 GB Food'!O17</f>
        <v>103.12865906359085</v>
      </c>
      <c r="O4">
        <f>'5 GB Food'!P17</f>
        <v>103.00124535088574</v>
      </c>
      <c r="P4">
        <f>'5 GB Food'!Q17</f>
        <v>102.87233265332506</v>
      </c>
      <c r="Q4">
        <f>'5 GB Food'!R17</f>
        <v>102.00274404256163</v>
      </c>
      <c r="R4">
        <f>'5 GB Food'!S17</f>
        <v>101.12280318643174</v>
      </c>
      <c r="S4">
        <f>'5 GB Food'!T17</f>
        <v>100.23232411645621</v>
      </c>
      <c r="T4">
        <f>'5 GB Food'!U17</f>
        <v>99.331116382987005</v>
      </c>
      <c r="U4">
        <f>'5 GB Food'!V17</f>
        <v>98.418984919414925</v>
      </c>
      <c r="V4">
        <f>'5 GB Food'!W17</f>
        <v>97.495729901409263</v>
      </c>
      <c r="W4">
        <f>'5 GB Food'!X17</f>
        <v>96.561146600973856</v>
      </c>
      <c r="X4">
        <f>'5 GB Food'!Y17</f>
        <v>95.615025235101186</v>
      </c>
      <c r="Y4">
        <f>'5 GB Food'!Z17</f>
        <v>94.657150808782674</v>
      </c>
      <c r="Z4">
        <f>'5 GB Food'!AA17</f>
        <v>93.687302952135411</v>
      </c>
      <c r="AA4">
        <f>'5 GB Food'!AB17</f>
        <v>92.705255751379156</v>
      </c>
      <c r="AB4">
        <f>'5 GB Food'!AC17</f>
        <v>91.710777573398346</v>
      </c>
      <c r="AC4">
        <f>'5 GB Food'!AD17</f>
        <v>90.703630883596134</v>
      </c>
      <c r="AD4">
        <f>'5 GB Food'!AE17</f>
        <v>89.68357205674495</v>
      </c>
      <c r="AE4">
        <f>'5 GB Food'!AF17</f>
        <v>88.650351180515429</v>
      </c>
      <c r="AF4">
        <f>'5 GB Food'!AG17</f>
        <v>87.603711851347498</v>
      </c>
      <c r="AG4">
        <f>'5 GB Food'!AH17</f>
        <v>86.54339096232134</v>
      </c>
      <c r="AH4">
        <f>'5 GB Food'!AI17</f>
        <v>85.469118482649932</v>
      </c>
      <c r="AI4">
        <f>'5 GB Food'!AJ17</f>
        <v>84.380617228413513</v>
      </c>
      <c r="AJ4">
        <f>'5 GB Food'!AK17</f>
        <v>83.277602624120618</v>
      </c>
      <c r="AK4">
        <f>'5 GB Food'!AL17</f>
        <v>82.998147581757507</v>
      </c>
      <c r="AL4">
        <f>'5 GB Food'!AM17</f>
        <v>82.714916119903222</v>
      </c>
      <c r="AM4">
        <f>'5 GB Food'!AN17</f>
        <v>82.427831168771817</v>
      </c>
      <c r="AN4">
        <f>'5 GB Food'!AO17</f>
        <v>82.136813547077139</v>
      </c>
      <c r="AO4">
        <f>'5 GB Food'!AP17</f>
        <v>81.841781889220968</v>
      </c>
      <c r="AP4">
        <f>'5 GB Food'!AQ17</f>
        <v>81.542652569450368</v>
      </c>
      <c r="AQ4">
        <f>'5 GB Food'!AR17</f>
        <v>81.239339622829576</v>
      </c>
      <c r="AR4">
        <f>'5 GB Food'!AS17</f>
        <v>80.931754662876315</v>
      </c>
      <c r="AS4">
        <f>'5 GB Food'!AT17</f>
        <v>80.619806795689655</v>
      </c>
      <c r="AT4">
        <f>'5 GB Food'!AU17</f>
        <v>80.303402530400163</v>
      </c>
      <c r="AU4">
        <f>'5 GB Food'!AV17</f>
        <v>79.982445685755962</v>
      </c>
      <c r="AV4">
        <f>'5 GB Food'!AW17</f>
        <v>79.656837292638457</v>
      </c>
      <c r="AW4">
        <f>'5 GB Food'!AX17</f>
        <v>79.326475492322345</v>
      </c>
      <c r="AX4">
        <f>'5 GB Food'!AY17</f>
        <v>78.99125543023672</v>
      </c>
      <c r="AY4">
        <f>'5 GB Food'!AZ17</f>
        <v>78.651069145009231</v>
      </c>
      <c r="AZ4">
        <f>'5 GB Food'!BA17</f>
        <v>78.305805452539374</v>
      </c>
      <c r="BA4">
        <f>'5 GB Food'!BB17</f>
        <v>77.955349824844618</v>
      </c>
      <c r="BB4">
        <f>'5 GB Food'!BC17</f>
        <v>77.599584263396906</v>
      </c>
      <c r="BC4">
        <f>'5 GB Food'!BD17</f>
        <v>77.238387166659692</v>
      </c>
      <c r="BD4">
        <f>'5 GB Food'!BE17</f>
        <v>76.87163319151135</v>
      </c>
      <c r="BE4">
        <f>'5 GB Food'!BF17</f>
        <v>76.499193108220979</v>
      </c>
      <c r="BF4">
        <f>'5 GB Food'!BG17</f>
        <v>76.120933648629375</v>
      </c>
      <c r="BG4">
        <f>'5 GB Food'!BH17</f>
        <v>75.736717347154254</v>
      </c>
    </row>
    <row r="5" spans="1:59" x14ac:dyDescent="0.25">
      <c r="A5" t="s">
        <v>6</v>
      </c>
      <c r="B5" t="s">
        <v>1037</v>
      </c>
      <c r="C5" t="s">
        <v>497</v>
      </c>
      <c r="D5" t="s">
        <v>1073</v>
      </c>
      <c r="E5" t="s">
        <v>69</v>
      </c>
      <c r="F5">
        <f>F4</f>
        <v>104.09700328015049</v>
      </c>
      <c r="G5">
        <f t="shared" ref="G5:BG5" si="1">G4</f>
        <v>103.98069377927868</v>
      </c>
      <c r="H5">
        <f t="shared" si="1"/>
        <v>103.86307743008271</v>
      </c>
      <c r="I5">
        <f t="shared" si="1"/>
        <v>103.7441320825905</v>
      </c>
      <c r="J5">
        <f t="shared" si="1"/>
        <v>103.62383508342248</v>
      </c>
      <c r="K5">
        <f t="shared" si="1"/>
        <v>103.50216326140681</v>
      </c>
      <c r="L5">
        <f t="shared" si="1"/>
        <v>103.3790929127011</v>
      </c>
      <c r="M5">
        <f t="shared" si="1"/>
        <v>103.25459978539783</v>
      </c>
      <c r="N5">
        <f t="shared" si="1"/>
        <v>103.12865906359085</v>
      </c>
      <c r="O5">
        <f t="shared" si="1"/>
        <v>103.00124535088574</v>
      </c>
      <c r="P5">
        <f t="shared" si="1"/>
        <v>102.87233265332506</v>
      </c>
      <c r="Q5">
        <f t="shared" si="1"/>
        <v>102.00274404256163</v>
      </c>
      <c r="R5">
        <f t="shared" si="1"/>
        <v>101.12280318643174</v>
      </c>
      <c r="S5">
        <f t="shared" si="1"/>
        <v>100.23232411645621</v>
      </c>
      <c r="T5">
        <f t="shared" si="1"/>
        <v>99.331116382987005</v>
      </c>
      <c r="U5">
        <f t="shared" si="1"/>
        <v>98.418984919414925</v>
      </c>
      <c r="V5">
        <f t="shared" si="1"/>
        <v>97.495729901409263</v>
      </c>
      <c r="W5">
        <f t="shared" si="1"/>
        <v>96.561146600973856</v>
      </c>
      <c r="X5">
        <f t="shared" si="1"/>
        <v>95.615025235101186</v>
      </c>
      <c r="Y5">
        <f t="shared" si="1"/>
        <v>94.657150808782674</v>
      </c>
      <c r="Z5">
        <f t="shared" si="1"/>
        <v>93.687302952135411</v>
      </c>
      <c r="AA5">
        <f t="shared" si="1"/>
        <v>92.705255751379156</v>
      </c>
      <c r="AB5">
        <f t="shared" si="1"/>
        <v>91.710777573398346</v>
      </c>
      <c r="AC5">
        <f t="shared" si="1"/>
        <v>90.703630883596134</v>
      </c>
      <c r="AD5">
        <f t="shared" si="1"/>
        <v>89.68357205674495</v>
      </c>
      <c r="AE5">
        <f t="shared" si="1"/>
        <v>88.650351180515429</v>
      </c>
      <c r="AF5">
        <f t="shared" si="1"/>
        <v>87.603711851347498</v>
      </c>
      <c r="AG5">
        <f t="shared" si="1"/>
        <v>86.54339096232134</v>
      </c>
      <c r="AH5">
        <f t="shared" si="1"/>
        <v>85.469118482649932</v>
      </c>
      <c r="AI5">
        <f t="shared" si="1"/>
        <v>84.380617228413513</v>
      </c>
      <c r="AJ5">
        <f t="shared" si="1"/>
        <v>83.277602624120618</v>
      </c>
      <c r="AK5">
        <f t="shared" si="1"/>
        <v>82.998147581757507</v>
      </c>
      <c r="AL5">
        <f t="shared" si="1"/>
        <v>82.714916119903222</v>
      </c>
      <c r="AM5">
        <f t="shared" si="1"/>
        <v>82.427831168771817</v>
      </c>
      <c r="AN5">
        <f t="shared" si="1"/>
        <v>82.136813547077139</v>
      </c>
      <c r="AO5">
        <f t="shared" si="1"/>
        <v>81.841781889220968</v>
      </c>
      <c r="AP5">
        <f t="shared" si="1"/>
        <v>81.542652569450368</v>
      </c>
      <c r="AQ5">
        <f t="shared" si="1"/>
        <v>81.239339622829576</v>
      </c>
      <c r="AR5">
        <f t="shared" si="1"/>
        <v>80.931754662876315</v>
      </c>
      <c r="AS5">
        <f t="shared" si="1"/>
        <v>80.619806795689655</v>
      </c>
      <c r="AT5">
        <f t="shared" si="1"/>
        <v>80.303402530400163</v>
      </c>
      <c r="AU5">
        <f t="shared" si="1"/>
        <v>79.982445685755962</v>
      </c>
      <c r="AV5">
        <f t="shared" si="1"/>
        <v>79.656837292638457</v>
      </c>
      <c r="AW5">
        <f t="shared" si="1"/>
        <v>79.326475492322345</v>
      </c>
      <c r="AX5">
        <f t="shared" si="1"/>
        <v>78.99125543023672</v>
      </c>
      <c r="AY5">
        <f t="shared" si="1"/>
        <v>78.651069145009231</v>
      </c>
      <c r="AZ5">
        <f t="shared" si="1"/>
        <v>78.305805452539374</v>
      </c>
      <c r="BA5">
        <f t="shared" si="1"/>
        <v>77.955349824844618</v>
      </c>
      <c r="BB5">
        <f t="shared" si="1"/>
        <v>77.599584263396906</v>
      </c>
      <c r="BC5">
        <f t="shared" si="1"/>
        <v>77.238387166659692</v>
      </c>
      <c r="BD5">
        <f t="shared" si="1"/>
        <v>76.87163319151135</v>
      </c>
      <c r="BE5">
        <f t="shared" si="1"/>
        <v>76.499193108220979</v>
      </c>
      <c r="BF5">
        <f t="shared" si="1"/>
        <v>76.120933648629375</v>
      </c>
      <c r="BG5">
        <f t="shared" si="1"/>
        <v>75.736717347154254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31"/>
  <sheetViews>
    <sheetView zoomScaleNormal="100" workbookViewId="0">
      <pane xSplit="8" ySplit="1" topLeftCell="AO2" activePane="bottomRight" state="frozen"/>
      <selection pane="topRight" activeCell="I1" sqref="I1"/>
      <selection pane="bottomLeft" activeCell="A2" sqref="A2"/>
      <selection pane="bottomRight" activeCell="E189" sqref="E189:E191"/>
    </sheetView>
  </sheetViews>
  <sheetFormatPr defaultColWidth="8.875" defaultRowHeight="12.75" x14ac:dyDescent="0.2"/>
  <cols>
    <col min="1" max="1" width="8.875" style="694"/>
    <col min="2" max="2" width="24.125" style="694" customWidth="1"/>
    <col min="3" max="3" width="21.125" style="694" customWidth="1"/>
    <col min="4" max="4" width="22.125" style="694" customWidth="1"/>
    <col min="5" max="5" width="29.125" style="694" bestFit="1" customWidth="1"/>
    <col min="6" max="6" width="27.5" style="694" bestFit="1" customWidth="1"/>
    <col min="7" max="16384" width="8.875" style="694"/>
  </cols>
  <sheetData>
    <row r="1" spans="1:61" x14ac:dyDescent="0.2">
      <c r="A1" s="694" t="s">
        <v>0</v>
      </c>
      <c r="B1" s="694" t="s">
        <v>1011</v>
      </c>
      <c r="C1" s="694" t="s">
        <v>1012</v>
      </c>
      <c r="D1" s="694" t="s">
        <v>2</v>
      </c>
      <c r="E1" s="694" t="s">
        <v>3</v>
      </c>
      <c r="F1" s="694" t="s">
        <v>4</v>
      </c>
      <c r="G1" s="694" t="s">
        <v>5</v>
      </c>
      <c r="H1" s="694">
        <v>1960</v>
      </c>
      <c r="I1" s="694">
        <v>1961</v>
      </c>
      <c r="J1" s="694">
        <v>1962</v>
      </c>
      <c r="K1" s="694">
        <v>1963</v>
      </c>
      <c r="L1" s="694">
        <v>1964</v>
      </c>
      <c r="M1" s="694">
        <v>1965</v>
      </c>
      <c r="N1" s="694">
        <v>1966</v>
      </c>
      <c r="O1" s="694">
        <v>1967</v>
      </c>
      <c r="P1" s="694">
        <v>1968</v>
      </c>
      <c r="Q1" s="694">
        <v>1969</v>
      </c>
      <c r="R1" s="694">
        <v>1970</v>
      </c>
      <c r="S1" s="694">
        <v>1971</v>
      </c>
      <c r="T1" s="694">
        <v>1972</v>
      </c>
      <c r="U1" s="694">
        <v>1973</v>
      </c>
      <c r="V1" s="694">
        <v>1974</v>
      </c>
      <c r="W1" s="694">
        <v>1975</v>
      </c>
      <c r="X1" s="694">
        <v>1976</v>
      </c>
      <c r="Y1" s="694">
        <v>1977</v>
      </c>
      <c r="Z1" s="694">
        <v>1978</v>
      </c>
      <c r="AA1" s="694">
        <v>1979</v>
      </c>
      <c r="AB1" s="694">
        <v>1980</v>
      </c>
      <c r="AC1" s="694">
        <v>1981</v>
      </c>
      <c r="AD1" s="694">
        <v>1982</v>
      </c>
      <c r="AE1" s="694">
        <v>1983</v>
      </c>
      <c r="AF1" s="694">
        <v>1984</v>
      </c>
      <c r="AG1" s="694">
        <v>1985</v>
      </c>
      <c r="AH1" s="694">
        <v>1986</v>
      </c>
      <c r="AI1" s="694">
        <v>1987</v>
      </c>
      <c r="AJ1" s="694">
        <v>1988</v>
      </c>
      <c r="AK1" s="694">
        <v>1989</v>
      </c>
      <c r="AL1" s="694">
        <v>1990</v>
      </c>
      <c r="AM1" s="694">
        <v>1991</v>
      </c>
      <c r="AN1" s="694">
        <v>1992</v>
      </c>
      <c r="AO1" s="694">
        <v>1993</v>
      </c>
      <c r="AP1" s="694">
        <v>1994</v>
      </c>
      <c r="AQ1" s="694">
        <v>1995</v>
      </c>
      <c r="AR1" s="694">
        <v>1996</v>
      </c>
      <c r="AS1" s="694">
        <v>1997</v>
      </c>
      <c r="AT1" s="694">
        <v>1998</v>
      </c>
      <c r="AU1" s="694">
        <v>1999</v>
      </c>
      <c r="AV1" s="694">
        <v>2000</v>
      </c>
      <c r="AW1" s="694">
        <v>2001</v>
      </c>
      <c r="AX1" s="694">
        <v>2002</v>
      </c>
      <c r="AY1" s="694">
        <v>2003</v>
      </c>
      <c r="AZ1" s="694">
        <v>2004</v>
      </c>
      <c r="BA1" s="694">
        <v>2005</v>
      </c>
      <c r="BB1" s="694">
        <v>2006</v>
      </c>
      <c r="BC1" s="694">
        <v>2007</v>
      </c>
      <c r="BD1" s="694">
        <v>2008</v>
      </c>
      <c r="BE1" s="694">
        <v>2009</v>
      </c>
      <c r="BF1" s="694">
        <v>2010</v>
      </c>
      <c r="BG1" s="694">
        <v>2011</v>
      </c>
      <c r="BH1" s="694">
        <v>2012</v>
      </c>
      <c r="BI1" s="694">
        <v>2013</v>
      </c>
    </row>
    <row r="2" spans="1:61" s="695" customFormat="1" x14ac:dyDescent="0.2">
      <c r="A2" s="695" t="s">
        <v>6</v>
      </c>
      <c r="B2" s="695" t="s">
        <v>1013</v>
      </c>
      <c r="C2" s="695" t="s">
        <v>1017</v>
      </c>
      <c r="D2" s="695" t="s">
        <v>17</v>
      </c>
      <c r="G2" s="695" t="s">
        <v>9</v>
      </c>
      <c r="H2" s="695">
        <v>-2518</v>
      </c>
      <c r="I2" s="695">
        <v>-2300</v>
      </c>
      <c r="J2" s="695">
        <v>-2145</v>
      </c>
      <c r="K2" s="695">
        <v>-1978</v>
      </c>
      <c r="L2" s="695">
        <v>-1863</v>
      </c>
      <c r="M2" s="695">
        <v>-1685</v>
      </c>
      <c r="N2" s="695">
        <v>-1535</v>
      </c>
      <c r="O2" s="695">
        <v>-1674</v>
      </c>
      <c r="P2" s="695">
        <v>-1414</v>
      </c>
      <c r="Q2" s="695">
        <v>-1187</v>
      </c>
      <c r="R2" s="695">
        <v>-1102</v>
      </c>
      <c r="S2" s="695">
        <v>-910</v>
      </c>
      <c r="T2" s="695">
        <v>-618</v>
      </c>
      <c r="U2" s="695">
        <v>-601</v>
      </c>
      <c r="V2" s="695">
        <v>-589</v>
      </c>
      <c r="W2" s="695">
        <v>-550</v>
      </c>
      <c r="X2" s="695">
        <v>-498</v>
      </c>
      <c r="Y2" s="695">
        <v>-487</v>
      </c>
    </row>
    <row r="3" spans="1:61" x14ac:dyDescent="0.2">
      <c r="A3" s="694" t="s">
        <v>6</v>
      </c>
      <c r="B3" s="694" t="s">
        <v>1013</v>
      </c>
      <c r="C3" s="694" t="s">
        <v>1017</v>
      </c>
      <c r="D3" s="694" t="s">
        <v>17</v>
      </c>
      <c r="E3" s="696" t="s">
        <v>1075</v>
      </c>
      <c r="F3" s="699" t="s">
        <v>1053</v>
      </c>
      <c r="G3" s="694" t="s">
        <v>11</v>
      </c>
      <c r="H3" s="694">
        <v>1</v>
      </c>
      <c r="I3" s="694">
        <v>1</v>
      </c>
      <c r="J3" s="694">
        <v>1</v>
      </c>
      <c r="K3" s="694">
        <v>1</v>
      </c>
      <c r="L3" s="694">
        <v>1</v>
      </c>
      <c r="M3" s="694">
        <v>1</v>
      </c>
      <c r="N3" s="694">
        <v>1</v>
      </c>
      <c r="O3" s="694">
        <v>1</v>
      </c>
      <c r="P3" s="694">
        <v>1</v>
      </c>
      <c r="Q3" s="694">
        <v>1</v>
      </c>
      <c r="R3" s="694">
        <v>1</v>
      </c>
      <c r="S3" s="694">
        <v>1</v>
      </c>
      <c r="T3" s="694">
        <v>1</v>
      </c>
      <c r="U3" s="694">
        <v>1</v>
      </c>
      <c r="V3" s="694">
        <v>1</v>
      </c>
      <c r="W3" s="694">
        <v>1</v>
      </c>
      <c r="X3" s="694">
        <v>1</v>
      </c>
      <c r="Y3" s="694">
        <v>1</v>
      </c>
      <c r="Z3" s="705"/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705"/>
      <c r="BH3" s="705"/>
      <c r="BI3" s="705"/>
    </row>
    <row r="4" spans="1:61" x14ac:dyDescent="0.2">
      <c r="A4" s="694" t="s">
        <v>6</v>
      </c>
      <c r="B4" s="694" t="s">
        <v>1013</v>
      </c>
      <c r="C4" s="694" t="s">
        <v>1017</v>
      </c>
      <c r="D4" s="694" t="s">
        <v>17</v>
      </c>
      <c r="E4" s="696" t="s">
        <v>1075</v>
      </c>
      <c r="F4" s="699" t="s">
        <v>1053</v>
      </c>
      <c r="G4" s="696" t="s">
        <v>12</v>
      </c>
      <c r="H4" s="700">
        <f>'3 Heat eta and phi'!D$20</f>
        <v>0.22082583439363709</v>
      </c>
      <c r="I4" s="700">
        <f>'3 Heat eta and phi'!E$20</f>
        <v>0.23818542510955309</v>
      </c>
      <c r="J4" s="700">
        <f>'3 Heat eta and phi'!F$20</f>
        <v>0.24042546167303691</v>
      </c>
      <c r="K4" s="700">
        <f>'3 Heat eta and phi'!G$20</f>
        <v>0.24721206174660004</v>
      </c>
      <c r="L4" s="700">
        <f>'3 Heat eta and phi'!H$20</f>
        <v>0.25245285308078824</v>
      </c>
      <c r="M4" s="700">
        <f>'3 Heat eta and phi'!I$20</f>
        <v>0.25597161877739627</v>
      </c>
      <c r="N4" s="700">
        <f>'3 Heat eta and phi'!J$20</f>
        <v>0.25795766803074527</v>
      </c>
      <c r="O4" s="700">
        <f>'3 Heat eta and phi'!K$20</f>
        <v>0.26274732024593184</v>
      </c>
      <c r="P4" s="700">
        <f>'3 Heat eta and phi'!L$20</f>
        <v>0.26301245275701968</v>
      </c>
      <c r="Q4" s="700">
        <f>'3 Heat eta and phi'!M$20</f>
        <v>0.25926789110504256</v>
      </c>
      <c r="R4" s="700">
        <f>'3 Heat eta and phi'!N$20</f>
        <v>0.26376961637687713</v>
      </c>
      <c r="S4" s="700">
        <f>'3 Heat eta and phi'!O$20</f>
        <v>0.27384463233818968</v>
      </c>
      <c r="T4" s="700">
        <f>'3 Heat eta and phi'!P$20</f>
        <v>0.29274828522686275</v>
      </c>
      <c r="U4" s="700">
        <f>'3 Heat eta and phi'!Q$20</f>
        <v>0.26305771052289167</v>
      </c>
      <c r="V4" s="700">
        <f>'3 Heat eta and phi'!R$20</f>
        <v>0.27337536104858901</v>
      </c>
      <c r="W4" s="700">
        <f>'3 Heat eta and phi'!S$20</f>
        <v>0.26712694482050137</v>
      </c>
      <c r="X4" s="700">
        <f>'3 Heat eta and phi'!T$20</f>
        <v>0.26379674514077622</v>
      </c>
      <c r="Y4" s="700">
        <f>'3 Heat eta and phi'!U$20</f>
        <v>0.27815907003644758</v>
      </c>
      <c r="Z4" s="706"/>
      <c r="AA4" s="706"/>
      <c r="AB4" s="706"/>
      <c r="AC4" s="706"/>
      <c r="AD4" s="706"/>
      <c r="AE4" s="706"/>
      <c r="AF4" s="706"/>
      <c r="AG4" s="706"/>
      <c r="AH4" s="706"/>
      <c r="AI4" s="706"/>
      <c r="AJ4" s="706"/>
      <c r="AK4" s="706"/>
      <c r="AL4" s="706"/>
      <c r="AM4" s="706"/>
      <c r="AN4" s="706"/>
      <c r="AO4" s="706"/>
      <c r="AP4" s="706"/>
      <c r="AQ4" s="706"/>
      <c r="AR4" s="706"/>
      <c r="AS4" s="706"/>
      <c r="AT4" s="706"/>
      <c r="AU4" s="706"/>
      <c r="AV4" s="706"/>
      <c r="AW4" s="706"/>
      <c r="AX4" s="706"/>
      <c r="AY4" s="706"/>
      <c r="AZ4" s="706"/>
      <c r="BA4" s="706"/>
      <c r="BB4" s="706"/>
      <c r="BC4" s="706"/>
      <c r="BD4" s="706"/>
      <c r="BE4" s="706"/>
      <c r="BF4" s="706"/>
      <c r="BG4" s="706"/>
      <c r="BH4" s="706"/>
      <c r="BI4" s="706"/>
    </row>
    <row r="5" spans="1:61" x14ac:dyDescent="0.2">
      <c r="A5" s="694" t="s">
        <v>6</v>
      </c>
      <c r="B5" s="694" t="s">
        <v>1013</v>
      </c>
      <c r="C5" s="694" t="s">
        <v>1017</v>
      </c>
      <c r="D5" s="694" t="s">
        <v>17</v>
      </c>
      <c r="E5" s="696" t="s">
        <v>1075</v>
      </c>
      <c r="F5" s="699" t="s">
        <v>1053</v>
      </c>
      <c r="G5" s="696" t="s">
        <v>13</v>
      </c>
      <c r="H5" s="700">
        <f>'3 Heat eta and phi'!D$24</f>
        <v>0.40171211160431208</v>
      </c>
      <c r="I5" s="700">
        <f>'3 Heat eta and phi'!E$24</f>
        <v>0.40134221094905953</v>
      </c>
      <c r="J5" s="700">
        <f>'3 Heat eta and phi'!F$24</f>
        <v>0.40445994504333127</v>
      </c>
      <c r="K5" s="700">
        <f>'3 Heat eta and phi'!G$24</f>
        <v>0.4048826886493343</v>
      </c>
      <c r="L5" s="700">
        <f>'3 Heat eta and phi'!H$24</f>
        <v>0.40282181357006985</v>
      </c>
      <c r="M5" s="700">
        <f>'3 Heat eta and phi'!I$24</f>
        <v>0.40393151553582751</v>
      </c>
      <c r="N5" s="700">
        <f>'3 Heat eta and phi'!J$24</f>
        <v>0.40287465652082011</v>
      </c>
      <c r="O5" s="700">
        <f>'3 Heat eta and phi'!K$24</f>
        <v>0.40208201225956464</v>
      </c>
      <c r="P5" s="700">
        <f>'3 Heat eta and phi'!L$24</f>
        <v>0.40271612766856901</v>
      </c>
      <c r="Q5" s="700">
        <f>'3 Heat eta and phi'!M$24</f>
        <v>0.40308602832382168</v>
      </c>
      <c r="R5" s="700">
        <f>'3 Heat eta and phi'!N$24</f>
        <v>0.40255759881631803</v>
      </c>
      <c r="S5" s="700">
        <f>'3 Heat eta and phi'!O$24</f>
        <v>0.40261044176706828</v>
      </c>
      <c r="T5" s="700">
        <f>'3 Heat eta and phi'!P$24</f>
        <v>0.40308602832382168</v>
      </c>
      <c r="U5" s="700">
        <f>'3 Heat eta and phi'!Q$24</f>
        <v>0.4022933840625661</v>
      </c>
      <c r="V5" s="700">
        <f>'3 Heat eta and phi'!R$24</f>
        <v>0.40287465652082011</v>
      </c>
      <c r="W5" s="700">
        <f>'3 Heat eta and phi'!S$24</f>
        <v>0.40102515324455723</v>
      </c>
      <c r="X5" s="700">
        <f>'3 Heat eta and phi'!T$24</f>
        <v>0.40076093849080541</v>
      </c>
      <c r="Y5" s="700">
        <f>'3 Heat eta and phi'!U$24</f>
        <v>0.4033502430775735</v>
      </c>
      <c r="Z5" s="706"/>
      <c r="AA5" s="706"/>
      <c r="AB5" s="706"/>
      <c r="AC5" s="706"/>
      <c r="AD5" s="706"/>
      <c r="AE5" s="706"/>
      <c r="AF5" s="706"/>
      <c r="AG5" s="706"/>
      <c r="AH5" s="706"/>
      <c r="AI5" s="706"/>
      <c r="AJ5" s="706"/>
      <c r="AK5" s="706"/>
      <c r="AL5" s="706"/>
      <c r="AM5" s="706"/>
      <c r="AN5" s="706"/>
      <c r="AO5" s="706"/>
      <c r="AP5" s="706"/>
      <c r="AQ5" s="706"/>
      <c r="AR5" s="706"/>
      <c r="AS5" s="706"/>
      <c r="AT5" s="706"/>
      <c r="AU5" s="706"/>
      <c r="AV5" s="706"/>
      <c r="AW5" s="706"/>
      <c r="AX5" s="706"/>
      <c r="AY5" s="706"/>
      <c r="AZ5" s="706"/>
      <c r="BA5" s="706"/>
      <c r="BB5" s="706"/>
      <c r="BC5" s="706"/>
      <c r="BD5" s="706"/>
      <c r="BE5" s="706"/>
      <c r="BF5" s="706"/>
      <c r="BG5" s="706"/>
      <c r="BH5" s="706"/>
      <c r="BI5" s="706"/>
    </row>
    <row r="6" spans="1:61" s="695" customFormat="1" x14ac:dyDescent="0.2">
      <c r="A6" s="695" t="s">
        <v>6</v>
      </c>
      <c r="B6" s="695" t="s">
        <v>1013</v>
      </c>
      <c r="C6" s="695" t="s">
        <v>1017</v>
      </c>
      <c r="D6" s="695" t="s">
        <v>21</v>
      </c>
      <c r="G6" s="695" t="s">
        <v>9</v>
      </c>
      <c r="Z6" s="695">
        <v>-437</v>
      </c>
      <c r="AA6" s="695">
        <v>-387</v>
      </c>
      <c r="AB6" s="695">
        <v>-349</v>
      </c>
      <c r="AC6" s="695">
        <v>-327</v>
      </c>
      <c r="AD6" s="695">
        <v>-279</v>
      </c>
      <c r="AE6" s="695">
        <v>-253</v>
      </c>
      <c r="AF6" s="695">
        <v>-95</v>
      </c>
      <c r="AG6" s="695">
        <v>-166</v>
      </c>
      <c r="AH6" s="695">
        <v>-152</v>
      </c>
      <c r="AI6" s="695">
        <v>-133</v>
      </c>
      <c r="AJ6" s="695">
        <v>-103</v>
      </c>
      <c r="AK6" s="695">
        <v>-76</v>
      </c>
      <c r="AL6" s="695">
        <v>-67</v>
      </c>
      <c r="AM6" s="695">
        <v>-65</v>
      </c>
      <c r="AN6" s="695">
        <v>-45</v>
      </c>
      <c r="AO6" s="695">
        <v>-27</v>
      </c>
      <c r="AP6" s="695">
        <v>-13</v>
      </c>
      <c r="AQ6" s="695">
        <v>-5</v>
      </c>
      <c r="AR6" s="695">
        <v>-5</v>
      </c>
      <c r="AS6" s="695">
        <v>-5</v>
      </c>
      <c r="AT6" s="695">
        <v>-3</v>
      </c>
      <c r="AU6" s="695">
        <v>-6</v>
      </c>
      <c r="AV6" s="695">
        <v>-7</v>
      </c>
      <c r="AW6" s="695">
        <v>-6</v>
      </c>
      <c r="AX6" s="695">
        <v>-5</v>
      </c>
      <c r="AY6" s="695">
        <v>-4</v>
      </c>
      <c r="AZ6" s="695">
        <v>-5</v>
      </c>
      <c r="BA6" s="695">
        <v>-4</v>
      </c>
      <c r="BB6" s="695">
        <v>-2</v>
      </c>
      <c r="BC6" s="695">
        <v>-3</v>
      </c>
      <c r="BD6" s="695">
        <v>-3</v>
      </c>
      <c r="BE6" s="695">
        <v>-3</v>
      </c>
      <c r="BF6" s="695">
        <v>-3</v>
      </c>
      <c r="BG6" s="695">
        <v>-2</v>
      </c>
      <c r="BH6" s="695">
        <v>-2</v>
      </c>
      <c r="BI6" s="695">
        <v>-2</v>
      </c>
    </row>
    <row r="7" spans="1:61" x14ac:dyDescent="0.2">
      <c r="A7" s="694" t="s">
        <v>6</v>
      </c>
      <c r="B7" s="694" t="s">
        <v>1013</v>
      </c>
      <c r="C7" s="694" t="s">
        <v>1017</v>
      </c>
      <c r="D7" s="694" t="s">
        <v>21</v>
      </c>
      <c r="E7" s="696" t="s">
        <v>1075</v>
      </c>
      <c r="F7" s="699" t="s">
        <v>1053</v>
      </c>
      <c r="G7" s="694" t="s">
        <v>11</v>
      </c>
      <c r="H7" s="705"/>
      <c r="I7" s="705"/>
      <c r="J7" s="705"/>
      <c r="K7" s="705"/>
      <c r="L7" s="705"/>
      <c r="M7" s="705"/>
      <c r="N7" s="705"/>
      <c r="O7" s="705"/>
      <c r="P7" s="705"/>
      <c r="Q7" s="705"/>
      <c r="R7" s="705"/>
      <c r="S7" s="705"/>
      <c r="T7" s="705"/>
      <c r="U7" s="705"/>
      <c r="V7" s="705"/>
      <c r="W7" s="705"/>
      <c r="X7" s="705"/>
      <c r="Y7" s="705"/>
      <c r="Z7" s="694">
        <v>1</v>
      </c>
      <c r="AA7" s="694">
        <v>1</v>
      </c>
      <c r="AB7" s="694">
        <v>1</v>
      </c>
      <c r="AC7" s="694">
        <v>1</v>
      </c>
      <c r="AD7" s="694">
        <v>1</v>
      </c>
      <c r="AE7" s="694">
        <v>1</v>
      </c>
      <c r="AF7" s="694">
        <v>1</v>
      </c>
      <c r="AG7" s="694">
        <v>1</v>
      </c>
      <c r="AH7" s="694">
        <v>1</v>
      </c>
      <c r="AI7" s="694">
        <v>1</v>
      </c>
      <c r="AJ7" s="694">
        <v>1</v>
      </c>
      <c r="AK7" s="694">
        <v>1</v>
      </c>
      <c r="AL7" s="694">
        <v>1</v>
      </c>
      <c r="AM7" s="694">
        <v>1</v>
      </c>
      <c r="AN7" s="694">
        <v>1</v>
      </c>
      <c r="AO7" s="694">
        <v>1</v>
      </c>
      <c r="AP7" s="694">
        <v>1</v>
      </c>
      <c r="AQ7" s="694">
        <v>1</v>
      </c>
      <c r="AR7" s="694">
        <v>1</v>
      </c>
      <c r="AS7" s="694">
        <v>1</v>
      </c>
      <c r="AT7" s="694">
        <v>1</v>
      </c>
      <c r="AU7" s="694">
        <v>1</v>
      </c>
      <c r="AV7" s="694">
        <v>1</v>
      </c>
      <c r="AW7" s="694">
        <v>1</v>
      </c>
      <c r="AX7" s="694">
        <v>1</v>
      </c>
      <c r="AY7" s="694">
        <v>1</v>
      </c>
      <c r="AZ7" s="694">
        <v>1</v>
      </c>
      <c r="BA7" s="694">
        <v>1</v>
      </c>
      <c r="BB7" s="694">
        <v>1</v>
      </c>
      <c r="BC7" s="694">
        <v>1</v>
      </c>
      <c r="BD7" s="694">
        <v>1</v>
      </c>
      <c r="BE7" s="694">
        <v>1</v>
      </c>
      <c r="BF7" s="694">
        <v>1</v>
      </c>
      <c r="BG7" s="694">
        <v>1</v>
      </c>
      <c r="BH7" s="694">
        <v>1</v>
      </c>
      <c r="BI7" s="694">
        <v>1</v>
      </c>
    </row>
    <row r="8" spans="1:61" x14ac:dyDescent="0.2">
      <c r="A8" s="694" t="s">
        <v>6</v>
      </c>
      <c r="B8" s="694" t="s">
        <v>1013</v>
      </c>
      <c r="C8" s="694" t="s">
        <v>1017</v>
      </c>
      <c r="D8" s="694" t="s">
        <v>21</v>
      </c>
      <c r="E8" s="696" t="s">
        <v>1075</v>
      </c>
      <c r="F8" s="699" t="s">
        <v>1053</v>
      </c>
      <c r="G8" s="696" t="s">
        <v>12</v>
      </c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06"/>
      <c r="X8" s="706"/>
      <c r="Y8" s="706"/>
      <c r="Z8" s="700">
        <f>'3 Heat eta and phi'!V$20</f>
        <v>0.28285577134714029</v>
      </c>
      <c r="AA8" s="700">
        <f>'3 Heat eta and phi'!W$20</f>
        <v>0.27873423627915395</v>
      </c>
      <c r="AB8" s="700">
        <f>'3 Heat eta and phi'!X$20</f>
        <v>0.30307632471533119</v>
      </c>
      <c r="AC8" s="700">
        <f>'3 Heat eta and phi'!Y$20</f>
        <v>0.30222719842934154</v>
      </c>
      <c r="AD8" s="700">
        <f>'3 Heat eta and phi'!Z$20</f>
        <v>0.31428327370669973</v>
      </c>
      <c r="AE8" s="700">
        <f>'3 Heat eta and phi'!AA$20</f>
        <v>0.32638671499685012</v>
      </c>
      <c r="AF8" s="700">
        <f>'3 Heat eta and phi'!AB$20</f>
        <v>0.32866456515327247</v>
      </c>
      <c r="AG8" s="700">
        <f>'3 Heat eta and phi'!AC$20</f>
        <v>0.32726578478118595</v>
      </c>
      <c r="AH8" s="700">
        <f>'3 Heat eta and phi'!AD$20</f>
        <v>0.33804828140726689</v>
      </c>
      <c r="AI8" s="700">
        <f>'3 Heat eta and phi'!AE$20</f>
        <v>0.35308368348877672</v>
      </c>
      <c r="AJ8" s="700">
        <f>'3 Heat eta and phi'!AF$20</f>
        <v>0.36127501605989543</v>
      </c>
      <c r="AK8" s="700">
        <f>'3 Heat eta and phi'!AG$20</f>
        <v>0.336314328692911</v>
      </c>
      <c r="AL8" s="700">
        <f>'3 Heat eta and phi'!AH$20</f>
        <v>0.34392257025756506</v>
      </c>
      <c r="AM8" s="700">
        <f>'3 Heat eta and phi'!AI$20</f>
        <v>0.36114628596185655</v>
      </c>
      <c r="AN8" s="700">
        <f>'3 Heat eta and phi'!AJ$20</f>
        <v>0.37061538562698515</v>
      </c>
      <c r="AO8" s="700">
        <f>'3 Heat eta and phi'!AK$20</f>
        <v>0.37678757180985728</v>
      </c>
      <c r="AP8" s="700">
        <f>'3 Heat eta and phi'!AL$20</f>
        <v>0.38741092067264526</v>
      </c>
      <c r="AQ8" s="700">
        <f>'3 Heat eta and phi'!AM$20</f>
        <v>0.383268005286727</v>
      </c>
      <c r="AR8" s="700">
        <f>'3 Heat eta and phi'!AN$20</f>
        <v>0.39361997933234427</v>
      </c>
      <c r="AS8" s="700">
        <f>'3 Heat eta and phi'!AO$20</f>
        <v>0.40715832414469166</v>
      </c>
      <c r="AT8" s="700">
        <f>'3 Heat eta and phi'!AP$20</f>
        <v>0.41465054901440324</v>
      </c>
      <c r="AU8" s="700">
        <f>'3 Heat eta and phi'!AQ$20</f>
        <v>0.40584455533179142</v>
      </c>
      <c r="AV8" s="700">
        <f>'3 Heat eta and phi'!AR$20</f>
        <v>0.4151583306213521</v>
      </c>
      <c r="AW8" s="700">
        <f>'3 Heat eta and phi'!AS$20</f>
        <v>0.43862096220278957</v>
      </c>
      <c r="AX8" s="700">
        <f>'3 Heat eta and phi'!AT$20</f>
        <v>0.44758791805257503</v>
      </c>
      <c r="AY8" s="700">
        <f>'3 Heat eta and phi'!AU$20</f>
        <v>0.44657128563417114</v>
      </c>
      <c r="AZ8" s="700">
        <f>'3 Heat eta and phi'!AV$20</f>
        <v>0.45050456715809217</v>
      </c>
      <c r="BA8" s="700">
        <f>'3 Heat eta and phi'!AW$20</f>
        <v>0.44928545717019908</v>
      </c>
      <c r="BB8" s="700">
        <f>'3 Heat eta and phi'!AX$20</f>
        <v>0.44282161656391661</v>
      </c>
      <c r="BC8" s="700">
        <f>'3 Heat eta and phi'!AY$20</f>
        <v>0.4474011718435042</v>
      </c>
      <c r="BD8" s="700">
        <f>'3 Heat eta and phi'!AZ$20</f>
        <v>0.42440799931491724</v>
      </c>
      <c r="BE8" s="700">
        <f>'3 Heat eta and phi'!BA$20</f>
        <v>0.43407536964877846</v>
      </c>
      <c r="BF8" s="700">
        <f>'3 Heat eta and phi'!BB$20</f>
        <v>0.43033233297466611</v>
      </c>
      <c r="BG8" s="700">
        <f>'3 Heat eta and phi'!BC$20</f>
        <v>0.42931747399306813</v>
      </c>
      <c r="BH8" s="700">
        <f>'3 Heat eta and phi'!BD$20</f>
        <v>0.4373933131244585</v>
      </c>
      <c r="BI8" s="700">
        <f>'3 Heat eta and phi'!BE$20</f>
        <v>0.44952489502727749</v>
      </c>
    </row>
    <row r="9" spans="1:61" x14ac:dyDescent="0.2">
      <c r="A9" s="694" t="s">
        <v>6</v>
      </c>
      <c r="B9" s="694" t="s">
        <v>1013</v>
      </c>
      <c r="C9" s="694" t="s">
        <v>1017</v>
      </c>
      <c r="D9" s="694" t="s">
        <v>21</v>
      </c>
      <c r="E9" s="696" t="s">
        <v>1075</v>
      </c>
      <c r="F9" s="699" t="s">
        <v>1053</v>
      </c>
      <c r="G9" s="696" t="s">
        <v>13</v>
      </c>
      <c r="H9" s="706"/>
      <c r="I9" s="706"/>
      <c r="J9" s="706"/>
      <c r="K9" s="706"/>
      <c r="L9" s="706"/>
      <c r="M9" s="706"/>
      <c r="N9" s="706"/>
      <c r="O9" s="706"/>
      <c r="P9" s="706"/>
      <c r="Q9" s="706"/>
      <c r="R9" s="706"/>
      <c r="S9" s="706"/>
      <c r="T9" s="706"/>
      <c r="U9" s="706"/>
      <c r="V9" s="706"/>
      <c r="W9" s="706"/>
      <c r="X9" s="706"/>
      <c r="Y9" s="706"/>
      <c r="Z9" s="700">
        <f>'3 Heat eta and phi'!V$24</f>
        <v>0.40234622701331646</v>
      </c>
      <c r="AA9" s="700">
        <f>'3 Heat eta and phi'!W$24</f>
        <v>0.40435425914183065</v>
      </c>
      <c r="AB9" s="700">
        <f>'3 Heat eta and phi'!X$24</f>
        <v>0.40271612766856901</v>
      </c>
      <c r="AC9" s="700">
        <f>'3 Heat eta and phi'!Y$24</f>
        <v>0.402134855210315</v>
      </c>
      <c r="AD9" s="700">
        <f>'3 Heat eta and phi'!Z$24</f>
        <v>0.40250475586556766</v>
      </c>
      <c r="AE9" s="700">
        <f>'3 Heat eta and phi'!AA$24</f>
        <v>0.40160642570281135</v>
      </c>
      <c r="AF9" s="700">
        <f>'3 Heat eta and phi'!AB$24</f>
        <v>0.40202916930881427</v>
      </c>
      <c r="AG9" s="700">
        <f>'3 Heat eta and phi'!AC$24</f>
        <v>0.40409004438807872</v>
      </c>
      <c r="AH9" s="700">
        <f>'3 Heat eta and phi'!AD$24</f>
        <v>0.40414288733882908</v>
      </c>
      <c r="AI9" s="700">
        <f>'3 Heat eta and phi'!AE$24</f>
        <v>0.40340308602832387</v>
      </c>
      <c r="AJ9" s="700">
        <f>'3 Heat eta and phi'!AF$24</f>
        <v>0.4022933840625661</v>
      </c>
      <c r="AK9" s="700">
        <f>'3 Heat eta and phi'!AG$24</f>
        <v>0.39996829422954983</v>
      </c>
      <c r="AL9" s="700">
        <f>'3 Heat eta and phi'!AH$24</f>
        <v>0.40007398013105056</v>
      </c>
      <c r="AM9" s="700">
        <f>'3 Heat eta and phi'!AI$24</f>
        <v>0.40255759881631803</v>
      </c>
      <c r="AN9" s="700">
        <f>'3 Heat eta and phi'!AJ$24</f>
        <v>0.40165926865356172</v>
      </c>
      <c r="AO9" s="700">
        <f>'3 Heat eta and phi'!AK$24</f>
        <v>0.40292749947157058</v>
      </c>
      <c r="AP9" s="700">
        <f>'3 Heat eta and phi'!AL$24</f>
        <v>0.40113083914605796</v>
      </c>
      <c r="AQ9" s="700">
        <f>'3 Heat eta and phi'!AM$24</f>
        <v>0.39965123652504764</v>
      </c>
      <c r="AR9" s="700">
        <f>'3 Heat eta and phi'!AN$24</f>
        <v>0.40329740012682325</v>
      </c>
      <c r="AS9" s="700">
        <f>'3 Heat eta and phi'!AO$24</f>
        <v>0.40091946734305661</v>
      </c>
      <c r="AT9" s="700">
        <f>'3 Heat eta and phi'!AP$24</f>
        <v>0.40070809554005504</v>
      </c>
      <c r="AU9" s="700">
        <f>'3 Heat eta and phi'!AQ$24</f>
        <v>0.40012682308180103</v>
      </c>
      <c r="AV9" s="700">
        <f>'3 Heat eta and phi'!AR$24</f>
        <v>0.40097231029380687</v>
      </c>
      <c r="AW9" s="700">
        <f>'3 Heat eta and phi'!AS$24</f>
        <v>0.40123652504755869</v>
      </c>
      <c r="AX9" s="700">
        <f>'3 Heat eta and phi'!AT$24</f>
        <v>0.40054956668780395</v>
      </c>
      <c r="AY9" s="700">
        <f>'3 Heat eta and phi'!AU$24</f>
        <v>0.40033819488480238</v>
      </c>
      <c r="AZ9" s="700">
        <f>'3 Heat eta and phi'!AV$24</f>
        <v>0.40065525258930468</v>
      </c>
      <c r="BA9" s="700">
        <f>'3 Heat eta and phi'!AW$24</f>
        <v>0.40039103783555285</v>
      </c>
      <c r="BB9" s="700">
        <f>'3 Heat eta and phi'!AX$24</f>
        <v>0.40017966603255128</v>
      </c>
      <c r="BC9" s="700">
        <f>'3 Heat eta and phi'!AY$24</f>
        <v>0.40023250898330165</v>
      </c>
      <c r="BD9" s="700">
        <f>'3 Heat eta and phi'!AZ$24</f>
        <v>0.40139505389980978</v>
      </c>
      <c r="BE9" s="700">
        <f>'3 Heat eta and phi'!BA$24</f>
        <v>0.40123652504755869</v>
      </c>
      <c r="BF9" s="700">
        <f>'3 Heat eta and phi'!BB$24</f>
        <v>0.40329740012682325</v>
      </c>
      <c r="BG9" s="700">
        <f>'3 Heat eta and phi'!BC$24</f>
        <v>0.40123652504755869</v>
      </c>
      <c r="BH9" s="700">
        <f>'3 Heat eta and phi'!BD$24</f>
        <v>0.40192348340731354</v>
      </c>
      <c r="BI9" s="700">
        <f>'3 Heat eta and phi'!BE$24</f>
        <v>0.40266328471781876</v>
      </c>
    </row>
    <row r="10" spans="1:61" s="695" customFormat="1" x14ac:dyDescent="0.2">
      <c r="A10" s="695" t="s">
        <v>6</v>
      </c>
      <c r="B10" s="695" t="s">
        <v>1013</v>
      </c>
      <c r="C10" s="695" t="s">
        <v>1017</v>
      </c>
      <c r="D10" s="695" t="s">
        <v>25</v>
      </c>
      <c r="G10" s="695" t="s">
        <v>9</v>
      </c>
      <c r="H10" s="695">
        <v>-7</v>
      </c>
      <c r="I10" s="695">
        <v>-2</v>
      </c>
      <c r="J10" s="695">
        <v>-2</v>
      </c>
      <c r="K10" s="695">
        <v>-2</v>
      </c>
      <c r="L10" s="695">
        <v>-5</v>
      </c>
      <c r="M10" s="695">
        <v>-9</v>
      </c>
      <c r="N10" s="695">
        <v>-9</v>
      </c>
      <c r="O10" s="695">
        <v>-9</v>
      </c>
      <c r="P10" s="695">
        <v>-7</v>
      </c>
      <c r="Q10" s="695">
        <v>-7</v>
      </c>
      <c r="R10" s="695">
        <v>-7</v>
      </c>
      <c r="S10" s="695">
        <v>-16</v>
      </c>
      <c r="T10" s="695">
        <v>-14</v>
      </c>
      <c r="U10" s="695">
        <v>-25</v>
      </c>
      <c r="V10" s="695">
        <v>-23</v>
      </c>
      <c r="W10" s="695">
        <v>-27</v>
      </c>
      <c r="X10" s="695">
        <v>-27</v>
      </c>
      <c r="Y10" s="695">
        <v>-16</v>
      </c>
      <c r="Z10" s="695">
        <v>-5</v>
      </c>
    </row>
    <row r="11" spans="1:61" x14ac:dyDescent="0.2">
      <c r="A11" s="694" t="s">
        <v>6</v>
      </c>
      <c r="B11" s="694" t="s">
        <v>1013</v>
      </c>
      <c r="C11" s="694" t="s">
        <v>1017</v>
      </c>
      <c r="D11" s="694" t="s">
        <v>25</v>
      </c>
      <c r="E11" s="696" t="s">
        <v>1075</v>
      </c>
      <c r="F11" s="699" t="s">
        <v>1053</v>
      </c>
      <c r="G11" s="694" t="s">
        <v>11</v>
      </c>
      <c r="H11" s="694">
        <v>1</v>
      </c>
      <c r="I11" s="694">
        <v>1</v>
      </c>
      <c r="J11" s="694">
        <v>1</v>
      </c>
      <c r="K11" s="694">
        <v>1</v>
      </c>
      <c r="L11" s="694">
        <v>1</v>
      </c>
      <c r="M11" s="694">
        <v>1</v>
      </c>
      <c r="N11" s="694">
        <v>1</v>
      </c>
      <c r="O11" s="694">
        <v>1</v>
      </c>
      <c r="P11" s="694">
        <v>1</v>
      </c>
      <c r="Q11" s="694">
        <v>1</v>
      </c>
      <c r="R11" s="694">
        <v>1</v>
      </c>
      <c r="S11" s="694">
        <v>1</v>
      </c>
      <c r="T11" s="694">
        <v>1</v>
      </c>
      <c r="U11" s="694">
        <v>1</v>
      </c>
      <c r="V11" s="694">
        <v>1</v>
      </c>
      <c r="W11" s="694">
        <v>1</v>
      </c>
      <c r="X11" s="694">
        <v>1</v>
      </c>
      <c r="Y11" s="694">
        <v>1</v>
      </c>
      <c r="Z11" s="694">
        <v>1</v>
      </c>
      <c r="AA11" s="705"/>
      <c r="AB11" s="705"/>
      <c r="AC11" s="705"/>
      <c r="AD11" s="705"/>
      <c r="AE11" s="705"/>
      <c r="AF11" s="705"/>
      <c r="AG11" s="705"/>
      <c r="AH11" s="705"/>
      <c r="AI11" s="705"/>
      <c r="AJ11" s="705"/>
      <c r="AK11" s="705"/>
      <c r="AL11" s="705"/>
      <c r="AM11" s="705"/>
      <c r="AN11" s="705"/>
      <c r="AO11" s="705"/>
      <c r="AP11" s="705"/>
      <c r="AQ11" s="705"/>
      <c r="AR11" s="705"/>
      <c r="AS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</row>
    <row r="12" spans="1:61" x14ac:dyDescent="0.2">
      <c r="A12" s="694" t="s">
        <v>6</v>
      </c>
      <c r="B12" s="694" t="s">
        <v>1013</v>
      </c>
      <c r="C12" s="694" t="s">
        <v>1017</v>
      </c>
      <c r="D12" s="694" t="s">
        <v>25</v>
      </c>
      <c r="E12" s="696" t="s">
        <v>1075</v>
      </c>
      <c r="F12" s="699" t="s">
        <v>1053</v>
      </c>
      <c r="G12" s="696" t="s">
        <v>12</v>
      </c>
      <c r="H12" s="700">
        <f>'3 Heat eta and phi'!D$20</f>
        <v>0.22082583439363709</v>
      </c>
      <c r="I12" s="700">
        <f>'3 Heat eta and phi'!E$20</f>
        <v>0.23818542510955309</v>
      </c>
      <c r="J12" s="700">
        <f>'3 Heat eta and phi'!F$20</f>
        <v>0.24042546167303691</v>
      </c>
      <c r="K12" s="700">
        <f>'3 Heat eta and phi'!G$20</f>
        <v>0.24721206174660004</v>
      </c>
      <c r="L12" s="700">
        <f>'3 Heat eta and phi'!H$20</f>
        <v>0.25245285308078824</v>
      </c>
      <c r="M12" s="700">
        <f>'3 Heat eta and phi'!I$20</f>
        <v>0.25597161877739627</v>
      </c>
      <c r="N12" s="700">
        <f>'3 Heat eta and phi'!J$20</f>
        <v>0.25795766803074527</v>
      </c>
      <c r="O12" s="700">
        <f>'3 Heat eta and phi'!K$20</f>
        <v>0.26274732024593184</v>
      </c>
      <c r="P12" s="700">
        <f>'3 Heat eta and phi'!L$20</f>
        <v>0.26301245275701968</v>
      </c>
      <c r="Q12" s="700">
        <f>'3 Heat eta and phi'!M$20</f>
        <v>0.25926789110504256</v>
      </c>
      <c r="R12" s="700">
        <f>'3 Heat eta and phi'!N$20</f>
        <v>0.26376961637687713</v>
      </c>
      <c r="S12" s="700">
        <f>'3 Heat eta and phi'!O$20</f>
        <v>0.27384463233818968</v>
      </c>
      <c r="T12" s="700">
        <f>'3 Heat eta and phi'!P$20</f>
        <v>0.29274828522686275</v>
      </c>
      <c r="U12" s="700">
        <f>'3 Heat eta and phi'!Q$20</f>
        <v>0.26305771052289167</v>
      </c>
      <c r="V12" s="700">
        <f>'3 Heat eta and phi'!R$20</f>
        <v>0.27337536104858901</v>
      </c>
      <c r="W12" s="700">
        <f>'3 Heat eta and phi'!S$20</f>
        <v>0.26712694482050137</v>
      </c>
      <c r="X12" s="700">
        <f>'3 Heat eta and phi'!T$20</f>
        <v>0.26379674514077622</v>
      </c>
      <c r="Y12" s="700">
        <f>'3 Heat eta and phi'!U$20</f>
        <v>0.27815907003644758</v>
      </c>
      <c r="Z12" s="700">
        <f>'3 Heat eta and phi'!V$20</f>
        <v>0.28285577134714029</v>
      </c>
      <c r="AA12" s="706"/>
      <c r="AB12" s="706"/>
      <c r="AC12" s="706"/>
      <c r="AD12" s="706"/>
      <c r="AE12" s="706"/>
      <c r="AF12" s="706"/>
      <c r="AG12" s="706"/>
      <c r="AH12" s="706"/>
      <c r="AI12" s="706"/>
      <c r="AJ12" s="706"/>
      <c r="AK12" s="706"/>
      <c r="AL12" s="706"/>
      <c r="AM12" s="706"/>
      <c r="AN12" s="706"/>
      <c r="AO12" s="706"/>
      <c r="AP12" s="706"/>
      <c r="AQ12" s="706"/>
      <c r="AR12" s="706"/>
      <c r="AS12" s="706"/>
      <c r="AT12" s="706"/>
      <c r="AU12" s="706"/>
      <c r="AV12" s="706"/>
      <c r="AW12" s="706"/>
      <c r="AX12" s="706"/>
      <c r="AY12" s="706"/>
      <c r="AZ12" s="706"/>
      <c r="BA12" s="706"/>
      <c r="BB12" s="706"/>
      <c r="BC12" s="706"/>
      <c r="BD12" s="706"/>
      <c r="BE12" s="706"/>
      <c r="BF12" s="706"/>
      <c r="BG12" s="706"/>
      <c r="BH12" s="706"/>
      <c r="BI12" s="706"/>
    </row>
    <row r="13" spans="1:61" x14ac:dyDescent="0.2">
      <c r="A13" s="694" t="s">
        <v>6</v>
      </c>
      <c r="B13" s="694" t="s">
        <v>1013</v>
      </c>
      <c r="C13" s="694" t="s">
        <v>1017</v>
      </c>
      <c r="D13" s="694" t="s">
        <v>25</v>
      </c>
      <c r="E13" s="696" t="s">
        <v>1075</v>
      </c>
      <c r="F13" s="699" t="s">
        <v>1053</v>
      </c>
      <c r="G13" s="696" t="s">
        <v>13</v>
      </c>
      <c r="H13" s="700">
        <f>'3 Heat eta and phi'!D$24</f>
        <v>0.40171211160431208</v>
      </c>
      <c r="I13" s="700">
        <f>'3 Heat eta and phi'!E$24</f>
        <v>0.40134221094905953</v>
      </c>
      <c r="J13" s="700">
        <f>'3 Heat eta and phi'!F$24</f>
        <v>0.40445994504333127</v>
      </c>
      <c r="K13" s="700">
        <f>'3 Heat eta and phi'!G$24</f>
        <v>0.4048826886493343</v>
      </c>
      <c r="L13" s="700">
        <f>'3 Heat eta and phi'!H$24</f>
        <v>0.40282181357006985</v>
      </c>
      <c r="M13" s="700">
        <f>'3 Heat eta and phi'!I$24</f>
        <v>0.40393151553582751</v>
      </c>
      <c r="N13" s="700">
        <f>'3 Heat eta and phi'!J$24</f>
        <v>0.40287465652082011</v>
      </c>
      <c r="O13" s="700">
        <f>'3 Heat eta and phi'!K$24</f>
        <v>0.40208201225956464</v>
      </c>
      <c r="P13" s="700">
        <f>'3 Heat eta and phi'!L$24</f>
        <v>0.40271612766856901</v>
      </c>
      <c r="Q13" s="700">
        <f>'3 Heat eta and phi'!M$24</f>
        <v>0.40308602832382168</v>
      </c>
      <c r="R13" s="700">
        <f>'3 Heat eta and phi'!N$24</f>
        <v>0.40255759881631803</v>
      </c>
      <c r="S13" s="700">
        <f>'3 Heat eta and phi'!O$24</f>
        <v>0.40261044176706828</v>
      </c>
      <c r="T13" s="700">
        <f>'3 Heat eta and phi'!P$24</f>
        <v>0.40308602832382168</v>
      </c>
      <c r="U13" s="700">
        <f>'3 Heat eta and phi'!Q$24</f>
        <v>0.4022933840625661</v>
      </c>
      <c r="V13" s="700">
        <f>'3 Heat eta and phi'!R$24</f>
        <v>0.40287465652082011</v>
      </c>
      <c r="W13" s="700">
        <f>'3 Heat eta and phi'!S$24</f>
        <v>0.40102515324455723</v>
      </c>
      <c r="X13" s="700">
        <f>'3 Heat eta and phi'!T$24</f>
        <v>0.40076093849080541</v>
      </c>
      <c r="Y13" s="700">
        <f>'3 Heat eta and phi'!U$24</f>
        <v>0.4033502430775735</v>
      </c>
      <c r="Z13" s="700">
        <f>'3 Heat eta and phi'!V$24</f>
        <v>0.40234622701331646</v>
      </c>
      <c r="AA13" s="706"/>
      <c r="AB13" s="706"/>
      <c r="AC13" s="706"/>
      <c r="AD13" s="706"/>
      <c r="AE13" s="706"/>
      <c r="AF13" s="706"/>
      <c r="AG13" s="706"/>
      <c r="AH13" s="706"/>
      <c r="AI13" s="706"/>
      <c r="AJ13" s="706"/>
      <c r="AK13" s="706"/>
      <c r="AL13" s="706"/>
      <c r="AM13" s="706"/>
      <c r="AN13" s="706"/>
      <c r="AO13" s="706"/>
      <c r="AP13" s="706"/>
      <c r="AQ13" s="706"/>
      <c r="AR13" s="706"/>
      <c r="AS13" s="706"/>
      <c r="AT13" s="706"/>
      <c r="AU13" s="706"/>
      <c r="AV13" s="706"/>
      <c r="AW13" s="706"/>
      <c r="AX13" s="706"/>
      <c r="AY13" s="706"/>
      <c r="AZ13" s="706"/>
      <c r="BA13" s="706"/>
      <c r="BB13" s="706"/>
      <c r="BC13" s="706"/>
      <c r="BD13" s="706"/>
      <c r="BE13" s="706"/>
      <c r="BF13" s="706"/>
      <c r="BG13" s="706"/>
      <c r="BH13" s="706"/>
      <c r="BI13" s="706"/>
    </row>
    <row r="14" spans="1:61" s="695" customFormat="1" x14ac:dyDescent="0.2">
      <c r="A14" s="695" t="s">
        <v>6</v>
      </c>
      <c r="B14" s="695" t="s">
        <v>1013</v>
      </c>
      <c r="C14" s="695" t="s">
        <v>1017</v>
      </c>
      <c r="D14" s="695" t="s">
        <v>20</v>
      </c>
      <c r="G14" s="695" t="s">
        <v>9</v>
      </c>
      <c r="U14" s="695">
        <v>-66</v>
      </c>
      <c r="V14" s="695">
        <v>-61</v>
      </c>
      <c r="W14" s="695">
        <v>-66</v>
      </c>
      <c r="X14" s="695">
        <v>-68</v>
      </c>
      <c r="Y14" s="695">
        <v>-79</v>
      </c>
      <c r="Z14" s="695">
        <v>-68</v>
      </c>
      <c r="AA14" s="695">
        <v>-70</v>
      </c>
      <c r="AB14" s="695">
        <v>-73</v>
      </c>
      <c r="AC14" s="695">
        <v>-68</v>
      </c>
      <c r="AD14" s="695">
        <v>-68</v>
      </c>
      <c r="AE14" s="695">
        <v>-70</v>
      </c>
      <c r="AF14" s="695">
        <v>-45</v>
      </c>
      <c r="AG14" s="695">
        <v>-79</v>
      </c>
      <c r="AH14" s="695">
        <v>-79</v>
      </c>
      <c r="AI14" s="695">
        <v>-77</v>
      </c>
      <c r="AJ14" s="695">
        <v>-82</v>
      </c>
      <c r="AK14" s="695">
        <v>-84</v>
      </c>
      <c r="AL14" s="695">
        <v>-82</v>
      </c>
      <c r="AM14" s="695">
        <v>-82</v>
      </c>
      <c r="AN14" s="695">
        <v>-109</v>
      </c>
      <c r="AO14" s="695">
        <v>-77</v>
      </c>
      <c r="AP14" s="695">
        <v>-70</v>
      </c>
      <c r="AQ14" s="695">
        <v>-56</v>
      </c>
      <c r="AR14" s="695">
        <v>-52</v>
      </c>
      <c r="AS14" s="695">
        <v>-38</v>
      </c>
      <c r="AT14" s="695">
        <v>-26</v>
      </c>
      <c r="AU14" s="695">
        <v>-19</v>
      </c>
      <c r="AV14" s="695">
        <v>-17</v>
      </c>
      <c r="AW14" s="695">
        <v>-16</v>
      </c>
      <c r="AX14" s="695">
        <v>-15</v>
      </c>
      <c r="AY14" s="695">
        <v>-14</v>
      </c>
      <c r="AZ14" s="695">
        <v>-12</v>
      </c>
      <c r="BA14" s="695">
        <v>-9</v>
      </c>
      <c r="BB14" s="695">
        <v>-9</v>
      </c>
      <c r="BC14" s="695">
        <v>-7</v>
      </c>
      <c r="BD14" s="695">
        <v>-14</v>
      </c>
      <c r="BE14" s="695">
        <v>-17</v>
      </c>
      <c r="BF14" s="695">
        <v>-20</v>
      </c>
      <c r="BG14" s="695">
        <v>-17</v>
      </c>
      <c r="BH14" s="695">
        <v>-15</v>
      </c>
      <c r="BI14" s="695">
        <v>-12</v>
      </c>
    </row>
    <row r="15" spans="1:61" x14ac:dyDescent="0.2">
      <c r="A15" s="694" t="s">
        <v>6</v>
      </c>
      <c r="B15" s="694" t="s">
        <v>1013</v>
      </c>
      <c r="C15" s="694" t="s">
        <v>1017</v>
      </c>
      <c r="D15" s="694" t="s">
        <v>20</v>
      </c>
      <c r="E15" s="696" t="s">
        <v>1075</v>
      </c>
      <c r="F15" s="699" t="s">
        <v>1053</v>
      </c>
      <c r="G15" s="694" t="s">
        <v>11</v>
      </c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694">
        <v>1</v>
      </c>
      <c r="V15" s="694">
        <v>1</v>
      </c>
      <c r="W15" s="694">
        <v>1</v>
      </c>
      <c r="X15" s="694">
        <v>1</v>
      </c>
      <c r="Y15" s="694">
        <v>1</v>
      </c>
      <c r="Z15" s="694">
        <v>1</v>
      </c>
      <c r="AA15" s="694">
        <v>1</v>
      </c>
      <c r="AB15" s="694">
        <v>1</v>
      </c>
      <c r="AC15" s="694">
        <v>1</v>
      </c>
      <c r="AD15" s="694">
        <v>1</v>
      </c>
      <c r="AE15" s="694">
        <v>1</v>
      </c>
      <c r="AF15" s="694">
        <v>1</v>
      </c>
      <c r="AG15" s="694">
        <v>1</v>
      </c>
      <c r="AH15" s="694">
        <v>1</v>
      </c>
      <c r="AI15" s="694">
        <v>1</v>
      </c>
      <c r="AJ15" s="694">
        <v>1</v>
      </c>
      <c r="AK15" s="694">
        <v>1</v>
      </c>
      <c r="AL15" s="694">
        <v>1</v>
      </c>
      <c r="AM15" s="694">
        <v>1</v>
      </c>
      <c r="AN15" s="694">
        <v>1</v>
      </c>
      <c r="AO15" s="694">
        <v>1</v>
      </c>
      <c r="AP15" s="694">
        <v>1</v>
      </c>
      <c r="AQ15" s="694">
        <v>1</v>
      </c>
      <c r="AR15" s="694">
        <v>1</v>
      </c>
      <c r="AS15" s="694">
        <v>1</v>
      </c>
      <c r="AT15" s="694">
        <v>1</v>
      </c>
      <c r="AU15" s="694">
        <v>1</v>
      </c>
      <c r="AV15" s="694">
        <v>1</v>
      </c>
      <c r="AW15" s="694">
        <v>1</v>
      </c>
      <c r="AX15" s="694">
        <v>1</v>
      </c>
      <c r="AY15" s="694">
        <v>1</v>
      </c>
      <c r="AZ15" s="694">
        <v>1</v>
      </c>
      <c r="BA15" s="694">
        <v>1</v>
      </c>
      <c r="BB15" s="694">
        <v>1</v>
      </c>
      <c r="BC15" s="694">
        <v>1</v>
      </c>
      <c r="BD15" s="694">
        <v>1</v>
      </c>
      <c r="BE15" s="694">
        <v>1</v>
      </c>
      <c r="BF15" s="694">
        <v>1</v>
      </c>
      <c r="BG15" s="694">
        <v>1</v>
      </c>
      <c r="BH15" s="694">
        <v>1</v>
      </c>
      <c r="BI15" s="694">
        <v>1</v>
      </c>
    </row>
    <row r="16" spans="1:61" x14ac:dyDescent="0.2">
      <c r="A16" s="694" t="s">
        <v>6</v>
      </c>
      <c r="B16" s="694" t="s">
        <v>1013</v>
      </c>
      <c r="C16" s="694" t="s">
        <v>1017</v>
      </c>
      <c r="D16" s="694" t="s">
        <v>20</v>
      </c>
      <c r="E16" s="696" t="s">
        <v>1075</v>
      </c>
      <c r="F16" s="699" t="s">
        <v>1053</v>
      </c>
      <c r="G16" s="696" t="s">
        <v>12</v>
      </c>
      <c r="H16" s="706"/>
      <c r="I16" s="706"/>
      <c r="J16" s="706"/>
      <c r="K16" s="706"/>
      <c r="L16" s="706"/>
      <c r="M16" s="706"/>
      <c r="N16" s="706"/>
      <c r="O16" s="706"/>
      <c r="P16" s="706"/>
      <c r="Q16" s="706"/>
      <c r="R16" s="706"/>
      <c r="S16" s="706"/>
      <c r="T16" s="706"/>
      <c r="U16" s="700">
        <f>'3 Heat eta and phi'!Q$20</f>
        <v>0.26305771052289167</v>
      </c>
      <c r="V16" s="700">
        <f>'3 Heat eta and phi'!R$20</f>
        <v>0.27337536104858901</v>
      </c>
      <c r="W16" s="700">
        <f>'3 Heat eta and phi'!S$20</f>
        <v>0.26712694482050137</v>
      </c>
      <c r="X16" s="700">
        <f>'3 Heat eta and phi'!T$20</f>
        <v>0.26379674514077622</v>
      </c>
      <c r="Y16" s="700">
        <f>'3 Heat eta and phi'!U$20</f>
        <v>0.27815907003644758</v>
      </c>
      <c r="Z16" s="700">
        <f>'3 Heat eta and phi'!V$20</f>
        <v>0.28285577134714029</v>
      </c>
      <c r="AA16" s="700">
        <f>'3 Heat eta and phi'!W$20</f>
        <v>0.27873423627915395</v>
      </c>
      <c r="AB16" s="700">
        <f>'3 Heat eta and phi'!X$20</f>
        <v>0.30307632471533119</v>
      </c>
      <c r="AC16" s="700">
        <f>'3 Heat eta and phi'!Y$20</f>
        <v>0.30222719842934154</v>
      </c>
      <c r="AD16" s="700">
        <f>'3 Heat eta and phi'!Z$20</f>
        <v>0.31428327370669973</v>
      </c>
      <c r="AE16" s="700">
        <f>'3 Heat eta and phi'!AA$20</f>
        <v>0.32638671499685012</v>
      </c>
      <c r="AF16" s="700">
        <f>'3 Heat eta and phi'!AB$20</f>
        <v>0.32866456515327247</v>
      </c>
      <c r="AG16" s="700">
        <f>'3 Heat eta and phi'!AC$20</f>
        <v>0.32726578478118595</v>
      </c>
      <c r="AH16" s="700">
        <f>'3 Heat eta and phi'!AD$20</f>
        <v>0.33804828140726689</v>
      </c>
      <c r="AI16" s="700">
        <f>'3 Heat eta and phi'!AE$20</f>
        <v>0.35308368348877672</v>
      </c>
      <c r="AJ16" s="700">
        <f>'3 Heat eta and phi'!AF$20</f>
        <v>0.36127501605989543</v>
      </c>
      <c r="AK16" s="700">
        <f>'3 Heat eta and phi'!AG$20</f>
        <v>0.336314328692911</v>
      </c>
      <c r="AL16" s="700">
        <f>'3 Heat eta and phi'!AH$20</f>
        <v>0.34392257025756506</v>
      </c>
      <c r="AM16" s="700">
        <f>'3 Heat eta and phi'!AI$20</f>
        <v>0.36114628596185655</v>
      </c>
      <c r="AN16" s="700">
        <f>'3 Heat eta and phi'!AJ$20</f>
        <v>0.37061538562698515</v>
      </c>
      <c r="AO16" s="700">
        <f>'3 Heat eta and phi'!AK$20</f>
        <v>0.37678757180985728</v>
      </c>
      <c r="AP16" s="700">
        <f>'3 Heat eta and phi'!AL$20</f>
        <v>0.38741092067264526</v>
      </c>
      <c r="AQ16" s="700">
        <f>'3 Heat eta and phi'!AM$20</f>
        <v>0.383268005286727</v>
      </c>
      <c r="AR16" s="700">
        <f>'3 Heat eta and phi'!AN$20</f>
        <v>0.39361997933234427</v>
      </c>
      <c r="AS16" s="700">
        <f>'3 Heat eta and phi'!AO$20</f>
        <v>0.40715832414469166</v>
      </c>
      <c r="AT16" s="700">
        <f>'3 Heat eta and phi'!AP$20</f>
        <v>0.41465054901440324</v>
      </c>
      <c r="AU16" s="700">
        <f>'3 Heat eta and phi'!AQ$20</f>
        <v>0.40584455533179142</v>
      </c>
      <c r="AV16" s="700">
        <f>'3 Heat eta and phi'!AR$20</f>
        <v>0.4151583306213521</v>
      </c>
      <c r="AW16" s="700">
        <f>'3 Heat eta and phi'!AS$20</f>
        <v>0.43862096220278957</v>
      </c>
      <c r="AX16" s="700">
        <f>'3 Heat eta and phi'!AT$20</f>
        <v>0.44758791805257503</v>
      </c>
      <c r="AY16" s="700">
        <f>'3 Heat eta and phi'!AU$20</f>
        <v>0.44657128563417114</v>
      </c>
      <c r="AZ16" s="700">
        <f>'3 Heat eta and phi'!AV$20</f>
        <v>0.45050456715809217</v>
      </c>
      <c r="BA16" s="700">
        <f>'3 Heat eta and phi'!AW$20</f>
        <v>0.44928545717019908</v>
      </c>
      <c r="BB16" s="700">
        <f>'3 Heat eta and phi'!AX$20</f>
        <v>0.44282161656391661</v>
      </c>
      <c r="BC16" s="700">
        <f>'3 Heat eta and phi'!AY$20</f>
        <v>0.4474011718435042</v>
      </c>
      <c r="BD16" s="700">
        <f>'3 Heat eta and phi'!AZ$20</f>
        <v>0.42440799931491724</v>
      </c>
      <c r="BE16" s="700">
        <f>'3 Heat eta and phi'!BA$20</f>
        <v>0.43407536964877846</v>
      </c>
      <c r="BF16" s="700">
        <f>'3 Heat eta and phi'!BB$20</f>
        <v>0.43033233297466611</v>
      </c>
      <c r="BG16" s="700">
        <f>'3 Heat eta and phi'!BC$20</f>
        <v>0.42931747399306813</v>
      </c>
      <c r="BH16" s="700">
        <f>'3 Heat eta and phi'!BD$20</f>
        <v>0.4373933131244585</v>
      </c>
      <c r="BI16" s="700">
        <f>'3 Heat eta and phi'!BE$20</f>
        <v>0.44952489502727749</v>
      </c>
    </row>
    <row r="17" spans="1:61" x14ac:dyDescent="0.2">
      <c r="A17" s="694" t="s">
        <v>6</v>
      </c>
      <c r="B17" s="694" t="s">
        <v>1013</v>
      </c>
      <c r="C17" s="694" t="s">
        <v>1017</v>
      </c>
      <c r="D17" s="694" t="s">
        <v>20</v>
      </c>
      <c r="E17" s="696" t="s">
        <v>1075</v>
      </c>
      <c r="F17" s="699" t="s">
        <v>1053</v>
      </c>
      <c r="G17" s="696" t="s">
        <v>13</v>
      </c>
      <c r="H17" s="706"/>
      <c r="I17" s="706"/>
      <c r="J17" s="706"/>
      <c r="K17" s="706"/>
      <c r="L17" s="706"/>
      <c r="M17" s="706"/>
      <c r="N17" s="706"/>
      <c r="O17" s="706"/>
      <c r="P17" s="706"/>
      <c r="Q17" s="706"/>
      <c r="R17" s="706"/>
      <c r="S17" s="706"/>
      <c r="T17" s="706"/>
      <c r="U17" s="700">
        <f>'3 Heat eta and phi'!Q$24</f>
        <v>0.4022933840625661</v>
      </c>
      <c r="V17" s="700">
        <f>'3 Heat eta and phi'!R$24</f>
        <v>0.40287465652082011</v>
      </c>
      <c r="W17" s="700">
        <f>'3 Heat eta and phi'!S$24</f>
        <v>0.40102515324455723</v>
      </c>
      <c r="X17" s="700">
        <f>'3 Heat eta and phi'!T$24</f>
        <v>0.40076093849080541</v>
      </c>
      <c r="Y17" s="700">
        <f>'3 Heat eta and phi'!U$24</f>
        <v>0.4033502430775735</v>
      </c>
      <c r="Z17" s="700">
        <f>'3 Heat eta and phi'!V$24</f>
        <v>0.40234622701331646</v>
      </c>
      <c r="AA17" s="700">
        <f>'3 Heat eta and phi'!W$24</f>
        <v>0.40435425914183065</v>
      </c>
      <c r="AB17" s="700">
        <f>'3 Heat eta and phi'!X$24</f>
        <v>0.40271612766856901</v>
      </c>
      <c r="AC17" s="700">
        <f>'3 Heat eta and phi'!Y$24</f>
        <v>0.402134855210315</v>
      </c>
      <c r="AD17" s="700">
        <f>'3 Heat eta and phi'!Z$24</f>
        <v>0.40250475586556766</v>
      </c>
      <c r="AE17" s="700">
        <f>'3 Heat eta and phi'!AA$24</f>
        <v>0.40160642570281135</v>
      </c>
      <c r="AF17" s="700">
        <f>'3 Heat eta and phi'!AB$24</f>
        <v>0.40202916930881427</v>
      </c>
      <c r="AG17" s="700">
        <f>'3 Heat eta and phi'!AC$24</f>
        <v>0.40409004438807872</v>
      </c>
      <c r="AH17" s="700">
        <f>'3 Heat eta and phi'!AD$24</f>
        <v>0.40414288733882908</v>
      </c>
      <c r="AI17" s="700">
        <f>'3 Heat eta and phi'!AE$24</f>
        <v>0.40340308602832387</v>
      </c>
      <c r="AJ17" s="700">
        <f>'3 Heat eta and phi'!AF$24</f>
        <v>0.4022933840625661</v>
      </c>
      <c r="AK17" s="700">
        <f>'3 Heat eta and phi'!AG$24</f>
        <v>0.39996829422954983</v>
      </c>
      <c r="AL17" s="700">
        <f>'3 Heat eta and phi'!AH$24</f>
        <v>0.40007398013105056</v>
      </c>
      <c r="AM17" s="700">
        <f>'3 Heat eta and phi'!AI$24</f>
        <v>0.40255759881631803</v>
      </c>
      <c r="AN17" s="700">
        <f>'3 Heat eta and phi'!AJ$24</f>
        <v>0.40165926865356172</v>
      </c>
      <c r="AO17" s="700">
        <f>'3 Heat eta and phi'!AK$24</f>
        <v>0.40292749947157058</v>
      </c>
      <c r="AP17" s="700">
        <f>'3 Heat eta and phi'!AL$24</f>
        <v>0.40113083914605796</v>
      </c>
      <c r="AQ17" s="700">
        <f>'3 Heat eta and phi'!AM$24</f>
        <v>0.39965123652504764</v>
      </c>
      <c r="AR17" s="700">
        <f>'3 Heat eta and phi'!AN$24</f>
        <v>0.40329740012682325</v>
      </c>
      <c r="AS17" s="700">
        <f>'3 Heat eta and phi'!AO$24</f>
        <v>0.40091946734305661</v>
      </c>
      <c r="AT17" s="700">
        <f>'3 Heat eta and phi'!AP$24</f>
        <v>0.40070809554005504</v>
      </c>
      <c r="AU17" s="700">
        <f>'3 Heat eta and phi'!AQ$24</f>
        <v>0.40012682308180103</v>
      </c>
      <c r="AV17" s="700">
        <f>'3 Heat eta and phi'!AR$24</f>
        <v>0.40097231029380687</v>
      </c>
      <c r="AW17" s="700">
        <f>'3 Heat eta and phi'!AS$24</f>
        <v>0.40123652504755869</v>
      </c>
      <c r="AX17" s="700">
        <f>'3 Heat eta and phi'!AT$24</f>
        <v>0.40054956668780395</v>
      </c>
      <c r="AY17" s="700">
        <f>'3 Heat eta and phi'!AU$24</f>
        <v>0.40033819488480238</v>
      </c>
      <c r="AZ17" s="700">
        <f>'3 Heat eta and phi'!AV$24</f>
        <v>0.40065525258930468</v>
      </c>
      <c r="BA17" s="700">
        <f>'3 Heat eta and phi'!AW$24</f>
        <v>0.40039103783555285</v>
      </c>
      <c r="BB17" s="700">
        <f>'3 Heat eta and phi'!AX$24</f>
        <v>0.40017966603255128</v>
      </c>
      <c r="BC17" s="700">
        <f>'3 Heat eta and phi'!AY$24</f>
        <v>0.40023250898330165</v>
      </c>
      <c r="BD17" s="700">
        <f>'3 Heat eta and phi'!AZ$24</f>
        <v>0.40139505389980978</v>
      </c>
      <c r="BE17" s="700">
        <f>'3 Heat eta and phi'!BA$24</f>
        <v>0.40123652504755869</v>
      </c>
      <c r="BF17" s="700">
        <f>'3 Heat eta and phi'!BB$24</f>
        <v>0.40329740012682325</v>
      </c>
      <c r="BG17" s="700">
        <f>'3 Heat eta and phi'!BC$24</f>
        <v>0.40123652504755869</v>
      </c>
      <c r="BH17" s="700">
        <f>'3 Heat eta and phi'!BD$24</f>
        <v>0.40192348340731354</v>
      </c>
      <c r="BI17" s="700">
        <f>'3 Heat eta and phi'!BE$24</f>
        <v>0.40266328471781876</v>
      </c>
    </row>
    <row r="18" spans="1:61" s="695" customFormat="1" x14ac:dyDescent="0.2">
      <c r="A18" s="695" t="s">
        <v>6</v>
      </c>
      <c r="B18" s="695" t="s">
        <v>1013</v>
      </c>
      <c r="C18" s="695" t="s">
        <v>1017</v>
      </c>
      <c r="D18" s="695" t="s">
        <v>14</v>
      </c>
      <c r="G18" s="695" t="s">
        <v>9</v>
      </c>
      <c r="H18" s="695">
        <v>-489</v>
      </c>
      <c r="I18" s="695">
        <v>-495</v>
      </c>
      <c r="J18" s="695">
        <v>-498</v>
      </c>
      <c r="K18" s="695">
        <v>-505</v>
      </c>
      <c r="L18" s="695">
        <v>-505</v>
      </c>
      <c r="M18" s="695">
        <v>-501</v>
      </c>
      <c r="N18" s="695">
        <v>-499</v>
      </c>
      <c r="O18" s="695">
        <v>-490</v>
      </c>
      <c r="P18" s="695">
        <v>-467</v>
      </c>
      <c r="Q18" s="695">
        <v>-442</v>
      </c>
      <c r="R18" s="695">
        <v>-428</v>
      </c>
      <c r="S18" s="695">
        <v>-438</v>
      </c>
      <c r="T18" s="695">
        <v>-402</v>
      </c>
      <c r="U18" s="695">
        <v>-431</v>
      </c>
      <c r="V18" s="695">
        <v>-381</v>
      </c>
      <c r="W18" s="695">
        <v>-422</v>
      </c>
      <c r="X18" s="695">
        <v>-431</v>
      </c>
      <c r="Y18" s="695">
        <v>-442</v>
      </c>
      <c r="Z18" s="695">
        <v>-446</v>
      </c>
      <c r="AA18" s="695">
        <v>-469</v>
      </c>
      <c r="AB18" s="695">
        <v>-489</v>
      </c>
      <c r="AC18" s="695">
        <v>-497</v>
      </c>
      <c r="AD18" s="695">
        <v>-497</v>
      </c>
      <c r="AE18" s="695">
        <v>-487</v>
      </c>
      <c r="AF18" s="695">
        <v>-337</v>
      </c>
      <c r="AG18" s="695">
        <v>-438</v>
      </c>
      <c r="AH18" s="695">
        <v>-440</v>
      </c>
      <c r="AI18" s="695">
        <v>-426</v>
      </c>
      <c r="AJ18" s="695">
        <v>-412</v>
      </c>
      <c r="AK18" s="695">
        <v>-382</v>
      </c>
      <c r="AL18" s="695">
        <v>-400</v>
      </c>
      <c r="AM18" s="695">
        <v>-353</v>
      </c>
      <c r="AN18" s="695">
        <v>-316</v>
      </c>
      <c r="AO18" s="695">
        <v>-257</v>
      </c>
      <c r="AP18" s="695">
        <v>-112</v>
      </c>
      <c r="AQ18" s="695">
        <v>-172</v>
      </c>
      <c r="AR18" s="695">
        <v>-154</v>
      </c>
      <c r="AS18" s="695">
        <v>-131</v>
      </c>
      <c r="AT18" s="695">
        <v>-115</v>
      </c>
      <c r="AU18" s="695">
        <v>-117</v>
      </c>
      <c r="AV18" s="695">
        <v>-110</v>
      </c>
      <c r="AW18" s="695">
        <v>-105</v>
      </c>
      <c r="AX18" s="695">
        <v>-100</v>
      </c>
      <c r="AY18" s="695">
        <v>-102</v>
      </c>
      <c r="AZ18" s="695">
        <v>-96</v>
      </c>
      <c r="BA18" s="695">
        <v>-100</v>
      </c>
      <c r="BB18" s="695">
        <v>-97</v>
      </c>
      <c r="BC18" s="695">
        <v>-92</v>
      </c>
      <c r="BD18" s="695">
        <v>-91</v>
      </c>
      <c r="BE18" s="695">
        <v>-88</v>
      </c>
      <c r="BF18" s="695">
        <v>-89</v>
      </c>
      <c r="BG18" s="695">
        <v>-80</v>
      </c>
      <c r="BH18" s="695">
        <v>-78</v>
      </c>
      <c r="BI18" s="695">
        <v>-75</v>
      </c>
    </row>
    <row r="19" spans="1:61" x14ac:dyDescent="0.2">
      <c r="A19" s="694" t="s">
        <v>6</v>
      </c>
      <c r="B19" s="694" t="s">
        <v>1013</v>
      </c>
      <c r="C19" s="694" t="s">
        <v>1017</v>
      </c>
      <c r="D19" s="694" t="s">
        <v>14</v>
      </c>
      <c r="E19" s="696" t="s">
        <v>73</v>
      </c>
      <c r="F19" s="699" t="s">
        <v>1050</v>
      </c>
      <c r="G19" s="696" t="s">
        <v>11</v>
      </c>
      <c r="H19" s="702">
        <f>'4 - Electr UW allocation ktoe'!G$24</f>
        <v>0.45</v>
      </c>
      <c r="I19" s="702">
        <f>'4 - Electr UW allocation ktoe'!H$24</f>
        <v>0.45</v>
      </c>
      <c r="J19" s="702">
        <f>'4 - Electr UW allocation ktoe'!I$24</f>
        <v>0.45</v>
      </c>
      <c r="K19" s="702">
        <f>'4 - Electr UW allocation ktoe'!J$24</f>
        <v>0.45</v>
      </c>
      <c r="L19" s="702">
        <f>'4 - Electr UW allocation ktoe'!K$24</f>
        <v>0.45</v>
      </c>
      <c r="M19" s="702">
        <f>'4 - Electr UW allocation ktoe'!L$24</f>
        <v>0.45</v>
      </c>
      <c r="N19" s="702">
        <f>'4 - Electr UW allocation ktoe'!M$24</f>
        <v>0.45</v>
      </c>
      <c r="O19" s="702">
        <f>'4 - Electr UW allocation ktoe'!N$24</f>
        <v>0.45</v>
      </c>
      <c r="P19" s="702">
        <f>'4 - Electr UW allocation ktoe'!O$24</f>
        <v>0.45</v>
      </c>
      <c r="Q19" s="702">
        <f>'4 - Electr UW allocation ktoe'!P$24</f>
        <v>0.45</v>
      </c>
      <c r="R19" s="702">
        <f>'4 - Electr UW allocation ktoe'!Q$24</f>
        <v>0.45</v>
      </c>
      <c r="S19" s="702">
        <f>'4 - Electr UW allocation ktoe'!R$24</f>
        <v>0.45</v>
      </c>
      <c r="T19" s="702">
        <f>'4 - Electr UW allocation ktoe'!S$24</f>
        <v>0.45</v>
      </c>
      <c r="U19" s="702">
        <f>'4 - Electr UW allocation ktoe'!T$24</f>
        <v>0.45</v>
      </c>
      <c r="V19" s="702">
        <f>'4 - Electr UW allocation ktoe'!U$24</f>
        <v>0.45</v>
      </c>
      <c r="W19" s="702">
        <f>'4 - Electr UW allocation ktoe'!V$24</f>
        <v>0.45</v>
      </c>
      <c r="X19" s="702">
        <f>'4 - Electr UW allocation ktoe'!W$24</f>
        <v>0.45</v>
      </c>
      <c r="Y19" s="702">
        <f>'4 - Electr UW allocation ktoe'!X$24</f>
        <v>0.45</v>
      </c>
      <c r="Z19" s="702">
        <f>'4 - Electr UW allocation ktoe'!Y$24</f>
        <v>0.45</v>
      </c>
      <c r="AA19" s="702">
        <f>'4 - Electr UW allocation ktoe'!Z$24</f>
        <v>0.45</v>
      </c>
      <c r="AB19" s="702">
        <f>'4 - Electr UW allocation ktoe'!AA$24</f>
        <v>0.45</v>
      </c>
      <c r="AC19" s="702">
        <f>'4 - Electr UW allocation ktoe'!AB$24</f>
        <v>0.45</v>
      </c>
      <c r="AD19" s="702">
        <f>'4 - Electr UW allocation ktoe'!AC$24</f>
        <v>0.45</v>
      </c>
      <c r="AE19" s="702">
        <f>'4 - Electr UW allocation ktoe'!AD$24</f>
        <v>0.45</v>
      </c>
      <c r="AF19" s="702">
        <f>'4 - Electr UW allocation ktoe'!AE$24</f>
        <v>0.45</v>
      </c>
      <c r="AG19" s="702">
        <f>'4 - Electr UW allocation ktoe'!AF$24</f>
        <v>0.45</v>
      </c>
      <c r="AH19" s="702">
        <f>'4 - Electr UW allocation ktoe'!AG$24</f>
        <v>0.45</v>
      </c>
      <c r="AI19" s="702">
        <f>'4 - Electr UW allocation ktoe'!AH$24</f>
        <v>0.45</v>
      </c>
      <c r="AJ19" s="702">
        <f>'4 - Electr UW allocation ktoe'!AI$24</f>
        <v>0.45</v>
      </c>
      <c r="AK19" s="702">
        <f>'4 - Electr UW allocation ktoe'!AJ$24</f>
        <v>0.45</v>
      </c>
      <c r="AL19" s="702">
        <f>'4 - Electr UW allocation ktoe'!AK$24</f>
        <v>0.45</v>
      </c>
      <c r="AM19" s="702">
        <f>'4 - Electr UW allocation ktoe'!AL$24</f>
        <v>0.45</v>
      </c>
      <c r="AN19" s="702">
        <f>'4 - Electr UW allocation ktoe'!AM$24</f>
        <v>0.45</v>
      </c>
      <c r="AO19" s="702">
        <f>'4 - Electr UW allocation ktoe'!AN$24</f>
        <v>0.45</v>
      </c>
      <c r="AP19" s="702">
        <f>'4 - Electr UW allocation ktoe'!AO$24</f>
        <v>0.45</v>
      </c>
      <c r="AQ19" s="702">
        <f>'4 - Electr UW allocation ktoe'!AP$24</f>
        <v>0.45</v>
      </c>
      <c r="AR19" s="702">
        <f>'4 - Electr UW allocation ktoe'!AQ$24</f>
        <v>0.45</v>
      </c>
      <c r="AS19" s="702">
        <f>'4 - Electr UW allocation ktoe'!AR$24</f>
        <v>0.45</v>
      </c>
      <c r="AT19" s="702">
        <f>'4 - Electr UW allocation ktoe'!AS$24</f>
        <v>0.45</v>
      </c>
      <c r="AU19" s="702">
        <f>'4 - Electr UW allocation ktoe'!AT$24</f>
        <v>0.45</v>
      </c>
      <c r="AV19" s="702">
        <f>'4 - Electr UW allocation ktoe'!AU$24</f>
        <v>0.45</v>
      </c>
      <c r="AW19" s="702">
        <f>'4 - Electr UW allocation ktoe'!AV$24</f>
        <v>0.45</v>
      </c>
      <c r="AX19" s="702">
        <f>'4 - Electr UW allocation ktoe'!AW$24</f>
        <v>0.45</v>
      </c>
      <c r="AY19" s="702">
        <f>'4 - Electr UW allocation ktoe'!AX$24</f>
        <v>0.45</v>
      </c>
      <c r="AZ19" s="702">
        <f>'4 - Electr UW allocation ktoe'!AY$24</f>
        <v>0.45</v>
      </c>
      <c r="BA19" s="702">
        <f>'4 - Electr UW allocation ktoe'!AZ$24</f>
        <v>0.45</v>
      </c>
      <c r="BB19" s="702">
        <f>'4 - Electr UW allocation ktoe'!BA$24</f>
        <v>0.45</v>
      </c>
      <c r="BC19" s="702">
        <f>'4 - Electr UW allocation ktoe'!BB$24</f>
        <v>0.45</v>
      </c>
      <c r="BD19" s="702">
        <f>'4 - Electr UW allocation ktoe'!BC$24</f>
        <v>0.45</v>
      </c>
      <c r="BE19" s="702">
        <f>'4 - Electr UW allocation ktoe'!BD$24</f>
        <v>0.45</v>
      </c>
      <c r="BF19" s="702">
        <f>'4 - Electr UW allocation ktoe'!BE$24</f>
        <v>0.45</v>
      </c>
      <c r="BG19" s="702">
        <f>'4 - Electr UW allocation ktoe'!BF$24</f>
        <v>0.45</v>
      </c>
      <c r="BH19" s="702">
        <f>'4 - Electr UW allocation ktoe'!BG$24</f>
        <v>0.45</v>
      </c>
      <c r="BI19" s="702">
        <f>'4 - Electr UW allocation ktoe'!BH$24</f>
        <v>0.45</v>
      </c>
    </row>
    <row r="20" spans="1:61" x14ac:dyDescent="0.2">
      <c r="A20" s="694" t="s">
        <v>6</v>
      </c>
      <c r="B20" s="694" t="s">
        <v>1013</v>
      </c>
      <c r="C20" s="694" t="s">
        <v>1017</v>
      </c>
      <c r="D20" s="694" t="s">
        <v>14</v>
      </c>
      <c r="E20" s="696" t="s">
        <v>73</v>
      </c>
      <c r="F20" s="699" t="s">
        <v>1050</v>
      </c>
      <c r="G20" s="696" t="s">
        <v>12</v>
      </c>
      <c r="H20" s="700">
        <f>'4 - Electr UW allocation ktoe'!G$25</f>
        <v>0.7</v>
      </c>
      <c r="I20" s="700">
        <f>'4 - Electr UW allocation ktoe'!H$25</f>
        <v>0.70333299999999999</v>
      </c>
      <c r="J20" s="700">
        <f>'4 - Electr UW allocation ktoe'!I$25</f>
        <v>0.70666600000000002</v>
      </c>
      <c r="K20" s="700">
        <f>'4 - Electr UW allocation ktoe'!J$25</f>
        <v>0.70999900000000005</v>
      </c>
      <c r="L20" s="700">
        <f>'4 - Electr UW allocation ktoe'!K$25</f>
        <v>0.71333199999999997</v>
      </c>
      <c r="M20" s="700">
        <f>'4 - Electr UW allocation ktoe'!L$25</f>
        <v>0.716665</v>
      </c>
      <c r="N20" s="700">
        <f>'4 - Electr UW allocation ktoe'!M$25</f>
        <v>0.71999800000000003</v>
      </c>
      <c r="O20" s="700">
        <f>'4 - Electr UW allocation ktoe'!N$25</f>
        <v>0.72333099999999995</v>
      </c>
      <c r="P20" s="700">
        <f>'4 - Electr UW allocation ktoe'!O$25</f>
        <v>0.72666399999999998</v>
      </c>
      <c r="Q20" s="700">
        <f>'4 - Electr UW allocation ktoe'!P$25</f>
        <v>0.72999700000000001</v>
      </c>
      <c r="R20" s="700">
        <f>'4 - Electr UW allocation ktoe'!Q$25</f>
        <v>0.73333000000000004</v>
      </c>
      <c r="S20" s="700">
        <f>'4 - Electr UW allocation ktoe'!R$25</f>
        <v>0.73666299999999996</v>
      </c>
      <c r="T20" s="700">
        <f>'4 - Electr UW allocation ktoe'!S$25</f>
        <v>0.73999599999999999</v>
      </c>
      <c r="U20" s="700">
        <f>'4 - Electr UW allocation ktoe'!T$25</f>
        <v>0.74332900000000002</v>
      </c>
      <c r="V20" s="700">
        <f>'4 - Electr UW allocation ktoe'!U$25</f>
        <v>0.74666200000000005</v>
      </c>
      <c r="W20" s="700">
        <f>'4 - Electr UW allocation ktoe'!V$25</f>
        <v>0.74999499999999997</v>
      </c>
      <c r="X20" s="700">
        <f>'4 - Electr UW allocation ktoe'!W$25</f>
        <v>0.753328</v>
      </c>
      <c r="Y20" s="700">
        <f>'4 - Electr UW allocation ktoe'!X$25</f>
        <v>0.75666100000000003</v>
      </c>
      <c r="Z20" s="700">
        <f>'4 - Electr UW allocation ktoe'!Y$25</f>
        <v>0.75999400000000095</v>
      </c>
      <c r="AA20" s="700">
        <f>'4 - Electr UW allocation ktoe'!Z$25</f>
        <v>0.76332700000000098</v>
      </c>
      <c r="AB20" s="700">
        <f>'4 - Electr UW allocation ktoe'!AA$25</f>
        <v>0.76666000000000101</v>
      </c>
      <c r="AC20" s="700">
        <f>'4 - Electr UW allocation ktoe'!AB$25</f>
        <v>0.76999300000000104</v>
      </c>
      <c r="AD20" s="700">
        <f>'4 - Electr UW allocation ktoe'!AC$25</f>
        <v>0.77332600000000096</v>
      </c>
      <c r="AE20" s="700">
        <f>'4 - Electr UW allocation ktoe'!AD$25</f>
        <v>0.77665900000000099</v>
      </c>
      <c r="AF20" s="700">
        <f>'4 - Electr UW allocation ktoe'!AE$25</f>
        <v>0.77999200000000102</v>
      </c>
      <c r="AG20" s="700">
        <f>'4 - Electr UW allocation ktoe'!AF$25</f>
        <v>0.78332500000000105</v>
      </c>
      <c r="AH20" s="700">
        <f>'4 - Electr UW allocation ktoe'!AG$25</f>
        <v>0.78665800000000097</v>
      </c>
      <c r="AI20" s="700">
        <f>'4 - Electr UW allocation ktoe'!AH$25</f>
        <v>0.789991000000001</v>
      </c>
      <c r="AJ20" s="700">
        <f>'4 - Electr UW allocation ktoe'!AI$25</f>
        <v>0.79332400000000103</v>
      </c>
      <c r="AK20" s="700">
        <f>'4 - Electr UW allocation ktoe'!AJ$25</f>
        <v>0.79665700000000095</v>
      </c>
      <c r="AL20" s="700">
        <f>'4 - Electr UW allocation ktoe'!AK$25</f>
        <v>0.79999000000000098</v>
      </c>
      <c r="AM20" s="700">
        <f>'4 - Electr UW allocation ktoe'!AL$25</f>
        <v>0.80332300000000101</v>
      </c>
      <c r="AN20" s="700">
        <f>'4 - Electr UW allocation ktoe'!AM$25</f>
        <v>0.80665600000000104</v>
      </c>
      <c r="AO20" s="700">
        <f>'4 - Electr UW allocation ktoe'!AN$25</f>
        <v>0.80998900000000096</v>
      </c>
      <c r="AP20" s="700">
        <f>'4 - Electr UW allocation ktoe'!AO$25</f>
        <v>0.81332200000000099</v>
      </c>
      <c r="AQ20" s="700">
        <f>'4 - Electr UW allocation ktoe'!AP$25</f>
        <v>0.81665500000000102</v>
      </c>
      <c r="AR20" s="700">
        <f>'4 - Electr UW allocation ktoe'!AQ$25</f>
        <v>0.81998800000000105</v>
      </c>
      <c r="AS20" s="700">
        <f>'4 - Electr UW allocation ktoe'!AR$25</f>
        <v>0.82332100000000097</v>
      </c>
      <c r="AT20" s="700">
        <f>'4 - Electr UW allocation ktoe'!AS$25</f>
        <v>0.826654000000001</v>
      </c>
      <c r="AU20" s="700">
        <f>'4 - Electr UW allocation ktoe'!AT$25</f>
        <v>0.82998700000000103</v>
      </c>
      <c r="AV20" s="700">
        <f>'4 - Electr UW allocation ktoe'!AU$25</f>
        <v>0.83332000000000095</v>
      </c>
      <c r="AW20" s="700">
        <f>'4 - Electr UW allocation ktoe'!AV$25</f>
        <v>0.83665300000000098</v>
      </c>
      <c r="AX20" s="700">
        <f>'4 - Electr UW allocation ktoe'!AW$25</f>
        <v>0.83998600000000101</v>
      </c>
      <c r="AY20" s="700">
        <f>'4 - Electr UW allocation ktoe'!AX$25</f>
        <v>0.84331900000000104</v>
      </c>
      <c r="AZ20" s="700">
        <f>'4 - Electr UW allocation ktoe'!AY$25</f>
        <v>0.84665200000000096</v>
      </c>
      <c r="BA20" s="700">
        <f>'4 - Electr UW allocation ktoe'!AZ$25</f>
        <v>0.84998500000000099</v>
      </c>
      <c r="BB20" s="700">
        <f>'4 - Electr UW allocation ktoe'!BA$25</f>
        <v>0.85331800000000102</v>
      </c>
      <c r="BC20" s="700">
        <f>'4 - Electr UW allocation ktoe'!BB$25</f>
        <v>0.85665100000000105</v>
      </c>
      <c r="BD20" s="700">
        <f>'4 - Electr UW allocation ktoe'!BC$25</f>
        <v>0.85998400000000097</v>
      </c>
      <c r="BE20" s="700">
        <f>'4 - Electr UW allocation ktoe'!BD$25</f>
        <v>0.863317000000001</v>
      </c>
      <c r="BF20" s="700">
        <f>'4 - Electr UW allocation ktoe'!BE$25</f>
        <v>0.86665000000000203</v>
      </c>
      <c r="BG20" s="700">
        <f>'4 - Electr UW allocation ktoe'!BF$25</f>
        <v>0.86998300000000295</v>
      </c>
      <c r="BH20" s="700">
        <f>'4 - Electr UW allocation ktoe'!BG$25</f>
        <v>0.87331600000000398</v>
      </c>
      <c r="BI20" s="700">
        <f>'4 - Electr UW allocation ktoe'!BH$25</f>
        <v>0.87664900000000501</v>
      </c>
    </row>
    <row r="21" spans="1:61" x14ac:dyDescent="0.2">
      <c r="A21" s="694" t="s">
        <v>6</v>
      </c>
      <c r="B21" s="694" t="s">
        <v>1013</v>
      </c>
      <c r="C21" s="694" t="s">
        <v>1017</v>
      </c>
      <c r="D21" s="694" t="s">
        <v>14</v>
      </c>
      <c r="E21" s="696" t="s">
        <v>73</v>
      </c>
      <c r="F21" s="699" t="s">
        <v>1050</v>
      </c>
      <c r="G21" s="696" t="s">
        <v>13</v>
      </c>
      <c r="H21" s="696">
        <f>'4 - Electr UW allocation ktoe'!G$27</f>
        <v>1</v>
      </c>
      <c r="I21" s="696">
        <f>'4 - Electr UW allocation ktoe'!H$27</f>
        <v>1</v>
      </c>
      <c r="J21" s="696">
        <f>'4 - Electr UW allocation ktoe'!I$27</f>
        <v>1</v>
      </c>
      <c r="K21" s="696">
        <f>'4 - Electr UW allocation ktoe'!J$27</f>
        <v>1</v>
      </c>
      <c r="L21" s="696">
        <f>'4 - Electr UW allocation ktoe'!K$27</f>
        <v>1</v>
      </c>
      <c r="M21" s="696">
        <f>'4 - Electr UW allocation ktoe'!L$27</f>
        <v>1</v>
      </c>
      <c r="N21" s="696">
        <f>'4 - Electr UW allocation ktoe'!M$27</f>
        <v>1</v>
      </c>
      <c r="O21" s="696">
        <f>'4 - Electr UW allocation ktoe'!N$27</f>
        <v>1</v>
      </c>
      <c r="P21" s="696">
        <f>'4 - Electr UW allocation ktoe'!O$27</f>
        <v>1</v>
      </c>
      <c r="Q21" s="696">
        <f>'4 - Electr UW allocation ktoe'!P$27</f>
        <v>1</v>
      </c>
      <c r="R21" s="696">
        <f>'4 - Electr UW allocation ktoe'!Q$27</f>
        <v>1</v>
      </c>
      <c r="S21" s="696">
        <f>'4 - Electr UW allocation ktoe'!R$27</f>
        <v>1</v>
      </c>
      <c r="T21" s="696">
        <f>'4 - Electr UW allocation ktoe'!S$27</f>
        <v>1</v>
      </c>
      <c r="U21" s="696">
        <f>'4 - Electr UW allocation ktoe'!T$27</f>
        <v>1</v>
      </c>
      <c r="V21" s="696">
        <f>'4 - Electr UW allocation ktoe'!U$27</f>
        <v>1</v>
      </c>
      <c r="W21" s="696">
        <f>'4 - Electr UW allocation ktoe'!V$27</f>
        <v>1</v>
      </c>
      <c r="X21" s="696">
        <f>'4 - Electr UW allocation ktoe'!W$27</f>
        <v>1</v>
      </c>
      <c r="Y21" s="696">
        <f>'4 - Electr UW allocation ktoe'!X$27</f>
        <v>1</v>
      </c>
      <c r="Z21" s="696">
        <f>'4 - Electr UW allocation ktoe'!Y$27</f>
        <v>1</v>
      </c>
      <c r="AA21" s="696">
        <f>'4 - Electr UW allocation ktoe'!Z$27</f>
        <v>1</v>
      </c>
      <c r="AB21" s="696">
        <f>'4 - Electr UW allocation ktoe'!AA$27</f>
        <v>1</v>
      </c>
      <c r="AC21" s="696">
        <f>'4 - Electr UW allocation ktoe'!AB$27</f>
        <v>1</v>
      </c>
      <c r="AD21" s="696">
        <f>'4 - Electr UW allocation ktoe'!AC$27</f>
        <v>1</v>
      </c>
      <c r="AE21" s="696">
        <f>'4 - Electr UW allocation ktoe'!AD$27</f>
        <v>1</v>
      </c>
      <c r="AF21" s="696">
        <f>'4 - Electr UW allocation ktoe'!AE$27</f>
        <v>1</v>
      </c>
      <c r="AG21" s="696">
        <f>'4 - Electr UW allocation ktoe'!AF$27</f>
        <v>1</v>
      </c>
      <c r="AH21" s="696">
        <f>'4 - Electr UW allocation ktoe'!AG$27</f>
        <v>1</v>
      </c>
      <c r="AI21" s="696">
        <f>'4 - Electr UW allocation ktoe'!AH$27</f>
        <v>1</v>
      </c>
      <c r="AJ21" s="696">
        <f>'4 - Electr UW allocation ktoe'!AI$27</f>
        <v>1</v>
      </c>
      <c r="AK21" s="696">
        <f>'4 - Electr UW allocation ktoe'!AJ$27</f>
        <v>1</v>
      </c>
      <c r="AL21" s="696">
        <f>'4 - Electr UW allocation ktoe'!AK$27</f>
        <v>1</v>
      </c>
      <c r="AM21" s="696">
        <f>'4 - Electr UW allocation ktoe'!AL$27</f>
        <v>1</v>
      </c>
      <c r="AN21" s="696">
        <f>'4 - Electr UW allocation ktoe'!AM$27</f>
        <v>1</v>
      </c>
      <c r="AO21" s="696">
        <f>'4 - Electr UW allocation ktoe'!AN$27</f>
        <v>1</v>
      </c>
      <c r="AP21" s="696">
        <f>'4 - Electr UW allocation ktoe'!AO$27</f>
        <v>1</v>
      </c>
      <c r="AQ21" s="696">
        <f>'4 - Electr UW allocation ktoe'!AP$27</f>
        <v>1</v>
      </c>
      <c r="AR21" s="696">
        <f>'4 - Electr UW allocation ktoe'!AQ$27</f>
        <v>1</v>
      </c>
      <c r="AS21" s="696">
        <f>'4 - Electr UW allocation ktoe'!AR$27</f>
        <v>1</v>
      </c>
      <c r="AT21" s="696">
        <f>'4 - Electr UW allocation ktoe'!AS$27</f>
        <v>1</v>
      </c>
      <c r="AU21" s="696">
        <f>'4 - Electr UW allocation ktoe'!AT$27</f>
        <v>1</v>
      </c>
      <c r="AV21" s="696">
        <f>'4 - Electr UW allocation ktoe'!AU$27</f>
        <v>1</v>
      </c>
      <c r="AW21" s="696">
        <f>'4 - Electr UW allocation ktoe'!AV$27</f>
        <v>1</v>
      </c>
      <c r="AX21" s="696">
        <f>'4 - Electr UW allocation ktoe'!AW$27</f>
        <v>1</v>
      </c>
      <c r="AY21" s="696">
        <f>'4 - Electr UW allocation ktoe'!AX$27</f>
        <v>1</v>
      </c>
      <c r="AZ21" s="696">
        <f>'4 - Electr UW allocation ktoe'!AY$27</f>
        <v>1</v>
      </c>
      <c r="BA21" s="696">
        <f>'4 - Electr UW allocation ktoe'!AZ$27</f>
        <v>1</v>
      </c>
      <c r="BB21" s="696">
        <f>'4 - Electr UW allocation ktoe'!BA$27</f>
        <v>1</v>
      </c>
      <c r="BC21" s="696">
        <f>'4 - Electr UW allocation ktoe'!BB$27</f>
        <v>1</v>
      </c>
      <c r="BD21" s="696">
        <f>'4 - Electr UW allocation ktoe'!BC$27</f>
        <v>1</v>
      </c>
      <c r="BE21" s="696">
        <f>'4 - Electr UW allocation ktoe'!BD$27</f>
        <v>1</v>
      </c>
      <c r="BF21" s="696">
        <f>'4 - Electr UW allocation ktoe'!BE$27</f>
        <v>1</v>
      </c>
      <c r="BG21" s="696">
        <f>'4 - Electr UW allocation ktoe'!BF$27</f>
        <v>1</v>
      </c>
      <c r="BH21" s="696">
        <f>'4 - Electr UW allocation ktoe'!BG$27</f>
        <v>1</v>
      </c>
      <c r="BI21" s="696">
        <f>'4 - Electr UW allocation ktoe'!BH$27</f>
        <v>1</v>
      </c>
    </row>
    <row r="22" spans="1:61" x14ac:dyDescent="0.2">
      <c r="A22" s="694" t="s">
        <v>6</v>
      </c>
      <c r="B22" s="694" t="s">
        <v>1013</v>
      </c>
      <c r="C22" s="694" t="s">
        <v>1017</v>
      </c>
      <c r="D22" s="694" t="s">
        <v>14</v>
      </c>
      <c r="E22" s="696" t="s">
        <v>834</v>
      </c>
      <c r="F22" s="699" t="s">
        <v>1051</v>
      </c>
      <c r="G22" s="696" t="s">
        <v>11</v>
      </c>
      <c r="H22" s="702">
        <f>'4 - Electr UW allocation ktoe'!G$29</f>
        <v>0.45</v>
      </c>
      <c r="I22" s="702">
        <f>'4 - Electr UW allocation ktoe'!H$29</f>
        <v>0.45</v>
      </c>
      <c r="J22" s="702">
        <f>'4 - Electr UW allocation ktoe'!I$29</f>
        <v>0.45</v>
      </c>
      <c r="K22" s="702">
        <f>'4 - Electr UW allocation ktoe'!J$29</f>
        <v>0.45</v>
      </c>
      <c r="L22" s="702">
        <f>'4 - Electr UW allocation ktoe'!K$29</f>
        <v>0.45</v>
      </c>
      <c r="M22" s="702">
        <f>'4 - Electr UW allocation ktoe'!L$29</f>
        <v>0.45</v>
      </c>
      <c r="N22" s="702">
        <f>'4 - Electr UW allocation ktoe'!M$29</f>
        <v>0.45</v>
      </c>
      <c r="O22" s="702">
        <f>'4 - Electr UW allocation ktoe'!N$29</f>
        <v>0.45</v>
      </c>
      <c r="P22" s="702">
        <f>'4 - Electr UW allocation ktoe'!O$29</f>
        <v>0.45</v>
      </c>
      <c r="Q22" s="702">
        <f>'4 - Electr UW allocation ktoe'!P$29</f>
        <v>0.45</v>
      </c>
      <c r="R22" s="702">
        <f>'4 - Electr UW allocation ktoe'!Q$29</f>
        <v>0.45</v>
      </c>
      <c r="S22" s="702">
        <f>'4 - Electr UW allocation ktoe'!R$29</f>
        <v>0.45</v>
      </c>
      <c r="T22" s="702">
        <f>'4 - Electr UW allocation ktoe'!S$29</f>
        <v>0.45</v>
      </c>
      <c r="U22" s="702">
        <f>'4 - Electr UW allocation ktoe'!T$29</f>
        <v>0.45</v>
      </c>
      <c r="V22" s="702">
        <f>'4 - Electr UW allocation ktoe'!U$29</f>
        <v>0.45</v>
      </c>
      <c r="W22" s="702">
        <f>'4 - Electr UW allocation ktoe'!V$29</f>
        <v>0.45</v>
      </c>
      <c r="X22" s="702">
        <f>'4 - Electr UW allocation ktoe'!W$29</f>
        <v>0.45</v>
      </c>
      <c r="Y22" s="702">
        <f>'4 - Electr UW allocation ktoe'!X$29</f>
        <v>0.45</v>
      </c>
      <c r="Z22" s="702">
        <f>'4 - Electr UW allocation ktoe'!Y$29</f>
        <v>0.45</v>
      </c>
      <c r="AA22" s="702">
        <f>'4 - Electr UW allocation ktoe'!Z$29</f>
        <v>0.45</v>
      </c>
      <c r="AB22" s="702">
        <f>'4 - Electr UW allocation ktoe'!AA$29</f>
        <v>0.45</v>
      </c>
      <c r="AC22" s="702">
        <f>'4 - Electr UW allocation ktoe'!AB$29</f>
        <v>0.45</v>
      </c>
      <c r="AD22" s="702">
        <f>'4 - Electr UW allocation ktoe'!AC$29</f>
        <v>0.45</v>
      </c>
      <c r="AE22" s="702">
        <f>'4 - Electr UW allocation ktoe'!AD$29</f>
        <v>0.45</v>
      </c>
      <c r="AF22" s="702">
        <f>'4 - Electr UW allocation ktoe'!AE$29</f>
        <v>0.45</v>
      </c>
      <c r="AG22" s="702">
        <f>'4 - Electr UW allocation ktoe'!AF$29</f>
        <v>0.45</v>
      </c>
      <c r="AH22" s="702">
        <f>'4 - Electr UW allocation ktoe'!AG$29</f>
        <v>0.45</v>
      </c>
      <c r="AI22" s="702">
        <f>'4 - Electr UW allocation ktoe'!AH$29</f>
        <v>0.45</v>
      </c>
      <c r="AJ22" s="702">
        <f>'4 - Electr UW allocation ktoe'!AI$29</f>
        <v>0.45</v>
      </c>
      <c r="AK22" s="702">
        <f>'4 - Electr UW allocation ktoe'!AJ$29</f>
        <v>0.45</v>
      </c>
      <c r="AL22" s="702">
        <f>'4 - Electr UW allocation ktoe'!AK$29</f>
        <v>0.45</v>
      </c>
      <c r="AM22" s="702">
        <f>'4 - Electr UW allocation ktoe'!AL$29</f>
        <v>0.45</v>
      </c>
      <c r="AN22" s="702">
        <f>'4 - Electr UW allocation ktoe'!AM$29</f>
        <v>0.45</v>
      </c>
      <c r="AO22" s="702">
        <f>'4 - Electr UW allocation ktoe'!AN$29</f>
        <v>0.45</v>
      </c>
      <c r="AP22" s="702">
        <f>'4 - Electr UW allocation ktoe'!AO$29</f>
        <v>0.45</v>
      </c>
      <c r="AQ22" s="702">
        <f>'4 - Electr UW allocation ktoe'!AP$29</f>
        <v>0.45</v>
      </c>
      <c r="AR22" s="702">
        <f>'4 - Electr UW allocation ktoe'!AQ$29</f>
        <v>0.45</v>
      </c>
      <c r="AS22" s="702">
        <f>'4 - Electr UW allocation ktoe'!AR$29</f>
        <v>0.45</v>
      </c>
      <c r="AT22" s="702">
        <f>'4 - Electr UW allocation ktoe'!AS$29</f>
        <v>0.45</v>
      </c>
      <c r="AU22" s="702">
        <f>'4 - Electr UW allocation ktoe'!AT$29</f>
        <v>0.45</v>
      </c>
      <c r="AV22" s="702">
        <f>'4 - Electr UW allocation ktoe'!AU$29</f>
        <v>0.45</v>
      </c>
      <c r="AW22" s="702">
        <f>'4 - Electr UW allocation ktoe'!AV$29</f>
        <v>0.45</v>
      </c>
      <c r="AX22" s="702">
        <f>'4 - Electr UW allocation ktoe'!AW$29</f>
        <v>0.45</v>
      </c>
      <c r="AY22" s="702">
        <f>'4 - Electr UW allocation ktoe'!AX$29</f>
        <v>0.45</v>
      </c>
      <c r="AZ22" s="702">
        <f>'4 - Electr UW allocation ktoe'!AY$29</f>
        <v>0.45</v>
      </c>
      <c r="BA22" s="702">
        <f>'4 - Electr UW allocation ktoe'!AZ$29</f>
        <v>0.45</v>
      </c>
      <c r="BB22" s="702">
        <f>'4 - Electr UW allocation ktoe'!BA$29</f>
        <v>0.45</v>
      </c>
      <c r="BC22" s="702">
        <f>'4 - Electr UW allocation ktoe'!BB$29</f>
        <v>0.45</v>
      </c>
      <c r="BD22" s="702">
        <f>'4 - Electr UW allocation ktoe'!BC$29</f>
        <v>0.45</v>
      </c>
      <c r="BE22" s="702">
        <f>'4 - Electr UW allocation ktoe'!BD$29</f>
        <v>0.45</v>
      </c>
      <c r="BF22" s="702">
        <f>'4 - Electr UW allocation ktoe'!BE$29</f>
        <v>0.45</v>
      </c>
      <c r="BG22" s="702">
        <f>'4 - Electr UW allocation ktoe'!BF$29</f>
        <v>0.45</v>
      </c>
      <c r="BH22" s="702">
        <f>'4 - Electr UW allocation ktoe'!BG$29</f>
        <v>0.45</v>
      </c>
      <c r="BI22" s="702">
        <f>'4 - Electr UW allocation ktoe'!BH$29</f>
        <v>0.45</v>
      </c>
    </row>
    <row r="23" spans="1:61" x14ac:dyDescent="0.2">
      <c r="A23" s="694" t="s">
        <v>6</v>
      </c>
      <c r="B23" s="694" t="s">
        <v>1013</v>
      </c>
      <c r="C23" s="694" t="s">
        <v>1017</v>
      </c>
      <c r="D23" s="694" t="s">
        <v>14</v>
      </c>
      <c r="E23" s="696" t="s">
        <v>834</v>
      </c>
      <c r="F23" s="699" t="s">
        <v>1051</v>
      </c>
      <c r="G23" s="696" t="s">
        <v>12</v>
      </c>
      <c r="H23" s="700">
        <f>'3 Heat eta and phi'!D$43</f>
        <v>0.8</v>
      </c>
      <c r="I23" s="700">
        <f>'3 Heat eta and phi'!E$43</f>
        <v>0.80200000000000005</v>
      </c>
      <c r="J23" s="700">
        <f>'3 Heat eta and phi'!F$43</f>
        <v>0.80400000000000005</v>
      </c>
      <c r="K23" s="700">
        <f>'3 Heat eta and phi'!G$43</f>
        <v>0.80600000000000005</v>
      </c>
      <c r="L23" s="700">
        <f>'3 Heat eta and phi'!H$43</f>
        <v>0.80800000000000005</v>
      </c>
      <c r="M23" s="700">
        <f>'3 Heat eta and phi'!I$43</f>
        <v>0.81</v>
      </c>
      <c r="N23" s="700">
        <f>'3 Heat eta and phi'!J$43</f>
        <v>0.81200000000000006</v>
      </c>
      <c r="O23" s="700">
        <f>'3 Heat eta and phi'!K$43</f>
        <v>0.81399999999999995</v>
      </c>
      <c r="P23" s="700">
        <f>'3 Heat eta and phi'!L$43</f>
        <v>0.81599999999999995</v>
      </c>
      <c r="Q23" s="700">
        <f>'3 Heat eta and phi'!M$43</f>
        <v>0.81799999999999995</v>
      </c>
      <c r="R23" s="700">
        <f>'3 Heat eta and phi'!N$43</f>
        <v>0.82</v>
      </c>
      <c r="S23" s="700">
        <f>'3 Heat eta and phi'!O$43</f>
        <v>0.82199999999999995</v>
      </c>
      <c r="T23" s="700">
        <f>'3 Heat eta and phi'!P$43</f>
        <v>0.82399999999999995</v>
      </c>
      <c r="U23" s="700">
        <f>'3 Heat eta and phi'!Q$43</f>
        <v>0.82599999999999996</v>
      </c>
      <c r="V23" s="700">
        <f>'3 Heat eta and phi'!R$43</f>
        <v>0.82799999999999996</v>
      </c>
      <c r="W23" s="700">
        <f>'3 Heat eta and phi'!S$43</f>
        <v>0.83</v>
      </c>
      <c r="X23" s="700">
        <f>'3 Heat eta and phi'!T$43</f>
        <v>0.83199999999999996</v>
      </c>
      <c r="Y23" s="700">
        <f>'3 Heat eta and phi'!U$43</f>
        <v>0.83399999999999996</v>
      </c>
      <c r="Z23" s="700">
        <f>'3 Heat eta and phi'!V$43</f>
        <v>0.83599999999999997</v>
      </c>
      <c r="AA23" s="700">
        <f>'3 Heat eta and phi'!W$43</f>
        <v>0.83799999999999997</v>
      </c>
      <c r="AB23" s="700">
        <f>'3 Heat eta and phi'!X$43</f>
        <v>0.84</v>
      </c>
      <c r="AC23" s="700">
        <f>'3 Heat eta and phi'!Y$43</f>
        <v>0.84199999999999997</v>
      </c>
      <c r="AD23" s="700">
        <f>'3 Heat eta and phi'!Z$43</f>
        <v>0.84399999999999997</v>
      </c>
      <c r="AE23" s="700">
        <f>'3 Heat eta and phi'!AA$43</f>
        <v>0.84599999999999997</v>
      </c>
      <c r="AF23" s="700">
        <f>'3 Heat eta and phi'!AB$43</f>
        <v>0.84799999999999998</v>
      </c>
      <c r="AG23" s="700">
        <f>'3 Heat eta and phi'!AC$43</f>
        <v>0.85</v>
      </c>
      <c r="AH23" s="700">
        <f>'3 Heat eta and phi'!AD$43</f>
        <v>0.85199999999999998</v>
      </c>
      <c r="AI23" s="700">
        <f>'3 Heat eta and phi'!AE$43</f>
        <v>0.85399999999999998</v>
      </c>
      <c r="AJ23" s="700">
        <f>'3 Heat eta and phi'!AF$43</f>
        <v>0.85599999999999998</v>
      </c>
      <c r="AK23" s="700">
        <f>'3 Heat eta and phi'!AG$43</f>
        <v>0.85799999999999998</v>
      </c>
      <c r="AL23" s="700">
        <f>'3 Heat eta and phi'!AH$43</f>
        <v>0.86</v>
      </c>
      <c r="AM23" s="700">
        <f>'3 Heat eta and phi'!AI$43</f>
        <v>0.86199999999999999</v>
      </c>
      <c r="AN23" s="700">
        <f>'3 Heat eta and phi'!AJ$43</f>
        <v>0.86399999999999999</v>
      </c>
      <c r="AO23" s="700">
        <f>'3 Heat eta and phi'!AK$43</f>
        <v>0.86599999999999999</v>
      </c>
      <c r="AP23" s="700">
        <f>'3 Heat eta and phi'!AL$43</f>
        <v>0.86799999999999999</v>
      </c>
      <c r="AQ23" s="700">
        <f>'3 Heat eta and phi'!AM$43</f>
        <v>0.87</v>
      </c>
      <c r="AR23" s="700">
        <f>'3 Heat eta and phi'!AN$43</f>
        <v>0.872</v>
      </c>
      <c r="AS23" s="700">
        <f>'3 Heat eta and phi'!AO$43</f>
        <v>0.874</v>
      </c>
      <c r="AT23" s="700">
        <f>'3 Heat eta and phi'!AP$43</f>
        <v>0.876</v>
      </c>
      <c r="AU23" s="700">
        <f>'3 Heat eta and phi'!AQ$43</f>
        <v>0.878</v>
      </c>
      <c r="AV23" s="700">
        <f>'3 Heat eta and phi'!AR$43</f>
        <v>0.88</v>
      </c>
      <c r="AW23" s="700">
        <f>'3 Heat eta and phi'!AS$43</f>
        <v>0.88200000000000001</v>
      </c>
      <c r="AX23" s="700">
        <f>'3 Heat eta and phi'!AT$43</f>
        <v>0.88400000000000001</v>
      </c>
      <c r="AY23" s="700">
        <f>'3 Heat eta and phi'!AU$43</f>
        <v>0.88600000000000001</v>
      </c>
      <c r="AZ23" s="700">
        <f>'3 Heat eta and phi'!AV$43</f>
        <v>0.88800000000000001</v>
      </c>
      <c r="BA23" s="700">
        <f>'3 Heat eta and phi'!AW$43</f>
        <v>0.89</v>
      </c>
      <c r="BB23" s="700">
        <f>'3 Heat eta and phi'!AX$43</f>
        <v>0.89200000000000002</v>
      </c>
      <c r="BC23" s="700">
        <f>'3 Heat eta and phi'!AY$43</f>
        <v>0.89400000000000002</v>
      </c>
      <c r="BD23" s="700">
        <f>'3 Heat eta and phi'!AZ$43</f>
        <v>0.89600000000000002</v>
      </c>
      <c r="BE23" s="700">
        <f>'3 Heat eta and phi'!BA$43</f>
        <v>0.89800000000000002</v>
      </c>
      <c r="BF23" s="700">
        <f>'3 Heat eta and phi'!BB$43</f>
        <v>0.9</v>
      </c>
      <c r="BG23" s="700">
        <f>'3 Heat eta and phi'!BC$43</f>
        <v>0.90200000000000002</v>
      </c>
      <c r="BH23" s="700">
        <f>'3 Heat eta and phi'!BD$43</f>
        <v>0.90400000000000003</v>
      </c>
      <c r="BI23" s="700">
        <f>'3 Heat eta and phi'!BE$43</f>
        <v>0.90600000000000003</v>
      </c>
    </row>
    <row r="24" spans="1:61" x14ac:dyDescent="0.2">
      <c r="A24" s="694" t="s">
        <v>6</v>
      </c>
      <c r="B24" s="694" t="s">
        <v>1013</v>
      </c>
      <c r="C24" s="694" t="s">
        <v>1017</v>
      </c>
      <c r="D24" s="694" t="s">
        <v>14</v>
      </c>
      <c r="E24" s="696" t="s">
        <v>834</v>
      </c>
      <c r="F24" s="699" t="s">
        <v>1051</v>
      </c>
      <c r="G24" s="696" t="s">
        <v>13</v>
      </c>
      <c r="H24" s="700">
        <f>'3 Heat eta and phi'!D$46</f>
        <v>0.40171211160431208</v>
      </c>
      <c r="I24" s="700">
        <f>'3 Heat eta and phi'!E$46</f>
        <v>0.40134221094905953</v>
      </c>
      <c r="J24" s="700">
        <f>'3 Heat eta and phi'!F$46</f>
        <v>0.40445994504333127</v>
      </c>
      <c r="K24" s="700">
        <f>'3 Heat eta and phi'!G$46</f>
        <v>0.4048826886493343</v>
      </c>
      <c r="L24" s="700">
        <f>'3 Heat eta and phi'!H$46</f>
        <v>0.40282181357006985</v>
      </c>
      <c r="M24" s="700">
        <f>'3 Heat eta and phi'!I$46</f>
        <v>0.40393151553582751</v>
      </c>
      <c r="N24" s="700">
        <f>'3 Heat eta and phi'!J$46</f>
        <v>0.40287465652082011</v>
      </c>
      <c r="O24" s="700">
        <f>'3 Heat eta and phi'!K$46</f>
        <v>0.40208201225956464</v>
      </c>
      <c r="P24" s="700">
        <f>'3 Heat eta and phi'!L$46</f>
        <v>0.40271612766856901</v>
      </c>
      <c r="Q24" s="700">
        <f>'3 Heat eta and phi'!M$46</f>
        <v>0.40308602832382168</v>
      </c>
      <c r="R24" s="700">
        <f>'3 Heat eta and phi'!N$46</f>
        <v>0.40255759881631803</v>
      </c>
      <c r="S24" s="700">
        <f>'3 Heat eta and phi'!O$46</f>
        <v>0.40261044176706828</v>
      </c>
      <c r="T24" s="700">
        <f>'3 Heat eta and phi'!P$46</f>
        <v>0.40308602832382168</v>
      </c>
      <c r="U24" s="700">
        <f>'3 Heat eta and phi'!Q$46</f>
        <v>0.4022933840625661</v>
      </c>
      <c r="V24" s="700">
        <f>'3 Heat eta and phi'!R$46</f>
        <v>0.40287465652082011</v>
      </c>
      <c r="W24" s="700">
        <f>'3 Heat eta and phi'!S$46</f>
        <v>0.40102515324455723</v>
      </c>
      <c r="X24" s="700">
        <f>'3 Heat eta and phi'!T$46</f>
        <v>0.40076093849080541</v>
      </c>
      <c r="Y24" s="700">
        <f>'3 Heat eta and phi'!U$46</f>
        <v>0.4033502430775735</v>
      </c>
      <c r="Z24" s="700">
        <f>'3 Heat eta and phi'!V$46</f>
        <v>0.40234622701331646</v>
      </c>
      <c r="AA24" s="700">
        <f>'3 Heat eta and phi'!W$46</f>
        <v>0.40435425914183065</v>
      </c>
      <c r="AB24" s="700">
        <f>'3 Heat eta and phi'!X$46</f>
        <v>0.40271612766856901</v>
      </c>
      <c r="AC24" s="700">
        <f>'3 Heat eta and phi'!Y$46</f>
        <v>0.402134855210315</v>
      </c>
      <c r="AD24" s="700">
        <f>'3 Heat eta and phi'!Z$46</f>
        <v>0.40250475586556766</v>
      </c>
      <c r="AE24" s="700">
        <f>'3 Heat eta and phi'!AA$46</f>
        <v>0.40160642570281135</v>
      </c>
      <c r="AF24" s="700">
        <f>'3 Heat eta and phi'!AB$46</f>
        <v>0.40202916930881427</v>
      </c>
      <c r="AG24" s="700">
        <f>'3 Heat eta and phi'!AC$46</f>
        <v>0.40409004438807872</v>
      </c>
      <c r="AH24" s="700">
        <f>'3 Heat eta and phi'!AD$46</f>
        <v>0.40414288733882908</v>
      </c>
      <c r="AI24" s="700">
        <f>'3 Heat eta and phi'!AE$46</f>
        <v>0.40340308602832387</v>
      </c>
      <c r="AJ24" s="700">
        <f>'3 Heat eta and phi'!AF$46</f>
        <v>0.4022933840625661</v>
      </c>
      <c r="AK24" s="700">
        <f>'3 Heat eta and phi'!AG$46</f>
        <v>0.39996829422954983</v>
      </c>
      <c r="AL24" s="700">
        <f>'3 Heat eta and phi'!AH$46</f>
        <v>0.40007398013105056</v>
      </c>
      <c r="AM24" s="700">
        <f>'3 Heat eta and phi'!AI$46</f>
        <v>0.40255759881631803</v>
      </c>
      <c r="AN24" s="700">
        <f>'3 Heat eta and phi'!AJ$46</f>
        <v>0.40165926865356172</v>
      </c>
      <c r="AO24" s="700">
        <f>'3 Heat eta and phi'!AK$46</f>
        <v>0.40292749947157058</v>
      </c>
      <c r="AP24" s="700">
        <f>'3 Heat eta and phi'!AL$46</f>
        <v>0.40113083914605796</v>
      </c>
      <c r="AQ24" s="700">
        <f>'3 Heat eta and phi'!AM$46</f>
        <v>0.39965123652504764</v>
      </c>
      <c r="AR24" s="700">
        <f>'3 Heat eta and phi'!AN$46</f>
        <v>0.40329740012682325</v>
      </c>
      <c r="AS24" s="700">
        <f>'3 Heat eta and phi'!AO$46</f>
        <v>0.40091946734305661</v>
      </c>
      <c r="AT24" s="700">
        <f>'3 Heat eta and phi'!AP$46</f>
        <v>0.40070809554005504</v>
      </c>
      <c r="AU24" s="700">
        <f>'3 Heat eta and phi'!AQ$46</f>
        <v>0.40012682308180103</v>
      </c>
      <c r="AV24" s="700">
        <f>'3 Heat eta and phi'!AR$46</f>
        <v>0.40097231029380687</v>
      </c>
      <c r="AW24" s="700">
        <f>'3 Heat eta and phi'!AS$46</f>
        <v>0.40123652504755869</v>
      </c>
      <c r="AX24" s="700">
        <f>'3 Heat eta and phi'!AT$46</f>
        <v>0.40054956668780395</v>
      </c>
      <c r="AY24" s="700">
        <f>'3 Heat eta and phi'!AU$46</f>
        <v>0.40033819488480238</v>
      </c>
      <c r="AZ24" s="700">
        <f>'3 Heat eta and phi'!AV$46</f>
        <v>0.40065525258930468</v>
      </c>
      <c r="BA24" s="700">
        <f>'3 Heat eta and phi'!AW$46</f>
        <v>0.40039103783555285</v>
      </c>
      <c r="BB24" s="700">
        <f>'3 Heat eta and phi'!AX$46</f>
        <v>0.40017966603255128</v>
      </c>
      <c r="BC24" s="700">
        <f>'3 Heat eta and phi'!AY$46</f>
        <v>0.40023250898330165</v>
      </c>
      <c r="BD24" s="700">
        <f>'3 Heat eta and phi'!AZ$46</f>
        <v>0.40139505389980978</v>
      </c>
      <c r="BE24" s="700">
        <f>'3 Heat eta and phi'!BA$46</f>
        <v>0.40123652504755869</v>
      </c>
      <c r="BF24" s="700">
        <f>'3 Heat eta and phi'!BB$46</f>
        <v>0.40329740012682325</v>
      </c>
      <c r="BG24" s="700">
        <f>'3 Heat eta and phi'!BC$46</f>
        <v>0.40123652504755869</v>
      </c>
      <c r="BH24" s="700">
        <f>'3 Heat eta and phi'!BD$46</f>
        <v>0.40192348340731354</v>
      </c>
      <c r="BI24" s="700">
        <f>'3 Heat eta and phi'!BE$46</f>
        <v>0.40266328471781876</v>
      </c>
    </row>
    <row r="25" spans="1:61" x14ac:dyDescent="0.2">
      <c r="A25" s="694" t="s">
        <v>6</v>
      </c>
      <c r="B25" s="694" t="s">
        <v>1013</v>
      </c>
      <c r="C25" s="694" t="s">
        <v>1017</v>
      </c>
      <c r="D25" s="694" t="s">
        <v>14</v>
      </c>
      <c r="E25" s="696" t="s">
        <v>1024</v>
      </c>
      <c r="F25" s="699" t="s">
        <v>1052</v>
      </c>
      <c r="G25" s="696" t="s">
        <v>11</v>
      </c>
      <c r="H25" s="702">
        <f>'4 - Electr UW allocation ktoe'!G$34</f>
        <v>0.1</v>
      </c>
      <c r="I25" s="702">
        <f>'4 - Electr UW allocation ktoe'!H$34</f>
        <v>0.1</v>
      </c>
      <c r="J25" s="702">
        <f>'4 - Electr UW allocation ktoe'!I$34</f>
        <v>0.1</v>
      </c>
      <c r="K25" s="702">
        <f>'4 - Electr UW allocation ktoe'!J$34</f>
        <v>0.1</v>
      </c>
      <c r="L25" s="702">
        <f>'4 - Electr UW allocation ktoe'!K$34</f>
        <v>0.1</v>
      </c>
      <c r="M25" s="702">
        <f>'4 - Electr UW allocation ktoe'!L$34</f>
        <v>0.1</v>
      </c>
      <c r="N25" s="702">
        <f>'4 - Electr UW allocation ktoe'!M$34</f>
        <v>0.1</v>
      </c>
      <c r="O25" s="702">
        <f>'4 - Electr UW allocation ktoe'!N$34</f>
        <v>0.1</v>
      </c>
      <c r="P25" s="702">
        <f>'4 - Electr UW allocation ktoe'!O$34</f>
        <v>0.1</v>
      </c>
      <c r="Q25" s="702">
        <f>'4 - Electr UW allocation ktoe'!P$34</f>
        <v>0.1</v>
      </c>
      <c r="R25" s="702">
        <f>'4 - Electr UW allocation ktoe'!Q$34</f>
        <v>0.1</v>
      </c>
      <c r="S25" s="702">
        <f>'4 - Electr UW allocation ktoe'!R$34</f>
        <v>0.1</v>
      </c>
      <c r="T25" s="702">
        <f>'4 - Electr UW allocation ktoe'!S$34</f>
        <v>0.1</v>
      </c>
      <c r="U25" s="702">
        <f>'4 - Electr UW allocation ktoe'!T$34</f>
        <v>0.1</v>
      </c>
      <c r="V25" s="702">
        <f>'4 - Electr UW allocation ktoe'!U$34</f>
        <v>0.1</v>
      </c>
      <c r="W25" s="702">
        <f>'4 - Electr UW allocation ktoe'!V$34</f>
        <v>0.1</v>
      </c>
      <c r="X25" s="702">
        <f>'4 - Electr UW allocation ktoe'!W$34</f>
        <v>0.1</v>
      </c>
      <c r="Y25" s="702">
        <f>'4 - Electr UW allocation ktoe'!X$34</f>
        <v>0.1</v>
      </c>
      <c r="Z25" s="702">
        <f>'4 - Electr UW allocation ktoe'!Y$34</f>
        <v>0.1</v>
      </c>
      <c r="AA25" s="702">
        <f>'4 - Electr UW allocation ktoe'!Z$34</f>
        <v>0.1</v>
      </c>
      <c r="AB25" s="702">
        <f>'4 - Electr UW allocation ktoe'!AA$34</f>
        <v>0.1</v>
      </c>
      <c r="AC25" s="702">
        <f>'4 - Electr UW allocation ktoe'!AB$34</f>
        <v>0.1</v>
      </c>
      <c r="AD25" s="702">
        <f>'4 - Electr UW allocation ktoe'!AC$34</f>
        <v>0.1</v>
      </c>
      <c r="AE25" s="702">
        <f>'4 - Electr UW allocation ktoe'!AD$34</f>
        <v>0.1</v>
      </c>
      <c r="AF25" s="702">
        <f>'4 - Electr UW allocation ktoe'!AE$34</f>
        <v>0.1</v>
      </c>
      <c r="AG25" s="702">
        <f>'4 - Electr UW allocation ktoe'!AF$34</f>
        <v>0.1</v>
      </c>
      <c r="AH25" s="702">
        <f>'4 - Electr UW allocation ktoe'!AG$34</f>
        <v>0.1</v>
      </c>
      <c r="AI25" s="702">
        <f>'4 - Electr UW allocation ktoe'!AH$34</f>
        <v>0.1</v>
      </c>
      <c r="AJ25" s="702">
        <f>'4 - Electr UW allocation ktoe'!AI$34</f>
        <v>0.1</v>
      </c>
      <c r="AK25" s="702">
        <f>'4 - Electr UW allocation ktoe'!AJ$34</f>
        <v>0.1</v>
      </c>
      <c r="AL25" s="702">
        <f>'4 - Electr UW allocation ktoe'!AK$34</f>
        <v>0.1</v>
      </c>
      <c r="AM25" s="702">
        <f>'4 - Electr UW allocation ktoe'!AL$34</f>
        <v>0.1</v>
      </c>
      <c r="AN25" s="702">
        <f>'4 - Electr UW allocation ktoe'!AM$34</f>
        <v>0.1</v>
      </c>
      <c r="AO25" s="702">
        <f>'4 - Electr UW allocation ktoe'!AN$34</f>
        <v>0.1</v>
      </c>
      <c r="AP25" s="702">
        <f>'4 - Electr UW allocation ktoe'!AO$34</f>
        <v>0.1</v>
      </c>
      <c r="AQ25" s="702">
        <f>'4 - Electr UW allocation ktoe'!AP$34</f>
        <v>0.1</v>
      </c>
      <c r="AR25" s="702">
        <f>'4 - Electr UW allocation ktoe'!AQ$34</f>
        <v>0.1</v>
      </c>
      <c r="AS25" s="702">
        <f>'4 - Electr UW allocation ktoe'!AR$34</f>
        <v>0.1</v>
      </c>
      <c r="AT25" s="702">
        <f>'4 - Electr UW allocation ktoe'!AS$34</f>
        <v>0.1</v>
      </c>
      <c r="AU25" s="702">
        <f>'4 - Electr UW allocation ktoe'!AT$34</f>
        <v>0.1</v>
      </c>
      <c r="AV25" s="702">
        <f>'4 - Electr UW allocation ktoe'!AU$34</f>
        <v>0.1</v>
      </c>
      <c r="AW25" s="702">
        <f>'4 - Electr UW allocation ktoe'!AV$34</f>
        <v>0.1</v>
      </c>
      <c r="AX25" s="702">
        <f>'4 - Electr UW allocation ktoe'!AW$34</f>
        <v>0.1</v>
      </c>
      <c r="AY25" s="702">
        <f>'4 - Electr UW allocation ktoe'!AX$34</f>
        <v>0.1</v>
      </c>
      <c r="AZ25" s="702">
        <f>'4 - Electr UW allocation ktoe'!AY$34</f>
        <v>0.1</v>
      </c>
      <c r="BA25" s="702">
        <f>'4 - Electr UW allocation ktoe'!AZ$34</f>
        <v>0.1</v>
      </c>
      <c r="BB25" s="702">
        <f>'4 - Electr UW allocation ktoe'!BA$34</f>
        <v>0.1</v>
      </c>
      <c r="BC25" s="702">
        <f>'4 - Electr UW allocation ktoe'!BB$34</f>
        <v>0.1</v>
      </c>
      <c r="BD25" s="702">
        <f>'4 - Electr UW allocation ktoe'!BC$34</f>
        <v>0.1</v>
      </c>
      <c r="BE25" s="702">
        <f>'4 - Electr UW allocation ktoe'!BD$34</f>
        <v>0.1</v>
      </c>
      <c r="BF25" s="702">
        <f>'4 - Electr UW allocation ktoe'!BE$34</f>
        <v>0.1</v>
      </c>
      <c r="BG25" s="702">
        <f>'4 - Electr UW allocation ktoe'!BF$34</f>
        <v>0.1</v>
      </c>
      <c r="BH25" s="702">
        <f>'4 - Electr UW allocation ktoe'!BG$34</f>
        <v>0.1</v>
      </c>
      <c r="BI25" s="702">
        <f>'4 - Electr UW allocation ktoe'!BH$34</f>
        <v>0.1</v>
      </c>
    </row>
    <row r="26" spans="1:61" x14ac:dyDescent="0.2">
      <c r="A26" s="694" t="s">
        <v>6</v>
      </c>
      <c r="B26" s="694" t="s">
        <v>1013</v>
      </c>
      <c r="C26" s="694" t="s">
        <v>1017</v>
      </c>
      <c r="D26" s="694" t="s">
        <v>14</v>
      </c>
      <c r="E26" s="696" t="s">
        <v>1024</v>
      </c>
      <c r="F26" s="699" t="s">
        <v>1052</v>
      </c>
      <c r="G26" s="696" t="s">
        <v>12</v>
      </c>
      <c r="H26" s="696">
        <f>'4 - Electr UW allocation ktoe'!G$35</f>
        <v>0.2</v>
      </c>
      <c r="I26" s="696">
        <f>'4 - Electr UW allocation ktoe'!H$35</f>
        <v>0.2</v>
      </c>
      <c r="J26" s="696">
        <f>'4 - Electr UW allocation ktoe'!I$35</f>
        <v>0.2</v>
      </c>
      <c r="K26" s="696">
        <f>'4 - Electr UW allocation ktoe'!J$35</f>
        <v>0.2</v>
      </c>
      <c r="L26" s="696">
        <f>'4 - Electr UW allocation ktoe'!K$35</f>
        <v>0.2</v>
      </c>
      <c r="M26" s="696">
        <f>'4 - Electr UW allocation ktoe'!L$35</f>
        <v>0.2</v>
      </c>
      <c r="N26" s="696">
        <f>'4 - Electr UW allocation ktoe'!M$35</f>
        <v>0.2</v>
      </c>
      <c r="O26" s="696">
        <f>'4 - Electr UW allocation ktoe'!N$35</f>
        <v>0.2</v>
      </c>
      <c r="P26" s="696">
        <f>'4 - Electr UW allocation ktoe'!O$35</f>
        <v>0.2</v>
      </c>
      <c r="Q26" s="696">
        <f>'4 - Electr UW allocation ktoe'!P$35</f>
        <v>0.2</v>
      </c>
      <c r="R26" s="696">
        <f>'4 - Electr UW allocation ktoe'!Q$35</f>
        <v>0.2</v>
      </c>
      <c r="S26" s="696">
        <f>'4 - Electr UW allocation ktoe'!R$35</f>
        <v>0.2</v>
      </c>
      <c r="T26" s="696">
        <f>'4 - Electr UW allocation ktoe'!S$35</f>
        <v>0.2</v>
      </c>
      <c r="U26" s="696">
        <f>'4 - Electr UW allocation ktoe'!T$35</f>
        <v>0.2</v>
      </c>
      <c r="V26" s="696">
        <f>'4 - Electr UW allocation ktoe'!U$35</f>
        <v>0.2</v>
      </c>
      <c r="W26" s="696">
        <f>'4 - Electr UW allocation ktoe'!V$35</f>
        <v>0.2</v>
      </c>
      <c r="X26" s="696">
        <f>'4 - Electr UW allocation ktoe'!W$35</f>
        <v>0.2</v>
      </c>
      <c r="Y26" s="696">
        <f>'4 - Electr UW allocation ktoe'!X$35</f>
        <v>0.2</v>
      </c>
      <c r="Z26" s="696">
        <f>'4 - Electr UW allocation ktoe'!Y$35</f>
        <v>0.2</v>
      </c>
      <c r="AA26" s="696">
        <f>'4 - Electr UW allocation ktoe'!Z$35</f>
        <v>0.2</v>
      </c>
      <c r="AB26" s="696">
        <f>'4 - Electr UW allocation ktoe'!AA$35</f>
        <v>0.2</v>
      </c>
      <c r="AC26" s="696">
        <f>'4 - Electr UW allocation ktoe'!AB$35</f>
        <v>0.2</v>
      </c>
      <c r="AD26" s="696">
        <f>'4 - Electr UW allocation ktoe'!AC$35</f>
        <v>0.2</v>
      </c>
      <c r="AE26" s="696">
        <f>'4 - Electr UW allocation ktoe'!AD$35</f>
        <v>0.2</v>
      </c>
      <c r="AF26" s="696">
        <f>'4 - Electr UW allocation ktoe'!AE$35</f>
        <v>0.2</v>
      </c>
      <c r="AG26" s="696">
        <f>'4 - Electr UW allocation ktoe'!AF$35</f>
        <v>0.2</v>
      </c>
      <c r="AH26" s="696">
        <f>'4 - Electr UW allocation ktoe'!AG$35</f>
        <v>0.2</v>
      </c>
      <c r="AI26" s="696">
        <f>'4 - Electr UW allocation ktoe'!AH$35</f>
        <v>0.2</v>
      </c>
      <c r="AJ26" s="696">
        <f>'4 - Electr UW allocation ktoe'!AI$35</f>
        <v>0.2</v>
      </c>
      <c r="AK26" s="696">
        <f>'4 - Electr UW allocation ktoe'!AJ$35</f>
        <v>0.2</v>
      </c>
      <c r="AL26" s="696">
        <f>'4 - Electr UW allocation ktoe'!AK$35</f>
        <v>0.2</v>
      </c>
      <c r="AM26" s="696">
        <f>'4 - Electr UW allocation ktoe'!AL$35</f>
        <v>0.2</v>
      </c>
      <c r="AN26" s="696">
        <f>'4 - Electr UW allocation ktoe'!AM$35</f>
        <v>0.2</v>
      </c>
      <c r="AO26" s="696">
        <f>'4 - Electr UW allocation ktoe'!AN$35</f>
        <v>0.2</v>
      </c>
      <c r="AP26" s="696">
        <f>'4 - Electr UW allocation ktoe'!AO$35</f>
        <v>0.2</v>
      </c>
      <c r="AQ26" s="696">
        <f>'4 - Electr UW allocation ktoe'!AP$35</f>
        <v>0.2</v>
      </c>
      <c r="AR26" s="696">
        <f>'4 - Electr UW allocation ktoe'!AQ$35</f>
        <v>0.2</v>
      </c>
      <c r="AS26" s="696">
        <f>'4 - Electr UW allocation ktoe'!AR$35</f>
        <v>0.2</v>
      </c>
      <c r="AT26" s="696">
        <f>'4 - Electr UW allocation ktoe'!AS$35</f>
        <v>0.2</v>
      </c>
      <c r="AU26" s="696">
        <f>'4 - Electr UW allocation ktoe'!AT$35</f>
        <v>0.2</v>
      </c>
      <c r="AV26" s="696">
        <f>'4 - Electr UW allocation ktoe'!AU$35</f>
        <v>0.2</v>
      </c>
      <c r="AW26" s="696">
        <f>'4 - Electr UW allocation ktoe'!AV$35</f>
        <v>0.2</v>
      </c>
      <c r="AX26" s="696">
        <f>'4 - Electr UW allocation ktoe'!AW$35</f>
        <v>0.2</v>
      </c>
      <c r="AY26" s="696">
        <f>'4 - Electr UW allocation ktoe'!AX$35</f>
        <v>0.2</v>
      </c>
      <c r="AZ26" s="696">
        <f>'4 - Electr UW allocation ktoe'!AY$35</f>
        <v>0.2</v>
      </c>
      <c r="BA26" s="696">
        <f>'4 - Electr UW allocation ktoe'!AZ$35</f>
        <v>0.2</v>
      </c>
      <c r="BB26" s="696">
        <f>'4 - Electr UW allocation ktoe'!BA$35</f>
        <v>0.2</v>
      </c>
      <c r="BC26" s="696">
        <f>'4 - Electr UW allocation ktoe'!BB$35</f>
        <v>0.2</v>
      </c>
      <c r="BD26" s="696">
        <f>'4 - Electr UW allocation ktoe'!BC$35</f>
        <v>0.2</v>
      </c>
      <c r="BE26" s="696">
        <f>'4 - Electr UW allocation ktoe'!BD$35</f>
        <v>0.2</v>
      </c>
      <c r="BF26" s="696">
        <f>'4 - Electr UW allocation ktoe'!BE$35</f>
        <v>0.2</v>
      </c>
      <c r="BG26" s="696">
        <f>'4 - Electr UW allocation ktoe'!BF$35</f>
        <v>0.2</v>
      </c>
      <c r="BH26" s="696">
        <f>'4 - Electr UW allocation ktoe'!BG$35</f>
        <v>0.2</v>
      </c>
      <c r="BI26" s="696">
        <f>'4 - Electr UW allocation ktoe'!BH$35</f>
        <v>0.2</v>
      </c>
    </row>
    <row r="27" spans="1:61" x14ac:dyDescent="0.2">
      <c r="A27" s="694" t="s">
        <v>6</v>
      </c>
      <c r="B27" s="694" t="s">
        <v>1013</v>
      </c>
      <c r="C27" s="694" t="s">
        <v>1017</v>
      </c>
      <c r="D27" s="694" t="s">
        <v>14</v>
      </c>
      <c r="E27" s="696" t="s">
        <v>1024</v>
      </c>
      <c r="F27" s="699" t="s">
        <v>1052</v>
      </c>
      <c r="G27" s="696" t="s">
        <v>13</v>
      </c>
      <c r="H27" s="700">
        <f>'4 - Electr UW allocation ktoe'!G$37</f>
        <v>0.10453879941434846</v>
      </c>
      <c r="I27" s="700">
        <f>'4 - Electr UW allocation ktoe'!H$37</f>
        <v>0.10650073206442166</v>
      </c>
      <c r="J27" s="700">
        <f>'4 - Electr UW allocation ktoe'!I$37</f>
        <v>0.10846266471449487</v>
      </c>
      <c r="K27" s="700">
        <f>'4 - Electr UW allocation ktoe'!J$37</f>
        <v>0.11042459736456807</v>
      </c>
      <c r="L27" s="700">
        <f>'4 - Electr UW allocation ktoe'!K$37</f>
        <v>0.11238653001464129</v>
      </c>
      <c r="M27" s="700">
        <f>'4 - Electr UW allocation ktoe'!L$37</f>
        <v>0.11434846266471449</v>
      </c>
      <c r="N27" s="700">
        <f>'4 - Electr UW allocation ktoe'!M$37</f>
        <v>0.11631039531478769</v>
      </c>
      <c r="O27" s="700">
        <f>'4 - Electr UW allocation ktoe'!N$37</f>
        <v>0.1182723279648609</v>
      </c>
      <c r="P27" s="700">
        <f>'4 - Electr UW allocation ktoe'!O$37</f>
        <v>0.12023426061493411</v>
      </c>
      <c r="Q27" s="700">
        <f>'4 - Electr UW allocation ktoe'!P$37</f>
        <v>0.12219619326500732</v>
      </c>
      <c r="R27" s="700">
        <f>'4 - Electr UW allocation ktoe'!Q$37</f>
        <v>0.12415812591508052</v>
      </c>
      <c r="S27" s="700">
        <f>'4 - Electr UW allocation ktoe'!R$37</f>
        <v>0.12612005856515374</v>
      </c>
      <c r="T27" s="700">
        <f>'4 - Electr UW allocation ktoe'!S$37</f>
        <v>0.12808199121522693</v>
      </c>
      <c r="U27" s="700">
        <f>'4 - Electr UW allocation ktoe'!T$37</f>
        <v>0.13004392386530014</v>
      </c>
      <c r="V27" s="700">
        <f>'4 - Electr UW allocation ktoe'!U$37</f>
        <v>0.13200585651537333</v>
      </c>
      <c r="W27" s="700">
        <f>'4 - Electr UW allocation ktoe'!V$37</f>
        <v>0.13396778916544655</v>
      </c>
      <c r="X27" s="700">
        <f>'4 - Electr UW allocation ktoe'!W$37</f>
        <v>0.13592972181551977</v>
      </c>
      <c r="Y27" s="700">
        <f>'4 - Electr UW allocation ktoe'!X$37</f>
        <v>0.13789165446559296</v>
      </c>
      <c r="Z27" s="700">
        <f>'4 - Electr UW allocation ktoe'!Y$37</f>
        <v>0.13985358711566617</v>
      </c>
      <c r="AA27" s="700">
        <f>'4 - Electr UW allocation ktoe'!Z$37</f>
        <v>0.14181551976573939</v>
      </c>
      <c r="AB27" s="700">
        <f>'4 - Electr UW allocation ktoe'!AA$37</f>
        <v>0.14377745241581258</v>
      </c>
      <c r="AC27" s="700">
        <f>'4 - Electr UW allocation ktoe'!AB$37</f>
        <v>0.1457393850658858</v>
      </c>
      <c r="AD27" s="700">
        <f>'4 - Electr UW allocation ktoe'!AC$37</f>
        <v>0.14770131771595901</v>
      </c>
      <c r="AE27" s="700">
        <f>'4 - Electr UW allocation ktoe'!AD$37</f>
        <v>0.14966325036603223</v>
      </c>
      <c r="AF27" s="700">
        <f>'4 - Electr UW allocation ktoe'!AE$37</f>
        <v>0.15162518301610542</v>
      </c>
      <c r="AG27" s="700">
        <f>'4 - Electr UW allocation ktoe'!AF$37</f>
        <v>0.15358711566617861</v>
      </c>
      <c r="AH27" s="700">
        <f>'4 - Electr UW allocation ktoe'!AG$37</f>
        <v>0.1555490483162518</v>
      </c>
      <c r="AI27" s="700">
        <f>'4 - Electr UW allocation ktoe'!AH$37</f>
        <v>0.15751098096632501</v>
      </c>
      <c r="AJ27" s="700">
        <f>'4 - Electr UW allocation ktoe'!AI$37</f>
        <v>0.15947291361639823</v>
      </c>
      <c r="AK27" s="700">
        <f>'4 - Electr UW allocation ktoe'!AJ$37</f>
        <v>0.16143484626647142</v>
      </c>
      <c r="AL27" s="700">
        <f>'4 - Electr UW allocation ktoe'!AK$37</f>
        <v>0.16339677891654464</v>
      </c>
      <c r="AM27" s="700">
        <f>'4 - Electr UW allocation ktoe'!AL$37</f>
        <v>0.16535871156661788</v>
      </c>
      <c r="AN27" s="700">
        <f>'4 - Electr UW allocation ktoe'!AM$37</f>
        <v>0.16732064421669107</v>
      </c>
      <c r="AO27" s="700">
        <f>'4 - Electr UW allocation ktoe'!AN$37</f>
        <v>0.16928257686676429</v>
      </c>
      <c r="AP27" s="700">
        <f>'4 - Electr UW allocation ktoe'!AO$37</f>
        <v>0.17124450951683748</v>
      </c>
      <c r="AQ27" s="700">
        <f>'4 - Electr UW allocation ktoe'!AP$37</f>
        <v>0.17320644216691067</v>
      </c>
      <c r="AR27" s="700">
        <f>'4 - Electr UW allocation ktoe'!AQ$37</f>
        <v>0.17516837481698389</v>
      </c>
      <c r="AS27" s="700">
        <f>'4 - Electr UW allocation ktoe'!AR$37</f>
        <v>0.17713030746705707</v>
      </c>
      <c r="AT27" s="700">
        <f>'4 - Electr UW allocation ktoe'!AS$37</f>
        <v>0.17909224011713029</v>
      </c>
      <c r="AU27" s="700">
        <f>'4 - Electr UW allocation ktoe'!AT$37</f>
        <v>0.18105417276720348</v>
      </c>
      <c r="AV27" s="700">
        <f>'4 - Electr UW allocation ktoe'!AU$37</f>
        <v>0.18301610541727673</v>
      </c>
      <c r="AW27" s="700">
        <f>'4 - Electr UW allocation ktoe'!AV$37</f>
        <v>0.18497803806734991</v>
      </c>
      <c r="AX27" s="700">
        <f>'4 - Electr UW allocation ktoe'!AW$37</f>
        <v>0.18693997071742313</v>
      </c>
      <c r="AY27" s="700">
        <f>'4 - Electr UW allocation ktoe'!AX$37</f>
        <v>0.18890190336749635</v>
      </c>
      <c r="AZ27" s="700">
        <f>'4 - Electr UW allocation ktoe'!AY$37</f>
        <v>0.19086383601756954</v>
      </c>
      <c r="BA27" s="700">
        <f>'4 - Electr UW allocation ktoe'!AZ$37</f>
        <v>0.19282576866764276</v>
      </c>
      <c r="BB27" s="700">
        <f>'4 - Electr UW allocation ktoe'!BA$37</f>
        <v>0.194787701317716</v>
      </c>
      <c r="BC27" s="700">
        <f>'4 - Electr UW allocation ktoe'!BB$37</f>
        <v>0.19674963396778913</v>
      </c>
      <c r="BD27" s="700">
        <f>'4 - Electr UW allocation ktoe'!BC$37</f>
        <v>0.19871156661786232</v>
      </c>
      <c r="BE27" s="700">
        <f>'4 - Electr UW allocation ktoe'!BD$37</f>
        <v>0.20067349926793557</v>
      </c>
      <c r="BF27" s="700">
        <f>'4 - Electr UW allocation ktoe'!BE$37</f>
        <v>0.20263543191800878</v>
      </c>
      <c r="BG27" s="700">
        <f>'4 - Electr UW allocation ktoe'!BF$37</f>
        <v>0.20459736456808197</v>
      </c>
      <c r="BH27" s="700">
        <f>'4 - Electr UW allocation ktoe'!BG$37</f>
        <v>0.20655929721815519</v>
      </c>
      <c r="BI27" s="700">
        <f>'4 - Electr UW allocation ktoe'!BH$37</f>
        <v>0.20852122986822841</v>
      </c>
    </row>
    <row r="28" spans="1:61" s="695" customFormat="1" x14ac:dyDescent="0.2">
      <c r="A28" s="695" t="s">
        <v>6</v>
      </c>
      <c r="B28" s="695" t="s">
        <v>1013</v>
      </c>
      <c r="C28" s="695" t="s">
        <v>1014</v>
      </c>
      <c r="D28" s="695" t="s">
        <v>25</v>
      </c>
      <c r="G28" s="695" t="s">
        <v>9</v>
      </c>
      <c r="AN28" s="695">
        <v>-95</v>
      </c>
      <c r="AO28" s="695">
        <v>-85</v>
      </c>
      <c r="AP28" s="695">
        <v>-94</v>
      </c>
      <c r="AQ28" s="695">
        <v>-78</v>
      </c>
      <c r="AR28" s="695">
        <v>-81</v>
      </c>
      <c r="AS28" s="695">
        <v>-85</v>
      </c>
      <c r="AT28" s="695">
        <v>-90</v>
      </c>
      <c r="AU28" s="695">
        <v>-96</v>
      </c>
      <c r="AV28" s="695">
        <v>-92</v>
      </c>
      <c r="AW28" s="695">
        <v>-103</v>
      </c>
      <c r="AX28" s="695">
        <v>-81</v>
      </c>
      <c r="AY28" s="695">
        <v>-90</v>
      </c>
      <c r="AZ28" s="695">
        <v>-73</v>
      </c>
      <c r="BA28" s="695">
        <v>-57</v>
      </c>
      <c r="BB28" s="695">
        <v>-79</v>
      </c>
      <c r="BC28" s="695">
        <v>-73</v>
      </c>
      <c r="BD28" s="695">
        <v>-59</v>
      </c>
      <c r="BE28" s="695">
        <v>-45</v>
      </c>
      <c r="BF28" s="695">
        <v>-29</v>
      </c>
      <c r="BG28" s="695">
        <v>-36</v>
      </c>
      <c r="BH28" s="695">
        <v>-58</v>
      </c>
      <c r="BI28" s="695">
        <v>-68</v>
      </c>
    </row>
    <row r="29" spans="1:61" x14ac:dyDescent="0.2">
      <c r="A29" s="694" t="s">
        <v>6</v>
      </c>
      <c r="B29" s="694" t="s">
        <v>1013</v>
      </c>
      <c r="C29" s="694" t="s">
        <v>1014</v>
      </c>
      <c r="D29" s="694" t="s">
        <v>25</v>
      </c>
      <c r="E29" s="696" t="s">
        <v>1074</v>
      </c>
      <c r="F29" s="699" t="s">
        <v>1047</v>
      </c>
      <c r="G29" s="694" t="s">
        <v>11</v>
      </c>
      <c r="H29" s="705"/>
      <c r="I29" s="705"/>
      <c r="J29" s="705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705"/>
      <c r="AB29" s="705"/>
      <c r="AC29" s="705"/>
      <c r="AD29" s="705"/>
      <c r="AE29" s="705"/>
      <c r="AF29" s="705"/>
      <c r="AG29" s="705"/>
      <c r="AH29" s="705"/>
      <c r="AI29" s="705"/>
      <c r="AJ29" s="705"/>
      <c r="AK29" s="705"/>
      <c r="AL29" s="705"/>
      <c r="AM29" s="705"/>
      <c r="AN29" s="694">
        <v>1</v>
      </c>
      <c r="AO29" s="694">
        <v>1</v>
      </c>
      <c r="AP29" s="694">
        <v>1</v>
      </c>
      <c r="AQ29" s="694">
        <v>1</v>
      </c>
      <c r="AR29" s="694">
        <v>1</v>
      </c>
      <c r="AS29" s="694">
        <v>1</v>
      </c>
      <c r="AT29" s="694">
        <v>1</v>
      </c>
      <c r="AU29" s="694">
        <v>1</v>
      </c>
      <c r="AV29" s="694">
        <v>1</v>
      </c>
      <c r="AW29" s="694">
        <v>1</v>
      </c>
      <c r="AX29" s="694">
        <v>1</v>
      </c>
      <c r="AY29" s="694">
        <v>1</v>
      </c>
      <c r="AZ29" s="694">
        <v>1</v>
      </c>
      <c r="BA29" s="694">
        <v>1</v>
      </c>
      <c r="BB29" s="694">
        <v>1</v>
      </c>
      <c r="BC29" s="694">
        <v>1</v>
      </c>
      <c r="BD29" s="694">
        <v>1</v>
      </c>
      <c r="BE29" s="694">
        <v>1</v>
      </c>
      <c r="BF29" s="694">
        <v>1</v>
      </c>
      <c r="BG29" s="694">
        <v>1</v>
      </c>
      <c r="BH29" s="694">
        <v>1</v>
      </c>
      <c r="BI29" s="694">
        <v>1</v>
      </c>
    </row>
    <row r="30" spans="1:61" x14ac:dyDescent="0.2">
      <c r="A30" s="694" t="s">
        <v>6</v>
      </c>
      <c r="B30" s="694" t="s">
        <v>1013</v>
      </c>
      <c r="C30" s="694" t="s">
        <v>1014</v>
      </c>
      <c r="D30" s="694" t="s">
        <v>25</v>
      </c>
      <c r="E30" s="696" t="s">
        <v>1074</v>
      </c>
      <c r="F30" s="699" t="s">
        <v>1047</v>
      </c>
      <c r="G30" s="696" t="s">
        <v>12</v>
      </c>
      <c r="H30" s="706"/>
      <c r="I30" s="706"/>
      <c r="J30" s="706"/>
      <c r="K30" s="706"/>
      <c r="L30" s="706"/>
      <c r="M30" s="706"/>
      <c r="N30" s="706"/>
      <c r="O30" s="706"/>
      <c r="P30" s="706"/>
      <c r="Q30" s="706"/>
      <c r="R30" s="706"/>
      <c r="S30" s="706"/>
      <c r="T30" s="706"/>
      <c r="U30" s="706"/>
      <c r="V30" s="706"/>
      <c r="W30" s="706"/>
      <c r="X30" s="706"/>
      <c r="Y30" s="706"/>
      <c r="Z30" s="706"/>
      <c r="AA30" s="706"/>
      <c r="AB30" s="706"/>
      <c r="AC30" s="706"/>
      <c r="AD30" s="706"/>
      <c r="AE30" s="706"/>
      <c r="AF30" s="706"/>
      <c r="AG30" s="706"/>
      <c r="AH30" s="706"/>
      <c r="AI30" s="706"/>
      <c r="AJ30" s="706"/>
      <c r="AK30" s="706"/>
      <c r="AL30" s="706"/>
      <c r="AM30" s="706"/>
      <c r="AN30" s="700">
        <f>'3 Heat eta and phi'!AJ$21</f>
        <v>0.37061538562698515</v>
      </c>
      <c r="AO30" s="700">
        <f>'3 Heat eta and phi'!AK$21</f>
        <v>0.37678757180985728</v>
      </c>
      <c r="AP30" s="700">
        <f>'3 Heat eta and phi'!AL$21</f>
        <v>0.38741092067264526</v>
      </c>
      <c r="AQ30" s="700">
        <f>'3 Heat eta and phi'!AM$21</f>
        <v>0.383268005286727</v>
      </c>
      <c r="AR30" s="700">
        <f>'3 Heat eta and phi'!AN$21</f>
        <v>0.39361997933234427</v>
      </c>
      <c r="AS30" s="700">
        <f>'3 Heat eta and phi'!AO$21</f>
        <v>0.40715832414469166</v>
      </c>
      <c r="AT30" s="700">
        <f>'3 Heat eta and phi'!AP$21</f>
        <v>0.41465054901440324</v>
      </c>
      <c r="AU30" s="700">
        <f>'3 Heat eta and phi'!AQ$21</f>
        <v>0.40584455533179142</v>
      </c>
      <c r="AV30" s="700">
        <f>'3 Heat eta and phi'!AR$21</f>
        <v>0.4151583306213521</v>
      </c>
      <c r="AW30" s="700">
        <f>'3 Heat eta and phi'!AS$21</f>
        <v>0.43862096220278957</v>
      </c>
      <c r="AX30" s="700">
        <f>'3 Heat eta and phi'!AT$21</f>
        <v>0.44758791805257503</v>
      </c>
      <c r="AY30" s="700">
        <f>'3 Heat eta and phi'!AU$21</f>
        <v>0.44657128563417114</v>
      </c>
      <c r="AZ30" s="700">
        <f>'3 Heat eta and phi'!AV$21</f>
        <v>0.45050456715809217</v>
      </c>
      <c r="BA30" s="700">
        <f>'3 Heat eta and phi'!AW$21</f>
        <v>0.44928545717019908</v>
      </c>
      <c r="BB30" s="700">
        <f>'3 Heat eta and phi'!AX$21</f>
        <v>0.44282161656391661</v>
      </c>
      <c r="BC30" s="700">
        <f>'3 Heat eta and phi'!AY$21</f>
        <v>0.4474011718435042</v>
      </c>
      <c r="BD30" s="700">
        <f>'3 Heat eta and phi'!AZ$21</f>
        <v>0.42440799931491724</v>
      </c>
      <c r="BE30" s="700">
        <f>'3 Heat eta and phi'!BA$21</f>
        <v>0.43407536964877846</v>
      </c>
      <c r="BF30" s="700">
        <f>'3 Heat eta and phi'!BB$21</f>
        <v>0.43033233297466611</v>
      </c>
      <c r="BG30" s="700">
        <f>'3 Heat eta and phi'!BC$21</f>
        <v>0.42931747399306813</v>
      </c>
      <c r="BH30" s="700">
        <f>'3 Heat eta and phi'!BD$21</f>
        <v>0.4373933131244585</v>
      </c>
      <c r="BI30" s="700">
        <f>'3 Heat eta and phi'!BE$21</f>
        <v>0.44952489502727749</v>
      </c>
    </row>
    <row r="31" spans="1:61" x14ac:dyDescent="0.2">
      <c r="A31" s="694" t="s">
        <v>6</v>
      </c>
      <c r="B31" s="694" t="s">
        <v>1013</v>
      </c>
      <c r="C31" s="694" t="s">
        <v>1014</v>
      </c>
      <c r="D31" s="694" t="s">
        <v>25</v>
      </c>
      <c r="E31" s="696" t="s">
        <v>1074</v>
      </c>
      <c r="F31" s="699" t="s">
        <v>1047</v>
      </c>
      <c r="G31" s="696" t="s">
        <v>13</v>
      </c>
      <c r="H31" s="706"/>
      <c r="I31" s="706"/>
      <c r="J31" s="706"/>
      <c r="K31" s="706"/>
      <c r="L31" s="706"/>
      <c r="M31" s="706"/>
      <c r="N31" s="706"/>
      <c r="O31" s="706"/>
      <c r="P31" s="706"/>
      <c r="Q31" s="706"/>
      <c r="R31" s="706"/>
      <c r="S31" s="706"/>
      <c r="T31" s="706"/>
      <c r="U31" s="706"/>
      <c r="V31" s="706"/>
      <c r="W31" s="706"/>
      <c r="X31" s="706"/>
      <c r="Y31" s="706"/>
      <c r="Z31" s="706"/>
      <c r="AA31" s="706"/>
      <c r="AB31" s="706"/>
      <c r="AC31" s="706"/>
      <c r="AD31" s="706"/>
      <c r="AE31" s="706"/>
      <c r="AF31" s="706"/>
      <c r="AG31" s="706"/>
      <c r="AH31" s="706"/>
      <c r="AI31" s="706"/>
      <c r="AJ31" s="706"/>
      <c r="AK31" s="706"/>
      <c r="AL31" s="706"/>
      <c r="AM31" s="706"/>
      <c r="AN31" s="700">
        <f>'3 Heat eta and phi'!AJ$25</f>
        <v>0.67578169740006877</v>
      </c>
      <c r="AO31" s="700">
        <f>'3 Heat eta and phi'!AK$25</f>
        <v>0.67646890390562375</v>
      </c>
      <c r="AP31" s="700">
        <f>'3 Heat eta and phi'!AL$25</f>
        <v>0.67549536135608745</v>
      </c>
      <c r="AQ31" s="700">
        <f>'3 Heat eta and phi'!AM$25</f>
        <v>0.67469362043294012</v>
      </c>
      <c r="AR31" s="700">
        <f>'3 Heat eta and phi'!AN$25</f>
        <v>0.67666933913641047</v>
      </c>
      <c r="AS31" s="700">
        <f>'3 Heat eta and phi'!AO$25</f>
        <v>0.6753808269384951</v>
      </c>
      <c r="AT31" s="700">
        <f>'3 Heat eta and phi'!AP$25</f>
        <v>0.67526629252090253</v>
      </c>
      <c r="AU31" s="700">
        <f>'3 Heat eta and phi'!AQ$25</f>
        <v>0.67495132287252324</v>
      </c>
      <c r="AV31" s="700">
        <f>'3 Heat eta and phi'!AR$25</f>
        <v>0.67540946054289319</v>
      </c>
      <c r="AW31" s="700">
        <f>'3 Heat eta and phi'!AS$25</f>
        <v>0.67555262856488385</v>
      </c>
      <c r="AX31" s="700">
        <f>'3 Heat eta and phi'!AT$25</f>
        <v>0.67518039170770816</v>
      </c>
      <c r="AY31" s="700">
        <f>'3 Heat eta and phi'!AU$25</f>
        <v>0.6750658572901157</v>
      </c>
      <c r="AZ31" s="700">
        <f>'3 Heat eta and phi'!AV$25</f>
        <v>0.67523765891650445</v>
      </c>
      <c r="BA31" s="700">
        <f>'3 Heat eta and phi'!AW$25</f>
        <v>0.67509449089451379</v>
      </c>
      <c r="BB31" s="700">
        <f>'3 Heat eta and phi'!AX$25</f>
        <v>0.67497995647692133</v>
      </c>
      <c r="BC31" s="700">
        <f>'3 Heat eta and phi'!AY$25</f>
        <v>0.67500859008131942</v>
      </c>
      <c r="BD31" s="700">
        <f>'3 Heat eta and phi'!AZ$25</f>
        <v>0.67563852937807811</v>
      </c>
      <c r="BE31" s="700">
        <f>'3 Heat eta and phi'!BA$25</f>
        <v>0.67555262856488385</v>
      </c>
      <c r="BF31" s="700">
        <f>'3 Heat eta and phi'!BB$25</f>
        <v>0.67666933913641047</v>
      </c>
      <c r="BG31" s="700">
        <f>'3 Heat eta and phi'!BC$25</f>
        <v>0.67555262856488385</v>
      </c>
      <c r="BH31" s="700">
        <f>'3 Heat eta and phi'!BD$25</f>
        <v>0.67592486542205932</v>
      </c>
      <c r="BI31" s="700">
        <f>'3 Heat eta and phi'!BE$25</f>
        <v>0.67632573588363309</v>
      </c>
    </row>
    <row r="32" spans="1:61" s="695" customFormat="1" x14ac:dyDescent="0.2">
      <c r="A32" s="695" t="s">
        <v>6</v>
      </c>
      <c r="B32" s="695" t="s">
        <v>1013</v>
      </c>
      <c r="C32" s="695" t="s">
        <v>1014</v>
      </c>
      <c r="D32" s="695" t="s">
        <v>41</v>
      </c>
      <c r="G32" s="695" t="s">
        <v>9</v>
      </c>
      <c r="AN32" s="695">
        <v>-313</v>
      </c>
      <c r="AO32" s="695">
        <v>-375</v>
      </c>
      <c r="AP32" s="695">
        <v>-449</v>
      </c>
      <c r="AQ32" s="695">
        <v>-460</v>
      </c>
      <c r="AR32" s="695">
        <v>-484</v>
      </c>
      <c r="AS32" s="695">
        <v>-499</v>
      </c>
      <c r="AT32" s="695">
        <v>-472</v>
      </c>
      <c r="AU32" s="695">
        <v>-442</v>
      </c>
      <c r="AV32" s="695">
        <v>-428</v>
      </c>
      <c r="AW32" s="695">
        <v>-349</v>
      </c>
      <c r="AX32" s="695">
        <v>-308</v>
      </c>
      <c r="AY32" s="695">
        <v>-373</v>
      </c>
      <c r="AZ32" s="695">
        <v>-367</v>
      </c>
      <c r="BA32" s="695">
        <v>-360</v>
      </c>
      <c r="BB32" s="695">
        <v>-369</v>
      </c>
      <c r="BC32" s="695">
        <v>-376</v>
      </c>
      <c r="BD32" s="695">
        <v>-354</v>
      </c>
      <c r="BE32" s="695">
        <v>-271</v>
      </c>
      <c r="BF32" s="695">
        <v>-253</v>
      </c>
      <c r="BG32" s="695">
        <v>-233</v>
      </c>
      <c r="BH32" s="695">
        <v>-249</v>
      </c>
      <c r="BI32" s="695">
        <v>-324</v>
      </c>
    </row>
    <row r="33" spans="1:61" x14ac:dyDescent="0.2">
      <c r="A33" s="694" t="s">
        <v>6</v>
      </c>
      <c r="B33" s="694" t="s">
        <v>1013</v>
      </c>
      <c r="C33" s="694" t="s">
        <v>1014</v>
      </c>
      <c r="D33" s="694" t="s">
        <v>41</v>
      </c>
      <c r="E33" s="696" t="s">
        <v>1074</v>
      </c>
      <c r="F33" s="699" t="s">
        <v>1047</v>
      </c>
      <c r="G33" s="694" t="s">
        <v>11</v>
      </c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705"/>
      <c r="AB33" s="705"/>
      <c r="AC33" s="705"/>
      <c r="AD33" s="705"/>
      <c r="AE33" s="705"/>
      <c r="AF33" s="705"/>
      <c r="AG33" s="705"/>
      <c r="AH33" s="705"/>
      <c r="AI33" s="705"/>
      <c r="AJ33" s="705"/>
      <c r="AK33" s="705"/>
      <c r="AL33" s="705"/>
      <c r="AM33" s="705"/>
      <c r="AN33" s="694">
        <v>1</v>
      </c>
      <c r="AO33" s="694">
        <v>1</v>
      </c>
      <c r="AP33" s="694">
        <v>1</v>
      </c>
      <c r="AQ33" s="694">
        <v>1</v>
      </c>
      <c r="AR33" s="694">
        <v>1</v>
      </c>
      <c r="AS33" s="694">
        <v>1</v>
      </c>
      <c r="AT33" s="694">
        <v>1</v>
      </c>
      <c r="AU33" s="694">
        <v>1</v>
      </c>
      <c r="AV33" s="694">
        <v>1</v>
      </c>
      <c r="AW33" s="694">
        <v>1</v>
      </c>
      <c r="AX33" s="694">
        <v>1</v>
      </c>
      <c r="AY33" s="694">
        <v>1</v>
      </c>
      <c r="AZ33" s="694">
        <v>1</v>
      </c>
      <c r="BA33" s="694">
        <v>1</v>
      </c>
      <c r="BB33" s="694">
        <v>1</v>
      </c>
      <c r="BC33" s="694">
        <v>1</v>
      </c>
      <c r="BD33" s="694">
        <v>1</v>
      </c>
      <c r="BE33" s="694">
        <v>1</v>
      </c>
      <c r="BF33" s="694">
        <v>1</v>
      </c>
      <c r="BG33" s="694">
        <v>1</v>
      </c>
      <c r="BH33" s="694">
        <v>1</v>
      </c>
      <c r="BI33" s="694">
        <v>1</v>
      </c>
    </row>
    <row r="34" spans="1:61" x14ac:dyDescent="0.2">
      <c r="A34" s="694" t="s">
        <v>6</v>
      </c>
      <c r="B34" s="694" t="s">
        <v>1013</v>
      </c>
      <c r="C34" s="694" t="s">
        <v>1014</v>
      </c>
      <c r="D34" s="694" t="s">
        <v>41</v>
      </c>
      <c r="E34" s="696" t="s">
        <v>1074</v>
      </c>
      <c r="F34" s="699" t="s">
        <v>1047</v>
      </c>
      <c r="G34" s="696" t="s">
        <v>12</v>
      </c>
      <c r="H34" s="706"/>
      <c r="I34" s="706"/>
      <c r="J34" s="706"/>
      <c r="K34" s="706"/>
      <c r="L34" s="706"/>
      <c r="M34" s="706"/>
      <c r="N34" s="706"/>
      <c r="O34" s="706"/>
      <c r="P34" s="706"/>
      <c r="Q34" s="706"/>
      <c r="R34" s="706"/>
      <c r="S34" s="706"/>
      <c r="T34" s="706"/>
      <c r="U34" s="706"/>
      <c r="V34" s="706"/>
      <c r="W34" s="706"/>
      <c r="X34" s="706"/>
      <c r="Y34" s="706"/>
      <c r="Z34" s="706"/>
      <c r="AA34" s="706"/>
      <c r="AB34" s="706"/>
      <c r="AC34" s="706"/>
      <c r="AD34" s="706"/>
      <c r="AE34" s="706"/>
      <c r="AF34" s="706"/>
      <c r="AG34" s="706"/>
      <c r="AH34" s="706"/>
      <c r="AI34" s="706"/>
      <c r="AJ34" s="706"/>
      <c r="AK34" s="706"/>
      <c r="AL34" s="706"/>
      <c r="AM34" s="706"/>
      <c r="AN34" s="700">
        <f>'3 Heat eta and phi'!AJ$21</f>
        <v>0.37061538562698515</v>
      </c>
      <c r="AO34" s="700">
        <f>'3 Heat eta and phi'!AK$21</f>
        <v>0.37678757180985728</v>
      </c>
      <c r="AP34" s="700">
        <f>'3 Heat eta and phi'!AL$21</f>
        <v>0.38741092067264526</v>
      </c>
      <c r="AQ34" s="700">
        <f>'3 Heat eta and phi'!AM$21</f>
        <v>0.383268005286727</v>
      </c>
      <c r="AR34" s="700">
        <f>'3 Heat eta and phi'!AN$21</f>
        <v>0.39361997933234427</v>
      </c>
      <c r="AS34" s="700">
        <f>'3 Heat eta and phi'!AO$21</f>
        <v>0.40715832414469166</v>
      </c>
      <c r="AT34" s="700">
        <f>'3 Heat eta and phi'!AP$21</f>
        <v>0.41465054901440324</v>
      </c>
      <c r="AU34" s="700">
        <f>'3 Heat eta and phi'!AQ$21</f>
        <v>0.40584455533179142</v>
      </c>
      <c r="AV34" s="700">
        <f>'3 Heat eta and phi'!AR$21</f>
        <v>0.4151583306213521</v>
      </c>
      <c r="AW34" s="700">
        <f>'3 Heat eta and phi'!AS$21</f>
        <v>0.43862096220278957</v>
      </c>
      <c r="AX34" s="700">
        <f>'3 Heat eta and phi'!AT$21</f>
        <v>0.44758791805257503</v>
      </c>
      <c r="AY34" s="700">
        <f>'3 Heat eta and phi'!AU$21</f>
        <v>0.44657128563417114</v>
      </c>
      <c r="AZ34" s="700">
        <f>'3 Heat eta and phi'!AV$21</f>
        <v>0.45050456715809217</v>
      </c>
      <c r="BA34" s="700">
        <f>'3 Heat eta and phi'!AW$21</f>
        <v>0.44928545717019908</v>
      </c>
      <c r="BB34" s="700">
        <f>'3 Heat eta and phi'!AX$21</f>
        <v>0.44282161656391661</v>
      </c>
      <c r="BC34" s="700">
        <f>'3 Heat eta and phi'!AY$21</f>
        <v>0.4474011718435042</v>
      </c>
      <c r="BD34" s="700">
        <f>'3 Heat eta and phi'!AZ$21</f>
        <v>0.42440799931491724</v>
      </c>
      <c r="BE34" s="700">
        <f>'3 Heat eta and phi'!BA$21</f>
        <v>0.43407536964877846</v>
      </c>
      <c r="BF34" s="700">
        <f>'3 Heat eta and phi'!BB$21</f>
        <v>0.43033233297466611</v>
      </c>
      <c r="BG34" s="700">
        <f>'3 Heat eta and phi'!BC$21</f>
        <v>0.42931747399306813</v>
      </c>
      <c r="BH34" s="700">
        <f>'3 Heat eta and phi'!BD$21</f>
        <v>0.4373933131244585</v>
      </c>
      <c r="BI34" s="700">
        <f>'3 Heat eta and phi'!BE$21</f>
        <v>0.44952489502727749</v>
      </c>
    </row>
    <row r="35" spans="1:61" x14ac:dyDescent="0.2">
      <c r="A35" s="694" t="s">
        <v>6</v>
      </c>
      <c r="B35" s="694" t="s">
        <v>1013</v>
      </c>
      <c r="C35" s="694" t="s">
        <v>1014</v>
      </c>
      <c r="D35" s="694" t="s">
        <v>41</v>
      </c>
      <c r="E35" s="696" t="s">
        <v>1074</v>
      </c>
      <c r="F35" s="699" t="s">
        <v>1047</v>
      </c>
      <c r="G35" s="696" t="s">
        <v>13</v>
      </c>
      <c r="H35" s="706"/>
      <c r="I35" s="706"/>
      <c r="J35" s="706"/>
      <c r="K35" s="706"/>
      <c r="L35" s="706"/>
      <c r="M35" s="706"/>
      <c r="N35" s="706"/>
      <c r="O35" s="706"/>
      <c r="P35" s="706"/>
      <c r="Q35" s="706"/>
      <c r="R35" s="706"/>
      <c r="S35" s="706"/>
      <c r="T35" s="706"/>
      <c r="U35" s="706"/>
      <c r="V35" s="706"/>
      <c r="W35" s="706"/>
      <c r="X35" s="706"/>
      <c r="Y35" s="706"/>
      <c r="Z35" s="706"/>
      <c r="AA35" s="706"/>
      <c r="AB35" s="706"/>
      <c r="AC35" s="706"/>
      <c r="AD35" s="706"/>
      <c r="AE35" s="706"/>
      <c r="AF35" s="706"/>
      <c r="AG35" s="706"/>
      <c r="AH35" s="706"/>
      <c r="AI35" s="706"/>
      <c r="AJ35" s="706"/>
      <c r="AK35" s="706"/>
      <c r="AL35" s="706"/>
      <c r="AM35" s="706"/>
      <c r="AN35" s="700">
        <f>'3 Heat eta and phi'!AJ$25</f>
        <v>0.67578169740006877</v>
      </c>
      <c r="AO35" s="700">
        <f>'3 Heat eta and phi'!AK$25</f>
        <v>0.67646890390562375</v>
      </c>
      <c r="AP35" s="700">
        <f>'3 Heat eta and phi'!AL$25</f>
        <v>0.67549536135608745</v>
      </c>
      <c r="AQ35" s="700">
        <f>'3 Heat eta and phi'!AM$25</f>
        <v>0.67469362043294012</v>
      </c>
      <c r="AR35" s="700">
        <f>'3 Heat eta and phi'!AN$25</f>
        <v>0.67666933913641047</v>
      </c>
      <c r="AS35" s="700">
        <f>'3 Heat eta and phi'!AO$25</f>
        <v>0.6753808269384951</v>
      </c>
      <c r="AT35" s="700">
        <f>'3 Heat eta and phi'!AP$25</f>
        <v>0.67526629252090253</v>
      </c>
      <c r="AU35" s="700">
        <f>'3 Heat eta and phi'!AQ$25</f>
        <v>0.67495132287252324</v>
      </c>
      <c r="AV35" s="700">
        <f>'3 Heat eta and phi'!AR$25</f>
        <v>0.67540946054289319</v>
      </c>
      <c r="AW35" s="700">
        <f>'3 Heat eta and phi'!AS$25</f>
        <v>0.67555262856488385</v>
      </c>
      <c r="AX35" s="700">
        <f>'3 Heat eta and phi'!AT$25</f>
        <v>0.67518039170770816</v>
      </c>
      <c r="AY35" s="700">
        <f>'3 Heat eta and phi'!AU$25</f>
        <v>0.6750658572901157</v>
      </c>
      <c r="AZ35" s="700">
        <f>'3 Heat eta and phi'!AV$25</f>
        <v>0.67523765891650445</v>
      </c>
      <c r="BA35" s="700">
        <f>'3 Heat eta and phi'!AW$25</f>
        <v>0.67509449089451379</v>
      </c>
      <c r="BB35" s="700">
        <f>'3 Heat eta and phi'!AX$25</f>
        <v>0.67497995647692133</v>
      </c>
      <c r="BC35" s="700">
        <f>'3 Heat eta and phi'!AY$25</f>
        <v>0.67500859008131942</v>
      </c>
      <c r="BD35" s="700">
        <f>'3 Heat eta and phi'!AZ$25</f>
        <v>0.67563852937807811</v>
      </c>
      <c r="BE35" s="700">
        <f>'3 Heat eta and phi'!BA$25</f>
        <v>0.67555262856488385</v>
      </c>
      <c r="BF35" s="700">
        <f>'3 Heat eta and phi'!BB$25</f>
        <v>0.67666933913641047</v>
      </c>
      <c r="BG35" s="700">
        <f>'3 Heat eta and phi'!BC$25</f>
        <v>0.67555262856488385</v>
      </c>
      <c r="BH35" s="700">
        <f>'3 Heat eta and phi'!BD$25</f>
        <v>0.67592486542205932</v>
      </c>
      <c r="BI35" s="700">
        <f>'3 Heat eta and phi'!BE$25</f>
        <v>0.67632573588363309</v>
      </c>
    </row>
    <row r="36" spans="1:61" s="695" customFormat="1" x14ac:dyDescent="0.2">
      <c r="A36" s="695" t="s">
        <v>6</v>
      </c>
      <c r="B36" s="695" t="s">
        <v>1013</v>
      </c>
      <c r="C36" s="695" t="s">
        <v>1014</v>
      </c>
      <c r="D36" s="695" t="s">
        <v>19</v>
      </c>
      <c r="G36" s="695" t="s">
        <v>9</v>
      </c>
      <c r="AR36" s="695">
        <v>-15</v>
      </c>
      <c r="AS36" s="695">
        <v>-3</v>
      </c>
      <c r="AT36" s="695">
        <v>-4</v>
      </c>
      <c r="AU36" s="695">
        <v>-4</v>
      </c>
      <c r="AV36" s="695">
        <v>-2</v>
      </c>
    </row>
    <row r="37" spans="1:61" x14ac:dyDescent="0.2">
      <c r="A37" s="694" t="s">
        <v>6</v>
      </c>
      <c r="B37" s="694" t="s">
        <v>1013</v>
      </c>
      <c r="C37" s="694" t="s">
        <v>1014</v>
      </c>
      <c r="D37" s="694" t="s">
        <v>19</v>
      </c>
      <c r="E37" s="696" t="str">
        <f>'2 MD eta and phi'!$A$13</f>
        <v>Industry static diesel engines</v>
      </c>
      <c r="F37" s="699" t="s">
        <v>1048</v>
      </c>
      <c r="G37" s="694" t="s">
        <v>11</v>
      </c>
      <c r="H37" s="705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  <c r="AA37" s="705"/>
      <c r="AB37" s="705"/>
      <c r="AC37" s="705"/>
      <c r="AD37" s="705"/>
      <c r="AE37" s="705"/>
      <c r="AF37" s="705"/>
      <c r="AG37" s="705"/>
      <c r="AH37" s="705"/>
      <c r="AI37" s="705"/>
      <c r="AJ37" s="705"/>
      <c r="AK37" s="705"/>
      <c r="AL37" s="705"/>
      <c r="AM37" s="705"/>
      <c r="AN37" s="705"/>
      <c r="AO37" s="705"/>
      <c r="AP37" s="705"/>
      <c r="AQ37" s="705"/>
      <c r="AR37" s="694">
        <v>1</v>
      </c>
      <c r="AS37" s="694">
        <v>1</v>
      </c>
      <c r="AT37" s="694">
        <v>1</v>
      </c>
      <c r="AU37" s="694">
        <v>1</v>
      </c>
      <c r="AV37" s="694">
        <v>1</v>
      </c>
      <c r="AW37" s="705"/>
      <c r="AX37" s="705"/>
      <c r="AY37" s="705"/>
      <c r="AZ37" s="705"/>
      <c r="BA37" s="705"/>
      <c r="BB37" s="705"/>
      <c r="BC37" s="705"/>
      <c r="BD37" s="705"/>
      <c r="BE37" s="705"/>
      <c r="BF37" s="705"/>
      <c r="BG37" s="705"/>
      <c r="BH37" s="705"/>
      <c r="BI37" s="705"/>
    </row>
    <row r="38" spans="1:61" x14ac:dyDescent="0.2">
      <c r="A38" s="694" t="s">
        <v>6</v>
      </c>
      <c r="B38" s="694" t="s">
        <v>1013</v>
      </c>
      <c r="C38" s="694" t="s">
        <v>1014</v>
      </c>
      <c r="D38" s="694" t="s">
        <v>19</v>
      </c>
      <c r="E38" s="696" t="str">
        <f>'2 MD eta and phi'!$A$13</f>
        <v>Industry static diesel engines</v>
      </c>
      <c r="F38" s="699" t="s">
        <v>1048</v>
      </c>
      <c r="G38" s="696" t="s">
        <v>12</v>
      </c>
      <c r="H38" s="706"/>
      <c r="I38" s="706"/>
      <c r="J38" s="706"/>
      <c r="K38" s="706"/>
      <c r="L38" s="706"/>
      <c r="M38" s="706"/>
      <c r="N38" s="706"/>
      <c r="O38" s="706"/>
      <c r="P38" s="706"/>
      <c r="Q38" s="706"/>
      <c r="R38" s="706"/>
      <c r="S38" s="706"/>
      <c r="T38" s="706"/>
      <c r="U38" s="706"/>
      <c r="V38" s="706"/>
      <c r="W38" s="706"/>
      <c r="X38" s="706"/>
      <c r="Y38" s="706"/>
      <c r="Z38" s="706"/>
      <c r="AA38" s="706"/>
      <c r="AB38" s="706"/>
      <c r="AC38" s="706"/>
      <c r="AD38" s="706"/>
      <c r="AE38" s="706"/>
      <c r="AF38" s="706"/>
      <c r="AG38" s="706"/>
      <c r="AH38" s="706"/>
      <c r="AI38" s="706"/>
      <c r="AJ38" s="706"/>
      <c r="AK38" s="706"/>
      <c r="AL38" s="706"/>
      <c r="AM38" s="706"/>
      <c r="AN38" s="706"/>
      <c r="AO38" s="706"/>
      <c r="AP38" s="706"/>
      <c r="AQ38" s="706"/>
      <c r="AR38" s="696">
        <f>'2 MD eta and phi'!AP$13</f>
        <v>0.28599999999999998</v>
      </c>
      <c r="AS38" s="696">
        <f>'2 MD eta and phi'!AQ$13</f>
        <v>0.28699999999999998</v>
      </c>
      <c r="AT38" s="696">
        <f>'2 MD eta and phi'!AR$13</f>
        <v>0.28799999999999998</v>
      </c>
      <c r="AU38" s="696">
        <f>'2 MD eta and phi'!AS$13</f>
        <v>0.28899999999999998</v>
      </c>
      <c r="AV38" s="696">
        <f>'2 MD eta and phi'!AT$13</f>
        <v>0.28999999999999998</v>
      </c>
      <c r="AW38" s="706"/>
      <c r="AX38" s="706"/>
      <c r="AY38" s="706"/>
      <c r="AZ38" s="706"/>
      <c r="BA38" s="706"/>
      <c r="BB38" s="706"/>
      <c r="BC38" s="706"/>
      <c r="BD38" s="706"/>
      <c r="BE38" s="706"/>
      <c r="BF38" s="706"/>
      <c r="BG38" s="706"/>
      <c r="BH38" s="706"/>
      <c r="BI38" s="706"/>
    </row>
    <row r="39" spans="1:61" x14ac:dyDescent="0.2">
      <c r="A39" s="694" t="s">
        <v>6</v>
      </c>
      <c r="B39" s="694" t="s">
        <v>1013</v>
      </c>
      <c r="C39" s="694" t="s">
        <v>1014</v>
      </c>
      <c r="D39" s="694" t="s">
        <v>19</v>
      </c>
      <c r="E39" s="696" t="str">
        <f>'2 MD eta and phi'!$A$13</f>
        <v>Industry static diesel engines</v>
      </c>
      <c r="F39" s="699" t="s">
        <v>1048</v>
      </c>
      <c r="G39" s="696" t="s">
        <v>13</v>
      </c>
      <c r="H39" s="706"/>
      <c r="I39" s="706"/>
      <c r="J39" s="706"/>
      <c r="K39" s="706"/>
      <c r="L39" s="706"/>
      <c r="M39" s="706"/>
      <c r="N39" s="706"/>
      <c r="O39" s="706"/>
      <c r="P39" s="706"/>
      <c r="Q39" s="706"/>
      <c r="R39" s="706"/>
      <c r="S39" s="706"/>
      <c r="T39" s="706"/>
      <c r="U39" s="706"/>
      <c r="V39" s="706"/>
      <c r="W39" s="706"/>
      <c r="X39" s="706"/>
      <c r="Y39" s="706"/>
      <c r="Z39" s="706"/>
      <c r="AA39" s="706"/>
      <c r="AB39" s="706"/>
      <c r="AC39" s="706"/>
      <c r="AD39" s="706"/>
      <c r="AE39" s="706"/>
      <c r="AF39" s="706"/>
      <c r="AG39" s="706"/>
      <c r="AH39" s="706"/>
      <c r="AI39" s="706"/>
      <c r="AJ39" s="706"/>
      <c r="AK39" s="706"/>
      <c r="AL39" s="706"/>
      <c r="AM39" s="706"/>
      <c r="AN39" s="706"/>
      <c r="AO39" s="706"/>
      <c r="AP39" s="706"/>
      <c r="AQ39" s="706"/>
      <c r="AR39" s="696">
        <f>1</f>
        <v>1</v>
      </c>
      <c r="AS39" s="696">
        <f>1</f>
        <v>1</v>
      </c>
      <c r="AT39" s="696">
        <f>1</f>
        <v>1</v>
      </c>
      <c r="AU39" s="696">
        <f>1</f>
        <v>1</v>
      </c>
      <c r="AV39" s="696">
        <f>1</f>
        <v>1</v>
      </c>
      <c r="AW39" s="706"/>
      <c r="AX39" s="706"/>
      <c r="AY39" s="706"/>
      <c r="AZ39" s="706"/>
      <c r="BA39" s="706"/>
      <c r="BB39" s="706"/>
      <c r="BC39" s="706"/>
      <c r="BD39" s="706"/>
      <c r="BE39" s="706"/>
      <c r="BF39" s="706"/>
      <c r="BG39" s="706"/>
      <c r="BH39" s="706"/>
      <c r="BI39" s="706"/>
    </row>
    <row r="40" spans="1:61" s="695" customFormat="1" x14ac:dyDescent="0.2">
      <c r="A40" s="695" t="s">
        <v>6</v>
      </c>
      <c r="B40" s="695" t="s">
        <v>1013</v>
      </c>
      <c r="C40" s="695" t="s">
        <v>1014</v>
      </c>
      <c r="D40" s="695" t="s">
        <v>16</v>
      </c>
      <c r="G40" s="695" t="s">
        <v>9</v>
      </c>
      <c r="H40" s="695">
        <v>-67</v>
      </c>
      <c r="I40" s="695">
        <v>-122</v>
      </c>
      <c r="J40" s="695">
        <v>-140</v>
      </c>
      <c r="K40" s="695">
        <v>-178</v>
      </c>
      <c r="L40" s="695">
        <v>-233</v>
      </c>
      <c r="M40" s="695">
        <v>-300</v>
      </c>
      <c r="N40" s="695">
        <v>-342</v>
      </c>
      <c r="O40" s="695">
        <v>-331</v>
      </c>
      <c r="P40" s="695">
        <v>-311</v>
      </c>
      <c r="Q40" s="695">
        <v>-390</v>
      </c>
      <c r="R40" s="695">
        <v>-417</v>
      </c>
      <c r="S40" s="695">
        <v>-493</v>
      </c>
      <c r="T40" s="695">
        <v>-453</v>
      </c>
      <c r="U40" s="695">
        <v>-521</v>
      </c>
      <c r="V40" s="695">
        <v>-441</v>
      </c>
      <c r="W40" s="695">
        <v>-323</v>
      </c>
      <c r="X40" s="695">
        <v>-227</v>
      </c>
      <c r="Y40" s="695">
        <v>-248</v>
      </c>
      <c r="Z40" s="695">
        <v>-276</v>
      </c>
      <c r="AA40" s="695">
        <v>-307</v>
      </c>
      <c r="AB40" s="695">
        <v>-236</v>
      </c>
      <c r="AC40" s="695">
        <v>-229</v>
      </c>
      <c r="AD40" s="695">
        <v>-198</v>
      </c>
      <c r="AE40" s="695">
        <v>-189</v>
      </c>
      <c r="AF40" s="695">
        <v>-180</v>
      </c>
      <c r="AG40" s="695">
        <v>-188</v>
      </c>
      <c r="AH40" s="695">
        <v>-172</v>
      </c>
      <c r="AI40" s="695">
        <v>-166</v>
      </c>
      <c r="AJ40" s="695">
        <v>-173</v>
      </c>
      <c r="AK40" s="695">
        <v>-163</v>
      </c>
      <c r="AL40" s="695">
        <v>-149</v>
      </c>
      <c r="AM40" s="695">
        <v>-141</v>
      </c>
      <c r="AN40" s="695">
        <v>-91</v>
      </c>
      <c r="AO40" s="695">
        <v>-79</v>
      </c>
      <c r="AP40" s="695">
        <v>-97</v>
      </c>
      <c r="AQ40" s="695">
        <v>-102</v>
      </c>
      <c r="AR40" s="695">
        <v>-125</v>
      </c>
      <c r="AS40" s="695">
        <v>-117</v>
      </c>
      <c r="AT40" s="695">
        <v>-128</v>
      </c>
      <c r="AU40" s="695">
        <v>-128</v>
      </c>
      <c r="AV40" s="695">
        <v>-111</v>
      </c>
      <c r="AW40" s="695">
        <v>-129</v>
      </c>
    </row>
    <row r="41" spans="1:61" x14ac:dyDescent="0.2">
      <c r="A41" s="694" t="s">
        <v>6</v>
      </c>
      <c r="B41" s="694" t="s">
        <v>1013</v>
      </c>
      <c r="C41" s="694" t="s">
        <v>1014</v>
      </c>
      <c r="D41" s="694" t="s">
        <v>16</v>
      </c>
      <c r="E41" s="696" t="str">
        <f>'2 MD eta and phi'!$A$13</f>
        <v>Industry static diesel engines</v>
      </c>
      <c r="F41" s="699" t="s">
        <v>1048</v>
      </c>
      <c r="G41" s="694" t="s">
        <v>11</v>
      </c>
      <c r="H41" s="694">
        <v>1</v>
      </c>
      <c r="I41" s="694">
        <v>1</v>
      </c>
      <c r="J41" s="694">
        <v>1</v>
      </c>
      <c r="K41" s="694">
        <v>1</v>
      </c>
      <c r="L41" s="694">
        <v>1</v>
      </c>
      <c r="M41" s="694">
        <v>1</v>
      </c>
      <c r="N41" s="694">
        <v>1</v>
      </c>
      <c r="O41" s="694">
        <v>1</v>
      </c>
      <c r="P41" s="694">
        <v>1</v>
      </c>
      <c r="Q41" s="694">
        <v>1</v>
      </c>
      <c r="R41" s="694">
        <v>1</v>
      </c>
      <c r="S41" s="694">
        <v>1</v>
      </c>
      <c r="T41" s="694">
        <v>1</v>
      </c>
      <c r="U41" s="694">
        <v>1</v>
      </c>
      <c r="V41" s="694">
        <v>1</v>
      </c>
      <c r="W41" s="694">
        <v>1</v>
      </c>
      <c r="X41" s="694">
        <v>1</v>
      </c>
      <c r="Y41" s="694">
        <v>1</v>
      </c>
      <c r="Z41" s="694">
        <v>1</v>
      </c>
      <c r="AA41" s="694">
        <v>1</v>
      </c>
      <c r="AB41" s="694">
        <v>1</v>
      </c>
      <c r="AC41" s="694">
        <v>1</v>
      </c>
      <c r="AD41" s="694">
        <v>1</v>
      </c>
      <c r="AE41" s="694">
        <v>1</v>
      </c>
      <c r="AF41" s="694">
        <v>1</v>
      </c>
      <c r="AG41" s="694">
        <v>1</v>
      </c>
      <c r="AH41" s="694">
        <v>1</v>
      </c>
      <c r="AI41" s="694">
        <v>1</v>
      </c>
      <c r="AJ41" s="694">
        <v>1</v>
      </c>
      <c r="AK41" s="694">
        <v>1</v>
      </c>
      <c r="AL41" s="694">
        <v>1</v>
      </c>
      <c r="AM41" s="694">
        <v>1</v>
      </c>
      <c r="AN41" s="694">
        <v>1</v>
      </c>
      <c r="AO41" s="694">
        <v>1</v>
      </c>
      <c r="AP41" s="694">
        <v>1</v>
      </c>
      <c r="AQ41" s="694">
        <v>1</v>
      </c>
      <c r="AR41" s="694">
        <v>1</v>
      </c>
      <c r="AS41" s="694">
        <v>1</v>
      </c>
      <c r="AT41" s="694">
        <v>1</v>
      </c>
      <c r="AU41" s="694">
        <v>1</v>
      </c>
      <c r="AV41" s="694">
        <v>1</v>
      </c>
      <c r="AW41" s="694">
        <v>1</v>
      </c>
      <c r="AX41" s="705"/>
      <c r="AY41" s="705"/>
      <c r="AZ41" s="705"/>
      <c r="BA41" s="705"/>
      <c r="BB41" s="705"/>
      <c r="BC41" s="705"/>
      <c r="BD41" s="705"/>
      <c r="BE41" s="705"/>
      <c r="BF41" s="705"/>
      <c r="BG41" s="705"/>
      <c r="BH41" s="705"/>
      <c r="BI41" s="705"/>
    </row>
    <row r="42" spans="1:61" x14ac:dyDescent="0.2">
      <c r="A42" s="694" t="s">
        <v>6</v>
      </c>
      <c r="B42" s="694" t="s">
        <v>1013</v>
      </c>
      <c r="C42" s="694" t="s">
        <v>1014</v>
      </c>
      <c r="D42" s="694" t="s">
        <v>16</v>
      </c>
      <c r="E42" s="696" t="str">
        <f>'2 MD eta and phi'!$A$13</f>
        <v>Industry static diesel engines</v>
      </c>
      <c r="F42" s="699" t="s">
        <v>1048</v>
      </c>
      <c r="G42" s="696" t="s">
        <v>12</v>
      </c>
      <c r="H42" s="696">
        <f>'2 MD eta and phi'!F$13</f>
        <v>0.25</v>
      </c>
      <c r="I42" s="696">
        <f>'2 MD eta and phi'!G$13</f>
        <v>0.251</v>
      </c>
      <c r="J42" s="696">
        <f>'2 MD eta and phi'!H$13</f>
        <v>0.252</v>
      </c>
      <c r="K42" s="696">
        <f>'2 MD eta and phi'!I$13</f>
        <v>0.253</v>
      </c>
      <c r="L42" s="696">
        <f>'2 MD eta and phi'!J$13</f>
        <v>0.254</v>
      </c>
      <c r="M42" s="696">
        <f>'2 MD eta and phi'!K$13</f>
        <v>0.255</v>
      </c>
      <c r="N42" s="696">
        <f>'2 MD eta and phi'!L$13</f>
        <v>0.25600000000000001</v>
      </c>
      <c r="O42" s="696">
        <f>'2 MD eta and phi'!M$13</f>
        <v>0.25700000000000001</v>
      </c>
      <c r="P42" s="696">
        <f>'2 MD eta and phi'!N$13</f>
        <v>0.25800000000000001</v>
      </c>
      <c r="Q42" s="696">
        <f>'2 MD eta and phi'!O$13</f>
        <v>0.25900000000000001</v>
      </c>
      <c r="R42" s="696">
        <f>'2 MD eta and phi'!P$13</f>
        <v>0.26</v>
      </c>
      <c r="S42" s="696">
        <f>'2 MD eta and phi'!Q$13</f>
        <v>0.26100000000000001</v>
      </c>
      <c r="T42" s="696">
        <f>'2 MD eta and phi'!R$13</f>
        <v>0.26200000000000001</v>
      </c>
      <c r="U42" s="696">
        <f>'2 MD eta and phi'!S$13</f>
        <v>0.26300000000000001</v>
      </c>
      <c r="V42" s="696">
        <f>'2 MD eta and phi'!T$13</f>
        <v>0.26400000000000001</v>
      </c>
      <c r="W42" s="696">
        <f>'2 MD eta and phi'!U$13</f>
        <v>0.26500000000000001</v>
      </c>
      <c r="X42" s="696">
        <f>'2 MD eta and phi'!V$13</f>
        <v>0.26600000000000001</v>
      </c>
      <c r="Y42" s="696">
        <f>'2 MD eta and phi'!W$13</f>
        <v>0.26700000000000002</v>
      </c>
      <c r="Z42" s="696">
        <f>'2 MD eta and phi'!X$13</f>
        <v>0.26800000000000002</v>
      </c>
      <c r="AA42" s="696">
        <f>'2 MD eta and phi'!Y$13</f>
        <v>0.26900000000000002</v>
      </c>
      <c r="AB42" s="696">
        <f>'2 MD eta and phi'!Z$13</f>
        <v>0.27</v>
      </c>
      <c r="AC42" s="696">
        <f>'2 MD eta and phi'!AA$13</f>
        <v>0.27100000000000002</v>
      </c>
      <c r="AD42" s="696">
        <f>'2 MD eta and phi'!AB$13</f>
        <v>0.27200000000000002</v>
      </c>
      <c r="AE42" s="696">
        <f>'2 MD eta and phi'!AC$13</f>
        <v>0.27300000000000002</v>
      </c>
      <c r="AF42" s="696">
        <f>'2 MD eta and phi'!AD$13</f>
        <v>0.27400000000000002</v>
      </c>
      <c r="AG42" s="696">
        <f>'2 MD eta and phi'!AE$13</f>
        <v>0.27500000000000002</v>
      </c>
      <c r="AH42" s="696">
        <f>'2 MD eta and phi'!AF$13</f>
        <v>0.27600000000000002</v>
      </c>
      <c r="AI42" s="696">
        <f>'2 MD eta and phi'!AG$13</f>
        <v>0.27700000000000002</v>
      </c>
      <c r="AJ42" s="696">
        <f>'2 MD eta and phi'!AH$13</f>
        <v>0.27800000000000002</v>
      </c>
      <c r="AK42" s="696">
        <f>'2 MD eta and phi'!AI$13</f>
        <v>0.27900000000000003</v>
      </c>
      <c r="AL42" s="696">
        <f>'2 MD eta and phi'!AJ$13</f>
        <v>0.28000000000000003</v>
      </c>
      <c r="AM42" s="696">
        <f>'2 MD eta and phi'!AK$13</f>
        <v>0.28100000000000003</v>
      </c>
      <c r="AN42" s="696">
        <f>'2 MD eta and phi'!AL$13</f>
        <v>0.28199999999999997</v>
      </c>
      <c r="AO42" s="696">
        <f>'2 MD eta and phi'!AM$13</f>
        <v>0.28299999999999997</v>
      </c>
      <c r="AP42" s="696">
        <f>'2 MD eta and phi'!AN$13</f>
        <v>0.28399999999999997</v>
      </c>
      <c r="AQ42" s="696">
        <f>'2 MD eta and phi'!AO$13</f>
        <v>0.28499999999999998</v>
      </c>
      <c r="AR42" s="696">
        <f>'2 MD eta and phi'!AP$13</f>
        <v>0.28599999999999998</v>
      </c>
      <c r="AS42" s="696">
        <f>'2 MD eta and phi'!AQ$13</f>
        <v>0.28699999999999998</v>
      </c>
      <c r="AT42" s="696">
        <f>'2 MD eta and phi'!AR$13</f>
        <v>0.28799999999999998</v>
      </c>
      <c r="AU42" s="696">
        <f>'2 MD eta and phi'!AS$13</f>
        <v>0.28899999999999998</v>
      </c>
      <c r="AV42" s="696">
        <f>'2 MD eta and phi'!AT$13</f>
        <v>0.28999999999999998</v>
      </c>
      <c r="AW42" s="696">
        <f>'2 MD eta and phi'!AU$13</f>
        <v>0.29099999999999998</v>
      </c>
      <c r="AX42" s="706"/>
      <c r="AY42" s="706"/>
      <c r="AZ42" s="706"/>
      <c r="BA42" s="706"/>
      <c r="BB42" s="706"/>
      <c r="BC42" s="706"/>
      <c r="BD42" s="706"/>
      <c r="BE42" s="706"/>
      <c r="BF42" s="706"/>
      <c r="BG42" s="706"/>
      <c r="BH42" s="706"/>
      <c r="BI42" s="706"/>
    </row>
    <row r="43" spans="1:61" x14ac:dyDescent="0.2">
      <c r="A43" s="694" t="s">
        <v>6</v>
      </c>
      <c r="B43" s="694" t="s">
        <v>1013</v>
      </c>
      <c r="C43" s="694" t="s">
        <v>1014</v>
      </c>
      <c r="D43" s="694" t="s">
        <v>16</v>
      </c>
      <c r="E43" s="696" t="str">
        <f>'2 MD eta and phi'!$A$13</f>
        <v>Industry static diesel engines</v>
      </c>
      <c r="F43" s="699" t="s">
        <v>1048</v>
      </c>
      <c r="G43" s="696" t="s">
        <v>13</v>
      </c>
      <c r="H43" s="696">
        <f>1</f>
        <v>1</v>
      </c>
      <c r="I43" s="696">
        <f>1</f>
        <v>1</v>
      </c>
      <c r="J43" s="696">
        <f>1</f>
        <v>1</v>
      </c>
      <c r="K43" s="696">
        <f>1</f>
        <v>1</v>
      </c>
      <c r="L43" s="696">
        <f>1</f>
        <v>1</v>
      </c>
      <c r="M43" s="696">
        <f>1</f>
        <v>1</v>
      </c>
      <c r="N43" s="696">
        <f>1</f>
        <v>1</v>
      </c>
      <c r="O43" s="696">
        <f>1</f>
        <v>1</v>
      </c>
      <c r="P43" s="696">
        <f>1</f>
        <v>1</v>
      </c>
      <c r="Q43" s="696">
        <f>1</f>
        <v>1</v>
      </c>
      <c r="R43" s="696">
        <f>1</f>
        <v>1</v>
      </c>
      <c r="S43" s="696">
        <f>1</f>
        <v>1</v>
      </c>
      <c r="T43" s="696">
        <f>1</f>
        <v>1</v>
      </c>
      <c r="U43" s="696">
        <f>1</f>
        <v>1</v>
      </c>
      <c r="V43" s="696">
        <f>1</f>
        <v>1</v>
      </c>
      <c r="W43" s="696">
        <f>1</f>
        <v>1</v>
      </c>
      <c r="X43" s="696">
        <f>1</f>
        <v>1</v>
      </c>
      <c r="Y43" s="696">
        <f>1</f>
        <v>1</v>
      </c>
      <c r="Z43" s="696">
        <f>1</f>
        <v>1</v>
      </c>
      <c r="AA43" s="696">
        <f>1</f>
        <v>1</v>
      </c>
      <c r="AB43" s="696">
        <f>1</f>
        <v>1</v>
      </c>
      <c r="AC43" s="696">
        <f>1</f>
        <v>1</v>
      </c>
      <c r="AD43" s="696">
        <f>1</f>
        <v>1</v>
      </c>
      <c r="AE43" s="696">
        <f>1</f>
        <v>1</v>
      </c>
      <c r="AF43" s="696">
        <f>1</f>
        <v>1</v>
      </c>
      <c r="AG43" s="696">
        <f>1</f>
        <v>1</v>
      </c>
      <c r="AH43" s="696">
        <f>1</f>
        <v>1</v>
      </c>
      <c r="AI43" s="696">
        <f>1</f>
        <v>1</v>
      </c>
      <c r="AJ43" s="696">
        <f>1</f>
        <v>1</v>
      </c>
      <c r="AK43" s="696">
        <f>1</f>
        <v>1</v>
      </c>
      <c r="AL43" s="696">
        <f>1</f>
        <v>1</v>
      </c>
      <c r="AM43" s="696">
        <f>1</f>
        <v>1</v>
      </c>
      <c r="AN43" s="696">
        <f>1</f>
        <v>1</v>
      </c>
      <c r="AO43" s="696">
        <f>1</f>
        <v>1</v>
      </c>
      <c r="AP43" s="696">
        <f>1</f>
        <v>1</v>
      </c>
      <c r="AQ43" s="696">
        <f>1</f>
        <v>1</v>
      </c>
      <c r="AR43" s="696">
        <f>1</f>
        <v>1</v>
      </c>
      <c r="AS43" s="696">
        <f>1</f>
        <v>1</v>
      </c>
      <c r="AT43" s="696">
        <f>1</f>
        <v>1</v>
      </c>
      <c r="AU43" s="696">
        <f>1</f>
        <v>1</v>
      </c>
      <c r="AV43" s="696">
        <f>1</f>
        <v>1</v>
      </c>
      <c r="AW43" s="696">
        <f>1</f>
        <v>1</v>
      </c>
      <c r="AX43" s="706"/>
      <c r="AY43" s="706"/>
      <c r="AZ43" s="706"/>
      <c r="BA43" s="706"/>
      <c r="BB43" s="706"/>
      <c r="BC43" s="706"/>
      <c r="BD43" s="706"/>
      <c r="BE43" s="706"/>
      <c r="BF43" s="706"/>
      <c r="BG43" s="706"/>
      <c r="BH43" s="706"/>
      <c r="BI43" s="706"/>
    </row>
    <row r="44" spans="1:61" s="695" customFormat="1" x14ac:dyDescent="0.2">
      <c r="A44" s="695" t="s">
        <v>6</v>
      </c>
      <c r="B44" s="695" t="s">
        <v>1013</v>
      </c>
      <c r="C44" s="695" t="s">
        <v>1014</v>
      </c>
      <c r="D44" s="695" t="s">
        <v>14</v>
      </c>
      <c r="G44" s="695" t="s">
        <v>9</v>
      </c>
      <c r="AL44" s="695">
        <v>-70</v>
      </c>
      <c r="AM44" s="695">
        <v>-73</v>
      </c>
      <c r="AN44" s="695">
        <v>-95</v>
      </c>
      <c r="AO44" s="695">
        <v>-89</v>
      </c>
      <c r="AP44" s="695">
        <v>-85</v>
      </c>
      <c r="AQ44" s="695">
        <v>-67</v>
      </c>
      <c r="AR44" s="695">
        <v>-74</v>
      </c>
      <c r="AS44" s="695">
        <v>-78</v>
      </c>
      <c r="AT44" s="695">
        <v>-82</v>
      </c>
      <c r="AU44" s="695">
        <v>-82</v>
      </c>
      <c r="AV44" s="695">
        <v>-75</v>
      </c>
      <c r="AW44" s="695">
        <v>-76</v>
      </c>
      <c r="AX44" s="695">
        <v>-43</v>
      </c>
      <c r="AY44" s="695">
        <v>-42</v>
      </c>
      <c r="AZ44" s="695">
        <v>-40</v>
      </c>
      <c r="BA44" s="695">
        <v>-44</v>
      </c>
      <c r="BB44" s="695">
        <v>-43</v>
      </c>
      <c r="BC44" s="695">
        <v>-41</v>
      </c>
      <c r="BD44" s="695">
        <v>-39</v>
      </c>
      <c r="BE44" s="695">
        <v>-40</v>
      </c>
      <c r="BF44" s="695">
        <v>-26</v>
      </c>
      <c r="BG44" s="695">
        <v>-22</v>
      </c>
      <c r="BH44" s="695">
        <v>-32</v>
      </c>
      <c r="BI44" s="695">
        <v>-38</v>
      </c>
    </row>
    <row r="45" spans="1:61" x14ac:dyDescent="0.2">
      <c r="A45" s="694" t="s">
        <v>6</v>
      </c>
      <c r="B45" s="694" t="s">
        <v>1013</v>
      </c>
      <c r="C45" s="694" t="s">
        <v>1014</v>
      </c>
      <c r="D45" s="694" t="s">
        <v>14</v>
      </c>
      <c r="E45" s="696" t="s">
        <v>73</v>
      </c>
      <c r="F45" s="699" t="s">
        <v>1050</v>
      </c>
      <c r="G45" s="696" t="s">
        <v>11</v>
      </c>
      <c r="H45" s="705"/>
      <c r="I45" s="705"/>
      <c r="J45" s="705"/>
      <c r="K45" s="705"/>
      <c r="L45" s="705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  <c r="AA45" s="705"/>
      <c r="AB45" s="705"/>
      <c r="AC45" s="705"/>
      <c r="AD45" s="705"/>
      <c r="AE45" s="705"/>
      <c r="AF45" s="705"/>
      <c r="AG45" s="705"/>
      <c r="AH45" s="705"/>
      <c r="AI45" s="705"/>
      <c r="AJ45" s="705"/>
      <c r="AK45" s="705"/>
      <c r="AL45" s="702">
        <f>'4 - Electr UW allocation ktoe'!AK$24</f>
        <v>0.45</v>
      </c>
      <c r="AM45" s="702">
        <f>'4 - Electr UW allocation ktoe'!AL$24</f>
        <v>0.45</v>
      </c>
      <c r="AN45" s="702">
        <f>'4 - Electr UW allocation ktoe'!AM$24</f>
        <v>0.45</v>
      </c>
      <c r="AO45" s="702">
        <f>'4 - Electr UW allocation ktoe'!AN$24</f>
        <v>0.45</v>
      </c>
      <c r="AP45" s="702">
        <f>'4 - Electr UW allocation ktoe'!AO$24</f>
        <v>0.45</v>
      </c>
      <c r="AQ45" s="702">
        <f>'4 - Electr UW allocation ktoe'!AP$24</f>
        <v>0.45</v>
      </c>
      <c r="AR45" s="702">
        <f>'4 - Electr UW allocation ktoe'!AQ$24</f>
        <v>0.45</v>
      </c>
      <c r="AS45" s="702">
        <f>'4 - Electr UW allocation ktoe'!AR$24</f>
        <v>0.45</v>
      </c>
      <c r="AT45" s="702">
        <f>'4 - Electr UW allocation ktoe'!AS$24</f>
        <v>0.45</v>
      </c>
      <c r="AU45" s="702">
        <f>'4 - Electr UW allocation ktoe'!AT$24</f>
        <v>0.45</v>
      </c>
      <c r="AV45" s="702">
        <f>'4 - Electr UW allocation ktoe'!AU$24</f>
        <v>0.45</v>
      </c>
      <c r="AW45" s="702">
        <f>'4 - Electr UW allocation ktoe'!AV$24</f>
        <v>0.45</v>
      </c>
      <c r="AX45" s="702">
        <f>'4 - Electr UW allocation ktoe'!AW$24</f>
        <v>0.45</v>
      </c>
      <c r="AY45" s="702">
        <f>'4 - Electr UW allocation ktoe'!AX$24</f>
        <v>0.45</v>
      </c>
      <c r="AZ45" s="702">
        <f>'4 - Electr UW allocation ktoe'!AY$24</f>
        <v>0.45</v>
      </c>
      <c r="BA45" s="702">
        <f>'4 - Electr UW allocation ktoe'!AZ$24</f>
        <v>0.45</v>
      </c>
      <c r="BB45" s="702">
        <f>'4 - Electr UW allocation ktoe'!BA$24</f>
        <v>0.45</v>
      </c>
      <c r="BC45" s="702">
        <f>'4 - Electr UW allocation ktoe'!BB$24</f>
        <v>0.45</v>
      </c>
      <c r="BD45" s="702">
        <f>'4 - Electr UW allocation ktoe'!BC$24</f>
        <v>0.45</v>
      </c>
      <c r="BE45" s="702">
        <f>'4 - Electr UW allocation ktoe'!BD$24</f>
        <v>0.45</v>
      </c>
      <c r="BF45" s="702">
        <f>'4 - Electr UW allocation ktoe'!BE$24</f>
        <v>0.45</v>
      </c>
      <c r="BG45" s="702">
        <f>'4 - Electr UW allocation ktoe'!BF$24</f>
        <v>0.45</v>
      </c>
      <c r="BH45" s="702">
        <f>'4 - Electr UW allocation ktoe'!BG$24</f>
        <v>0.45</v>
      </c>
      <c r="BI45" s="702">
        <f>'4 - Electr UW allocation ktoe'!BH$24</f>
        <v>0.45</v>
      </c>
    </row>
    <row r="46" spans="1:61" x14ac:dyDescent="0.2">
      <c r="A46" s="694" t="s">
        <v>6</v>
      </c>
      <c r="B46" s="694" t="s">
        <v>1013</v>
      </c>
      <c r="C46" s="694" t="s">
        <v>1014</v>
      </c>
      <c r="D46" s="694" t="s">
        <v>14</v>
      </c>
      <c r="E46" s="696" t="s">
        <v>73</v>
      </c>
      <c r="F46" s="699" t="s">
        <v>1050</v>
      </c>
      <c r="G46" s="696" t="s">
        <v>12</v>
      </c>
      <c r="H46" s="706"/>
      <c r="I46" s="706"/>
      <c r="J46" s="706"/>
      <c r="K46" s="706"/>
      <c r="L46" s="706"/>
      <c r="M46" s="706"/>
      <c r="N46" s="706"/>
      <c r="O46" s="706"/>
      <c r="P46" s="706"/>
      <c r="Q46" s="706"/>
      <c r="R46" s="706"/>
      <c r="S46" s="706"/>
      <c r="T46" s="706"/>
      <c r="U46" s="706"/>
      <c r="V46" s="706"/>
      <c r="W46" s="706"/>
      <c r="X46" s="706"/>
      <c r="Y46" s="706"/>
      <c r="Z46" s="706"/>
      <c r="AA46" s="706"/>
      <c r="AB46" s="706"/>
      <c r="AC46" s="706"/>
      <c r="AD46" s="706"/>
      <c r="AE46" s="706"/>
      <c r="AF46" s="706"/>
      <c r="AG46" s="706"/>
      <c r="AH46" s="706"/>
      <c r="AI46" s="706"/>
      <c r="AJ46" s="706"/>
      <c r="AK46" s="706"/>
      <c r="AL46" s="696">
        <f>'4 - Electr UW allocation ktoe'!AK$25</f>
        <v>0.79999000000000098</v>
      </c>
      <c r="AM46" s="696">
        <f>'4 - Electr UW allocation ktoe'!AL$25</f>
        <v>0.80332300000000101</v>
      </c>
      <c r="AN46" s="696">
        <f>'4 - Electr UW allocation ktoe'!AM$25</f>
        <v>0.80665600000000104</v>
      </c>
      <c r="AO46" s="696">
        <f>'4 - Electr UW allocation ktoe'!AN$25</f>
        <v>0.80998900000000096</v>
      </c>
      <c r="AP46" s="696">
        <f>'4 - Electr UW allocation ktoe'!AO$25</f>
        <v>0.81332200000000099</v>
      </c>
      <c r="AQ46" s="696">
        <f>'4 - Electr UW allocation ktoe'!AP$25</f>
        <v>0.81665500000000102</v>
      </c>
      <c r="AR46" s="696">
        <f>'4 - Electr UW allocation ktoe'!AQ$25</f>
        <v>0.81998800000000105</v>
      </c>
      <c r="AS46" s="696">
        <f>'4 - Electr UW allocation ktoe'!AR$25</f>
        <v>0.82332100000000097</v>
      </c>
      <c r="AT46" s="696">
        <f>'4 - Electr UW allocation ktoe'!AS$25</f>
        <v>0.826654000000001</v>
      </c>
      <c r="AU46" s="696">
        <f>'4 - Electr UW allocation ktoe'!AT$25</f>
        <v>0.82998700000000103</v>
      </c>
      <c r="AV46" s="696">
        <f>'4 - Electr UW allocation ktoe'!AU$25</f>
        <v>0.83332000000000095</v>
      </c>
      <c r="AW46" s="696">
        <f>'4 - Electr UW allocation ktoe'!AV$25</f>
        <v>0.83665300000000098</v>
      </c>
      <c r="AX46" s="696">
        <f>'4 - Electr UW allocation ktoe'!AW$25</f>
        <v>0.83998600000000101</v>
      </c>
      <c r="AY46" s="696">
        <f>'4 - Electr UW allocation ktoe'!AX$25</f>
        <v>0.84331900000000104</v>
      </c>
      <c r="AZ46" s="696">
        <f>'4 - Electr UW allocation ktoe'!AY$25</f>
        <v>0.84665200000000096</v>
      </c>
      <c r="BA46" s="696">
        <f>'4 - Electr UW allocation ktoe'!AZ$25</f>
        <v>0.84998500000000099</v>
      </c>
      <c r="BB46" s="696">
        <f>'4 - Electr UW allocation ktoe'!BA$25</f>
        <v>0.85331800000000102</v>
      </c>
      <c r="BC46" s="696">
        <f>'4 - Electr UW allocation ktoe'!BB$25</f>
        <v>0.85665100000000105</v>
      </c>
      <c r="BD46" s="696">
        <f>'4 - Electr UW allocation ktoe'!BC$25</f>
        <v>0.85998400000000097</v>
      </c>
      <c r="BE46" s="696">
        <f>'4 - Electr UW allocation ktoe'!BD$25</f>
        <v>0.863317000000001</v>
      </c>
      <c r="BF46" s="696">
        <f>'4 - Electr UW allocation ktoe'!BE$25</f>
        <v>0.86665000000000203</v>
      </c>
      <c r="BG46" s="696">
        <f>'4 - Electr UW allocation ktoe'!BF$25</f>
        <v>0.86998300000000295</v>
      </c>
      <c r="BH46" s="696">
        <f>'4 - Electr UW allocation ktoe'!BG$25</f>
        <v>0.87331600000000398</v>
      </c>
      <c r="BI46" s="696">
        <f>'4 - Electr UW allocation ktoe'!BH$25</f>
        <v>0.87664900000000501</v>
      </c>
    </row>
    <row r="47" spans="1:61" x14ac:dyDescent="0.2">
      <c r="A47" s="694" t="s">
        <v>6</v>
      </c>
      <c r="B47" s="694" t="s">
        <v>1013</v>
      </c>
      <c r="C47" s="694" t="s">
        <v>1014</v>
      </c>
      <c r="D47" s="694" t="s">
        <v>14</v>
      </c>
      <c r="E47" s="696" t="s">
        <v>73</v>
      </c>
      <c r="F47" s="699" t="s">
        <v>1050</v>
      </c>
      <c r="G47" s="696" t="s">
        <v>13</v>
      </c>
      <c r="H47" s="706"/>
      <c r="I47" s="706"/>
      <c r="J47" s="706"/>
      <c r="K47" s="706"/>
      <c r="L47" s="706"/>
      <c r="M47" s="706"/>
      <c r="N47" s="706"/>
      <c r="O47" s="706"/>
      <c r="P47" s="706"/>
      <c r="Q47" s="706"/>
      <c r="R47" s="706"/>
      <c r="S47" s="706"/>
      <c r="T47" s="706"/>
      <c r="U47" s="706"/>
      <c r="V47" s="706"/>
      <c r="W47" s="706"/>
      <c r="X47" s="706"/>
      <c r="Y47" s="706"/>
      <c r="Z47" s="706"/>
      <c r="AA47" s="706"/>
      <c r="AB47" s="706"/>
      <c r="AC47" s="706"/>
      <c r="AD47" s="706"/>
      <c r="AE47" s="706"/>
      <c r="AF47" s="706"/>
      <c r="AG47" s="706"/>
      <c r="AH47" s="706"/>
      <c r="AI47" s="706"/>
      <c r="AJ47" s="706"/>
      <c r="AK47" s="706"/>
      <c r="AL47" s="696">
        <f>'4 - Electr UW allocation ktoe'!AK$27</f>
        <v>1</v>
      </c>
      <c r="AM47" s="696">
        <f>'4 - Electr UW allocation ktoe'!AL$27</f>
        <v>1</v>
      </c>
      <c r="AN47" s="696">
        <f>'4 - Electr UW allocation ktoe'!AM$27</f>
        <v>1</v>
      </c>
      <c r="AO47" s="696">
        <f>'4 - Electr UW allocation ktoe'!AN$27</f>
        <v>1</v>
      </c>
      <c r="AP47" s="696">
        <f>'4 - Electr UW allocation ktoe'!AO$27</f>
        <v>1</v>
      </c>
      <c r="AQ47" s="696">
        <f>'4 - Electr UW allocation ktoe'!AP$27</f>
        <v>1</v>
      </c>
      <c r="AR47" s="696">
        <f>'4 - Electr UW allocation ktoe'!AQ$27</f>
        <v>1</v>
      </c>
      <c r="AS47" s="696">
        <f>'4 - Electr UW allocation ktoe'!AR$27</f>
        <v>1</v>
      </c>
      <c r="AT47" s="696">
        <f>'4 - Electr UW allocation ktoe'!AS$27</f>
        <v>1</v>
      </c>
      <c r="AU47" s="696">
        <f>'4 - Electr UW allocation ktoe'!AT$27</f>
        <v>1</v>
      </c>
      <c r="AV47" s="696">
        <f>'4 - Electr UW allocation ktoe'!AU$27</f>
        <v>1</v>
      </c>
      <c r="AW47" s="696">
        <f>'4 - Electr UW allocation ktoe'!AV$27</f>
        <v>1</v>
      </c>
      <c r="AX47" s="696">
        <f>'4 - Electr UW allocation ktoe'!AW$27</f>
        <v>1</v>
      </c>
      <c r="AY47" s="696">
        <f>'4 - Electr UW allocation ktoe'!AX$27</f>
        <v>1</v>
      </c>
      <c r="AZ47" s="696">
        <f>'4 - Electr UW allocation ktoe'!AY$27</f>
        <v>1</v>
      </c>
      <c r="BA47" s="696">
        <f>'4 - Electr UW allocation ktoe'!AZ$27</f>
        <v>1</v>
      </c>
      <c r="BB47" s="696">
        <f>'4 - Electr UW allocation ktoe'!BA$27</f>
        <v>1</v>
      </c>
      <c r="BC47" s="696">
        <f>'4 - Electr UW allocation ktoe'!BB$27</f>
        <v>1</v>
      </c>
      <c r="BD47" s="696">
        <f>'4 - Electr UW allocation ktoe'!BC$27</f>
        <v>1</v>
      </c>
      <c r="BE47" s="696">
        <f>'4 - Electr UW allocation ktoe'!BD$27</f>
        <v>1</v>
      </c>
      <c r="BF47" s="696">
        <f>'4 - Electr UW allocation ktoe'!BE$27</f>
        <v>1</v>
      </c>
      <c r="BG47" s="696">
        <f>'4 - Electr UW allocation ktoe'!BF$27</f>
        <v>1</v>
      </c>
      <c r="BH47" s="696">
        <f>'4 - Electr UW allocation ktoe'!BG$27</f>
        <v>1</v>
      </c>
      <c r="BI47" s="696">
        <f>'4 - Electr UW allocation ktoe'!BH$27</f>
        <v>1</v>
      </c>
    </row>
    <row r="48" spans="1:61" x14ac:dyDescent="0.2">
      <c r="A48" s="694" t="s">
        <v>6</v>
      </c>
      <c r="B48" s="694" t="s">
        <v>1013</v>
      </c>
      <c r="C48" s="694" t="s">
        <v>1014</v>
      </c>
      <c r="D48" s="694" t="s">
        <v>14</v>
      </c>
      <c r="E48" s="696" t="s">
        <v>834</v>
      </c>
      <c r="F48" s="699" t="s">
        <v>1051</v>
      </c>
      <c r="G48" s="696" t="s">
        <v>11</v>
      </c>
      <c r="H48" s="705"/>
      <c r="I48" s="705"/>
      <c r="J48" s="705"/>
      <c r="K48" s="705"/>
      <c r="L48" s="705"/>
      <c r="M48" s="705"/>
      <c r="N48" s="705"/>
      <c r="O48" s="705"/>
      <c r="P48" s="705"/>
      <c r="Q48" s="705"/>
      <c r="R48" s="705"/>
      <c r="S48" s="705"/>
      <c r="T48" s="705"/>
      <c r="U48" s="705"/>
      <c r="V48" s="705"/>
      <c r="W48" s="705"/>
      <c r="X48" s="705"/>
      <c r="Y48" s="705"/>
      <c r="Z48" s="705"/>
      <c r="AA48" s="705"/>
      <c r="AB48" s="705"/>
      <c r="AC48" s="705"/>
      <c r="AD48" s="705"/>
      <c r="AE48" s="705"/>
      <c r="AF48" s="705"/>
      <c r="AG48" s="705"/>
      <c r="AH48" s="705"/>
      <c r="AI48" s="705"/>
      <c r="AJ48" s="705"/>
      <c r="AK48" s="705"/>
      <c r="AL48" s="702">
        <f>'4 - Electr UW allocation ktoe'!AK$29</f>
        <v>0.45</v>
      </c>
      <c r="AM48" s="702">
        <f>'4 - Electr UW allocation ktoe'!AL$29</f>
        <v>0.45</v>
      </c>
      <c r="AN48" s="702">
        <f>'4 - Electr UW allocation ktoe'!AM$29</f>
        <v>0.45</v>
      </c>
      <c r="AO48" s="702">
        <f>'4 - Electr UW allocation ktoe'!AN$29</f>
        <v>0.45</v>
      </c>
      <c r="AP48" s="702">
        <f>'4 - Electr UW allocation ktoe'!AO$29</f>
        <v>0.45</v>
      </c>
      <c r="AQ48" s="702">
        <f>'4 - Electr UW allocation ktoe'!AP$29</f>
        <v>0.45</v>
      </c>
      <c r="AR48" s="702">
        <f>'4 - Electr UW allocation ktoe'!AQ$29</f>
        <v>0.45</v>
      </c>
      <c r="AS48" s="702">
        <f>'4 - Electr UW allocation ktoe'!AR$29</f>
        <v>0.45</v>
      </c>
      <c r="AT48" s="702">
        <f>'4 - Electr UW allocation ktoe'!AS$29</f>
        <v>0.45</v>
      </c>
      <c r="AU48" s="702">
        <f>'4 - Electr UW allocation ktoe'!AT$29</f>
        <v>0.45</v>
      </c>
      <c r="AV48" s="702">
        <f>'4 - Electr UW allocation ktoe'!AU$29</f>
        <v>0.45</v>
      </c>
      <c r="AW48" s="702">
        <f>'4 - Electr UW allocation ktoe'!AV$29</f>
        <v>0.45</v>
      </c>
      <c r="AX48" s="702">
        <f>'4 - Electr UW allocation ktoe'!AW$29</f>
        <v>0.45</v>
      </c>
      <c r="AY48" s="702">
        <f>'4 - Electr UW allocation ktoe'!AX$29</f>
        <v>0.45</v>
      </c>
      <c r="AZ48" s="702">
        <f>'4 - Electr UW allocation ktoe'!AY$29</f>
        <v>0.45</v>
      </c>
      <c r="BA48" s="702">
        <f>'4 - Electr UW allocation ktoe'!AZ$29</f>
        <v>0.45</v>
      </c>
      <c r="BB48" s="702">
        <f>'4 - Electr UW allocation ktoe'!BA$29</f>
        <v>0.45</v>
      </c>
      <c r="BC48" s="702">
        <f>'4 - Electr UW allocation ktoe'!BB$29</f>
        <v>0.45</v>
      </c>
      <c r="BD48" s="702">
        <f>'4 - Electr UW allocation ktoe'!BC$29</f>
        <v>0.45</v>
      </c>
      <c r="BE48" s="702">
        <f>'4 - Electr UW allocation ktoe'!BD$29</f>
        <v>0.45</v>
      </c>
      <c r="BF48" s="702">
        <f>'4 - Electr UW allocation ktoe'!BE$29</f>
        <v>0.45</v>
      </c>
      <c r="BG48" s="702">
        <f>'4 - Electr UW allocation ktoe'!BF$29</f>
        <v>0.45</v>
      </c>
      <c r="BH48" s="702">
        <f>'4 - Electr UW allocation ktoe'!BG$29</f>
        <v>0.45</v>
      </c>
      <c r="BI48" s="702">
        <f>'4 - Electr UW allocation ktoe'!BH$29</f>
        <v>0.45</v>
      </c>
    </row>
    <row r="49" spans="1:61" x14ac:dyDescent="0.2">
      <c r="A49" s="694" t="s">
        <v>6</v>
      </c>
      <c r="B49" s="694" t="s">
        <v>1013</v>
      </c>
      <c r="C49" s="694" t="s">
        <v>1014</v>
      </c>
      <c r="D49" s="694" t="s">
        <v>14</v>
      </c>
      <c r="E49" s="696" t="s">
        <v>834</v>
      </c>
      <c r="F49" s="699" t="s">
        <v>1051</v>
      </c>
      <c r="G49" s="696" t="s">
        <v>12</v>
      </c>
      <c r="H49" s="706"/>
      <c r="I49" s="706"/>
      <c r="J49" s="706"/>
      <c r="K49" s="706"/>
      <c r="L49" s="706"/>
      <c r="M49" s="706"/>
      <c r="N49" s="706"/>
      <c r="O49" s="706"/>
      <c r="P49" s="706"/>
      <c r="Q49" s="706"/>
      <c r="R49" s="706"/>
      <c r="S49" s="706"/>
      <c r="T49" s="706"/>
      <c r="U49" s="706"/>
      <c r="V49" s="706"/>
      <c r="W49" s="706"/>
      <c r="X49" s="706"/>
      <c r="Y49" s="706"/>
      <c r="Z49" s="706"/>
      <c r="AA49" s="706"/>
      <c r="AB49" s="706"/>
      <c r="AC49" s="706"/>
      <c r="AD49" s="706"/>
      <c r="AE49" s="706"/>
      <c r="AF49" s="706"/>
      <c r="AG49" s="706"/>
      <c r="AH49" s="706"/>
      <c r="AI49" s="706"/>
      <c r="AJ49" s="706"/>
      <c r="AK49" s="706"/>
      <c r="AL49" s="700">
        <f>'3 Heat eta and phi'!AH$43</f>
        <v>0.86</v>
      </c>
      <c r="AM49" s="700">
        <f>'3 Heat eta and phi'!AI$43</f>
        <v>0.86199999999999999</v>
      </c>
      <c r="AN49" s="700">
        <f>'3 Heat eta and phi'!AJ$43</f>
        <v>0.86399999999999999</v>
      </c>
      <c r="AO49" s="700">
        <f>'3 Heat eta and phi'!AK$43</f>
        <v>0.86599999999999999</v>
      </c>
      <c r="AP49" s="700">
        <f>'3 Heat eta and phi'!AL$43</f>
        <v>0.86799999999999999</v>
      </c>
      <c r="AQ49" s="700">
        <f>'3 Heat eta and phi'!AM$43</f>
        <v>0.87</v>
      </c>
      <c r="AR49" s="700">
        <f>'3 Heat eta and phi'!AN$43</f>
        <v>0.872</v>
      </c>
      <c r="AS49" s="700">
        <f>'3 Heat eta and phi'!AO$43</f>
        <v>0.874</v>
      </c>
      <c r="AT49" s="700">
        <f>'3 Heat eta and phi'!AP$43</f>
        <v>0.876</v>
      </c>
      <c r="AU49" s="700">
        <f>'3 Heat eta and phi'!AQ$43</f>
        <v>0.878</v>
      </c>
      <c r="AV49" s="700">
        <f>'3 Heat eta and phi'!AR$43</f>
        <v>0.88</v>
      </c>
      <c r="AW49" s="700">
        <f>'3 Heat eta and phi'!AS$43</f>
        <v>0.88200000000000001</v>
      </c>
      <c r="AX49" s="700">
        <f>'3 Heat eta and phi'!AT$43</f>
        <v>0.88400000000000001</v>
      </c>
      <c r="AY49" s="700">
        <f>'3 Heat eta and phi'!AU$43</f>
        <v>0.88600000000000001</v>
      </c>
      <c r="AZ49" s="700">
        <f>'3 Heat eta and phi'!AV$43</f>
        <v>0.88800000000000001</v>
      </c>
      <c r="BA49" s="700">
        <f>'3 Heat eta and phi'!AW$43</f>
        <v>0.89</v>
      </c>
      <c r="BB49" s="700">
        <f>'3 Heat eta and phi'!AX$43</f>
        <v>0.89200000000000002</v>
      </c>
      <c r="BC49" s="700">
        <f>'3 Heat eta and phi'!AY$43</f>
        <v>0.89400000000000002</v>
      </c>
      <c r="BD49" s="700">
        <f>'3 Heat eta and phi'!AZ$43</f>
        <v>0.89600000000000002</v>
      </c>
      <c r="BE49" s="700">
        <f>'3 Heat eta and phi'!BA$43</f>
        <v>0.89800000000000002</v>
      </c>
      <c r="BF49" s="700">
        <f>'3 Heat eta and phi'!BB$43</f>
        <v>0.9</v>
      </c>
      <c r="BG49" s="700">
        <f>'3 Heat eta and phi'!BC$43</f>
        <v>0.90200000000000002</v>
      </c>
      <c r="BH49" s="700">
        <f>'3 Heat eta and phi'!BD$43</f>
        <v>0.90400000000000003</v>
      </c>
      <c r="BI49" s="700">
        <f>'3 Heat eta and phi'!BE$43</f>
        <v>0.90600000000000003</v>
      </c>
    </row>
    <row r="50" spans="1:61" x14ac:dyDescent="0.2">
      <c r="A50" s="694" t="s">
        <v>6</v>
      </c>
      <c r="B50" s="694" t="s">
        <v>1013</v>
      </c>
      <c r="C50" s="694" t="s">
        <v>1014</v>
      </c>
      <c r="D50" s="694" t="s">
        <v>14</v>
      </c>
      <c r="E50" s="696" t="s">
        <v>834</v>
      </c>
      <c r="F50" s="699" t="s">
        <v>1051</v>
      </c>
      <c r="G50" s="696" t="s">
        <v>13</v>
      </c>
      <c r="H50" s="706"/>
      <c r="I50" s="706"/>
      <c r="J50" s="706"/>
      <c r="K50" s="706"/>
      <c r="L50" s="706"/>
      <c r="M50" s="706"/>
      <c r="N50" s="706"/>
      <c r="O50" s="706"/>
      <c r="P50" s="706"/>
      <c r="Q50" s="706"/>
      <c r="R50" s="706"/>
      <c r="S50" s="706"/>
      <c r="T50" s="706"/>
      <c r="U50" s="706"/>
      <c r="V50" s="706"/>
      <c r="W50" s="706"/>
      <c r="X50" s="706"/>
      <c r="Y50" s="706"/>
      <c r="Z50" s="706"/>
      <c r="AA50" s="706"/>
      <c r="AB50" s="706"/>
      <c r="AC50" s="706"/>
      <c r="AD50" s="706"/>
      <c r="AE50" s="706"/>
      <c r="AF50" s="706"/>
      <c r="AG50" s="706"/>
      <c r="AH50" s="706"/>
      <c r="AI50" s="706"/>
      <c r="AJ50" s="706"/>
      <c r="AK50" s="706"/>
      <c r="AL50" s="700">
        <f>'3 Heat eta and phi'!AH$46</f>
        <v>0.40007398013105056</v>
      </c>
      <c r="AM50" s="700">
        <f>'3 Heat eta and phi'!AI$46</f>
        <v>0.40255759881631803</v>
      </c>
      <c r="AN50" s="700">
        <f>'3 Heat eta and phi'!AJ$46</f>
        <v>0.40165926865356172</v>
      </c>
      <c r="AO50" s="700">
        <f>'3 Heat eta and phi'!AK$46</f>
        <v>0.40292749947157058</v>
      </c>
      <c r="AP50" s="700">
        <f>'3 Heat eta and phi'!AL$46</f>
        <v>0.40113083914605796</v>
      </c>
      <c r="AQ50" s="700">
        <f>'3 Heat eta and phi'!AM$46</f>
        <v>0.39965123652504764</v>
      </c>
      <c r="AR50" s="700">
        <f>'3 Heat eta and phi'!AN$46</f>
        <v>0.40329740012682325</v>
      </c>
      <c r="AS50" s="700">
        <f>'3 Heat eta and phi'!AO$46</f>
        <v>0.40091946734305661</v>
      </c>
      <c r="AT50" s="700">
        <f>'3 Heat eta and phi'!AP$46</f>
        <v>0.40070809554005504</v>
      </c>
      <c r="AU50" s="700">
        <f>'3 Heat eta and phi'!AQ$46</f>
        <v>0.40012682308180103</v>
      </c>
      <c r="AV50" s="700">
        <f>'3 Heat eta and phi'!AR$46</f>
        <v>0.40097231029380687</v>
      </c>
      <c r="AW50" s="700">
        <f>'3 Heat eta and phi'!AS$46</f>
        <v>0.40123652504755869</v>
      </c>
      <c r="AX50" s="700">
        <f>'3 Heat eta and phi'!AT$46</f>
        <v>0.40054956668780395</v>
      </c>
      <c r="AY50" s="700">
        <f>'3 Heat eta and phi'!AU$46</f>
        <v>0.40033819488480238</v>
      </c>
      <c r="AZ50" s="700">
        <f>'3 Heat eta and phi'!AV$46</f>
        <v>0.40065525258930468</v>
      </c>
      <c r="BA50" s="700">
        <f>'3 Heat eta and phi'!AW$46</f>
        <v>0.40039103783555285</v>
      </c>
      <c r="BB50" s="700">
        <f>'3 Heat eta and phi'!AX$46</f>
        <v>0.40017966603255128</v>
      </c>
      <c r="BC50" s="700">
        <f>'3 Heat eta and phi'!AY$46</f>
        <v>0.40023250898330165</v>
      </c>
      <c r="BD50" s="700">
        <f>'3 Heat eta and phi'!AZ$46</f>
        <v>0.40139505389980978</v>
      </c>
      <c r="BE50" s="700">
        <f>'3 Heat eta and phi'!BA$46</f>
        <v>0.40123652504755869</v>
      </c>
      <c r="BF50" s="700">
        <f>'3 Heat eta and phi'!BB$46</f>
        <v>0.40329740012682325</v>
      </c>
      <c r="BG50" s="700">
        <f>'3 Heat eta and phi'!BC$46</f>
        <v>0.40123652504755869</v>
      </c>
      <c r="BH50" s="700">
        <f>'3 Heat eta and phi'!BD$46</f>
        <v>0.40192348340731354</v>
      </c>
      <c r="BI50" s="700">
        <f>'3 Heat eta and phi'!BE$46</f>
        <v>0.40266328471781876</v>
      </c>
    </row>
    <row r="51" spans="1:61" x14ac:dyDescent="0.2">
      <c r="A51" s="694" t="s">
        <v>6</v>
      </c>
      <c r="B51" s="694" t="s">
        <v>1013</v>
      </c>
      <c r="C51" s="694" t="s">
        <v>1014</v>
      </c>
      <c r="D51" s="694" t="s">
        <v>14</v>
      </c>
      <c r="E51" s="696" t="s">
        <v>1024</v>
      </c>
      <c r="F51" s="699" t="s">
        <v>1052</v>
      </c>
      <c r="G51" s="696" t="s">
        <v>11</v>
      </c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  <c r="AA51" s="705"/>
      <c r="AB51" s="705"/>
      <c r="AC51" s="705"/>
      <c r="AD51" s="705"/>
      <c r="AE51" s="705"/>
      <c r="AF51" s="705"/>
      <c r="AG51" s="705"/>
      <c r="AH51" s="705"/>
      <c r="AI51" s="705"/>
      <c r="AJ51" s="705"/>
      <c r="AK51" s="705"/>
      <c r="AL51" s="702">
        <f>'4 - Electr UW allocation ktoe'!AK$34</f>
        <v>0.1</v>
      </c>
      <c r="AM51" s="702">
        <f>'4 - Electr UW allocation ktoe'!AL$34</f>
        <v>0.1</v>
      </c>
      <c r="AN51" s="702">
        <f>'4 - Electr UW allocation ktoe'!AM$34</f>
        <v>0.1</v>
      </c>
      <c r="AO51" s="702">
        <f>'4 - Electr UW allocation ktoe'!AN$34</f>
        <v>0.1</v>
      </c>
      <c r="AP51" s="702">
        <f>'4 - Electr UW allocation ktoe'!AO$34</f>
        <v>0.1</v>
      </c>
      <c r="AQ51" s="702">
        <f>'4 - Electr UW allocation ktoe'!AP$34</f>
        <v>0.1</v>
      </c>
      <c r="AR51" s="702">
        <f>'4 - Electr UW allocation ktoe'!AQ$34</f>
        <v>0.1</v>
      </c>
      <c r="AS51" s="702">
        <f>'4 - Electr UW allocation ktoe'!AR$34</f>
        <v>0.1</v>
      </c>
      <c r="AT51" s="702">
        <f>'4 - Electr UW allocation ktoe'!AS$34</f>
        <v>0.1</v>
      </c>
      <c r="AU51" s="702">
        <f>'4 - Electr UW allocation ktoe'!AT$34</f>
        <v>0.1</v>
      </c>
      <c r="AV51" s="702">
        <f>'4 - Electr UW allocation ktoe'!AU$34</f>
        <v>0.1</v>
      </c>
      <c r="AW51" s="702">
        <f>'4 - Electr UW allocation ktoe'!AV$34</f>
        <v>0.1</v>
      </c>
      <c r="AX51" s="702">
        <f>'4 - Electr UW allocation ktoe'!AW$34</f>
        <v>0.1</v>
      </c>
      <c r="AY51" s="702">
        <f>'4 - Electr UW allocation ktoe'!AX$34</f>
        <v>0.1</v>
      </c>
      <c r="AZ51" s="702">
        <f>'4 - Electr UW allocation ktoe'!AY$34</f>
        <v>0.1</v>
      </c>
      <c r="BA51" s="702">
        <f>'4 - Electr UW allocation ktoe'!AZ$34</f>
        <v>0.1</v>
      </c>
      <c r="BB51" s="702">
        <f>'4 - Electr UW allocation ktoe'!BA$34</f>
        <v>0.1</v>
      </c>
      <c r="BC51" s="702">
        <f>'4 - Electr UW allocation ktoe'!BB$34</f>
        <v>0.1</v>
      </c>
      <c r="BD51" s="702">
        <f>'4 - Electr UW allocation ktoe'!BC$34</f>
        <v>0.1</v>
      </c>
      <c r="BE51" s="702">
        <f>'4 - Electr UW allocation ktoe'!BD$34</f>
        <v>0.1</v>
      </c>
      <c r="BF51" s="702">
        <f>'4 - Electr UW allocation ktoe'!BE$34</f>
        <v>0.1</v>
      </c>
      <c r="BG51" s="702">
        <f>'4 - Electr UW allocation ktoe'!BF$34</f>
        <v>0.1</v>
      </c>
      <c r="BH51" s="702">
        <f>'4 - Electr UW allocation ktoe'!BG$34</f>
        <v>0.1</v>
      </c>
      <c r="BI51" s="702">
        <f>'4 - Electr UW allocation ktoe'!BH$34</f>
        <v>0.1</v>
      </c>
    </row>
    <row r="52" spans="1:61" x14ac:dyDescent="0.2">
      <c r="A52" s="694" t="s">
        <v>6</v>
      </c>
      <c r="B52" s="694" t="s">
        <v>1013</v>
      </c>
      <c r="C52" s="694" t="s">
        <v>1014</v>
      </c>
      <c r="D52" s="694" t="s">
        <v>14</v>
      </c>
      <c r="E52" s="696" t="s">
        <v>1024</v>
      </c>
      <c r="F52" s="699" t="s">
        <v>1052</v>
      </c>
      <c r="G52" s="696" t="s">
        <v>12</v>
      </c>
      <c r="H52" s="706"/>
      <c r="I52" s="706"/>
      <c r="J52" s="706"/>
      <c r="K52" s="706"/>
      <c r="L52" s="706"/>
      <c r="M52" s="706"/>
      <c r="N52" s="706"/>
      <c r="O52" s="706"/>
      <c r="P52" s="706"/>
      <c r="Q52" s="706"/>
      <c r="R52" s="706"/>
      <c r="S52" s="706"/>
      <c r="T52" s="706"/>
      <c r="U52" s="706"/>
      <c r="V52" s="706"/>
      <c r="W52" s="706"/>
      <c r="X52" s="706"/>
      <c r="Y52" s="706"/>
      <c r="Z52" s="706"/>
      <c r="AA52" s="706"/>
      <c r="AB52" s="706"/>
      <c r="AC52" s="706"/>
      <c r="AD52" s="706"/>
      <c r="AE52" s="706"/>
      <c r="AF52" s="706"/>
      <c r="AG52" s="706"/>
      <c r="AH52" s="706"/>
      <c r="AI52" s="706"/>
      <c r="AJ52" s="706"/>
      <c r="AK52" s="706"/>
      <c r="AL52" s="696">
        <f>'4 - Electr UW allocation ktoe'!AK$35</f>
        <v>0.2</v>
      </c>
      <c r="AM52" s="696">
        <f>'4 - Electr UW allocation ktoe'!AL$35</f>
        <v>0.2</v>
      </c>
      <c r="AN52" s="696">
        <f>'4 - Electr UW allocation ktoe'!AM$35</f>
        <v>0.2</v>
      </c>
      <c r="AO52" s="696">
        <f>'4 - Electr UW allocation ktoe'!AN$35</f>
        <v>0.2</v>
      </c>
      <c r="AP52" s="696">
        <f>'4 - Electr UW allocation ktoe'!AO$35</f>
        <v>0.2</v>
      </c>
      <c r="AQ52" s="696">
        <f>'4 - Electr UW allocation ktoe'!AP$35</f>
        <v>0.2</v>
      </c>
      <c r="AR52" s="696">
        <f>'4 - Electr UW allocation ktoe'!AQ$35</f>
        <v>0.2</v>
      </c>
      <c r="AS52" s="696">
        <f>'4 - Electr UW allocation ktoe'!AR$35</f>
        <v>0.2</v>
      </c>
      <c r="AT52" s="696">
        <f>'4 - Electr UW allocation ktoe'!AS$35</f>
        <v>0.2</v>
      </c>
      <c r="AU52" s="696">
        <f>'4 - Electr UW allocation ktoe'!AT$35</f>
        <v>0.2</v>
      </c>
      <c r="AV52" s="696">
        <f>'4 - Electr UW allocation ktoe'!AU$35</f>
        <v>0.2</v>
      </c>
      <c r="AW52" s="696">
        <f>'4 - Electr UW allocation ktoe'!AV$35</f>
        <v>0.2</v>
      </c>
      <c r="AX52" s="696">
        <f>'4 - Electr UW allocation ktoe'!AW$35</f>
        <v>0.2</v>
      </c>
      <c r="AY52" s="696">
        <f>'4 - Electr UW allocation ktoe'!AX$35</f>
        <v>0.2</v>
      </c>
      <c r="AZ52" s="696">
        <f>'4 - Electr UW allocation ktoe'!AY$35</f>
        <v>0.2</v>
      </c>
      <c r="BA52" s="696">
        <f>'4 - Electr UW allocation ktoe'!AZ$35</f>
        <v>0.2</v>
      </c>
      <c r="BB52" s="696">
        <f>'4 - Electr UW allocation ktoe'!BA$35</f>
        <v>0.2</v>
      </c>
      <c r="BC52" s="696">
        <f>'4 - Electr UW allocation ktoe'!BB$35</f>
        <v>0.2</v>
      </c>
      <c r="BD52" s="696">
        <f>'4 - Electr UW allocation ktoe'!BC$35</f>
        <v>0.2</v>
      </c>
      <c r="BE52" s="696">
        <f>'4 - Electr UW allocation ktoe'!BD$35</f>
        <v>0.2</v>
      </c>
      <c r="BF52" s="696">
        <f>'4 - Electr UW allocation ktoe'!BE$35</f>
        <v>0.2</v>
      </c>
      <c r="BG52" s="696">
        <f>'4 - Electr UW allocation ktoe'!BF$35</f>
        <v>0.2</v>
      </c>
      <c r="BH52" s="696">
        <f>'4 - Electr UW allocation ktoe'!BG$35</f>
        <v>0.2</v>
      </c>
      <c r="BI52" s="696">
        <f>'4 - Electr UW allocation ktoe'!BH$35</f>
        <v>0.2</v>
      </c>
    </row>
    <row r="53" spans="1:61" x14ac:dyDescent="0.2">
      <c r="A53" s="694" t="s">
        <v>6</v>
      </c>
      <c r="B53" s="694" t="s">
        <v>1013</v>
      </c>
      <c r="C53" s="694" t="s">
        <v>1014</v>
      </c>
      <c r="D53" s="694" t="s">
        <v>14</v>
      </c>
      <c r="E53" s="696" t="s">
        <v>1024</v>
      </c>
      <c r="F53" s="699" t="s">
        <v>1052</v>
      </c>
      <c r="G53" s="696" t="s">
        <v>13</v>
      </c>
      <c r="H53" s="706"/>
      <c r="I53" s="706"/>
      <c r="J53" s="706"/>
      <c r="K53" s="706"/>
      <c r="L53" s="706"/>
      <c r="M53" s="706"/>
      <c r="N53" s="706"/>
      <c r="O53" s="706"/>
      <c r="P53" s="706"/>
      <c r="Q53" s="706"/>
      <c r="R53" s="706"/>
      <c r="S53" s="706"/>
      <c r="T53" s="706"/>
      <c r="U53" s="706"/>
      <c r="V53" s="706"/>
      <c r="W53" s="706"/>
      <c r="X53" s="706"/>
      <c r="Y53" s="706"/>
      <c r="Z53" s="706"/>
      <c r="AA53" s="706"/>
      <c r="AB53" s="706"/>
      <c r="AC53" s="706"/>
      <c r="AD53" s="706"/>
      <c r="AE53" s="706"/>
      <c r="AF53" s="706"/>
      <c r="AG53" s="706"/>
      <c r="AH53" s="706"/>
      <c r="AI53" s="706"/>
      <c r="AJ53" s="706"/>
      <c r="AK53" s="706"/>
      <c r="AL53" s="696">
        <f>'4 - Electr UW allocation ktoe'!AK$37</f>
        <v>0.16339677891654464</v>
      </c>
      <c r="AM53" s="696">
        <f>'4 - Electr UW allocation ktoe'!AL$37</f>
        <v>0.16535871156661788</v>
      </c>
      <c r="AN53" s="696">
        <f>'4 - Electr UW allocation ktoe'!AM$37</f>
        <v>0.16732064421669107</v>
      </c>
      <c r="AO53" s="696">
        <f>'4 - Electr UW allocation ktoe'!AN$37</f>
        <v>0.16928257686676429</v>
      </c>
      <c r="AP53" s="696">
        <f>'4 - Electr UW allocation ktoe'!AO$37</f>
        <v>0.17124450951683748</v>
      </c>
      <c r="AQ53" s="696">
        <f>'4 - Electr UW allocation ktoe'!AP$37</f>
        <v>0.17320644216691067</v>
      </c>
      <c r="AR53" s="696">
        <f>'4 - Electr UW allocation ktoe'!AQ$37</f>
        <v>0.17516837481698389</v>
      </c>
      <c r="AS53" s="696">
        <f>'4 - Electr UW allocation ktoe'!AR$37</f>
        <v>0.17713030746705707</v>
      </c>
      <c r="AT53" s="696">
        <f>'4 - Electr UW allocation ktoe'!AS$37</f>
        <v>0.17909224011713029</v>
      </c>
      <c r="AU53" s="696">
        <f>'4 - Electr UW allocation ktoe'!AT$37</f>
        <v>0.18105417276720348</v>
      </c>
      <c r="AV53" s="696">
        <f>'4 - Electr UW allocation ktoe'!AU$37</f>
        <v>0.18301610541727673</v>
      </c>
      <c r="AW53" s="696">
        <f>'4 - Electr UW allocation ktoe'!AV$37</f>
        <v>0.18497803806734991</v>
      </c>
      <c r="AX53" s="696">
        <f>'4 - Electr UW allocation ktoe'!AW$37</f>
        <v>0.18693997071742313</v>
      </c>
      <c r="AY53" s="696">
        <f>'4 - Electr UW allocation ktoe'!AX$37</f>
        <v>0.18890190336749635</v>
      </c>
      <c r="AZ53" s="696">
        <f>'4 - Electr UW allocation ktoe'!AY$37</f>
        <v>0.19086383601756954</v>
      </c>
      <c r="BA53" s="696">
        <f>'4 - Electr UW allocation ktoe'!AZ$37</f>
        <v>0.19282576866764276</v>
      </c>
      <c r="BB53" s="696">
        <f>'4 - Electr UW allocation ktoe'!BA$37</f>
        <v>0.194787701317716</v>
      </c>
      <c r="BC53" s="696">
        <f>'4 - Electr UW allocation ktoe'!BB$37</f>
        <v>0.19674963396778913</v>
      </c>
      <c r="BD53" s="696">
        <f>'4 - Electr UW allocation ktoe'!BC$37</f>
        <v>0.19871156661786232</v>
      </c>
      <c r="BE53" s="696">
        <f>'4 - Electr UW allocation ktoe'!BD$37</f>
        <v>0.20067349926793557</v>
      </c>
      <c r="BF53" s="696">
        <f>'4 - Electr UW allocation ktoe'!BE$37</f>
        <v>0.20263543191800878</v>
      </c>
      <c r="BG53" s="696">
        <f>'4 - Electr UW allocation ktoe'!BF$37</f>
        <v>0.20459736456808197</v>
      </c>
      <c r="BH53" s="696">
        <f>'4 - Electr UW allocation ktoe'!BG$37</f>
        <v>0.20655929721815519</v>
      </c>
      <c r="BI53" s="696">
        <f>'4 - Electr UW allocation ktoe'!BH$37</f>
        <v>0.20852122986822841</v>
      </c>
    </row>
    <row r="54" spans="1:61" s="695" customFormat="1" x14ac:dyDescent="0.2">
      <c r="A54" s="695" t="s">
        <v>6</v>
      </c>
      <c r="B54" s="695" t="s">
        <v>1013</v>
      </c>
      <c r="C54" s="695" t="s">
        <v>1018</v>
      </c>
      <c r="D54" s="695" t="s">
        <v>43</v>
      </c>
      <c r="G54" s="695" t="s">
        <v>9</v>
      </c>
      <c r="H54" s="695">
        <v>-1276</v>
      </c>
      <c r="I54" s="695">
        <v>-1268</v>
      </c>
      <c r="J54" s="695">
        <v>-1263</v>
      </c>
      <c r="K54" s="695">
        <v>-1265</v>
      </c>
      <c r="L54" s="695">
        <v>-1151</v>
      </c>
      <c r="M54" s="695">
        <v>-1135</v>
      </c>
      <c r="N54" s="695">
        <v>-963</v>
      </c>
      <c r="O54" s="695">
        <v>-686</v>
      </c>
      <c r="P54" s="695">
        <v>-462</v>
      </c>
      <c r="Q54" s="695">
        <v>-236</v>
      </c>
      <c r="R54" s="695">
        <v>-98</v>
      </c>
      <c r="S54" s="695">
        <v>-28</v>
      </c>
      <c r="T54" s="695">
        <v>-14</v>
      </c>
      <c r="U54" s="695">
        <v>-3</v>
      </c>
      <c r="V54" s="695">
        <v>-1</v>
      </c>
    </row>
    <row r="55" spans="1:61" x14ac:dyDescent="0.2">
      <c r="A55" s="694" t="s">
        <v>6</v>
      </c>
      <c r="B55" s="694" t="s">
        <v>1013</v>
      </c>
      <c r="C55" s="694" t="s">
        <v>1018</v>
      </c>
      <c r="D55" s="694" t="s">
        <v>43</v>
      </c>
      <c r="E55" s="696" t="s">
        <v>1074</v>
      </c>
      <c r="F55" s="699" t="s">
        <v>1047</v>
      </c>
      <c r="G55" s="694" t="s">
        <v>11</v>
      </c>
      <c r="H55" s="694">
        <v>1</v>
      </c>
      <c r="I55" s="694">
        <v>1</v>
      </c>
      <c r="J55" s="694">
        <v>1</v>
      </c>
      <c r="K55" s="694">
        <v>1</v>
      </c>
      <c r="L55" s="694">
        <v>1</v>
      </c>
      <c r="M55" s="694">
        <v>1</v>
      </c>
      <c r="N55" s="694">
        <v>1</v>
      </c>
      <c r="O55" s="694">
        <v>1</v>
      </c>
      <c r="P55" s="694">
        <v>1</v>
      </c>
      <c r="Q55" s="694">
        <v>1</v>
      </c>
      <c r="R55" s="694">
        <v>1</v>
      </c>
      <c r="S55" s="694">
        <v>1</v>
      </c>
      <c r="T55" s="694">
        <v>1</v>
      </c>
      <c r="U55" s="694">
        <v>1</v>
      </c>
      <c r="V55" s="694">
        <v>1</v>
      </c>
      <c r="W55" s="705"/>
      <c r="X55" s="705"/>
      <c r="Y55" s="705"/>
      <c r="Z55" s="705"/>
      <c r="AA55" s="705"/>
      <c r="AB55" s="705"/>
      <c r="AC55" s="705"/>
      <c r="AD55" s="705"/>
      <c r="AE55" s="705"/>
      <c r="AF55" s="705"/>
      <c r="AG55" s="705"/>
      <c r="AH55" s="705"/>
      <c r="AI55" s="705"/>
      <c r="AJ55" s="705"/>
      <c r="AK55" s="705"/>
      <c r="AL55" s="705"/>
      <c r="AM55" s="705"/>
      <c r="AN55" s="705"/>
      <c r="AO55" s="705"/>
      <c r="AP55" s="705"/>
      <c r="AQ55" s="705"/>
      <c r="AR55" s="705"/>
      <c r="AS55" s="705"/>
      <c r="AT55" s="705"/>
      <c r="AU55" s="705"/>
      <c r="AV55" s="705"/>
      <c r="AW55" s="705"/>
      <c r="AX55" s="705"/>
      <c r="AY55" s="705"/>
      <c r="AZ55" s="705"/>
      <c r="BA55" s="705"/>
      <c r="BB55" s="705"/>
      <c r="BC55" s="705"/>
      <c r="BD55" s="705"/>
      <c r="BE55" s="705"/>
      <c r="BF55" s="705"/>
      <c r="BG55" s="705"/>
      <c r="BH55" s="705"/>
      <c r="BI55" s="705"/>
    </row>
    <row r="56" spans="1:61" x14ac:dyDescent="0.2">
      <c r="A56" s="694" t="s">
        <v>6</v>
      </c>
      <c r="B56" s="694" t="s">
        <v>1013</v>
      </c>
      <c r="C56" s="694" t="s">
        <v>1018</v>
      </c>
      <c r="D56" s="694" t="s">
        <v>43</v>
      </c>
      <c r="E56" s="696" t="s">
        <v>1074</v>
      </c>
      <c r="F56" s="699" t="s">
        <v>1047</v>
      </c>
      <c r="G56" s="696" t="s">
        <v>12</v>
      </c>
      <c r="H56" s="700">
        <f>'3 Heat eta and phi'!D$21</f>
        <v>0.22082583439363709</v>
      </c>
      <c r="I56" s="700">
        <f>'3 Heat eta and phi'!E$21</f>
        <v>0.23818542510955309</v>
      </c>
      <c r="J56" s="700">
        <f>'3 Heat eta and phi'!F$21</f>
        <v>0.24042546167303691</v>
      </c>
      <c r="K56" s="700">
        <f>'3 Heat eta and phi'!G$21</f>
        <v>0.24721206174660004</v>
      </c>
      <c r="L56" s="700">
        <f>'3 Heat eta and phi'!H$21</f>
        <v>0.25245285308078824</v>
      </c>
      <c r="M56" s="700">
        <f>'3 Heat eta and phi'!I$21</f>
        <v>0.25597161877739627</v>
      </c>
      <c r="N56" s="700">
        <f>'3 Heat eta and phi'!J$21</f>
        <v>0.25795766803074527</v>
      </c>
      <c r="O56" s="700">
        <f>'3 Heat eta and phi'!K$21</f>
        <v>0.26274732024593184</v>
      </c>
      <c r="P56" s="700">
        <f>'3 Heat eta and phi'!L$21</f>
        <v>0.26301245275701968</v>
      </c>
      <c r="Q56" s="700">
        <f>'3 Heat eta and phi'!M$21</f>
        <v>0.25926789110504256</v>
      </c>
      <c r="R56" s="700">
        <f>'3 Heat eta and phi'!N$21</f>
        <v>0.26376961637687713</v>
      </c>
      <c r="S56" s="700">
        <f>'3 Heat eta and phi'!O$21</f>
        <v>0.27384463233818968</v>
      </c>
      <c r="T56" s="700">
        <f>'3 Heat eta and phi'!P$21</f>
        <v>0.29274828522686275</v>
      </c>
      <c r="U56" s="700">
        <f>'3 Heat eta and phi'!Q$21</f>
        <v>0.26305771052289167</v>
      </c>
      <c r="V56" s="700">
        <f>'3 Heat eta and phi'!R$21</f>
        <v>0.27337536104858901</v>
      </c>
      <c r="W56" s="706"/>
      <c r="X56" s="706"/>
      <c r="Y56" s="706"/>
      <c r="Z56" s="706"/>
      <c r="AA56" s="706"/>
      <c r="AB56" s="706"/>
      <c r="AC56" s="706"/>
      <c r="AD56" s="706"/>
      <c r="AE56" s="706"/>
      <c r="AF56" s="706"/>
      <c r="AG56" s="706"/>
      <c r="AH56" s="706"/>
      <c r="AI56" s="706"/>
      <c r="AJ56" s="706"/>
      <c r="AK56" s="706"/>
      <c r="AL56" s="706"/>
      <c r="AM56" s="706"/>
      <c r="AN56" s="706"/>
      <c r="AO56" s="706"/>
      <c r="AP56" s="706"/>
      <c r="AQ56" s="706"/>
      <c r="AR56" s="706"/>
      <c r="AS56" s="706"/>
      <c r="AT56" s="706"/>
      <c r="AU56" s="706"/>
      <c r="AV56" s="706"/>
      <c r="AW56" s="706"/>
      <c r="AX56" s="706"/>
      <c r="AY56" s="706"/>
      <c r="AZ56" s="706"/>
      <c r="BA56" s="706"/>
      <c r="BB56" s="706"/>
      <c r="BC56" s="706"/>
      <c r="BD56" s="706"/>
      <c r="BE56" s="706"/>
      <c r="BF56" s="706"/>
      <c r="BG56" s="706"/>
      <c r="BH56" s="706"/>
      <c r="BI56" s="706"/>
    </row>
    <row r="57" spans="1:61" x14ac:dyDescent="0.2">
      <c r="A57" s="694" t="s">
        <v>6</v>
      </c>
      <c r="B57" s="694" t="s">
        <v>1013</v>
      </c>
      <c r="C57" s="694" t="s">
        <v>1018</v>
      </c>
      <c r="D57" s="694" t="s">
        <v>43</v>
      </c>
      <c r="E57" s="696" t="s">
        <v>1074</v>
      </c>
      <c r="F57" s="699" t="s">
        <v>1047</v>
      </c>
      <c r="G57" s="696" t="s">
        <v>13</v>
      </c>
      <c r="H57" s="700">
        <f>'3 Heat eta and phi'!D$25</f>
        <v>0.67581033100446697</v>
      </c>
      <c r="I57" s="700">
        <f>'3 Heat eta and phi'!E$25</f>
        <v>0.67560989577368002</v>
      </c>
      <c r="J57" s="700">
        <f>'3 Heat eta and phi'!F$25</f>
        <v>0.67729927843316917</v>
      </c>
      <c r="K57" s="700">
        <f>'3 Heat eta and phi'!G$25</f>
        <v>0.6775283472683542</v>
      </c>
      <c r="L57" s="700">
        <f>'3 Heat eta and phi'!H$25</f>
        <v>0.67641163669682736</v>
      </c>
      <c r="M57" s="700">
        <f>'3 Heat eta and phi'!I$25</f>
        <v>0.67701294238918797</v>
      </c>
      <c r="N57" s="700">
        <f>'3 Heat eta and phi'!J$25</f>
        <v>0.67644027030122555</v>
      </c>
      <c r="O57" s="700">
        <f>'3 Heat eta and phi'!K$25</f>
        <v>0.67601076623525369</v>
      </c>
      <c r="P57" s="700">
        <f>'3 Heat eta and phi'!L$25</f>
        <v>0.67635436948803118</v>
      </c>
      <c r="Q57" s="700">
        <f>'3 Heat eta and phi'!M$25</f>
        <v>0.67655480471881801</v>
      </c>
      <c r="R57" s="700">
        <f>'3 Heat eta and phi'!N$25</f>
        <v>0.67626846867483681</v>
      </c>
      <c r="S57" s="700">
        <f>'3 Heat eta and phi'!O$25</f>
        <v>0.6762971022792349</v>
      </c>
      <c r="T57" s="700">
        <f>'3 Heat eta and phi'!P$25</f>
        <v>0.67655480471881801</v>
      </c>
      <c r="U57" s="700">
        <f>'3 Heat eta and phi'!Q$25</f>
        <v>0.67612530065284626</v>
      </c>
      <c r="V57" s="700">
        <f>'3 Heat eta and phi'!R$25</f>
        <v>0.67644027030122555</v>
      </c>
      <c r="W57" s="706"/>
      <c r="X57" s="706"/>
      <c r="Y57" s="706"/>
      <c r="Z57" s="706"/>
      <c r="AA57" s="706"/>
      <c r="AB57" s="706"/>
      <c r="AC57" s="706"/>
      <c r="AD57" s="706"/>
      <c r="AE57" s="706"/>
      <c r="AF57" s="706"/>
      <c r="AG57" s="706"/>
      <c r="AH57" s="706"/>
      <c r="AI57" s="706"/>
      <c r="AJ57" s="706"/>
      <c r="AK57" s="706"/>
      <c r="AL57" s="706"/>
      <c r="AM57" s="706"/>
      <c r="AN57" s="706"/>
      <c r="AO57" s="706"/>
      <c r="AP57" s="706"/>
      <c r="AQ57" s="706"/>
      <c r="AR57" s="706"/>
      <c r="AS57" s="706"/>
      <c r="AT57" s="706"/>
      <c r="AU57" s="706"/>
      <c r="AV57" s="706"/>
      <c r="AW57" s="706"/>
      <c r="AX57" s="706"/>
      <c r="AY57" s="706"/>
      <c r="AZ57" s="706"/>
      <c r="BA57" s="706"/>
      <c r="BB57" s="706"/>
      <c r="BC57" s="706"/>
      <c r="BD57" s="706"/>
      <c r="BE57" s="706"/>
      <c r="BF57" s="706"/>
      <c r="BG57" s="706"/>
      <c r="BH57" s="706"/>
      <c r="BI57" s="706"/>
    </row>
    <row r="58" spans="1:61" s="695" customFormat="1" x14ac:dyDescent="0.2">
      <c r="A58" s="695" t="s">
        <v>6</v>
      </c>
      <c r="B58" s="695" t="s">
        <v>1013</v>
      </c>
      <c r="C58" s="695" t="s">
        <v>1018</v>
      </c>
      <c r="D58" s="695" t="s">
        <v>26</v>
      </c>
      <c r="G58" s="695" t="s">
        <v>9</v>
      </c>
      <c r="H58" s="695">
        <v>-136</v>
      </c>
      <c r="I58" s="695">
        <v>-138</v>
      </c>
      <c r="J58" s="695">
        <v>-141</v>
      </c>
      <c r="K58" s="695">
        <v>-136</v>
      </c>
      <c r="L58" s="695">
        <v>-136</v>
      </c>
      <c r="M58" s="695">
        <v>-64</v>
      </c>
      <c r="N58" s="695">
        <v>-70</v>
      </c>
      <c r="O58" s="695">
        <v>-45</v>
      </c>
      <c r="P58" s="695">
        <v>-61</v>
      </c>
      <c r="Q58" s="695">
        <v>-68</v>
      </c>
      <c r="R58" s="695">
        <v>-70</v>
      </c>
      <c r="S58" s="695">
        <v>-70</v>
      </c>
      <c r="T58" s="695">
        <v>-129</v>
      </c>
      <c r="U58" s="695">
        <v>-16</v>
      </c>
      <c r="V58" s="695">
        <v>-16</v>
      </c>
      <c r="W58" s="695">
        <v>-7</v>
      </c>
      <c r="X58" s="695">
        <v>-4</v>
      </c>
      <c r="Y58" s="695">
        <v>-2</v>
      </c>
    </row>
    <row r="59" spans="1:61" x14ac:dyDescent="0.2">
      <c r="A59" s="694" t="s">
        <v>6</v>
      </c>
      <c r="B59" s="694" t="s">
        <v>1013</v>
      </c>
      <c r="C59" s="694" t="s">
        <v>1018</v>
      </c>
      <c r="D59" s="694" t="s">
        <v>26</v>
      </c>
      <c r="E59" s="696" t="s">
        <v>1074</v>
      </c>
      <c r="F59" s="699" t="s">
        <v>1047</v>
      </c>
      <c r="G59" s="694" t="s">
        <v>11</v>
      </c>
      <c r="H59" s="694">
        <v>1</v>
      </c>
      <c r="I59" s="694">
        <v>1</v>
      </c>
      <c r="J59" s="694">
        <v>1</v>
      </c>
      <c r="K59" s="694">
        <v>1</v>
      </c>
      <c r="L59" s="694">
        <v>1</v>
      </c>
      <c r="M59" s="694">
        <v>1</v>
      </c>
      <c r="N59" s="694">
        <v>1</v>
      </c>
      <c r="O59" s="694">
        <v>1</v>
      </c>
      <c r="P59" s="694">
        <v>1</v>
      </c>
      <c r="Q59" s="694">
        <v>1</v>
      </c>
      <c r="R59" s="694">
        <v>1</v>
      </c>
      <c r="S59" s="694">
        <v>1</v>
      </c>
      <c r="T59" s="694">
        <v>1</v>
      </c>
      <c r="U59" s="694">
        <v>1</v>
      </c>
      <c r="V59" s="694">
        <v>1</v>
      </c>
      <c r="W59" s="694">
        <v>1</v>
      </c>
      <c r="X59" s="694">
        <v>1</v>
      </c>
      <c r="Y59" s="694">
        <v>1</v>
      </c>
      <c r="Z59" s="705"/>
      <c r="AA59" s="705"/>
      <c r="AB59" s="705"/>
      <c r="AC59" s="705"/>
      <c r="AD59" s="705"/>
      <c r="AE59" s="705"/>
      <c r="AF59" s="705"/>
      <c r="AG59" s="705"/>
      <c r="AH59" s="705"/>
      <c r="AI59" s="705"/>
      <c r="AJ59" s="705"/>
      <c r="AK59" s="705"/>
      <c r="AL59" s="705"/>
      <c r="AM59" s="705"/>
      <c r="AN59" s="705"/>
      <c r="AO59" s="705"/>
      <c r="AP59" s="705"/>
      <c r="AQ59" s="705"/>
      <c r="AR59" s="705"/>
      <c r="AS59" s="705"/>
      <c r="AT59" s="705"/>
      <c r="AU59" s="705"/>
      <c r="AV59" s="705"/>
      <c r="AW59" s="705"/>
      <c r="AX59" s="705"/>
      <c r="AY59" s="705"/>
      <c r="AZ59" s="705"/>
      <c r="BA59" s="705"/>
      <c r="BB59" s="705"/>
      <c r="BC59" s="705"/>
      <c r="BD59" s="705"/>
      <c r="BE59" s="705"/>
      <c r="BF59" s="705"/>
      <c r="BG59" s="705"/>
      <c r="BH59" s="705"/>
      <c r="BI59" s="705"/>
    </row>
    <row r="60" spans="1:61" x14ac:dyDescent="0.2">
      <c r="A60" s="694" t="s">
        <v>6</v>
      </c>
      <c r="B60" s="694" t="s">
        <v>1013</v>
      </c>
      <c r="C60" s="694" t="s">
        <v>1018</v>
      </c>
      <c r="D60" s="694" t="s">
        <v>26</v>
      </c>
      <c r="E60" s="696" t="s">
        <v>1074</v>
      </c>
      <c r="F60" s="699" t="s">
        <v>1047</v>
      </c>
      <c r="G60" s="696" t="s">
        <v>12</v>
      </c>
      <c r="H60" s="700">
        <f>'3 Heat eta and phi'!D$21</f>
        <v>0.22082583439363709</v>
      </c>
      <c r="I60" s="700">
        <f>'3 Heat eta and phi'!E$21</f>
        <v>0.23818542510955309</v>
      </c>
      <c r="J60" s="700">
        <f>'3 Heat eta and phi'!F$21</f>
        <v>0.24042546167303691</v>
      </c>
      <c r="K60" s="700">
        <f>'3 Heat eta and phi'!G$21</f>
        <v>0.24721206174660004</v>
      </c>
      <c r="L60" s="700">
        <f>'3 Heat eta and phi'!H$21</f>
        <v>0.25245285308078824</v>
      </c>
      <c r="M60" s="700">
        <f>'3 Heat eta and phi'!I$21</f>
        <v>0.25597161877739627</v>
      </c>
      <c r="N60" s="700">
        <f>'3 Heat eta and phi'!J$21</f>
        <v>0.25795766803074527</v>
      </c>
      <c r="O60" s="700">
        <f>'3 Heat eta and phi'!K$21</f>
        <v>0.26274732024593184</v>
      </c>
      <c r="P60" s="700">
        <f>'3 Heat eta and phi'!L$21</f>
        <v>0.26301245275701968</v>
      </c>
      <c r="Q60" s="700">
        <f>'3 Heat eta and phi'!M$21</f>
        <v>0.25926789110504256</v>
      </c>
      <c r="R60" s="700">
        <f>'3 Heat eta and phi'!N$21</f>
        <v>0.26376961637687713</v>
      </c>
      <c r="S60" s="700">
        <f>'3 Heat eta and phi'!O$21</f>
        <v>0.27384463233818968</v>
      </c>
      <c r="T60" s="700">
        <f>'3 Heat eta and phi'!P$21</f>
        <v>0.29274828522686275</v>
      </c>
      <c r="U60" s="700">
        <f>'3 Heat eta and phi'!Q$21</f>
        <v>0.26305771052289167</v>
      </c>
      <c r="V60" s="700">
        <f>'3 Heat eta and phi'!R$21</f>
        <v>0.27337536104858901</v>
      </c>
      <c r="W60" s="700">
        <f>'3 Heat eta and phi'!S$21</f>
        <v>0.26712694482050137</v>
      </c>
      <c r="X60" s="700">
        <f>'3 Heat eta and phi'!T$21</f>
        <v>0.26379674514077622</v>
      </c>
      <c r="Y60" s="700">
        <f>'3 Heat eta and phi'!U$21</f>
        <v>0.27815907003644758</v>
      </c>
      <c r="Z60" s="706"/>
      <c r="AA60" s="706"/>
      <c r="AB60" s="706"/>
      <c r="AC60" s="706"/>
      <c r="AD60" s="706"/>
      <c r="AE60" s="706"/>
      <c r="AF60" s="706"/>
      <c r="AG60" s="706"/>
      <c r="AH60" s="706"/>
      <c r="AI60" s="706"/>
      <c r="AJ60" s="706"/>
      <c r="AK60" s="706"/>
      <c r="AL60" s="706"/>
      <c r="AM60" s="706"/>
      <c r="AN60" s="706"/>
      <c r="AO60" s="706"/>
      <c r="AP60" s="706"/>
      <c r="AQ60" s="706"/>
      <c r="AR60" s="706"/>
      <c r="AS60" s="706"/>
      <c r="AT60" s="706"/>
      <c r="AU60" s="706"/>
      <c r="AV60" s="706"/>
      <c r="AW60" s="706"/>
      <c r="AX60" s="706"/>
      <c r="AY60" s="706"/>
      <c r="AZ60" s="706"/>
      <c r="BA60" s="706"/>
      <c r="BB60" s="706"/>
      <c r="BC60" s="706"/>
      <c r="BD60" s="706"/>
      <c r="BE60" s="706"/>
      <c r="BF60" s="706"/>
      <c r="BG60" s="706"/>
      <c r="BH60" s="706"/>
      <c r="BI60" s="706"/>
    </row>
    <row r="61" spans="1:61" x14ac:dyDescent="0.2">
      <c r="A61" s="694" t="s">
        <v>6</v>
      </c>
      <c r="B61" s="694" t="s">
        <v>1013</v>
      </c>
      <c r="C61" s="694" t="s">
        <v>1018</v>
      </c>
      <c r="D61" s="694" t="s">
        <v>26</v>
      </c>
      <c r="E61" s="696" t="s">
        <v>1074</v>
      </c>
      <c r="F61" s="699" t="s">
        <v>1047</v>
      </c>
      <c r="G61" s="696" t="s">
        <v>13</v>
      </c>
      <c r="H61" s="700">
        <f>'3 Heat eta and phi'!D$25</f>
        <v>0.67581033100446697</v>
      </c>
      <c r="I61" s="700">
        <f>'3 Heat eta and phi'!E$25</f>
        <v>0.67560989577368002</v>
      </c>
      <c r="J61" s="700">
        <f>'3 Heat eta and phi'!F$25</f>
        <v>0.67729927843316917</v>
      </c>
      <c r="K61" s="700">
        <f>'3 Heat eta and phi'!G$25</f>
        <v>0.6775283472683542</v>
      </c>
      <c r="L61" s="700">
        <f>'3 Heat eta and phi'!H$25</f>
        <v>0.67641163669682736</v>
      </c>
      <c r="M61" s="700">
        <f>'3 Heat eta and phi'!I$25</f>
        <v>0.67701294238918797</v>
      </c>
      <c r="N61" s="700">
        <f>'3 Heat eta and phi'!J$25</f>
        <v>0.67644027030122555</v>
      </c>
      <c r="O61" s="700">
        <f>'3 Heat eta and phi'!K$25</f>
        <v>0.67601076623525369</v>
      </c>
      <c r="P61" s="700">
        <f>'3 Heat eta and phi'!L$25</f>
        <v>0.67635436948803118</v>
      </c>
      <c r="Q61" s="700">
        <f>'3 Heat eta and phi'!M$25</f>
        <v>0.67655480471881801</v>
      </c>
      <c r="R61" s="700">
        <f>'3 Heat eta and phi'!N$25</f>
        <v>0.67626846867483681</v>
      </c>
      <c r="S61" s="700">
        <f>'3 Heat eta and phi'!O$25</f>
        <v>0.6762971022792349</v>
      </c>
      <c r="T61" s="700">
        <f>'3 Heat eta and phi'!P$25</f>
        <v>0.67655480471881801</v>
      </c>
      <c r="U61" s="700">
        <f>'3 Heat eta and phi'!Q$25</f>
        <v>0.67612530065284626</v>
      </c>
      <c r="V61" s="700">
        <f>'3 Heat eta and phi'!R$25</f>
        <v>0.67644027030122555</v>
      </c>
      <c r="W61" s="700">
        <f>'3 Heat eta and phi'!S$25</f>
        <v>0.67543809414729128</v>
      </c>
      <c r="X61" s="700">
        <f>'3 Heat eta and phi'!T$25</f>
        <v>0.67529492612530073</v>
      </c>
      <c r="Y61" s="700">
        <f>'3 Heat eta and phi'!U$25</f>
        <v>0.67669797274080867</v>
      </c>
      <c r="Z61" s="706"/>
      <c r="AA61" s="706"/>
      <c r="AB61" s="706"/>
      <c r="AC61" s="706"/>
      <c r="AD61" s="706"/>
      <c r="AE61" s="706"/>
      <c r="AF61" s="706"/>
      <c r="AG61" s="706"/>
      <c r="AH61" s="706"/>
      <c r="AI61" s="706"/>
      <c r="AJ61" s="706"/>
      <c r="AK61" s="706"/>
      <c r="AL61" s="706"/>
      <c r="AM61" s="706"/>
      <c r="AN61" s="706"/>
      <c r="AO61" s="706"/>
      <c r="AP61" s="706"/>
      <c r="AQ61" s="706"/>
      <c r="AR61" s="706"/>
      <c r="AS61" s="706"/>
      <c r="AT61" s="706"/>
      <c r="AU61" s="706"/>
      <c r="AV61" s="706"/>
      <c r="AW61" s="706"/>
      <c r="AX61" s="706"/>
      <c r="AY61" s="706"/>
      <c r="AZ61" s="706"/>
      <c r="BA61" s="706"/>
      <c r="BB61" s="706"/>
      <c r="BC61" s="706"/>
      <c r="BD61" s="706"/>
      <c r="BE61" s="706"/>
      <c r="BF61" s="706"/>
      <c r="BG61" s="706"/>
      <c r="BH61" s="706"/>
      <c r="BI61" s="706"/>
    </row>
    <row r="62" spans="1:61" s="695" customFormat="1" x14ac:dyDescent="0.2">
      <c r="A62" s="695" t="s">
        <v>6</v>
      </c>
      <c r="B62" s="695" t="s">
        <v>1013</v>
      </c>
      <c r="C62" s="695" t="s">
        <v>1018</v>
      </c>
      <c r="D62" s="695" t="s">
        <v>19</v>
      </c>
      <c r="G62" s="695" t="s">
        <v>9</v>
      </c>
      <c r="AP62" s="695">
        <v>-53</v>
      </c>
      <c r="AQ62" s="695">
        <v>-47</v>
      </c>
      <c r="AR62" s="695">
        <v>-53</v>
      </c>
      <c r="AS62" s="695">
        <v>-49</v>
      </c>
      <c r="AT62" s="695">
        <v>-51</v>
      </c>
      <c r="AU62" s="695">
        <v>-51</v>
      </c>
      <c r="AV62" s="695">
        <v>-44</v>
      </c>
    </row>
    <row r="63" spans="1:61" x14ac:dyDescent="0.2">
      <c r="A63" s="694" t="s">
        <v>6</v>
      </c>
      <c r="B63" s="694" t="s">
        <v>1013</v>
      </c>
      <c r="C63" s="694" t="s">
        <v>1018</v>
      </c>
      <c r="D63" s="694" t="s">
        <v>19</v>
      </c>
      <c r="E63" s="696" t="str">
        <f>'2 MD eta and phi'!$A$13</f>
        <v>Industry static diesel engines</v>
      </c>
      <c r="F63" s="699" t="s">
        <v>1048</v>
      </c>
      <c r="G63" s="694" t="s">
        <v>11</v>
      </c>
      <c r="H63" s="705"/>
      <c r="I63" s="705"/>
      <c r="J63" s="705"/>
      <c r="K63" s="705"/>
      <c r="L63" s="705"/>
      <c r="M63" s="705"/>
      <c r="N63" s="705"/>
      <c r="O63" s="705"/>
      <c r="P63" s="705"/>
      <c r="Q63" s="705"/>
      <c r="R63" s="705"/>
      <c r="S63" s="705"/>
      <c r="T63" s="705"/>
      <c r="U63" s="705"/>
      <c r="V63" s="705"/>
      <c r="W63" s="705"/>
      <c r="X63" s="705"/>
      <c r="Y63" s="705"/>
      <c r="Z63" s="705"/>
      <c r="AA63" s="705"/>
      <c r="AB63" s="705"/>
      <c r="AC63" s="705"/>
      <c r="AD63" s="705"/>
      <c r="AE63" s="705"/>
      <c r="AF63" s="705"/>
      <c r="AG63" s="705"/>
      <c r="AH63" s="705"/>
      <c r="AI63" s="705"/>
      <c r="AJ63" s="705"/>
      <c r="AK63" s="705"/>
      <c r="AL63" s="705"/>
      <c r="AM63" s="705"/>
      <c r="AN63" s="705"/>
      <c r="AO63" s="705"/>
      <c r="AP63" s="694">
        <v>1</v>
      </c>
      <c r="AQ63" s="694">
        <v>1</v>
      </c>
      <c r="AR63" s="694">
        <v>1</v>
      </c>
      <c r="AS63" s="694">
        <v>1</v>
      </c>
      <c r="AT63" s="694">
        <v>1</v>
      </c>
      <c r="AU63" s="694">
        <v>1</v>
      </c>
      <c r="AV63" s="694">
        <v>1</v>
      </c>
      <c r="AW63" s="705"/>
      <c r="AX63" s="705"/>
      <c r="AY63" s="705"/>
      <c r="AZ63" s="705"/>
      <c r="BA63" s="705"/>
      <c r="BB63" s="705"/>
      <c r="BC63" s="705"/>
      <c r="BD63" s="705"/>
      <c r="BE63" s="705"/>
      <c r="BF63" s="705"/>
      <c r="BG63" s="705"/>
      <c r="BH63" s="705"/>
      <c r="BI63" s="705"/>
    </row>
    <row r="64" spans="1:61" x14ac:dyDescent="0.2">
      <c r="A64" s="694" t="s">
        <v>6</v>
      </c>
      <c r="B64" s="694" t="s">
        <v>1013</v>
      </c>
      <c r="C64" s="694" t="s">
        <v>1018</v>
      </c>
      <c r="D64" s="694" t="s">
        <v>19</v>
      </c>
      <c r="E64" s="696" t="str">
        <f>'2 MD eta and phi'!$A$13</f>
        <v>Industry static diesel engines</v>
      </c>
      <c r="F64" s="699" t="s">
        <v>1048</v>
      </c>
      <c r="G64" s="696" t="s">
        <v>12</v>
      </c>
      <c r="H64" s="706"/>
      <c r="I64" s="706"/>
      <c r="J64" s="706"/>
      <c r="K64" s="706"/>
      <c r="L64" s="706"/>
      <c r="M64" s="706"/>
      <c r="N64" s="706"/>
      <c r="O64" s="706"/>
      <c r="P64" s="706"/>
      <c r="Q64" s="706"/>
      <c r="R64" s="706"/>
      <c r="S64" s="706"/>
      <c r="T64" s="706"/>
      <c r="U64" s="706"/>
      <c r="V64" s="706"/>
      <c r="W64" s="706"/>
      <c r="X64" s="706"/>
      <c r="Y64" s="706"/>
      <c r="Z64" s="706"/>
      <c r="AA64" s="706"/>
      <c r="AB64" s="706"/>
      <c r="AC64" s="706"/>
      <c r="AD64" s="706"/>
      <c r="AE64" s="706"/>
      <c r="AF64" s="706"/>
      <c r="AG64" s="706"/>
      <c r="AH64" s="706"/>
      <c r="AI64" s="706"/>
      <c r="AJ64" s="706"/>
      <c r="AK64" s="706"/>
      <c r="AL64" s="706"/>
      <c r="AM64" s="706"/>
      <c r="AN64" s="706"/>
      <c r="AO64" s="706"/>
      <c r="AP64" s="696">
        <f>'2 MD eta and phi'!AN$13</f>
        <v>0.28399999999999997</v>
      </c>
      <c r="AQ64" s="696">
        <f>'2 MD eta and phi'!AO$13</f>
        <v>0.28499999999999998</v>
      </c>
      <c r="AR64" s="696">
        <f>'2 MD eta and phi'!AP$13</f>
        <v>0.28599999999999998</v>
      </c>
      <c r="AS64" s="696">
        <f>'2 MD eta and phi'!AQ$13</f>
        <v>0.28699999999999998</v>
      </c>
      <c r="AT64" s="696">
        <f>'2 MD eta and phi'!AR$13</f>
        <v>0.28799999999999998</v>
      </c>
      <c r="AU64" s="696">
        <f>'2 MD eta and phi'!AS$13</f>
        <v>0.28899999999999998</v>
      </c>
      <c r="AV64" s="696">
        <f>'2 MD eta and phi'!AT$13</f>
        <v>0.28999999999999998</v>
      </c>
      <c r="AW64" s="706"/>
      <c r="AX64" s="706"/>
      <c r="AY64" s="706"/>
      <c r="AZ64" s="706"/>
      <c r="BA64" s="706"/>
      <c r="BB64" s="706"/>
      <c r="BC64" s="706"/>
      <c r="BD64" s="706"/>
      <c r="BE64" s="706"/>
      <c r="BF64" s="706"/>
      <c r="BG64" s="706"/>
      <c r="BH64" s="706"/>
      <c r="BI64" s="706"/>
    </row>
    <row r="65" spans="1:61" x14ac:dyDescent="0.2">
      <c r="A65" s="694" t="s">
        <v>6</v>
      </c>
      <c r="B65" s="694" t="s">
        <v>1013</v>
      </c>
      <c r="C65" s="694" t="s">
        <v>1018</v>
      </c>
      <c r="D65" s="694" t="s">
        <v>19</v>
      </c>
      <c r="E65" s="696" t="str">
        <f>'2 MD eta and phi'!$A$13</f>
        <v>Industry static diesel engines</v>
      </c>
      <c r="F65" s="699" t="s">
        <v>1048</v>
      </c>
      <c r="G65" s="696" t="s">
        <v>13</v>
      </c>
      <c r="H65" s="706"/>
      <c r="I65" s="706"/>
      <c r="J65" s="706"/>
      <c r="K65" s="706"/>
      <c r="L65" s="706"/>
      <c r="M65" s="706"/>
      <c r="N65" s="706"/>
      <c r="O65" s="706"/>
      <c r="P65" s="706"/>
      <c r="Q65" s="706"/>
      <c r="R65" s="706"/>
      <c r="S65" s="706"/>
      <c r="T65" s="706"/>
      <c r="U65" s="706"/>
      <c r="V65" s="706"/>
      <c r="W65" s="706"/>
      <c r="X65" s="706"/>
      <c r="Y65" s="706"/>
      <c r="Z65" s="706"/>
      <c r="AA65" s="706"/>
      <c r="AB65" s="706"/>
      <c r="AC65" s="706"/>
      <c r="AD65" s="706"/>
      <c r="AE65" s="706"/>
      <c r="AF65" s="706"/>
      <c r="AG65" s="706"/>
      <c r="AH65" s="706"/>
      <c r="AI65" s="706"/>
      <c r="AJ65" s="706"/>
      <c r="AK65" s="706"/>
      <c r="AL65" s="706"/>
      <c r="AM65" s="706"/>
      <c r="AN65" s="706"/>
      <c r="AO65" s="706"/>
      <c r="AP65" s="696">
        <f>1</f>
        <v>1</v>
      </c>
      <c r="AQ65" s="696">
        <f>1</f>
        <v>1</v>
      </c>
      <c r="AR65" s="696">
        <f>1</f>
        <v>1</v>
      </c>
      <c r="AS65" s="696">
        <f>1</f>
        <v>1</v>
      </c>
      <c r="AT65" s="696">
        <f>1</f>
        <v>1</v>
      </c>
      <c r="AU65" s="696">
        <f>1</f>
        <v>1</v>
      </c>
      <c r="AV65" s="696">
        <f>1</f>
        <v>1</v>
      </c>
      <c r="AW65" s="706"/>
      <c r="AX65" s="706"/>
      <c r="AY65" s="706"/>
      <c r="AZ65" s="706"/>
      <c r="BA65" s="706"/>
      <c r="BB65" s="706"/>
      <c r="BC65" s="706"/>
      <c r="BD65" s="706"/>
      <c r="BE65" s="706"/>
      <c r="BF65" s="706"/>
      <c r="BG65" s="706"/>
      <c r="BH65" s="706"/>
      <c r="BI65" s="706"/>
    </row>
    <row r="66" spans="1:61" s="695" customFormat="1" x14ac:dyDescent="0.2">
      <c r="A66" s="695" t="s">
        <v>6</v>
      </c>
      <c r="B66" s="695" t="s">
        <v>1013</v>
      </c>
      <c r="C66" s="695" t="s">
        <v>1018</v>
      </c>
      <c r="D66" s="695" t="s">
        <v>16</v>
      </c>
      <c r="G66" s="695" t="s">
        <v>9</v>
      </c>
      <c r="AP66" s="695">
        <v>-4</v>
      </c>
      <c r="AQ66" s="695">
        <v>-3</v>
      </c>
      <c r="AR66" s="695">
        <v>-2</v>
      </c>
      <c r="AS66" s="695">
        <v>-1</v>
      </c>
      <c r="AT66" s="695">
        <v>-1</v>
      </c>
      <c r="AU66" s="695">
        <v>-1</v>
      </c>
    </row>
    <row r="67" spans="1:61" x14ac:dyDescent="0.2">
      <c r="A67" s="694" t="s">
        <v>6</v>
      </c>
      <c r="B67" s="694" t="s">
        <v>1013</v>
      </c>
      <c r="C67" s="694" t="s">
        <v>1018</v>
      </c>
      <c r="D67" s="694" t="s">
        <v>16</v>
      </c>
      <c r="E67" s="696" t="str">
        <f>'2 MD eta and phi'!$A$13</f>
        <v>Industry static diesel engines</v>
      </c>
      <c r="F67" s="699" t="s">
        <v>1048</v>
      </c>
      <c r="G67" s="694" t="s">
        <v>11</v>
      </c>
      <c r="H67" s="705"/>
      <c r="I67" s="705"/>
      <c r="J67" s="705"/>
      <c r="K67" s="705"/>
      <c r="L67" s="705"/>
      <c r="M67" s="705"/>
      <c r="N67" s="705"/>
      <c r="O67" s="705"/>
      <c r="P67" s="705"/>
      <c r="Q67" s="705"/>
      <c r="R67" s="705"/>
      <c r="S67" s="705"/>
      <c r="T67" s="705"/>
      <c r="U67" s="705"/>
      <c r="V67" s="705"/>
      <c r="W67" s="705"/>
      <c r="X67" s="705"/>
      <c r="Y67" s="705"/>
      <c r="Z67" s="705"/>
      <c r="AA67" s="705"/>
      <c r="AB67" s="705"/>
      <c r="AC67" s="705"/>
      <c r="AD67" s="705"/>
      <c r="AE67" s="705"/>
      <c r="AF67" s="705"/>
      <c r="AG67" s="705"/>
      <c r="AH67" s="705"/>
      <c r="AI67" s="705"/>
      <c r="AJ67" s="705"/>
      <c r="AK67" s="705"/>
      <c r="AL67" s="705"/>
      <c r="AM67" s="705"/>
      <c r="AN67" s="705"/>
      <c r="AO67" s="705"/>
      <c r="AP67" s="694">
        <v>1</v>
      </c>
      <c r="AQ67" s="694">
        <v>1</v>
      </c>
      <c r="AR67" s="694">
        <v>1</v>
      </c>
      <c r="AS67" s="694">
        <v>1</v>
      </c>
      <c r="AT67" s="694">
        <v>1</v>
      </c>
      <c r="AU67" s="694">
        <v>1</v>
      </c>
      <c r="AV67" s="705"/>
      <c r="AW67" s="705"/>
      <c r="AX67" s="705"/>
      <c r="AY67" s="705"/>
      <c r="AZ67" s="705"/>
      <c r="BA67" s="705"/>
      <c r="BB67" s="705"/>
      <c r="BC67" s="705"/>
      <c r="BD67" s="705"/>
      <c r="BE67" s="705"/>
      <c r="BF67" s="705"/>
      <c r="BG67" s="705"/>
      <c r="BH67" s="705"/>
      <c r="BI67" s="705"/>
    </row>
    <row r="68" spans="1:61" x14ac:dyDescent="0.2">
      <c r="A68" s="694" t="s">
        <v>6</v>
      </c>
      <c r="B68" s="694" t="s">
        <v>1013</v>
      </c>
      <c r="C68" s="694" t="s">
        <v>1018</v>
      </c>
      <c r="D68" s="694" t="s">
        <v>16</v>
      </c>
      <c r="E68" s="696" t="str">
        <f>'2 MD eta and phi'!$A$13</f>
        <v>Industry static diesel engines</v>
      </c>
      <c r="F68" s="699" t="s">
        <v>1048</v>
      </c>
      <c r="G68" s="696" t="s">
        <v>12</v>
      </c>
      <c r="H68" s="706"/>
      <c r="I68" s="706"/>
      <c r="J68" s="706"/>
      <c r="K68" s="706"/>
      <c r="L68" s="706"/>
      <c r="M68" s="706"/>
      <c r="N68" s="706"/>
      <c r="O68" s="706"/>
      <c r="P68" s="706"/>
      <c r="Q68" s="706"/>
      <c r="R68" s="706"/>
      <c r="S68" s="706"/>
      <c r="T68" s="706"/>
      <c r="U68" s="706"/>
      <c r="V68" s="706"/>
      <c r="W68" s="706"/>
      <c r="X68" s="706"/>
      <c r="Y68" s="706"/>
      <c r="Z68" s="706"/>
      <c r="AA68" s="706"/>
      <c r="AB68" s="706"/>
      <c r="AC68" s="706"/>
      <c r="AD68" s="706"/>
      <c r="AE68" s="706"/>
      <c r="AF68" s="706"/>
      <c r="AG68" s="706"/>
      <c r="AH68" s="706"/>
      <c r="AI68" s="706"/>
      <c r="AJ68" s="706"/>
      <c r="AK68" s="706"/>
      <c r="AL68" s="706"/>
      <c r="AM68" s="706"/>
      <c r="AN68" s="706"/>
      <c r="AO68" s="706"/>
      <c r="AP68" s="696">
        <f>'2 MD eta and phi'!AN$13</f>
        <v>0.28399999999999997</v>
      </c>
      <c r="AQ68" s="696">
        <f>'2 MD eta and phi'!AO$13</f>
        <v>0.28499999999999998</v>
      </c>
      <c r="AR68" s="696">
        <f>'2 MD eta and phi'!AP$13</f>
        <v>0.28599999999999998</v>
      </c>
      <c r="AS68" s="696">
        <f>'2 MD eta and phi'!AQ$13</f>
        <v>0.28699999999999998</v>
      </c>
      <c r="AT68" s="696">
        <f>'2 MD eta and phi'!AR$13</f>
        <v>0.28799999999999998</v>
      </c>
      <c r="AU68" s="696">
        <f>'2 MD eta and phi'!AS$13</f>
        <v>0.28899999999999998</v>
      </c>
      <c r="AV68" s="706"/>
      <c r="AW68" s="706"/>
      <c r="AX68" s="706"/>
      <c r="AY68" s="706"/>
      <c r="AZ68" s="706"/>
      <c r="BA68" s="706"/>
      <c r="BB68" s="706"/>
      <c r="BC68" s="706"/>
      <c r="BD68" s="706"/>
      <c r="BE68" s="706"/>
      <c r="BF68" s="706"/>
      <c r="BG68" s="706"/>
      <c r="BH68" s="706"/>
      <c r="BI68" s="706"/>
    </row>
    <row r="69" spans="1:61" x14ac:dyDescent="0.2">
      <c r="A69" s="694" t="s">
        <v>6</v>
      </c>
      <c r="B69" s="694" t="s">
        <v>1013</v>
      </c>
      <c r="C69" s="694" t="s">
        <v>1018</v>
      </c>
      <c r="D69" s="694" t="s">
        <v>16</v>
      </c>
      <c r="E69" s="696" t="str">
        <f>'2 MD eta and phi'!$A$13</f>
        <v>Industry static diesel engines</v>
      </c>
      <c r="F69" s="699" t="s">
        <v>1048</v>
      </c>
      <c r="G69" s="696" t="s">
        <v>13</v>
      </c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  <c r="U69" s="706"/>
      <c r="V69" s="706"/>
      <c r="W69" s="706"/>
      <c r="X69" s="706"/>
      <c r="Y69" s="706"/>
      <c r="Z69" s="706"/>
      <c r="AA69" s="706"/>
      <c r="AB69" s="706"/>
      <c r="AC69" s="706"/>
      <c r="AD69" s="706"/>
      <c r="AE69" s="706"/>
      <c r="AF69" s="706"/>
      <c r="AG69" s="706"/>
      <c r="AH69" s="706"/>
      <c r="AI69" s="706"/>
      <c r="AJ69" s="706"/>
      <c r="AK69" s="706"/>
      <c r="AL69" s="706"/>
      <c r="AM69" s="706"/>
      <c r="AN69" s="706"/>
      <c r="AO69" s="706"/>
      <c r="AP69" s="696">
        <f>1</f>
        <v>1</v>
      </c>
      <c r="AQ69" s="696">
        <f>1</f>
        <v>1</v>
      </c>
      <c r="AR69" s="696">
        <f>1</f>
        <v>1</v>
      </c>
      <c r="AS69" s="696">
        <f>1</f>
        <v>1</v>
      </c>
      <c r="AT69" s="696">
        <f>1</f>
        <v>1</v>
      </c>
      <c r="AU69" s="696">
        <f>1</f>
        <v>1</v>
      </c>
      <c r="AV69" s="706"/>
      <c r="AW69" s="706"/>
      <c r="AX69" s="706"/>
      <c r="AY69" s="706"/>
      <c r="AZ69" s="706"/>
      <c r="BA69" s="706"/>
      <c r="BB69" s="706"/>
      <c r="BC69" s="706"/>
      <c r="BD69" s="706"/>
      <c r="BE69" s="706"/>
      <c r="BF69" s="706"/>
      <c r="BG69" s="706"/>
      <c r="BH69" s="706"/>
      <c r="BI69" s="706"/>
    </row>
    <row r="70" spans="1:61" s="695" customFormat="1" x14ac:dyDescent="0.2">
      <c r="A70" s="695" t="s">
        <v>6</v>
      </c>
      <c r="B70" s="695" t="s">
        <v>1013</v>
      </c>
      <c r="C70" s="695" t="s">
        <v>1018</v>
      </c>
      <c r="D70" s="695" t="s">
        <v>14</v>
      </c>
      <c r="G70" s="695" t="s">
        <v>9</v>
      </c>
      <c r="H70" s="695">
        <v>-50</v>
      </c>
      <c r="I70" s="695">
        <v>-56</v>
      </c>
      <c r="J70" s="695">
        <v>-63</v>
      </c>
      <c r="K70" s="695">
        <v>-66</v>
      </c>
      <c r="L70" s="695">
        <v>-74</v>
      </c>
      <c r="M70" s="695">
        <v>-83</v>
      </c>
      <c r="N70" s="695">
        <v>-89</v>
      </c>
      <c r="O70" s="695">
        <v>-103</v>
      </c>
      <c r="P70" s="695">
        <v>-110</v>
      </c>
      <c r="Q70" s="695">
        <v>-100</v>
      </c>
      <c r="R70" s="695">
        <v>-85</v>
      </c>
      <c r="S70" s="695">
        <v>-74</v>
      </c>
      <c r="T70" s="695">
        <v>-66</v>
      </c>
      <c r="U70" s="695">
        <v>-58</v>
      </c>
      <c r="V70" s="695">
        <v>-44</v>
      </c>
      <c r="W70" s="695">
        <v>-26</v>
      </c>
      <c r="X70" s="695">
        <v>-20</v>
      </c>
      <c r="Y70" s="695">
        <v>-18</v>
      </c>
      <c r="Z70" s="695">
        <v>-20</v>
      </c>
      <c r="AA70" s="695">
        <v>-23</v>
      </c>
      <c r="AB70" s="695">
        <v>-18</v>
      </c>
      <c r="AC70" s="695">
        <v>-17</v>
      </c>
      <c r="AD70" s="695">
        <v>-17</v>
      </c>
      <c r="AE70" s="695">
        <v>-16</v>
      </c>
      <c r="AF70" s="695">
        <v>-43</v>
      </c>
      <c r="AG70" s="695">
        <v>-36</v>
      </c>
      <c r="AH70" s="695">
        <v>-33</v>
      </c>
      <c r="AI70" s="695">
        <v>-30</v>
      </c>
      <c r="AJ70" s="695">
        <v>-24</v>
      </c>
      <c r="AK70" s="695">
        <v>-23</v>
      </c>
    </row>
    <row r="71" spans="1:61" x14ac:dyDescent="0.2">
      <c r="A71" s="694" t="s">
        <v>6</v>
      </c>
      <c r="B71" s="694" t="s">
        <v>1013</v>
      </c>
      <c r="C71" s="694" t="s">
        <v>1018</v>
      </c>
      <c r="D71" s="694" t="s">
        <v>14</v>
      </c>
      <c r="E71" s="696" t="s">
        <v>73</v>
      </c>
      <c r="F71" s="699" t="s">
        <v>1050</v>
      </c>
      <c r="G71" s="696" t="s">
        <v>11</v>
      </c>
      <c r="H71" s="702">
        <f>'4 - Electr UW allocation ktoe'!G$24</f>
        <v>0.45</v>
      </c>
      <c r="I71" s="702">
        <f>'4 - Electr UW allocation ktoe'!H$24</f>
        <v>0.45</v>
      </c>
      <c r="J71" s="702">
        <f>'4 - Electr UW allocation ktoe'!I$24</f>
        <v>0.45</v>
      </c>
      <c r="K71" s="702">
        <f>'4 - Electr UW allocation ktoe'!J$24</f>
        <v>0.45</v>
      </c>
      <c r="L71" s="702">
        <f>'4 - Electr UW allocation ktoe'!K$24</f>
        <v>0.45</v>
      </c>
      <c r="M71" s="702">
        <f>'4 - Electr UW allocation ktoe'!L$24</f>
        <v>0.45</v>
      </c>
      <c r="N71" s="702">
        <f>'4 - Electr UW allocation ktoe'!M$24</f>
        <v>0.45</v>
      </c>
      <c r="O71" s="702">
        <f>'4 - Electr UW allocation ktoe'!N$24</f>
        <v>0.45</v>
      </c>
      <c r="P71" s="702">
        <f>'4 - Electr UW allocation ktoe'!O$24</f>
        <v>0.45</v>
      </c>
      <c r="Q71" s="702">
        <f>'4 - Electr UW allocation ktoe'!P$24</f>
        <v>0.45</v>
      </c>
      <c r="R71" s="702">
        <f>'4 - Electr UW allocation ktoe'!Q$24</f>
        <v>0.45</v>
      </c>
      <c r="S71" s="702">
        <f>'4 - Electr UW allocation ktoe'!R$24</f>
        <v>0.45</v>
      </c>
      <c r="T71" s="702">
        <f>'4 - Electr UW allocation ktoe'!S$24</f>
        <v>0.45</v>
      </c>
      <c r="U71" s="702">
        <f>'4 - Electr UW allocation ktoe'!T$24</f>
        <v>0.45</v>
      </c>
      <c r="V71" s="702">
        <f>'4 - Electr UW allocation ktoe'!U$24</f>
        <v>0.45</v>
      </c>
      <c r="W71" s="702">
        <f>'4 - Electr UW allocation ktoe'!V$24</f>
        <v>0.45</v>
      </c>
      <c r="X71" s="702">
        <f>'4 - Electr UW allocation ktoe'!W$24</f>
        <v>0.45</v>
      </c>
      <c r="Y71" s="702">
        <f>'4 - Electr UW allocation ktoe'!X$24</f>
        <v>0.45</v>
      </c>
      <c r="Z71" s="702">
        <f>'4 - Electr UW allocation ktoe'!Y$24</f>
        <v>0.45</v>
      </c>
      <c r="AA71" s="702">
        <f>'4 - Electr UW allocation ktoe'!Z$24</f>
        <v>0.45</v>
      </c>
      <c r="AB71" s="702">
        <f>'4 - Electr UW allocation ktoe'!AA$24</f>
        <v>0.45</v>
      </c>
      <c r="AC71" s="702">
        <f>'4 - Electr UW allocation ktoe'!AB$24</f>
        <v>0.45</v>
      </c>
      <c r="AD71" s="702">
        <f>'4 - Electr UW allocation ktoe'!AC$24</f>
        <v>0.45</v>
      </c>
      <c r="AE71" s="702">
        <f>'4 - Electr UW allocation ktoe'!AD$24</f>
        <v>0.45</v>
      </c>
      <c r="AF71" s="702">
        <f>'4 - Electr UW allocation ktoe'!AE$24</f>
        <v>0.45</v>
      </c>
      <c r="AG71" s="702">
        <f>'4 - Electr UW allocation ktoe'!AF$24</f>
        <v>0.45</v>
      </c>
      <c r="AH71" s="702">
        <f>'4 - Electr UW allocation ktoe'!AG$24</f>
        <v>0.45</v>
      </c>
      <c r="AI71" s="702">
        <f>'4 - Electr UW allocation ktoe'!AH$24</f>
        <v>0.45</v>
      </c>
      <c r="AJ71" s="702">
        <f>'4 - Electr UW allocation ktoe'!AI$24</f>
        <v>0.45</v>
      </c>
      <c r="AK71" s="702">
        <f>'4 - Electr UW allocation ktoe'!AJ$24</f>
        <v>0.45</v>
      </c>
      <c r="AL71" s="705"/>
      <c r="AM71" s="705"/>
      <c r="AN71" s="705"/>
      <c r="AO71" s="705"/>
      <c r="AP71" s="705"/>
      <c r="AQ71" s="705"/>
      <c r="AR71" s="705"/>
      <c r="AS71" s="705"/>
      <c r="AT71" s="705"/>
      <c r="AU71" s="705"/>
      <c r="AV71" s="705"/>
      <c r="AW71" s="705"/>
      <c r="AX71" s="705"/>
      <c r="AY71" s="705"/>
      <c r="AZ71" s="705"/>
      <c r="BA71" s="705"/>
      <c r="BB71" s="705"/>
      <c r="BC71" s="705"/>
      <c r="BD71" s="705"/>
      <c r="BE71" s="705"/>
      <c r="BF71" s="705"/>
      <c r="BG71" s="705"/>
      <c r="BH71" s="705"/>
      <c r="BI71" s="705"/>
    </row>
    <row r="72" spans="1:61" x14ac:dyDescent="0.2">
      <c r="A72" s="694" t="s">
        <v>6</v>
      </c>
      <c r="B72" s="694" t="s">
        <v>1013</v>
      </c>
      <c r="C72" s="694" t="s">
        <v>1018</v>
      </c>
      <c r="D72" s="694" t="s">
        <v>14</v>
      </c>
      <c r="E72" s="696" t="s">
        <v>73</v>
      </c>
      <c r="F72" s="699" t="s">
        <v>1050</v>
      </c>
      <c r="G72" s="696" t="s">
        <v>12</v>
      </c>
      <c r="H72" s="700">
        <f>'4 - Electr UW allocation ktoe'!G$25</f>
        <v>0.7</v>
      </c>
      <c r="I72" s="700">
        <f>'4 - Electr UW allocation ktoe'!H$25</f>
        <v>0.70333299999999999</v>
      </c>
      <c r="J72" s="700">
        <f>'4 - Electr UW allocation ktoe'!I$25</f>
        <v>0.70666600000000002</v>
      </c>
      <c r="K72" s="700">
        <f>'4 - Electr UW allocation ktoe'!J$25</f>
        <v>0.70999900000000005</v>
      </c>
      <c r="L72" s="700">
        <f>'4 - Electr UW allocation ktoe'!K$25</f>
        <v>0.71333199999999997</v>
      </c>
      <c r="M72" s="700">
        <f>'4 - Electr UW allocation ktoe'!L$25</f>
        <v>0.716665</v>
      </c>
      <c r="N72" s="700">
        <f>'4 - Electr UW allocation ktoe'!M$25</f>
        <v>0.71999800000000003</v>
      </c>
      <c r="O72" s="700">
        <f>'4 - Electr UW allocation ktoe'!N$25</f>
        <v>0.72333099999999995</v>
      </c>
      <c r="P72" s="700">
        <f>'4 - Electr UW allocation ktoe'!O$25</f>
        <v>0.72666399999999998</v>
      </c>
      <c r="Q72" s="700">
        <f>'4 - Electr UW allocation ktoe'!P$25</f>
        <v>0.72999700000000001</v>
      </c>
      <c r="R72" s="700">
        <f>'4 - Electr UW allocation ktoe'!Q$25</f>
        <v>0.73333000000000004</v>
      </c>
      <c r="S72" s="700">
        <f>'4 - Electr UW allocation ktoe'!R$25</f>
        <v>0.73666299999999996</v>
      </c>
      <c r="T72" s="700">
        <f>'4 - Electr UW allocation ktoe'!S$25</f>
        <v>0.73999599999999999</v>
      </c>
      <c r="U72" s="700">
        <f>'4 - Electr UW allocation ktoe'!T$25</f>
        <v>0.74332900000000002</v>
      </c>
      <c r="V72" s="700">
        <f>'4 - Electr UW allocation ktoe'!U$25</f>
        <v>0.74666200000000005</v>
      </c>
      <c r="W72" s="700">
        <f>'4 - Electr UW allocation ktoe'!V$25</f>
        <v>0.74999499999999997</v>
      </c>
      <c r="X72" s="700">
        <f>'4 - Electr UW allocation ktoe'!W$25</f>
        <v>0.753328</v>
      </c>
      <c r="Y72" s="700">
        <f>'4 - Electr UW allocation ktoe'!X$25</f>
        <v>0.75666100000000003</v>
      </c>
      <c r="Z72" s="700">
        <f>'4 - Electr UW allocation ktoe'!Y$25</f>
        <v>0.75999400000000095</v>
      </c>
      <c r="AA72" s="700">
        <f>'4 - Electr UW allocation ktoe'!Z$25</f>
        <v>0.76332700000000098</v>
      </c>
      <c r="AB72" s="700">
        <f>'4 - Electr UW allocation ktoe'!AA$25</f>
        <v>0.76666000000000101</v>
      </c>
      <c r="AC72" s="700">
        <f>'4 - Electr UW allocation ktoe'!AB$25</f>
        <v>0.76999300000000104</v>
      </c>
      <c r="AD72" s="700">
        <f>'4 - Electr UW allocation ktoe'!AC$25</f>
        <v>0.77332600000000096</v>
      </c>
      <c r="AE72" s="700">
        <f>'4 - Electr UW allocation ktoe'!AD$25</f>
        <v>0.77665900000000099</v>
      </c>
      <c r="AF72" s="700">
        <f>'4 - Electr UW allocation ktoe'!AE$25</f>
        <v>0.77999200000000102</v>
      </c>
      <c r="AG72" s="700">
        <f>'4 - Electr UW allocation ktoe'!AF$25</f>
        <v>0.78332500000000105</v>
      </c>
      <c r="AH72" s="700">
        <f>'4 - Electr UW allocation ktoe'!AG$25</f>
        <v>0.78665800000000097</v>
      </c>
      <c r="AI72" s="700">
        <f>'4 - Electr UW allocation ktoe'!AH$25</f>
        <v>0.789991000000001</v>
      </c>
      <c r="AJ72" s="700">
        <f>'4 - Electr UW allocation ktoe'!AI$25</f>
        <v>0.79332400000000103</v>
      </c>
      <c r="AK72" s="700">
        <f>'4 - Electr UW allocation ktoe'!AJ$25</f>
        <v>0.79665700000000095</v>
      </c>
      <c r="AL72" s="706"/>
      <c r="AM72" s="706"/>
      <c r="AN72" s="706"/>
      <c r="AO72" s="706"/>
      <c r="AP72" s="706"/>
      <c r="AQ72" s="706"/>
      <c r="AR72" s="706"/>
      <c r="AS72" s="706"/>
      <c r="AT72" s="706"/>
      <c r="AU72" s="706"/>
      <c r="AV72" s="706"/>
      <c r="AW72" s="706"/>
      <c r="AX72" s="706"/>
      <c r="AY72" s="706"/>
      <c r="AZ72" s="706"/>
      <c r="BA72" s="706"/>
      <c r="BB72" s="706"/>
      <c r="BC72" s="706"/>
      <c r="BD72" s="706"/>
      <c r="BE72" s="706"/>
      <c r="BF72" s="706"/>
      <c r="BG72" s="706"/>
      <c r="BH72" s="706"/>
      <c r="BI72" s="706"/>
    </row>
    <row r="73" spans="1:61" x14ac:dyDescent="0.2">
      <c r="A73" s="694" t="s">
        <v>6</v>
      </c>
      <c r="B73" s="694" t="s">
        <v>1013</v>
      </c>
      <c r="C73" s="694" t="s">
        <v>1018</v>
      </c>
      <c r="D73" s="694" t="s">
        <v>14</v>
      </c>
      <c r="E73" s="696" t="s">
        <v>73</v>
      </c>
      <c r="F73" s="699" t="s">
        <v>1050</v>
      </c>
      <c r="G73" s="696" t="s">
        <v>13</v>
      </c>
      <c r="H73" s="696">
        <f>'4 - Electr UW allocation ktoe'!G$27</f>
        <v>1</v>
      </c>
      <c r="I73" s="696">
        <f>'4 - Electr UW allocation ktoe'!H$27</f>
        <v>1</v>
      </c>
      <c r="J73" s="696">
        <f>'4 - Electr UW allocation ktoe'!I$27</f>
        <v>1</v>
      </c>
      <c r="K73" s="696">
        <f>'4 - Electr UW allocation ktoe'!J$27</f>
        <v>1</v>
      </c>
      <c r="L73" s="696">
        <f>'4 - Electr UW allocation ktoe'!K$27</f>
        <v>1</v>
      </c>
      <c r="M73" s="696">
        <f>'4 - Electr UW allocation ktoe'!L$27</f>
        <v>1</v>
      </c>
      <c r="N73" s="696">
        <f>'4 - Electr UW allocation ktoe'!M$27</f>
        <v>1</v>
      </c>
      <c r="O73" s="696">
        <f>'4 - Electr UW allocation ktoe'!N$27</f>
        <v>1</v>
      </c>
      <c r="P73" s="696">
        <f>'4 - Electr UW allocation ktoe'!O$27</f>
        <v>1</v>
      </c>
      <c r="Q73" s="696">
        <f>'4 - Electr UW allocation ktoe'!P$27</f>
        <v>1</v>
      </c>
      <c r="R73" s="696">
        <f>'4 - Electr UW allocation ktoe'!Q$27</f>
        <v>1</v>
      </c>
      <c r="S73" s="696">
        <f>'4 - Electr UW allocation ktoe'!R$27</f>
        <v>1</v>
      </c>
      <c r="T73" s="696">
        <f>'4 - Electr UW allocation ktoe'!S$27</f>
        <v>1</v>
      </c>
      <c r="U73" s="696">
        <f>'4 - Electr UW allocation ktoe'!T$27</f>
        <v>1</v>
      </c>
      <c r="V73" s="696">
        <f>'4 - Electr UW allocation ktoe'!U$27</f>
        <v>1</v>
      </c>
      <c r="W73" s="696">
        <f>'4 - Electr UW allocation ktoe'!V$27</f>
        <v>1</v>
      </c>
      <c r="X73" s="696">
        <f>'4 - Electr UW allocation ktoe'!W$27</f>
        <v>1</v>
      </c>
      <c r="Y73" s="696">
        <f>'4 - Electr UW allocation ktoe'!X$27</f>
        <v>1</v>
      </c>
      <c r="Z73" s="696">
        <f>'4 - Electr UW allocation ktoe'!Y$27</f>
        <v>1</v>
      </c>
      <c r="AA73" s="696">
        <f>'4 - Electr UW allocation ktoe'!Z$27</f>
        <v>1</v>
      </c>
      <c r="AB73" s="696">
        <f>'4 - Electr UW allocation ktoe'!AA$27</f>
        <v>1</v>
      </c>
      <c r="AC73" s="696">
        <f>'4 - Electr UW allocation ktoe'!AB$27</f>
        <v>1</v>
      </c>
      <c r="AD73" s="696">
        <f>'4 - Electr UW allocation ktoe'!AC$27</f>
        <v>1</v>
      </c>
      <c r="AE73" s="696">
        <f>'4 - Electr UW allocation ktoe'!AD$27</f>
        <v>1</v>
      </c>
      <c r="AF73" s="696">
        <f>'4 - Electr UW allocation ktoe'!AE$27</f>
        <v>1</v>
      </c>
      <c r="AG73" s="696">
        <f>'4 - Electr UW allocation ktoe'!AF$27</f>
        <v>1</v>
      </c>
      <c r="AH73" s="696">
        <f>'4 - Electr UW allocation ktoe'!AG$27</f>
        <v>1</v>
      </c>
      <c r="AI73" s="696">
        <f>'4 - Electr UW allocation ktoe'!AH$27</f>
        <v>1</v>
      </c>
      <c r="AJ73" s="696">
        <f>'4 - Electr UW allocation ktoe'!AI$27</f>
        <v>1</v>
      </c>
      <c r="AK73" s="696">
        <f>'4 - Electr UW allocation ktoe'!AJ$27</f>
        <v>1</v>
      </c>
      <c r="AL73" s="706"/>
      <c r="AM73" s="706"/>
      <c r="AN73" s="706"/>
      <c r="AO73" s="706"/>
      <c r="AP73" s="706"/>
      <c r="AQ73" s="706"/>
      <c r="AR73" s="706"/>
      <c r="AS73" s="706"/>
      <c r="AT73" s="706"/>
      <c r="AU73" s="706"/>
      <c r="AV73" s="706"/>
      <c r="AW73" s="706"/>
      <c r="AX73" s="706"/>
      <c r="AY73" s="706"/>
      <c r="AZ73" s="706"/>
      <c r="BA73" s="706"/>
      <c r="BB73" s="706"/>
      <c r="BC73" s="706"/>
      <c r="BD73" s="706"/>
      <c r="BE73" s="706"/>
      <c r="BF73" s="706"/>
      <c r="BG73" s="706"/>
      <c r="BH73" s="706"/>
      <c r="BI73" s="706"/>
    </row>
    <row r="74" spans="1:61" x14ac:dyDescent="0.2">
      <c r="A74" s="694" t="s">
        <v>6</v>
      </c>
      <c r="B74" s="694" t="s">
        <v>1013</v>
      </c>
      <c r="C74" s="694" t="s">
        <v>1018</v>
      </c>
      <c r="D74" s="694" t="s">
        <v>14</v>
      </c>
      <c r="E74" s="696" t="s">
        <v>834</v>
      </c>
      <c r="F74" s="699" t="s">
        <v>1051</v>
      </c>
      <c r="G74" s="696" t="s">
        <v>11</v>
      </c>
      <c r="H74" s="702">
        <f>'4 - Electr UW allocation ktoe'!G$29</f>
        <v>0.45</v>
      </c>
      <c r="I74" s="702">
        <f>'4 - Electr UW allocation ktoe'!H$29</f>
        <v>0.45</v>
      </c>
      <c r="J74" s="702">
        <f>'4 - Electr UW allocation ktoe'!I$29</f>
        <v>0.45</v>
      </c>
      <c r="K74" s="702">
        <f>'4 - Electr UW allocation ktoe'!J$29</f>
        <v>0.45</v>
      </c>
      <c r="L74" s="702">
        <f>'4 - Electr UW allocation ktoe'!K$29</f>
        <v>0.45</v>
      </c>
      <c r="M74" s="702">
        <f>'4 - Electr UW allocation ktoe'!L$29</f>
        <v>0.45</v>
      </c>
      <c r="N74" s="702">
        <f>'4 - Electr UW allocation ktoe'!M$29</f>
        <v>0.45</v>
      </c>
      <c r="O74" s="702">
        <f>'4 - Electr UW allocation ktoe'!N$29</f>
        <v>0.45</v>
      </c>
      <c r="P74" s="702">
        <f>'4 - Electr UW allocation ktoe'!O$29</f>
        <v>0.45</v>
      </c>
      <c r="Q74" s="702">
        <f>'4 - Electr UW allocation ktoe'!P$29</f>
        <v>0.45</v>
      </c>
      <c r="R74" s="702">
        <f>'4 - Electr UW allocation ktoe'!Q$29</f>
        <v>0.45</v>
      </c>
      <c r="S74" s="702">
        <f>'4 - Electr UW allocation ktoe'!R$29</f>
        <v>0.45</v>
      </c>
      <c r="T74" s="702">
        <f>'4 - Electr UW allocation ktoe'!S$29</f>
        <v>0.45</v>
      </c>
      <c r="U74" s="702">
        <f>'4 - Electr UW allocation ktoe'!T$29</f>
        <v>0.45</v>
      </c>
      <c r="V74" s="702">
        <f>'4 - Electr UW allocation ktoe'!U$29</f>
        <v>0.45</v>
      </c>
      <c r="W74" s="702">
        <f>'4 - Electr UW allocation ktoe'!V$29</f>
        <v>0.45</v>
      </c>
      <c r="X74" s="702">
        <f>'4 - Electr UW allocation ktoe'!W$29</f>
        <v>0.45</v>
      </c>
      <c r="Y74" s="702">
        <f>'4 - Electr UW allocation ktoe'!X$29</f>
        <v>0.45</v>
      </c>
      <c r="Z74" s="702">
        <f>'4 - Electr UW allocation ktoe'!Y$29</f>
        <v>0.45</v>
      </c>
      <c r="AA74" s="702">
        <f>'4 - Electr UW allocation ktoe'!Z$29</f>
        <v>0.45</v>
      </c>
      <c r="AB74" s="702">
        <f>'4 - Electr UW allocation ktoe'!AA$29</f>
        <v>0.45</v>
      </c>
      <c r="AC74" s="702">
        <f>'4 - Electr UW allocation ktoe'!AB$29</f>
        <v>0.45</v>
      </c>
      <c r="AD74" s="702">
        <f>'4 - Electr UW allocation ktoe'!AC$29</f>
        <v>0.45</v>
      </c>
      <c r="AE74" s="702">
        <f>'4 - Electr UW allocation ktoe'!AD$29</f>
        <v>0.45</v>
      </c>
      <c r="AF74" s="702">
        <f>'4 - Electr UW allocation ktoe'!AE$29</f>
        <v>0.45</v>
      </c>
      <c r="AG74" s="702">
        <f>'4 - Electr UW allocation ktoe'!AF$29</f>
        <v>0.45</v>
      </c>
      <c r="AH74" s="702">
        <f>'4 - Electr UW allocation ktoe'!AG$29</f>
        <v>0.45</v>
      </c>
      <c r="AI74" s="702">
        <f>'4 - Electr UW allocation ktoe'!AH$29</f>
        <v>0.45</v>
      </c>
      <c r="AJ74" s="702">
        <f>'4 - Electr UW allocation ktoe'!AI$29</f>
        <v>0.45</v>
      </c>
      <c r="AK74" s="702">
        <f>'4 - Electr UW allocation ktoe'!AJ$29</f>
        <v>0.45</v>
      </c>
      <c r="AL74" s="705"/>
      <c r="AM74" s="705"/>
      <c r="AN74" s="705"/>
      <c r="AO74" s="705"/>
      <c r="AP74" s="705"/>
      <c r="AQ74" s="705"/>
      <c r="AR74" s="705"/>
      <c r="AS74" s="705"/>
      <c r="AT74" s="705"/>
      <c r="AU74" s="705"/>
      <c r="AV74" s="705"/>
      <c r="AW74" s="705"/>
      <c r="AX74" s="705"/>
      <c r="AY74" s="705"/>
      <c r="AZ74" s="705"/>
      <c r="BA74" s="705"/>
      <c r="BB74" s="705"/>
      <c r="BC74" s="705"/>
      <c r="BD74" s="705"/>
      <c r="BE74" s="705"/>
      <c r="BF74" s="705"/>
      <c r="BG74" s="705"/>
      <c r="BH74" s="705"/>
      <c r="BI74" s="705"/>
    </row>
    <row r="75" spans="1:61" x14ac:dyDescent="0.2">
      <c r="A75" s="694" t="s">
        <v>6</v>
      </c>
      <c r="B75" s="694" t="s">
        <v>1013</v>
      </c>
      <c r="C75" s="694" t="s">
        <v>1018</v>
      </c>
      <c r="D75" s="694" t="s">
        <v>14</v>
      </c>
      <c r="E75" s="696" t="s">
        <v>834</v>
      </c>
      <c r="F75" s="699" t="s">
        <v>1051</v>
      </c>
      <c r="G75" s="696" t="s">
        <v>12</v>
      </c>
      <c r="H75" s="700">
        <f>'3 Heat eta and phi'!D$43</f>
        <v>0.8</v>
      </c>
      <c r="I75" s="700">
        <f>'3 Heat eta and phi'!E$43</f>
        <v>0.80200000000000005</v>
      </c>
      <c r="J75" s="700">
        <f>'3 Heat eta and phi'!F$43</f>
        <v>0.80400000000000005</v>
      </c>
      <c r="K75" s="700">
        <f>'3 Heat eta and phi'!G$43</f>
        <v>0.80600000000000005</v>
      </c>
      <c r="L75" s="700">
        <f>'3 Heat eta and phi'!H$43</f>
        <v>0.80800000000000005</v>
      </c>
      <c r="M75" s="700">
        <f>'3 Heat eta and phi'!I$43</f>
        <v>0.81</v>
      </c>
      <c r="N75" s="700">
        <f>'3 Heat eta and phi'!J$43</f>
        <v>0.81200000000000006</v>
      </c>
      <c r="O75" s="700">
        <f>'3 Heat eta and phi'!K$43</f>
        <v>0.81399999999999995</v>
      </c>
      <c r="P75" s="700">
        <f>'3 Heat eta and phi'!L$43</f>
        <v>0.81599999999999995</v>
      </c>
      <c r="Q75" s="700">
        <f>'3 Heat eta and phi'!M$43</f>
        <v>0.81799999999999995</v>
      </c>
      <c r="R75" s="700">
        <f>'3 Heat eta and phi'!N$43</f>
        <v>0.82</v>
      </c>
      <c r="S75" s="700">
        <f>'3 Heat eta and phi'!O$43</f>
        <v>0.82199999999999995</v>
      </c>
      <c r="T75" s="700">
        <f>'3 Heat eta and phi'!P$43</f>
        <v>0.82399999999999995</v>
      </c>
      <c r="U75" s="700">
        <f>'3 Heat eta and phi'!Q$43</f>
        <v>0.82599999999999996</v>
      </c>
      <c r="V75" s="700">
        <f>'3 Heat eta and phi'!R$43</f>
        <v>0.82799999999999996</v>
      </c>
      <c r="W75" s="700">
        <f>'3 Heat eta and phi'!S$43</f>
        <v>0.83</v>
      </c>
      <c r="X75" s="700">
        <f>'3 Heat eta and phi'!T$43</f>
        <v>0.83199999999999996</v>
      </c>
      <c r="Y75" s="700">
        <f>'3 Heat eta and phi'!U$43</f>
        <v>0.83399999999999996</v>
      </c>
      <c r="Z75" s="700">
        <f>'3 Heat eta and phi'!V$43</f>
        <v>0.83599999999999997</v>
      </c>
      <c r="AA75" s="700">
        <f>'3 Heat eta and phi'!W$43</f>
        <v>0.83799999999999997</v>
      </c>
      <c r="AB75" s="700">
        <f>'3 Heat eta and phi'!X$43</f>
        <v>0.84</v>
      </c>
      <c r="AC75" s="700">
        <f>'3 Heat eta and phi'!Y$43</f>
        <v>0.84199999999999997</v>
      </c>
      <c r="AD75" s="700">
        <f>'3 Heat eta and phi'!Z$43</f>
        <v>0.84399999999999997</v>
      </c>
      <c r="AE75" s="700">
        <f>'3 Heat eta and phi'!AA$43</f>
        <v>0.84599999999999997</v>
      </c>
      <c r="AF75" s="700">
        <f>'3 Heat eta and phi'!AB$43</f>
        <v>0.84799999999999998</v>
      </c>
      <c r="AG75" s="700">
        <f>'3 Heat eta and phi'!AC$43</f>
        <v>0.85</v>
      </c>
      <c r="AH75" s="700">
        <f>'3 Heat eta and phi'!AD$43</f>
        <v>0.85199999999999998</v>
      </c>
      <c r="AI75" s="700">
        <f>'3 Heat eta and phi'!AE$43</f>
        <v>0.85399999999999998</v>
      </c>
      <c r="AJ75" s="700">
        <f>'3 Heat eta and phi'!AF$43</f>
        <v>0.85599999999999998</v>
      </c>
      <c r="AK75" s="700">
        <f>'3 Heat eta and phi'!AG$43</f>
        <v>0.85799999999999998</v>
      </c>
      <c r="AL75" s="706"/>
      <c r="AM75" s="706"/>
      <c r="AN75" s="706"/>
      <c r="AO75" s="706"/>
      <c r="AP75" s="706"/>
      <c r="AQ75" s="706"/>
      <c r="AR75" s="706"/>
      <c r="AS75" s="706"/>
      <c r="AT75" s="706"/>
      <c r="AU75" s="706"/>
      <c r="AV75" s="706"/>
      <c r="AW75" s="706"/>
      <c r="AX75" s="706"/>
      <c r="AY75" s="706"/>
      <c r="AZ75" s="706"/>
      <c r="BA75" s="706"/>
      <c r="BB75" s="706"/>
      <c r="BC75" s="706"/>
      <c r="BD75" s="706"/>
      <c r="BE75" s="706"/>
      <c r="BF75" s="706"/>
      <c r="BG75" s="706"/>
      <c r="BH75" s="706"/>
      <c r="BI75" s="706"/>
    </row>
    <row r="76" spans="1:61" x14ac:dyDescent="0.2">
      <c r="A76" s="694" t="s">
        <v>6</v>
      </c>
      <c r="B76" s="694" t="s">
        <v>1013</v>
      </c>
      <c r="C76" s="694" t="s">
        <v>1018</v>
      </c>
      <c r="D76" s="694" t="s">
        <v>14</v>
      </c>
      <c r="E76" s="696" t="s">
        <v>834</v>
      </c>
      <c r="F76" s="699" t="s">
        <v>1051</v>
      </c>
      <c r="G76" s="696" t="s">
        <v>13</v>
      </c>
      <c r="H76" s="700">
        <f>'3 Heat eta and phi'!D$46</f>
        <v>0.40171211160431208</v>
      </c>
      <c r="I76" s="700">
        <f>'3 Heat eta and phi'!E$46</f>
        <v>0.40134221094905953</v>
      </c>
      <c r="J76" s="700">
        <f>'3 Heat eta and phi'!F$46</f>
        <v>0.40445994504333127</v>
      </c>
      <c r="K76" s="700">
        <f>'3 Heat eta and phi'!G$46</f>
        <v>0.4048826886493343</v>
      </c>
      <c r="L76" s="700">
        <f>'3 Heat eta and phi'!H$46</f>
        <v>0.40282181357006985</v>
      </c>
      <c r="M76" s="700">
        <f>'3 Heat eta and phi'!I$46</f>
        <v>0.40393151553582751</v>
      </c>
      <c r="N76" s="700">
        <f>'3 Heat eta and phi'!J$46</f>
        <v>0.40287465652082011</v>
      </c>
      <c r="O76" s="700">
        <f>'3 Heat eta and phi'!K$46</f>
        <v>0.40208201225956464</v>
      </c>
      <c r="P76" s="700">
        <f>'3 Heat eta and phi'!L$46</f>
        <v>0.40271612766856901</v>
      </c>
      <c r="Q76" s="700">
        <f>'3 Heat eta and phi'!M$46</f>
        <v>0.40308602832382168</v>
      </c>
      <c r="R76" s="700">
        <f>'3 Heat eta and phi'!N$46</f>
        <v>0.40255759881631803</v>
      </c>
      <c r="S76" s="700">
        <f>'3 Heat eta and phi'!O$46</f>
        <v>0.40261044176706828</v>
      </c>
      <c r="T76" s="700">
        <f>'3 Heat eta and phi'!P$46</f>
        <v>0.40308602832382168</v>
      </c>
      <c r="U76" s="700">
        <f>'3 Heat eta and phi'!Q$46</f>
        <v>0.4022933840625661</v>
      </c>
      <c r="V76" s="700">
        <f>'3 Heat eta and phi'!R$46</f>
        <v>0.40287465652082011</v>
      </c>
      <c r="W76" s="700">
        <f>'3 Heat eta and phi'!S$46</f>
        <v>0.40102515324455723</v>
      </c>
      <c r="X76" s="700">
        <f>'3 Heat eta and phi'!T$46</f>
        <v>0.40076093849080541</v>
      </c>
      <c r="Y76" s="700">
        <f>'3 Heat eta and phi'!U$46</f>
        <v>0.4033502430775735</v>
      </c>
      <c r="Z76" s="700">
        <f>'3 Heat eta and phi'!V$46</f>
        <v>0.40234622701331646</v>
      </c>
      <c r="AA76" s="700">
        <f>'3 Heat eta and phi'!W$46</f>
        <v>0.40435425914183065</v>
      </c>
      <c r="AB76" s="700">
        <f>'3 Heat eta and phi'!X$46</f>
        <v>0.40271612766856901</v>
      </c>
      <c r="AC76" s="700">
        <f>'3 Heat eta and phi'!Y$46</f>
        <v>0.402134855210315</v>
      </c>
      <c r="AD76" s="700">
        <f>'3 Heat eta and phi'!Z$46</f>
        <v>0.40250475586556766</v>
      </c>
      <c r="AE76" s="700">
        <f>'3 Heat eta and phi'!AA$46</f>
        <v>0.40160642570281135</v>
      </c>
      <c r="AF76" s="700">
        <f>'3 Heat eta and phi'!AB$46</f>
        <v>0.40202916930881427</v>
      </c>
      <c r="AG76" s="700">
        <f>'3 Heat eta and phi'!AC$46</f>
        <v>0.40409004438807872</v>
      </c>
      <c r="AH76" s="700">
        <f>'3 Heat eta and phi'!AD$46</f>
        <v>0.40414288733882908</v>
      </c>
      <c r="AI76" s="700">
        <f>'3 Heat eta and phi'!AE$46</f>
        <v>0.40340308602832387</v>
      </c>
      <c r="AJ76" s="700">
        <f>'3 Heat eta and phi'!AF$46</f>
        <v>0.4022933840625661</v>
      </c>
      <c r="AK76" s="700">
        <f>'3 Heat eta and phi'!AG$46</f>
        <v>0.39996829422954983</v>
      </c>
      <c r="AL76" s="706"/>
      <c r="AM76" s="706"/>
      <c r="AN76" s="706"/>
      <c r="AO76" s="706"/>
      <c r="AP76" s="706"/>
      <c r="AQ76" s="706"/>
      <c r="AR76" s="706"/>
      <c r="AS76" s="706"/>
      <c r="AT76" s="706"/>
      <c r="AU76" s="706"/>
      <c r="AV76" s="706"/>
      <c r="AW76" s="706"/>
      <c r="AX76" s="706"/>
      <c r="AY76" s="706"/>
      <c r="AZ76" s="706"/>
      <c r="BA76" s="706"/>
      <c r="BB76" s="706"/>
      <c r="BC76" s="706"/>
      <c r="BD76" s="706"/>
      <c r="BE76" s="706"/>
      <c r="BF76" s="706"/>
      <c r="BG76" s="706"/>
      <c r="BH76" s="706"/>
      <c r="BI76" s="706"/>
    </row>
    <row r="77" spans="1:61" x14ac:dyDescent="0.2">
      <c r="A77" s="694" t="s">
        <v>6</v>
      </c>
      <c r="B77" s="694" t="s">
        <v>1013</v>
      </c>
      <c r="C77" s="694" t="s">
        <v>1018</v>
      </c>
      <c r="D77" s="694" t="s">
        <v>14</v>
      </c>
      <c r="E77" s="696" t="s">
        <v>1024</v>
      </c>
      <c r="F77" s="699" t="s">
        <v>1052</v>
      </c>
      <c r="G77" s="696" t="s">
        <v>11</v>
      </c>
      <c r="H77" s="702">
        <f>'4 - Electr UW allocation ktoe'!G$34</f>
        <v>0.1</v>
      </c>
      <c r="I77" s="702">
        <f>'4 - Electr UW allocation ktoe'!H$34</f>
        <v>0.1</v>
      </c>
      <c r="J77" s="702">
        <f>'4 - Electr UW allocation ktoe'!I$34</f>
        <v>0.1</v>
      </c>
      <c r="K77" s="702">
        <f>'4 - Electr UW allocation ktoe'!J$34</f>
        <v>0.1</v>
      </c>
      <c r="L77" s="702">
        <f>'4 - Electr UW allocation ktoe'!K$34</f>
        <v>0.1</v>
      </c>
      <c r="M77" s="702">
        <f>'4 - Electr UW allocation ktoe'!L$34</f>
        <v>0.1</v>
      </c>
      <c r="N77" s="702">
        <f>'4 - Electr UW allocation ktoe'!M$34</f>
        <v>0.1</v>
      </c>
      <c r="O77" s="702">
        <f>'4 - Electr UW allocation ktoe'!N$34</f>
        <v>0.1</v>
      </c>
      <c r="P77" s="702">
        <f>'4 - Electr UW allocation ktoe'!O$34</f>
        <v>0.1</v>
      </c>
      <c r="Q77" s="702">
        <f>'4 - Electr UW allocation ktoe'!P$34</f>
        <v>0.1</v>
      </c>
      <c r="R77" s="702">
        <f>'4 - Electr UW allocation ktoe'!Q$34</f>
        <v>0.1</v>
      </c>
      <c r="S77" s="702">
        <f>'4 - Electr UW allocation ktoe'!R$34</f>
        <v>0.1</v>
      </c>
      <c r="T77" s="702">
        <f>'4 - Electr UW allocation ktoe'!S$34</f>
        <v>0.1</v>
      </c>
      <c r="U77" s="702">
        <f>'4 - Electr UW allocation ktoe'!T$34</f>
        <v>0.1</v>
      </c>
      <c r="V77" s="702">
        <f>'4 - Electr UW allocation ktoe'!U$34</f>
        <v>0.1</v>
      </c>
      <c r="W77" s="702">
        <f>'4 - Electr UW allocation ktoe'!V$34</f>
        <v>0.1</v>
      </c>
      <c r="X77" s="702">
        <f>'4 - Electr UW allocation ktoe'!W$34</f>
        <v>0.1</v>
      </c>
      <c r="Y77" s="702">
        <f>'4 - Electr UW allocation ktoe'!X$34</f>
        <v>0.1</v>
      </c>
      <c r="Z77" s="702">
        <f>'4 - Electr UW allocation ktoe'!Y$34</f>
        <v>0.1</v>
      </c>
      <c r="AA77" s="702">
        <f>'4 - Electr UW allocation ktoe'!Z$34</f>
        <v>0.1</v>
      </c>
      <c r="AB77" s="702">
        <f>'4 - Electr UW allocation ktoe'!AA$34</f>
        <v>0.1</v>
      </c>
      <c r="AC77" s="702">
        <f>'4 - Electr UW allocation ktoe'!AB$34</f>
        <v>0.1</v>
      </c>
      <c r="AD77" s="702">
        <f>'4 - Electr UW allocation ktoe'!AC$34</f>
        <v>0.1</v>
      </c>
      <c r="AE77" s="702">
        <f>'4 - Electr UW allocation ktoe'!AD$34</f>
        <v>0.1</v>
      </c>
      <c r="AF77" s="702">
        <f>'4 - Electr UW allocation ktoe'!AE$34</f>
        <v>0.1</v>
      </c>
      <c r="AG77" s="702">
        <f>'4 - Electr UW allocation ktoe'!AF$34</f>
        <v>0.1</v>
      </c>
      <c r="AH77" s="702">
        <f>'4 - Electr UW allocation ktoe'!AG$34</f>
        <v>0.1</v>
      </c>
      <c r="AI77" s="702">
        <f>'4 - Electr UW allocation ktoe'!AH$34</f>
        <v>0.1</v>
      </c>
      <c r="AJ77" s="702">
        <f>'4 - Electr UW allocation ktoe'!AI$34</f>
        <v>0.1</v>
      </c>
      <c r="AK77" s="702">
        <f>'4 - Electr UW allocation ktoe'!AJ$34</f>
        <v>0.1</v>
      </c>
      <c r="AL77" s="705"/>
      <c r="AM77" s="705"/>
      <c r="AN77" s="705"/>
      <c r="AO77" s="705"/>
      <c r="AP77" s="705"/>
      <c r="AQ77" s="705"/>
      <c r="AR77" s="705"/>
      <c r="AS77" s="705"/>
      <c r="AT77" s="705"/>
      <c r="AU77" s="705"/>
      <c r="AV77" s="705"/>
      <c r="AW77" s="705"/>
      <c r="AX77" s="705"/>
      <c r="AY77" s="705"/>
      <c r="AZ77" s="705"/>
      <c r="BA77" s="705"/>
      <c r="BB77" s="705"/>
      <c r="BC77" s="705"/>
      <c r="BD77" s="705"/>
      <c r="BE77" s="705"/>
      <c r="BF77" s="705"/>
      <c r="BG77" s="705"/>
      <c r="BH77" s="705"/>
      <c r="BI77" s="705"/>
    </row>
    <row r="78" spans="1:61" x14ac:dyDescent="0.2">
      <c r="A78" s="694" t="s">
        <v>6</v>
      </c>
      <c r="B78" s="694" t="s">
        <v>1013</v>
      </c>
      <c r="C78" s="694" t="s">
        <v>1018</v>
      </c>
      <c r="D78" s="694" t="s">
        <v>14</v>
      </c>
      <c r="E78" s="696" t="s">
        <v>1024</v>
      </c>
      <c r="F78" s="699" t="s">
        <v>1052</v>
      </c>
      <c r="G78" s="696" t="s">
        <v>12</v>
      </c>
      <c r="H78" s="696">
        <f>'4 - Electr UW allocation ktoe'!G$35</f>
        <v>0.2</v>
      </c>
      <c r="I78" s="696">
        <f>'4 - Electr UW allocation ktoe'!H$35</f>
        <v>0.2</v>
      </c>
      <c r="J78" s="696">
        <f>'4 - Electr UW allocation ktoe'!I$35</f>
        <v>0.2</v>
      </c>
      <c r="K78" s="696">
        <f>'4 - Electr UW allocation ktoe'!J$35</f>
        <v>0.2</v>
      </c>
      <c r="L78" s="696">
        <f>'4 - Electr UW allocation ktoe'!K$35</f>
        <v>0.2</v>
      </c>
      <c r="M78" s="696">
        <f>'4 - Electr UW allocation ktoe'!L$35</f>
        <v>0.2</v>
      </c>
      <c r="N78" s="696">
        <f>'4 - Electr UW allocation ktoe'!M$35</f>
        <v>0.2</v>
      </c>
      <c r="O78" s="696">
        <f>'4 - Electr UW allocation ktoe'!N$35</f>
        <v>0.2</v>
      </c>
      <c r="P78" s="696">
        <f>'4 - Electr UW allocation ktoe'!O$35</f>
        <v>0.2</v>
      </c>
      <c r="Q78" s="696">
        <f>'4 - Electr UW allocation ktoe'!P$35</f>
        <v>0.2</v>
      </c>
      <c r="R78" s="696">
        <f>'4 - Electr UW allocation ktoe'!Q$35</f>
        <v>0.2</v>
      </c>
      <c r="S78" s="696">
        <f>'4 - Electr UW allocation ktoe'!R$35</f>
        <v>0.2</v>
      </c>
      <c r="T78" s="696">
        <f>'4 - Electr UW allocation ktoe'!S$35</f>
        <v>0.2</v>
      </c>
      <c r="U78" s="696">
        <f>'4 - Electr UW allocation ktoe'!T$35</f>
        <v>0.2</v>
      </c>
      <c r="V78" s="696">
        <f>'4 - Electr UW allocation ktoe'!U$35</f>
        <v>0.2</v>
      </c>
      <c r="W78" s="696">
        <f>'4 - Electr UW allocation ktoe'!V$35</f>
        <v>0.2</v>
      </c>
      <c r="X78" s="696">
        <f>'4 - Electr UW allocation ktoe'!W$35</f>
        <v>0.2</v>
      </c>
      <c r="Y78" s="696">
        <f>'4 - Electr UW allocation ktoe'!X$35</f>
        <v>0.2</v>
      </c>
      <c r="Z78" s="696">
        <f>'4 - Electr UW allocation ktoe'!Y$35</f>
        <v>0.2</v>
      </c>
      <c r="AA78" s="696">
        <f>'4 - Electr UW allocation ktoe'!Z$35</f>
        <v>0.2</v>
      </c>
      <c r="AB78" s="696">
        <f>'4 - Electr UW allocation ktoe'!AA$35</f>
        <v>0.2</v>
      </c>
      <c r="AC78" s="696">
        <f>'4 - Electr UW allocation ktoe'!AB$35</f>
        <v>0.2</v>
      </c>
      <c r="AD78" s="696">
        <f>'4 - Electr UW allocation ktoe'!AC$35</f>
        <v>0.2</v>
      </c>
      <c r="AE78" s="696">
        <f>'4 - Electr UW allocation ktoe'!AD$35</f>
        <v>0.2</v>
      </c>
      <c r="AF78" s="696">
        <f>'4 - Electr UW allocation ktoe'!AE$35</f>
        <v>0.2</v>
      </c>
      <c r="AG78" s="696">
        <f>'4 - Electr UW allocation ktoe'!AF$35</f>
        <v>0.2</v>
      </c>
      <c r="AH78" s="696">
        <f>'4 - Electr UW allocation ktoe'!AG$35</f>
        <v>0.2</v>
      </c>
      <c r="AI78" s="696">
        <f>'4 - Electr UW allocation ktoe'!AH$35</f>
        <v>0.2</v>
      </c>
      <c r="AJ78" s="696">
        <f>'4 - Electr UW allocation ktoe'!AI$35</f>
        <v>0.2</v>
      </c>
      <c r="AK78" s="696">
        <f>'4 - Electr UW allocation ktoe'!AJ$35</f>
        <v>0.2</v>
      </c>
      <c r="AL78" s="706"/>
      <c r="AM78" s="706"/>
      <c r="AN78" s="706"/>
      <c r="AO78" s="706"/>
      <c r="AP78" s="706"/>
      <c r="AQ78" s="706"/>
      <c r="AR78" s="706"/>
      <c r="AS78" s="706"/>
      <c r="AT78" s="706"/>
      <c r="AU78" s="706"/>
      <c r="AV78" s="706"/>
      <c r="AW78" s="706"/>
      <c r="AX78" s="706"/>
      <c r="AY78" s="706"/>
      <c r="AZ78" s="706"/>
      <c r="BA78" s="706"/>
      <c r="BB78" s="706"/>
      <c r="BC78" s="706"/>
      <c r="BD78" s="706"/>
      <c r="BE78" s="706"/>
      <c r="BF78" s="706"/>
      <c r="BG78" s="706"/>
      <c r="BH78" s="706"/>
      <c r="BI78" s="706"/>
    </row>
    <row r="79" spans="1:61" x14ac:dyDescent="0.2">
      <c r="A79" s="694" t="s">
        <v>6</v>
      </c>
      <c r="B79" s="694" t="s">
        <v>1013</v>
      </c>
      <c r="C79" s="694" t="s">
        <v>1018</v>
      </c>
      <c r="D79" s="694" t="s">
        <v>14</v>
      </c>
      <c r="E79" s="696" t="s">
        <v>1024</v>
      </c>
      <c r="F79" s="699" t="s">
        <v>1052</v>
      </c>
      <c r="G79" s="696" t="s">
        <v>13</v>
      </c>
      <c r="H79" s="700">
        <f>'4 - Electr UW allocation ktoe'!G$37</f>
        <v>0.10453879941434846</v>
      </c>
      <c r="I79" s="700">
        <f>'4 - Electr UW allocation ktoe'!H$37</f>
        <v>0.10650073206442166</v>
      </c>
      <c r="J79" s="700">
        <f>'4 - Electr UW allocation ktoe'!I$37</f>
        <v>0.10846266471449487</v>
      </c>
      <c r="K79" s="700">
        <f>'4 - Electr UW allocation ktoe'!J$37</f>
        <v>0.11042459736456807</v>
      </c>
      <c r="L79" s="700">
        <f>'4 - Electr UW allocation ktoe'!K$37</f>
        <v>0.11238653001464129</v>
      </c>
      <c r="M79" s="700">
        <f>'4 - Electr UW allocation ktoe'!L$37</f>
        <v>0.11434846266471449</v>
      </c>
      <c r="N79" s="700">
        <f>'4 - Electr UW allocation ktoe'!M$37</f>
        <v>0.11631039531478769</v>
      </c>
      <c r="O79" s="700">
        <f>'4 - Electr UW allocation ktoe'!N$37</f>
        <v>0.1182723279648609</v>
      </c>
      <c r="P79" s="700">
        <f>'4 - Electr UW allocation ktoe'!O$37</f>
        <v>0.12023426061493411</v>
      </c>
      <c r="Q79" s="700">
        <f>'4 - Electr UW allocation ktoe'!P$37</f>
        <v>0.12219619326500732</v>
      </c>
      <c r="R79" s="700">
        <f>'4 - Electr UW allocation ktoe'!Q$37</f>
        <v>0.12415812591508052</v>
      </c>
      <c r="S79" s="700">
        <f>'4 - Electr UW allocation ktoe'!R$37</f>
        <v>0.12612005856515374</v>
      </c>
      <c r="T79" s="700">
        <f>'4 - Electr UW allocation ktoe'!S$37</f>
        <v>0.12808199121522693</v>
      </c>
      <c r="U79" s="700">
        <f>'4 - Electr UW allocation ktoe'!T$37</f>
        <v>0.13004392386530014</v>
      </c>
      <c r="V79" s="700">
        <f>'4 - Electr UW allocation ktoe'!U$37</f>
        <v>0.13200585651537333</v>
      </c>
      <c r="W79" s="700">
        <f>'4 - Electr UW allocation ktoe'!V$37</f>
        <v>0.13396778916544655</v>
      </c>
      <c r="X79" s="700">
        <f>'4 - Electr UW allocation ktoe'!W$37</f>
        <v>0.13592972181551977</v>
      </c>
      <c r="Y79" s="700">
        <f>'4 - Electr UW allocation ktoe'!X$37</f>
        <v>0.13789165446559296</v>
      </c>
      <c r="Z79" s="700">
        <f>'4 - Electr UW allocation ktoe'!Y$37</f>
        <v>0.13985358711566617</v>
      </c>
      <c r="AA79" s="700">
        <f>'4 - Electr UW allocation ktoe'!Z$37</f>
        <v>0.14181551976573939</v>
      </c>
      <c r="AB79" s="700">
        <f>'4 - Electr UW allocation ktoe'!AA$37</f>
        <v>0.14377745241581258</v>
      </c>
      <c r="AC79" s="700">
        <f>'4 - Electr UW allocation ktoe'!AB$37</f>
        <v>0.1457393850658858</v>
      </c>
      <c r="AD79" s="700">
        <f>'4 - Electr UW allocation ktoe'!AC$37</f>
        <v>0.14770131771595901</v>
      </c>
      <c r="AE79" s="700">
        <f>'4 - Electr UW allocation ktoe'!AD$37</f>
        <v>0.14966325036603223</v>
      </c>
      <c r="AF79" s="700">
        <f>'4 - Electr UW allocation ktoe'!AE$37</f>
        <v>0.15162518301610542</v>
      </c>
      <c r="AG79" s="700">
        <f>'4 - Electr UW allocation ktoe'!AF$37</f>
        <v>0.15358711566617861</v>
      </c>
      <c r="AH79" s="700">
        <f>'4 - Electr UW allocation ktoe'!AG$37</f>
        <v>0.1555490483162518</v>
      </c>
      <c r="AI79" s="700">
        <f>'4 - Electr UW allocation ktoe'!AH$37</f>
        <v>0.15751098096632501</v>
      </c>
      <c r="AJ79" s="700">
        <f>'4 - Electr UW allocation ktoe'!AI$37</f>
        <v>0.15947291361639823</v>
      </c>
      <c r="AK79" s="700">
        <f>'4 - Electr UW allocation ktoe'!AJ$37</f>
        <v>0.16143484626647142</v>
      </c>
      <c r="AL79" s="706"/>
      <c r="AM79" s="706"/>
      <c r="AN79" s="706"/>
      <c r="AO79" s="706"/>
      <c r="AP79" s="706"/>
      <c r="AQ79" s="706"/>
      <c r="AR79" s="706"/>
      <c r="AS79" s="706"/>
      <c r="AT79" s="706"/>
      <c r="AU79" s="706"/>
      <c r="AV79" s="706"/>
      <c r="AW79" s="706"/>
      <c r="AX79" s="706"/>
      <c r="AY79" s="706"/>
      <c r="AZ79" s="706"/>
      <c r="BA79" s="706"/>
      <c r="BB79" s="706"/>
      <c r="BC79" s="706"/>
      <c r="BD79" s="706"/>
      <c r="BE79" s="706"/>
      <c r="BF79" s="706"/>
      <c r="BG79" s="706"/>
      <c r="BH79" s="706"/>
      <c r="BI79" s="706"/>
    </row>
    <row r="80" spans="1:61" s="695" customFormat="1" x14ac:dyDescent="0.2">
      <c r="A80" s="695" t="s">
        <v>6</v>
      </c>
      <c r="B80" s="695" t="s">
        <v>1013</v>
      </c>
      <c r="C80" s="695" t="s">
        <v>1015</v>
      </c>
      <c r="D80" s="695" t="s">
        <v>17</v>
      </c>
      <c r="G80" s="695" t="s">
        <v>9</v>
      </c>
      <c r="T80" s="695">
        <v>-95</v>
      </c>
      <c r="U80" s="695">
        <v>-82</v>
      </c>
      <c r="V80" s="695">
        <v>-41</v>
      </c>
      <c r="W80" s="695">
        <v>-114</v>
      </c>
      <c r="X80" s="695">
        <v>-73</v>
      </c>
      <c r="Y80" s="695">
        <v>-123</v>
      </c>
    </row>
    <row r="81" spans="1:61" x14ac:dyDescent="0.2">
      <c r="A81" s="694" t="s">
        <v>6</v>
      </c>
      <c r="B81" s="694" t="s">
        <v>1013</v>
      </c>
      <c r="C81" s="694" t="s">
        <v>1015</v>
      </c>
      <c r="D81" s="694" t="s">
        <v>17</v>
      </c>
      <c r="E81" s="696" t="s">
        <v>1074</v>
      </c>
      <c r="F81" s="699" t="s">
        <v>1047</v>
      </c>
      <c r="G81" s="694" t="s">
        <v>11</v>
      </c>
      <c r="H81" s="705"/>
      <c r="I81" s="705"/>
      <c r="J81" s="705"/>
      <c r="K81" s="705"/>
      <c r="L81" s="705"/>
      <c r="M81" s="705"/>
      <c r="N81" s="705"/>
      <c r="O81" s="705"/>
      <c r="P81" s="705"/>
      <c r="Q81" s="705"/>
      <c r="R81" s="705"/>
      <c r="S81" s="705"/>
      <c r="T81" s="694">
        <v>1</v>
      </c>
      <c r="U81" s="694">
        <v>1</v>
      </c>
      <c r="V81" s="694">
        <v>1</v>
      </c>
      <c r="W81" s="694">
        <v>1</v>
      </c>
      <c r="X81" s="694">
        <v>1</v>
      </c>
      <c r="Y81" s="694">
        <v>1</v>
      </c>
      <c r="Z81" s="705"/>
      <c r="AA81" s="705"/>
      <c r="AB81" s="705"/>
      <c r="AC81" s="705"/>
      <c r="AD81" s="705"/>
      <c r="AE81" s="705"/>
      <c r="AF81" s="705"/>
      <c r="AG81" s="705"/>
      <c r="AH81" s="705"/>
      <c r="AI81" s="705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705"/>
      <c r="AU81" s="705"/>
      <c r="AV81" s="705"/>
      <c r="AW81" s="705"/>
      <c r="AX81" s="705"/>
      <c r="AY81" s="705"/>
      <c r="AZ81" s="705"/>
      <c r="BA81" s="705"/>
      <c r="BB81" s="705"/>
      <c r="BC81" s="705"/>
      <c r="BD81" s="705"/>
      <c r="BE81" s="705"/>
      <c r="BF81" s="705"/>
      <c r="BG81" s="705"/>
      <c r="BH81" s="705"/>
      <c r="BI81" s="705"/>
    </row>
    <row r="82" spans="1:61" x14ac:dyDescent="0.2">
      <c r="A82" s="694" t="s">
        <v>6</v>
      </c>
      <c r="B82" s="694" t="s">
        <v>1013</v>
      </c>
      <c r="C82" s="694" t="s">
        <v>1015</v>
      </c>
      <c r="D82" s="694" t="s">
        <v>17</v>
      </c>
      <c r="E82" s="696" t="s">
        <v>1074</v>
      </c>
      <c r="F82" s="699" t="s">
        <v>1047</v>
      </c>
      <c r="G82" s="696" t="s">
        <v>12</v>
      </c>
      <c r="H82" s="706"/>
      <c r="I82" s="706"/>
      <c r="J82" s="706"/>
      <c r="K82" s="706"/>
      <c r="L82" s="706"/>
      <c r="M82" s="706"/>
      <c r="N82" s="706"/>
      <c r="O82" s="706"/>
      <c r="P82" s="706"/>
      <c r="Q82" s="706"/>
      <c r="R82" s="706"/>
      <c r="S82" s="706"/>
      <c r="T82" s="700">
        <f>'3 Heat eta and phi'!P$21</f>
        <v>0.29274828522686275</v>
      </c>
      <c r="U82" s="700">
        <f>'3 Heat eta and phi'!Q$21</f>
        <v>0.26305771052289167</v>
      </c>
      <c r="V82" s="700">
        <f>'3 Heat eta and phi'!R$21</f>
        <v>0.27337536104858901</v>
      </c>
      <c r="W82" s="700">
        <f>'3 Heat eta and phi'!S$21</f>
        <v>0.26712694482050137</v>
      </c>
      <c r="X82" s="700">
        <f>'3 Heat eta and phi'!T$21</f>
        <v>0.26379674514077622</v>
      </c>
      <c r="Y82" s="700">
        <f>'3 Heat eta and phi'!U$21</f>
        <v>0.27815907003644758</v>
      </c>
      <c r="Z82" s="706"/>
      <c r="AA82" s="706"/>
      <c r="AB82" s="706"/>
      <c r="AC82" s="706"/>
      <c r="AD82" s="706"/>
      <c r="AE82" s="706"/>
      <c r="AF82" s="706"/>
      <c r="AG82" s="706"/>
      <c r="AH82" s="706"/>
      <c r="AI82" s="706"/>
      <c r="AJ82" s="706"/>
      <c r="AK82" s="706"/>
      <c r="AL82" s="706"/>
      <c r="AM82" s="706"/>
      <c r="AN82" s="706"/>
      <c r="AO82" s="706"/>
      <c r="AP82" s="706"/>
      <c r="AQ82" s="706"/>
      <c r="AR82" s="706"/>
      <c r="AS82" s="706"/>
      <c r="AT82" s="706"/>
      <c r="AU82" s="706"/>
      <c r="AV82" s="706"/>
      <c r="AW82" s="706"/>
      <c r="AX82" s="706"/>
      <c r="AY82" s="706"/>
      <c r="AZ82" s="706"/>
      <c r="BA82" s="706"/>
      <c r="BB82" s="706"/>
      <c r="BC82" s="706"/>
      <c r="BD82" s="706"/>
      <c r="BE82" s="706"/>
      <c r="BF82" s="706"/>
      <c r="BG82" s="706"/>
      <c r="BH82" s="706"/>
      <c r="BI82" s="706"/>
    </row>
    <row r="83" spans="1:61" x14ac:dyDescent="0.2">
      <c r="A83" s="694" t="s">
        <v>6</v>
      </c>
      <c r="B83" s="694" t="s">
        <v>1013</v>
      </c>
      <c r="C83" s="694" t="s">
        <v>1015</v>
      </c>
      <c r="D83" s="694" t="s">
        <v>17</v>
      </c>
      <c r="E83" s="696" t="s">
        <v>1074</v>
      </c>
      <c r="F83" s="699" t="s">
        <v>1047</v>
      </c>
      <c r="G83" s="696" t="s">
        <v>13</v>
      </c>
      <c r="H83" s="706"/>
      <c r="I83" s="706"/>
      <c r="J83" s="706"/>
      <c r="K83" s="706"/>
      <c r="L83" s="706"/>
      <c r="M83" s="706"/>
      <c r="N83" s="706"/>
      <c r="O83" s="706"/>
      <c r="P83" s="706"/>
      <c r="Q83" s="706"/>
      <c r="R83" s="706"/>
      <c r="S83" s="706"/>
      <c r="T83" s="700">
        <f>'3 Heat eta and phi'!P$25</f>
        <v>0.67655480471881801</v>
      </c>
      <c r="U83" s="700">
        <f>'3 Heat eta and phi'!Q$25</f>
        <v>0.67612530065284626</v>
      </c>
      <c r="V83" s="700">
        <f>'3 Heat eta and phi'!R$25</f>
        <v>0.67644027030122555</v>
      </c>
      <c r="W83" s="700">
        <f>'3 Heat eta and phi'!S$25</f>
        <v>0.67543809414729128</v>
      </c>
      <c r="X83" s="700">
        <f>'3 Heat eta and phi'!T$25</f>
        <v>0.67529492612530073</v>
      </c>
      <c r="Y83" s="700">
        <f>'3 Heat eta and phi'!U$25</f>
        <v>0.67669797274080867</v>
      </c>
      <c r="Z83" s="706"/>
      <c r="AA83" s="706"/>
      <c r="AB83" s="706"/>
      <c r="AC83" s="706"/>
      <c r="AD83" s="706"/>
      <c r="AE83" s="706"/>
      <c r="AF83" s="706"/>
      <c r="AG83" s="706"/>
      <c r="AH83" s="706"/>
      <c r="AI83" s="706"/>
      <c r="AJ83" s="706"/>
      <c r="AK83" s="706"/>
      <c r="AL83" s="706"/>
      <c r="AM83" s="706"/>
      <c r="AN83" s="706"/>
      <c r="AO83" s="706"/>
      <c r="AP83" s="706"/>
      <c r="AQ83" s="706"/>
      <c r="AR83" s="706"/>
      <c r="AS83" s="706"/>
      <c r="AT83" s="706"/>
      <c r="AU83" s="706"/>
      <c r="AV83" s="706"/>
      <c r="AW83" s="706"/>
      <c r="AX83" s="706"/>
      <c r="AY83" s="706"/>
      <c r="AZ83" s="706"/>
      <c r="BA83" s="706"/>
      <c r="BB83" s="706"/>
      <c r="BC83" s="706"/>
      <c r="BD83" s="706"/>
      <c r="BE83" s="706"/>
      <c r="BF83" s="706"/>
      <c r="BG83" s="706"/>
      <c r="BH83" s="706"/>
      <c r="BI83" s="706"/>
    </row>
    <row r="84" spans="1:61" s="695" customFormat="1" x14ac:dyDescent="0.2">
      <c r="A84" s="695" t="s">
        <v>6</v>
      </c>
      <c r="B84" s="695" t="s">
        <v>1013</v>
      </c>
      <c r="C84" s="695" t="s">
        <v>1015</v>
      </c>
      <c r="D84" s="695" t="s">
        <v>21</v>
      </c>
      <c r="G84" s="695" t="s">
        <v>9</v>
      </c>
      <c r="Z84" s="695">
        <v>-10</v>
      </c>
      <c r="AA84" s="695">
        <v>-11</v>
      </c>
      <c r="AB84" s="695">
        <v>-12</v>
      </c>
      <c r="AC84" s="695">
        <v>-19</v>
      </c>
      <c r="AD84" s="695">
        <v>-18</v>
      </c>
      <c r="AE84" s="695">
        <v>-17</v>
      </c>
      <c r="AF84" s="695">
        <v>-15</v>
      </c>
      <c r="AG84" s="695">
        <v>-36</v>
      </c>
      <c r="AH84" s="695">
        <v>-15</v>
      </c>
      <c r="AI84" s="695">
        <v>-12</v>
      </c>
      <c r="AJ84" s="695">
        <v>-12</v>
      </c>
      <c r="AK84" s="695">
        <v>-11</v>
      </c>
      <c r="AL84" s="695">
        <v>-10</v>
      </c>
      <c r="AM84" s="695">
        <v>-12</v>
      </c>
      <c r="AN84" s="695">
        <v>-4</v>
      </c>
    </row>
    <row r="85" spans="1:61" x14ac:dyDescent="0.2">
      <c r="A85" s="694" t="s">
        <v>6</v>
      </c>
      <c r="B85" s="694" t="s">
        <v>1013</v>
      </c>
      <c r="C85" s="694" t="s">
        <v>1015</v>
      </c>
      <c r="D85" s="694" t="s">
        <v>21</v>
      </c>
      <c r="E85" s="696" t="s">
        <v>1074</v>
      </c>
      <c r="F85" s="699" t="s">
        <v>1047</v>
      </c>
      <c r="G85" s="694" t="s">
        <v>11</v>
      </c>
      <c r="H85" s="705"/>
      <c r="I85" s="705"/>
      <c r="J85" s="705"/>
      <c r="K85" s="705"/>
      <c r="L85" s="705"/>
      <c r="M85" s="705"/>
      <c r="N85" s="705"/>
      <c r="O85" s="705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694">
        <v>1</v>
      </c>
      <c r="AA85" s="694">
        <v>1</v>
      </c>
      <c r="AB85" s="694">
        <v>1</v>
      </c>
      <c r="AC85" s="694">
        <v>1</v>
      </c>
      <c r="AD85" s="694">
        <v>1</v>
      </c>
      <c r="AE85" s="694">
        <v>1</v>
      </c>
      <c r="AF85" s="694">
        <v>1</v>
      </c>
      <c r="AG85" s="694">
        <v>1</v>
      </c>
      <c r="AH85" s="694">
        <v>1</v>
      </c>
      <c r="AI85" s="694">
        <v>1</v>
      </c>
      <c r="AJ85" s="694">
        <v>1</v>
      </c>
      <c r="AK85" s="694">
        <v>1</v>
      </c>
      <c r="AL85" s="694">
        <v>1</v>
      </c>
      <c r="AM85" s="694">
        <v>1</v>
      </c>
      <c r="AN85" s="694">
        <v>1</v>
      </c>
      <c r="AO85" s="705"/>
      <c r="AP85" s="705"/>
      <c r="AQ85" s="705"/>
      <c r="AR85" s="705"/>
      <c r="AS85" s="705"/>
      <c r="AT85" s="705"/>
      <c r="AU85" s="705"/>
      <c r="AV85" s="705"/>
      <c r="AW85" s="705"/>
      <c r="AX85" s="705"/>
      <c r="AY85" s="705"/>
      <c r="AZ85" s="705"/>
      <c r="BA85" s="705"/>
      <c r="BB85" s="705"/>
      <c r="BC85" s="705"/>
      <c r="BD85" s="705"/>
      <c r="BE85" s="705"/>
      <c r="BF85" s="705"/>
      <c r="BG85" s="705"/>
      <c r="BH85" s="705"/>
      <c r="BI85" s="705"/>
    </row>
    <row r="86" spans="1:61" x14ac:dyDescent="0.2">
      <c r="A86" s="694" t="s">
        <v>6</v>
      </c>
      <c r="B86" s="694" t="s">
        <v>1013</v>
      </c>
      <c r="C86" s="694" t="s">
        <v>1015</v>
      </c>
      <c r="D86" s="694" t="s">
        <v>21</v>
      </c>
      <c r="E86" s="696" t="s">
        <v>1074</v>
      </c>
      <c r="F86" s="699" t="s">
        <v>1047</v>
      </c>
      <c r="G86" s="696" t="s">
        <v>12</v>
      </c>
      <c r="H86" s="706"/>
      <c r="I86" s="706"/>
      <c r="J86" s="706"/>
      <c r="K86" s="706"/>
      <c r="L86" s="706"/>
      <c r="M86" s="706"/>
      <c r="N86" s="706"/>
      <c r="O86" s="706"/>
      <c r="P86" s="706"/>
      <c r="Q86" s="706"/>
      <c r="R86" s="706"/>
      <c r="S86" s="706"/>
      <c r="T86" s="706"/>
      <c r="U86" s="706"/>
      <c r="V86" s="706"/>
      <c r="W86" s="706"/>
      <c r="X86" s="706"/>
      <c r="Y86" s="706"/>
      <c r="Z86" s="700">
        <f>'3 Heat eta and phi'!V$21</f>
        <v>0.28285577134714029</v>
      </c>
      <c r="AA86" s="700">
        <f>'3 Heat eta and phi'!W$21</f>
        <v>0.27873423627915395</v>
      </c>
      <c r="AB86" s="700">
        <f>'3 Heat eta and phi'!X$21</f>
        <v>0.30307632471533119</v>
      </c>
      <c r="AC86" s="700">
        <f>'3 Heat eta and phi'!Y$21</f>
        <v>0.30222719842934154</v>
      </c>
      <c r="AD86" s="700">
        <f>'3 Heat eta and phi'!Z$21</f>
        <v>0.31428327370669973</v>
      </c>
      <c r="AE86" s="700">
        <f>'3 Heat eta and phi'!AA$21</f>
        <v>0.32638671499685012</v>
      </c>
      <c r="AF86" s="700">
        <f>'3 Heat eta and phi'!AB$21</f>
        <v>0.32866456515327247</v>
      </c>
      <c r="AG86" s="700">
        <f>'3 Heat eta and phi'!AC$21</f>
        <v>0.32726578478118595</v>
      </c>
      <c r="AH86" s="700">
        <f>'3 Heat eta and phi'!AD$21</f>
        <v>0.33804828140726689</v>
      </c>
      <c r="AI86" s="700">
        <f>'3 Heat eta and phi'!AE$21</f>
        <v>0.35308368348877672</v>
      </c>
      <c r="AJ86" s="700">
        <f>'3 Heat eta and phi'!AF$21</f>
        <v>0.36127501605989543</v>
      </c>
      <c r="AK86" s="700">
        <f>'3 Heat eta and phi'!AG$21</f>
        <v>0.336314328692911</v>
      </c>
      <c r="AL86" s="700">
        <f>'3 Heat eta and phi'!AH$21</f>
        <v>0.34392257025756506</v>
      </c>
      <c r="AM86" s="700">
        <f>'3 Heat eta and phi'!AI$21</f>
        <v>0.36114628596185655</v>
      </c>
      <c r="AN86" s="700">
        <f>'3 Heat eta and phi'!AJ$21</f>
        <v>0.37061538562698515</v>
      </c>
      <c r="AO86" s="706"/>
      <c r="AP86" s="706"/>
      <c r="AQ86" s="706"/>
      <c r="AR86" s="706"/>
      <c r="AS86" s="706"/>
      <c r="AT86" s="706"/>
      <c r="AU86" s="706"/>
      <c r="AV86" s="706"/>
      <c r="AW86" s="706"/>
      <c r="AX86" s="706"/>
      <c r="AY86" s="706"/>
      <c r="AZ86" s="706"/>
      <c r="BA86" s="706"/>
      <c r="BB86" s="706"/>
      <c r="BC86" s="706"/>
      <c r="BD86" s="706"/>
      <c r="BE86" s="706"/>
      <c r="BF86" s="706"/>
      <c r="BG86" s="706"/>
      <c r="BH86" s="706"/>
      <c r="BI86" s="706"/>
    </row>
    <row r="87" spans="1:61" x14ac:dyDescent="0.2">
      <c r="A87" s="694" t="s">
        <v>6</v>
      </c>
      <c r="B87" s="694" t="s">
        <v>1013</v>
      </c>
      <c r="C87" s="694" t="s">
        <v>1015</v>
      </c>
      <c r="D87" s="694" t="s">
        <v>21</v>
      </c>
      <c r="E87" s="696" t="s">
        <v>1074</v>
      </c>
      <c r="F87" s="699" t="s">
        <v>1047</v>
      </c>
      <c r="G87" s="696" t="s">
        <v>13</v>
      </c>
      <c r="H87" s="706"/>
      <c r="I87" s="706"/>
      <c r="J87" s="706"/>
      <c r="K87" s="706"/>
      <c r="L87" s="706"/>
      <c r="M87" s="706"/>
      <c r="N87" s="706"/>
      <c r="O87" s="706"/>
      <c r="P87" s="706"/>
      <c r="Q87" s="706"/>
      <c r="R87" s="706"/>
      <c r="S87" s="706"/>
      <c r="T87" s="706"/>
      <c r="U87" s="706"/>
      <c r="V87" s="706"/>
      <c r="W87" s="706"/>
      <c r="X87" s="706"/>
      <c r="Y87" s="706"/>
      <c r="Z87" s="700">
        <f>'3 Heat eta and phi'!V$25</f>
        <v>0.67615393425724424</v>
      </c>
      <c r="AA87" s="700">
        <f>'3 Heat eta and phi'!W$25</f>
        <v>0.677242011224373</v>
      </c>
      <c r="AB87" s="700">
        <f>'3 Heat eta and phi'!X$25</f>
        <v>0.67635436948803118</v>
      </c>
      <c r="AC87" s="700">
        <f>'3 Heat eta and phi'!Y$25</f>
        <v>0.67603939983965189</v>
      </c>
      <c r="AD87" s="700">
        <f>'3 Heat eta and phi'!Z$25</f>
        <v>0.67623983507043872</v>
      </c>
      <c r="AE87" s="700">
        <f>'3 Heat eta and phi'!AA$25</f>
        <v>0.67575306379567057</v>
      </c>
      <c r="AF87" s="700">
        <f>'3 Heat eta and phi'!AB$25</f>
        <v>0.6759821326308556</v>
      </c>
      <c r="AG87" s="700">
        <f>'3 Heat eta and phi'!AC$25</f>
        <v>0.67709884320238234</v>
      </c>
      <c r="AH87" s="700">
        <f>'3 Heat eta and phi'!AD$25</f>
        <v>0.67712747680678054</v>
      </c>
      <c r="AI87" s="700">
        <f>'3 Heat eta and phi'!AE$25</f>
        <v>0.67672660634520676</v>
      </c>
      <c r="AJ87" s="700">
        <f>'3 Heat eta and phi'!AF$25</f>
        <v>0.67612530065284626</v>
      </c>
      <c r="AK87" s="700">
        <f>'3 Heat eta and phi'!AG$25</f>
        <v>0.67486542205932887</v>
      </c>
      <c r="AL87" s="700">
        <f>'3 Heat eta and phi'!AH$25</f>
        <v>0.67492268926812504</v>
      </c>
      <c r="AM87" s="700">
        <f>'3 Heat eta and phi'!AI$25</f>
        <v>0.67626846867483681</v>
      </c>
      <c r="AN87" s="700">
        <f>'3 Heat eta and phi'!AJ$25</f>
        <v>0.67578169740006877</v>
      </c>
      <c r="AO87" s="706"/>
      <c r="AP87" s="706"/>
      <c r="AQ87" s="706"/>
      <c r="AR87" s="706"/>
      <c r="AS87" s="706"/>
      <c r="AT87" s="706"/>
      <c r="AU87" s="706"/>
      <c r="AV87" s="706"/>
      <c r="AW87" s="706"/>
      <c r="AX87" s="706"/>
      <c r="AY87" s="706"/>
      <c r="AZ87" s="706"/>
      <c r="BA87" s="706"/>
      <c r="BB87" s="706"/>
      <c r="BC87" s="706"/>
      <c r="BD87" s="706"/>
      <c r="BE87" s="706"/>
      <c r="BF87" s="706"/>
      <c r="BG87" s="706"/>
      <c r="BH87" s="706"/>
      <c r="BI87" s="706"/>
    </row>
    <row r="88" spans="1:61" s="695" customFormat="1" x14ac:dyDescent="0.2">
      <c r="A88" s="695" t="s">
        <v>6</v>
      </c>
      <c r="B88" s="695" t="s">
        <v>1013</v>
      </c>
      <c r="C88" s="695" t="s">
        <v>1015</v>
      </c>
      <c r="D88" s="695" t="s">
        <v>8</v>
      </c>
      <c r="G88" s="695" t="s">
        <v>9</v>
      </c>
      <c r="H88" s="695">
        <v>-2157</v>
      </c>
      <c r="I88" s="695">
        <v>-1886</v>
      </c>
      <c r="J88" s="695">
        <v>-1703</v>
      </c>
      <c r="K88" s="695">
        <v>-1735</v>
      </c>
      <c r="L88" s="695">
        <v>-1897</v>
      </c>
      <c r="M88" s="695">
        <v>-1823</v>
      </c>
      <c r="N88" s="695">
        <v>-1675</v>
      </c>
      <c r="O88" s="695">
        <v>-1288</v>
      </c>
      <c r="P88" s="695">
        <v>-837</v>
      </c>
      <c r="Q88" s="695">
        <v>-306</v>
      </c>
      <c r="R88" s="695">
        <v>-240</v>
      </c>
      <c r="S88" s="695">
        <v>-198</v>
      </c>
      <c r="T88" s="695">
        <v>-184</v>
      </c>
      <c r="U88" s="695">
        <v>-29</v>
      </c>
      <c r="V88" s="695">
        <v>-26</v>
      </c>
      <c r="W88" s="695">
        <v>-21</v>
      </c>
      <c r="X88" s="695">
        <v>-23</v>
      </c>
      <c r="Y88" s="695">
        <v>-36</v>
      </c>
      <c r="Z88" s="695">
        <v>-28</v>
      </c>
      <c r="AA88" s="695">
        <v>-19</v>
      </c>
      <c r="AB88" s="695">
        <v>-75</v>
      </c>
    </row>
    <row r="89" spans="1:61" x14ac:dyDescent="0.2">
      <c r="A89" s="694" t="s">
        <v>6</v>
      </c>
      <c r="B89" s="694" t="s">
        <v>1013</v>
      </c>
      <c r="C89" s="694" t="s">
        <v>1015</v>
      </c>
      <c r="D89" s="694" t="s">
        <v>8</v>
      </c>
      <c r="E89" s="696" t="s">
        <v>1074</v>
      </c>
      <c r="F89" s="699" t="s">
        <v>1047</v>
      </c>
      <c r="G89" s="694" t="s">
        <v>11</v>
      </c>
      <c r="H89" s="694">
        <v>1</v>
      </c>
      <c r="I89" s="694">
        <v>1</v>
      </c>
      <c r="J89" s="694">
        <v>1</v>
      </c>
      <c r="K89" s="694">
        <v>1</v>
      </c>
      <c r="L89" s="694">
        <v>1</v>
      </c>
      <c r="M89" s="694">
        <v>1</v>
      </c>
      <c r="N89" s="694">
        <v>1</v>
      </c>
      <c r="O89" s="694">
        <v>1</v>
      </c>
      <c r="P89" s="694">
        <v>1</v>
      </c>
      <c r="Q89" s="694">
        <v>1</v>
      </c>
      <c r="R89" s="694">
        <v>1</v>
      </c>
      <c r="S89" s="694">
        <v>1</v>
      </c>
      <c r="T89" s="694">
        <v>1</v>
      </c>
      <c r="U89" s="694">
        <v>1</v>
      </c>
      <c r="V89" s="694">
        <v>1</v>
      </c>
      <c r="W89" s="694">
        <v>1</v>
      </c>
      <c r="X89" s="694">
        <v>1</v>
      </c>
      <c r="Y89" s="694">
        <v>1</v>
      </c>
      <c r="Z89" s="694">
        <v>1</v>
      </c>
      <c r="AA89" s="694">
        <v>1</v>
      </c>
      <c r="AB89" s="694">
        <v>1</v>
      </c>
      <c r="AC89" s="705"/>
      <c r="AD89" s="705"/>
      <c r="AE89" s="705"/>
      <c r="AF89" s="705"/>
      <c r="AG89" s="705"/>
      <c r="AH89" s="705"/>
      <c r="AI89" s="705"/>
      <c r="AJ89" s="705"/>
      <c r="AK89" s="705"/>
      <c r="AL89" s="705"/>
      <c r="AM89" s="705"/>
      <c r="AN89" s="705"/>
      <c r="AO89" s="705"/>
      <c r="AP89" s="705"/>
      <c r="AQ89" s="705"/>
      <c r="AR89" s="705"/>
      <c r="AS89" s="705"/>
      <c r="AT89" s="705"/>
      <c r="AU89" s="705"/>
      <c r="AV89" s="705"/>
      <c r="AW89" s="705"/>
      <c r="AX89" s="705"/>
      <c r="AY89" s="705"/>
      <c r="AZ89" s="705"/>
      <c r="BA89" s="705"/>
      <c r="BB89" s="705"/>
      <c r="BC89" s="705"/>
      <c r="BD89" s="705"/>
      <c r="BE89" s="705"/>
      <c r="BF89" s="705"/>
      <c r="BG89" s="705"/>
      <c r="BH89" s="705"/>
      <c r="BI89" s="705"/>
    </row>
    <row r="90" spans="1:61" x14ac:dyDescent="0.2">
      <c r="A90" s="694" t="s">
        <v>6</v>
      </c>
      <c r="B90" s="694" t="s">
        <v>1013</v>
      </c>
      <c r="C90" s="694" t="s">
        <v>1015</v>
      </c>
      <c r="D90" s="694" t="s">
        <v>8</v>
      </c>
      <c r="E90" s="696" t="s">
        <v>1074</v>
      </c>
      <c r="F90" s="699" t="s">
        <v>1047</v>
      </c>
      <c r="G90" s="696" t="s">
        <v>12</v>
      </c>
      <c r="H90" s="700">
        <f>'3 Heat eta and phi'!D$21</f>
        <v>0.22082583439363709</v>
      </c>
      <c r="I90" s="700">
        <f>'3 Heat eta and phi'!E$21</f>
        <v>0.23818542510955309</v>
      </c>
      <c r="J90" s="700">
        <f>'3 Heat eta and phi'!F$21</f>
        <v>0.24042546167303691</v>
      </c>
      <c r="K90" s="700">
        <f>'3 Heat eta and phi'!G$21</f>
        <v>0.24721206174660004</v>
      </c>
      <c r="L90" s="700">
        <f>'3 Heat eta and phi'!H$21</f>
        <v>0.25245285308078824</v>
      </c>
      <c r="M90" s="700">
        <f>'3 Heat eta and phi'!I$21</f>
        <v>0.25597161877739627</v>
      </c>
      <c r="N90" s="700">
        <f>'3 Heat eta and phi'!J$21</f>
        <v>0.25795766803074527</v>
      </c>
      <c r="O90" s="700">
        <f>'3 Heat eta and phi'!K$21</f>
        <v>0.26274732024593184</v>
      </c>
      <c r="P90" s="700">
        <f>'3 Heat eta and phi'!L$21</f>
        <v>0.26301245275701968</v>
      </c>
      <c r="Q90" s="700">
        <f>'3 Heat eta and phi'!M$21</f>
        <v>0.25926789110504256</v>
      </c>
      <c r="R90" s="700">
        <f>'3 Heat eta and phi'!N$21</f>
        <v>0.26376961637687713</v>
      </c>
      <c r="S90" s="700">
        <f>'3 Heat eta and phi'!O$21</f>
        <v>0.27384463233818968</v>
      </c>
      <c r="T90" s="700">
        <f>'3 Heat eta and phi'!P$21</f>
        <v>0.29274828522686275</v>
      </c>
      <c r="U90" s="700">
        <f>'3 Heat eta and phi'!Q$21</f>
        <v>0.26305771052289167</v>
      </c>
      <c r="V90" s="700">
        <f>'3 Heat eta and phi'!R$21</f>
        <v>0.27337536104858901</v>
      </c>
      <c r="W90" s="700">
        <f>'3 Heat eta and phi'!S$21</f>
        <v>0.26712694482050137</v>
      </c>
      <c r="X90" s="700">
        <f>'3 Heat eta and phi'!T$21</f>
        <v>0.26379674514077622</v>
      </c>
      <c r="Y90" s="700">
        <f>'3 Heat eta and phi'!U$21</f>
        <v>0.27815907003644758</v>
      </c>
      <c r="Z90" s="700">
        <f>'3 Heat eta and phi'!V$21</f>
        <v>0.28285577134714029</v>
      </c>
      <c r="AA90" s="700">
        <f>'3 Heat eta and phi'!W$21</f>
        <v>0.27873423627915395</v>
      </c>
      <c r="AB90" s="700">
        <f>'3 Heat eta and phi'!X$21</f>
        <v>0.30307632471533119</v>
      </c>
      <c r="AC90" s="706"/>
      <c r="AD90" s="706"/>
      <c r="AE90" s="706"/>
      <c r="AF90" s="706"/>
      <c r="AG90" s="706"/>
      <c r="AH90" s="706"/>
      <c r="AI90" s="706"/>
      <c r="AJ90" s="706"/>
      <c r="AK90" s="706"/>
      <c r="AL90" s="706"/>
      <c r="AM90" s="706"/>
      <c r="AN90" s="706"/>
      <c r="AO90" s="706"/>
      <c r="AP90" s="706"/>
      <c r="AQ90" s="706"/>
      <c r="AR90" s="706"/>
      <c r="AS90" s="706"/>
      <c r="AT90" s="706"/>
      <c r="AU90" s="706"/>
      <c r="AV90" s="706"/>
      <c r="AW90" s="706"/>
      <c r="AX90" s="706"/>
      <c r="AY90" s="706"/>
      <c r="AZ90" s="706"/>
      <c r="BA90" s="706"/>
      <c r="BB90" s="706"/>
      <c r="BC90" s="706"/>
      <c r="BD90" s="706"/>
      <c r="BE90" s="706"/>
      <c r="BF90" s="706"/>
      <c r="BG90" s="706"/>
      <c r="BH90" s="706"/>
      <c r="BI90" s="706"/>
    </row>
    <row r="91" spans="1:61" x14ac:dyDescent="0.2">
      <c r="A91" s="694" t="s">
        <v>6</v>
      </c>
      <c r="B91" s="694" t="s">
        <v>1013</v>
      </c>
      <c r="C91" s="694" t="s">
        <v>1015</v>
      </c>
      <c r="D91" s="694" t="s">
        <v>8</v>
      </c>
      <c r="E91" s="696" t="s">
        <v>1074</v>
      </c>
      <c r="F91" s="699" t="s">
        <v>1047</v>
      </c>
      <c r="G91" s="696" t="s">
        <v>13</v>
      </c>
      <c r="H91" s="700">
        <f>'3 Heat eta and phi'!D$25</f>
        <v>0.67581033100446697</v>
      </c>
      <c r="I91" s="700">
        <f>'3 Heat eta and phi'!E$25</f>
        <v>0.67560989577368002</v>
      </c>
      <c r="J91" s="700">
        <f>'3 Heat eta and phi'!F$25</f>
        <v>0.67729927843316917</v>
      </c>
      <c r="K91" s="700">
        <f>'3 Heat eta and phi'!G$25</f>
        <v>0.6775283472683542</v>
      </c>
      <c r="L91" s="700">
        <f>'3 Heat eta and phi'!H$25</f>
        <v>0.67641163669682736</v>
      </c>
      <c r="M91" s="700">
        <f>'3 Heat eta and phi'!I$25</f>
        <v>0.67701294238918797</v>
      </c>
      <c r="N91" s="700">
        <f>'3 Heat eta and phi'!J$25</f>
        <v>0.67644027030122555</v>
      </c>
      <c r="O91" s="700">
        <f>'3 Heat eta and phi'!K$25</f>
        <v>0.67601076623525369</v>
      </c>
      <c r="P91" s="700">
        <f>'3 Heat eta and phi'!L$25</f>
        <v>0.67635436948803118</v>
      </c>
      <c r="Q91" s="700">
        <f>'3 Heat eta and phi'!M$25</f>
        <v>0.67655480471881801</v>
      </c>
      <c r="R91" s="700">
        <f>'3 Heat eta and phi'!N$25</f>
        <v>0.67626846867483681</v>
      </c>
      <c r="S91" s="700">
        <f>'3 Heat eta and phi'!O$25</f>
        <v>0.6762971022792349</v>
      </c>
      <c r="T91" s="700">
        <f>'3 Heat eta and phi'!P$25</f>
        <v>0.67655480471881801</v>
      </c>
      <c r="U91" s="700">
        <f>'3 Heat eta and phi'!Q$25</f>
        <v>0.67612530065284626</v>
      </c>
      <c r="V91" s="700">
        <f>'3 Heat eta and phi'!R$25</f>
        <v>0.67644027030122555</v>
      </c>
      <c r="W91" s="700">
        <f>'3 Heat eta and phi'!S$25</f>
        <v>0.67543809414729128</v>
      </c>
      <c r="X91" s="700">
        <f>'3 Heat eta and phi'!T$25</f>
        <v>0.67529492612530073</v>
      </c>
      <c r="Y91" s="700">
        <f>'3 Heat eta and phi'!U$25</f>
        <v>0.67669797274080867</v>
      </c>
      <c r="Z91" s="700">
        <f>'3 Heat eta and phi'!V$25</f>
        <v>0.67615393425724424</v>
      </c>
      <c r="AA91" s="700">
        <f>'3 Heat eta and phi'!W$25</f>
        <v>0.677242011224373</v>
      </c>
      <c r="AB91" s="700">
        <f>'3 Heat eta and phi'!X$25</f>
        <v>0.67635436948803118</v>
      </c>
      <c r="AC91" s="706"/>
      <c r="AD91" s="706"/>
      <c r="AE91" s="706"/>
      <c r="AF91" s="706"/>
      <c r="AG91" s="706"/>
      <c r="AH91" s="706"/>
      <c r="AI91" s="706"/>
      <c r="AJ91" s="706"/>
      <c r="AK91" s="706"/>
      <c r="AL91" s="706"/>
      <c r="AM91" s="706"/>
      <c r="AN91" s="706"/>
      <c r="AO91" s="706"/>
      <c r="AP91" s="706"/>
      <c r="AQ91" s="706"/>
      <c r="AR91" s="706"/>
      <c r="AS91" s="706"/>
      <c r="AT91" s="706"/>
      <c r="AU91" s="706"/>
      <c r="AV91" s="706"/>
      <c r="AW91" s="706"/>
      <c r="AX91" s="706"/>
      <c r="AY91" s="706"/>
      <c r="AZ91" s="706"/>
      <c r="BA91" s="706"/>
      <c r="BB91" s="706"/>
      <c r="BC91" s="706"/>
      <c r="BD91" s="706"/>
      <c r="BE91" s="706"/>
      <c r="BF91" s="706"/>
      <c r="BG91" s="706"/>
      <c r="BH91" s="706"/>
      <c r="BI91" s="706"/>
    </row>
    <row r="92" spans="1:61" s="695" customFormat="1" x14ac:dyDescent="0.2">
      <c r="A92" s="695" t="s">
        <v>6</v>
      </c>
      <c r="B92" s="695" t="s">
        <v>1013</v>
      </c>
      <c r="C92" s="695" t="s">
        <v>1015</v>
      </c>
      <c r="D92" s="695" t="s">
        <v>25</v>
      </c>
      <c r="G92" s="695" t="s">
        <v>9</v>
      </c>
      <c r="H92" s="695">
        <v>-1258</v>
      </c>
      <c r="I92" s="695">
        <v>-1147</v>
      </c>
      <c r="J92" s="695">
        <v>-950</v>
      </c>
      <c r="K92" s="695">
        <v>-961</v>
      </c>
      <c r="L92" s="695">
        <v>-1120</v>
      </c>
      <c r="M92" s="695">
        <v>-1161</v>
      </c>
      <c r="N92" s="695">
        <v>-1102</v>
      </c>
      <c r="O92" s="695">
        <v>-1038</v>
      </c>
      <c r="P92" s="695">
        <v>-1145</v>
      </c>
      <c r="Q92" s="695">
        <v>-1256</v>
      </c>
      <c r="R92" s="695">
        <v>-1265</v>
      </c>
      <c r="S92" s="695">
        <v>-1311</v>
      </c>
      <c r="T92" s="695">
        <v>-1199</v>
      </c>
      <c r="U92" s="695">
        <v>-1404</v>
      </c>
      <c r="V92" s="695">
        <v>-1202</v>
      </c>
      <c r="W92" s="695">
        <v>-1277</v>
      </c>
      <c r="X92" s="695">
        <v>-1249</v>
      </c>
      <c r="Y92" s="695">
        <v>-1122</v>
      </c>
      <c r="Z92" s="695">
        <v>-955</v>
      </c>
      <c r="AA92" s="695">
        <v>-1004</v>
      </c>
      <c r="AB92" s="695">
        <v>-825</v>
      </c>
      <c r="AC92" s="695">
        <v>-712</v>
      </c>
      <c r="AD92" s="695">
        <v>-673</v>
      </c>
      <c r="AE92" s="695">
        <v>-651</v>
      </c>
      <c r="AF92" s="695">
        <v>-510</v>
      </c>
      <c r="AG92" s="695">
        <v>-678</v>
      </c>
      <c r="AH92" s="695">
        <v>-644</v>
      </c>
      <c r="AI92" s="695">
        <v>-646</v>
      </c>
      <c r="AJ92" s="695">
        <v>-567</v>
      </c>
      <c r="AK92" s="695">
        <v>-580</v>
      </c>
      <c r="AL92" s="695">
        <v>-596</v>
      </c>
      <c r="AM92" s="695">
        <v>-544</v>
      </c>
      <c r="AN92" s="695">
        <v>-389</v>
      </c>
      <c r="AO92" s="695">
        <v>-342</v>
      </c>
      <c r="AP92" s="695">
        <v>-344</v>
      </c>
      <c r="AQ92" s="695">
        <v>-323</v>
      </c>
      <c r="AR92" s="695">
        <v>-386</v>
      </c>
      <c r="AS92" s="695">
        <v>-380</v>
      </c>
      <c r="AT92" s="695">
        <v>-440</v>
      </c>
      <c r="AU92" s="695">
        <v>-409</v>
      </c>
      <c r="AV92" s="695">
        <v>-430</v>
      </c>
      <c r="AW92" s="695">
        <v>-365</v>
      </c>
      <c r="AX92" s="695">
        <v>-330</v>
      </c>
      <c r="AY92" s="695">
        <v>-346</v>
      </c>
      <c r="AZ92" s="695">
        <v>-335</v>
      </c>
      <c r="BA92" s="695">
        <v>-334</v>
      </c>
      <c r="BB92" s="695">
        <v>-331</v>
      </c>
      <c r="BC92" s="695">
        <v>-327</v>
      </c>
      <c r="BD92" s="695">
        <v>-336</v>
      </c>
      <c r="BE92" s="695">
        <v>-301</v>
      </c>
      <c r="BF92" s="695">
        <v>-299</v>
      </c>
      <c r="BG92" s="695">
        <v>-296</v>
      </c>
      <c r="BH92" s="695">
        <v>-295</v>
      </c>
      <c r="BI92" s="695">
        <v>-282</v>
      </c>
    </row>
    <row r="93" spans="1:61" x14ac:dyDescent="0.2">
      <c r="A93" s="694" t="s">
        <v>6</v>
      </c>
      <c r="B93" s="694" t="s">
        <v>1013</v>
      </c>
      <c r="C93" s="694" t="s">
        <v>1015</v>
      </c>
      <c r="D93" s="694" t="s">
        <v>25</v>
      </c>
      <c r="E93" s="696" t="s">
        <v>1074</v>
      </c>
      <c r="F93" s="699" t="s">
        <v>1047</v>
      </c>
      <c r="G93" s="694" t="s">
        <v>11</v>
      </c>
      <c r="H93" s="694">
        <v>1</v>
      </c>
      <c r="I93" s="694">
        <v>1</v>
      </c>
      <c r="J93" s="694">
        <v>1</v>
      </c>
      <c r="K93" s="694">
        <v>1</v>
      </c>
      <c r="L93" s="694">
        <v>1</v>
      </c>
      <c r="M93" s="694">
        <v>1</v>
      </c>
      <c r="N93" s="694">
        <v>1</v>
      </c>
      <c r="O93" s="694">
        <v>1</v>
      </c>
      <c r="P93" s="694">
        <v>1</v>
      </c>
      <c r="Q93" s="694">
        <v>1</v>
      </c>
      <c r="R93" s="694">
        <v>1</v>
      </c>
      <c r="S93" s="694">
        <v>1</v>
      </c>
      <c r="T93" s="694">
        <v>1</v>
      </c>
      <c r="U93" s="694">
        <v>1</v>
      </c>
      <c r="V93" s="694">
        <v>1</v>
      </c>
      <c r="W93" s="694">
        <v>1</v>
      </c>
      <c r="X93" s="694">
        <v>1</v>
      </c>
      <c r="Y93" s="694">
        <v>1</v>
      </c>
      <c r="Z93" s="694">
        <v>1</v>
      </c>
      <c r="AA93" s="694">
        <v>1</v>
      </c>
      <c r="AB93" s="694">
        <v>1</v>
      </c>
      <c r="AC93" s="694">
        <v>1</v>
      </c>
      <c r="AD93" s="694">
        <v>1</v>
      </c>
      <c r="AE93" s="694">
        <v>1</v>
      </c>
      <c r="AF93" s="694">
        <v>1</v>
      </c>
      <c r="AG93" s="694">
        <v>1</v>
      </c>
      <c r="AH93" s="694">
        <v>1</v>
      </c>
      <c r="AI93" s="694">
        <v>1</v>
      </c>
      <c r="AJ93" s="694">
        <v>1</v>
      </c>
      <c r="AK93" s="694">
        <v>1</v>
      </c>
      <c r="AL93" s="694">
        <v>1</v>
      </c>
      <c r="AM93" s="694">
        <v>1</v>
      </c>
      <c r="AN93" s="694">
        <v>1</v>
      </c>
      <c r="AO93" s="694">
        <v>1</v>
      </c>
      <c r="AP93" s="694">
        <v>1</v>
      </c>
      <c r="AQ93" s="694">
        <v>1</v>
      </c>
      <c r="AR93" s="694">
        <v>1</v>
      </c>
      <c r="AS93" s="694">
        <v>1</v>
      </c>
      <c r="AT93" s="694">
        <v>1</v>
      </c>
      <c r="AU93" s="694">
        <v>1</v>
      </c>
      <c r="AV93" s="694">
        <v>1</v>
      </c>
      <c r="AW93" s="694">
        <v>1</v>
      </c>
      <c r="AX93" s="694">
        <v>1</v>
      </c>
      <c r="AY93" s="694">
        <v>1</v>
      </c>
      <c r="AZ93" s="694">
        <v>1</v>
      </c>
      <c r="BA93" s="694">
        <v>1</v>
      </c>
      <c r="BB93" s="694">
        <v>1</v>
      </c>
      <c r="BC93" s="694">
        <v>1</v>
      </c>
      <c r="BD93" s="694">
        <v>1</v>
      </c>
      <c r="BE93" s="694">
        <v>1</v>
      </c>
      <c r="BF93" s="694">
        <v>1</v>
      </c>
      <c r="BG93" s="694">
        <v>1</v>
      </c>
      <c r="BH93" s="694">
        <v>1</v>
      </c>
      <c r="BI93" s="694">
        <v>1</v>
      </c>
    </row>
    <row r="94" spans="1:61" x14ac:dyDescent="0.2">
      <c r="A94" s="694" t="s">
        <v>6</v>
      </c>
      <c r="B94" s="694" t="s">
        <v>1013</v>
      </c>
      <c r="C94" s="694" t="s">
        <v>1015</v>
      </c>
      <c r="D94" s="694" t="s">
        <v>25</v>
      </c>
      <c r="E94" s="696" t="s">
        <v>1074</v>
      </c>
      <c r="F94" s="699" t="s">
        <v>1047</v>
      </c>
      <c r="G94" s="696" t="s">
        <v>12</v>
      </c>
      <c r="H94" s="700">
        <f>'3 Heat eta and phi'!D$21</f>
        <v>0.22082583439363709</v>
      </c>
      <c r="I94" s="700">
        <f>'3 Heat eta and phi'!E$21</f>
        <v>0.23818542510955309</v>
      </c>
      <c r="J94" s="700">
        <f>'3 Heat eta and phi'!F$21</f>
        <v>0.24042546167303691</v>
      </c>
      <c r="K94" s="700">
        <f>'3 Heat eta and phi'!G$21</f>
        <v>0.24721206174660004</v>
      </c>
      <c r="L94" s="700">
        <f>'3 Heat eta and phi'!H$21</f>
        <v>0.25245285308078824</v>
      </c>
      <c r="M94" s="700">
        <f>'3 Heat eta and phi'!I$21</f>
        <v>0.25597161877739627</v>
      </c>
      <c r="N94" s="700">
        <f>'3 Heat eta and phi'!J$21</f>
        <v>0.25795766803074527</v>
      </c>
      <c r="O94" s="700">
        <f>'3 Heat eta and phi'!K$21</f>
        <v>0.26274732024593184</v>
      </c>
      <c r="P94" s="700">
        <f>'3 Heat eta and phi'!L$21</f>
        <v>0.26301245275701968</v>
      </c>
      <c r="Q94" s="700">
        <f>'3 Heat eta and phi'!M$21</f>
        <v>0.25926789110504256</v>
      </c>
      <c r="R94" s="700">
        <f>'3 Heat eta and phi'!N$21</f>
        <v>0.26376961637687713</v>
      </c>
      <c r="S94" s="700">
        <f>'3 Heat eta and phi'!O$21</f>
        <v>0.27384463233818968</v>
      </c>
      <c r="T94" s="700">
        <f>'3 Heat eta and phi'!P$21</f>
        <v>0.29274828522686275</v>
      </c>
      <c r="U94" s="700">
        <f>'3 Heat eta and phi'!Q$21</f>
        <v>0.26305771052289167</v>
      </c>
      <c r="V94" s="700">
        <f>'3 Heat eta and phi'!R$21</f>
        <v>0.27337536104858901</v>
      </c>
      <c r="W94" s="700">
        <f>'3 Heat eta and phi'!S$21</f>
        <v>0.26712694482050137</v>
      </c>
      <c r="X94" s="700">
        <f>'3 Heat eta and phi'!T$21</f>
        <v>0.26379674514077622</v>
      </c>
      <c r="Y94" s="700">
        <f>'3 Heat eta and phi'!U$21</f>
        <v>0.27815907003644758</v>
      </c>
      <c r="Z94" s="700">
        <f>'3 Heat eta and phi'!V$21</f>
        <v>0.28285577134714029</v>
      </c>
      <c r="AA94" s="700">
        <f>'3 Heat eta and phi'!W$21</f>
        <v>0.27873423627915395</v>
      </c>
      <c r="AB94" s="700">
        <f>'3 Heat eta and phi'!X$21</f>
        <v>0.30307632471533119</v>
      </c>
      <c r="AC94" s="700">
        <f>'3 Heat eta and phi'!Y$21</f>
        <v>0.30222719842934154</v>
      </c>
      <c r="AD94" s="700">
        <f>'3 Heat eta and phi'!Z$21</f>
        <v>0.31428327370669973</v>
      </c>
      <c r="AE94" s="700">
        <f>'3 Heat eta and phi'!AA$21</f>
        <v>0.32638671499685012</v>
      </c>
      <c r="AF94" s="700">
        <f>'3 Heat eta and phi'!AB$21</f>
        <v>0.32866456515327247</v>
      </c>
      <c r="AG94" s="700">
        <f>'3 Heat eta and phi'!AC$21</f>
        <v>0.32726578478118595</v>
      </c>
      <c r="AH94" s="700">
        <f>'3 Heat eta and phi'!AD$21</f>
        <v>0.33804828140726689</v>
      </c>
      <c r="AI94" s="700">
        <f>'3 Heat eta and phi'!AE$21</f>
        <v>0.35308368348877672</v>
      </c>
      <c r="AJ94" s="700">
        <f>'3 Heat eta and phi'!AF$21</f>
        <v>0.36127501605989543</v>
      </c>
      <c r="AK94" s="700">
        <f>'3 Heat eta and phi'!AG$21</f>
        <v>0.336314328692911</v>
      </c>
      <c r="AL94" s="700">
        <f>'3 Heat eta and phi'!AH$21</f>
        <v>0.34392257025756506</v>
      </c>
      <c r="AM94" s="700">
        <f>'3 Heat eta and phi'!AI$21</f>
        <v>0.36114628596185655</v>
      </c>
      <c r="AN94" s="700">
        <f>'3 Heat eta and phi'!AJ$21</f>
        <v>0.37061538562698515</v>
      </c>
      <c r="AO94" s="700">
        <f>'3 Heat eta and phi'!AK$21</f>
        <v>0.37678757180985728</v>
      </c>
      <c r="AP94" s="700">
        <f>'3 Heat eta and phi'!AL$21</f>
        <v>0.38741092067264526</v>
      </c>
      <c r="AQ94" s="700">
        <f>'3 Heat eta and phi'!AM$21</f>
        <v>0.383268005286727</v>
      </c>
      <c r="AR94" s="700">
        <f>'3 Heat eta and phi'!AN$21</f>
        <v>0.39361997933234427</v>
      </c>
      <c r="AS94" s="700">
        <f>'3 Heat eta and phi'!AO$21</f>
        <v>0.40715832414469166</v>
      </c>
      <c r="AT94" s="700">
        <f>'3 Heat eta and phi'!AP$21</f>
        <v>0.41465054901440324</v>
      </c>
      <c r="AU94" s="700">
        <f>'3 Heat eta and phi'!AQ$21</f>
        <v>0.40584455533179142</v>
      </c>
      <c r="AV94" s="700">
        <f>'3 Heat eta and phi'!AR$21</f>
        <v>0.4151583306213521</v>
      </c>
      <c r="AW94" s="700">
        <f>'3 Heat eta and phi'!AS$21</f>
        <v>0.43862096220278957</v>
      </c>
      <c r="AX94" s="700">
        <f>'3 Heat eta and phi'!AT$21</f>
        <v>0.44758791805257503</v>
      </c>
      <c r="AY94" s="700">
        <f>'3 Heat eta and phi'!AU$21</f>
        <v>0.44657128563417114</v>
      </c>
      <c r="AZ94" s="700">
        <f>'3 Heat eta and phi'!AV$21</f>
        <v>0.45050456715809217</v>
      </c>
      <c r="BA94" s="700">
        <f>'3 Heat eta and phi'!AW$21</f>
        <v>0.44928545717019908</v>
      </c>
      <c r="BB94" s="700">
        <f>'3 Heat eta and phi'!AX$21</f>
        <v>0.44282161656391661</v>
      </c>
      <c r="BC94" s="700">
        <f>'3 Heat eta and phi'!AY$21</f>
        <v>0.4474011718435042</v>
      </c>
      <c r="BD94" s="700">
        <f>'3 Heat eta and phi'!AZ$21</f>
        <v>0.42440799931491724</v>
      </c>
      <c r="BE94" s="700">
        <f>'3 Heat eta and phi'!BA$21</f>
        <v>0.43407536964877846</v>
      </c>
      <c r="BF94" s="700">
        <f>'3 Heat eta and phi'!BB$21</f>
        <v>0.43033233297466611</v>
      </c>
      <c r="BG94" s="700">
        <f>'3 Heat eta and phi'!BC$21</f>
        <v>0.42931747399306813</v>
      </c>
      <c r="BH94" s="700">
        <f>'3 Heat eta and phi'!BD$21</f>
        <v>0.4373933131244585</v>
      </c>
      <c r="BI94" s="700">
        <f>'3 Heat eta and phi'!BE$21</f>
        <v>0.44952489502727749</v>
      </c>
    </row>
    <row r="95" spans="1:61" x14ac:dyDescent="0.2">
      <c r="A95" s="694" t="s">
        <v>6</v>
      </c>
      <c r="B95" s="694" t="s">
        <v>1013</v>
      </c>
      <c r="C95" s="694" t="s">
        <v>1015</v>
      </c>
      <c r="D95" s="694" t="s">
        <v>25</v>
      </c>
      <c r="E95" s="696" t="s">
        <v>1074</v>
      </c>
      <c r="F95" s="699" t="s">
        <v>1047</v>
      </c>
      <c r="G95" s="696" t="s">
        <v>13</v>
      </c>
      <c r="H95" s="700">
        <f>'3 Heat eta and phi'!D$25</f>
        <v>0.67581033100446697</v>
      </c>
      <c r="I95" s="700">
        <f>'3 Heat eta and phi'!E$25</f>
        <v>0.67560989577368002</v>
      </c>
      <c r="J95" s="700">
        <f>'3 Heat eta and phi'!F$25</f>
        <v>0.67729927843316917</v>
      </c>
      <c r="K95" s="700">
        <f>'3 Heat eta and phi'!G$25</f>
        <v>0.6775283472683542</v>
      </c>
      <c r="L95" s="700">
        <f>'3 Heat eta and phi'!H$25</f>
        <v>0.67641163669682736</v>
      </c>
      <c r="M95" s="700">
        <f>'3 Heat eta and phi'!I$25</f>
        <v>0.67701294238918797</v>
      </c>
      <c r="N95" s="700">
        <f>'3 Heat eta and phi'!J$25</f>
        <v>0.67644027030122555</v>
      </c>
      <c r="O95" s="700">
        <f>'3 Heat eta and phi'!K$25</f>
        <v>0.67601076623525369</v>
      </c>
      <c r="P95" s="700">
        <f>'3 Heat eta and phi'!L$25</f>
        <v>0.67635436948803118</v>
      </c>
      <c r="Q95" s="700">
        <f>'3 Heat eta and phi'!M$25</f>
        <v>0.67655480471881801</v>
      </c>
      <c r="R95" s="700">
        <f>'3 Heat eta and phi'!N$25</f>
        <v>0.67626846867483681</v>
      </c>
      <c r="S95" s="700">
        <f>'3 Heat eta and phi'!O$25</f>
        <v>0.6762971022792349</v>
      </c>
      <c r="T95" s="700">
        <f>'3 Heat eta and phi'!P$25</f>
        <v>0.67655480471881801</v>
      </c>
      <c r="U95" s="700">
        <f>'3 Heat eta and phi'!Q$25</f>
        <v>0.67612530065284626</v>
      </c>
      <c r="V95" s="700">
        <f>'3 Heat eta and phi'!R$25</f>
        <v>0.67644027030122555</v>
      </c>
      <c r="W95" s="700">
        <f>'3 Heat eta and phi'!S$25</f>
        <v>0.67543809414729128</v>
      </c>
      <c r="X95" s="700">
        <f>'3 Heat eta and phi'!T$25</f>
        <v>0.67529492612530073</v>
      </c>
      <c r="Y95" s="700">
        <f>'3 Heat eta and phi'!U$25</f>
        <v>0.67669797274080867</v>
      </c>
      <c r="Z95" s="700">
        <f>'3 Heat eta and phi'!V$25</f>
        <v>0.67615393425724424</v>
      </c>
      <c r="AA95" s="700">
        <f>'3 Heat eta and phi'!W$25</f>
        <v>0.677242011224373</v>
      </c>
      <c r="AB95" s="700">
        <f>'3 Heat eta and phi'!X$25</f>
        <v>0.67635436948803118</v>
      </c>
      <c r="AC95" s="700">
        <f>'3 Heat eta and phi'!Y$25</f>
        <v>0.67603939983965189</v>
      </c>
      <c r="AD95" s="700">
        <f>'3 Heat eta and phi'!Z$25</f>
        <v>0.67623983507043872</v>
      </c>
      <c r="AE95" s="700">
        <f>'3 Heat eta and phi'!AA$25</f>
        <v>0.67575306379567057</v>
      </c>
      <c r="AF95" s="700">
        <f>'3 Heat eta and phi'!AB$25</f>
        <v>0.6759821326308556</v>
      </c>
      <c r="AG95" s="700">
        <f>'3 Heat eta and phi'!AC$25</f>
        <v>0.67709884320238234</v>
      </c>
      <c r="AH95" s="700">
        <f>'3 Heat eta and phi'!AD$25</f>
        <v>0.67712747680678054</v>
      </c>
      <c r="AI95" s="700">
        <f>'3 Heat eta and phi'!AE$25</f>
        <v>0.67672660634520676</v>
      </c>
      <c r="AJ95" s="700">
        <f>'3 Heat eta and phi'!AF$25</f>
        <v>0.67612530065284626</v>
      </c>
      <c r="AK95" s="700">
        <f>'3 Heat eta and phi'!AG$25</f>
        <v>0.67486542205932887</v>
      </c>
      <c r="AL95" s="700">
        <f>'3 Heat eta and phi'!AH$25</f>
        <v>0.67492268926812504</v>
      </c>
      <c r="AM95" s="700">
        <f>'3 Heat eta and phi'!AI$25</f>
        <v>0.67626846867483681</v>
      </c>
      <c r="AN95" s="700">
        <f>'3 Heat eta and phi'!AJ$25</f>
        <v>0.67578169740006877</v>
      </c>
      <c r="AO95" s="700">
        <f>'3 Heat eta and phi'!AK$25</f>
        <v>0.67646890390562375</v>
      </c>
      <c r="AP95" s="700">
        <f>'3 Heat eta and phi'!AL$25</f>
        <v>0.67549536135608745</v>
      </c>
      <c r="AQ95" s="700">
        <f>'3 Heat eta and phi'!AM$25</f>
        <v>0.67469362043294012</v>
      </c>
      <c r="AR95" s="700">
        <f>'3 Heat eta and phi'!AN$25</f>
        <v>0.67666933913641047</v>
      </c>
      <c r="AS95" s="700">
        <f>'3 Heat eta and phi'!AO$25</f>
        <v>0.6753808269384951</v>
      </c>
      <c r="AT95" s="700">
        <f>'3 Heat eta and phi'!AP$25</f>
        <v>0.67526629252090253</v>
      </c>
      <c r="AU95" s="700">
        <f>'3 Heat eta and phi'!AQ$25</f>
        <v>0.67495132287252324</v>
      </c>
      <c r="AV95" s="700">
        <f>'3 Heat eta and phi'!AR$25</f>
        <v>0.67540946054289319</v>
      </c>
      <c r="AW95" s="700">
        <f>'3 Heat eta and phi'!AS$25</f>
        <v>0.67555262856488385</v>
      </c>
      <c r="AX95" s="700">
        <f>'3 Heat eta and phi'!AT$25</f>
        <v>0.67518039170770816</v>
      </c>
      <c r="AY95" s="700">
        <f>'3 Heat eta and phi'!AU$25</f>
        <v>0.6750658572901157</v>
      </c>
      <c r="AZ95" s="700">
        <f>'3 Heat eta and phi'!AV$25</f>
        <v>0.67523765891650445</v>
      </c>
      <c r="BA95" s="700">
        <f>'3 Heat eta and phi'!AW$25</f>
        <v>0.67509449089451379</v>
      </c>
      <c r="BB95" s="700">
        <f>'3 Heat eta and phi'!AX$25</f>
        <v>0.67497995647692133</v>
      </c>
      <c r="BC95" s="700">
        <f>'3 Heat eta and phi'!AY$25</f>
        <v>0.67500859008131942</v>
      </c>
      <c r="BD95" s="700">
        <f>'3 Heat eta and phi'!AZ$25</f>
        <v>0.67563852937807811</v>
      </c>
      <c r="BE95" s="700">
        <f>'3 Heat eta and phi'!BA$25</f>
        <v>0.67555262856488385</v>
      </c>
      <c r="BF95" s="700">
        <f>'3 Heat eta and phi'!BB$25</f>
        <v>0.67666933913641047</v>
      </c>
      <c r="BG95" s="700">
        <f>'3 Heat eta and phi'!BC$25</f>
        <v>0.67555262856488385</v>
      </c>
      <c r="BH95" s="700">
        <f>'3 Heat eta and phi'!BD$25</f>
        <v>0.67592486542205932</v>
      </c>
      <c r="BI95" s="700">
        <f>'3 Heat eta and phi'!BE$25</f>
        <v>0.67632573588363309</v>
      </c>
    </row>
    <row r="96" spans="1:61" s="695" customFormat="1" x14ac:dyDescent="0.2">
      <c r="A96" s="695" t="s">
        <v>6</v>
      </c>
      <c r="B96" s="695" t="s">
        <v>1013</v>
      </c>
      <c r="C96" s="695" t="s">
        <v>1015</v>
      </c>
      <c r="D96" s="695" t="s">
        <v>41</v>
      </c>
      <c r="G96" s="695" t="s">
        <v>9</v>
      </c>
      <c r="H96" s="695">
        <v>-531</v>
      </c>
      <c r="I96" s="695">
        <v>-496</v>
      </c>
      <c r="J96" s="695">
        <v>-439</v>
      </c>
      <c r="K96" s="695">
        <v>-440</v>
      </c>
      <c r="L96" s="695">
        <v>-438</v>
      </c>
      <c r="M96" s="695">
        <v>-378</v>
      </c>
      <c r="N96" s="695">
        <v>-388</v>
      </c>
      <c r="O96" s="695">
        <v>-360</v>
      </c>
      <c r="P96" s="695">
        <v>-355</v>
      </c>
      <c r="Q96" s="695">
        <v>-282</v>
      </c>
      <c r="R96" s="695">
        <v>-292</v>
      </c>
      <c r="S96" s="695">
        <v>-227</v>
      </c>
      <c r="T96" s="695">
        <v>-144</v>
      </c>
      <c r="U96" s="695">
        <v>-108</v>
      </c>
      <c r="V96" s="695">
        <v>-113</v>
      </c>
      <c r="W96" s="695">
        <v>-88</v>
      </c>
      <c r="X96" s="695">
        <v>-123</v>
      </c>
      <c r="Y96" s="695">
        <v>-131</v>
      </c>
      <c r="Z96" s="695">
        <v>-128</v>
      </c>
      <c r="AA96" s="695">
        <v>-139</v>
      </c>
      <c r="AB96" s="695">
        <v>-45</v>
      </c>
      <c r="AC96" s="695">
        <v>-65</v>
      </c>
      <c r="AD96" s="695">
        <v>-73</v>
      </c>
      <c r="AE96" s="695">
        <v>-88</v>
      </c>
      <c r="AF96" s="695">
        <v>-73</v>
      </c>
      <c r="AG96" s="695">
        <v>-81</v>
      </c>
      <c r="AH96" s="695">
        <v>-83</v>
      </c>
      <c r="AI96" s="695">
        <v>-88</v>
      </c>
      <c r="AJ96" s="695">
        <v>-101</v>
      </c>
      <c r="AK96" s="695">
        <v>-106</v>
      </c>
      <c r="AL96" s="695">
        <v>-100</v>
      </c>
      <c r="AM96" s="695">
        <v>-91</v>
      </c>
      <c r="AN96" s="695">
        <v>-85</v>
      </c>
      <c r="AO96" s="695">
        <v>-78</v>
      </c>
      <c r="AP96" s="695">
        <v>-90</v>
      </c>
      <c r="AQ96" s="695">
        <v>-92</v>
      </c>
      <c r="AR96" s="695">
        <v>-96</v>
      </c>
      <c r="AS96" s="695">
        <v>-98</v>
      </c>
      <c r="AT96" s="695">
        <v>-93</v>
      </c>
      <c r="AU96" s="695">
        <v>-93</v>
      </c>
      <c r="AV96" s="695">
        <v>-91</v>
      </c>
      <c r="AW96" s="695">
        <v>-56</v>
      </c>
      <c r="AX96" s="695">
        <v>-44</v>
      </c>
      <c r="AY96" s="695">
        <v>-37</v>
      </c>
      <c r="AZ96" s="695">
        <v>-26</v>
      </c>
      <c r="BA96" s="695">
        <v>-24</v>
      </c>
      <c r="BB96" s="695">
        <v>-46</v>
      </c>
      <c r="BC96" s="695">
        <v>-60</v>
      </c>
      <c r="BD96" s="695">
        <v>-55</v>
      </c>
      <c r="BE96" s="695">
        <v>-43</v>
      </c>
      <c r="BF96" s="695">
        <v>-63</v>
      </c>
      <c r="BG96" s="695">
        <v>-57</v>
      </c>
      <c r="BH96" s="695">
        <v>-58</v>
      </c>
      <c r="BI96" s="695">
        <v>-65</v>
      </c>
    </row>
    <row r="97" spans="1:61" x14ac:dyDescent="0.2">
      <c r="A97" s="694" t="s">
        <v>6</v>
      </c>
      <c r="B97" s="694" t="s">
        <v>1013</v>
      </c>
      <c r="C97" s="694" t="s">
        <v>1015</v>
      </c>
      <c r="D97" s="694" t="s">
        <v>41</v>
      </c>
      <c r="E97" s="696" t="s">
        <v>1074</v>
      </c>
      <c r="F97" s="699" t="s">
        <v>1047</v>
      </c>
      <c r="G97" s="694" t="s">
        <v>11</v>
      </c>
      <c r="H97" s="694">
        <v>1</v>
      </c>
      <c r="I97" s="694">
        <v>1</v>
      </c>
      <c r="J97" s="694">
        <v>1</v>
      </c>
      <c r="K97" s="694">
        <v>1</v>
      </c>
      <c r="L97" s="694">
        <v>1</v>
      </c>
      <c r="M97" s="694">
        <v>1</v>
      </c>
      <c r="N97" s="694">
        <v>1</v>
      </c>
      <c r="O97" s="694">
        <v>1</v>
      </c>
      <c r="P97" s="694">
        <v>1</v>
      </c>
      <c r="Q97" s="694">
        <v>1</v>
      </c>
      <c r="R97" s="694">
        <v>1</v>
      </c>
      <c r="S97" s="694">
        <v>1</v>
      </c>
      <c r="T97" s="694">
        <v>1</v>
      </c>
      <c r="U97" s="694">
        <v>1</v>
      </c>
      <c r="V97" s="694">
        <v>1</v>
      </c>
      <c r="W97" s="694">
        <v>1</v>
      </c>
      <c r="X97" s="694">
        <v>1</v>
      </c>
      <c r="Y97" s="694">
        <v>1</v>
      </c>
      <c r="Z97" s="694">
        <v>1</v>
      </c>
      <c r="AA97" s="694">
        <v>1</v>
      </c>
      <c r="AB97" s="694">
        <v>1</v>
      </c>
      <c r="AC97" s="694">
        <v>1</v>
      </c>
      <c r="AD97" s="694">
        <v>1</v>
      </c>
      <c r="AE97" s="694">
        <v>1</v>
      </c>
      <c r="AF97" s="694">
        <v>1</v>
      </c>
      <c r="AG97" s="694">
        <v>1</v>
      </c>
      <c r="AH97" s="694">
        <v>1</v>
      </c>
      <c r="AI97" s="694">
        <v>1</v>
      </c>
      <c r="AJ97" s="694">
        <v>1</v>
      </c>
      <c r="AK97" s="694">
        <v>1</v>
      </c>
      <c r="AL97" s="694">
        <v>1</v>
      </c>
      <c r="AM97" s="694">
        <v>1</v>
      </c>
      <c r="AN97" s="694">
        <v>1</v>
      </c>
      <c r="AO97" s="694">
        <v>1</v>
      </c>
      <c r="AP97" s="694">
        <v>1</v>
      </c>
      <c r="AQ97" s="694">
        <v>1</v>
      </c>
      <c r="AR97" s="694">
        <v>1</v>
      </c>
      <c r="AS97" s="694">
        <v>1</v>
      </c>
      <c r="AT97" s="694">
        <v>1</v>
      </c>
      <c r="AU97" s="694">
        <v>1</v>
      </c>
      <c r="AV97" s="694">
        <v>1</v>
      </c>
      <c r="AW97" s="694">
        <v>1</v>
      </c>
      <c r="AX97" s="694">
        <v>1</v>
      </c>
      <c r="AY97" s="694">
        <v>1</v>
      </c>
      <c r="AZ97" s="694">
        <v>1</v>
      </c>
      <c r="BA97" s="694">
        <v>1</v>
      </c>
      <c r="BB97" s="694">
        <v>1</v>
      </c>
      <c r="BC97" s="694">
        <v>1</v>
      </c>
      <c r="BD97" s="694">
        <v>1</v>
      </c>
      <c r="BE97" s="694">
        <v>1</v>
      </c>
      <c r="BF97" s="694">
        <v>1</v>
      </c>
      <c r="BG97" s="694">
        <v>1</v>
      </c>
      <c r="BH97" s="694">
        <v>1</v>
      </c>
      <c r="BI97" s="694">
        <v>1</v>
      </c>
    </row>
    <row r="98" spans="1:61" x14ac:dyDescent="0.2">
      <c r="A98" s="694" t="s">
        <v>6</v>
      </c>
      <c r="B98" s="694" t="s">
        <v>1013</v>
      </c>
      <c r="C98" s="694" t="s">
        <v>1015</v>
      </c>
      <c r="D98" s="694" t="s">
        <v>41</v>
      </c>
      <c r="E98" s="696" t="s">
        <v>1074</v>
      </c>
      <c r="F98" s="699" t="s">
        <v>1047</v>
      </c>
      <c r="G98" s="696" t="s">
        <v>12</v>
      </c>
      <c r="H98" s="700">
        <f>'3 Heat eta and phi'!D$21</f>
        <v>0.22082583439363709</v>
      </c>
      <c r="I98" s="700">
        <f>'3 Heat eta and phi'!E$21</f>
        <v>0.23818542510955309</v>
      </c>
      <c r="J98" s="700">
        <f>'3 Heat eta and phi'!F$21</f>
        <v>0.24042546167303691</v>
      </c>
      <c r="K98" s="700">
        <f>'3 Heat eta and phi'!G$21</f>
        <v>0.24721206174660004</v>
      </c>
      <c r="L98" s="700">
        <f>'3 Heat eta and phi'!H$21</f>
        <v>0.25245285308078824</v>
      </c>
      <c r="M98" s="700">
        <f>'3 Heat eta and phi'!I$21</f>
        <v>0.25597161877739627</v>
      </c>
      <c r="N98" s="700">
        <f>'3 Heat eta and phi'!J$21</f>
        <v>0.25795766803074527</v>
      </c>
      <c r="O98" s="700">
        <f>'3 Heat eta and phi'!K$21</f>
        <v>0.26274732024593184</v>
      </c>
      <c r="P98" s="700">
        <f>'3 Heat eta and phi'!L$21</f>
        <v>0.26301245275701968</v>
      </c>
      <c r="Q98" s="700">
        <f>'3 Heat eta and phi'!M$21</f>
        <v>0.25926789110504256</v>
      </c>
      <c r="R98" s="700">
        <f>'3 Heat eta and phi'!N$21</f>
        <v>0.26376961637687713</v>
      </c>
      <c r="S98" s="700">
        <f>'3 Heat eta and phi'!O$21</f>
        <v>0.27384463233818968</v>
      </c>
      <c r="T98" s="700">
        <f>'3 Heat eta and phi'!P$21</f>
        <v>0.29274828522686275</v>
      </c>
      <c r="U98" s="700">
        <f>'3 Heat eta and phi'!Q$21</f>
        <v>0.26305771052289167</v>
      </c>
      <c r="V98" s="700">
        <f>'3 Heat eta and phi'!R$21</f>
        <v>0.27337536104858901</v>
      </c>
      <c r="W98" s="700">
        <f>'3 Heat eta and phi'!S$21</f>
        <v>0.26712694482050137</v>
      </c>
      <c r="X98" s="700">
        <f>'3 Heat eta and phi'!T$21</f>
        <v>0.26379674514077622</v>
      </c>
      <c r="Y98" s="700">
        <f>'3 Heat eta and phi'!U$21</f>
        <v>0.27815907003644758</v>
      </c>
      <c r="Z98" s="700">
        <f>'3 Heat eta and phi'!V$21</f>
        <v>0.28285577134714029</v>
      </c>
      <c r="AA98" s="700">
        <f>'3 Heat eta and phi'!W$21</f>
        <v>0.27873423627915395</v>
      </c>
      <c r="AB98" s="700">
        <f>'3 Heat eta and phi'!X$21</f>
        <v>0.30307632471533119</v>
      </c>
      <c r="AC98" s="700">
        <f>'3 Heat eta and phi'!Y$21</f>
        <v>0.30222719842934154</v>
      </c>
      <c r="AD98" s="700">
        <f>'3 Heat eta and phi'!Z$21</f>
        <v>0.31428327370669973</v>
      </c>
      <c r="AE98" s="700">
        <f>'3 Heat eta and phi'!AA$21</f>
        <v>0.32638671499685012</v>
      </c>
      <c r="AF98" s="700">
        <f>'3 Heat eta and phi'!AB$21</f>
        <v>0.32866456515327247</v>
      </c>
      <c r="AG98" s="700">
        <f>'3 Heat eta and phi'!AC$21</f>
        <v>0.32726578478118595</v>
      </c>
      <c r="AH98" s="700">
        <f>'3 Heat eta and phi'!AD$21</f>
        <v>0.33804828140726689</v>
      </c>
      <c r="AI98" s="700">
        <f>'3 Heat eta and phi'!AE$21</f>
        <v>0.35308368348877672</v>
      </c>
      <c r="AJ98" s="700">
        <f>'3 Heat eta and phi'!AF$21</f>
        <v>0.36127501605989543</v>
      </c>
      <c r="AK98" s="700">
        <f>'3 Heat eta and phi'!AG$21</f>
        <v>0.336314328692911</v>
      </c>
      <c r="AL98" s="700">
        <f>'3 Heat eta and phi'!AH$21</f>
        <v>0.34392257025756506</v>
      </c>
      <c r="AM98" s="700">
        <f>'3 Heat eta and phi'!AI$21</f>
        <v>0.36114628596185655</v>
      </c>
      <c r="AN98" s="700">
        <f>'3 Heat eta and phi'!AJ$21</f>
        <v>0.37061538562698515</v>
      </c>
      <c r="AO98" s="700">
        <f>'3 Heat eta and phi'!AK$21</f>
        <v>0.37678757180985728</v>
      </c>
      <c r="AP98" s="700">
        <f>'3 Heat eta and phi'!AL$21</f>
        <v>0.38741092067264526</v>
      </c>
      <c r="AQ98" s="700">
        <f>'3 Heat eta and phi'!AM$21</f>
        <v>0.383268005286727</v>
      </c>
      <c r="AR98" s="700">
        <f>'3 Heat eta and phi'!AN$21</f>
        <v>0.39361997933234427</v>
      </c>
      <c r="AS98" s="700">
        <f>'3 Heat eta and phi'!AO$21</f>
        <v>0.40715832414469166</v>
      </c>
      <c r="AT98" s="700">
        <f>'3 Heat eta and phi'!AP$21</f>
        <v>0.41465054901440324</v>
      </c>
      <c r="AU98" s="700">
        <f>'3 Heat eta and phi'!AQ$21</f>
        <v>0.40584455533179142</v>
      </c>
      <c r="AV98" s="700">
        <f>'3 Heat eta and phi'!AR$21</f>
        <v>0.4151583306213521</v>
      </c>
      <c r="AW98" s="700">
        <f>'3 Heat eta and phi'!AS$21</f>
        <v>0.43862096220278957</v>
      </c>
      <c r="AX98" s="700">
        <f>'3 Heat eta and phi'!AT$21</f>
        <v>0.44758791805257503</v>
      </c>
      <c r="AY98" s="700">
        <f>'3 Heat eta and phi'!AU$21</f>
        <v>0.44657128563417114</v>
      </c>
      <c r="AZ98" s="700">
        <f>'3 Heat eta and phi'!AV$21</f>
        <v>0.45050456715809217</v>
      </c>
      <c r="BA98" s="700">
        <f>'3 Heat eta and phi'!AW$21</f>
        <v>0.44928545717019908</v>
      </c>
      <c r="BB98" s="700">
        <f>'3 Heat eta and phi'!AX$21</f>
        <v>0.44282161656391661</v>
      </c>
      <c r="BC98" s="700">
        <f>'3 Heat eta and phi'!AY$21</f>
        <v>0.4474011718435042</v>
      </c>
      <c r="BD98" s="700">
        <f>'3 Heat eta and phi'!AZ$21</f>
        <v>0.42440799931491724</v>
      </c>
      <c r="BE98" s="700">
        <f>'3 Heat eta and phi'!BA$21</f>
        <v>0.43407536964877846</v>
      </c>
      <c r="BF98" s="700">
        <f>'3 Heat eta and phi'!BB$21</f>
        <v>0.43033233297466611</v>
      </c>
      <c r="BG98" s="700">
        <f>'3 Heat eta and phi'!BC$21</f>
        <v>0.42931747399306813</v>
      </c>
      <c r="BH98" s="700">
        <f>'3 Heat eta and phi'!BD$21</f>
        <v>0.4373933131244585</v>
      </c>
      <c r="BI98" s="700">
        <f>'3 Heat eta and phi'!BE$21</f>
        <v>0.44952489502727749</v>
      </c>
    </row>
    <row r="99" spans="1:61" x14ac:dyDescent="0.2">
      <c r="A99" s="694" t="s">
        <v>6</v>
      </c>
      <c r="B99" s="694" t="s">
        <v>1013</v>
      </c>
      <c r="C99" s="694" t="s">
        <v>1015</v>
      </c>
      <c r="D99" s="694" t="s">
        <v>41</v>
      </c>
      <c r="E99" s="696" t="s">
        <v>1074</v>
      </c>
      <c r="F99" s="699" t="s">
        <v>1047</v>
      </c>
      <c r="G99" s="696" t="s">
        <v>13</v>
      </c>
      <c r="H99" s="700">
        <f>'3 Heat eta and phi'!D$25</f>
        <v>0.67581033100446697</v>
      </c>
      <c r="I99" s="700">
        <f>'3 Heat eta and phi'!E$25</f>
        <v>0.67560989577368002</v>
      </c>
      <c r="J99" s="700">
        <f>'3 Heat eta and phi'!F$25</f>
        <v>0.67729927843316917</v>
      </c>
      <c r="K99" s="700">
        <f>'3 Heat eta and phi'!G$25</f>
        <v>0.6775283472683542</v>
      </c>
      <c r="L99" s="700">
        <f>'3 Heat eta and phi'!H$25</f>
        <v>0.67641163669682736</v>
      </c>
      <c r="M99" s="700">
        <f>'3 Heat eta and phi'!I$25</f>
        <v>0.67701294238918797</v>
      </c>
      <c r="N99" s="700">
        <f>'3 Heat eta and phi'!J$25</f>
        <v>0.67644027030122555</v>
      </c>
      <c r="O99" s="700">
        <f>'3 Heat eta and phi'!K$25</f>
        <v>0.67601076623525369</v>
      </c>
      <c r="P99" s="700">
        <f>'3 Heat eta and phi'!L$25</f>
        <v>0.67635436948803118</v>
      </c>
      <c r="Q99" s="700">
        <f>'3 Heat eta and phi'!M$25</f>
        <v>0.67655480471881801</v>
      </c>
      <c r="R99" s="700">
        <f>'3 Heat eta and phi'!N$25</f>
        <v>0.67626846867483681</v>
      </c>
      <c r="S99" s="700">
        <f>'3 Heat eta and phi'!O$25</f>
        <v>0.6762971022792349</v>
      </c>
      <c r="T99" s="700">
        <f>'3 Heat eta and phi'!P$25</f>
        <v>0.67655480471881801</v>
      </c>
      <c r="U99" s="700">
        <f>'3 Heat eta and phi'!Q$25</f>
        <v>0.67612530065284626</v>
      </c>
      <c r="V99" s="700">
        <f>'3 Heat eta and phi'!R$25</f>
        <v>0.67644027030122555</v>
      </c>
      <c r="W99" s="700">
        <f>'3 Heat eta and phi'!S$25</f>
        <v>0.67543809414729128</v>
      </c>
      <c r="X99" s="700">
        <f>'3 Heat eta and phi'!T$25</f>
        <v>0.67529492612530073</v>
      </c>
      <c r="Y99" s="700">
        <f>'3 Heat eta and phi'!U$25</f>
        <v>0.67669797274080867</v>
      </c>
      <c r="Z99" s="700">
        <f>'3 Heat eta and phi'!V$25</f>
        <v>0.67615393425724424</v>
      </c>
      <c r="AA99" s="700">
        <f>'3 Heat eta and phi'!W$25</f>
        <v>0.677242011224373</v>
      </c>
      <c r="AB99" s="700">
        <f>'3 Heat eta and phi'!X$25</f>
        <v>0.67635436948803118</v>
      </c>
      <c r="AC99" s="700">
        <f>'3 Heat eta and phi'!Y$25</f>
        <v>0.67603939983965189</v>
      </c>
      <c r="AD99" s="700">
        <f>'3 Heat eta and phi'!Z$25</f>
        <v>0.67623983507043872</v>
      </c>
      <c r="AE99" s="700">
        <f>'3 Heat eta and phi'!AA$25</f>
        <v>0.67575306379567057</v>
      </c>
      <c r="AF99" s="700">
        <f>'3 Heat eta and phi'!AB$25</f>
        <v>0.6759821326308556</v>
      </c>
      <c r="AG99" s="700">
        <f>'3 Heat eta and phi'!AC$25</f>
        <v>0.67709884320238234</v>
      </c>
      <c r="AH99" s="700">
        <f>'3 Heat eta and phi'!AD$25</f>
        <v>0.67712747680678054</v>
      </c>
      <c r="AI99" s="700">
        <f>'3 Heat eta and phi'!AE$25</f>
        <v>0.67672660634520676</v>
      </c>
      <c r="AJ99" s="700">
        <f>'3 Heat eta and phi'!AF$25</f>
        <v>0.67612530065284626</v>
      </c>
      <c r="AK99" s="700">
        <f>'3 Heat eta and phi'!AG$25</f>
        <v>0.67486542205932887</v>
      </c>
      <c r="AL99" s="700">
        <f>'3 Heat eta and phi'!AH$25</f>
        <v>0.67492268926812504</v>
      </c>
      <c r="AM99" s="700">
        <f>'3 Heat eta and phi'!AI$25</f>
        <v>0.67626846867483681</v>
      </c>
      <c r="AN99" s="700">
        <f>'3 Heat eta and phi'!AJ$25</f>
        <v>0.67578169740006877</v>
      </c>
      <c r="AO99" s="700">
        <f>'3 Heat eta and phi'!AK$25</f>
        <v>0.67646890390562375</v>
      </c>
      <c r="AP99" s="700">
        <f>'3 Heat eta and phi'!AL$25</f>
        <v>0.67549536135608745</v>
      </c>
      <c r="AQ99" s="700">
        <f>'3 Heat eta and phi'!AM$25</f>
        <v>0.67469362043294012</v>
      </c>
      <c r="AR99" s="700">
        <f>'3 Heat eta and phi'!AN$25</f>
        <v>0.67666933913641047</v>
      </c>
      <c r="AS99" s="700">
        <f>'3 Heat eta and phi'!AO$25</f>
        <v>0.6753808269384951</v>
      </c>
      <c r="AT99" s="700">
        <f>'3 Heat eta and phi'!AP$25</f>
        <v>0.67526629252090253</v>
      </c>
      <c r="AU99" s="700">
        <f>'3 Heat eta and phi'!AQ$25</f>
        <v>0.67495132287252324</v>
      </c>
      <c r="AV99" s="700">
        <f>'3 Heat eta and phi'!AR$25</f>
        <v>0.67540946054289319</v>
      </c>
      <c r="AW99" s="700">
        <f>'3 Heat eta and phi'!AS$25</f>
        <v>0.67555262856488385</v>
      </c>
      <c r="AX99" s="700">
        <f>'3 Heat eta and phi'!AT$25</f>
        <v>0.67518039170770816</v>
      </c>
      <c r="AY99" s="700">
        <f>'3 Heat eta and phi'!AU$25</f>
        <v>0.6750658572901157</v>
      </c>
      <c r="AZ99" s="700">
        <f>'3 Heat eta and phi'!AV$25</f>
        <v>0.67523765891650445</v>
      </c>
      <c r="BA99" s="700">
        <f>'3 Heat eta and phi'!AW$25</f>
        <v>0.67509449089451379</v>
      </c>
      <c r="BB99" s="700">
        <f>'3 Heat eta and phi'!AX$25</f>
        <v>0.67497995647692133</v>
      </c>
      <c r="BC99" s="700">
        <f>'3 Heat eta and phi'!AY$25</f>
        <v>0.67500859008131942</v>
      </c>
      <c r="BD99" s="700">
        <f>'3 Heat eta and phi'!AZ$25</f>
        <v>0.67563852937807811</v>
      </c>
      <c r="BE99" s="700">
        <f>'3 Heat eta and phi'!BA$25</f>
        <v>0.67555262856488385</v>
      </c>
      <c r="BF99" s="700">
        <f>'3 Heat eta and phi'!BB$25</f>
        <v>0.67666933913641047</v>
      </c>
      <c r="BG99" s="700">
        <f>'3 Heat eta and phi'!BC$25</f>
        <v>0.67555262856488385</v>
      </c>
      <c r="BH99" s="700">
        <f>'3 Heat eta and phi'!BD$25</f>
        <v>0.67592486542205932</v>
      </c>
      <c r="BI99" s="700">
        <f>'3 Heat eta and phi'!BE$25</f>
        <v>0.67632573588363309</v>
      </c>
    </row>
    <row r="100" spans="1:61" s="695" customFormat="1" x14ac:dyDescent="0.2">
      <c r="A100" s="695" t="s">
        <v>6</v>
      </c>
      <c r="B100" s="695" t="s">
        <v>1013</v>
      </c>
      <c r="C100" s="695" t="s">
        <v>1015</v>
      </c>
      <c r="D100" s="695" t="s">
        <v>42</v>
      </c>
      <c r="G100" s="695" t="s">
        <v>9</v>
      </c>
      <c r="Z100" s="695">
        <v>-24</v>
      </c>
      <c r="AA100" s="695">
        <v>-17</v>
      </c>
    </row>
    <row r="101" spans="1:61" x14ac:dyDescent="0.2">
      <c r="A101" s="694" t="s">
        <v>6</v>
      </c>
      <c r="B101" s="694" t="s">
        <v>1013</v>
      </c>
      <c r="C101" s="694" t="s">
        <v>1015</v>
      </c>
      <c r="D101" s="694" t="s">
        <v>42</v>
      </c>
      <c r="E101" s="696" t="s">
        <v>1074</v>
      </c>
      <c r="F101" s="699" t="s">
        <v>1047</v>
      </c>
      <c r="G101" s="694" t="s">
        <v>11</v>
      </c>
      <c r="H101" s="705"/>
      <c r="I101" s="705"/>
      <c r="J101" s="705"/>
      <c r="K101" s="705"/>
      <c r="L101" s="705"/>
      <c r="M101" s="705"/>
      <c r="N101" s="705"/>
      <c r="O101" s="705"/>
      <c r="P101" s="705"/>
      <c r="Q101" s="705"/>
      <c r="R101" s="705"/>
      <c r="S101" s="705"/>
      <c r="T101" s="705"/>
      <c r="U101" s="705"/>
      <c r="V101" s="705"/>
      <c r="W101" s="705"/>
      <c r="X101" s="705"/>
      <c r="Y101" s="705"/>
      <c r="Z101" s="694">
        <v>1</v>
      </c>
      <c r="AA101" s="694">
        <v>1</v>
      </c>
      <c r="AB101" s="705"/>
      <c r="AC101" s="705"/>
      <c r="AD101" s="705"/>
      <c r="AE101" s="705"/>
      <c r="AF101" s="705"/>
      <c r="AG101" s="705"/>
      <c r="AH101" s="705"/>
      <c r="AI101" s="705"/>
      <c r="AJ101" s="705"/>
      <c r="AK101" s="705"/>
      <c r="AL101" s="705"/>
      <c r="AM101" s="705"/>
      <c r="AN101" s="705"/>
      <c r="AO101" s="705"/>
      <c r="AP101" s="705"/>
      <c r="AQ101" s="705"/>
      <c r="AR101" s="705"/>
      <c r="AS101" s="705"/>
      <c r="AT101" s="705"/>
      <c r="AU101" s="705"/>
      <c r="AV101" s="705"/>
      <c r="AW101" s="705"/>
      <c r="AX101" s="705"/>
      <c r="AY101" s="705"/>
      <c r="AZ101" s="705"/>
      <c r="BA101" s="705"/>
      <c r="BB101" s="705"/>
      <c r="BC101" s="705"/>
      <c r="BD101" s="705"/>
      <c r="BE101" s="705"/>
      <c r="BF101" s="705"/>
      <c r="BG101" s="705"/>
      <c r="BH101" s="705"/>
      <c r="BI101" s="705"/>
    </row>
    <row r="102" spans="1:61" x14ac:dyDescent="0.2">
      <c r="A102" s="694" t="s">
        <v>6</v>
      </c>
      <c r="B102" s="694" t="s">
        <v>1013</v>
      </c>
      <c r="C102" s="694" t="s">
        <v>1015</v>
      </c>
      <c r="D102" s="694" t="s">
        <v>42</v>
      </c>
      <c r="E102" s="696" t="s">
        <v>1074</v>
      </c>
      <c r="F102" s="699" t="s">
        <v>1047</v>
      </c>
      <c r="G102" s="696" t="s">
        <v>12</v>
      </c>
      <c r="H102" s="706"/>
      <c r="I102" s="706"/>
      <c r="J102" s="706"/>
      <c r="K102" s="706"/>
      <c r="L102" s="706"/>
      <c r="M102" s="706"/>
      <c r="N102" s="706"/>
      <c r="O102" s="706"/>
      <c r="P102" s="706"/>
      <c r="Q102" s="706"/>
      <c r="R102" s="706"/>
      <c r="S102" s="706"/>
      <c r="T102" s="706"/>
      <c r="U102" s="706"/>
      <c r="V102" s="706"/>
      <c r="W102" s="706"/>
      <c r="X102" s="706"/>
      <c r="Y102" s="706"/>
      <c r="Z102" s="700">
        <f>'3 Heat eta and phi'!V$21</f>
        <v>0.28285577134714029</v>
      </c>
      <c r="AA102" s="700">
        <f>'3 Heat eta and phi'!W$21</f>
        <v>0.27873423627915395</v>
      </c>
      <c r="AB102" s="706"/>
      <c r="AC102" s="706"/>
      <c r="AD102" s="706"/>
      <c r="AE102" s="706"/>
      <c r="AF102" s="706"/>
      <c r="AG102" s="706"/>
      <c r="AH102" s="706"/>
      <c r="AI102" s="706"/>
      <c r="AJ102" s="706"/>
      <c r="AK102" s="706"/>
      <c r="AL102" s="706"/>
      <c r="AM102" s="706"/>
      <c r="AN102" s="706"/>
      <c r="AO102" s="706"/>
      <c r="AP102" s="706"/>
      <c r="AQ102" s="706"/>
      <c r="AR102" s="706"/>
      <c r="AS102" s="706"/>
      <c r="AT102" s="706"/>
      <c r="AU102" s="706"/>
      <c r="AV102" s="706"/>
      <c r="AW102" s="706"/>
      <c r="AX102" s="706"/>
      <c r="AY102" s="706"/>
      <c r="AZ102" s="706"/>
      <c r="BA102" s="706"/>
      <c r="BB102" s="706"/>
      <c r="BC102" s="706"/>
      <c r="BD102" s="706"/>
      <c r="BE102" s="706"/>
      <c r="BF102" s="706"/>
      <c r="BG102" s="706"/>
      <c r="BH102" s="706"/>
      <c r="BI102" s="706"/>
    </row>
    <row r="103" spans="1:61" x14ac:dyDescent="0.2">
      <c r="A103" s="694" t="s">
        <v>6</v>
      </c>
      <c r="B103" s="694" t="s">
        <v>1013</v>
      </c>
      <c r="C103" s="694" t="s">
        <v>1015</v>
      </c>
      <c r="D103" s="694" t="s">
        <v>42</v>
      </c>
      <c r="E103" s="696" t="s">
        <v>1074</v>
      </c>
      <c r="F103" s="699" t="s">
        <v>1047</v>
      </c>
      <c r="G103" s="696" t="s">
        <v>13</v>
      </c>
      <c r="H103" s="706"/>
      <c r="I103" s="706"/>
      <c r="J103" s="706"/>
      <c r="K103" s="706"/>
      <c r="L103" s="706"/>
      <c r="M103" s="706"/>
      <c r="N103" s="706"/>
      <c r="O103" s="706"/>
      <c r="P103" s="706"/>
      <c r="Q103" s="706"/>
      <c r="R103" s="706"/>
      <c r="S103" s="706"/>
      <c r="T103" s="706"/>
      <c r="U103" s="706"/>
      <c r="V103" s="706"/>
      <c r="W103" s="706"/>
      <c r="X103" s="706"/>
      <c r="Y103" s="706"/>
      <c r="Z103" s="700">
        <f>'3 Heat eta and phi'!V$25</f>
        <v>0.67615393425724424</v>
      </c>
      <c r="AA103" s="700">
        <f>'3 Heat eta and phi'!W$25</f>
        <v>0.677242011224373</v>
      </c>
      <c r="AB103" s="706"/>
      <c r="AC103" s="706"/>
      <c r="AD103" s="706"/>
      <c r="AE103" s="706"/>
      <c r="AF103" s="706"/>
      <c r="AG103" s="706"/>
      <c r="AH103" s="706"/>
      <c r="AI103" s="706"/>
      <c r="AJ103" s="706"/>
      <c r="AK103" s="706"/>
      <c r="AL103" s="706"/>
      <c r="AM103" s="706"/>
      <c r="AN103" s="706"/>
      <c r="AO103" s="706"/>
      <c r="AP103" s="706"/>
      <c r="AQ103" s="706"/>
      <c r="AR103" s="706"/>
      <c r="AS103" s="706"/>
      <c r="AT103" s="706"/>
      <c r="AU103" s="706"/>
      <c r="AV103" s="706"/>
      <c r="AW103" s="706"/>
      <c r="AX103" s="706"/>
      <c r="AY103" s="706"/>
      <c r="AZ103" s="706"/>
      <c r="BA103" s="706"/>
      <c r="BB103" s="706"/>
      <c r="BC103" s="706"/>
      <c r="BD103" s="706"/>
      <c r="BE103" s="706"/>
      <c r="BF103" s="706"/>
      <c r="BG103" s="706"/>
      <c r="BH103" s="706"/>
      <c r="BI103" s="706"/>
    </row>
    <row r="104" spans="1:61" s="695" customFormat="1" x14ac:dyDescent="0.2">
      <c r="A104" s="695" t="s">
        <v>6</v>
      </c>
      <c r="B104" s="695" t="s">
        <v>1013</v>
      </c>
      <c r="C104" s="695" t="s">
        <v>1015</v>
      </c>
      <c r="D104" s="695" t="s">
        <v>20</v>
      </c>
      <c r="G104" s="695" t="s">
        <v>9</v>
      </c>
      <c r="U104" s="695">
        <v>-4</v>
      </c>
      <c r="V104" s="695">
        <v>-4</v>
      </c>
      <c r="W104" s="695">
        <v>-7</v>
      </c>
      <c r="X104" s="695">
        <v>-7</v>
      </c>
      <c r="Y104" s="695">
        <v>-11</v>
      </c>
      <c r="Z104" s="695">
        <v>-9</v>
      </c>
      <c r="AA104" s="695">
        <v>-7</v>
      </c>
      <c r="AB104" s="695">
        <v>-11</v>
      </c>
      <c r="AC104" s="695">
        <v>-16</v>
      </c>
      <c r="AD104" s="695">
        <v>-14</v>
      </c>
      <c r="AE104" s="695">
        <v>-9</v>
      </c>
      <c r="AF104" s="695">
        <v>-25</v>
      </c>
      <c r="AG104" s="695">
        <v>-34</v>
      </c>
      <c r="AH104" s="695">
        <v>-9</v>
      </c>
      <c r="AI104" s="695">
        <v>-4</v>
      </c>
      <c r="AJ104" s="695">
        <v>-5</v>
      </c>
      <c r="AK104" s="695">
        <v>-7</v>
      </c>
      <c r="AL104" s="695">
        <v>-9</v>
      </c>
      <c r="AM104" s="695">
        <v>-7</v>
      </c>
      <c r="AN104" s="695">
        <v>-8</v>
      </c>
      <c r="AO104" s="695">
        <v>-15</v>
      </c>
      <c r="AP104" s="695">
        <v>-27</v>
      </c>
      <c r="AQ104" s="695">
        <v>-34</v>
      </c>
      <c r="AR104" s="695">
        <v>-39</v>
      </c>
      <c r="AS104" s="695">
        <v>-28</v>
      </c>
      <c r="AT104" s="695">
        <v>-41</v>
      </c>
      <c r="AU104" s="695">
        <v>-51</v>
      </c>
      <c r="AV104" s="695">
        <v>-56</v>
      </c>
      <c r="AW104" s="695">
        <v>-29</v>
      </c>
      <c r="AX104" s="695">
        <v>-17</v>
      </c>
      <c r="AY104" s="695">
        <v>-42</v>
      </c>
      <c r="AZ104" s="695">
        <v>-56</v>
      </c>
      <c r="BA104" s="695">
        <v>-73</v>
      </c>
      <c r="BB104" s="695">
        <v>-47</v>
      </c>
      <c r="BC104" s="695">
        <v>-56</v>
      </c>
      <c r="BD104" s="695">
        <v>-56</v>
      </c>
      <c r="BE104" s="695">
        <v>-35</v>
      </c>
      <c r="BF104" s="695">
        <v>-50</v>
      </c>
      <c r="BG104" s="695">
        <v>-35</v>
      </c>
      <c r="BH104" s="695">
        <v>-21</v>
      </c>
      <c r="BI104" s="695">
        <v>-28</v>
      </c>
    </row>
    <row r="105" spans="1:61" x14ac:dyDescent="0.2">
      <c r="A105" s="694" t="s">
        <v>6</v>
      </c>
      <c r="B105" s="694" t="s">
        <v>1013</v>
      </c>
      <c r="C105" s="694" t="s">
        <v>1015</v>
      </c>
      <c r="D105" s="694" t="s">
        <v>20</v>
      </c>
      <c r="E105" s="696" t="s">
        <v>1074</v>
      </c>
      <c r="F105" s="699" t="s">
        <v>1047</v>
      </c>
      <c r="G105" s="694" t="s">
        <v>11</v>
      </c>
      <c r="H105" s="705"/>
      <c r="I105" s="705"/>
      <c r="J105" s="705"/>
      <c r="K105" s="705"/>
      <c r="L105" s="705"/>
      <c r="M105" s="705"/>
      <c r="N105" s="705"/>
      <c r="O105" s="705"/>
      <c r="P105" s="705"/>
      <c r="Q105" s="705"/>
      <c r="R105" s="705"/>
      <c r="S105" s="705"/>
      <c r="T105" s="705"/>
      <c r="U105" s="694">
        <v>1</v>
      </c>
      <c r="V105" s="694">
        <v>1</v>
      </c>
      <c r="W105" s="694">
        <v>1</v>
      </c>
      <c r="X105" s="694">
        <v>1</v>
      </c>
      <c r="Y105" s="694">
        <v>1</v>
      </c>
      <c r="Z105" s="694">
        <v>1</v>
      </c>
      <c r="AA105" s="694">
        <v>1</v>
      </c>
      <c r="AB105" s="694">
        <v>1</v>
      </c>
      <c r="AC105" s="694">
        <v>1</v>
      </c>
      <c r="AD105" s="694">
        <v>1</v>
      </c>
      <c r="AE105" s="694">
        <v>1</v>
      </c>
      <c r="AF105" s="694">
        <v>1</v>
      </c>
      <c r="AG105" s="694">
        <v>1</v>
      </c>
      <c r="AH105" s="694">
        <v>1</v>
      </c>
      <c r="AI105" s="694">
        <v>1</v>
      </c>
      <c r="AJ105" s="694">
        <v>1</v>
      </c>
      <c r="AK105" s="694">
        <v>1</v>
      </c>
      <c r="AL105" s="694">
        <v>1</v>
      </c>
      <c r="AM105" s="694">
        <v>1</v>
      </c>
      <c r="AN105" s="694">
        <v>1</v>
      </c>
      <c r="AO105" s="694">
        <v>1</v>
      </c>
      <c r="AP105" s="694">
        <v>1</v>
      </c>
      <c r="AQ105" s="694">
        <v>1</v>
      </c>
      <c r="AR105" s="694">
        <v>1</v>
      </c>
      <c r="AS105" s="694">
        <v>1</v>
      </c>
      <c r="AT105" s="694">
        <v>1</v>
      </c>
      <c r="AU105" s="694">
        <v>1</v>
      </c>
      <c r="AV105" s="694">
        <v>1</v>
      </c>
      <c r="AW105" s="694">
        <v>1</v>
      </c>
      <c r="AX105" s="694">
        <v>1</v>
      </c>
      <c r="AY105" s="694">
        <v>1</v>
      </c>
      <c r="AZ105" s="694">
        <v>1</v>
      </c>
      <c r="BA105" s="694">
        <v>1</v>
      </c>
      <c r="BB105" s="694">
        <v>1</v>
      </c>
      <c r="BC105" s="694">
        <v>1</v>
      </c>
      <c r="BD105" s="694">
        <v>1</v>
      </c>
      <c r="BE105" s="694">
        <v>1</v>
      </c>
      <c r="BF105" s="694">
        <v>1</v>
      </c>
      <c r="BG105" s="694">
        <v>1</v>
      </c>
      <c r="BH105" s="694">
        <v>1</v>
      </c>
      <c r="BI105" s="694">
        <v>1</v>
      </c>
    </row>
    <row r="106" spans="1:61" x14ac:dyDescent="0.2">
      <c r="A106" s="694" t="s">
        <v>6</v>
      </c>
      <c r="B106" s="694" t="s">
        <v>1013</v>
      </c>
      <c r="C106" s="694" t="s">
        <v>1015</v>
      </c>
      <c r="D106" s="694" t="s">
        <v>20</v>
      </c>
      <c r="E106" s="696" t="s">
        <v>1074</v>
      </c>
      <c r="F106" s="699" t="s">
        <v>1047</v>
      </c>
      <c r="G106" s="696" t="s">
        <v>12</v>
      </c>
      <c r="H106" s="706"/>
      <c r="I106" s="706"/>
      <c r="J106" s="706"/>
      <c r="K106" s="706"/>
      <c r="L106" s="706"/>
      <c r="M106" s="706"/>
      <c r="N106" s="706"/>
      <c r="O106" s="706"/>
      <c r="P106" s="706"/>
      <c r="Q106" s="706"/>
      <c r="R106" s="706"/>
      <c r="S106" s="706"/>
      <c r="T106" s="706"/>
      <c r="U106" s="700">
        <f>'3 Heat eta and phi'!Q$21</f>
        <v>0.26305771052289167</v>
      </c>
      <c r="V106" s="700">
        <f>'3 Heat eta and phi'!R$21</f>
        <v>0.27337536104858901</v>
      </c>
      <c r="W106" s="700">
        <f>'3 Heat eta and phi'!S$21</f>
        <v>0.26712694482050137</v>
      </c>
      <c r="X106" s="700">
        <f>'3 Heat eta and phi'!T$21</f>
        <v>0.26379674514077622</v>
      </c>
      <c r="Y106" s="700">
        <f>'3 Heat eta and phi'!U$21</f>
        <v>0.27815907003644758</v>
      </c>
      <c r="Z106" s="700">
        <f>'3 Heat eta and phi'!V$21</f>
        <v>0.28285577134714029</v>
      </c>
      <c r="AA106" s="700">
        <f>'3 Heat eta and phi'!W$21</f>
        <v>0.27873423627915395</v>
      </c>
      <c r="AB106" s="700">
        <f>'3 Heat eta and phi'!X$21</f>
        <v>0.30307632471533119</v>
      </c>
      <c r="AC106" s="700">
        <f>'3 Heat eta and phi'!Y$21</f>
        <v>0.30222719842934154</v>
      </c>
      <c r="AD106" s="700">
        <f>'3 Heat eta and phi'!Z$21</f>
        <v>0.31428327370669973</v>
      </c>
      <c r="AE106" s="700">
        <f>'3 Heat eta and phi'!AA$21</f>
        <v>0.32638671499685012</v>
      </c>
      <c r="AF106" s="700">
        <f>'3 Heat eta and phi'!AB$21</f>
        <v>0.32866456515327247</v>
      </c>
      <c r="AG106" s="700">
        <f>'3 Heat eta and phi'!AC$21</f>
        <v>0.32726578478118595</v>
      </c>
      <c r="AH106" s="700">
        <f>'3 Heat eta and phi'!AD$21</f>
        <v>0.33804828140726689</v>
      </c>
      <c r="AI106" s="700">
        <f>'3 Heat eta and phi'!AE$21</f>
        <v>0.35308368348877672</v>
      </c>
      <c r="AJ106" s="700">
        <f>'3 Heat eta and phi'!AF$21</f>
        <v>0.36127501605989543</v>
      </c>
      <c r="AK106" s="700">
        <f>'3 Heat eta and phi'!AG$21</f>
        <v>0.336314328692911</v>
      </c>
      <c r="AL106" s="700">
        <f>'3 Heat eta and phi'!AH$21</f>
        <v>0.34392257025756506</v>
      </c>
      <c r="AM106" s="700">
        <f>'3 Heat eta and phi'!AI$21</f>
        <v>0.36114628596185655</v>
      </c>
      <c r="AN106" s="700">
        <f>'3 Heat eta and phi'!AJ$21</f>
        <v>0.37061538562698515</v>
      </c>
      <c r="AO106" s="700">
        <f>'3 Heat eta and phi'!AK$21</f>
        <v>0.37678757180985728</v>
      </c>
      <c r="AP106" s="700">
        <f>'3 Heat eta and phi'!AL$21</f>
        <v>0.38741092067264526</v>
      </c>
      <c r="AQ106" s="700">
        <f>'3 Heat eta and phi'!AM$21</f>
        <v>0.383268005286727</v>
      </c>
      <c r="AR106" s="700">
        <f>'3 Heat eta and phi'!AN$21</f>
        <v>0.39361997933234427</v>
      </c>
      <c r="AS106" s="700">
        <f>'3 Heat eta and phi'!AO$21</f>
        <v>0.40715832414469166</v>
      </c>
      <c r="AT106" s="700">
        <f>'3 Heat eta and phi'!AP$21</f>
        <v>0.41465054901440324</v>
      </c>
      <c r="AU106" s="700">
        <f>'3 Heat eta and phi'!AQ$21</f>
        <v>0.40584455533179142</v>
      </c>
      <c r="AV106" s="700">
        <f>'3 Heat eta and phi'!AR$21</f>
        <v>0.4151583306213521</v>
      </c>
      <c r="AW106" s="700">
        <f>'3 Heat eta and phi'!AS$21</f>
        <v>0.43862096220278957</v>
      </c>
      <c r="AX106" s="700">
        <f>'3 Heat eta and phi'!AT$21</f>
        <v>0.44758791805257503</v>
      </c>
      <c r="AY106" s="700">
        <f>'3 Heat eta and phi'!AU$21</f>
        <v>0.44657128563417114</v>
      </c>
      <c r="AZ106" s="700">
        <f>'3 Heat eta and phi'!AV$21</f>
        <v>0.45050456715809217</v>
      </c>
      <c r="BA106" s="700">
        <f>'3 Heat eta and phi'!AW$21</f>
        <v>0.44928545717019908</v>
      </c>
      <c r="BB106" s="700">
        <f>'3 Heat eta and phi'!AX$21</f>
        <v>0.44282161656391661</v>
      </c>
      <c r="BC106" s="700">
        <f>'3 Heat eta and phi'!AY$21</f>
        <v>0.4474011718435042</v>
      </c>
      <c r="BD106" s="700">
        <f>'3 Heat eta and phi'!AZ$21</f>
        <v>0.42440799931491724</v>
      </c>
      <c r="BE106" s="700">
        <f>'3 Heat eta and phi'!BA$21</f>
        <v>0.43407536964877846</v>
      </c>
      <c r="BF106" s="700">
        <f>'3 Heat eta and phi'!BB$21</f>
        <v>0.43033233297466611</v>
      </c>
      <c r="BG106" s="700">
        <f>'3 Heat eta and phi'!BC$21</f>
        <v>0.42931747399306813</v>
      </c>
      <c r="BH106" s="700">
        <f>'3 Heat eta and phi'!BD$21</f>
        <v>0.4373933131244585</v>
      </c>
      <c r="BI106" s="700">
        <f>'3 Heat eta and phi'!BE$21</f>
        <v>0.44952489502727749</v>
      </c>
    </row>
    <row r="107" spans="1:61" x14ac:dyDescent="0.2">
      <c r="A107" s="694" t="s">
        <v>6</v>
      </c>
      <c r="B107" s="694" t="s">
        <v>1013</v>
      </c>
      <c r="C107" s="694" t="s">
        <v>1015</v>
      </c>
      <c r="D107" s="694" t="s">
        <v>20</v>
      </c>
      <c r="E107" s="696" t="s">
        <v>1074</v>
      </c>
      <c r="F107" s="699" t="s">
        <v>1047</v>
      </c>
      <c r="G107" s="696" t="s">
        <v>13</v>
      </c>
      <c r="H107" s="706"/>
      <c r="I107" s="706"/>
      <c r="J107" s="706"/>
      <c r="K107" s="706"/>
      <c r="L107" s="706"/>
      <c r="M107" s="706"/>
      <c r="N107" s="706"/>
      <c r="O107" s="706"/>
      <c r="P107" s="706"/>
      <c r="Q107" s="706"/>
      <c r="R107" s="706"/>
      <c r="S107" s="706"/>
      <c r="T107" s="706"/>
      <c r="U107" s="700">
        <f>'3 Heat eta and phi'!Q$25</f>
        <v>0.67612530065284626</v>
      </c>
      <c r="V107" s="700">
        <f>'3 Heat eta and phi'!R$25</f>
        <v>0.67644027030122555</v>
      </c>
      <c r="W107" s="700">
        <f>'3 Heat eta and phi'!S$25</f>
        <v>0.67543809414729128</v>
      </c>
      <c r="X107" s="700">
        <f>'3 Heat eta and phi'!T$25</f>
        <v>0.67529492612530073</v>
      </c>
      <c r="Y107" s="700">
        <f>'3 Heat eta and phi'!U$25</f>
        <v>0.67669797274080867</v>
      </c>
      <c r="Z107" s="700">
        <f>'3 Heat eta and phi'!V$25</f>
        <v>0.67615393425724424</v>
      </c>
      <c r="AA107" s="700">
        <f>'3 Heat eta and phi'!W$25</f>
        <v>0.677242011224373</v>
      </c>
      <c r="AB107" s="700">
        <f>'3 Heat eta and phi'!X$25</f>
        <v>0.67635436948803118</v>
      </c>
      <c r="AC107" s="700">
        <f>'3 Heat eta and phi'!Y$25</f>
        <v>0.67603939983965189</v>
      </c>
      <c r="AD107" s="700">
        <f>'3 Heat eta and phi'!Z$25</f>
        <v>0.67623983507043872</v>
      </c>
      <c r="AE107" s="700">
        <f>'3 Heat eta and phi'!AA$25</f>
        <v>0.67575306379567057</v>
      </c>
      <c r="AF107" s="700">
        <f>'3 Heat eta and phi'!AB$25</f>
        <v>0.6759821326308556</v>
      </c>
      <c r="AG107" s="700">
        <f>'3 Heat eta and phi'!AC$25</f>
        <v>0.67709884320238234</v>
      </c>
      <c r="AH107" s="700">
        <f>'3 Heat eta and phi'!AD$25</f>
        <v>0.67712747680678054</v>
      </c>
      <c r="AI107" s="700">
        <f>'3 Heat eta and phi'!AE$25</f>
        <v>0.67672660634520676</v>
      </c>
      <c r="AJ107" s="700">
        <f>'3 Heat eta and phi'!AF$25</f>
        <v>0.67612530065284626</v>
      </c>
      <c r="AK107" s="700">
        <f>'3 Heat eta and phi'!AG$25</f>
        <v>0.67486542205932887</v>
      </c>
      <c r="AL107" s="700">
        <f>'3 Heat eta and phi'!AH$25</f>
        <v>0.67492268926812504</v>
      </c>
      <c r="AM107" s="700">
        <f>'3 Heat eta and phi'!AI$25</f>
        <v>0.67626846867483681</v>
      </c>
      <c r="AN107" s="700">
        <f>'3 Heat eta and phi'!AJ$25</f>
        <v>0.67578169740006877</v>
      </c>
      <c r="AO107" s="700">
        <f>'3 Heat eta and phi'!AK$25</f>
        <v>0.67646890390562375</v>
      </c>
      <c r="AP107" s="700">
        <f>'3 Heat eta and phi'!AL$25</f>
        <v>0.67549536135608745</v>
      </c>
      <c r="AQ107" s="700">
        <f>'3 Heat eta and phi'!AM$25</f>
        <v>0.67469362043294012</v>
      </c>
      <c r="AR107" s="700">
        <f>'3 Heat eta and phi'!AN$25</f>
        <v>0.67666933913641047</v>
      </c>
      <c r="AS107" s="700">
        <f>'3 Heat eta and phi'!AO$25</f>
        <v>0.6753808269384951</v>
      </c>
      <c r="AT107" s="700">
        <f>'3 Heat eta and phi'!AP$25</f>
        <v>0.67526629252090253</v>
      </c>
      <c r="AU107" s="700">
        <f>'3 Heat eta and phi'!AQ$25</f>
        <v>0.67495132287252324</v>
      </c>
      <c r="AV107" s="700">
        <f>'3 Heat eta and phi'!AR$25</f>
        <v>0.67540946054289319</v>
      </c>
      <c r="AW107" s="700">
        <f>'3 Heat eta and phi'!AS$25</f>
        <v>0.67555262856488385</v>
      </c>
      <c r="AX107" s="700">
        <f>'3 Heat eta and phi'!AT$25</f>
        <v>0.67518039170770816</v>
      </c>
      <c r="AY107" s="700">
        <f>'3 Heat eta and phi'!AU$25</f>
        <v>0.6750658572901157</v>
      </c>
      <c r="AZ107" s="700">
        <f>'3 Heat eta and phi'!AV$25</f>
        <v>0.67523765891650445</v>
      </c>
      <c r="BA107" s="700">
        <f>'3 Heat eta and phi'!AW$25</f>
        <v>0.67509449089451379</v>
      </c>
      <c r="BB107" s="700">
        <f>'3 Heat eta and phi'!AX$25</f>
        <v>0.67497995647692133</v>
      </c>
      <c r="BC107" s="700">
        <f>'3 Heat eta and phi'!AY$25</f>
        <v>0.67500859008131942</v>
      </c>
      <c r="BD107" s="700">
        <f>'3 Heat eta and phi'!AZ$25</f>
        <v>0.67563852937807811</v>
      </c>
      <c r="BE107" s="700">
        <f>'3 Heat eta and phi'!BA$25</f>
        <v>0.67555262856488385</v>
      </c>
      <c r="BF107" s="700">
        <f>'3 Heat eta and phi'!BB$25</f>
        <v>0.67666933913641047</v>
      </c>
      <c r="BG107" s="700">
        <f>'3 Heat eta and phi'!BC$25</f>
        <v>0.67555262856488385</v>
      </c>
      <c r="BH107" s="700">
        <f>'3 Heat eta and phi'!BD$25</f>
        <v>0.67592486542205932</v>
      </c>
      <c r="BI107" s="700">
        <f>'3 Heat eta and phi'!BE$25</f>
        <v>0.67632573588363309</v>
      </c>
    </row>
    <row r="108" spans="1:61" s="695" customFormat="1" x14ac:dyDescent="0.2">
      <c r="A108" s="695" t="s">
        <v>6</v>
      </c>
      <c r="B108" s="695" t="s">
        <v>1013</v>
      </c>
      <c r="C108" s="695" t="s">
        <v>1015</v>
      </c>
      <c r="D108" s="695" t="s">
        <v>15</v>
      </c>
      <c r="G108" s="695" t="s">
        <v>9</v>
      </c>
      <c r="AZ108" s="695">
        <v>-1</v>
      </c>
    </row>
    <row r="109" spans="1:61" x14ac:dyDescent="0.2">
      <c r="A109" s="694" t="s">
        <v>6</v>
      </c>
      <c r="B109" s="694" t="s">
        <v>1013</v>
      </c>
      <c r="C109" s="694" t="s">
        <v>1015</v>
      </c>
      <c r="D109" s="694" t="s">
        <v>15</v>
      </c>
      <c r="E109" s="696" t="s">
        <v>1074</v>
      </c>
      <c r="F109" s="699" t="s">
        <v>1047</v>
      </c>
      <c r="G109" s="694" t="s">
        <v>11</v>
      </c>
      <c r="H109" s="705"/>
      <c r="I109" s="705"/>
      <c r="J109" s="705"/>
      <c r="K109" s="705"/>
      <c r="L109" s="705"/>
      <c r="M109" s="705"/>
      <c r="N109" s="705"/>
      <c r="O109" s="705"/>
      <c r="P109" s="705"/>
      <c r="Q109" s="705"/>
      <c r="R109" s="705"/>
      <c r="S109" s="705"/>
      <c r="T109" s="705"/>
      <c r="U109" s="705"/>
      <c r="V109" s="705"/>
      <c r="W109" s="705"/>
      <c r="X109" s="705"/>
      <c r="Y109" s="705"/>
      <c r="Z109" s="705"/>
      <c r="AA109" s="705"/>
      <c r="AB109" s="705"/>
      <c r="AC109" s="705"/>
      <c r="AD109" s="705"/>
      <c r="AE109" s="705"/>
      <c r="AF109" s="705"/>
      <c r="AG109" s="705"/>
      <c r="AH109" s="705"/>
      <c r="AI109" s="705"/>
      <c r="AJ109" s="705"/>
      <c r="AK109" s="705"/>
      <c r="AL109" s="705"/>
      <c r="AM109" s="705"/>
      <c r="AN109" s="705"/>
      <c r="AO109" s="705"/>
      <c r="AP109" s="705"/>
      <c r="AQ109" s="705"/>
      <c r="AR109" s="705"/>
      <c r="AS109" s="705"/>
      <c r="AT109" s="705"/>
      <c r="AU109" s="705"/>
      <c r="AV109" s="705"/>
      <c r="AW109" s="705"/>
      <c r="AX109" s="705"/>
      <c r="AY109" s="705"/>
      <c r="AZ109" s="694">
        <v>1</v>
      </c>
      <c r="BA109" s="705"/>
      <c r="BB109" s="705"/>
      <c r="BC109" s="705"/>
      <c r="BD109" s="705"/>
      <c r="BE109" s="705"/>
      <c r="BF109" s="705"/>
      <c r="BG109" s="705"/>
      <c r="BH109" s="705"/>
      <c r="BI109" s="705"/>
    </row>
    <row r="110" spans="1:61" x14ac:dyDescent="0.2">
      <c r="A110" s="694" t="s">
        <v>6</v>
      </c>
      <c r="B110" s="694" t="s">
        <v>1013</v>
      </c>
      <c r="C110" s="694" t="s">
        <v>1015</v>
      </c>
      <c r="D110" s="694" t="s">
        <v>15</v>
      </c>
      <c r="E110" s="696" t="s">
        <v>1074</v>
      </c>
      <c r="F110" s="699" t="s">
        <v>1047</v>
      </c>
      <c r="G110" s="696" t="s">
        <v>12</v>
      </c>
      <c r="H110" s="706"/>
      <c r="I110" s="706"/>
      <c r="J110" s="706"/>
      <c r="K110" s="706"/>
      <c r="L110" s="706"/>
      <c r="M110" s="706"/>
      <c r="N110" s="706"/>
      <c r="O110" s="706"/>
      <c r="P110" s="706"/>
      <c r="Q110" s="706"/>
      <c r="R110" s="706"/>
      <c r="S110" s="706"/>
      <c r="T110" s="706"/>
      <c r="U110" s="706"/>
      <c r="V110" s="706"/>
      <c r="W110" s="706"/>
      <c r="X110" s="706"/>
      <c r="Y110" s="706"/>
      <c r="Z110" s="706"/>
      <c r="AA110" s="706"/>
      <c r="AB110" s="706"/>
      <c r="AC110" s="706"/>
      <c r="AD110" s="706"/>
      <c r="AE110" s="706"/>
      <c r="AF110" s="706"/>
      <c r="AG110" s="706"/>
      <c r="AH110" s="706"/>
      <c r="AI110" s="706"/>
      <c r="AJ110" s="706"/>
      <c r="AK110" s="706"/>
      <c r="AL110" s="706"/>
      <c r="AM110" s="706"/>
      <c r="AN110" s="706"/>
      <c r="AO110" s="706"/>
      <c r="AP110" s="706"/>
      <c r="AQ110" s="706"/>
      <c r="AR110" s="706"/>
      <c r="AS110" s="706"/>
      <c r="AT110" s="706"/>
      <c r="AU110" s="706"/>
      <c r="AV110" s="706"/>
      <c r="AW110" s="706"/>
      <c r="AX110" s="706"/>
      <c r="AY110" s="706"/>
      <c r="AZ110" s="700">
        <f>'3 Heat eta and phi'!AV$21</f>
        <v>0.45050456715809217</v>
      </c>
      <c r="BA110" s="706"/>
      <c r="BB110" s="706"/>
      <c r="BC110" s="706"/>
      <c r="BD110" s="706"/>
      <c r="BE110" s="706"/>
      <c r="BF110" s="706"/>
      <c r="BG110" s="706"/>
      <c r="BH110" s="706"/>
      <c r="BI110" s="706"/>
    </row>
    <row r="111" spans="1:61" x14ac:dyDescent="0.2">
      <c r="A111" s="694" t="s">
        <v>6</v>
      </c>
      <c r="B111" s="694" t="s">
        <v>1013</v>
      </c>
      <c r="C111" s="694" t="s">
        <v>1015</v>
      </c>
      <c r="D111" s="694" t="s">
        <v>15</v>
      </c>
      <c r="E111" s="696" t="s">
        <v>1074</v>
      </c>
      <c r="F111" s="699" t="s">
        <v>1047</v>
      </c>
      <c r="G111" s="696" t="s">
        <v>13</v>
      </c>
      <c r="H111" s="706"/>
      <c r="I111" s="706"/>
      <c r="J111" s="706"/>
      <c r="K111" s="706"/>
      <c r="L111" s="706"/>
      <c r="M111" s="706"/>
      <c r="N111" s="706"/>
      <c r="O111" s="706"/>
      <c r="P111" s="706"/>
      <c r="Q111" s="706"/>
      <c r="R111" s="706"/>
      <c r="S111" s="706"/>
      <c r="T111" s="706"/>
      <c r="U111" s="706"/>
      <c r="V111" s="706"/>
      <c r="W111" s="706"/>
      <c r="X111" s="706"/>
      <c r="Y111" s="706"/>
      <c r="Z111" s="706"/>
      <c r="AA111" s="706"/>
      <c r="AB111" s="706"/>
      <c r="AC111" s="706"/>
      <c r="AD111" s="706"/>
      <c r="AE111" s="706"/>
      <c r="AF111" s="706"/>
      <c r="AG111" s="706"/>
      <c r="AH111" s="706"/>
      <c r="AI111" s="706"/>
      <c r="AJ111" s="706"/>
      <c r="AK111" s="706"/>
      <c r="AL111" s="706"/>
      <c r="AM111" s="706"/>
      <c r="AN111" s="706"/>
      <c r="AO111" s="706"/>
      <c r="AP111" s="706"/>
      <c r="AQ111" s="706"/>
      <c r="AR111" s="706"/>
      <c r="AS111" s="706"/>
      <c r="AT111" s="706"/>
      <c r="AU111" s="706"/>
      <c r="AV111" s="706"/>
      <c r="AW111" s="706"/>
      <c r="AX111" s="706"/>
      <c r="AY111" s="706"/>
      <c r="AZ111" s="700">
        <f>'3 Heat eta and phi'!AV$25</f>
        <v>0.67523765891650445</v>
      </c>
      <c r="BA111" s="706"/>
      <c r="BB111" s="706"/>
      <c r="BC111" s="706"/>
      <c r="BD111" s="706"/>
      <c r="BE111" s="706"/>
      <c r="BF111" s="706"/>
      <c r="BG111" s="706"/>
      <c r="BH111" s="706"/>
      <c r="BI111" s="706"/>
    </row>
    <row r="112" spans="1:61" s="695" customFormat="1" x14ac:dyDescent="0.2">
      <c r="A112" s="695" t="s">
        <v>6</v>
      </c>
      <c r="B112" s="695" t="s">
        <v>1013</v>
      </c>
      <c r="C112" s="695" t="s">
        <v>1015</v>
      </c>
      <c r="D112" s="695" t="s">
        <v>14</v>
      </c>
      <c r="G112" s="695" t="s">
        <v>9</v>
      </c>
      <c r="H112" s="695">
        <v>-23</v>
      </c>
      <c r="I112" s="695">
        <v>-23</v>
      </c>
      <c r="J112" s="695">
        <v>-24</v>
      </c>
      <c r="K112" s="695">
        <v>-24</v>
      </c>
      <c r="L112" s="695">
        <v>-25</v>
      </c>
      <c r="M112" s="695">
        <v>-25</v>
      </c>
      <c r="N112" s="695">
        <v>-25</v>
      </c>
      <c r="O112" s="695">
        <v>-24</v>
      </c>
      <c r="P112" s="695">
        <v>-25</v>
      </c>
      <c r="Q112" s="695">
        <v>-26</v>
      </c>
      <c r="R112" s="695">
        <v>-25</v>
      </c>
      <c r="S112" s="695">
        <v>-24</v>
      </c>
      <c r="T112" s="695">
        <v>-21</v>
      </c>
      <c r="U112" s="695">
        <v>-23</v>
      </c>
      <c r="V112" s="695">
        <v>-19</v>
      </c>
      <c r="W112" s="695">
        <v>-20</v>
      </c>
      <c r="X112" s="695">
        <v>-20</v>
      </c>
      <c r="Y112" s="695">
        <v>-18</v>
      </c>
      <c r="Z112" s="695">
        <v>-16</v>
      </c>
      <c r="AA112" s="695">
        <v>-16</v>
      </c>
      <c r="AB112" s="695">
        <v>-12</v>
      </c>
      <c r="AC112" s="695">
        <v>-11</v>
      </c>
      <c r="AD112" s="695">
        <v>-11</v>
      </c>
      <c r="AE112" s="695">
        <v>-11</v>
      </c>
      <c r="AF112" s="695">
        <v>-4</v>
      </c>
      <c r="AG112" s="695">
        <v>-4</v>
      </c>
      <c r="AH112" s="695">
        <v>-3</v>
      </c>
      <c r="AI112" s="695">
        <v>-2</v>
      </c>
      <c r="AJ112" s="695">
        <v>-1</v>
      </c>
      <c r="AK112" s="695">
        <v>-1</v>
      </c>
    </row>
    <row r="113" spans="1:61" x14ac:dyDescent="0.2">
      <c r="A113" s="694" t="s">
        <v>6</v>
      </c>
      <c r="B113" s="694" t="s">
        <v>1013</v>
      </c>
      <c r="C113" s="694" t="s">
        <v>1015</v>
      </c>
      <c r="D113" s="694" t="s">
        <v>14</v>
      </c>
      <c r="E113" s="696" t="s">
        <v>73</v>
      </c>
      <c r="F113" s="699" t="s">
        <v>1050</v>
      </c>
      <c r="G113" s="696" t="s">
        <v>11</v>
      </c>
      <c r="H113" s="702">
        <f>'4 - Electr UW allocation ktoe'!G$24</f>
        <v>0.45</v>
      </c>
      <c r="I113" s="702">
        <f>'4 - Electr UW allocation ktoe'!H$24</f>
        <v>0.45</v>
      </c>
      <c r="J113" s="702">
        <f>'4 - Electr UW allocation ktoe'!I$24</f>
        <v>0.45</v>
      </c>
      <c r="K113" s="702">
        <f>'4 - Electr UW allocation ktoe'!J$24</f>
        <v>0.45</v>
      </c>
      <c r="L113" s="702">
        <f>'4 - Electr UW allocation ktoe'!K$24</f>
        <v>0.45</v>
      </c>
      <c r="M113" s="702">
        <f>'4 - Electr UW allocation ktoe'!L$24</f>
        <v>0.45</v>
      </c>
      <c r="N113" s="702">
        <f>'4 - Electr UW allocation ktoe'!M$24</f>
        <v>0.45</v>
      </c>
      <c r="O113" s="702">
        <f>'4 - Electr UW allocation ktoe'!N$24</f>
        <v>0.45</v>
      </c>
      <c r="P113" s="702">
        <f>'4 - Electr UW allocation ktoe'!O$24</f>
        <v>0.45</v>
      </c>
      <c r="Q113" s="702">
        <f>'4 - Electr UW allocation ktoe'!P$24</f>
        <v>0.45</v>
      </c>
      <c r="R113" s="702">
        <f>'4 - Electr UW allocation ktoe'!Q$24</f>
        <v>0.45</v>
      </c>
      <c r="S113" s="702">
        <f>'4 - Electr UW allocation ktoe'!R$24</f>
        <v>0.45</v>
      </c>
      <c r="T113" s="702">
        <f>'4 - Electr UW allocation ktoe'!S$24</f>
        <v>0.45</v>
      </c>
      <c r="U113" s="702">
        <f>'4 - Electr UW allocation ktoe'!T$24</f>
        <v>0.45</v>
      </c>
      <c r="V113" s="702">
        <f>'4 - Electr UW allocation ktoe'!U$24</f>
        <v>0.45</v>
      </c>
      <c r="W113" s="702">
        <f>'4 - Electr UW allocation ktoe'!V$24</f>
        <v>0.45</v>
      </c>
      <c r="X113" s="702">
        <f>'4 - Electr UW allocation ktoe'!W$24</f>
        <v>0.45</v>
      </c>
      <c r="Y113" s="702">
        <f>'4 - Electr UW allocation ktoe'!X$24</f>
        <v>0.45</v>
      </c>
      <c r="Z113" s="702">
        <f>'4 - Electr UW allocation ktoe'!Y$24</f>
        <v>0.45</v>
      </c>
      <c r="AA113" s="702">
        <f>'4 - Electr UW allocation ktoe'!Z$24</f>
        <v>0.45</v>
      </c>
      <c r="AB113" s="702">
        <f>'4 - Electr UW allocation ktoe'!AA$24</f>
        <v>0.45</v>
      </c>
      <c r="AC113" s="702">
        <f>'4 - Electr UW allocation ktoe'!AB$24</f>
        <v>0.45</v>
      </c>
      <c r="AD113" s="702">
        <f>'4 - Electr UW allocation ktoe'!AC$24</f>
        <v>0.45</v>
      </c>
      <c r="AE113" s="702">
        <f>'4 - Electr UW allocation ktoe'!AD$24</f>
        <v>0.45</v>
      </c>
      <c r="AF113" s="702">
        <f>'4 - Electr UW allocation ktoe'!AE$24</f>
        <v>0.45</v>
      </c>
      <c r="AG113" s="702">
        <f>'4 - Electr UW allocation ktoe'!AF$24</f>
        <v>0.45</v>
      </c>
      <c r="AH113" s="702">
        <f>'4 - Electr UW allocation ktoe'!AG$24</f>
        <v>0.45</v>
      </c>
      <c r="AI113" s="702">
        <f>'4 - Electr UW allocation ktoe'!AH$24</f>
        <v>0.45</v>
      </c>
      <c r="AJ113" s="702">
        <f>'4 - Electr UW allocation ktoe'!AI$24</f>
        <v>0.45</v>
      </c>
      <c r="AK113" s="702">
        <f>'4 - Electr UW allocation ktoe'!AJ$24</f>
        <v>0.45</v>
      </c>
      <c r="AL113" s="705"/>
      <c r="AM113" s="705"/>
      <c r="AN113" s="705"/>
      <c r="AO113" s="705"/>
      <c r="AP113" s="705"/>
      <c r="AQ113" s="705"/>
      <c r="AR113" s="705"/>
      <c r="AS113" s="705"/>
      <c r="AT113" s="705"/>
      <c r="AU113" s="705"/>
      <c r="AV113" s="705"/>
      <c r="AW113" s="705"/>
      <c r="AX113" s="705"/>
      <c r="AY113" s="705"/>
      <c r="AZ113" s="705"/>
      <c r="BA113" s="705"/>
      <c r="BB113" s="705"/>
      <c r="BC113" s="705"/>
      <c r="BD113" s="705"/>
      <c r="BE113" s="705"/>
      <c r="BF113" s="705"/>
      <c r="BG113" s="705"/>
      <c r="BH113" s="705"/>
      <c r="BI113" s="705"/>
    </row>
    <row r="114" spans="1:61" x14ac:dyDescent="0.2">
      <c r="A114" s="694" t="s">
        <v>6</v>
      </c>
      <c r="B114" s="694" t="s">
        <v>1013</v>
      </c>
      <c r="C114" s="694" t="s">
        <v>1015</v>
      </c>
      <c r="D114" s="694" t="s">
        <v>14</v>
      </c>
      <c r="E114" s="696" t="s">
        <v>73</v>
      </c>
      <c r="F114" s="699" t="s">
        <v>1050</v>
      </c>
      <c r="G114" s="696" t="s">
        <v>12</v>
      </c>
      <c r="H114" s="700">
        <f>'4 - Electr UW allocation ktoe'!G$25</f>
        <v>0.7</v>
      </c>
      <c r="I114" s="700">
        <f>'4 - Electr UW allocation ktoe'!H$25</f>
        <v>0.70333299999999999</v>
      </c>
      <c r="J114" s="700">
        <f>'4 - Electr UW allocation ktoe'!I$25</f>
        <v>0.70666600000000002</v>
      </c>
      <c r="K114" s="700">
        <f>'4 - Electr UW allocation ktoe'!J$25</f>
        <v>0.70999900000000005</v>
      </c>
      <c r="L114" s="700">
        <f>'4 - Electr UW allocation ktoe'!K$25</f>
        <v>0.71333199999999997</v>
      </c>
      <c r="M114" s="700">
        <f>'4 - Electr UW allocation ktoe'!L$25</f>
        <v>0.716665</v>
      </c>
      <c r="N114" s="700">
        <f>'4 - Electr UW allocation ktoe'!M$25</f>
        <v>0.71999800000000003</v>
      </c>
      <c r="O114" s="700">
        <f>'4 - Electr UW allocation ktoe'!N$25</f>
        <v>0.72333099999999995</v>
      </c>
      <c r="P114" s="700">
        <f>'4 - Electr UW allocation ktoe'!O$25</f>
        <v>0.72666399999999998</v>
      </c>
      <c r="Q114" s="700">
        <f>'4 - Electr UW allocation ktoe'!P$25</f>
        <v>0.72999700000000001</v>
      </c>
      <c r="R114" s="700">
        <f>'4 - Electr UW allocation ktoe'!Q$25</f>
        <v>0.73333000000000004</v>
      </c>
      <c r="S114" s="700">
        <f>'4 - Electr UW allocation ktoe'!R$25</f>
        <v>0.73666299999999996</v>
      </c>
      <c r="T114" s="700">
        <f>'4 - Electr UW allocation ktoe'!S$25</f>
        <v>0.73999599999999999</v>
      </c>
      <c r="U114" s="700">
        <f>'4 - Electr UW allocation ktoe'!T$25</f>
        <v>0.74332900000000002</v>
      </c>
      <c r="V114" s="700">
        <f>'4 - Electr UW allocation ktoe'!U$25</f>
        <v>0.74666200000000005</v>
      </c>
      <c r="W114" s="700">
        <f>'4 - Electr UW allocation ktoe'!V$25</f>
        <v>0.74999499999999997</v>
      </c>
      <c r="X114" s="700">
        <f>'4 - Electr UW allocation ktoe'!W$25</f>
        <v>0.753328</v>
      </c>
      <c r="Y114" s="700">
        <f>'4 - Electr UW allocation ktoe'!X$25</f>
        <v>0.75666100000000003</v>
      </c>
      <c r="Z114" s="700">
        <f>'4 - Electr UW allocation ktoe'!Y$25</f>
        <v>0.75999400000000095</v>
      </c>
      <c r="AA114" s="700">
        <f>'4 - Electr UW allocation ktoe'!Z$25</f>
        <v>0.76332700000000098</v>
      </c>
      <c r="AB114" s="700">
        <f>'4 - Electr UW allocation ktoe'!AA$25</f>
        <v>0.76666000000000101</v>
      </c>
      <c r="AC114" s="700">
        <f>'4 - Electr UW allocation ktoe'!AB$25</f>
        <v>0.76999300000000104</v>
      </c>
      <c r="AD114" s="700">
        <f>'4 - Electr UW allocation ktoe'!AC$25</f>
        <v>0.77332600000000096</v>
      </c>
      <c r="AE114" s="700">
        <f>'4 - Electr UW allocation ktoe'!AD$25</f>
        <v>0.77665900000000099</v>
      </c>
      <c r="AF114" s="700">
        <f>'4 - Electr UW allocation ktoe'!AE$25</f>
        <v>0.77999200000000102</v>
      </c>
      <c r="AG114" s="700">
        <f>'4 - Electr UW allocation ktoe'!AF$25</f>
        <v>0.78332500000000105</v>
      </c>
      <c r="AH114" s="700">
        <f>'4 - Electr UW allocation ktoe'!AG$25</f>
        <v>0.78665800000000097</v>
      </c>
      <c r="AI114" s="700">
        <f>'4 - Electr UW allocation ktoe'!AH$25</f>
        <v>0.789991000000001</v>
      </c>
      <c r="AJ114" s="700">
        <f>'4 - Electr UW allocation ktoe'!AI$25</f>
        <v>0.79332400000000103</v>
      </c>
      <c r="AK114" s="700">
        <f>'4 - Electr UW allocation ktoe'!AJ$25</f>
        <v>0.79665700000000095</v>
      </c>
      <c r="AL114" s="706"/>
      <c r="AM114" s="706"/>
      <c r="AN114" s="706"/>
      <c r="AO114" s="706"/>
      <c r="AP114" s="706"/>
      <c r="AQ114" s="706"/>
      <c r="AR114" s="706"/>
      <c r="AS114" s="706"/>
      <c r="AT114" s="706"/>
      <c r="AU114" s="706"/>
      <c r="AV114" s="706"/>
      <c r="AW114" s="706"/>
      <c r="AX114" s="706"/>
      <c r="AY114" s="706"/>
      <c r="AZ114" s="706"/>
      <c r="BA114" s="706"/>
      <c r="BB114" s="706"/>
      <c r="BC114" s="706"/>
      <c r="BD114" s="706"/>
      <c r="BE114" s="706"/>
      <c r="BF114" s="706"/>
      <c r="BG114" s="706"/>
      <c r="BH114" s="706"/>
      <c r="BI114" s="706"/>
    </row>
    <row r="115" spans="1:61" x14ac:dyDescent="0.2">
      <c r="A115" s="694" t="s">
        <v>6</v>
      </c>
      <c r="B115" s="694" t="s">
        <v>1013</v>
      </c>
      <c r="C115" s="694" t="s">
        <v>1015</v>
      </c>
      <c r="D115" s="694" t="s">
        <v>14</v>
      </c>
      <c r="E115" s="696" t="s">
        <v>73</v>
      </c>
      <c r="F115" s="699" t="s">
        <v>1050</v>
      </c>
      <c r="G115" s="696" t="s">
        <v>13</v>
      </c>
      <c r="H115" s="696">
        <f>'4 - Electr UW allocation ktoe'!G$27</f>
        <v>1</v>
      </c>
      <c r="I115" s="696">
        <f>'4 - Electr UW allocation ktoe'!H$27</f>
        <v>1</v>
      </c>
      <c r="J115" s="696">
        <f>'4 - Electr UW allocation ktoe'!I$27</f>
        <v>1</v>
      </c>
      <c r="K115" s="696">
        <f>'4 - Electr UW allocation ktoe'!J$27</f>
        <v>1</v>
      </c>
      <c r="L115" s="696">
        <f>'4 - Electr UW allocation ktoe'!K$27</f>
        <v>1</v>
      </c>
      <c r="M115" s="696">
        <f>'4 - Electr UW allocation ktoe'!L$27</f>
        <v>1</v>
      </c>
      <c r="N115" s="696">
        <f>'4 - Electr UW allocation ktoe'!M$27</f>
        <v>1</v>
      </c>
      <c r="O115" s="696">
        <f>'4 - Electr UW allocation ktoe'!N$27</f>
        <v>1</v>
      </c>
      <c r="P115" s="696">
        <f>'4 - Electr UW allocation ktoe'!O$27</f>
        <v>1</v>
      </c>
      <c r="Q115" s="696">
        <f>'4 - Electr UW allocation ktoe'!P$27</f>
        <v>1</v>
      </c>
      <c r="R115" s="696">
        <f>'4 - Electr UW allocation ktoe'!Q$27</f>
        <v>1</v>
      </c>
      <c r="S115" s="696">
        <f>'4 - Electr UW allocation ktoe'!R$27</f>
        <v>1</v>
      </c>
      <c r="T115" s="696">
        <f>'4 - Electr UW allocation ktoe'!S$27</f>
        <v>1</v>
      </c>
      <c r="U115" s="696">
        <f>'4 - Electr UW allocation ktoe'!T$27</f>
        <v>1</v>
      </c>
      <c r="V115" s="696">
        <f>'4 - Electr UW allocation ktoe'!U$27</f>
        <v>1</v>
      </c>
      <c r="W115" s="696">
        <f>'4 - Electr UW allocation ktoe'!V$27</f>
        <v>1</v>
      </c>
      <c r="X115" s="696">
        <f>'4 - Electr UW allocation ktoe'!W$27</f>
        <v>1</v>
      </c>
      <c r="Y115" s="696">
        <f>'4 - Electr UW allocation ktoe'!X$27</f>
        <v>1</v>
      </c>
      <c r="Z115" s="696">
        <f>'4 - Electr UW allocation ktoe'!Y$27</f>
        <v>1</v>
      </c>
      <c r="AA115" s="696">
        <f>'4 - Electr UW allocation ktoe'!Z$27</f>
        <v>1</v>
      </c>
      <c r="AB115" s="696">
        <f>'4 - Electr UW allocation ktoe'!AA$27</f>
        <v>1</v>
      </c>
      <c r="AC115" s="696">
        <f>'4 - Electr UW allocation ktoe'!AB$27</f>
        <v>1</v>
      </c>
      <c r="AD115" s="696">
        <f>'4 - Electr UW allocation ktoe'!AC$27</f>
        <v>1</v>
      </c>
      <c r="AE115" s="696">
        <f>'4 - Electr UW allocation ktoe'!AD$27</f>
        <v>1</v>
      </c>
      <c r="AF115" s="696">
        <f>'4 - Electr UW allocation ktoe'!AE$27</f>
        <v>1</v>
      </c>
      <c r="AG115" s="696">
        <f>'4 - Electr UW allocation ktoe'!AF$27</f>
        <v>1</v>
      </c>
      <c r="AH115" s="696">
        <f>'4 - Electr UW allocation ktoe'!AG$27</f>
        <v>1</v>
      </c>
      <c r="AI115" s="696">
        <f>'4 - Electr UW allocation ktoe'!AH$27</f>
        <v>1</v>
      </c>
      <c r="AJ115" s="696">
        <f>'4 - Electr UW allocation ktoe'!AI$27</f>
        <v>1</v>
      </c>
      <c r="AK115" s="696">
        <f>'4 - Electr UW allocation ktoe'!AJ$27</f>
        <v>1</v>
      </c>
      <c r="AL115" s="706"/>
      <c r="AM115" s="706"/>
      <c r="AN115" s="706"/>
      <c r="AO115" s="706"/>
      <c r="AP115" s="706"/>
      <c r="AQ115" s="706"/>
      <c r="AR115" s="706"/>
      <c r="AS115" s="706"/>
      <c r="AT115" s="706"/>
      <c r="AU115" s="706"/>
      <c r="AV115" s="706"/>
      <c r="AW115" s="706"/>
      <c r="AX115" s="706"/>
      <c r="AY115" s="706"/>
      <c r="AZ115" s="706"/>
      <c r="BA115" s="706"/>
      <c r="BB115" s="706"/>
      <c r="BC115" s="706"/>
      <c r="BD115" s="706"/>
      <c r="BE115" s="706"/>
      <c r="BF115" s="706"/>
      <c r="BG115" s="706"/>
      <c r="BH115" s="706"/>
      <c r="BI115" s="706"/>
    </row>
    <row r="116" spans="1:61" x14ac:dyDescent="0.2">
      <c r="A116" s="694" t="s">
        <v>6</v>
      </c>
      <c r="B116" s="694" t="s">
        <v>1013</v>
      </c>
      <c r="C116" s="694" t="s">
        <v>1015</v>
      </c>
      <c r="D116" s="694" t="s">
        <v>14</v>
      </c>
      <c r="E116" s="696" t="s">
        <v>834</v>
      </c>
      <c r="F116" s="699" t="s">
        <v>1051</v>
      </c>
      <c r="G116" s="696" t="s">
        <v>11</v>
      </c>
      <c r="H116" s="702">
        <f>'4 - Electr UW allocation ktoe'!G$29</f>
        <v>0.45</v>
      </c>
      <c r="I116" s="702">
        <f>'4 - Electr UW allocation ktoe'!H$29</f>
        <v>0.45</v>
      </c>
      <c r="J116" s="702">
        <f>'4 - Electr UW allocation ktoe'!I$29</f>
        <v>0.45</v>
      </c>
      <c r="K116" s="702">
        <f>'4 - Electr UW allocation ktoe'!J$29</f>
        <v>0.45</v>
      </c>
      <c r="L116" s="702">
        <f>'4 - Electr UW allocation ktoe'!K$29</f>
        <v>0.45</v>
      </c>
      <c r="M116" s="702">
        <f>'4 - Electr UW allocation ktoe'!L$29</f>
        <v>0.45</v>
      </c>
      <c r="N116" s="702">
        <f>'4 - Electr UW allocation ktoe'!M$29</f>
        <v>0.45</v>
      </c>
      <c r="O116" s="702">
        <f>'4 - Electr UW allocation ktoe'!N$29</f>
        <v>0.45</v>
      </c>
      <c r="P116" s="702">
        <f>'4 - Electr UW allocation ktoe'!O$29</f>
        <v>0.45</v>
      </c>
      <c r="Q116" s="702">
        <f>'4 - Electr UW allocation ktoe'!P$29</f>
        <v>0.45</v>
      </c>
      <c r="R116" s="702">
        <f>'4 - Electr UW allocation ktoe'!Q$29</f>
        <v>0.45</v>
      </c>
      <c r="S116" s="702">
        <f>'4 - Electr UW allocation ktoe'!R$29</f>
        <v>0.45</v>
      </c>
      <c r="T116" s="702">
        <f>'4 - Electr UW allocation ktoe'!S$29</f>
        <v>0.45</v>
      </c>
      <c r="U116" s="702">
        <f>'4 - Electr UW allocation ktoe'!T$29</f>
        <v>0.45</v>
      </c>
      <c r="V116" s="702">
        <f>'4 - Electr UW allocation ktoe'!U$29</f>
        <v>0.45</v>
      </c>
      <c r="W116" s="702">
        <f>'4 - Electr UW allocation ktoe'!V$29</f>
        <v>0.45</v>
      </c>
      <c r="X116" s="702">
        <f>'4 - Electr UW allocation ktoe'!W$29</f>
        <v>0.45</v>
      </c>
      <c r="Y116" s="702">
        <f>'4 - Electr UW allocation ktoe'!X$29</f>
        <v>0.45</v>
      </c>
      <c r="Z116" s="702">
        <f>'4 - Electr UW allocation ktoe'!Y$29</f>
        <v>0.45</v>
      </c>
      <c r="AA116" s="702">
        <f>'4 - Electr UW allocation ktoe'!Z$29</f>
        <v>0.45</v>
      </c>
      <c r="AB116" s="702">
        <f>'4 - Electr UW allocation ktoe'!AA$29</f>
        <v>0.45</v>
      </c>
      <c r="AC116" s="702">
        <f>'4 - Electr UW allocation ktoe'!AB$29</f>
        <v>0.45</v>
      </c>
      <c r="AD116" s="702">
        <f>'4 - Electr UW allocation ktoe'!AC$29</f>
        <v>0.45</v>
      </c>
      <c r="AE116" s="702">
        <f>'4 - Electr UW allocation ktoe'!AD$29</f>
        <v>0.45</v>
      </c>
      <c r="AF116" s="702">
        <f>'4 - Electr UW allocation ktoe'!AE$29</f>
        <v>0.45</v>
      </c>
      <c r="AG116" s="702">
        <f>'4 - Electr UW allocation ktoe'!AF$29</f>
        <v>0.45</v>
      </c>
      <c r="AH116" s="702">
        <f>'4 - Electr UW allocation ktoe'!AG$29</f>
        <v>0.45</v>
      </c>
      <c r="AI116" s="702">
        <f>'4 - Electr UW allocation ktoe'!AH$29</f>
        <v>0.45</v>
      </c>
      <c r="AJ116" s="702">
        <f>'4 - Electr UW allocation ktoe'!AI$29</f>
        <v>0.45</v>
      </c>
      <c r="AK116" s="702">
        <f>'4 - Electr UW allocation ktoe'!AJ$29</f>
        <v>0.45</v>
      </c>
      <c r="AL116" s="705"/>
      <c r="AM116" s="705"/>
      <c r="AN116" s="705"/>
      <c r="AO116" s="705"/>
      <c r="AP116" s="705"/>
      <c r="AQ116" s="705"/>
      <c r="AR116" s="705"/>
      <c r="AS116" s="705"/>
      <c r="AT116" s="705"/>
      <c r="AU116" s="705"/>
      <c r="AV116" s="705"/>
      <c r="AW116" s="705"/>
      <c r="AX116" s="705"/>
      <c r="AY116" s="705"/>
      <c r="AZ116" s="705"/>
      <c r="BA116" s="705"/>
      <c r="BB116" s="705"/>
      <c r="BC116" s="705"/>
      <c r="BD116" s="705"/>
      <c r="BE116" s="705"/>
      <c r="BF116" s="705"/>
      <c r="BG116" s="705"/>
      <c r="BH116" s="705"/>
      <c r="BI116" s="705"/>
    </row>
    <row r="117" spans="1:61" x14ac:dyDescent="0.2">
      <c r="A117" s="694" t="s">
        <v>6</v>
      </c>
      <c r="B117" s="694" t="s">
        <v>1013</v>
      </c>
      <c r="C117" s="694" t="s">
        <v>1015</v>
      </c>
      <c r="D117" s="694" t="s">
        <v>14</v>
      </c>
      <c r="E117" s="696" t="s">
        <v>834</v>
      </c>
      <c r="F117" s="699" t="s">
        <v>1051</v>
      </c>
      <c r="G117" s="696" t="s">
        <v>12</v>
      </c>
      <c r="H117" s="700">
        <f>'3 Heat eta and phi'!D$43</f>
        <v>0.8</v>
      </c>
      <c r="I117" s="700">
        <f>'3 Heat eta and phi'!E$43</f>
        <v>0.80200000000000005</v>
      </c>
      <c r="J117" s="700">
        <f>'3 Heat eta and phi'!F$43</f>
        <v>0.80400000000000005</v>
      </c>
      <c r="K117" s="700">
        <f>'3 Heat eta and phi'!G$43</f>
        <v>0.80600000000000005</v>
      </c>
      <c r="L117" s="700">
        <f>'3 Heat eta and phi'!H$43</f>
        <v>0.80800000000000005</v>
      </c>
      <c r="M117" s="700">
        <f>'3 Heat eta and phi'!I$43</f>
        <v>0.81</v>
      </c>
      <c r="N117" s="700">
        <f>'3 Heat eta and phi'!J$43</f>
        <v>0.81200000000000006</v>
      </c>
      <c r="O117" s="700">
        <f>'3 Heat eta and phi'!K$43</f>
        <v>0.81399999999999995</v>
      </c>
      <c r="P117" s="700">
        <f>'3 Heat eta and phi'!L$43</f>
        <v>0.81599999999999995</v>
      </c>
      <c r="Q117" s="700">
        <f>'3 Heat eta and phi'!M$43</f>
        <v>0.81799999999999995</v>
      </c>
      <c r="R117" s="700">
        <f>'3 Heat eta and phi'!N$43</f>
        <v>0.82</v>
      </c>
      <c r="S117" s="700">
        <f>'3 Heat eta and phi'!O$43</f>
        <v>0.82199999999999995</v>
      </c>
      <c r="T117" s="700">
        <f>'3 Heat eta and phi'!P$43</f>
        <v>0.82399999999999995</v>
      </c>
      <c r="U117" s="700">
        <f>'3 Heat eta and phi'!Q$43</f>
        <v>0.82599999999999996</v>
      </c>
      <c r="V117" s="700">
        <f>'3 Heat eta and phi'!R$43</f>
        <v>0.82799999999999996</v>
      </c>
      <c r="W117" s="700">
        <f>'3 Heat eta and phi'!S$43</f>
        <v>0.83</v>
      </c>
      <c r="X117" s="700">
        <f>'3 Heat eta and phi'!T$43</f>
        <v>0.83199999999999996</v>
      </c>
      <c r="Y117" s="700">
        <f>'3 Heat eta and phi'!U$43</f>
        <v>0.83399999999999996</v>
      </c>
      <c r="Z117" s="700">
        <f>'3 Heat eta and phi'!V$43</f>
        <v>0.83599999999999997</v>
      </c>
      <c r="AA117" s="700">
        <f>'3 Heat eta and phi'!W$43</f>
        <v>0.83799999999999997</v>
      </c>
      <c r="AB117" s="700">
        <f>'3 Heat eta and phi'!X$43</f>
        <v>0.84</v>
      </c>
      <c r="AC117" s="700">
        <f>'3 Heat eta and phi'!Y$43</f>
        <v>0.84199999999999997</v>
      </c>
      <c r="AD117" s="700">
        <f>'3 Heat eta and phi'!Z$43</f>
        <v>0.84399999999999997</v>
      </c>
      <c r="AE117" s="700">
        <f>'3 Heat eta and phi'!AA$43</f>
        <v>0.84599999999999997</v>
      </c>
      <c r="AF117" s="700">
        <f>'3 Heat eta and phi'!AB$43</f>
        <v>0.84799999999999998</v>
      </c>
      <c r="AG117" s="700">
        <f>'3 Heat eta and phi'!AC$43</f>
        <v>0.85</v>
      </c>
      <c r="AH117" s="700">
        <f>'3 Heat eta and phi'!AD$43</f>
        <v>0.85199999999999998</v>
      </c>
      <c r="AI117" s="700">
        <f>'3 Heat eta and phi'!AE$43</f>
        <v>0.85399999999999998</v>
      </c>
      <c r="AJ117" s="700">
        <f>'3 Heat eta and phi'!AF$43</f>
        <v>0.85599999999999998</v>
      </c>
      <c r="AK117" s="700">
        <f>'3 Heat eta and phi'!AG$43</f>
        <v>0.85799999999999998</v>
      </c>
      <c r="AL117" s="706"/>
      <c r="AM117" s="706"/>
      <c r="AN117" s="706"/>
      <c r="AO117" s="706"/>
      <c r="AP117" s="706"/>
      <c r="AQ117" s="706"/>
      <c r="AR117" s="706"/>
      <c r="AS117" s="706"/>
      <c r="AT117" s="706"/>
      <c r="AU117" s="706"/>
      <c r="AV117" s="706"/>
      <c r="AW117" s="706"/>
      <c r="AX117" s="706"/>
      <c r="AY117" s="706"/>
      <c r="AZ117" s="706"/>
      <c r="BA117" s="706"/>
      <c r="BB117" s="706"/>
      <c r="BC117" s="706"/>
      <c r="BD117" s="706"/>
      <c r="BE117" s="706"/>
      <c r="BF117" s="706"/>
      <c r="BG117" s="706"/>
      <c r="BH117" s="706"/>
      <c r="BI117" s="706"/>
    </row>
    <row r="118" spans="1:61" x14ac:dyDescent="0.2">
      <c r="A118" s="694" t="s">
        <v>6</v>
      </c>
      <c r="B118" s="694" t="s">
        <v>1013</v>
      </c>
      <c r="C118" s="694" t="s">
        <v>1015</v>
      </c>
      <c r="D118" s="694" t="s">
        <v>14</v>
      </c>
      <c r="E118" s="696" t="s">
        <v>834</v>
      </c>
      <c r="F118" s="699" t="s">
        <v>1051</v>
      </c>
      <c r="G118" s="696" t="s">
        <v>13</v>
      </c>
      <c r="H118" s="700">
        <f>'3 Heat eta and phi'!D$46</f>
        <v>0.40171211160431208</v>
      </c>
      <c r="I118" s="700">
        <f>'3 Heat eta and phi'!E$46</f>
        <v>0.40134221094905953</v>
      </c>
      <c r="J118" s="700">
        <f>'3 Heat eta and phi'!F$46</f>
        <v>0.40445994504333127</v>
      </c>
      <c r="K118" s="700">
        <f>'3 Heat eta and phi'!G$46</f>
        <v>0.4048826886493343</v>
      </c>
      <c r="L118" s="700">
        <f>'3 Heat eta and phi'!H$46</f>
        <v>0.40282181357006985</v>
      </c>
      <c r="M118" s="700">
        <f>'3 Heat eta and phi'!I$46</f>
        <v>0.40393151553582751</v>
      </c>
      <c r="N118" s="700">
        <f>'3 Heat eta and phi'!J$46</f>
        <v>0.40287465652082011</v>
      </c>
      <c r="O118" s="700">
        <f>'3 Heat eta and phi'!K$46</f>
        <v>0.40208201225956464</v>
      </c>
      <c r="P118" s="700">
        <f>'3 Heat eta and phi'!L$46</f>
        <v>0.40271612766856901</v>
      </c>
      <c r="Q118" s="700">
        <f>'3 Heat eta and phi'!M$46</f>
        <v>0.40308602832382168</v>
      </c>
      <c r="R118" s="700">
        <f>'3 Heat eta and phi'!N$46</f>
        <v>0.40255759881631803</v>
      </c>
      <c r="S118" s="700">
        <f>'3 Heat eta and phi'!O$46</f>
        <v>0.40261044176706828</v>
      </c>
      <c r="T118" s="700">
        <f>'3 Heat eta and phi'!P$46</f>
        <v>0.40308602832382168</v>
      </c>
      <c r="U118" s="700">
        <f>'3 Heat eta and phi'!Q$46</f>
        <v>0.4022933840625661</v>
      </c>
      <c r="V118" s="700">
        <f>'3 Heat eta and phi'!R$46</f>
        <v>0.40287465652082011</v>
      </c>
      <c r="W118" s="700">
        <f>'3 Heat eta and phi'!S$46</f>
        <v>0.40102515324455723</v>
      </c>
      <c r="X118" s="700">
        <f>'3 Heat eta and phi'!T$46</f>
        <v>0.40076093849080541</v>
      </c>
      <c r="Y118" s="700">
        <f>'3 Heat eta and phi'!U$46</f>
        <v>0.4033502430775735</v>
      </c>
      <c r="Z118" s="700">
        <f>'3 Heat eta and phi'!V$46</f>
        <v>0.40234622701331646</v>
      </c>
      <c r="AA118" s="700">
        <f>'3 Heat eta and phi'!W$46</f>
        <v>0.40435425914183065</v>
      </c>
      <c r="AB118" s="700">
        <f>'3 Heat eta and phi'!X$46</f>
        <v>0.40271612766856901</v>
      </c>
      <c r="AC118" s="700">
        <f>'3 Heat eta and phi'!Y$46</f>
        <v>0.402134855210315</v>
      </c>
      <c r="AD118" s="700">
        <f>'3 Heat eta and phi'!Z$46</f>
        <v>0.40250475586556766</v>
      </c>
      <c r="AE118" s="700">
        <f>'3 Heat eta and phi'!AA$46</f>
        <v>0.40160642570281135</v>
      </c>
      <c r="AF118" s="700">
        <f>'3 Heat eta and phi'!AB$46</f>
        <v>0.40202916930881427</v>
      </c>
      <c r="AG118" s="700">
        <f>'3 Heat eta and phi'!AC$46</f>
        <v>0.40409004438807872</v>
      </c>
      <c r="AH118" s="700">
        <f>'3 Heat eta and phi'!AD$46</f>
        <v>0.40414288733882908</v>
      </c>
      <c r="AI118" s="700">
        <f>'3 Heat eta and phi'!AE$46</f>
        <v>0.40340308602832387</v>
      </c>
      <c r="AJ118" s="700">
        <f>'3 Heat eta and phi'!AF$46</f>
        <v>0.4022933840625661</v>
      </c>
      <c r="AK118" s="700">
        <f>'3 Heat eta and phi'!AG$46</f>
        <v>0.39996829422954983</v>
      </c>
      <c r="AL118" s="706"/>
      <c r="AM118" s="706"/>
      <c r="AN118" s="706"/>
      <c r="AO118" s="706"/>
      <c r="AP118" s="706"/>
      <c r="AQ118" s="706"/>
      <c r="AR118" s="706"/>
      <c r="AS118" s="706"/>
      <c r="AT118" s="706"/>
      <c r="AU118" s="706"/>
      <c r="AV118" s="706"/>
      <c r="AW118" s="706"/>
      <c r="AX118" s="706"/>
      <c r="AY118" s="706"/>
      <c r="AZ118" s="706"/>
      <c r="BA118" s="706"/>
      <c r="BB118" s="706"/>
      <c r="BC118" s="706"/>
      <c r="BD118" s="706"/>
      <c r="BE118" s="706"/>
      <c r="BF118" s="706"/>
      <c r="BG118" s="706"/>
      <c r="BH118" s="706"/>
      <c r="BI118" s="706"/>
    </row>
    <row r="119" spans="1:61" x14ac:dyDescent="0.2">
      <c r="A119" s="694" t="s">
        <v>6</v>
      </c>
      <c r="B119" s="694" t="s">
        <v>1013</v>
      </c>
      <c r="C119" s="694" t="s">
        <v>1015</v>
      </c>
      <c r="D119" s="694" t="s">
        <v>14</v>
      </c>
      <c r="E119" s="696" t="s">
        <v>1024</v>
      </c>
      <c r="F119" s="699" t="s">
        <v>1052</v>
      </c>
      <c r="G119" s="696" t="s">
        <v>11</v>
      </c>
      <c r="H119" s="702">
        <f>'4 - Electr UW allocation ktoe'!G$34</f>
        <v>0.1</v>
      </c>
      <c r="I119" s="702">
        <f>'4 - Electr UW allocation ktoe'!H$34</f>
        <v>0.1</v>
      </c>
      <c r="J119" s="702">
        <f>'4 - Electr UW allocation ktoe'!I$34</f>
        <v>0.1</v>
      </c>
      <c r="K119" s="702">
        <f>'4 - Electr UW allocation ktoe'!J$34</f>
        <v>0.1</v>
      </c>
      <c r="L119" s="702">
        <f>'4 - Electr UW allocation ktoe'!K$34</f>
        <v>0.1</v>
      </c>
      <c r="M119" s="702">
        <f>'4 - Electr UW allocation ktoe'!L$34</f>
        <v>0.1</v>
      </c>
      <c r="N119" s="702">
        <f>'4 - Electr UW allocation ktoe'!M$34</f>
        <v>0.1</v>
      </c>
      <c r="O119" s="702">
        <f>'4 - Electr UW allocation ktoe'!N$34</f>
        <v>0.1</v>
      </c>
      <c r="P119" s="702">
        <f>'4 - Electr UW allocation ktoe'!O$34</f>
        <v>0.1</v>
      </c>
      <c r="Q119" s="702">
        <f>'4 - Electr UW allocation ktoe'!P$34</f>
        <v>0.1</v>
      </c>
      <c r="R119" s="702">
        <f>'4 - Electr UW allocation ktoe'!Q$34</f>
        <v>0.1</v>
      </c>
      <c r="S119" s="702">
        <f>'4 - Electr UW allocation ktoe'!R$34</f>
        <v>0.1</v>
      </c>
      <c r="T119" s="702">
        <f>'4 - Electr UW allocation ktoe'!S$34</f>
        <v>0.1</v>
      </c>
      <c r="U119" s="702">
        <f>'4 - Electr UW allocation ktoe'!T$34</f>
        <v>0.1</v>
      </c>
      <c r="V119" s="702">
        <f>'4 - Electr UW allocation ktoe'!U$34</f>
        <v>0.1</v>
      </c>
      <c r="W119" s="702">
        <f>'4 - Electr UW allocation ktoe'!V$34</f>
        <v>0.1</v>
      </c>
      <c r="X119" s="702">
        <f>'4 - Electr UW allocation ktoe'!W$34</f>
        <v>0.1</v>
      </c>
      <c r="Y119" s="702">
        <f>'4 - Electr UW allocation ktoe'!X$34</f>
        <v>0.1</v>
      </c>
      <c r="Z119" s="702">
        <f>'4 - Electr UW allocation ktoe'!Y$34</f>
        <v>0.1</v>
      </c>
      <c r="AA119" s="702">
        <f>'4 - Electr UW allocation ktoe'!Z$34</f>
        <v>0.1</v>
      </c>
      <c r="AB119" s="702">
        <f>'4 - Electr UW allocation ktoe'!AA$34</f>
        <v>0.1</v>
      </c>
      <c r="AC119" s="702">
        <f>'4 - Electr UW allocation ktoe'!AB$34</f>
        <v>0.1</v>
      </c>
      <c r="AD119" s="702">
        <f>'4 - Electr UW allocation ktoe'!AC$34</f>
        <v>0.1</v>
      </c>
      <c r="AE119" s="702">
        <f>'4 - Electr UW allocation ktoe'!AD$34</f>
        <v>0.1</v>
      </c>
      <c r="AF119" s="702">
        <f>'4 - Electr UW allocation ktoe'!AE$34</f>
        <v>0.1</v>
      </c>
      <c r="AG119" s="702">
        <f>'4 - Electr UW allocation ktoe'!AF$34</f>
        <v>0.1</v>
      </c>
      <c r="AH119" s="702">
        <f>'4 - Electr UW allocation ktoe'!AG$34</f>
        <v>0.1</v>
      </c>
      <c r="AI119" s="702">
        <f>'4 - Electr UW allocation ktoe'!AH$34</f>
        <v>0.1</v>
      </c>
      <c r="AJ119" s="702">
        <f>'4 - Electr UW allocation ktoe'!AI$34</f>
        <v>0.1</v>
      </c>
      <c r="AK119" s="702">
        <f>'4 - Electr UW allocation ktoe'!AJ$34</f>
        <v>0.1</v>
      </c>
      <c r="AL119" s="705"/>
      <c r="AM119" s="705"/>
      <c r="AN119" s="705"/>
      <c r="AO119" s="705"/>
      <c r="AP119" s="705"/>
      <c r="AQ119" s="705"/>
      <c r="AR119" s="705"/>
      <c r="AS119" s="705"/>
      <c r="AT119" s="705"/>
      <c r="AU119" s="705"/>
      <c r="AV119" s="705"/>
      <c r="AW119" s="705"/>
      <c r="AX119" s="705"/>
      <c r="AY119" s="705"/>
      <c r="AZ119" s="705"/>
      <c r="BA119" s="705"/>
      <c r="BB119" s="705"/>
      <c r="BC119" s="705"/>
      <c r="BD119" s="705"/>
      <c r="BE119" s="705"/>
      <c r="BF119" s="705"/>
      <c r="BG119" s="705"/>
      <c r="BH119" s="705"/>
      <c r="BI119" s="705"/>
    </row>
    <row r="120" spans="1:61" x14ac:dyDescent="0.2">
      <c r="A120" s="694" t="s">
        <v>6</v>
      </c>
      <c r="B120" s="694" t="s">
        <v>1013</v>
      </c>
      <c r="C120" s="694" t="s">
        <v>1015</v>
      </c>
      <c r="D120" s="694" t="s">
        <v>14</v>
      </c>
      <c r="E120" s="696" t="s">
        <v>1024</v>
      </c>
      <c r="F120" s="699" t="s">
        <v>1052</v>
      </c>
      <c r="G120" s="696" t="s">
        <v>12</v>
      </c>
      <c r="H120" s="696">
        <f>'4 - Electr UW allocation ktoe'!G$35</f>
        <v>0.2</v>
      </c>
      <c r="I120" s="696">
        <f>'4 - Electr UW allocation ktoe'!H$35</f>
        <v>0.2</v>
      </c>
      <c r="J120" s="696">
        <f>'4 - Electr UW allocation ktoe'!I$35</f>
        <v>0.2</v>
      </c>
      <c r="K120" s="696">
        <f>'4 - Electr UW allocation ktoe'!J$35</f>
        <v>0.2</v>
      </c>
      <c r="L120" s="696">
        <f>'4 - Electr UW allocation ktoe'!K$35</f>
        <v>0.2</v>
      </c>
      <c r="M120" s="696">
        <f>'4 - Electr UW allocation ktoe'!L$35</f>
        <v>0.2</v>
      </c>
      <c r="N120" s="696">
        <f>'4 - Electr UW allocation ktoe'!M$35</f>
        <v>0.2</v>
      </c>
      <c r="O120" s="696">
        <f>'4 - Electr UW allocation ktoe'!N$35</f>
        <v>0.2</v>
      </c>
      <c r="P120" s="696">
        <f>'4 - Electr UW allocation ktoe'!O$35</f>
        <v>0.2</v>
      </c>
      <c r="Q120" s="696">
        <f>'4 - Electr UW allocation ktoe'!P$35</f>
        <v>0.2</v>
      </c>
      <c r="R120" s="696">
        <f>'4 - Electr UW allocation ktoe'!Q$35</f>
        <v>0.2</v>
      </c>
      <c r="S120" s="696">
        <f>'4 - Electr UW allocation ktoe'!R$35</f>
        <v>0.2</v>
      </c>
      <c r="T120" s="696">
        <f>'4 - Electr UW allocation ktoe'!S$35</f>
        <v>0.2</v>
      </c>
      <c r="U120" s="696">
        <f>'4 - Electr UW allocation ktoe'!T$35</f>
        <v>0.2</v>
      </c>
      <c r="V120" s="696">
        <f>'4 - Electr UW allocation ktoe'!U$35</f>
        <v>0.2</v>
      </c>
      <c r="W120" s="696">
        <f>'4 - Electr UW allocation ktoe'!V$35</f>
        <v>0.2</v>
      </c>
      <c r="X120" s="696">
        <f>'4 - Electr UW allocation ktoe'!W$35</f>
        <v>0.2</v>
      </c>
      <c r="Y120" s="696">
        <f>'4 - Electr UW allocation ktoe'!X$35</f>
        <v>0.2</v>
      </c>
      <c r="Z120" s="696">
        <f>'4 - Electr UW allocation ktoe'!Y$35</f>
        <v>0.2</v>
      </c>
      <c r="AA120" s="696">
        <f>'4 - Electr UW allocation ktoe'!Z$35</f>
        <v>0.2</v>
      </c>
      <c r="AB120" s="696">
        <f>'4 - Electr UW allocation ktoe'!AA$35</f>
        <v>0.2</v>
      </c>
      <c r="AC120" s="696">
        <f>'4 - Electr UW allocation ktoe'!AB$35</f>
        <v>0.2</v>
      </c>
      <c r="AD120" s="696">
        <f>'4 - Electr UW allocation ktoe'!AC$35</f>
        <v>0.2</v>
      </c>
      <c r="AE120" s="696">
        <f>'4 - Electr UW allocation ktoe'!AD$35</f>
        <v>0.2</v>
      </c>
      <c r="AF120" s="696">
        <f>'4 - Electr UW allocation ktoe'!AE$35</f>
        <v>0.2</v>
      </c>
      <c r="AG120" s="696">
        <f>'4 - Electr UW allocation ktoe'!AF$35</f>
        <v>0.2</v>
      </c>
      <c r="AH120" s="696">
        <f>'4 - Electr UW allocation ktoe'!AG$35</f>
        <v>0.2</v>
      </c>
      <c r="AI120" s="696">
        <f>'4 - Electr UW allocation ktoe'!AH$35</f>
        <v>0.2</v>
      </c>
      <c r="AJ120" s="696">
        <f>'4 - Electr UW allocation ktoe'!AI$35</f>
        <v>0.2</v>
      </c>
      <c r="AK120" s="696">
        <f>'4 - Electr UW allocation ktoe'!AJ$35</f>
        <v>0.2</v>
      </c>
      <c r="AL120" s="706"/>
      <c r="AM120" s="706"/>
      <c r="AN120" s="706"/>
      <c r="AO120" s="706"/>
      <c r="AP120" s="706"/>
      <c r="AQ120" s="706"/>
      <c r="AR120" s="706"/>
      <c r="AS120" s="706"/>
      <c r="AT120" s="706"/>
      <c r="AU120" s="706"/>
      <c r="AV120" s="706"/>
      <c r="AW120" s="706"/>
      <c r="AX120" s="706"/>
      <c r="AY120" s="706"/>
      <c r="AZ120" s="706"/>
      <c r="BA120" s="706"/>
      <c r="BB120" s="706"/>
      <c r="BC120" s="706"/>
      <c r="BD120" s="706"/>
      <c r="BE120" s="706"/>
      <c r="BF120" s="706"/>
      <c r="BG120" s="706"/>
      <c r="BH120" s="706"/>
      <c r="BI120" s="706"/>
    </row>
    <row r="121" spans="1:61" x14ac:dyDescent="0.2">
      <c r="A121" s="694" t="s">
        <v>6</v>
      </c>
      <c r="B121" s="694" t="s">
        <v>1013</v>
      </c>
      <c r="C121" s="694" t="s">
        <v>1015</v>
      </c>
      <c r="D121" s="694" t="s">
        <v>14</v>
      </c>
      <c r="E121" s="696" t="s">
        <v>1024</v>
      </c>
      <c r="F121" s="699" t="s">
        <v>1052</v>
      </c>
      <c r="G121" s="696" t="s">
        <v>13</v>
      </c>
      <c r="H121" s="700">
        <f>'4 - Electr UW allocation ktoe'!G$37</f>
        <v>0.10453879941434846</v>
      </c>
      <c r="I121" s="700">
        <f>'4 - Electr UW allocation ktoe'!H$37</f>
        <v>0.10650073206442166</v>
      </c>
      <c r="J121" s="700">
        <f>'4 - Electr UW allocation ktoe'!I$37</f>
        <v>0.10846266471449487</v>
      </c>
      <c r="K121" s="700">
        <f>'4 - Electr UW allocation ktoe'!J$37</f>
        <v>0.11042459736456807</v>
      </c>
      <c r="L121" s="700">
        <f>'4 - Electr UW allocation ktoe'!K$37</f>
        <v>0.11238653001464129</v>
      </c>
      <c r="M121" s="700">
        <f>'4 - Electr UW allocation ktoe'!L$37</f>
        <v>0.11434846266471449</v>
      </c>
      <c r="N121" s="700">
        <f>'4 - Electr UW allocation ktoe'!M$37</f>
        <v>0.11631039531478769</v>
      </c>
      <c r="O121" s="700">
        <f>'4 - Electr UW allocation ktoe'!N$37</f>
        <v>0.1182723279648609</v>
      </c>
      <c r="P121" s="700">
        <f>'4 - Electr UW allocation ktoe'!O$37</f>
        <v>0.12023426061493411</v>
      </c>
      <c r="Q121" s="700">
        <f>'4 - Electr UW allocation ktoe'!P$37</f>
        <v>0.12219619326500732</v>
      </c>
      <c r="R121" s="700">
        <f>'4 - Electr UW allocation ktoe'!Q$37</f>
        <v>0.12415812591508052</v>
      </c>
      <c r="S121" s="700">
        <f>'4 - Electr UW allocation ktoe'!R$37</f>
        <v>0.12612005856515374</v>
      </c>
      <c r="T121" s="700">
        <f>'4 - Electr UW allocation ktoe'!S$37</f>
        <v>0.12808199121522693</v>
      </c>
      <c r="U121" s="700">
        <f>'4 - Electr UW allocation ktoe'!T$37</f>
        <v>0.13004392386530014</v>
      </c>
      <c r="V121" s="700">
        <f>'4 - Electr UW allocation ktoe'!U$37</f>
        <v>0.13200585651537333</v>
      </c>
      <c r="W121" s="700">
        <f>'4 - Electr UW allocation ktoe'!V$37</f>
        <v>0.13396778916544655</v>
      </c>
      <c r="X121" s="700">
        <f>'4 - Electr UW allocation ktoe'!W$37</f>
        <v>0.13592972181551977</v>
      </c>
      <c r="Y121" s="700">
        <f>'4 - Electr UW allocation ktoe'!X$37</f>
        <v>0.13789165446559296</v>
      </c>
      <c r="Z121" s="700">
        <f>'4 - Electr UW allocation ktoe'!Y$37</f>
        <v>0.13985358711566617</v>
      </c>
      <c r="AA121" s="700">
        <f>'4 - Electr UW allocation ktoe'!Z$37</f>
        <v>0.14181551976573939</v>
      </c>
      <c r="AB121" s="700">
        <f>'4 - Electr UW allocation ktoe'!AA$37</f>
        <v>0.14377745241581258</v>
      </c>
      <c r="AC121" s="700">
        <f>'4 - Electr UW allocation ktoe'!AB$37</f>
        <v>0.1457393850658858</v>
      </c>
      <c r="AD121" s="700">
        <f>'4 - Electr UW allocation ktoe'!AC$37</f>
        <v>0.14770131771595901</v>
      </c>
      <c r="AE121" s="700">
        <f>'4 - Electr UW allocation ktoe'!AD$37</f>
        <v>0.14966325036603223</v>
      </c>
      <c r="AF121" s="700">
        <f>'4 - Electr UW allocation ktoe'!AE$37</f>
        <v>0.15162518301610542</v>
      </c>
      <c r="AG121" s="700">
        <f>'4 - Electr UW allocation ktoe'!AF$37</f>
        <v>0.15358711566617861</v>
      </c>
      <c r="AH121" s="700">
        <f>'4 - Electr UW allocation ktoe'!AG$37</f>
        <v>0.1555490483162518</v>
      </c>
      <c r="AI121" s="700">
        <f>'4 - Electr UW allocation ktoe'!AH$37</f>
        <v>0.15751098096632501</v>
      </c>
      <c r="AJ121" s="700">
        <f>'4 - Electr UW allocation ktoe'!AI$37</f>
        <v>0.15947291361639823</v>
      </c>
      <c r="AK121" s="700">
        <f>'4 - Electr UW allocation ktoe'!AJ$37</f>
        <v>0.16143484626647142</v>
      </c>
      <c r="AL121" s="706"/>
      <c r="AM121" s="706"/>
      <c r="AN121" s="706"/>
      <c r="AO121" s="706"/>
      <c r="AP121" s="706"/>
      <c r="AQ121" s="706"/>
      <c r="AR121" s="706"/>
      <c r="AS121" s="706"/>
      <c r="AT121" s="706"/>
      <c r="AU121" s="706"/>
      <c r="AV121" s="706"/>
      <c r="AW121" s="706"/>
      <c r="AX121" s="706"/>
      <c r="AY121" s="706"/>
      <c r="AZ121" s="706"/>
      <c r="BA121" s="706"/>
      <c r="BB121" s="706"/>
      <c r="BC121" s="706"/>
      <c r="BD121" s="706"/>
      <c r="BE121" s="706"/>
      <c r="BF121" s="706"/>
      <c r="BG121" s="706"/>
      <c r="BH121" s="706"/>
      <c r="BI121" s="706"/>
    </row>
    <row r="122" spans="1:61" s="695" customFormat="1" x14ac:dyDescent="0.2">
      <c r="A122" s="695" t="s">
        <v>6</v>
      </c>
      <c r="B122" s="695" t="s">
        <v>1013</v>
      </c>
      <c r="C122" s="695" t="s">
        <v>1016</v>
      </c>
      <c r="D122" s="695" t="s">
        <v>8</v>
      </c>
      <c r="G122" s="695" t="s">
        <v>9</v>
      </c>
      <c r="AS122" s="695">
        <v>-13</v>
      </c>
      <c r="AT122" s="695">
        <v>-19</v>
      </c>
      <c r="AU122" s="695">
        <v>-14</v>
      </c>
      <c r="AV122" s="695">
        <v>-26</v>
      </c>
      <c r="AW122" s="695">
        <v>-23</v>
      </c>
      <c r="AX122" s="695">
        <v>-12</v>
      </c>
    </row>
    <row r="123" spans="1:61" x14ac:dyDescent="0.2">
      <c r="A123" s="694" t="s">
        <v>6</v>
      </c>
      <c r="B123" s="694" t="s">
        <v>1013</v>
      </c>
      <c r="C123" s="694" t="s">
        <v>1016</v>
      </c>
      <c r="D123" s="694" t="s">
        <v>8</v>
      </c>
      <c r="E123" s="696" t="s">
        <v>1075</v>
      </c>
      <c r="F123" s="699" t="s">
        <v>1053</v>
      </c>
      <c r="G123" s="694" t="s">
        <v>11</v>
      </c>
      <c r="H123" s="705"/>
      <c r="I123" s="705"/>
      <c r="J123" s="705"/>
      <c r="K123" s="705"/>
      <c r="L123" s="705"/>
      <c r="M123" s="705"/>
      <c r="N123" s="705"/>
      <c r="O123" s="705"/>
      <c r="P123" s="705"/>
      <c r="Q123" s="705"/>
      <c r="R123" s="705"/>
      <c r="S123" s="705"/>
      <c r="T123" s="705"/>
      <c r="U123" s="705"/>
      <c r="V123" s="705"/>
      <c r="W123" s="705"/>
      <c r="X123" s="705"/>
      <c r="Y123" s="705"/>
      <c r="Z123" s="705"/>
      <c r="AA123" s="705"/>
      <c r="AB123" s="705"/>
      <c r="AC123" s="705"/>
      <c r="AD123" s="705"/>
      <c r="AE123" s="705"/>
      <c r="AF123" s="705"/>
      <c r="AG123" s="705"/>
      <c r="AH123" s="705"/>
      <c r="AI123" s="705"/>
      <c r="AJ123" s="705"/>
      <c r="AK123" s="705"/>
      <c r="AL123" s="705"/>
      <c r="AM123" s="705"/>
      <c r="AN123" s="705"/>
      <c r="AO123" s="705"/>
      <c r="AP123" s="705"/>
      <c r="AQ123" s="705"/>
      <c r="AR123" s="705"/>
      <c r="AS123" s="694">
        <v>1</v>
      </c>
      <c r="AT123" s="694">
        <v>1</v>
      </c>
      <c r="AU123" s="694">
        <v>1</v>
      </c>
      <c r="AV123" s="694">
        <v>1</v>
      </c>
      <c r="AW123" s="694">
        <v>1</v>
      </c>
      <c r="AX123" s="694">
        <v>1</v>
      </c>
      <c r="AY123" s="705"/>
      <c r="AZ123" s="705"/>
      <c r="BA123" s="705"/>
      <c r="BB123" s="705"/>
      <c r="BC123" s="705"/>
      <c r="BD123" s="705"/>
      <c r="BE123" s="705"/>
      <c r="BF123" s="705"/>
      <c r="BG123" s="705"/>
      <c r="BH123" s="705"/>
      <c r="BI123" s="705"/>
    </row>
    <row r="124" spans="1:61" x14ac:dyDescent="0.2">
      <c r="A124" s="694" t="s">
        <v>6</v>
      </c>
      <c r="B124" s="694" t="s">
        <v>1013</v>
      </c>
      <c r="C124" s="694" t="s">
        <v>1016</v>
      </c>
      <c r="D124" s="694" t="s">
        <v>8</v>
      </c>
      <c r="E124" s="696" t="s">
        <v>1075</v>
      </c>
      <c r="F124" s="699" t="s">
        <v>1053</v>
      </c>
      <c r="G124" s="696" t="s">
        <v>12</v>
      </c>
      <c r="H124" s="706"/>
      <c r="I124" s="706"/>
      <c r="J124" s="706"/>
      <c r="K124" s="706"/>
      <c r="L124" s="706"/>
      <c r="M124" s="706"/>
      <c r="N124" s="706"/>
      <c r="O124" s="706"/>
      <c r="P124" s="706"/>
      <c r="Q124" s="706"/>
      <c r="R124" s="706"/>
      <c r="S124" s="706"/>
      <c r="T124" s="706"/>
      <c r="U124" s="706"/>
      <c r="V124" s="706"/>
      <c r="W124" s="706"/>
      <c r="X124" s="706"/>
      <c r="Y124" s="706"/>
      <c r="Z124" s="706"/>
      <c r="AA124" s="706"/>
      <c r="AB124" s="706"/>
      <c r="AC124" s="706"/>
      <c r="AD124" s="706"/>
      <c r="AE124" s="706"/>
      <c r="AF124" s="706"/>
      <c r="AG124" s="706"/>
      <c r="AH124" s="706"/>
      <c r="AI124" s="706"/>
      <c r="AJ124" s="706"/>
      <c r="AK124" s="706"/>
      <c r="AL124" s="706"/>
      <c r="AM124" s="706"/>
      <c r="AN124" s="706"/>
      <c r="AO124" s="706"/>
      <c r="AP124" s="706"/>
      <c r="AQ124" s="706"/>
      <c r="AR124" s="706"/>
      <c r="AS124" s="700">
        <f>'3 Heat eta and phi'!AO$20</f>
        <v>0.40715832414469166</v>
      </c>
      <c r="AT124" s="700">
        <f>'3 Heat eta and phi'!AP$20</f>
        <v>0.41465054901440324</v>
      </c>
      <c r="AU124" s="700">
        <f>'3 Heat eta and phi'!AQ$20</f>
        <v>0.40584455533179142</v>
      </c>
      <c r="AV124" s="700">
        <f>'3 Heat eta and phi'!AR$20</f>
        <v>0.4151583306213521</v>
      </c>
      <c r="AW124" s="700">
        <f>'3 Heat eta and phi'!AS$20</f>
        <v>0.43862096220278957</v>
      </c>
      <c r="AX124" s="700">
        <f>'3 Heat eta and phi'!AT$20</f>
        <v>0.44758791805257503</v>
      </c>
      <c r="AY124" s="706"/>
      <c r="AZ124" s="706"/>
      <c r="BA124" s="706"/>
      <c r="BB124" s="706"/>
      <c r="BC124" s="706"/>
      <c r="BD124" s="706"/>
      <c r="BE124" s="706"/>
      <c r="BF124" s="706"/>
      <c r="BG124" s="706"/>
      <c r="BH124" s="706"/>
      <c r="BI124" s="706"/>
    </row>
    <row r="125" spans="1:61" x14ac:dyDescent="0.2">
      <c r="A125" s="694" t="s">
        <v>6</v>
      </c>
      <c r="B125" s="694" t="s">
        <v>1013</v>
      </c>
      <c r="C125" s="694" t="s">
        <v>1016</v>
      </c>
      <c r="D125" s="694" t="s">
        <v>8</v>
      </c>
      <c r="E125" s="696" t="s">
        <v>1075</v>
      </c>
      <c r="F125" s="699" t="s">
        <v>1053</v>
      </c>
      <c r="G125" s="696" t="s">
        <v>13</v>
      </c>
      <c r="H125" s="706"/>
      <c r="I125" s="706"/>
      <c r="J125" s="706"/>
      <c r="K125" s="706"/>
      <c r="L125" s="706"/>
      <c r="M125" s="706"/>
      <c r="N125" s="706"/>
      <c r="O125" s="706"/>
      <c r="P125" s="706"/>
      <c r="Q125" s="706"/>
      <c r="R125" s="706"/>
      <c r="S125" s="706"/>
      <c r="T125" s="706"/>
      <c r="U125" s="706"/>
      <c r="V125" s="706"/>
      <c r="W125" s="706"/>
      <c r="X125" s="706"/>
      <c r="Y125" s="706"/>
      <c r="Z125" s="706"/>
      <c r="AA125" s="706"/>
      <c r="AB125" s="706"/>
      <c r="AC125" s="706"/>
      <c r="AD125" s="706"/>
      <c r="AE125" s="706"/>
      <c r="AF125" s="706"/>
      <c r="AG125" s="706"/>
      <c r="AH125" s="706"/>
      <c r="AI125" s="706"/>
      <c r="AJ125" s="706"/>
      <c r="AK125" s="706"/>
      <c r="AL125" s="706"/>
      <c r="AM125" s="706"/>
      <c r="AN125" s="706"/>
      <c r="AO125" s="706"/>
      <c r="AP125" s="706"/>
      <c r="AQ125" s="706"/>
      <c r="AR125" s="706"/>
      <c r="AS125" s="700">
        <f>'3 Heat eta and phi'!AO$24</f>
        <v>0.40091946734305661</v>
      </c>
      <c r="AT125" s="700">
        <f>'3 Heat eta and phi'!AP$24</f>
        <v>0.40070809554005504</v>
      </c>
      <c r="AU125" s="700">
        <f>'3 Heat eta and phi'!AQ$24</f>
        <v>0.40012682308180103</v>
      </c>
      <c r="AV125" s="700">
        <f>'3 Heat eta and phi'!AR$24</f>
        <v>0.40097231029380687</v>
      </c>
      <c r="AW125" s="700">
        <f>'3 Heat eta and phi'!AS$24</f>
        <v>0.40123652504755869</v>
      </c>
      <c r="AX125" s="700">
        <f>'3 Heat eta and phi'!AT$24</f>
        <v>0.40054956668780395</v>
      </c>
      <c r="AY125" s="706"/>
      <c r="AZ125" s="706"/>
      <c r="BA125" s="706"/>
      <c r="BB125" s="706"/>
      <c r="BC125" s="706"/>
      <c r="BD125" s="706"/>
      <c r="BE125" s="706"/>
      <c r="BF125" s="706"/>
      <c r="BG125" s="706"/>
      <c r="BH125" s="706"/>
      <c r="BI125" s="706"/>
    </row>
    <row r="126" spans="1:61" s="695" customFormat="1" x14ac:dyDescent="0.2">
      <c r="A126" s="695" t="s">
        <v>6</v>
      </c>
      <c r="B126" s="695" t="s">
        <v>1013</v>
      </c>
      <c r="C126" s="695" t="s">
        <v>1016</v>
      </c>
      <c r="D126" s="695" t="s">
        <v>52</v>
      </c>
      <c r="G126" s="695" t="s">
        <v>9</v>
      </c>
      <c r="AO126" s="695">
        <v>-14</v>
      </c>
      <c r="AP126" s="695">
        <v>-15</v>
      </c>
      <c r="AQ126" s="695">
        <v>-18</v>
      </c>
      <c r="AR126" s="695">
        <v>-21</v>
      </c>
      <c r="AS126" s="695">
        <v>-18</v>
      </c>
      <c r="AT126" s="695">
        <v>-9</v>
      </c>
      <c r="AU126" s="695">
        <v>-8</v>
      </c>
      <c r="AV126" s="695">
        <v>-8</v>
      </c>
      <c r="AW126" s="695">
        <v>-8</v>
      </c>
      <c r="AX126" s="695">
        <v>-7</v>
      </c>
      <c r="AY126" s="695">
        <v>-3</v>
      </c>
      <c r="AZ126" s="695">
        <v>-3</v>
      </c>
    </row>
    <row r="127" spans="1:61" x14ac:dyDescent="0.2">
      <c r="A127" s="694" t="s">
        <v>6</v>
      </c>
      <c r="B127" s="694" t="s">
        <v>1013</v>
      </c>
      <c r="C127" s="694" t="s">
        <v>1016</v>
      </c>
      <c r="D127" s="694" t="s">
        <v>52</v>
      </c>
      <c r="E127" s="696" t="s">
        <v>1075</v>
      </c>
      <c r="F127" s="699" t="s">
        <v>1053</v>
      </c>
      <c r="G127" s="694" t="s">
        <v>11</v>
      </c>
      <c r="H127" s="705"/>
      <c r="I127" s="705"/>
      <c r="J127" s="705"/>
      <c r="K127" s="705"/>
      <c r="L127" s="705"/>
      <c r="M127" s="705"/>
      <c r="N127" s="705"/>
      <c r="O127" s="705"/>
      <c r="P127" s="705"/>
      <c r="Q127" s="705"/>
      <c r="R127" s="705"/>
      <c r="S127" s="705"/>
      <c r="T127" s="705"/>
      <c r="U127" s="705"/>
      <c r="V127" s="705"/>
      <c r="W127" s="705"/>
      <c r="X127" s="705"/>
      <c r="Y127" s="705"/>
      <c r="Z127" s="705"/>
      <c r="AA127" s="705"/>
      <c r="AB127" s="705"/>
      <c r="AC127" s="705"/>
      <c r="AD127" s="705"/>
      <c r="AE127" s="705"/>
      <c r="AF127" s="705"/>
      <c r="AG127" s="705"/>
      <c r="AH127" s="705"/>
      <c r="AI127" s="705"/>
      <c r="AJ127" s="705"/>
      <c r="AK127" s="705"/>
      <c r="AL127" s="705"/>
      <c r="AM127" s="705"/>
      <c r="AN127" s="705"/>
      <c r="AO127" s="694">
        <v>1</v>
      </c>
      <c r="AP127" s="694">
        <v>1</v>
      </c>
      <c r="AQ127" s="694">
        <v>1</v>
      </c>
      <c r="AR127" s="694">
        <v>1</v>
      </c>
      <c r="AS127" s="694">
        <v>1</v>
      </c>
      <c r="AT127" s="694">
        <v>1</v>
      </c>
      <c r="AU127" s="694">
        <v>1</v>
      </c>
      <c r="AV127" s="694">
        <v>1</v>
      </c>
      <c r="AW127" s="694">
        <v>1</v>
      </c>
      <c r="AX127" s="694">
        <v>1</v>
      </c>
      <c r="AY127" s="694">
        <v>1</v>
      </c>
      <c r="AZ127" s="694">
        <v>1</v>
      </c>
      <c r="BA127" s="705"/>
      <c r="BB127" s="705"/>
      <c r="BC127" s="705"/>
      <c r="BD127" s="705"/>
      <c r="BE127" s="705"/>
      <c r="BF127" s="705"/>
      <c r="BG127" s="705"/>
      <c r="BH127" s="705"/>
      <c r="BI127" s="705"/>
    </row>
    <row r="128" spans="1:61" x14ac:dyDescent="0.2">
      <c r="A128" s="694" t="s">
        <v>6</v>
      </c>
      <c r="B128" s="694" t="s">
        <v>1013</v>
      </c>
      <c r="C128" s="694" t="s">
        <v>1016</v>
      </c>
      <c r="D128" s="694" t="s">
        <v>52</v>
      </c>
      <c r="E128" s="696" t="s">
        <v>1075</v>
      </c>
      <c r="F128" s="699" t="s">
        <v>1053</v>
      </c>
      <c r="G128" s="696" t="s">
        <v>12</v>
      </c>
      <c r="H128" s="706"/>
      <c r="I128" s="706"/>
      <c r="J128" s="706"/>
      <c r="K128" s="706"/>
      <c r="L128" s="706"/>
      <c r="M128" s="706"/>
      <c r="N128" s="706"/>
      <c r="O128" s="706"/>
      <c r="P128" s="706"/>
      <c r="Q128" s="706"/>
      <c r="R128" s="706"/>
      <c r="S128" s="706"/>
      <c r="T128" s="706"/>
      <c r="U128" s="706"/>
      <c r="V128" s="706"/>
      <c r="W128" s="706"/>
      <c r="X128" s="706"/>
      <c r="Y128" s="706"/>
      <c r="Z128" s="706"/>
      <c r="AA128" s="706"/>
      <c r="AB128" s="706"/>
      <c r="AC128" s="706"/>
      <c r="AD128" s="706"/>
      <c r="AE128" s="706"/>
      <c r="AF128" s="706"/>
      <c r="AG128" s="706"/>
      <c r="AH128" s="706"/>
      <c r="AI128" s="706"/>
      <c r="AJ128" s="706"/>
      <c r="AK128" s="706"/>
      <c r="AL128" s="706"/>
      <c r="AM128" s="706"/>
      <c r="AN128" s="706"/>
      <c r="AO128" s="700">
        <f>'3 Heat eta and phi'!AK$20</f>
        <v>0.37678757180985728</v>
      </c>
      <c r="AP128" s="700">
        <f>'3 Heat eta and phi'!AL$20</f>
        <v>0.38741092067264526</v>
      </c>
      <c r="AQ128" s="700">
        <f>'3 Heat eta and phi'!AM$20</f>
        <v>0.383268005286727</v>
      </c>
      <c r="AR128" s="700">
        <f>'3 Heat eta and phi'!AN$20</f>
        <v>0.39361997933234427</v>
      </c>
      <c r="AS128" s="700">
        <f>'3 Heat eta and phi'!AO$20</f>
        <v>0.40715832414469166</v>
      </c>
      <c r="AT128" s="700">
        <f>'3 Heat eta and phi'!AP$20</f>
        <v>0.41465054901440324</v>
      </c>
      <c r="AU128" s="700">
        <f>'3 Heat eta and phi'!AQ$20</f>
        <v>0.40584455533179142</v>
      </c>
      <c r="AV128" s="700">
        <f>'3 Heat eta and phi'!AR$20</f>
        <v>0.4151583306213521</v>
      </c>
      <c r="AW128" s="700">
        <f>'3 Heat eta and phi'!AS$20</f>
        <v>0.43862096220278957</v>
      </c>
      <c r="AX128" s="700">
        <f>'3 Heat eta and phi'!AT$20</f>
        <v>0.44758791805257503</v>
      </c>
      <c r="AY128" s="700">
        <f>'3 Heat eta and phi'!AU$20</f>
        <v>0.44657128563417114</v>
      </c>
      <c r="AZ128" s="700">
        <f>'3 Heat eta and phi'!AV$20</f>
        <v>0.45050456715809217</v>
      </c>
      <c r="BA128" s="706"/>
      <c r="BB128" s="706"/>
      <c r="BC128" s="706"/>
      <c r="BD128" s="706"/>
      <c r="BE128" s="706"/>
      <c r="BF128" s="706"/>
      <c r="BG128" s="706"/>
      <c r="BH128" s="706"/>
      <c r="BI128" s="706"/>
    </row>
    <row r="129" spans="1:61" x14ac:dyDescent="0.2">
      <c r="A129" s="694" t="s">
        <v>6</v>
      </c>
      <c r="B129" s="694" t="s">
        <v>1013</v>
      </c>
      <c r="C129" s="694" t="s">
        <v>1016</v>
      </c>
      <c r="D129" s="694" t="s">
        <v>52</v>
      </c>
      <c r="E129" s="696" t="s">
        <v>1075</v>
      </c>
      <c r="F129" s="699" t="s">
        <v>1053</v>
      </c>
      <c r="G129" s="696" t="s">
        <v>13</v>
      </c>
      <c r="H129" s="706"/>
      <c r="I129" s="706"/>
      <c r="J129" s="706"/>
      <c r="K129" s="706"/>
      <c r="L129" s="706"/>
      <c r="M129" s="706"/>
      <c r="N129" s="706"/>
      <c r="O129" s="706"/>
      <c r="P129" s="706"/>
      <c r="Q129" s="706"/>
      <c r="R129" s="706"/>
      <c r="S129" s="706"/>
      <c r="T129" s="706"/>
      <c r="U129" s="706"/>
      <c r="V129" s="706"/>
      <c r="W129" s="706"/>
      <c r="X129" s="706"/>
      <c r="Y129" s="706"/>
      <c r="Z129" s="706"/>
      <c r="AA129" s="706"/>
      <c r="AB129" s="706"/>
      <c r="AC129" s="706"/>
      <c r="AD129" s="706"/>
      <c r="AE129" s="706"/>
      <c r="AF129" s="706"/>
      <c r="AG129" s="706"/>
      <c r="AH129" s="706"/>
      <c r="AI129" s="706"/>
      <c r="AJ129" s="706"/>
      <c r="AK129" s="706"/>
      <c r="AL129" s="706"/>
      <c r="AM129" s="706"/>
      <c r="AN129" s="706"/>
      <c r="AO129" s="700">
        <f>'3 Heat eta and phi'!AK$24</f>
        <v>0.40292749947157058</v>
      </c>
      <c r="AP129" s="700">
        <f>'3 Heat eta and phi'!AL$24</f>
        <v>0.40113083914605796</v>
      </c>
      <c r="AQ129" s="700">
        <f>'3 Heat eta and phi'!AM$24</f>
        <v>0.39965123652504764</v>
      </c>
      <c r="AR129" s="700">
        <f>'3 Heat eta and phi'!AN$24</f>
        <v>0.40329740012682325</v>
      </c>
      <c r="AS129" s="700">
        <f>'3 Heat eta and phi'!AO$24</f>
        <v>0.40091946734305661</v>
      </c>
      <c r="AT129" s="700">
        <f>'3 Heat eta and phi'!AP$24</f>
        <v>0.40070809554005504</v>
      </c>
      <c r="AU129" s="700">
        <f>'3 Heat eta and phi'!AQ$24</f>
        <v>0.40012682308180103</v>
      </c>
      <c r="AV129" s="700">
        <f>'3 Heat eta and phi'!AR$24</f>
        <v>0.40097231029380687</v>
      </c>
      <c r="AW129" s="700">
        <f>'3 Heat eta and phi'!AS$24</f>
        <v>0.40123652504755869</v>
      </c>
      <c r="AX129" s="700">
        <f>'3 Heat eta and phi'!AT$24</f>
        <v>0.40054956668780395</v>
      </c>
      <c r="AY129" s="700">
        <f>'3 Heat eta and phi'!AU$24</f>
        <v>0.40033819488480238</v>
      </c>
      <c r="AZ129" s="700">
        <f>'3 Heat eta and phi'!AV$24</f>
        <v>0.40065525258930468</v>
      </c>
      <c r="BA129" s="706"/>
      <c r="BB129" s="706"/>
      <c r="BC129" s="706"/>
      <c r="BD129" s="706"/>
      <c r="BE129" s="706"/>
      <c r="BF129" s="706"/>
      <c r="BG129" s="706"/>
      <c r="BH129" s="706"/>
      <c r="BI129" s="706"/>
    </row>
    <row r="130" spans="1:61" s="695" customFormat="1" x14ac:dyDescent="0.2">
      <c r="A130" s="695" t="s">
        <v>6</v>
      </c>
      <c r="B130" s="695" t="s">
        <v>1013</v>
      </c>
      <c r="C130" s="695" t="s">
        <v>1020</v>
      </c>
      <c r="D130" s="695" t="s">
        <v>20</v>
      </c>
      <c r="G130" s="695" t="s">
        <v>9</v>
      </c>
      <c r="AF130" s="695">
        <v>-18</v>
      </c>
      <c r="AG130" s="695">
        <v>-20</v>
      </c>
      <c r="AH130" s="695">
        <v>-23</v>
      </c>
      <c r="AI130" s="695">
        <v>-25</v>
      </c>
      <c r="AJ130" s="695">
        <v>-25</v>
      </c>
      <c r="AK130" s="695">
        <v>-23</v>
      </c>
      <c r="AL130" s="695">
        <v>-20</v>
      </c>
      <c r="AM130" s="695">
        <v>-20</v>
      </c>
      <c r="AN130" s="695">
        <v>-138</v>
      </c>
      <c r="AO130" s="695">
        <v>-189</v>
      </c>
      <c r="AP130" s="695">
        <v>-150</v>
      </c>
      <c r="AQ130" s="695">
        <v>-190</v>
      </c>
      <c r="AR130" s="695">
        <v>-225</v>
      </c>
      <c r="AS130" s="695">
        <v>-232</v>
      </c>
      <c r="AT130" s="695">
        <v>-290</v>
      </c>
      <c r="AU130" s="695">
        <v>-321</v>
      </c>
      <c r="AV130" s="695">
        <v>-282</v>
      </c>
      <c r="AW130" s="695">
        <v>-324</v>
      </c>
      <c r="AX130" s="695">
        <v>-259</v>
      </c>
      <c r="AY130" s="695">
        <v>-215</v>
      </c>
      <c r="AZ130" s="695">
        <v>-238</v>
      </c>
      <c r="BA130" s="695">
        <v>-399</v>
      </c>
      <c r="BB130" s="695">
        <v>-399</v>
      </c>
      <c r="BC130" s="695">
        <v>-403</v>
      </c>
      <c r="BD130" s="695">
        <v>-150</v>
      </c>
      <c r="BE130" s="695">
        <v>-124</v>
      </c>
      <c r="BF130" s="695">
        <v>-138</v>
      </c>
      <c r="BG130" s="695">
        <v>-136</v>
      </c>
      <c r="BH130" s="695">
        <v>-125</v>
      </c>
      <c r="BI130" s="695">
        <v>-89</v>
      </c>
    </row>
    <row r="131" spans="1:61" x14ac:dyDescent="0.2">
      <c r="A131" s="694" t="s">
        <v>6</v>
      </c>
      <c r="B131" s="694" t="s">
        <v>1013</v>
      </c>
      <c r="C131" s="694" t="s">
        <v>1020</v>
      </c>
      <c r="D131" s="694" t="s">
        <v>20</v>
      </c>
      <c r="E131" s="696" t="s">
        <v>1075</v>
      </c>
      <c r="F131" s="699" t="s">
        <v>1053</v>
      </c>
      <c r="G131" s="694" t="s">
        <v>11</v>
      </c>
      <c r="H131" s="705"/>
      <c r="I131" s="705"/>
      <c r="J131" s="705"/>
      <c r="K131" s="705"/>
      <c r="L131" s="705"/>
      <c r="M131" s="705"/>
      <c r="N131" s="705"/>
      <c r="O131" s="705"/>
      <c r="P131" s="705"/>
      <c r="Q131" s="705"/>
      <c r="R131" s="705"/>
      <c r="S131" s="705"/>
      <c r="T131" s="705"/>
      <c r="U131" s="705"/>
      <c r="V131" s="705"/>
      <c r="W131" s="705"/>
      <c r="X131" s="705"/>
      <c r="Y131" s="705"/>
      <c r="Z131" s="705"/>
      <c r="AA131" s="705"/>
      <c r="AB131" s="705"/>
      <c r="AC131" s="705"/>
      <c r="AD131" s="705"/>
      <c r="AE131" s="705"/>
      <c r="AF131" s="694">
        <v>1</v>
      </c>
      <c r="AG131" s="694">
        <v>1</v>
      </c>
      <c r="AH131" s="694">
        <v>1</v>
      </c>
      <c r="AI131" s="694">
        <v>1</v>
      </c>
      <c r="AJ131" s="694">
        <v>1</v>
      </c>
      <c r="AK131" s="694">
        <v>1</v>
      </c>
      <c r="AL131" s="694">
        <v>1</v>
      </c>
      <c r="AM131" s="694">
        <v>1</v>
      </c>
      <c r="AN131" s="694">
        <v>1</v>
      </c>
      <c r="AO131" s="694">
        <v>1</v>
      </c>
      <c r="AP131" s="694">
        <v>1</v>
      </c>
      <c r="AQ131" s="694">
        <v>1</v>
      </c>
      <c r="AR131" s="694">
        <v>1</v>
      </c>
      <c r="AS131" s="694">
        <v>1</v>
      </c>
      <c r="AT131" s="694">
        <v>1</v>
      </c>
      <c r="AU131" s="694">
        <v>1</v>
      </c>
      <c r="AV131" s="694">
        <v>1</v>
      </c>
      <c r="AW131" s="694">
        <v>1</v>
      </c>
      <c r="AX131" s="694">
        <v>1</v>
      </c>
      <c r="AY131" s="694">
        <v>1</v>
      </c>
      <c r="AZ131" s="694">
        <v>1</v>
      </c>
      <c r="BA131" s="694">
        <v>1</v>
      </c>
      <c r="BB131" s="694">
        <v>1</v>
      </c>
      <c r="BC131" s="694">
        <v>1</v>
      </c>
      <c r="BD131" s="694">
        <v>1</v>
      </c>
      <c r="BE131" s="694">
        <v>1</v>
      </c>
      <c r="BF131" s="694">
        <v>1</v>
      </c>
      <c r="BG131" s="694">
        <v>1</v>
      </c>
      <c r="BH131" s="694">
        <v>1</v>
      </c>
      <c r="BI131" s="694">
        <v>1</v>
      </c>
    </row>
    <row r="132" spans="1:61" x14ac:dyDescent="0.2">
      <c r="A132" s="694" t="s">
        <v>6</v>
      </c>
      <c r="B132" s="694" t="s">
        <v>1013</v>
      </c>
      <c r="C132" s="694" t="s">
        <v>1020</v>
      </c>
      <c r="D132" s="694" t="s">
        <v>20</v>
      </c>
      <c r="E132" s="696" t="s">
        <v>1075</v>
      </c>
      <c r="F132" s="699" t="s">
        <v>1053</v>
      </c>
      <c r="G132" s="696" t="s">
        <v>12</v>
      </c>
      <c r="H132" s="706"/>
      <c r="I132" s="706"/>
      <c r="J132" s="706"/>
      <c r="K132" s="706"/>
      <c r="L132" s="706"/>
      <c r="M132" s="706"/>
      <c r="N132" s="706"/>
      <c r="O132" s="706"/>
      <c r="P132" s="706"/>
      <c r="Q132" s="706"/>
      <c r="R132" s="706"/>
      <c r="S132" s="706"/>
      <c r="T132" s="706"/>
      <c r="U132" s="706"/>
      <c r="V132" s="706"/>
      <c r="W132" s="706"/>
      <c r="X132" s="706"/>
      <c r="Y132" s="706"/>
      <c r="Z132" s="706"/>
      <c r="AA132" s="706"/>
      <c r="AB132" s="706"/>
      <c r="AC132" s="706"/>
      <c r="AD132" s="706"/>
      <c r="AE132" s="706"/>
      <c r="AF132" s="700">
        <f>'3 Heat eta and phi'!AB$20</f>
        <v>0.32866456515327247</v>
      </c>
      <c r="AG132" s="700">
        <f>'3 Heat eta and phi'!AC$20</f>
        <v>0.32726578478118595</v>
      </c>
      <c r="AH132" s="700">
        <f>'3 Heat eta and phi'!AD$20</f>
        <v>0.33804828140726689</v>
      </c>
      <c r="AI132" s="700">
        <f>'3 Heat eta and phi'!AE$20</f>
        <v>0.35308368348877672</v>
      </c>
      <c r="AJ132" s="700">
        <f>'3 Heat eta and phi'!AF$20</f>
        <v>0.36127501605989543</v>
      </c>
      <c r="AK132" s="700">
        <f>'3 Heat eta and phi'!AG$20</f>
        <v>0.336314328692911</v>
      </c>
      <c r="AL132" s="700">
        <f>'3 Heat eta and phi'!AH$20</f>
        <v>0.34392257025756506</v>
      </c>
      <c r="AM132" s="700">
        <f>'3 Heat eta and phi'!AI$20</f>
        <v>0.36114628596185655</v>
      </c>
      <c r="AN132" s="700">
        <f>'3 Heat eta and phi'!AJ$20</f>
        <v>0.37061538562698515</v>
      </c>
      <c r="AO132" s="700">
        <f>'3 Heat eta and phi'!AK$20</f>
        <v>0.37678757180985728</v>
      </c>
      <c r="AP132" s="700">
        <f>'3 Heat eta and phi'!AL$20</f>
        <v>0.38741092067264526</v>
      </c>
      <c r="AQ132" s="700">
        <f>'3 Heat eta and phi'!AM$20</f>
        <v>0.383268005286727</v>
      </c>
      <c r="AR132" s="700">
        <f>'3 Heat eta and phi'!AN$20</f>
        <v>0.39361997933234427</v>
      </c>
      <c r="AS132" s="700">
        <f>'3 Heat eta and phi'!AO$20</f>
        <v>0.40715832414469166</v>
      </c>
      <c r="AT132" s="700">
        <f>'3 Heat eta and phi'!AP$20</f>
        <v>0.41465054901440324</v>
      </c>
      <c r="AU132" s="700">
        <f>'3 Heat eta and phi'!AQ$20</f>
        <v>0.40584455533179142</v>
      </c>
      <c r="AV132" s="700">
        <f>'3 Heat eta and phi'!AR$20</f>
        <v>0.4151583306213521</v>
      </c>
      <c r="AW132" s="700">
        <f>'3 Heat eta and phi'!AS$20</f>
        <v>0.43862096220278957</v>
      </c>
      <c r="AX132" s="700">
        <f>'3 Heat eta and phi'!AT$20</f>
        <v>0.44758791805257503</v>
      </c>
      <c r="AY132" s="700">
        <f>'3 Heat eta and phi'!AU$20</f>
        <v>0.44657128563417114</v>
      </c>
      <c r="AZ132" s="700">
        <f>'3 Heat eta and phi'!AV$20</f>
        <v>0.45050456715809217</v>
      </c>
      <c r="BA132" s="700">
        <f>'3 Heat eta and phi'!AW$20</f>
        <v>0.44928545717019908</v>
      </c>
      <c r="BB132" s="700">
        <f>'3 Heat eta and phi'!AX$20</f>
        <v>0.44282161656391661</v>
      </c>
      <c r="BC132" s="700">
        <f>'3 Heat eta and phi'!AY$20</f>
        <v>0.4474011718435042</v>
      </c>
      <c r="BD132" s="700">
        <f>'3 Heat eta and phi'!AZ$20</f>
        <v>0.42440799931491724</v>
      </c>
      <c r="BE132" s="700">
        <f>'3 Heat eta and phi'!BA$20</f>
        <v>0.43407536964877846</v>
      </c>
      <c r="BF132" s="700">
        <f>'3 Heat eta and phi'!BB$20</f>
        <v>0.43033233297466611</v>
      </c>
      <c r="BG132" s="700">
        <f>'3 Heat eta and phi'!BC$20</f>
        <v>0.42931747399306813</v>
      </c>
      <c r="BH132" s="700">
        <f>'3 Heat eta and phi'!BD$20</f>
        <v>0.4373933131244585</v>
      </c>
      <c r="BI132" s="700">
        <f>'3 Heat eta and phi'!BE$20</f>
        <v>0.44952489502727749</v>
      </c>
    </row>
    <row r="133" spans="1:61" x14ac:dyDescent="0.2">
      <c r="A133" s="694" t="s">
        <v>6</v>
      </c>
      <c r="B133" s="694" t="s">
        <v>1013</v>
      </c>
      <c r="C133" s="694" t="s">
        <v>1020</v>
      </c>
      <c r="D133" s="694" t="s">
        <v>20</v>
      </c>
      <c r="E133" s="696" t="s">
        <v>1075</v>
      </c>
      <c r="F133" s="699" t="s">
        <v>1053</v>
      </c>
      <c r="G133" s="696" t="s">
        <v>13</v>
      </c>
      <c r="H133" s="706"/>
      <c r="I133" s="706"/>
      <c r="J133" s="706"/>
      <c r="K133" s="706"/>
      <c r="L133" s="706"/>
      <c r="M133" s="706"/>
      <c r="N133" s="706"/>
      <c r="O133" s="706"/>
      <c r="P133" s="706"/>
      <c r="Q133" s="706"/>
      <c r="R133" s="706"/>
      <c r="S133" s="706"/>
      <c r="T133" s="706"/>
      <c r="U133" s="706"/>
      <c r="V133" s="706"/>
      <c r="W133" s="706"/>
      <c r="X133" s="706"/>
      <c r="Y133" s="706"/>
      <c r="Z133" s="706"/>
      <c r="AA133" s="706"/>
      <c r="AB133" s="706"/>
      <c r="AC133" s="706"/>
      <c r="AD133" s="706"/>
      <c r="AE133" s="706"/>
      <c r="AF133" s="700">
        <f>'3 Heat eta and phi'!AB$24</f>
        <v>0.40202916930881427</v>
      </c>
      <c r="AG133" s="700">
        <f>'3 Heat eta and phi'!AC$24</f>
        <v>0.40409004438807872</v>
      </c>
      <c r="AH133" s="700">
        <f>'3 Heat eta and phi'!AD$24</f>
        <v>0.40414288733882908</v>
      </c>
      <c r="AI133" s="700">
        <f>'3 Heat eta and phi'!AE$24</f>
        <v>0.40340308602832387</v>
      </c>
      <c r="AJ133" s="700">
        <f>'3 Heat eta and phi'!AF$24</f>
        <v>0.4022933840625661</v>
      </c>
      <c r="AK133" s="700">
        <f>'3 Heat eta and phi'!AG$24</f>
        <v>0.39996829422954983</v>
      </c>
      <c r="AL133" s="700">
        <f>'3 Heat eta and phi'!AH$24</f>
        <v>0.40007398013105056</v>
      </c>
      <c r="AM133" s="700">
        <f>'3 Heat eta and phi'!AI$24</f>
        <v>0.40255759881631803</v>
      </c>
      <c r="AN133" s="700">
        <f>'3 Heat eta and phi'!AJ$24</f>
        <v>0.40165926865356172</v>
      </c>
      <c r="AO133" s="700">
        <f>'3 Heat eta and phi'!AK$24</f>
        <v>0.40292749947157058</v>
      </c>
      <c r="AP133" s="700">
        <f>'3 Heat eta and phi'!AL$24</f>
        <v>0.40113083914605796</v>
      </c>
      <c r="AQ133" s="700">
        <f>'3 Heat eta and phi'!AM$24</f>
        <v>0.39965123652504764</v>
      </c>
      <c r="AR133" s="700">
        <f>'3 Heat eta and phi'!AN$24</f>
        <v>0.40329740012682325</v>
      </c>
      <c r="AS133" s="700">
        <f>'3 Heat eta and phi'!AO$24</f>
        <v>0.40091946734305661</v>
      </c>
      <c r="AT133" s="700">
        <f>'3 Heat eta and phi'!AP$24</f>
        <v>0.40070809554005504</v>
      </c>
      <c r="AU133" s="700">
        <f>'3 Heat eta and phi'!AQ$24</f>
        <v>0.40012682308180103</v>
      </c>
      <c r="AV133" s="700">
        <f>'3 Heat eta and phi'!AR$24</f>
        <v>0.40097231029380687</v>
      </c>
      <c r="AW133" s="700">
        <f>'3 Heat eta and phi'!AS$24</f>
        <v>0.40123652504755869</v>
      </c>
      <c r="AX133" s="700">
        <f>'3 Heat eta and phi'!AT$24</f>
        <v>0.40054956668780395</v>
      </c>
      <c r="AY133" s="700">
        <f>'3 Heat eta and phi'!AU$24</f>
        <v>0.40033819488480238</v>
      </c>
      <c r="AZ133" s="700">
        <f>'3 Heat eta and phi'!AV$24</f>
        <v>0.40065525258930468</v>
      </c>
      <c r="BA133" s="700">
        <f>'3 Heat eta and phi'!AW$24</f>
        <v>0.40039103783555285</v>
      </c>
      <c r="BB133" s="700">
        <f>'3 Heat eta and phi'!AX$24</f>
        <v>0.40017966603255128</v>
      </c>
      <c r="BC133" s="700">
        <f>'3 Heat eta and phi'!AY$24</f>
        <v>0.40023250898330165</v>
      </c>
      <c r="BD133" s="700">
        <f>'3 Heat eta and phi'!AZ$24</f>
        <v>0.40139505389980978</v>
      </c>
      <c r="BE133" s="700">
        <f>'3 Heat eta and phi'!BA$24</f>
        <v>0.40123652504755869</v>
      </c>
      <c r="BF133" s="700">
        <f>'3 Heat eta and phi'!BB$24</f>
        <v>0.40329740012682325</v>
      </c>
      <c r="BG133" s="700">
        <f>'3 Heat eta and phi'!BC$24</f>
        <v>0.40123652504755869</v>
      </c>
      <c r="BH133" s="700">
        <f>'3 Heat eta and phi'!BD$24</f>
        <v>0.40192348340731354</v>
      </c>
      <c r="BI133" s="700">
        <f>'3 Heat eta and phi'!BE$24</f>
        <v>0.40266328471781876</v>
      </c>
    </row>
    <row r="134" spans="1:61" s="695" customFormat="1" x14ac:dyDescent="0.2">
      <c r="A134" s="695" t="s">
        <v>6</v>
      </c>
      <c r="B134" s="695" t="s">
        <v>1013</v>
      </c>
      <c r="C134" s="695" t="s">
        <v>1020</v>
      </c>
      <c r="D134" s="695" t="s">
        <v>54</v>
      </c>
      <c r="G134" s="695" t="s">
        <v>9</v>
      </c>
      <c r="H134" s="695">
        <v>-1750</v>
      </c>
      <c r="I134" s="695">
        <v>-1745</v>
      </c>
      <c r="J134" s="695">
        <v>-1773</v>
      </c>
      <c r="K134" s="695">
        <v>-1595</v>
      </c>
      <c r="L134" s="695">
        <v>-1733</v>
      </c>
      <c r="M134" s="695">
        <v>-1611</v>
      </c>
      <c r="N134" s="695">
        <v>-1645</v>
      </c>
      <c r="O134" s="695">
        <v>-1578</v>
      </c>
      <c r="P134" s="695">
        <v>-1842</v>
      </c>
      <c r="Q134" s="695">
        <v>-2179</v>
      </c>
      <c r="R134" s="695">
        <v>-2414</v>
      </c>
      <c r="S134" s="695">
        <v>-2865</v>
      </c>
      <c r="T134" s="695">
        <v>-2807</v>
      </c>
      <c r="U134" s="695">
        <v>-3041</v>
      </c>
      <c r="V134" s="695">
        <v>-2945</v>
      </c>
      <c r="W134" s="695">
        <v>-2563</v>
      </c>
      <c r="X134" s="695">
        <v>-2965</v>
      </c>
      <c r="Y134" s="695">
        <v>-2981</v>
      </c>
      <c r="Z134" s="695">
        <v>-2837</v>
      </c>
      <c r="AA134" s="695">
        <v>-2674</v>
      </c>
      <c r="AB134" s="695">
        <v>-2419</v>
      </c>
      <c r="AC134" s="695">
        <v>-2094</v>
      </c>
      <c r="AD134" s="695">
        <v>-2043</v>
      </c>
      <c r="AE134" s="695">
        <v>-2039</v>
      </c>
      <c r="AF134" s="695">
        <v>-2174</v>
      </c>
      <c r="AG134" s="695">
        <v>-2304</v>
      </c>
      <c r="AH134" s="695">
        <v>-2680</v>
      </c>
      <c r="AI134" s="695">
        <v>-2612</v>
      </c>
      <c r="AJ134" s="695">
        <v>-2830</v>
      </c>
      <c r="AK134" s="695">
        <v>-3160</v>
      </c>
      <c r="AL134" s="695">
        <v>-3179</v>
      </c>
      <c r="AM134" s="695">
        <v>-3138</v>
      </c>
      <c r="AN134" s="695">
        <v>-3104</v>
      </c>
      <c r="AO134" s="695">
        <v>-3358</v>
      </c>
      <c r="AP134" s="695">
        <v>-3050</v>
      </c>
      <c r="AQ134" s="695">
        <v>-3161</v>
      </c>
      <c r="AR134" s="695">
        <v>-3394</v>
      </c>
      <c r="AS134" s="695">
        <v>-3184</v>
      </c>
      <c r="AT134" s="695">
        <v>-2991</v>
      </c>
      <c r="AU134" s="695">
        <v>-2899</v>
      </c>
      <c r="AV134" s="695">
        <v>-2992</v>
      </c>
      <c r="AW134" s="695">
        <v>-2659</v>
      </c>
      <c r="AX134" s="695">
        <v>-2826</v>
      </c>
      <c r="AY134" s="695">
        <v>-2573</v>
      </c>
      <c r="AZ134" s="695">
        <v>-2957</v>
      </c>
      <c r="BA134" s="695">
        <v>-3037</v>
      </c>
      <c r="BB134" s="695">
        <v>-2886</v>
      </c>
      <c r="BC134" s="695">
        <v>-2644</v>
      </c>
      <c r="BD134" s="695">
        <v>-3117</v>
      </c>
      <c r="BE134" s="695">
        <v>-2735</v>
      </c>
      <c r="BF134" s="695">
        <v>-2911</v>
      </c>
      <c r="BG134" s="695">
        <v>-2804</v>
      </c>
      <c r="BH134" s="695">
        <v>-2775</v>
      </c>
      <c r="BI134" s="695">
        <v>-2523</v>
      </c>
    </row>
    <row r="135" spans="1:61" x14ac:dyDescent="0.2">
      <c r="A135" s="694" t="s">
        <v>6</v>
      </c>
      <c r="B135" s="694" t="s">
        <v>1013</v>
      </c>
      <c r="C135" s="694" t="s">
        <v>1020</v>
      </c>
      <c r="D135" s="694" t="s">
        <v>54</v>
      </c>
      <c r="E135" s="696" t="s">
        <v>1075</v>
      </c>
      <c r="F135" s="699" t="s">
        <v>1053</v>
      </c>
      <c r="G135" s="694" t="s">
        <v>11</v>
      </c>
      <c r="H135" s="694">
        <v>1</v>
      </c>
      <c r="I135" s="694">
        <v>1</v>
      </c>
      <c r="J135" s="694">
        <v>1</v>
      </c>
      <c r="K135" s="694">
        <v>1</v>
      </c>
      <c r="L135" s="694">
        <v>1</v>
      </c>
      <c r="M135" s="694">
        <v>1</v>
      </c>
      <c r="N135" s="694">
        <v>1</v>
      </c>
      <c r="O135" s="694">
        <v>1</v>
      </c>
      <c r="P135" s="694">
        <v>1</v>
      </c>
      <c r="Q135" s="694">
        <v>1</v>
      </c>
      <c r="R135" s="694">
        <v>1</v>
      </c>
      <c r="S135" s="694">
        <v>1</v>
      </c>
      <c r="T135" s="694">
        <v>1</v>
      </c>
      <c r="U135" s="694">
        <v>1</v>
      </c>
      <c r="V135" s="694">
        <v>1</v>
      </c>
      <c r="W135" s="694">
        <v>1</v>
      </c>
      <c r="X135" s="694">
        <v>1</v>
      </c>
      <c r="Y135" s="694">
        <v>1</v>
      </c>
      <c r="Z135" s="694">
        <v>1</v>
      </c>
      <c r="AA135" s="694">
        <v>1</v>
      </c>
      <c r="AB135" s="694">
        <v>1</v>
      </c>
      <c r="AC135" s="694">
        <v>1</v>
      </c>
      <c r="AD135" s="694">
        <v>1</v>
      </c>
      <c r="AE135" s="694">
        <v>1</v>
      </c>
      <c r="AF135" s="694">
        <v>1</v>
      </c>
      <c r="AG135" s="694">
        <v>1</v>
      </c>
      <c r="AH135" s="694">
        <v>1</v>
      </c>
      <c r="AI135" s="694">
        <v>1</v>
      </c>
      <c r="AJ135" s="694">
        <v>1</v>
      </c>
      <c r="AK135" s="694">
        <v>1</v>
      </c>
      <c r="AL135" s="694">
        <v>1</v>
      </c>
      <c r="AM135" s="694">
        <v>1</v>
      </c>
      <c r="AN135" s="694">
        <v>1</v>
      </c>
      <c r="AO135" s="694">
        <v>1</v>
      </c>
      <c r="AP135" s="694">
        <v>1</v>
      </c>
      <c r="AQ135" s="694">
        <v>1</v>
      </c>
      <c r="AR135" s="694">
        <v>1</v>
      </c>
      <c r="AS135" s="694">
        <v>1</v>
      </c>
      <c r="AT135" s="694">
        <v>1</v>
      </c>
      <c r="AU135" s="694">
        <v>1</v>
      </c>
      <c r="AV135" s="694">
        <v>1</v>
      </c>
      <c r="AW135" s="694">
        <v>1</v>
      </c>
      <c r="AX135" s="694">
        <v>1</v>
      </c>
      <c r="AY135" s="694">
        <v>1</v>
      </c>
      <c r="AZ135" s="694">
        <v>1</v>
      </c>
      <c r="BA135" s="694">
        <v>1</v>
      </c>
      <c r="BB135" s="694">
        <v>1</v>
      </c>
      <c r="BC135" s="694">
        <v>1</v>
      </c>
      <c r="BD135" s="694">
        <v>1</v>
      </c>
      <c r="BE135" s="694">
        <v>1</v>
      </c>
      <c r="BF135" s="694">
        <v>1</v>
      </c>
      <c r="BG135" s="694">
        <v>1</v>
      </c>
      <c r="BH135" s="694">
        <v>1</v>
      </c>
      <c r="BI135" s="694">
        <v>1</v>
      </c>
    </row>
    <row r="136" spans="1:61" x14ac:dyDescent="0.2">
      <c r="A136" s="694" t="s">
        <v>6</v>
      </c>
      <c r="B136" s="694" t="s">
        <v>1013</v>
      </c>
      <c r="C136" s="694" t="s">
        <v>1020</v>
      </c>
      <c r="D136" s="694" t="s">
        <v>54</v>
      </c>
      <c r="E136" s="696" t="s">
        <v>1075</v>
      </c>
      <c r="F136" s="699" t="s">
        <v>1053</v>
      </c>
      <c r="G136" s="696" t="s">
        <v>12</v>
      </c>
      <c r="H136" s="700">
        <f>'3 Heat eta and phi'!D$20</f>
        <v>0.22082583439363709</v>
      </c>
      <c r="I136" s="700">
        <f>'3 Heat eta and phi'!E$20</f>
        <v>0.23818542510955309</v>
      </c>
      <c r="J136" s="700">
        <f>'3 Heat eta and phi'!F$20</f>
        <v>0.24042546167303691</v>
      </c>
      <c r="K136" s="700">
        <f>'3 Heat eta and phi'!G$20</f>
        <v>0.24721206174660004</v>
      </c>
      <c r="L136" s="700">
        <f>'3 Heat eta and phi'!H$20</f>
        <v>0.25245285308078824</v>
      </c>
      <c r="M136" s="700">
        <f>'3 Heat eta and phi'!I$20</f>
        <v>0.25597161877739627</v>
      </c>
      <c r="N136" s="700">
        <f>'3 Heat eta and phi'!J$20</f>
        <v>0.25795766803074527</v>
      </c>
      <c r="O136" s="700">
        <f>'3 Heat eta and phi'!K$20</f>
        <v>0.26274732024593184</v>
      </c>
      <c r="P136" s="700">
        <f>'3 Heat eta and phi'!L$20</f>
        <v>0.26301245275701968</v>
      </c>
      <c r="Q136" s="700">
        <f>'3 Heat eta and phi'!M$20</f>
        <v>0.25926789110504256</v>
      </c>
      <c r="R136" s="700">
        <f>'3 Heat eta and phi'!N$20</f>
        <v>0.26376961637687713</v>
      </c>
      <c r="S136" s="700">
        <f>'3 Heat eta and phi'!O$20</f>
        <v>0.27384463233818968</v>
      </c>
      <c r="T136" s="700">
        <f>'3 Heat eta and phi'!P$20</f>
        <v>0.29274828522686275</v>
      </c>
      <c r="U136" s="700">
        <f>'3 Heat eta and phi'!Q$20</f>
        <v>0.26305771052289167</v>
      </c>
      <c r="V136" s="700">
        <f>'3 Heat eta and phi'!R$20</f>
        <v>0.27337536104858901</v>
      </c>
      <c r="W136" s="700">
        <f>'3 Heat eta and phi'!S$20</f>
        <v>0.26712694482050137</v>
      </c>
      <c r="X136" s="700">
        <f>'3 Heat eta and phi'!T$20</f>
        <v>0.26379674514077622</v>
      </c>
      <c r="Y136" s="700">
        <f>'3 Heat eta and phi'!U$20</f>
        <v>0.27815907003644758</v>
      </c>
      <c r="Z136" s="700">
        <f>'3 Heat eta and phi'!V$20</f>
        <v>0.28285577134714029</v>
      </c>
      <c r="AA136" s="700">
        <f>'3 Heat eta and phi'!W$20</f>
        <v>0.27873423627915395</v>
      </c>
      <c r="AB136" s="700">
        <f>'3 Heat eta and phi'!X$20</f>
        <v>0.30307632471533119</v>
      </c>
      <c r="AC136" s="700">
        <f>'3 Heat eta and phi'!Y$20</f>
        <v>0.30222719842934154</v>
      </c>
      <c r="AD136" s="700">
        <f>'3 Heat eta and phi'!Z$20</f>
        <v>0.31428327370669973</v>
      </c>
      <c r="AE136" s="700">
        <f>'3 Heat eta and phi'!AA$20</f>
        <v>0.32638671499685012</v>
      </c>
      <c r="AF136" s="700">
        <f>'3 Heat eta and phi'!AB$20</f>
        <v>0.32866456515327247</v>
      </c>
      <c r="AG136" s="700">
        <f>'3 Heat eta and phi'!AC$20</f>
        <v>0.32726578478118595</v>
      </c>
      <c r="AH136" s="700">
        <f>'3 Heat eta and phi'!AD$20</f>
        <v>0.33804828140726689</v>
      </c>
      <c r="AI136" s="700">
        <f>'3 Heat eta and phi'!AE$20</f>
        <v>0.35308368348877672</v>
      </c>
      <c r="AJ136" s="700">
        <f>'3 Heat eta and phi'!AF$20</f>
        <v>0.36127501605989543</v>
      </c>
      <c r="AK136" s="700">
        <f>'3 Heat eta and phi'!AG$20</f>
        <v>0.336314328692911</v>
      </c>
      <c r="AL136" s="700">
        <f>'3 Heat eta and phi'!AH$20</f>
        <v>0.34392257025756506</v>
      </c>
      <c r="AM136" s="700">
        <f>'3 Heat eta and phi'!AI$20</f>
        <v>0.36114628596185655</v>
      </c>
      <c r="AN136" s="700">
        <f>'3 Heat eta and phi'!AJ$20</f>
        <v>0.37061538562698515</v>
      </c>
      <c r="AO136" s="700">
        <f>'3 Heat eta and phi'!AK$20</f>
        <v>0.37678757180985728</v>
      </c>
      <c r="AP136" s="700">
        <f>'3 Heat eta and phi'!AL$20</f>
        <v>0.38741092067264526</v>
      </c>
      <c r="AQ136" s="700">
        <f>'3 Heat eta and phi'!AM$20</f>
        <v>0.383268005286727</v>
      </c>
      <c r="AR136" s="700">
        <f>'3 Heat eta and phi'!AN$20</f>
        <v>0.39361997933234427</v>
      </c>
      <c r="AS136" s="700">
        <f>'3 Heat eta and phi'!AO$20</f>
        <v>0.40715832414469166</v>
      </c>
      <c r="AT136" s="700">
        <f>'3 Heat eta and phi'!AP$20</f>
        <v>0.41465054901440324</v>
      </c>
      <c r="AU136" s="700">
        <f>'3 Heat eta and phi'!AQ$20</f>
        <v>0.40584455533179142</v>
      </c>
      <c r="AV136" s="700">
        <f>'3 Heat eta and phi'!AR$20</f>
        <v>0.4151583306213521</v>
      </c>
      <c r="AW136" s="700">
        <f>'3 Heat eta and phi'!AS$20</f>
        <v>0.43862096220278957</v>
      </c>
      <c r="AX136" s="700">
        <f>'3 Heat eta and phi'!AT$20</f>
        <v>0.44758791805257503</v>
      </c>
      <c r="AY136" s="700">
        <f>'3 Heat eta and phi'!AU$20</f>
        <v>0.44657128563417114</v>
      </c>
      <c r="AZ136" s="700">
        <f>'3 Heat eta and phi'!AV$20</f>
        <v>0.45050456715809217</v>
      </c>
      <c r="BA136" s="700">
        <f>'3 Heat eta and phi'!AW$20</f>
        <v>0.44928545717019908</v>
      </c>
      <c r="BB136" s="700">
        <f>'3 Heat eta and phi'!AX$20</f>
        <v>0.44282161656391661</v>
      </c>
      <c r="BC136" s="700">
        <f>'3 Heat eta and phi'!AY$20</f>
        <v>0.4474011718435042</v>
      </c>
      <c r="BD136" s="700">
        <f>'3 Heat eta and phi'!AZ$20</f>
        <v>0.42440799931491724</v>
      </c>
      <c r="BE136" s="700">
        <f>'3 Heat eta and phi'!BA$20</f>
        <v>0.43407536964877846</v>
      </c>
      <c r="BF136" s="700">
        <f>'3 Heat eta and phi'!BB$20</f>
        <v>0.43033233297466611</v>
      </c>
      <c r="BG136" s="700">
        <f>'3 Heat eta and phi'!BC$20</f>
        <v>0.42931747399306813</v>
      </c>
      <c r="BH136" s="700">
        <f>'3 Heat eta and phi'!BD$20</f>
        <v>0.4373933131244585</v>
      </c>
      <c r="BI136" s="700">
        <f>'3 Heat eta and phi'!BE$20</f>
        <v>0.44952489502727749</v>
      </c>
    </row>
    <row r="137" spans="1:61" x14ac:dyDescent="0.2">
      <c r="A137" s="694" t="s">
        <v>6</v>
      </c>
      <c r="B137" s="694" t="s">
        <v>1013</v>
      </c>
      <c r="C137" s="694" t="s">
        <v>1020</v>
      </c>
      <c r="D137" s="694" t="s">
        <v>54</v>
      </c>
      <c r="E137" s="696" t="s">
        <v>1075</v>
      </c>
      <c r="F137" s="699" t="s">
        <v>1053</v>
      </c>
      <c r="G137" s="696" t="s">
        <v>13</v>
      </c>
      <c r="H137" s="700">
        <f>'3 Heat eta and phi'!D$24</f>
        <v>0.40171211160431208</v>
      </c>
      <c r="I137" s="700">
        <f>'3 Heat eta and phi'!E$24</f>
        <v>0.40134221094905953</v>
      </c>
      <c r="J137" s="700">
        <f>'3 Heat eta and phi'!F$24</f>
        <v>0.40445994504333127</v>
      </c>
      <c r="K137" s="700">
        <f>'3 Heat eta and phi'!G$24</f>
        <v>0.4048826886493343</v>
      </c>
      <c r="L137" s="700">
        <f>'3 Heat eta and phi'!H$24</f>
        <v>0.40282181357006985</v>
      </c>
      <c r="M137" s="700">
        <f>'3 Heat eta and phi'!I$24</f>
        <v>0.40393151553582751</v>
      </c>
      <c r="N137" s="700">
        <f>'3 Heat eta and phi'!J$24</f>
        <v>0.40287465652082011</v>
      </c>
      <c r="O137" s="700">
        <f>'3 Heat eta and phi'!K$24</f>
        <v>0.40208201225956464</v>
      </c>
      <c r="P137" s="700">
        <f>'3 Heat eta and phi'!L$24</f>
        <v>0.40271612766856901</v>
      </c>
      <c r="Q137" s="700">
        <f>'3 Heat eta and phi'!M$24</f>
        <v>0.40308602832382168</v>
      </c>
      <c r="R137" s="700">
        <f>'3 Heat eta and phi'!N$24</f>
        <v>0.40255759881631803</v>
      </c>
      <c r="S137" s="700">
        <f>'3 Heat eta and phi'!O$24</f>
        <v>0.40261044176706828</v>
      </c>
      <c r="T137" s="700">
        <f>'3 Heat eta and phi'!P$24</f>
        <v>0.40308602832382168</v>
      </c>
      <c r="U137" s="700">
        <f>'3 Heat eta and phi'!Q$24</f>
        <v>0.4022933840625661</v>
      </c>
      <c r="V137" s="700">
        <f>'3 Heat eta and phi'!R$24</f>
        <v>0.40287465652082011</v>
      </c>
      <c r="W137" s="700">
        <f>'3 Heat eta and phi'!S$24</f>
        <v>0.40102515324455723</v>
      </c>
      <c r="X137" s="700">
        <f>'3 Heat eta and phi'!T$24</f>
        <v>0.40076093849080541</v>
      </c>
      <c r="Y137" s="700">
        <f>'3 Heat eta and phi'!U$24</f>
        <v>0.4033502430775735</v>
      </c>
      <c r="Z137" s="700">
        <f>'3 Heat eta and phi'!V$24</f>
        <v>0.40234622701331646</v>
      </c>
      <c r="AA137" s="700">
        <f>'3 Heat eta and phi'!W$24</f>
        <v>0.40435425914183065</v>
      </c>
      <c r="AB137" s="700">
        <f>'3 Heat eta and phi'!X$24</f>
        <v>0.40271612766856901</v>
      </c>
      <c r="AC137" s="700">
        <f>'3 Heat eta and phi'!Y$24</f>
        <v>0.402134855210315</v>
      </c>
      <c r="AD137" s="700">
        <f>'3 Heat eta and phi'!Z$24</f>
        <v>0.40250475586556766</v>
      </c>
      <c r="AE137" s="700">
        <f>'3 Heat eta and phi'!AA$24</f>
        <v>0.40160642570281135</v>
      </c>
      <c r="AF137" s="700">
        <f>'3 Heat eta and phi'!AB$24</f>
        <v>0.40202916930881427</v>
      </c>
      <c r="AG137" s="700">
        <f>'3 Heat eta and phi'!AC$24</f>
        <v>0.40409004438807872</v>
      </c>
      <c r="AH137" s="700">
        <f>'3 Heat eta and phi'!AD$24</f>
        <v>0.40414288733882908</v>
      </c>
      <c r="AI137" s="700">
        <f>'3 Heat eta and phi'!AE$24</f>
        <v>0.40340308602832387</v>
      </c>
      <c r="AJ137" s="700">
        <f>'3 Heat eta and phi'!AF$24</f>
        <v>0.4022933840625661</v>
      </c>
      <c r="AK137" s="700">
        <f>'3 Heat eta and phi'!AG$24</f>
        <v>0.39996829422954983</v>
      </c>
      <c r="AL137" s="700">
        <f>'3 Heat eta and phi'!AH$24</f>
        <v>0.40007398013105056</v>
      </c>
      <c r="AM137" s="700">
        <f>'3 Heat eta and phi'!AI$24</f>
        <v>0.40255759881631803</v>
      </c>
      <c r="AN137" s="700">
        <f>'3 Heat eta and phi'!AJ$24</f>
        <v>0.40165926865356172</v>
      </c>
      <c r="AO137" s="700">
        <f>'3 Heat eta and phi'!AK$24</f>
        <v>0.40292749947157058</v>
      </c>
      <c r="AP137" s="700">
        <f>'3 Heat eta and phi'!AL$24</f>
        <v>0.40113083914605796</v>
      </c>
      <c r="AQ137" s="700">
        <f>'3 Heat eta and phi'!AM$24</f>
        <v>0.39965123652504764</v>
      </c>
      <c r="AR137" s="700">
        <f>'3 Heat eta and phi'!AN$24</f>
        <v>0.40329740012682325</v>
      </c>
      <c r="AS137" s="700">
        <f>'3 Heat eta and phi'!AO$24</f>
        <v>0.40091946734305661</v>
      </c>
      <c r="AT137" s="700">
        <f>'3 Heat eta and phi'!AP$24</f>
        <v>0.40070809554005504</v>
      </c>
      <c r="AU137" s="700">
        <f>'3 Heat eta and phi'!AQ$24</f>
        <v>0.40012682308180103</v>
      </c>
      <c r="AV137" s="700">
        <f>'3 Heat eta and phi'!AR$24</f>
        <v>0.40097231029380687</v>
      </c>
      <c r="AW137" s="700">
        <f>'3 Heat eta and phi'!AS$24</f>
        <v>0.40123652504755869</v>
      </c>
      <c r="AX137" s="700">
        <f>'3 Heat eta and phi'!AT$24</f>
        <v>0.40054956668780395</v>
      </c>
      <c r="AY137" s="700">
        <f>'3 Heat eta and phi'!AU$24</f>
        <v>0.40033819488480238</v>
      </c>
      <c r="AZ137" s="700">
        <f>'3 Heat eta and phi'!AV$24</f>
        <v>0.40065525258930468</v>
      </c>
      <c r="BA137" s="700">
        <f>'3 Heat eta and phi'!AW$24</f>
        <v>0.40039103783555285</v>
      </c>
      <c r="BB137" s="700">
        <f>'3 Heat eta and phi'!AX$24</f>
        <v>0.40017966603255128</v>
      </c>
      <c r="BC137" s="700">
        <f>'3 Heat eta and phi'!AY$24</f>
        <v>0.40023250898330165</v>
      </c>
      <c r="BD137" s="700">
        <f>'3 Heat eta and phi'!AZ$24</f>
        <v>0.40139505389980978</v>
      </c>
      <c r="BE137" s="700">
        <f>'3 Heat eta and phi'!BA$24</f>
        <v>0.40123652504755869</v>
      </c>
      <c r="BF137" s="700">
        <f>'3 Heat eta and phi'!BB$24</f>
        <v>0.40329740012682325</v>
      </c>
      <c r="BG137" s="700">
        <f>'3 Heat eta and phi'!BC$24</f>
        <v>0.40123652504755869</v>
      </c>
      <c r="BH137" s="700">
        <f>'3 Heat eta and phi'!BD$24</f>
        <v>0.40192348340731354</v>
      </c>
      <c r="BI137" s="700">
        <f>'3 Heat eta and phi'!BE$24</f>
        <v>0.40266328471781876</v>
      </c>
    </row>
    <row r="138" spans="1:61" s="695" customFormat="1" x14ac:dyDescent="0.2">
      <c r="A138" s="695" t="s">
        <v>6</v>
      </c>
      <c r="B138" s="695" t="s">
        <v>1013</v>
      </c>
      <c r="C138" s="695" t="s">
        <v>1020</v>
      </c>
      <c r="D138" s="695" t="s">
        <v>50</v>
      </c>
      <c r="G138" s="695" t="s">
        <v>9</v>
      </c>
      <c r="AL138" s="695">
        <v>-100</v>
      </c>
      <c r="AM138" s="695">
        <v>-63</v>
      </c>
      <c r="AN138" s="695">
        <v>-60</v>
      </c>
      <c r="AO138" s="695">
        <v>-19</v>
      </c>
      <c r="AP138" s="695">
        <v>-27</v>
      </c>
      <c r="AQ138" s="695">
        <v>-80</v>
      </c>
      <c r="AR138" s="695">
        <v>-63</v>
      </c>
      <c r="AS138" s="695">
        <v>-13</v>
      </c>
      <c r="AT138" s="695">
        <v>-43</v>
      </c>
      <c r="AU138" s="695">
        <v>-39</v>
      </c>
      <c r="AV138" s="695">
        <v>-59</v>
      </c>
      <c r="AW138" s="695">
        <v>-98</v>
      </c>
      <c r="AX138" s="695">
        <v>-59</v>
      </c>
      <c r="AY138" s="695">
        <v>-11</v>
      </c>
      <c r="AZ138" s="695">
        <v>-18</v>
      </c>
      <c r="BA138" s="695">
        <v>-6</v>
      </c>
    </row>
    <row r="139" spans="1:61" x14ac:dyDescent="0.2">
      <c r="A139" s="694" t="s">
        <v>6</v>
      </c>
      <c r="B139" s="694" t="s">
        <v>1013</v>
      </c>
      <c r="C139" s="694" t="s">
        <v>1020</v>
      </c>
      <c r="D139" s="694" t="s">
        <v>50</v>
      </c>
      <c r="E139" s="696" t="s">
        <v>1075</v>
      </c>
      <c r="F139" s="699" t="s">
        <v>1053</v>
      </c>
      <c r="G139" s="694" t="s">
        <v>11</v>
      </c>
      <c r="H139" s="705"/>
      <c r="I139" s="705"/>
      <c r="J139" s="705"/>
      <c r="K139" s="705"/>
      <c r="L139" s="705"/>
      <c r="M139" s="705"/>
      <c r="N139" s="705"/>
      <c r="O139" s="705"/>
      <c r="P139" s="705"/>
      <c r="Q139" s="705"/>
      <c r="R139" s="705"/>
      <c r="S139" s="705"/>
      <c r="T139" s="705"/>
      <c r="U139" s="705"/>
      <c r="V139" s="705"/>
      <c r="W139" s="705"/>
      <c r="X139" s="705"/>
      <c r="Y139" s="705"/>
      <c r="Z139" s="705"/>
      <c r="AA139" s="705"/>
      <c r="AB139" s="705"/>
      <c r="AC139" s="705"/>
      <c r="AD139" s="705"/>
      <c r="AE139" s="705"/>
      <c r="AF139" s="705"/>
      <c r="AG139" s="705"/>
      <c r="AH139" s="705"/>
      <c r="AI139" s="705"/>
      <c r="AJ139" s="705"/>
      <c r="AK139" s="705"/>
      <c r="AL139" s="694">
        <v>1</v>
      </c>
      <c r="AM139" s="694">
        <v>1</v>
      </c>
      <c r="AN139" s="694">
        <v>1</v>
      </c>
      <c r="AO139" s="694">
        <v>1</v>
      </c>
      <c r="AP139" s="694">
        <v>1</v>
      </c>
      <c r="AQ139" s="694">
        <v>1</v>
      </c>
      <c r="AR139" s="694">
        <v>1</v>
      </c>
      <c r="AS139" s="694">
        <v>1</v>
      </c>
      <c r="AT139" s="694">
        <v>1</v>
      </c>
      <c r="AU139" s="694">
        <v>1</v>
      </c>
      <c r="AV139" s="694">
        <v>1</v>
      </c>
      <c r="AW139" s="694">
        <v>1</v>
      </c>
      <c r="AX139" s="694">
        <v>1</v>
      </c>
      <c r="AY139" s="694">
        <v>1</v>
      </c>
      <c r="AZ139" s="694">
        <v>1</v>
      </c>
      <c r="BA139" s="694">
        <v>1</v>
      </c>
      <c r="BB139" s="705"/>
      <c r="BC139" s="705"/>
      <c r="BD139" s="705"/>
      <c r="BE139" s="705"/>
      <c r="BF139" s="705"/>
      <c r="BG139" s="705"/>
      <c r="BH139" s="705"/>
      <c r="BI139" s="705"/>
    </row>
    <row r="140" spans="1:61" x14ac:dyDescent="0.2">
      <c r="A140" s="694" t="s">
        <v>6</v>
      </c>
      <c r="B140" s="694" t="s">
        <v>1013</v>
      </c>
      <c r="C140" s="694" t="s">
        <v>1020</v>
      </c>
      <c r="D140" s="694" t="s">
        <v>50</v>
      </c>
      <c r="E140" s="696" t="s">
        <v>1075</v>
      </c>
      <c r="F140" s="699" t="s">
        <v>1053</v>
      </c>
      <c r="G140" s="696" t="s">
        <v>12</v>
      </c>
      <c r="H140" s="706"/>
      <c r="I140" s="706"/>
      <c r="J140" s="706"/>
      <c r="K140" s="706"/>
      <c r="L140" s="706"/>
      <c r="M140" s="706"/>
      <c r="N140" s="706"/>
      <c r="O140" s="706"/>
      <c r="P140" s="706"/>
      <c r="Q140" s="706"/>
      <c r="R140" s="706"/>
      <c r="S140" s="706"/>
      <c r="T140" s="706"/>
      <c r="U140" s="706"/>
      <c r="V140" s="706"/>
      <c r="W140" s="706"/>
      <c r="X140" s="706"/>
      <c r="Y140" s="706"/>
      <c r="Z140" s="706"/>
      <c r="AA140" s="706"/>
      <c r="AB140" s="706"/>
      <c r="AC140" s="706"/>
      <c r="AD140" s="706"/>
      <c r="AE140" s="706"/>
      <c r="AF140" s="706"/>
      <c r="AG140" s="706"/>
      <c r="AH140" s="706"/>
      <c r="AI140" s="706"/>
      <c r="AJ140" s="706"/>
      <c r="AK140" s="706"/>
      <c r="AL140" s="700">
        <f>'3 Heat eta and phi'!AH$20</f>
        <v>0.34392257025756506</v>
      </c>
      <c r="AM140" s="700">
        <f>'3 Heat eta and phi'!AI$20</f>
        <v>0.36114628596185655</v>
      </c>
      <c r="AN140" s="700">
        <f>'3 Heat eta and phi'!AJ$20</f>
        <v>0.37061538562698515</v>
      </c>
      <c r="AO140" s="700">
        <f>'3 Heat eta and phi'!AK$20</f>
        <v>0.37678757180985728</v>
      </c>
      <c r="AP140" s="700">
        <f>'3 Heat eta and phi'!AL$20</f>
        <v>0.38741092067264526</v>
      </c>
      <c r="AQ140" s="700">
        <f>'3 Heat eta and phi'!AM$20</f>
        <v>0.383268005286727</v>
      </c>
      <c r="AR140" s="700">
        <f>'3 Heat eta and phi'!AN$20</f>
        <v>0.39361997933234427</v>
      </c>
      <c r="AS140" s="700">
        <f>'3 Heat eta and phi'!AO$20</f>
        <v>0.40715832414469166</v>
      </c>
      <c r="AT140" s="700">
        <f>'3 Heat eta and phi'!AP$20</f>
        <v>0.41465054901440324</v>
      </c>
      <c r="AU140" s="700">
        <f>'3 Heat eta and phi'!AQ$20</f>
        <v>0.40584455533179142</v>
      </c>
      <c r="AV140" s="700">
        <f>'3 Heat eta and phi'!AR$20</f>
        <v>0.4151583306213521</v>
      </c>
      <c r="AW140" s="700">
        <f>'3 Heat eta and phi'!AS$20</f>
        <v>0.43862096220278957</v>
      </c>
      <c r="AX140" s="700">
        <f>'3 Heat eta and phi'!AT$20</f>
        <v>0.44758791805257503</v>
      </c>
      <c r="AY140" s="700">
        <f>'3 Heat eta and phi'!AU$20</f>
        <v>0.44657128563417114</v>
      </c>
      <c r="AZ140" s="700">
        <f>'3 Heat eta and phi'!AV$20</f>
        <v>0.45050456715809217</v>
      </c>
      <c r="BA140" s="700">
        <f>'3 Heat eta and phi'!AW$20</f>
        <v>0.44928545717019908</v>
      </c>
      <c r="BB140" s="706"/>
      <c r="BC140" s="706"/>
      <c r="BD140" s="706"/>
      <c r="BE140" s="706"/>
      <c r="BF140" s="706"/>
      <c r="BG140" s="706"/>
      <c r="BH140" s="706"/>
      <c r="BI140" s="706"/>
    </row>
    <row r="141" spans="1:61" x14ac:dyDescent="0.2">
      <c r="A141" s="694" t="s">
        <v>6</v>
      </c>
      <c r="B141" s="694" t="s">
        <v>1013</v>
      </c>
      <c r="C141" s="694" t="s">
        <v>1020</v>
      </c>
      <c r="D141" s="694" t="s">
        <v>50</v>
      </c>
      <c r="E141" s="696" t="s">
        <v>1075</v>
      </c>
      <c r="F141" s="699" t="s">
        <v>1053</v>
      </c>
      <c r="G141" s="696" t="s">
        <v>13</v>
      </c>
      <c r="H141" s="706"/>
      <c r="I141" s="706"/>
      <c r="J141" s="706"/>
      <c r="K141" s="706"/>
      <c r="L141" s="706"/>
      <c r="M141" s="706"/>
      <c r="N141" s="706"/>
      <c r="O141" s="706"/>
      <c r="P141" s="706"/>
      <c r="Q141" s="706"/>
      <c r="R141" s="706"/>
      <c r="S141" s="706"/>
      <c r="T141" s="706"/>
      <c r="U141" s="706"/>
      <c r="V141" s="706"/>
      <c r="W141" s="706"/>
      <c r="X141" s="706"/>
      <c r="Y141" s="706"/>
      <c r="Z141" s="706"/>
      <c r="AA141" s="706"/>
      <c r="AB141" s="706"/>
      <c r="AC141" s="706"/>
      <c r="AD141" s="706"/>
      <c r="AE141" s="706"/>
      <c r="AF141" s="706"/>
      <c r="AG141" s="706"/>
      <c r="AH141" s="706"/>
      <c r="AI141" s="706"/>
      <c r="AJ141" s="706"/>
      <c r="AK141" s="706"/>
      <c r="AL141" s="700">
        <f>'3 Heat eta and phi'!AH$24</f>
        <v>0.40007398013105056</v>
      </c>
      <c r="AM141" s="700">
        <f>'3 Heat eta and phi'!AI$24</f>
        <v>0.40255759881631803</v>
      </c>
      <c r="AN141" s="700">
        <f>'3 Heat eta and phi'!AJ$24</f>
        <v>0.40165926865356172</v>
      </c>
      <c r="AO141" s="700">
        <f>'3 Heat eta and phi'!AK$24</f>
        <v>0.40292749947157058</v>
      </c>
      <c r="AP141" s="700">
        <f>'3 Heat eta and phi'!AL$24</f>
        <v>0.40113083914605796</v>
      </c>
      <c r="AQ141" s="700">
        <f>'3 Heat eta and phi'!AM$24</f>
        <v>0.39965123652504764</v>
      </c>
      <c r="AR141" s="700">
        <f>'3 Heat eta and phi'!AN$24</f>
        <v>0.40329740012682325</v>
      </c>
      <c r="AS141" s="700">
        <f>'3 Heat eta and phi'!AO$24</f>
        <v>0.40091946734305661</v>
      </c>
      <c r="AT141" s="700">
        <f>'3 Heat eta and phi'!AP$24</f>
        <v>0.40070809554005504</v>
      </c>
      <c r="AU141" s="700">
        <f>'3 Heat eta and phi'!AQ$24</f>
        <v>0.40012682308180103</v>
      </c>
      <c r="AV141" s="700">
        <f>'3 Heat eta and phi'!AR$24</f>
        <v>0.40097231029380687</v>
      </c>
      <c r="AW141" s="700">
        <f>'3 Heat eta and phi'!AS$24</f>
        <v>0.40123652504755869</v>
      </c>
      <c r="AX141" s="700">
        <f>'3 Heat eta and phi'!AT$24</f>
        <v>0.40054956668780395</v>
      </c>
      <c r="AY141" s="700">
        <f>'3 Heat eta and phi'!AU$24</f>
        <v>0.40033819488480238</v>
      </c>
      <c r="AZ141" s="700">
        <f>'3 Heat eta and phi'!AV$24</f>
        <v>0.40065525258930468</v>
      </c>
      <c r="BA141" s="700">
        <f>'3 Heat eta and phi'!AW$24</f>
        <v>0.40039103783555285</v>
      </c>
      <c r="BB141" s="706"/>
      <c r="BC141" s="706"/>
      <c r="BD141" s="706"/>
      <c r="BE141" s="706"/>
      <c r="BF141" s="706"/>
      <c r="BG141" s="706"/>
      <c r="BH141" s="706"/>
      <c r="BI141" s="706"/>
    </row>
    <row r="142" spans="1:61" s="695" customFormat="1" x14ac:dyDescent="0.2">
      <c r="A142" s="695" t="s">
        <v>6</v>
      </c>
      <c r="B142" s="695" t="s">
        <v>1013</v>
      </c>
      <c r="C142" s="695" t="s">
        <v>1020</v>
      </c>
      <c r="D142" s="695" t="s">
        <v>19</v>
      </c>
      <c r="G142" s="695" t="s">
        <v>9</v>
      </c>
      <c r="Z142" s="695">
        <v>-41</v>
      </c>
      <c r="AA142" s="695">
        <v>-119</v>
      </c>
      <c r="AB142" s="695">
        <v>-144</v>
      </c>
      <c r="AC142" s="695">
        <v>-157</v>
      </c>
      <c r="AD142" s="695">
        <v>-138</v>
      </c>
      <c r="AE142" s="695">
        <v>-226</v>
      </c>
      <c r="AF142" s="695">
        <v>-143</v>
      </c>
      <c r="AG142" s="695">
        <v>-94</v>
      </c>
      <c r="AH142" s="695">
        <v>-63</v>
      </c>
      <c r="AI142" s="695">
        <v>-47</v>
      </c>
      <c r="AJ142" s="695">
        <v>-81</v>
      </c>
      <c r="AK142" s="695">
        <v>-80</v>
      </c>
      <c r="AL142" s="695">
        <v>-19</v>
      </c>
      <c r="AM142" s="695">
        <v>-19</v>
      </c>
      <c r="AN142" s="695">
        <v>-18</v>
      </c>
      <c r="AO142" s="695">
        <v>-14</v>
      </c>
      <c r="AP142" s="695">
        <v>-7</v>
      </c>
      <c r="AQ142" s="695">
        <v>-10</v>
      </c>
      <c r="AR142" s="695">
        <v>-11</v>
      </c>
      <c r="AS142" s="695">
        <v>-12</v>
      </c>
      <c r="AT142" s="695">
        <v>-1</v>
      </c>
      <c r="AU142" s="695">
        <v>-1</v>
      </c>
      <c r="AV142" s="695">
        <v>-2</v>
      </c>
      <c r="AW142" s="695">
        <v>-47</v>
      </c>
      <c r="AX142" s="695">
        <v>-11</v>
      </c>
      <c r="AY142" s="695">
        <v>-21</v>
      </c>
      <c r="AZ142" s="695">
        <v>-21</v>
      </c>
      <c r="BA142" s="695">
        <v>-42</v>
      </c>
      <c r="BB142" s="695">
        <v>-42</v>
      </c>
      <c r="BC142" s="695">
        <v>-43</v>
      </c>
    </row>
    <row r="143" spans="1:61" x14ac:dyDescent="0.2">
      <c r="A143" s="694" t="s">
        <v>6</v>
      </c>
      <c r="B143" s="694" t="s">
        <v>1013</v>
      </c>
      <c r="C143" s="694" t="s">
        <v>1020</v>
      </c>
      <c r="D143" s="694" t="s">
        <v>19</v>
      </c>
      <c r="E143" s="696" t="s">
        <v>1075</v>
      </c>
      <c r="F143" s="699" t="s">
        <v>1053</v>
      </c>
      <c r="G143" s="694" t="s">
        <v>11</v>
      </c>
      <c r="H143" s="705"/>
      <c r="I143" s="705"/>
      <c r="J143" s="705"/>
      <c r="K143" s="705"/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5"/>
      <c r="Y143" s="705"/>
      <c r="Z143" s="694">
        <v>1</v>
      </c>
      <c r="AA143" s="694">
        <v>1</v>
      </c>
      <c r="AB143" s="694">
        <v>1</v>
      </c>
      <c r="AC143" s="694">
        <v>1</v>
      </c>
      <c r="AD143" s="694">
        <v>1</v>
      </c>
      <c r="AE143" s="694">
        <v>1</v>
      </c>
      <c r="AF143" s="694">
        <v>1</v>
      </c>
      <c r="AG143" s="694">
        <v>1</v>
      </c>
      <c r="AH143" s="694">
        <v>1</v>
      </c>
      <c r="AI143" s="694">
        <v>1</v>
      </c>
      <c r="AJ143" s="694">
        <v>1</v>
      </c>
      <c r="AK143" s="694">
        <v>1</v>
      </c>
      <c r="AL143" s="694">
        <v>1</v>
      </c>
      <c r="AM143" s="694">
        <v>1</v>
      </c>
      <c r="AN143" s="694">
        <v>1</v>
      </c>
      <c r="AO143" s="694">
        <v>1</v>
      </c>
      <c r="AP143" s="694">
        <v>1</v>
      </c>
      <c r="AQ143" s="694">
        <v>1</v>
      </c>
      <c r="AR143" s="694">
        <v>1</v>
      </c>
      <c r="AS143" s="694">
        <v>1</v>
      </c>
      <c r="AT143" s="694">
        <v>1</v>
      </c>
      <c r="AU143" s="694">
        <v>1</v>
      </c>
      <c r="AV143" s="694">
        <v>1</v>
      </c>
      <c r="AW143" s="694">
        <v>1</v>
      </c>
      <c r="AX143" s="694">
        <v>1</v>
      </c>
      <c r="AY143" s="694">
        <v>1</v>
      </c>
      <c r="AZ143" s="694">
        <v>1</v>
      </c>
      <c r="BA143" s="694">
        <v>1</v>
      </c>
      <c r="BB143" s="694">
        <v>1</v>
      </c>
      <c r="BC143" s="694">
        <v>1</v>
      </c>
      <c r="BD143" s="705"/>
      <c r="BE143" s="705"/>
      <c r="BF143" s="705"/>
      <c r="BG143" s="705"/>
      <c r="BH143" s="705"/>
      <c r="BI143" s="705"/>
    </row>
    <row r="144" spans="1:61" x14ac:dyDescent="0.2">
      <c r="A144" s="694" t="s">
        <v>6</v>
      </c>
      <c r="B144" s="694" t="s">
        <v>1013</v>
      </c>
      <c r="C144" s="694" t="s">
        <v>1020</v>
      </c>
      <c r="D144" s="694" t="s">
        <v>19</v>
      </c>
      <c r="E144" s="696" t="s">
        <v>1075</v>
      </c>
      <c r="F144" s="699" t="s">
        <v>1053</v>
      </c>
      <c r="G144" s="696" t="s">
        <v>12</v>
      </c>
      <c r="H144" s="706"/>
      <c r="I144" s="706"/>
      <c r="J144" s="706"/>
      <c r="K144" s="706"/>
      <c r="L144" s="706"/>
      <c r="M144" s="706"/>
      <c r="N144" s="706"/>
      <c r="O144" s="706"/>
      <c r="P144" s="706"/>
      <c r="Q144" s="706"/>
      <c r="R144" s="706"/>
      <c r="S144" s="706"/>
      <c r="T144" s="706"/>
      <c r="U144" s="706"/>
      <c r="V144" s="706"/>
      <c r="W144" s="706"/>
      <c r="X144" s="706"/>
      <c r="Y144" s="706"/>
      <c r="Z144" s="700">
        <f>'3 Heat eta and phi'!V$20</f>
        <v>0.28285577134714029</v>
      </c>
      <c r="AA144" s="700">
        <f>'3 Heat eta and phi'!W$20</f>
        <v>0.27873423627915395</v>
      </c>
      <c r="AB144" s="700">
        <f>'3 Heat eta and phi'!X$20</f>
        <v>0.30307632471533119</v>
      </c>
      <c r="AC144" s="700">
        <f>'3 Heat eta and phi'!Y$20</f>
        <v>0.30222719842934154</v>
      </c>
      <c r="AD144" s="700">
        <f>'3 Heat eta and phi'!Z$20</f>
        <v>0.31428327370669973</v>
      </c>
      <c r="AE144" s="700">
        <f>'3 Heat eta and phi'!AA$20</f>
        <v>0.32638671499685012</v>
      </c>
      <c r="AF144" s="700">
        <f>'3 Heat eta and phi'!AB$20</f>
        <v>0.32866456515327247</v>
      </c>
      <c r="AG144" s="700">
        <f>'3 Heat eta and phi'!AC$20</f>
        <v>0.32726578478118595</v>
      </c>
      <c r="AH144" s="700">
        <f>'3 Heat eta and phi'!AD$20</f>
        <v>0.33804828140726689</v>
      </c>
      <c r="AI144" s="700">
        <f>'3 Heat eta and phi'!AE$20</f>
        <v>0.35308368348877672</v>
      </c>
      <c r="AJ144" s="700">
        <f>'3 Heat eta and phi'!AF$20</f>
        <v>0.36127501605989543</v>
      </c>
      <c r="AK144" s="700">
        <f>'3 Heat eta and phi'!AG$20</f>
        <v>0.336314328692911</v>
      </c>
      <c r="AL144" s="700">
        <f>'3 Heat eta and phi'!AH$20</f>
        <v>0.34392257025756506</v>
      </c>
      <c r="AM144" s="700">
        <f>'3 Heat eta and phi'!AI$20</f>
        <v>0.36114628596185655</v>
      </c>
      <c r="AN144" s="700">
        <f>'3 Heat eta and phi'!AJ$20</f>
        <v>0.37061538562698515</v>
      </c>
      <c r="AO144" s="700">
        <f>'3 Heat eta and phi'!AK$20</f>
        <v>0.37678757180985728</v>
      </c>
      <c r="AP144" s="700">
        <f>'3 Heat eta and phi'!AL$20</f>
        <v>0.38741092067264526</v>
      </c>
      <c r="AQ144" s="700">
        <f>'3 Heat eta and phi'!AM$20</f>
        <v>0.383268005286727</v>
      </c>
      <c r="AR144" s="700">
        <f>'3 Heat eta and phi'!AN$20</f>
        <v>0.39361997933234427</v>
      </c>
      <c r="AS144" s="700">
        <f>'3 Heat eta and phi'!AO$20</f>
        <v>0.40715832414469166</v>
      </c>
      <c r="AT144" s="700">
        <f>'3 Heat eta and phi'!AP$20</f>
        <v>0.41465054901440324</v>
      </c>
      <c r="AU144" s="700">
        <f>'3 Heat eta and phi'!AQ$20</f>
        <v>0.40584455533179142</v>
      </c>
      <c r="AV144" s="700">
        <f>'3 Heat eta and phi'!AR$20</f>
        <v>0.4151583306213521</v>
      </c>
      <c r="AW144" s="700">
        <f>'3 Heat eta and phi'!AS$20</f>
        <v>0.43862096220278957</v>
      </c>
      <c r="AX144" s="700">
        <f>'3 Heat eta and phi'!AT$20</f>
        <v>0.44758791805257503</v>
      </c>
      <c r="AY144" s="700">
        <f>'3 Heat eta and phi'!AU$20</f>
        <v>0.44657128563417114</v>
      </c>
      <c r="AZ144" s="700">
        <f>'3 Heat eta and phi'!AV$20</f>
        <v>0.45050456715809217</v>
      </c>
      <c r="BA144" s="700">
        <f>'3 Heat eta and phi'!AW$20</f>
        <v>0.44928545717019908</v>
      </c>
      <c r="BB144" s="700">
        <f>'3 Heat eta and phi'!AX$20</f>
        <v>0.44282161656391661</v>
      </c>
      <c r="BC144" s="700">
        <f>'3 Heat eta and phi'!AY$20</f>
        <v>0.4474011718435042</v>
      </c>
      <c r="BD144" s="706"/>
      <c r="BE144" s="706"/>
      <c r="BF144" s="706"/>
      <c r="BG144" s="706"/>
      <c r="BH144" s="706"/>
      <c r="BI144" s="706"/>
    </row>
    <row r="145" spans="1:61" x14ac:dyDescent="0.2">
      <c r="A145" s="694" t="s">
        <v>6</v>
      </c>
      <c r="B145" s="694" t="s">
        <v>1013</v>
      </c>
      <c r="C145" s="694" t="s">
        <v>1020</v>
      </c>
      <c r="D145" s="694" t="s">
        <v>19</v>
      </c>
      <c r="E145" s="696" t="s">
        <v>1075</v>
      </c>
      <c r="F145" s="699" t="s">
        <v>1053</v>
      </c>
      <c r="G145" s="696" t="s">
        <v>13</v>
      </c>
      <c r="H145" s="706"/>
      <c r="I145" s="706"/>
      <c r="J145" s="706"/>
      <c r="K145" s="706"/>
      <c r="L145" s="706"/>
      <c r="M145" s="706"/>
      <c r="N145" s="706"/>
      <c r="O145" s="706"/>
      <c r="P145" s="706"/>
      <c r="Q145" s="706"/>
      <c r="R145" s="706"/>
      <c r="S145" s="706"/>
      <c r="T145" s="706"/>
      <c r="U145" s="706"/>
      <c r="V145" s="706"/>
      <c r="W145" s="706"/>
      <c r="X145" s="706"/>
      <c r="Y145" s="706"/>
      <c r="Z145" s="700">
        <f>'3 Heat eta and phi'!V$24</f>
        <v>0.40234622701331646</v>
      </c>
      <c r="AA145" s="700">
        <f>'3 Heat eta and phi'!W$24</f>
        <v>0.40435425914183065</v>
      </c>
      <c r="AB145" s="700">
        <f>'3 Heat eta and phi'!X$24</f>
        <v>0.40271612766856901</v>
      </c>
      <c r="AC145" s="700">
        <f>'3 Heat eta and phi'!Y$24</f>
        <v>0.402134855210315</v>
      </c>
      <c r="AD145" s="700">
        <f>'3 Heat eta and phi'!Z$24</f>
        <v>0.40250475586556766</v>
      </c>
      <c r="AE145" s="700">
        <f>'3 Heat eta and phi'!AA$24</f>
        <v>0.40160642570281135</v>
      </c>
      <c r="AF145" s="700">
        <f>'3 Heat eta and phi'!AB$24</f>
        <v>0.40202916930881427</v>
      </c>
      <c r="AG145" s="700">
        <f>'3 Heat eta and phi'!AC$24</f>
        <v>0.40409004438807872</v>
      </c>
      <c r="AH145" s="700">
        <f>'3 Heat eta and phi'!AD$24</f>
        <v>0.40414288733882908</v>
      </c>
      <c r="AI145" s="700">
        <f>'3 Heat eta and phi'!AE$24</f>
        <v>0.40340308602832387</v>
      </c>
      <c r="AJ145" s="700">
        <f>'3 Heat eta and phi'!AF$24</f>
        <v>0.4022933840625661</v>
      </c>
      <c r="AK145" s="700">
        <f>'3 Heat eta and phi'!AG$24</f>
        <v>0.39996829422954983</v>
      </c>
      <c r="AL145" s="700">
        <f>'3 Heat eta and phi'!AH$24</f>
        <v>0.40007398013105056</v>
      </c>
      <c r="AM145" s="700">
        <f>'3 Heat eta and phi'!AI$24</f>
        <v>0.40255759881631803</v>
      </c>
      <c r="AN145" s="700">
        <f>'3 Heat eta and phi'!AJ$24</f>
        <v>0.40165926865356172</v>
      </c>
      <c r="AO145" s="700">
        <f>'3 Heat eta and phi'!AK$24</f>
        <v>0.40292749947157058</v>
      </c>
      <c r="AP145" s="700">
        <f>'3 Heat eta and phi'!AL$24</f>
        <v>0.40113083914605796</v>
      </c>
      <c r="AQ145" s="700">
        <f>'3 Heat eta and phi'!AM$24</f>
        <v>0.39965123652504764</v>
      </c>
      <c r="AR145" s="700">
        <f>'3 Heat eta and phi'!AN$24</f>
        <v>0.40329740012682325</v>
      </c>
      <c r="AS145" s="700">
        <f>'3 Heat eta and phi'!AO$24</f>
        <v>0.40091946734305661</v>
      </c>
      <c r="AT145" s="700">
        <f>'3 Heat eta and phi'!AP$24</f>
        <v>0.40070809554005504</v>
      </c>
      <c r="AU145" s="700">
        <f>'3 Heat eta and phi'!AQ$24</f>
        <v>0.40012682308180103</v>
      </c>
      <c r="AV145" s="700">
        <f>'3 Heat eta and phi'!AR$24</f>
        <v>0.40097231029380687</v>
      </c>
      <c r="AW145" s="700">
        <f>'3 Heat eta and phi'!AS$24</f>
        <v>0.40123652504755869</v>
      </c>
      <c r="AX145" s="700">
        <f>'3 Heat eta and phi'!AT$24</f>
        <v>0.40054956668780395</v>
      </c>
      <c r="AY145" s="700">
        <f>'3 Heat eta and phi'!AU$24</f>
        <v>0.40033819488480238</v>
      </c>
      <c r="AZ145" s="700">
        <f>'3 Heat eta and phi'!AV$24</f>
        <v>0.40065525258930468</v>
      </c>
      <c r="BA145" s="700">
        <f>'3 Heat eta and phi'!AW$24</f>
        <v>0.40039103783555285</v>
      </c>
      <c r="BB145" s="700">
        <f>'3 Heat eta and phi'!AX$24</f>
        <v>0.40017966603255128</v>
      </c>
      <c r="BC145" s="700">
        <f>'3 Heat eta and phi'!AY$24</f>
        <v>0.40023250898330165</v>
      </c>
      <c r="BD145" s="706"/>
      <c r="BE145" s="706"/>
      <c r="BF145" s="706"/>
      <c r="BG145" s="706"/>
      <c r="BH145" s="706"/>
      <c r="BI145" s="706"/>
    </row>
    <row r="146" spans="1:61" s="695" customFormat="1" x14ac:dyDescent="0.2">
      <c r="A146" s="695" t="s">
        <v>6</v>
      </c>
      <c r="B146" s="695" t="s">
        <v>1013</v>
      </c>
      <c r="C146" s="695" t="s">
        <v>1020</v>
      </c>
      <c r="D146" s="695" t="s">
        <v>64</v>
      </c>
      <c r="G146" s="695" t="s">
        <v>9</v>
      </c>
      <c r="Z146" s="695">
        <v>-1</v>
      </c>
      <c r="AA146" s="695">
        <v>-1</v>
      </c>
      <c r="AD146" s="695">
        <v>-1</v>
      </c>
      <c r="AF146" s="695">
        <v>-1</v>
      </c>
      <c r="AR146" s="695">
        <v>-2</v>
      </c>
    </row>
    <row r="147" spans="1:61" x14ac:dyDescent="0.2">
      <c r="A147" s="694" t="s">
        <v>6</v>
      </c>
      <c r="B147" s="694" t="s">
        <v>1013</v>
      </c>
      <c r="C147" s="694" t="s">
        <v>1020</v>
      </c>
      <c r="D147" s="694" t="s">
        <v>64</v>
      </c>
      <c r="E147" s="696" t="s">
        <v>1075</v>
      </c>
      <c r="F147" s="699" t="s">
        <v>1053</v>
      </c>
      <c r="G147" s="694" t="s">
        <v>11</v>
      </c>
      <c r="H147" s="705"/>
      <c r="I147" s="705"/>
      <c r="J147" s="705"/>
      <c r="K147" s="705"/>
      <c r="L147" s="705"/>
      <c r="M147" s="705"/>
      <c r="N147" s="705"/>
      <c r="O147" s="705"/>
      <c r="P147" s="705"/>
      <c r="Q147" s="705"/>
      <c r="R147" s="705"/>
      <c r="S147" s="705"/>
      <c r="T147" s="705"/>
      <c r="U147" s="705"/>
      <c r="V147" s="705"/>
      <c r="W147" s="705"/>
      <c r="X147" s="705"/>
      <c r="Y147" s="705"/>
      <c r="Z147" s="694">
        <f>1</f>
        <v>1</v>
      </c>
      <c r="AA147" s="694">
        <f>1</f>
        <v>1</v>
      </c>
      <c r="AB147" s="705"/>
      <c r="AC147" s="705"/>
      <c r="AD147" s="694">
        <v>1</v>
      </c>
      <c r="AE147" s="705"/>
      <c r="AF147" s="694">
        <v>1</v>
      </c>
      <c r="AG147" s="705"/>
      <c r="AH147" s="705"/>
      <c r="AI147" s="705"/>
      <c r="AJ147" s="705"/>
      <c r="AK147" s="705"/>
      <c r="AL147" s="705"/>
      <c r="AM147" s="705"/>
      <c r="AN147" s="705"/>
      <c r="AO147" s="705"/>
      <c r="AP147" s="705"/>
      <c r="AQ147" s="705"/>
      <c r="AR147" s="694">
        <v>1</v>
      </c>
      <c r="AS147" s="705"/>
      <c r="AT147" s="705"/>
      <c r="AU147" s="705"/>
      <c r="AV147" s="705"/>
      <c r="AW147" s="705"/>
      <c r="AX147" s="705"/>
      <c r="AY147" s="705"/>
      <c r="AZ147" s="705"/>
      <c r="BA147" s="705"/>
      <c r="BB147" s="705"/>
      <c r="BC147" s="705"/>
      <c r="BD147" s="705"/>
      <c r="BE147" s="705"/>
      <c r="BF147" s="705"/>
      <c r="BG147" s="705"/>
      <c r="BH147" s="705"/>
      <c r="BI147" s="705"/>
    </row>
    <row r="148" spans="1:61" x14ac:dyDescent="0.2">
      <c r="A148" s="694" t="s">
        <v>6</v>
      </c>
      <c r="B148" s="694" t="s">
        <v>1013</v>
      </c>
      <c r="C148" s="694" t="s">
        <v>1020</v>
      </c>
      <c r="D148" s="694" t="s">
        <v>64</v>
      </c>
      <c r="E148" s="696" t="s">
        <v>1075</v>
      </c>
      <c r="F148" s="699" t="s">
        <v>1053</v>
      </c>
      <c r="G148" s="696" t="s">
        <v>12</v>
      </c>
      <c r="H148" s="706"/>
      <c r="I148" s="706"/>
      <c r="J148" s="706"/>
      <c r="K148" s="706"/>
      <c r="L148" s="706"/>
      <c r="M148" s="706"/>
      <c r="N148" s="706"/>
      <c r="O148" s="706"/>
      <c r="P148" s="706"/>
      <c r="Q148" s="706"/>
      <c r="R148" s="706"/>
      <c r="S148" s="706"/>
      <c r="T148" s="706"/>
      <c r="U148" s="706"/>
      <c r="V148" s="706"/>
      <c r="W148" s="706"/>
      <c r="X148" s="706"/>
      <c r="Y148" s="706"/>
      <c r="Z148" s="700">
        <f>'3 Heat eta and phi'!V$20</f>
        <v>0.28285577134714029</v>
      </c>
      <c r="AA148" s="700">
        <f>'3 Heat eta and phi'!W$20</f>
        <v>0.27873423627915395</v>
      </c>
      <c r="AB148" s="706"/>
      <c r="AC148" s="706"/>
      <c r="AD148" s="700">
        <f>'3 Heat eta and phi'!Z$20</f>
        <v>0.31428327370669973</v>
      </c>
      <c r="AE148" s="706"/>
      <c r="AF148" s="700">
        <f>'3 Heat eta and phi'!AB$20</f>
        <v>0.32866456515327247</v>
      </c>
      <c r="AG148" s="706"/>
      <c r="AH148" s="706"/>
      <c r="AI148" s="706"/>
      <c r="AJ148" s="706"/>
      <c r="AK148" s="706"/>
      <c r="AL148" s="706"/>
      <c r="AM148" s="706"/>
      <c r="AN148" s="706"/>
      <c r="AO148" s="706"/>
      <c r="AP148" s="706"/>
      <c r="AQ148" s="706"/>
      <c r="AR148" s="700">
        <f>'3 Heat eta and phi'!AN$20</f>
        <v>0.39361997933234427</v>
      </c>
      <c r="AS148" s="706"/>
      <c r="AT148" s="706"/>
      <c r="AU148" s="706"/>
      <c r="AV148" s="706"/>
      <c r="AW148" s="706"/>
      <c r="AX148" s="706"/>
      <c r="AY148" s="706"/>
      <c r="AZ148" s="706"/>
      <c r="BA148" s="706"/>
      <c r="BB148" s="706"/>
      <c r="BC148" s="706"/>
      <c r="BD148" s="706"/>
      <c r="BE148" s="706"/>
      <c r="BF148" s="706"/>
      <c r="BG148" s="706"/>
      <c r="BH148" s="706"/>
      <c r="BI148" s="706"/>
    </row>
    <row r="149" spans="1:61" x14ac:dyDescent="0.2">
      <c r="A149" s="694" t="s">
        <v>6</v>
      </c>
      <c r="B149" s="694" t="s">
        <v>1013</v>
      </c>
      <c r="C149" s="694" t="s">
        <v>1020</v>
      </c>
      <c r="D149" s="694" t="s">
        <v>64</v>
      </c>
      <c r="E149" s="696" t="s">
        <v>1075</v>
      </c>
      <c r="F149" s="699" t="s">
        <v>1053</v>
      </c>
      <c r="G149" s="696" t="s">
        <v>13</v>
      </c>
      <c r="H149" s="706"/>
      <c r="I149" s="706"/>
      <c r="J149" s="706"/>
      <c r="K149" s="706"/>
      <c r="L149" s="706"/>
      <c r="M149" s="706"/>
      <c r="N149" s="706"/>
      <c r="O149" s="706"/>
      <c r="P149" s="706"/>
      <c r="Q149" s="706"/>
      <c r="R149" s="706"/>
      <c r="S149" s="706"/>
      <c r="T149" s="706"/>
      <c r="U149" s="706"/>
      <c r="V149" s="706"/>
      <c r="W149" s="706"/>
      <c r="X149" s="706"/>
      <c r="Y149" s="706"/>
      <c r="Z149" s="700">
        <f>'3 Heat eta and phi'!V$24</f>
        <v>0.40234622701331646</v>
      </c>
      <c r="AA149" s="700">
        <f>'3 Heat eta and phi'!W$24</f>
        <v>0.40435425914183065</v>
      </c>
      <c r="AB149" s="706"/>
      <c r="AC149" s="706"/>
      <c r="AD149" s="700">
        <f>'3 Heat eta and phi'!Z$24</f>
        <v>0.40250475586556766</v>
      </c>
      <c r="AE149" s="706"/>
      <c r="AF149" s="700">
        <f>'3 Heat eta and phi'!AB$24</f>
        <v>0.40202916930881427</v>
      </c>
      <c r="AG149" s="706"/>
      <c r="AH149" s="706"/>
      <c r="AI149" s="706"/>
      <c r="AJ149" s="706"/>
      <c r="AK149" s="706"/>
      <c r="AL149" s="706"/>
      <c r="AM149" s="706"/>
      <c r="AN149" s="706"/>
      <c r="AO149" s="706"/>
      <c r="AP149" s="706"/>
      <c r="AQ149" s="706"/>
      <c r="AR149" s="700">
        <f>'3 Heat eta and phi'!AN$24</f>
        <v>0.40329740012682325</v>
      </c>
      <c r="AS149" s="706"/>
      <c r="AT149" s="706"/>
      <c r="AU149" s="706"/>
      <c r="AV149" s="706"/>
      <c r="AW149" s="706"/>
      <c r="AX149" s="706"/>
      <c r="AY149" s="706"/>
      <c r="AZ149" s="706"/>
      <c r="BA149" s="706"/>
      <c r="BB149" s="706"/>
      <c r="BC149" s="706"/>
      <c r="BD149" s="706"/>
      <c r="BE149" s="706"/>
      <c r="BF149" s="706"/>
      <c r="BG149" s="706"/>
      <c r="BH149" s="706"/>
      <c r="BI149" s="706"/>
    </row>
    <row r="150" spans="1:61" s="695" customFormat="1" x14ac:dyDescent="0.2">
      <c r="A150" s="695" t="s">
        <v>6</v>
      </c>
      <c r="B150" s="695" t="s">
        <v>1013</v>
      </c>
      <c r="C150" s="695" t="s">
        <v>1020</v>
      </c>
      <c r="D150" s="695" t="s">
        <v>22</v>
      </c>
      <c r="G150" s="695" t="s">
        <v>9</v>
      </c>
      <c r="BB150" s="695">
        <v>-1</v>
      </c>
      <c r="BC150" s="695">
        <v>-1</v>
      </c>
    </row>
    <row r="151" spans="1:61" x14ac:dyDescent="0.2">
      <c r="A151" s="694" t="s">
        <v>6</v>
      </c>
      <c r="B151" s="694" t="s">
        <v>1013</v>
      </c>
      <c r="C151" s="694" t="s">
        <v>1020</v>
      </c>
      <c r="D151" s="694" t="s">
        <v>22</v>
      </c>
      <c r="E151" s="696" t="s">
        <v>1075</v>
      </c>
      <c r="F151" s="699" t="s">
        <v>1053</v>
      </c>
      <c r="G151" s="694" t="s">
        <v>11</v>
      </c>
      <c r="H151" s="705"/>
      <c r="I151" s="705"/>
      <c r="J151" s="705"/>
      <c r="K151" s="705"/>
      <c r="L151" s="705"/>
      <c r="M151" s="705"/>
      <c r="N151" s="705"/>
      <c r="O151" s="705"/>
      <c r="P151" s="705"/>
      <c r="Q151" s="705"/>
      <c r="R151" s="705"/>
      <c r="S151" s="705"/>
      <c r="T151" s="705"/>
      <c r="U151" s="705"/>
      <c r="V151" s="705"/>
      <c r="W151" s="705"/>
      <c r="X151" s="705"/>
      <c r="Y151" s="705"/>
      <c r="Z151" s="705"/>
      <c r="AA151" s="705"/>
      <c r="AB151" s="705"/>
      <c r="AC151" s="705"/>
      <c r="AD151" s="705"/>
      <c r="AE151" s="705"/>
      <c r="AF151" s="705"/>
      <c r="AG151" s="705"/>
      <c r="AH151" s="705"/>
      <c r="AI151" s="705"/>
      <c r="AJ151" s="705"/>
      <c r="AK151" s="705"/>
      <c r="AL151" s="705"/>
      <c r="AM151" s="705"/>
      <c r="AN151" s="705"/>
      <c r="AO151" s="705"/>
      <c r="AP151" s="705"/>
      <c r="AQ151" s="705"/>
      <c r="AR151" s="705"/>
      <c r="AS151" s="705"/>
      <c r="AT151" s="705"/>
      <c r="AU151" s="705"/>
      <c r="AV151" s="705"/>
      <c r="AW151" s="705"/>
      <c r="AX151" s="705"/>
      <c r="AY151" s="705"/>
      <c r="AZ151" s="705"/>
      <c r="BA151" s="705"/>
      <c r="BB151" s="694">
        <v>1</v>
      </c>
      <c r="BC151" s="694">
        <v>1</v>
      </c>
      <c r="BD151" s="705"/>
      <c r="BE151" s="705"/>
      <c r="BF151" s="705"/>
      <c r="BG151" s="705"/>
      <c r="BH151" s="705"/>
      <c r="BI151" s="705"/>
    </row>
    <row r="152" spans="1:61" x14ac:dyDescent="0.2">
      <c r="A152" s="694" t="s">
        <v>6</v>
      </c>
      <c r="B152" s="694" t="s">
        <v>1013</v>
      </c>
      <c r="C152" s="694" t="s">
        <v>1020</v>
      </c>
      <c r="D152" s="694" t="s">
        <v>22</v>
      </c>
      <c r="E152" s="696" t="s">
        <v>1075</v>
      </c>
      <c r="F152" s="699" t="s">
        <v>1053</v>
      </c>
      <c r="G152" s="696" t="s">
        <v>12</v>
      </c>
      <c r="H152" s="706"/>
      <c r="I152" s="706"/>
      <c r="J152" s="706"/>
      <c r="K152" s="706"/>
      <c r="L152" s="706"/>
      <c r="M152" s="706"/>
      <c r="N152" s="706"/>
      <c r="O152" s="706"/>
      <c r="P152" s="706"/>
      <c r="Q152" s="706"/>
      <c r="R152" s="706"/>
      <c r="S152" s="706"/>
      <c r="T152" s="706"/>
      <c r="U152" s="706"/>
      <c r="V152" s="706"/>
      <c r="W152" s="706"/>
      <c r="X152" s="706"/>
      <c r="Y152" s="706"/>
      <c r="Z152" s="706"/>
      <c r="AA152" s="706"/>
      <c r="AB152" s="706"/>
      <c r="AC152" s="706"/>
      <c r="AD152" s="706"/>
      <c r="AE152" s="706"/>
      <c r="AF152" s="706"/>
      <c r="AG152" s="706"/>
      <c r="AH152" s="706"/>
      <c r="AI152" s="706"/>
      <c r="AJ152" s="706"/>
      <c r="AK152" s="706"/>
      <c r="AL152" s="706"/>
      <c r="AM152" s="706"/>
      <c r="AN152" s="706"/>
      <c r="AO152" s="706"/>
      <c r="AP152" s="706"/>
      <c r="AQ152" s="706"/>
      <c r="AR152" s="706"/>
      <c r="AS152" s="706"/>
      <c r="AT152" s="706"/>
      <c r="AU152" s="706"/>
      <c r="AV152" s="706"/>
      <c r="AW152" s="706"/>
      <c r="AX152" s="706"/>
      <c r="AY152" s="706"/>
      <c r="AZ152" s="706"/>
      <c r="BA152" s="706"/>
      <c r="BB152" s="700">
        <f>'3 Heat eta and phi'!AX$20</f>
        <v>0.44282161656391661</v>
      </c>
      <c r="BC152" s="700">
        <f>'3 Heat eta and phi'!AY$20</f>
        <v>0.4474011718435042</v>
      </c>
      <c r="BD152" s="706"/>
      <c r="BE152" s="706"/>
      <c r="BF152" s="706"/>
      <c r="BG152" s="706"/>
      <c r="BH152" s="706"/>
      <c r="BI152" s="706"/>
    </row>
    <row r="153" spans="1:61" x14ac:dyDescent="0.2">
      <c r="A153" s="694" t="s">
        <v>6</v>
      </c>
      <c r="B153" s="694" t="s">
        <v>1013</v>
      </c>
      <c r="C153" s="694" t="s">
        <v>1020</v>
      </c>
      <c r="D153" s="694" t="s">
        <v>22</v>
      </c>
      <c r="E153" s="696" t="s">
        <v>1075</v>
      </c>
      <c r="F153" s="699" t="s">
        <v>1053</v>
      </c>
      <c r="G153" s="696" t="s">
        <v>13</v>
      </c>
      <c r="H153" s="706"/>
      <c r="I153" s="706"/>
      <c r="J153" s="706"/>
      <c r="K153" s="706"/>
      <c r="L153" s="706"/>
      <c r="M153" s="706"/>
      <c r="N153" s="706"/>
      <c r="O153" s="706"/>
      <c r="P153" s="706"/>
      <c r="Q153" s="706"/>
      <c r="R153" s="706"/>
      <c r="S153" s="706"/>
      <c r="T153" s="706"/>
      <c r="U153" s="706"/>
      <c r="V153" s="706"/>
      <c r="W153" s="706"/>
      <c r="X153" s="706"/>
      <c r="Y153" s="706"/>
      <c r="Z153" s="706"/>
      <c r="AA153" s="706"/>
      <c r="AB153" s="706"/>
      <c r="AC153" s="706"/>
      <c r="AD153" s="706"/>
      <c r="AE153" s="706"/>
      <c r="AF153" s="706"/>
      <c r="AG153" s="706"/>
      <c r="AH153" s="706"/>
      <c r="AI153" s="706"/>
      <c r="AJ153" s="706"/>
      <c r="AK153" s="706"/>
      <c r="AL153" s="706"/>
      <c r="AM153" s="706"/>
      <c r="AN153" s="706"/>
      <c r="AO153" s="706"/>
      <c r="AP153" s="706"/>
      <c r="AQ153" s="706"/>
      <c r="AR153" s="706"/>
      <c r="AS153" s="706"/>
      <c r="AT153" s="706"/>
      <c r="AU153" s="706"/>
      <c r="AV153" s="706"/>
      <c r="AW153" s="706"/>
      <c r="AX153" s="706"/>
      <c r="AY153" s="706"/>
      <c r="AZ153" s="706"/>
      <c r="BA153" s="706"/>
      <c r="BB153" s="700">
        <f>'3 Heat eta and phi'!AX$24</f>
        <v>0.40017966603255128</v>
      </c>
      <c r="BC153" s="700">
        <f>'3 Heat eta and phi'!AY$24</f>
        <v>0.40023250898330165</v>
      </c>
      <c r="BD153" s="706"/>
      <c r="BE153" s="706"/>
      <c r="BF153" s="706"/>
      <c r="BG153" s="706"/>
      <c r="BH153" s="706"/>
      <c r="BI153" s="706"/>
    </row>
    <row r="154" spans="1:61" s="695" customFormat="1" x14ac:dyDescent="0.2">
      <c r="A154" s="695" t="s">
        <v>6</v>
      </c>
      <c r="B154" s="695" t="s">
        <v>1013</v>
      </c>
      <c r="C154" s="695" t="s">
        <v>1020</v>
      </c>
      <c r="D154" s="695" t="s">
        <v>16</v>
      </c>
      <c r="G154" s="695" t="s">
        <v>9</v>
      </c>
      <c r="Z154" s="695">
        <v>-41</v>
      </c>
      <c r="AA154" s="695">
        <v>-34</v>
      </c>
      <c r="AB154" s="695">
        <v>-19</v>
      </c>
      <c r="AC154" s="695">
        <v>-18</v>
      </c>
      <c r="AD154" s="695">
        <v>-17</v>
      </c>
      <c r="AE154" s="695">
        <v>-2</v>
      </c>
      <c r="AF154" s="695">
        <v>-2</v>
      </c>
      <c r="AG154" s="695">
        <v>-1</v>
      </c>
      <c r="AH154" s="695">
        <v>-1</v>
      </c>
      <c r="AI154" s="695">
        <v>-3</v>
      </c>
      <c r="AJ154" s="695">
        <v>-3</v>
      </c>
      <c r="AK154" s="695">
        <v>-2</v>
      </c>
      <c r="AL154" s="695">
        <v>-2</v>
      </c>
      <c r="AM154" s="695">
        <v>-1</v>
      </c>
      <c r="AN154" s="695">
        <v>-2</v>
      </c>
      <c r="AO154" s="695">
        <v>-5</v>
      </c>
      <c r="AP154" s="695">
        <v>-16</v>
      </c>
      <c r="AQ154" s="695">
        <v>-19</v>
      </c>
      <c r="AR154" s="695">
        <v>-23</v>
      </c>
      <c r="AS154" s="695">
        <v>-51</v>
      </c>
      <c r="AT154" s="695">
        <v>-66</v>
      </c>
      <c r="AU154" s="695">
        <v>-35</v>
      </c>
      <c r="AV154" s="695">
        <v>-8</v>
      </c>
      <c r="AW154" s="695">
        <v>-74</v>
      </c>
      <c r="AX154" s="695">
        <v>-68</v>
      </c>
      <c r="AY154" s="695">
        <v>-216</v>
      </c>
      <c r="AZ154" s="695">
        <v>-195</v>
      </c>
      <c r="BA154" s="695">
        <v>-210</v>
      </c>
      <c r="BB154" s="695">
        <v>-48</v>
      </c>
    </row>
    <row r="155" spans="1:61" x14ac:dyDescent="0.2">
      <c r="A155" s="694" t="s">
        <v>6</v>
      </c>
      <c r="B155" s="694" t="s">
        <v>1013</v>
      </c>
      <c r="C155" s="694" t="s">
        <v>1020</v>
      </c>
      <c r="D155" s="694" t="s">
        <v>16</v>
      </c>
      <c r="E155" s="696" t="s">
        <v>1075</v>
      </c>
      <c r="F155" s="699" t="s">
        <v>1053</v>
      </c>
      <c r="G155" s="694" t="s">
        <v>11</v>
      </c>
      <c r="H155" s="705"/>
      <c r="I155" s="705"/>
      <c r="J155" s="705"/>
      <c r="K155" s="705"/>
      <c r="L155" s="705"/>
      <c r="M155" s="705"/>
      <c r="N155" s="705"/>
      <c r="O155" s="705"/>
      <c r="P155" s="705"/>
      <c r="Q155" s="705"/>
      <c r="R155" s="705"/>
      <c r="S155" s="705"/>
      <c r="T155" s="705"/>
      <c r="U155" s="705"/>
      <c r="V155" s="705"/>
      <c r="W155" s="705"/>
      <c r="X155" s="705"/>
      <c r="Y155" s="705"/>
      <c r="Z155" s="694">
        <v>1</v>
      </c>
      <c r="AA155" s="694">
        <v>1</v>
      </c>
      <c r="AB155" s="694">
        <v>1</v>
      </c>
      <c r="AC155" s="694">
        <v>1</v>
      </c>
      <c r="AD155" s="694">
        <v>1</v>
      </c>
      <c r="AE155" s="694">
        <v>1</v>
      </c>
      <c r="AF155" s="694">
        <v>1</v>
      </c>
      <c r="AG155" s="694">
        <v>1</v>
      </c>
      <c r="AH155" s="694">
        <v>1</v>
      </c>
      <c r="AI155" s="694">
        <v>1</v>
      </c>
      <c r="AJ155" s="694">
        <v>1</v>
      </c>
      <c r="AK155" s="694">
        <v>1</v>
      </c>
      <c r="AL155" s="694">
        <v>1</v>
      </c>
      <c r="AM155" s="694">
        <v>1</v>
      </c>
      <c r="AN155" s="694">
        <v>1</v>
      </c>
      <c r="AO155" s="694">
        <v>1</v>
      </c>
      <c r="AP155" s="694">
        <v>1</v>
      </c>
      <c r="AQ155" s="694">
        <v>1</v>
      </c>
      <c r="AR155" s="694">
        <v>1</v>
      </c>
      <c r="AS155" s="694">
        <v>1</v>
      </c>
      <c r="AT155" s="694">
        <v>1</v>
      </c>
      <c r="AU155" s="694">
        <v>1</v>
      </c>
      <c r="AV155" s="694">
        <v>1</v>
      </c>
      <c r="AW155" s="694">
        <v>1</v>
      </c>
      <c r="AX155" s="694">
        <v>1</v>
      </c>
      <c r="AY155" s="694">
        <v>1</v>
      </c>
      <c r="AZ155" s="694">
        <v>1</v>
      </c>
      <c r="BA155" s="694">
        <v>1</v>
      </c>
      <c r="BB155" s="694">
        <v>1</v>
      </c>
      <c r="BC155" s="705"/>
      <c r="BD155" s="705"/>
      <c r="BE155" s="705"/>
      <c r="BF155" s="705"/>
      <c r="BG155" s="705"/>
      <c r="BH155" s="705"/>
      <c r="BI155" s="705"/>
    </row>
    <row r="156" spans="1:61" x14ac:dyDescent="0.2">
      <c r="A156" s="694" t="s">
        <v>6</v>
      </c>
      <c r="B156" s="694" t="s">
        <v>1013</v>
      </c>
      <c r="C156" s="694" t="s">
        <v>1020</v>
      </c>
      <c r="D156" s="694" t="s">
        <v>16</v>
      </c>
      <c r="E156" s="696" t="s">
        <v>1075</v>
      </c>
      <c r="F156" s="699" t="s">
        <v>1053</v>
      </c>
      <c r="G156" s="696" t="s">
        <v>12</v>
      </c>
      <c r="H156" s="706"/>
      <c r="I156" s="706"/>
      <c r="J156" s="706"/>
      <c r="K156" s="706"/>
      <c r="L156" s="706"/>
      <c r="M156" s="706"/>
      <c r="N156" s="706"/>
      <c r="O156" s="706"/>
      <c r="P156" s="706"/>
      <c r="Q156" s="706"/>
      <c r="R156" s="706"/>
      <c r="S156" s="706"/>
      <c r="T156" s="706"/>
      <c r="U156" s="706"/>
      <c r="V156" s="706"/>
      <c r="W156" s="706"/>
      <c r="X156" s="706"/>
      <c r="Y156" s="706"/>
      <c r="Z156" s="700">
        <f>'3 Heat eta and phi'!V$20</f>
        <v>0.28285577134714029</v>
      </c>
      <c r="AA156" s="700">
        <f>'3 Heat eta and phi'!W$20</f>
        <v>0.27873423627915395</v>
      </c>
      <c r="AB156" s="700">
        <f>'3 Heat eta and phi'!X$20</f>
        <v>0.30307632471533119</v>
      </c>
      <c r="AC156" s="700">
        <f>'3 Heat eta and phi'!Y$20</f>
        <v>0.30222719842934154</v>
      </c>
      <c r="AD156" s="700">
        <f>'3 Heat eta and phi'!Z$20</f>
        <v>0.31428327370669973</v>
      </c>
      <c r="AE156" s="700">
        <f>'3 Heat eta and phi'!AA$20</f>
        <v>0.32638671499685012</v>
      </c>
      <c r="AF156" s="700">
        <f>'3 Heat eta and phi'!AB$20</f>
        <v>0.32866456515327247</v>
      </c>
      <c r="AG156" s="700">
        <f>'3 Heat eta and phi'!AC$20</f>
        <v>0.32726578478118595</v>
      </c>
      <c r="AH156" s="700">
        <f>'3 Heat eta and phi'!AD$20</f>
        <v>0.33804828140726689</v>
      </c>
      <c r="AI156" s="700">
        <f>'3 Heat eta and phi'!AE$20</f>
        <v>0.35308368348877672</v>
      </c>
      <c r="AJ156" s="700">
        <f>'3 Heat eta and phi'!AF$20</f>
        <v>0.36127501605989543</v>
      </c>
      <c r="AK156" s="700">
        <f>'3 Heat eta and phi'!AG$20</f>
        <v>0.336314328692911</v>
      </c>
      <c r="AL156" s="700">
        <f>'3 Heat eta and phi'!AH$20</f>
        <v>0.34392257025756506</v>
      </c>
      <c r="AM156" s="700">
        <f>'3 Heat eta and phi'!AI$20</f>
        <v>0.36114628596185655</v>
      </c>
      <c r="AN156" s="700">
        <f>'3 Heat eta and phi'!AJ$20</f>
        <v>0.37061538562698515</v>
      </c>
      <c r="AO156" s="700">
        <f>'3 Heat eta and phi'!AK$20</f>
        <v>0.37678757180985728</v>
      </c>
      <c r="AP156" s="700">
        <f>'3 Heat eta and phi'!AL$20</f>
        <v>0.38741092067264526</v>
      </c>
      <c r="AQ156" s="700">
        <f>'3 Heat eta and phi'!AM$20</f>
        <v>0.383268005286727</v>
      </c>
      <c r="AR156" s="700">
        <f>'3 Heat eta and phi'!AN$20</f>
        <v>0.39361997933234427</v>
      </c>
      <c r="AS156" s="700">
        <f>'3 Heat eta and phi'!AO$20</f>
        <v>0.40715832414469166</v>
      </c>
      <c r="AT156" s="700">
        <f>'3 Heat eta and phi'!AP$20</f>
        <v>0.41465054901440324</v>
      </c>
      <c r="AU156" s="700">
        <f>'3 Heat eta and phi'!AQ$20</f>
        <v>0.40584455533179142</v>
      </c>
      <c r="AV156" s="700">
        <f>'3 Heat eta and phi'!AR$20</f>
        <v>0.4151583306213521</v>
      </c>
      <c r="AW156" s="700">
        <f>'3 Heat eta and phi'!AS$20</f>
        <v>0.43862096220278957</v>
      </c>
      <c r="AX156" s="700">
        <f>'3 Heat eta and phi'!AT$20</f>
        <v>0.44758791805257503</v>
      </c>
      <c r="AY156" s="700">
        <f>'3 Heat eta and phi'!AU$20</f>
        <v>0.44657128563417114</v>
      </c>
      <c r="AZ156" s="700">
        <f>'3 Heat eta and phi'!AV$20</f>
        <v>0.45050456715809217</v>
      </c>
      <c r="BA156" s="700">
        <f>'3 Heat eta and phi'!AW$20</f>
        <v>0.44928545717019908</v>
      </c>
      <c r="BB156" s="700">
        <f>'3 Heat eta and phi'!AX$20</f>
        <v>0.44282161656391661</v>
      </c>
      <c r="BC156" s="706"/>
      <c r="BD156" s="706"/>
      <c r="BE156" s="706"/>
      <c r="BF156" s="706"/>
      <c r="BG156" s="706"/>
      <c r="BH156" s="706"/>
      <c r="BI156" s="706"/>
    </row>
    <row r="157" spans="1:61" x14ac:dyDescent="0.2">
      <c r="A157" s="694" t="s">
        <v>6</v>
      </c>
      <c r="B157" s="694" t="s">
        <v>1013</v>
      </c>
      <c r="C157" s="694" t="s">
        <v>1020</v>
      </c>
      <c r="D157" s="694" t="s">
        <v>16</v>
      </c>
      <c r="E157" s="696" t="s">
        <v>1075</v>
      </c>
      <c r="F157" s="699" t="s">
        <v>1053</v>
      </c>
      <c r="G157" s="696" t="s">
        <v>13</v>
      </c>
      <c r="H157" s="706"/>
      <c r="I157" s="706"/>
      <c r="J157" s="706"/>
      <c r="K157" s="706"/>
      <c r="L157" s="706"/>
      <c r="M157" s="706"/>
      <c r="N157" s="706"/>
      <c r="O157" s="706"/>
      <c r="P157" s="706"/>
      <c r="Q157" s="706"/>
      <c r="R157" s="706"/>
      <c r="S157" s="706"/>
      <c r="T157" s="706"/>
      <c r="U157" s="706"/>
      <c r="V157" s="706"/>
      <c r="W157" s="706"/>
      <c r="X157" s="706"/>
      <c r="Y157" s="706"/>
      <c r="Z157" s="700">
        <f>'3 Heat eta and phi'!V$24</f>
        <v>0.40234622701331646</v>
      </c>
      <c r="AA157" s="700">
        <f>'3 Heat eta and phi'!W$24</f>
        <v>0.40435425914183065</v>
      </c>
      <c r="AB157" s="700">
        <f>'3 Heat eta and phi'!X$24</f>
        <v>0.40271612766856901</v>
      </c>
      <c r="AC157" s="700">
        <f>'3 Heat eta and phi'!Y$24</f>
        <v>0.402134855210315</v>
      </c>
      <c r="AD157" s="700">
        <f>'3 Heat eta and phi'!Z$24</f>
        <v>0.40250475586556766</v>
      </c>
      <c r="AE157" s="700">
        <f>'3 Heat eta and phi'!AA$24</f>
        <v>0.40160642570281135</v>
      </c>
      <c r="AF157" s="700">
        <f>'3 Heat eta and phi'!AB$24</f>
        <v>0.40202916930881427</v>
      </c>
      <c r="AG157" s="700">
        <f>'3 Heat eta and phi'!AC$24</f>
        <v>0.40409004438807872</v>
      </c>
      <c r="AH157" s="700">
        <f>'3 Heat eta and phi'!AD$24</f>
        <v>0.40414288733882908</v>
      </c>
      <c r="AI157" s="700">
        <f>'3 Heat eta and phi'!AE$24</f>
        <v>0.40340308602832387</v>
      </c>
      <c r="AJ157" s="700">
        <f>'3 Heat eta and phi'!AF$24</f>
        <v>0.4022933840625661</v>
      </c>
      <c r="AK157" s="700">
        <f>'3 Heat eta and phi'!AG$24</f>
        <v>0.39996829422954983</v>
      </c>
      <c r="AL157" s="700">
        <f>'3 Heat eta and phi'!AH$24</f>
        <v>0.40007398013105056</v>
      </c>
      <c r="AM157" s="700">
        <f>'3 Heat eta and phi'!AI$24</f>
        <v>0.40255759881631803</v>
      </c>
      <c r="AN157" s="700">
        <f>'3 Heat eta and phi'!AJ$24</f>
        <v>0.40165926865356172</v>
      </c>
      <c r="AO157" s="700">
        <f>'3 Heat eta and phi'!AK$24</f>
        <v>0.40292749947157058</v>
      </c>
      <c r="AP157" s="700">
        <f>'3 Heat eta and phi'!AL$24</f>
        <v>0.40113083914605796</v>
      </c>
      <c r="AQ157" s="700">
        <f>'3 Heat eta and phi'!AM$24</f>
        <v>0.39965123652504764</v>
      </c>
      <c r="AR157" s="700">
        <f>'3 Heat eta and phi'!AN$24</f>
        <v>0.40329740012682325</v>
      </c>
      <c r="AS157" s="700">
        <f>'3 Heat eta and phi'!AO$24</f>
        <v>0.40091946734305661</v>
      </c>
      <c r="AT157" s="700">
        <f>'3 Heat eta and phi'!AP$24</f>
        <v>0.40070809554005504</v>
      </c>
      <c r="AU157" s="700">
        <f>'3 Heat eta and phi'!AQ$24</f>
        <v>0.40012682308180103</v>
      </c>
      <c r="AV157" s="700">
        <f>'3 Heat eta and phi'!AR$24</f>
        <v>0.40097231029380687</v>
      </c>
      <c r="AW157" s="700">
        <f>'3 Heat eta and phi'!AS$24</f>
        <v>0.40123652504755869</v>
      </c>
      <c r="AX157" s="700">
        <f>'3 Heat eta and phi'!AT$24</f>
        <v>0.40054956668780395</v>
      </c>
      <c r="AY157" s="700">
        <f>'3 Heat eta and phi'!AU$24</f>
        <v>0.40033819488480238</v>
      </c>
      <c r="AZ157" s="700">
        <f>'3 Heat eta and phi'!AV$24</f>
        <v>0.40065525258930468</v>
      </c>
      <c r="BA157" s="700">
        <f>'3 Heat eta and phi'!AW$24</f>
        <v>0.40039103783555285</v>
      </c>
      <c r="BB157" s="700">
        <f>'3 Heat eta and phi'!AX$24</f>
        <v>0.40017966603255128</v>
      </c>
      <c r="BC157" s="706"/>
      <c r="BD157" s="706"/>
      <c r="BE157" s="706"/>
      <c r="BF157" s="706"/>
      <c r="BG157" s="706"/>
      <c r="BH157" s="706"/>
      <c r="BI157" s="706"/>
    </row>
    <row r="158" spans="1:61" s="695" customFormat="1" x14ac:dyDescent="0.2">
      <c r="A158" s="695" t="s">
        <v>6</v>
      </c>
      <c r="B158" s="695" t="s">
        <v>1013</v>
      </c>
      <c r="C158" s="695" t="s">
        <v>1020</v>
      </c>
      <c r="D158" s="695" t="s">
        <v>15</v>
      </c>
      <c r="G158" s="695" t="s">
        <v>9</v>
      </c>
      <c r="H158" s="695">
        <v>-1439</v>
      </c>
      <c r="I158" s="695">
        <v>-1642</v>
      </c>
      <c r="J158" s="695">
        <v>-1705</v>
      </c>
      <c r="K158" s="695">
        <v>-1641</v>
      </c>
      <c r="L158" s="695">
        <v>-1771</v>
      </c>
      <c r="M158" s="695">
        <v>-2009</v>
      </c>
      <c r="N158" s="695">
        <v>-2226</v>
      </c>
      <c r="O158" s="695">
        <v>-2351</v>
      </c>
      <c r="P158" s="695">
        <v>-2619</v>
      </c>
      <c r="Q158" s="695">
        <v>-2924</v>
      </c>
      <c r="R158" s="695">
        <v>-3375</v>
      </c>
      <c r="S158" s="695">
        <v>-3188</v>
      </c>
      <c r="T158" s="695">
        <v>-3378</v>
      </c>
      <c r="U158" s="695">
        <v>-3770</v>
      </c>
      <c r="V158" s="695">
        <v>-3721</v>
      </c>
      <c r="W158" s="695">
        <v>-3193</v>
      </c>
      <c r="X158" s="695">
        <v>-2929</v>
      </c>
      <c r="Y158" s="695">
        <v>-2840</v>
      </c>
      <c r="Z158" s="695">
        <v>-3128</v>
      </c>
      <c r="AA158" s="695">
        <v>-3302</v>
      </c>
      <c r="AB158" s="695">
        <v>-3369</v>
      </c>
      <c r="AC158" s="695">
        <v>-2857</v>
      </c>
      <c r="AD158" s="695">
        <v>-2840</v>
      </c>
      <c r="AE158" s="695">
        <v>-2404</v>
      </c>
      <c r="AF158" s="695">
        <v>-2309</v>
      </c>
      <c r="AG158" s="695">
        <v>-2090</v>
      </c>
      <c r="AH158" s="695">
        <v>-2039</v>
      </c>
      <c r="AI158" s="695">
        <v>-1874</v>
      </c>
      <c r="AJ158" s="695">
        <v>-1871</v>
      </c>
      <c r="AK158" s="695">
        <v>-1917</v>
      </c>
      <c r="AL158" s="695">
        <v>-1930</v>
      </c>
      <c r="AM158" s="695">
        <v>-2118</v>
      </c>
      <c r="AN158" s="695">
        <v>-1793</v>
      </c>
      <c r="AO158" s="695">
        <v>-1881</v>
      </c>
      <c r="AP158" s="695">
        <v>-2065</v>
      </c>
      <c r="AQ158" s="695">
        <v>-1962</v>
      </c>
      <c r="AR158" s="695">
        <v>-1828</v>
      </c>
      <c r="AS158" s="695">
        <v>-1910</v>
      </c>
      <c r="AT158" s="695">
        <v>-1994</v>
      </c>
      <c r="AU158" s="695">
        <v>-1635</v>
      </c>
      <c r="AV158" s="695">
        <v>-1147</v>
      </c>
      <c r="AW158" s="695">
        <v>-1713</v>
      </c>
      <c r="AX158" s="695">
        <v>-1954</v>
      </c>
      <c r="AY158" s="695">
        <v>-2014</v>
      </c>
      <c r="AZ158" s="695">
        <v>-1605</v>
      </c>
      <c r="BA158" s="695">
        <v>-1639</v>
      </c>
      <c r="BB158" s="695">
        <v>-1108</v>
      </c>
      <c r="BC158" s="695">
        <v>-974</v>
      </c>
      <c r="BD158" s="695">
        <v>-815</v>
      </c>
      <c r="BE158" s="695">
        <v>-570</v>
      </c>
      <c r="BF158" s="695">
        <v>-584</v>
      </c>
      <c r="BG158" s="695">
        <v>-455</v>
      </c>
      <c r="BH158" s="695">
        <v>-391</v>
      </c>
      <c r="BI158" s="695">
        <v>-316</v>
      </c>
    </row>
    <row r="159" spans="1:61" x14ac:dyDescent="0.2">
      <c r="A159" s="694" t="s">
        <v>6</v>
      </c>
      <c r="B159" s="694" t="s">
        <v>1013</v>
      </c>
      <c r="C159" s="694" t="s">
        <v>1020</v>
      </c>
      <c r="D159" s="694" t="s">
        <v>15</v>
      </c>
      <c r="E159" s="696" t="s">
        <v>1075</v>
      </c>
      <c r="F159" s="699" t="s">
        <v>1053</v>
      </c>
      <c r="G159" s="694" t="s">
        <v>11</v>
      </c>
      <c r="H159" s="694">
        <v>1</v>
      </c>
      <c r="I159" s="694">
        <v>1</v>
      </c>
      <c r="J159" s="694">
        <v>1</v>
      </c>
      <c r="K159" s="694">
        <v>1</v>
      </c>
      <c r="L159" s="694">
        <v>1</v>
      </c>
      <c r="M159" s="694">
        <v>1</v>
      </c>
      <c r="N159" s="694">
        <v>1</v>
      </c>
      <c r="O159" s="694">
        <v>1</v>
      </c>
      <c r="P159" s="694">
        <v>1</v>
      </c>
      <c r="Q159" s="694">
        <v>1</v>
      </c>
      <c r="R159" s="694">
        <v>1</v>
      </c>
      <c r="S159" s="694">
        <v>1</v>
      </c>
      <c r="T159" s="694">
        <v>1</v>
      </c>
      <c r="U159" s="694">
        <v>1</v>
      </c>
      <c r="V159" s="694">
        <v>1</v>
      </c>
      <c r="W159" s="694">
        <v>1</v>
      </c>
      <c r="X159" s="694">
        <v>1</v>
      </c>
      <c r="Y159" s="694">
        <v>1</v>
      </c>
      <c r="Z159" s="694">
        <v>1</v>
      </c>
      <c r="AA159" s="694">
        <v>1</v>
      </c>
      <c r="AB159" s="694">
        <v>1</v>
      </c>
      <c r="AC159" s="694">
        <v>1</v>
      </c>
      <c r="AD159" s="694">
        <v>1</v>
      </c>
      <c r="AE159" s="694">
        <v>1</v>
      </c>
      <c r="AF159" s="694">
        <v>1</v>
      </c>
      <c r="AG159" s="694">
        <v>1</v>
      </c>
      <c r="AH159" s="694">
        <v>1</v>
      </c>
      <c r="AI159" s="694">
        <v>1</v>
      </c>
      <c r="AJ159" s="694">
        <v>1</v>
      </c>
      <c r="AK159" s="694">
        <v>1</v>
      </c>
      <c r="AL159" s="694">
        <v>1</v>
      </c>
      <c r="AM159" s="694">
        <v>1</v>
      </c>
      <c r="AN159" s="694">
        <v>1</v>
      </c>
      <c r="AO159" s="694">
        <v>1</v>
      </c>
      <c r="AP159" s="694">
        <v>1</v>
      </c>
      <c r="AQ159" s="694">
        <v>1</v>
      </c>
      <c r="AR159" s="694">
        <v>1</v>
      </c>
      <c r="AS159" s="694">
        <v>1</v>
      </c>
      <c r="AT159" s="694">
        <v>1</v>
      </c>
      <c r="AU159" s="694">
        <v>1</v>
      </c>
      <c r="AV159" s="694">
        <v>1</v>
      </c>
      <c r="AW159" s="694">
        <v>1</v>
      </c>
      <c r="AX159" s="694">
        <v>1</v>
      </c>
      <c r="AY159" s="694">
        <v>1</v>
      </c>
      <c r="AZ159" s="694">
        <v>1</v>
      </c>
      <c r="BA159" s="694">
        <v>1</v>
      </c>
      <c r="BB159" s="694">
        <v>1</v>
      </c>
      <c r="BC159" s="694">
        <v>1</v>
      </c>
      <c r="BD159" s="694">
        <v>1</v>
      </c>
      <c r="BE159" s="694">
        <v>1</v>
      </c>
      <c r="BF159" s="694">
        <v>1</v>
      </c>
      <c r="BG159" s="694">
        <v>1</v>
      </c>
      <c r="BH159" s="694">
        <v>1</v>
      </c>
      <c r="BI159" s="694">
        <v>1</v>
      </c>
    </row>
    <row r="160" spans="1:61" x14ac:dyDescent="0.2">
      <c r="A160" s="694" t="s">
        <v>6</v>
      </c>
      <c r="B160" s="694" t="s">
        <v>1013</v>
      </c>
      <c r="C160" s="694" t="s">
        <v>1020</v>
      </c>
      <c r="D160" s="694" t="s">
        <v>15</v>
      </c>
      <c r="E160" s="696" t="s">
        <v>1075</v>
      </c>
      <c r="F160" s="699" t="s">
        <v>1053</v>
      </c>
      <c r="G160" s="696" t="s">
        <v>12</v>
      </c>
      <c r="H160" s="700">
        <f>'3 Heat eta and phi'!D$20</f>
        <v>0.22082583439363709</v>
      </c>
      <c r="I160" s="700">
        <f>'3 Heat eta and phi'!E$20</f>
        <v>0.23818542510955309</v>
      </c>
      <c r="J160" s="700">
        <f>'3 Heat eta and phi'!F$20</f>
        <v>0.24042546167303691</v>
      </c>
      <c r="K160" s="700">
        <f>'3 Heat eta and phi'!G$20</f>
        <v>0.24721206174660004</v>
      </c>
      <c r="L160" s="700">
        <f>'3 Heat eta and phi'!H$20</f>
        <v>0.25245285308078824</v>
      </c>
      <c r="M160" s="700">
        <f>'3 Heat eta and phi'!I$20</f>
        <v>0.25597161877739627</v>
      </c>
      <c r="N160" s="700">
        <f>'3 Heat eta and phi'!J$20</f>
        <v>0.25795766803074527</v>
      </c>
      <c r="O160" s="700">
        <f>'3 Heat eta and phi'!K$20</f>
        <v>0.26274732024593184</v>
      </c>
      <c r="P160" s="700">
        <f>'3 Heat eta and phi'!L$20</f>
        <v>0.26301245275701968</v>
      </c>
      <c r="Q160" s="700">
        <f>'3 Heat eta and phi'!M$20</f>
        <v>0.25926789110504256</v>
      </c>
      <c r="R160" s="700">
        <f>'3 Heat eta and phi'!N$20</f>
        <v>0.26376961637687713</v>
      </c>
      <c r="S160" s="700">
        <f>'3 Heat eta and phi'!O$20</f>
        <v>0.27384463233818968</v>
      </c>
      <c r="T160" s="700">
        <f>'3 Heat eta and phi'!P$20</f>
        <v>0.29274828522686275</v>
      </c>
      <c r="U160" s="700">
        <f>'3 Heat eta and phi'!Q$20</f>
        <v>0.26305771052289167</v>
      </c>
      <c r="V160" s="700">
        <f>'3 Heat eta and phi'!R$20</f>
        <v>0.27337536104858901</v>
      </c>
      <c r="W160" s="700">
        <f>'3 Heat eta and phi'!S$20</f>
        <v>0.26712694482050137</v>
      </c>
      <c r="X160" s="700">
        <f>'3 Heat eta and phi'!T$20</f>
        <v>0.26379674514077622</v>
      </c>
      <c r="Y160" s="700">
        <f>'3 Heat eta and phi'!U$20</f>
        <v>0.27815907003644758</v>
      </c>
      <c r="Z160" s="700">
        <f>'3 Heat eta and phi'!V$20</f>
        <v>0.28285577134714029</v>
      </c>
      <c r="AA160" s="700">
        <f>'3 Heat eta and phi'!W$20</f>
        <v>0.27873423627915395</v>
      </c>
      <c r="AB160" s="700">
        <f>'3 Heat eta and phi'!X$20</f>
        <v>0.30307632471533119</v>
      </c>
      <c r="AC160" s="700">
        <f>'3 Heat eta and phi'!Y$20</f>
        <v>0.30222719842934154</v>
      </c>
      <c r="AD160" s="700">
        <f>'3 Heat eta and phi'!Z$20</f>
        <v>0.31428327370669973</v>
      </c>
      <c r="AE160" s="700">
        <f>'3 Heat eta and phi'!AA$20</f>
        <v>0.32638671499685012</v>
      </c>
      <c r="AF160" s="700">
        <f>'3 Heat eta and phi'!AB$20</f>
        <v>0.32866456515327247</v>
      </c>
      <c r="AG160" s="700">
        <f>'3 Heat eta and phi'!AC$20</f>
        <v>0.32726578478118595</v>
      </c>
      <c r="AH160" s="700">
        <f>'3 Heat eta and phi'!AD$20</f>
        <v>0.33804828140726689</v>
      </c>
      <c r="AI160" s="700">
        <f>'3 Heat eta and phi'!AE$20</f>
        <v>0.35308368348877672</v>
      </c>
      <c r="AJ160" s="700">
        <f>'3 Heat eta and phi'!AF$20</f>
        <v>0.36127501605989543</v>
      </c>
      <c r="AK160" s="700">
        <f>'3 Heat eta and phi'!AG$20</f>
        <v>0.336314328692911</v>
      </c>
      <c r="AL160" s="700">
        <f>'3 Heat eta and phi'!AH$20</f>
        <v>0.34392257025756506</v>
      </c>
      <c r="AM160" s="700">
        <f>'3 Heat eta and phi'!AI$20</f>
        <v>0.36114628596185655</v>
      </c>
      <c r="AN160" s="700">
        <f>'3 Heat eta and phi'!AJ$20</f>
        <v>0.37061538562698515</v>
      </c>
      <c r="AO160" s="700">
        <f>'3 Heat eta and phi'!AK$20</f>
        <v>0.37678757180985728</v>
      </c>
      <c r="AP160" s="700">
        <f>'3 Heat eta and phi'!AL$20</f>
        <v>0.38741092067264526</v>
      </c>
      <c r="AQ160" s="700">
        <f>'3 Heat eta and phi'!AM$20</f>
        <v>0.383268005286727</v>
      </c>
      <c r="AR160" s="700">
        <f>'3 Heat eta and phi'!AN$20</f>
        <v>0.39361997933234427</v>
      </c>
      <c r="AS160" s="700">
        <f>'3 Heat eta and phi'!AO$20</f>
        <v>0.40715832414469166</v>
      </c>
      <c r="AT160" s="700">
        <f>'3 Heat eta and phi'!AP$20</f>
        <v>0.41465054901440324</v>
      </c>
      <c r="AU160" s="700">
        <f>'3 Heat eta and phi'!AQ$20</f>
        <v>0.40584455533179142</v>
      </c>
      <c r="AV160" s="700">
        <f>'3 Heat eta and phi'!AR$20</f>
        <v>0.4151583306213521</v>
      </c>
      <c r="AW160" s="700">
        <f>'3 Heat eta and phi'!AS$20</f>
        <v>0.43862096220278957</v>
      </c>
      <c r="AX160" s="700">
        <f>'3 Heat eta and phi'!AT$20</f>
        <v>0.44758791805257503</v>
      </c>
      <c r="AY160" s="700">
        <f>'3 Heat eta and phi'!AU$20</f>
        <v>0.44657128563417114</v>
      </c>
      <c r="AZ160" s="700">
        <f>'3 Heat eta and phi'!AV$20</f>
        <v>0.45050456715809217</v>
      </c>
      <c r="BA160" s="700">
        <f>'3 Heat eta and phi'!AW$20</f>
        <v>0.44928545717019908</v>
      </c>
      <c r="BB160" s="700">
        <f>'3 Heat eta and phi'!AX$20</f>
        <v>0.44282161656391661</v>
      </c>
      <c r="BC160" s="700">
        <f>'3 Heat eta and phi'!AY$20</f>
        <v>0.4474011718435042</v>
      </c>
      <c r="BD160" s="700">
        <f>'3 Heat eta and phi'!AZ$20</f>
        <v>0.42440799931491724</v>
      </c>
      <c r="BE160" s="700">
        <f>'3 Heat eta and phi'!BA$20</f>
        <v>0.43407536964877846</v>
      </c>
      <c r="BF160" s="700">
        <f>'3 Heat eta and phi'!BB$20</f>
        <v>0.43033233297466611</v>
      </c>
      <c r="BG160" s="700">
        <f>'3 Heat eta and phi'!BC$20</f>
        <v>0.42931747399306813</v>
      </c>
      <c r="BH160" s="700">
        <f>'3 Heat eta and phi'!BD$20</f>
        <v>0.4373933131244585</v>
      </c>
      <c r="BI160" s="700">
        <f>'3 Heat eta and phi'!BE$20</f>
        <v>0.44952489502727749</v>
      </c>
    </row>
    <row r="161" spans="1:61" x14ac:dyDescent="0.2">
      <c r="A161" s="694" t="s">
        <v>6</v>
      </c>
      <c r="B161" s="694" t="s">
        <v>1013</v>
      </c>
      <c r="C161" s="694" t="s">
        <v>1020</v>
      </c>
      <c r="D161" s="694" t="s">
        <v>15</v>
      </c>
      <c r="E161" s="696" t="s">
        <v>1075</v>
      </c>
      <c r="F161" s="699" t="s">
        <v>1053</v>
      </c>
      <c r="G161" s="696" t="s">
        <v>13</v>
      </c>
      <c r="H161" s="700">
        <f>'3 Heat eta and phi'!D$24</f>
        <v>0.40171211160431208</v>
      </c>
      <c r="I161" s="700">
        <f>'3 Heat eta and phi'!E$24</f>
        <v>0.40134221094905953</v>
      </c>
      <c r="J161" s="700">
        <f>'3 Heat eta and phi'!F$24</f>
        <v>0.40445994504333127</v>
      </c>
      <c r="K161" s="700">
        <f>'3 Heat eta and phi'!G$24</f>
        <v>0.4048826886493343</v>
      </c>
      <c r="L161" s="700">
        <f>'3 Heat eta and phi'!H$24</f>
        <v>0.40282181357006985</v>
      </c>
      <c r="M161" s="700">
        <f>'3 Heat eta and phi'!I$24</f>
        <v>0.40393151553582751</v>
      </c>
      <c r="N161" s="700">
        <f>'3 Heat eta and phi'!J$24</f>
        <v>0.40287465652082011</v>
      </c>
      <c r="O161" s="700">
        <f>'3 Heat eta and phi'!K$24</f>
        <v>0.40208201225956464</v>
      </c>
      <c r="P161" s="700">
        <f>'3 Heat eta and phi'!L$24</f>
        <v>0.40271612766856901</v>
      </c>
      <c r="Q161" s="700">
        <f>'3 Heat eta and phi'!M$24</f>
        <v>0.40308602832382168</v>
      </c>
      <c r="R161" s="700">
        <f>'3 Heat eta and phi'!N$24</f>
        <v>0.40255759881631803</v>
      </c>
      <c r="S161" s="700">
        <f>'3 Heat eta and phi'!O$24</f>
        <v>0.40261044176706828</v>
      </c>
      <c r="T161" s="700">
        <f>'3 Heat eta and phi'!P$24</f>
        <v>0.40308602832382168</v>
      </c>
      <c r="U161" s="700">
        <f>'3 Heat eta and phi'!Q$24</f>
        <v>0.4022933840625661</v>
      </c>
      <c r="V161" s="700">
        <f>'3 Heat eta and phi'!R$24</f>
        <v>0.40287465652082011</v>
      </c>
      <c r="W161" s="700">
        <f>'3 Heat eta and phi'!S$24</f>
        <v>0.40102515324455723</v>
      </c>
      <c r="X161" s="700">
        <f>'3 Heat eta and phi'!T$24</f>
        <v>0.40076093849080541</v>
      </c>
      <c r="Y161" s="700">
        <f>'3 Heat eta and phi'!U$24</f>
        <v>0.4033502430775735</v>
      </c>
      <c r="Z161" s="700">
        <f>'3 Heat eta and phi'!V$24</f>
        <v>0.40234622701331646</v>
      </c>
      <c r="AA161" s="700">
        <f>'3 Heat eta and phi'!W$24</f>
        <v>0.40435425914183065</v>
      </c>
      <c r="AB161" s="700">
        <f>'3 Heat eta and phi'!X$24</f>
        <v>0.40271612766856901</v>
      </c>
      <c r="AC161" s="700">
        <f>'3 Heat eta and phi'!Y$24</f>
        <v>0.402134855210315</v>
      </c>
      <c r="AD161" s="700">
        <f>'3 Heat eta and phi'!Z$24</f>
        <v>0.40250475586556766</v>
      </c>
      <c r="AE161" s="700">
        <f>'3 Heat eta and phi'!AA$24</f>
        <v>0.40160642570281135</v>
      </c>
      <c r="AF161" s="700">
        <f>'3 Heat eta and phi'!AB$24</f>
        <v>0.40202916930881427</v>
      </c>
      <c r="AG161" s="700">
        <f>'3 Heat eta and phi'!AC$24</f>
        <v>0.40409004438807872</v>
      </c>
      <c r="AH161" s="700">
        <f>'3 Heat eta and phi'!AD$24</f>
        <v>0.40414288733882908</v>
      </c>
      <c r="AI161" s="700">
        <f>'3 Heat eta and phi'!AE$24</f>
        <v>0.40340308602832387</v>
      </c>
      <c r="AJ161" s="700">
        <f>'3 Heat eta and phi'!AF$24</f>
        <v>0.4022933840625661</v>
      </c>
      <c r="AK161" s="700">
        <f>'3 Heat eta and phi'!AG$24</f>
        <v>0.39996829422954983</v>
      </c>
      <c r="AL161" s="700">
        <f>'3 Heat eta and phi'!AH$24</f>
        <v>0.40007398013105056</v>
      </c>
      <c r="AM161" s="700">
        <f>'3 Heat eta and phi'!AI$24</f>
        <v>0.40255759881631803</v>
      </c>
      <c r="AN161" s="700">
        <f>'3 Heat eta and phi'!AJ$24</f>
        <v>0.40165926865356172</v>
      </c>
      <c r="AO161" s="700">
        <f>'3 Heat eta and phi'!AK$24</f>
        <v>0.40292749947157058</v>
      </c>
      <c r="AP161" s="700">
        <f>'3 Heat eta and phi'!AL$24</f>
        <v>0.40113083914605796</v>
      </c>
      <c r="AQ161" s="700">
        <f>'3 Heat eta and phi'!AM$24</f>
        <v>0.39965123652504764</v>
      </c>
      <c r="AR161" s="700">
        <f>'3 Heat eta and phi'!AN$24</f>
        <v>0.40329740012682325</v>
      </c>
      <c r="AS161" s="700">
        <f>'3 Heat eta and phi'!AO$24</f>
        <v>0.40091946734305661</v>
      </c>
      <c r="AT161" s="700">
        <f>'3 Heat eta and phi'!AP$24</f>
        <v>0.40070809554005504</v>
      </c>
      <c r="AU161" s="700">
        <f>'3 Heat eta and phi'!AQ$24</f>
        <v>0.40012682308180103</v>
      </c>
      <c r="AV161" s="700">
        <f>'3 Heat eta and phi'!AR$24</f>
        <v>0.40097231029380687</v>
      </c>
      <c r="AW161" s="700">
        <f>'3 Heat eta and phi'!AS$24</f>
        <v>0.40123652504755869</v>
      </c>
      <c r="AX161" s="700">
        <f>'3 Heat eta and phi'!AT$24</f>
        <v>0.40054956668780395</v>
      </c>
      <c r="AY161" s="700">
        <f>'3 Heat eta and phi'!AU$24</f>
        <v>0.40033819488480238</v>
      </c>
      <c r="AZ161" s="700">
        <f>'3 Heat eta and phi'!AV$24</f>
        <v>0.40065525258930468</v>
      </c>
      <c r="BA161" s="700">
        <f>'3 Heat eta and phi'!AW$24</f>
        <v>0.40039103783555285</v>
      </c>
      <c r="BB161" s="700">
        <f>'3 Heat eta and phi'!AX$24</f>
        <v>0.40017966603255128</v>
      </c>
      <c r="BC161" s="700">
        <f>'3 Heat eta and phi'!AY$24</f>
        <v>0.40023250898330165</v>
      </c>
      <c r="BD161" s="700">
        <f>'3 Heat eta and phi'!AZ$24</f>
        <v>0.40139505389980978</v>
      </c>
      <c r="BE161" s="700">
        <f>'3 Heat eta and phi'!BA$24</f>
        <v>0.40123652504755869</v>
      </c>
      <c r="BF161" s="700">
        <f>'3 Heat eta and phi'!BB$24</f>
        <v>0.40329740012682325</v>
      </c>
      <c r="BG161" s="700">
        <f>'3 Heat eta and phi'!BC$24</f>
        <v>0.40123652504755869</v>
      </c>
      <c r="BH161" s="700">
        <f>'3 Heat eta and phi'!BD$24</f>
        <v>0.40192348340731354</v>
      </c>
      <c r="BI161" s="700">
        <f>'3 Heat eta and phi'!BE$24</f>
        <v>0.40266328471781876</v>
      </c>
    </row>
    <row r="162" spans="1:61" s="695" customFormat="1" x14ac:dyDescent="0.2">
      <c r="A162" s="695" t="s">
        <v>6</v>
      </c>
      <c r="B162" s="695" t="s">
        <v>1013</v>
      </c>
      <c r="C162" s="695" t="s">
        <v>1020</v>
      </c>
      <c r="D162" s="695" t="s">
        <v>51</v>
      </c>
      <c r="G162" s="695" t="s">
        <v>9</v>
      </c>
      <c r="Z162" s="695">
        <v>-192</v>
      </c>
      <c r="AA162" s="695">
        <v>-170</v>
      </c>
      <c r="AB162" s="695">
        <v>-131</v>
      </c>
      <c r="AC162" s="695">
        <v>-86</v>
      </c>
      <c r="AD162" s="695">
        <v>-87</v>
      </c>
      <c r="AE162" s="695">
        <v>-48</v>
      </c>
      <c r="AF162" s="695">
        <v>-39</v>
      </c>
      <c r="AG162" s="695">
        <v>-27</v>
      </c>
      <c r="AH162" s="695">
        <v>-44</v>
      </c>
      <c r="AI162" s="695">
        <v>-39</v>
      </c>
      <c r="AJ162" s="695">
        <v>-32</v>
      </c>
      <c r="AK162" s="695">
        <v>-22</v>
      </c>
      <c r="AL162" s="695">
        <v>-27</v>
      </c>
      <c r="AM162" s="695">
        <v>-32</v>
      </c>
      <c r="AN162" s="695">
        <v>-30</v>
      </c>
      <c r="AO162" s="695">
        <v>-26</v>
      </c>
      <c r="AP162" s="695">
        <v>-17</v>
      </c>
      <c r="AS162" s="695">
        <v>-18</v>
      </c>
      <c r="AT162" s="695">
        <v>-18</v>
      </c>
      <c r="AU162" s="695">
        <v>-22</v>
      </c>
      <c r="AV162" s="695">
        <v>-20</v>
      </c>
      <c r="AW162" s="695">
        <v>-61</v>
      </c>
      <c r="AX162" s="695">
        <v>-21</v>
      </c>
      <c r="AY162" s="695">
        <v>-14</v>
      </c>
      <c r="AZ162" s="695">
        <v>-7</v>
      </c>
      <c r="BA162" s="695">
        <v>-3</v>
      </c>
    </row>
    <row r="163" spans="1:61" x14ac:dyDescent="0.2">
      <c r="A163" s="694" t="s">
        <v>6</v>
      </c>
      <c r="B163" s="694" t="s">
        <v>1013</v>
      </c>
      <c r="C163" s="694" t="s">
        <v>1020</v>
      </c>
      <c r="D163" s="694" t="s">
        <v>51</v>
      </c>
      <c r="E163" s="696" t="s">
        <v>1075</v>
      </c>
      <c r="F163" s="699" t="s">
        <v>1053</v>
      </c>
      <c r="G163" s="694" t="s">
        <v>11</v>
      </c>
      <c r="H163" s="705"/>
      <c r="I163" s="705"/>
      <c r="J163" s="705"/>
      <c r="K163" s="705"/>
      <c r="L163" s="705"/>
      <c r="M163" s="705"/>
      <c r="N163" s="705"/>
      <c r="O163" s="705"/>
      <c r="P163" s="705"/>
      <c r="Q163" s="705"/>
      <c r="R163" s="705"/>
      <c r="S163" s="705"/>
      <c r="T163" s="705"/>
      <c r="U163" s="705"/>
      <c r="V163" s="705"/>
      <c r="W163" s="705"/>
      <c r="X163" s="705"/>
      <c r="Y163" s="705"/>
      <c r="Z163" s="694">
        <v>1</v>
      </c>
      <c r="AA163" s="694">
        <v>1</v>
      </c>
      <c r="AB163" s="694">
        <v>1</v>
      </c>
      <c r="AC163" s="694">
        <v>1</v>
      </c>
      <c r="AD163" s="694">
        <v>1</v>
      </c>
      <c r="AE163" s="694">
        <v>1</v>
      </c>
      <c r="AF163" s="694">
        <v>1</v>
      </c>
      <c r="AG163" s="694">
        <v>1</v>
      </c>
      <c r="AH163" s="694">
        <v>1</v>
      </c>
      <c r="AI163" s="694">
        <v>1</v>
      </c>
      <c r="AJ163" s="694">
        <v>1</v>
      </c>
      <c r="AK163" s="694">
        <v>1</v>
      </c>
      <c r="AL163" s="694">
        <v>1</v>
      </c>
      <c r="AM163" s="694">
        <v>1</v>
      </c>
      <c r="AN163" s="694">
        <v>1</v>
      </c>
      <c r="AO163" s="694">
        <v>1</v>
      </c>
      <c r="AP163" s="694">
        <v>1</v>
      </c>
      <c r="AQ163" s="694">
        <v>1</v>
      </c>
      <c r="AR163" s="694">
        <v>1</v>
      </c>
      <c r="AS163" s="694">
        <v>1</v>
      </c>
      <c r="AT163" s="694">
        <v>1</v>
      </c>
      <c r="AU163" s="694">
        <v>1</v>
      </c>
      <c r="AV163" s="694">
        <v>1</v>
      </c>
      <c r="AW163" s="694">
        <v>1</v>
      </c>
      <c r="AX163" s="694">
        <v>1</v>
      </c>
      <c r="AY163" s="694">
        <v>1</v>
      </c>
      <c r="AZ163" s="694">
        <v>1</v>
      </c>
      <c r="BA163" s="694">
        <v>1</v>
      </c>
      <c r="BB163" s="705"/>
      <c r="BC163" s="705"/>
      <c r="BD163" s="705"/>
      <c r="BE163" s="705"/>
      <c r="BF163" s="705"/>
      <c r="BG163" s="705"/>
      <c r="BH163" s="705"/>
      <c r="BI163" s="705"/>
    </row>
    <row r="164" spans="1:61" x14ac:dyDescent="0.2">
      <c r="A164" s="694" t="s">
        <v>6</v>
      </c>
      <c r="B164" s="694" t="s">
        <v>1013</v>
      </c>
      <c r="C164" s="694" t="s">
        <v>1020</v>
      </c>
      <c r="D164" s="694" t="s">
        <v>51</v>
      </c>
      <c r="E164" s="696" t="s">
        <v>1075</v>
      </c>
      <c r="F164" s="699" t="s">
        <v>1053</v>
      </c>
      <c r="G164" s="696" t="s">
        <v>12</v>
      </c>
      <c r="H164" s="706"/>
      <c r="I164" s="706"/>
      <c r="J164" s="706"/>
      <c r="K164" s="706"/>
      <c r="L164" s="706"/>
      <c r="M164" s="706"/>
      <c r="N164" s="706"/>
      <c r="O164" s="706"/>
      <c r="P164" s="706"/>
      <c r="Q164" s="706"/>
      <c r="R164" s="706"/>
      <c r="S164" s="706"/>
      <c r="T164" s="706"/>
      <c r="U164" s="706"/>
      <c r="V164" s="706"/>
      <c r="W164" s="706"/>
      <c r="X164" s="706"/>
      <c r="Y164" s="706"/>
      <c r="Z164" s="700">
        <f>'3 Heat eta and phi'!V$20</f>
        <v>0.28285577134714029</v>
      </c>
      <c r="AA164" s="700">
        <f>'3 Heat eta and phi'!W$20</f>
        <v>0.27873423627915395</v>
      </c>
      <c r="AB164" s="700">
        <f>'3 Heat eta and phi'!X$20</f>
        <v>0.30307632471533119</v>
      </c>
      <c r="AC164" s="700">
        <f>'3 Heat eta and phi'!Y$20</f>
        <v>0.30222719842934154</v>
      </c>
      <c r="AD164" s="700">
        <f>'3 Heat eta and phi'!Z$20</f>
        <v>0.31428327370669973</v>
      </c>
      <c r="AE164" s="700">
        <f>'3 Heat eta and phi'!AA$20</f>
        <v>0.32638671499685012</v>
      </c>
      <c r="AF164" s="700">
        <f>'3 Heat eta and phi'!AB$20</f>
        <v>0.32866456515327247</v>
      </c>
      <c r="AG164" s="700">
        <f>'3 Heat eta and phi'!AC$20</f>
        <v>0.32726578478118595</v>
      </c>
      <c r="AH164" s="700">
        <f>'3 Heat eta and phi'!AD$20</f>
        <v>0.33804828140726689</v>
      </c>
      <c r="AI164" s="700">
        <f>'3 Heat eta and phi'!AE$20</f>
        <v>0.35308368348877672</v>
      </c>
      <c r="AJ164" s="700">
        <f>'3 Heat eta and phi'!AF$20</f>
        <v>0.36127501605989543</v>
      </c>
      <c r="AK164" s="700">
        <f>'3 Heat eta and phi'!AG$20</f>
        <v>0.336314328692911</v>
      </c>
      <c r="AL164" s="700">
        <f>'3 Heat eta and phi'!AH$20</f>
        <v>0.34392257025756506</v>
      </c>
      <c r="AM164" s="700">
        <f>'3 Heat eta and phi'!AI$20</f>
        <v>0.36114628596185655</v>
      </c>
      <c r="AN164" s="700">
        <f>'3 Heat eta and phi'!AJ$20</f>
        <v>0.37061538562698515</v>
      </c>
      <c r="AO164" s="700">
        <f>'3 Heat eta and phi'!AK$20</f>
        <v>0.37678757180985728</v>
      </c>
      <c r="AP164" s="700">
        <f>'3 Heat eta and phi'!AL$20</f>
        <v>0.38741092067264526</v>
      </c>
      <c r="AQ164" s="700">
        <f>'3 Heat eta and phi'!AM$20</f>
        <v>0.383268005286727</v>
      </c>
      <c r="AR164" s="700">
        <f>'3 Heat eta and phi'!AN$20</f>
        <v>0.39361997933234427</v>
      </c>
      <c r="AS164" s="700">
        <f>'3 Heat eta and phi'!AO$20</f>
        <v>0.40715832414469166</v>
      </c>
      <c r="AT164" s="700">
        <f>'3 Heat eta and phi'!AP$20</f>
        <v>0.41465054901440324</v>
      </c>
      <c r="AU164" s="700">
        <f>'3 Heat eta and phi'!AQ$20</f>
        <v>0.40584455533179142</v>
      </c>
      <c r="AV164" s="700">
        <f>'3 Heat eta and phi'!AR$20</f>
        <v>0.4151583306213521</v>
      </c>
      <c r="AW164" s="700">
        <f>'3 Heat eta and phi'!AS$20</f>
        <v>0.43862096220278957</v>
      </c>
      <c r="AX164" s="700">
        <f>'3 Heat eta and phi'!AT$20</f>
        <v>0.44758791805257503</v>
      </c>
      <c r="AY164" s="700">
        <f>'3 Heat eta and phi'!AU$20</f>
        <v>0.44657128563417114</v>
      </c>
      <c r="AZ164" s="700">
        <f>'3 Heat eta and phi'!AV$20</f>
        <v>0.45050456715809217</v>
      </c>
      <c r="BA164" s="700">
        <f>'3 Heat eta and phi'!AW$20</f>
        <v>0.44928545717019908</v>
      </c>
      <c r="BB164" s="706"/>
      <c r="BC164" s="706"/>
      <c r="BD164" s="706"/>
      <c r="BE164" s="706"/>
      <c r="BF164" s="706"/>
      <c r="BG164" s="706"/>
      <c r="BH164" s="706"/>
      <c r="BI164" s="706"/>
    </row>
    <row r="165" spans="1:61" x14ac:dyDescent="0.2">
      <c r="A165" s="694" t="s">
        <v>6</v>
      </c>
      <c r="B165" s="694" t="s">
        <v>1013</v>
      </c>
      <c r="C165" s="694" t="s">
        <v>1020</v>
      </c>
      <c r="D165" s="694" t="s">
        <v>51</v>
      </c>
      <c r="E165" s="696" t="s">
        <v>1075</v>
      </c>
      <c r="F165" s="699" t="s">
        <v>1053</v>
      </c>
      <c r="G165" s="696" t="s">
        <v>13</v>
      </c>
      <c r="H165" s="706"/>
      <c r="I165" s="706"/>
      <c r="J165" s="706"/>
      <c r="K165" s="706"/>
      <c r="L165" s="706"/>
      <c r="M165" s="706"/>
      <c r="N165" s="706"/>
      <c r="O165" s="706"/>
      <c r="P165" s="706"/>
      <c r="Q165" s="706"/>
      <c r="R165" s="706"/>
      <c r="S165" s="706"/>
      <c r="T165" s="706"/>
      <c r="U165" s="706"/>
      <c r="V165" s="706"/>
      <c r="W165" s="706"/>
      <c r="X165" s="706"/>
      <c r="Y165" s="706"/>
      <c r="Z165" s="700">
        <f>'3 Heat eta and phi'!V$24</f>
        <v>0.40234622701331646</v>
      </c>
      <c r="AA165" s="700">
        <f>'3 Heat eta and phi'!W$24</f>
        <v>0.40435425914183065</v>
      </c>
      <c r="AB165" s="700">
        <f>'3 Heat eta and phi'!X$24</f>
        <v>0.40271612766856901</v>
      </c>
      <c r="AC165" s="700">
        <f>'3 Heat eta and phi'!Y$24</f>
        <v>0.402134855210315</v>
      </c>
      <c r="AD165" s="700">
        <f>'3 Heat eta and phi'!Z$24</f>
        <v>0.40250475586556766</v>
      </c>
      <c r="AE165" s="700">
        <f>'3 Heat eta and phi'!AA$24</f>
        <v>0.40160642570281135</v>
      </c>
      <c r="AF165" s="700">
        <f>'3 Heat eta and phi'!AB$24</f>
        <v>0.40202916930881427</v>
      </c>
      <c r="AG165" s="700">
        <f>'3 Heat eta and phi'!AC$24</f>
        <v>0.40409004438807872</v>
      </c>
      <c r="AH165" s="700">
        <f>'3 Heat eta and phi'!AD$24</f>
        <v>0.40414288733882908</v>
      </c>
      <c r="AI165" s="700">
        <f>'3 Heat eta and phi'!AE$24</f>
        <v>0.40340308602832387</v>
      </c>
      <c r="AJ165" s="700">
        <f>'3 Heat eta and phi'!AF$24</f>
        <v>0.4022933840625661</v>
      </c>
      <c r="AK165" s="700">
        <f>'3 Heat eta and phi'!AG$24</f>
        <v>0.39996829422954983</v>
      </c>
      <c r="AL165" s="700">
        <f>'3 Heat eta and phi'!AH$24</f>
        <v>0.40007398013105056</v>
      </c>
      <c r="AM165" s="700">
        <f>'3 Heat eta and phi'!AI$24</f>
        <v>0.40255759881631803</v>
      </c>
      <c r="AN165" s="700">
        <f>'3 Heat eta and phi'!AJ$24</f>
        <v>0.40165926865356172</v>
      </c>
      <c r="AO165" s="700">
        <f>'3 Heat eta and phi'!AK$24</f>
        <v>0.40292749947157058</v>
      </c>
      <c r="AP165" s="700">
        <f>'3 Heat eta and phi'!AL$24</f>
        <v>0.40113083914605796</v>
      </c>
      <c r="AQ165" s="700">
        <f>'3 Heat eta and phi'!AM$24</f>
        <v>0.39965123652504764</v>
      </c>
      <c r="AR165" s="700">
        <f>'3 Heat eta and phi'!AN$24</f>
        <v>0.40329740012682325</v>
      </c>
      <c r="AS165" s="700">
        <f>'3 Heat eta and phi'!AO$24</f>
        <v>0.40091946734305661</v>
      </c>
      <c r="AT165" s="700">
        <f>'3 Heat eta and phi'!AP$24</f>
        <v>0.40070809554005504</v>
      </c>
      <c r="AU165" s="700">
        <f>'3 Heat eta and phi'!AQ$24</f>
        <v>0.40012682308180103</v>
      </c>
      <c r="AV165" s="700">
        <f>'3 Heat eta and phi'!AR$24</f>
        <v>0.40097231029380687</v>
      </c>
      <c r="AW165" s="700">
        <f>'3 Heat eta and phi'!AS$24</f>
        <v>0.40123652504755869</v>
      </c>
      <c r="AX165" s="700">
        <f>'3 Heat eta and phi'!AT$24</f>
        <v>0.40054956668780395</v>
      </c>
      <c r="AY165" s="700">
        <f>'3 Heat eta and phi'!AU$24</f>
        <v>0.40033819488480238</v>
      </c>
      <c r="AZ165" s="700">
        <f>'3 Heat eta and phi'!AV$24</f>
        <v>0.40065525258930468</v>
      </c>
      <c r="BA165" s="700">
        <f>'3 Heat eta and phi'!AW$24</f>
        <v>0.40039103783555285</v>
      </c>
      <c r="BB165" s="706"/>
      <c r="BC165" s="706"/>
      <c r="BD165" s="706"/>
      <c r="BE165" s="706"/>
      <c r="BF165" s="706"/>
      <c r="BG165" s="706"/>
      <c r="BH165" s="706"/>
      <c r="BI165" s="706"/>
    </row>
    <row r="166" spans="1:61" s="695" customFormat="1" x14ac:dyDescent="0.2">
      <c r="A166" s="695" t="s">
        <v>6</v>
      </c>
      <c r="B166" s="695" t="s">
        <v>1013</v>
      </c>
      <c r="C166" s="695" t="s">
        <v>1020</v>
      </c>
      <c r="D166" s="695" t="s">
        <v>1021</v>
      </c>
      <c r="G166" s="695" t="s">
        <v>9</v>
      </c>
      <c r="Z166" s="695">
        <v>-3</v>
      </c>
      <c r="AA166" s="695">
        <v>-4</v>
      </c>
      <c r="AB166" s="695">
        <v>-3</v>
      </c>
      <c r="AC166" s="695">
        <v>-4</v>
      </c>
      <c r="AD166" s="695">
        <v>-4</v>
      </c>
      <c r="AE166" s="695">
        <v>-3</v>
      </c>
      <c r="AF166" s="695">
        <v>-3</v>
      </c>
    </row>
    <row r="167" spans="1:61" x14ac:dyDescent="0.2">
      <c r="A167" s="694" t="s">
        <v>6</v>
      </c>
      <c r="B167" s="694" t="s">
        <v>1013</v>
      </c>
      <c r="C167" s="694" t="s">
        <v>1020</v>
      </c>
      <c r="D167" s="694" t="s">
        <v>1021</v>
      </c>
      <c r="E167" s="696" t="s">
        <v>1075</v>
      </c>
      <c r="F167" s="699" t="s">
        <v>1053</v>
      </c>
      <c r="G167" s="694" t="s">
        <v>11</v>
      </c>
      <c r="H167" s="705"/>
      <c r="I167" s="705"/>
      <c r="J167" s="705"/>
      <c r="K167" s="705"/>
      <c r="L167" s="705"/>
      <c r="M167" s="705"/>
      <c r="N167" s="705"/>
      <c r="O167" s="705"/>
      <c r="P167" s="705"/>
      <c r="Q167" s="705"/>
      <c r="R167" s="705"/>
      <c r="S167" s="705"/>
      <c r="T167" s="705"/>
      <c r="U167" s="705"/>
      <c r="V167" s="705"/>
      <c r="W167" s="705"/>
      <c r="X167" s="705"/>
      <c r="Y167" s="705"/>
      <c r="Z167" s="694">
        <v>1</v>
      </c>
      <c r="AA167" s="694">
        <v>1</v>
      </c>
      <c r="AB167" s="694">
        <v>1</v>
      </c>
      <c r="AC167" s="694">
        <v>1</v>
      </c>
      <c r="AD167" s="694">
        <v>1</v>
      </c>
      <c r="AE167" s="694">
        <v>1</v>
      </c>
      <c r="AF167" s="694">
        <v>1</v>
      </c>
      <c r="AG167" s="705"/>
      <c r="AH167" s="705"/>
      <c r="AI167" s="705"/>
      <c r="AJ167" s="705"/>
      <c r="AK167" s="705"/>
      <c r="AL167" s="705"/>
      <c r="AM167" s="705"/>
      <c r="AN167" s="705"/>
      <c r="AO167" s="705"/>
      <c r="AP167" s="705"/>
      <c r="AQ167" s="705"/>
      <c r="AR167" s="705"/>
      <c r="AS167" s="705"/>
      <c r="AT167" s="705"/>
      <c r="AU167" s="705"/>
      <c r="AV167" s="705"/>
      <c r="AW167" s="705"/>
      <c r="AX167" s="705"/>
      <c r="AY167" s="705"/>
      <c r="AZ167" s="705"/>
      <c r="BA167" s="705"/>
      <c r="BB167" s="705"/>
      <c r="BC167" s="705"/>
      <c r="BD167" s="705"/>
      <c r="BE167" s="705"/>
      <c r="BF167" s="705"/>
      <c r="BG167" s="705"/>
      <c r="BH167" s="705"/>
      <c r="BI167" s="705"/>
    </row>
    <row r="168" spans="1:61" x14ac:dyDescent="0.2">
      <c r="A168" s="694" t="s">
        <v>6</v>
      </c>
      <c r="B168" s="694" t="s">
        <v>1013</v>
      </c>
      <c r="C168" s="694" t="s">
        <v>1020</v>
      </c>
      <c r="D168" s="694" t="s">
        <v>1021</v>
      </c>
      <c r="E168" s="696" t="s">
        <v>1075</v>
      </c>
      <c r="F168" s="699" t="s">
        <v>1053</v>
      </c>
      <c r="G168" s="696" t="s">
        <v>12</v>
      </c>
      <c r="H168" s="706"/>
      <c r="I168" s="706"/>
      <c r="J168" s="706"/>
      <c r="K168" s="706"/>
      <c r="L168" s="706"/>
      <c r="M168" s="706"/>
      <c r="N168" s="706"/>
      <c r="O168" s="706"/>
      <c r="P168" s="706"/>
      <c r="Q168" s="706"/>
      <c r="R168" s="706"/>
      <c r="S168" s="706"/>
      <c r="T168" s="706"/>
      <c r="U168" s="706"/>
      <c r="V168" s="706"/>
      <c r="W168" s="706"/>
      <c r="X168" s="706"/>
      <c r="Y168" s="706"/>
      <c r="Z168" s="700">
        <f>'3 Heat eta and phi'!V$20</f>
        <v>0.28285577134714029</v>
      </c>
      <c r="AA168" s="700">
        <f>'3 Heat eta and phi'!W$20</f>
        <v>0.27873423627915395</v>
      </c>
      <c r="AB168" s="700">
        <f>'3 Heat eta and phi'!X$20</f>
        <v>0.30307632471533119</v>
      </c>
      <c r="AC168" s="700">
        <f>'3 Heat eta and phi'!Y$20</f>
        <v>0.30222719842934154</v>
      </c>
      <c r="AD168" s="700">
        <f>'3 Heat eta and phi'!Z$20</f>
        <v>0.31428327370669973</v>
      </c>
      <c r="AE168" s="700">
        <f>'3 Heat eta and phi'!AA$20</f>
        <v>0.32638671499685012</v>
      </c>
      <c r="AF168" s="700">
        <f>'3 Heat eta and phi'!AB$20</f>
        <v>0.32866456515327247</v>
      </c>
      <c r="AG168" s="706"/>
      <c r="AH168" s="706"/>
      <c r="AI168" s="706"/>
      <c r="AJ168" s="706"/>
      <c r="AK168" s="706"/>
      <c r="AL168" s="706"/>
      <c r="AM168" s="706"/>
      <c r="AN168" s="706"/>
      <c r="AO168" s="706"/>
      <c r="AP168" s="706"/>
      <c r="AQ168" s="706"/>
      <c r="AR168" s="706"/>
      <c r="AS168" s="706"/>
      <c r="AT168" s="706"/>
      <c r="AU168" s="706"/>
      <c r="AV168" s="706"/>
      <c r="AW168" s="706"/>
      <c r="AX168" s="706"/>
      <c r="AY168" s="706"/>
      <c r="AZ168" s="706"/>
      <c r="BA168" s="706"/>
      <c r="BB168" s="706"/>
      <c r="BC168" s="706"/>
      <c r="BD168" s="706"/>
      <c r="BE168" s="706"/>
      <c r="BF168" s="706"/>
      <c r="BG168" s="706"/>
      <c r="BH168" s="706"/>
      <c r="BI168" s="706"/>
    </row>
    <row r="169" spans="1:61" x14ac:dyDescent="0.2">
      <c r="A169" s="694" t="s">
        <v>6</v>
      </c>
      <c r="B169" s="694" t="s">
        <v>1013</v>
      </c>
      <c r="C169" s="694" t="s">
        <v>1020</v>
      </c>
      <c r="D169" s="694" t="s">
        <v>1021</v>
      </c>
      <c r="E169" s="696" t="s">
        <v>1075</v>
      </c>
      <c r="F169" s="699" t="s">
        <v>1053</v>
      </c>
      <c r="G169" s="696" t="s">
        <v>13</v>
      </c>
      <c r="H169" s="706"/>
      <c r="I169" s="706"/>
      <c r="J169" s="706"/>
      <c r="K169" s="706"/>
      <c r="L169" s="706"/>
      <c r="M169" s="706"/>
      <c r="N169" s="706"/>
      <c r="O169" s="706"/>
      <c r="P169" s="706"/>
      <c r="Q169" s="706"/>
      <c r="R169" s="706"/>
      <c r="S169" s="706"/>
      <c r="T169" s="706"/>
      <c r="U169" s="706"/>
      <c r="V169" s="706"/>
      <c r="W169" s="706"/>
      <c r="X169" s="706"/>
      <c r="Y169" s="706"/>
      <c r="Z169" s="700">
        <f>'3 Heat eta and phi'!V$24</f>
        <v>0.40234622701331646</v>
      </c>
      <c r="AA169" s="700">
        <f>'3 Heat eta and phi'!W$24</f>
        <v>0.40435425914183065</v>
      </c>
      <c r="AB169" s="700">
        <f>'3 Heat eta and phi'!X$24</f>
        <v>0.40271612766856901</v>
      </c>
      <c r="AC169" s="700">
        <f>'3 Heat eta and phi'!Y$24</f>
        <v>0.402134855210315</v>
      </c>
      <c r="AD169" s="700">
        <f>'3 Heat eta and phi'!Z$24</f>
        <v>0.40250475586556766</v>
      </c>
      <c r="AE169" s="700">
        <f>'3 Heat eta and phi'!AA$24</f>
        <v>0.40160642570281135</v>
      </c>
      <c r="AF169" s="700">
        <f>'3 Heat eta and phi'!AB$24</f>
        <v>0.40202916930881427</v>
      </c>
      <c r="AG169" s="706"/>
      <c r="AH169" s="706"/>
      <c r="AI169" s="706"/>
      <c r="AJ169" s="706"/>
      <c r="AK169" s="706"/>
      <c r="AL169" s="706"/>
      <c r="AM169" s="706"/>
      <c r="AN169" s="706"/>
      <c r="AO169" s="706"/>
      <c r="AP169" s="706"/>
      <c r="AQ169" s="706"/>
      <c r="AR169" s="706"/>
      <c r="AS169" s="706"/>
      <c r="AT169" s="706"/>
      <c r="AU169" s="706"/>
      <c r="AV169" s="706"/>
      <c r="AW169" s="706"/>
      <c r="AX169" s="706"/>
      <c r="AY169" s="706"/>
      <c r="AZ169" s="706"/>
      <c r="BA169" s="706"/>
      <c r="BB169" s="706"/>
      <c r="BC169" s="706"/>
      <c r="BD169" s="706"/>
      <c r="BE169" s="706"/>
      <c r="BF169" s="706"/>
      <c r="BG169" s="706"/>
      <c r="BH169" s="706"/>
      <c r="BI169" s="706"/>
    </row>
    <row r="170" spans="1:61" s="695" customFormat="1" x14ac:dyDescent="0.2">
      <c r="A170" s="695" t="s">
        <v>6</v>
      </c>
      <c r="B170" s="695" t="s">
        <v>1013</v>
      </c>
      <c r="C170" s="695" t="s">
        <v>1020</v>
      </c>
      <c r="D170" s="695" t="s">
        <v>53</v>
      </c>
      <c r="G170" s="695" t="s">
        <v>9</v>
      </c>
      <c r="AA170" s="695">
        <v>-384</v>
      </c>
      <c r="AB170" s="695">
        <v>-357</v>
      </c>
      <c r="AC170" s="695">
        <v>-371</v>
      </c>
      <c r="AD170" s="695">
        <v>-469</v>
      </c>
      <c r="AE170" s="695">
        <v>-587</v>
      </c>
      <c r="AF170" s="695">
        <v>-674</v>
      </c>
      <c r="AG170" s="695">
        <v>-677</v>
      </c>
      <c r="AH170" s="695">
        <v>-684</v>
      </c>
      <c r="AI170" s="695">
        <v>-702</v>
      </c>
      <c r="AJ170" s="695">
        <v>-759</v>
      </c>
      <c r="AK170" s="695">
        <v>-771</v>
      </c>
      <c r="AL170" s="695">
        <v>-746</v>
      </c>
      <c r="AM170" s="695">
        <v>-797</v>
      </c>
      <c r="AN170" s="695">
        <v>-800</v>
      </c>
      <c r="AO170" s="695">
        <v>-818</v>
      </c>
      <c r="AP170" s="695">
        <v>-725</v>
      </c>
      <c r="AQ170" s="695">
        <v>-877</v>
      </c>
      <c r="AR170" s="695">
        <v>-854</v>
      </c>
      <c r="AS170" s="695">
        <v>-904</v>
      </c>
      <c r="AT170" s="695">
        <v>-910</v>
      </c>
      <c r="AU170" s="695">
        <v>-890</v>
      </c>
      <c r="AV170" s="695">
        <v>-747</v>
      </c>
      <c r="AW170" s="695">
        <v>-444</v>
      </c>
      <c r="AX170" s="695">
        <v>-842</v>
      </c>
      <c r="AY170" s="695">
        <v>-778</v>
      </c>
      <c r="AZ170" s="695">
        <v>-773</v>
      </c>
      <c r="BA170" s="695">
        <v>-923</v>
      </c>
      <c r="BB170" s="695">
        <v>-1038</v>
      </c>
      <c r="BC170" s="695">
        <v>-867</v>
      </c>
      <c r="BD170" s="695">
        <v>-1045</v>
      </c>
      <c r="BE170" s="695">
        <v>-1078</v>
      </c>
      <c r="BF170" s="695">
        <v>-985</v>
      </c>
      <c r="BG170" s="695">
        <v>-1088</v>
      </c>
      <c r="BH170" s="695">
        <v>-1227</v>
      </c>
      <c r="BI170" s="695">
        <v>-952</v>
      </c>
    </row>
    <row r="171" spans="1:61" x14ac:dyDescent="0.2">
      <c r="A171" s="694" t="s">
        <v>6</v>
      </c>
      <c r="B171" s="694" t="s">
        <v>1013</v>
      </c>
      <c r="C171" s="694" t="s">
        <v>1020</v>
      </c>
      <c r="D171" s="694" t="s">
        <v>53</v>
      </c>
      <c r="E171" s="696" t="s">
        <v>1075</v>
      </c>
      <c r="F171" s="699" t="s">
        <v>1053</v>
      </c>
      <c r="G171" s="694" t="s">
        <v>11</v>
      </c>
      <c r="H171" s="705"/>
      <c r="I171" s="705"/>
      <c r="J171" s="705"/>
      <c r="K171" s="705"/>
      <c r="L171" s="705"/>
      <c r="M171" s="705"/>
      <c r="N171" s="705"/>
      <c r="O171" s="705"/>
      <c r="P171" s="705"/>
      <c r="Q171" s="705"/>
      <c r="R171" s="705"/>
      <c r="S171" s="705"/>
      <c r="T171" s="705"/>
      <c r="U171" s="705"/>
      <c r="V171" s="705"/>
      <c r="W171" s="705"/>
      <c r="X171" s="705"/>
      <c r="Y171" s="705"/>
      <c r="Z171" s="705"/>
      <c r="AA171" s="694">
        <v>1</v>
      </c>
      <c r="AB171" s="694">
        <v>1</v>
      </c>
      <c r="AC171" s="694">
        <v>1</v>
      </c>
      <c r="AD171" s="694">
        <v>1</v>
      </c>
      <c r="AE171" s="694">
        <v>1</v>
      </c>
      <c r="AF171" s="694">
        <v>1</v>
      </c>
      <c r="AG171" s="694">
        <v>1</v>
      </c>
      <c r="AH171" s="694">
        <v>1</v>
      </c>
      <c r="AI171" s="694">
        <v>1</v>
      </c>
      <c r="AJ171" s="694">
        <v>1</v>
      </c>
      <c r="AK171" s="694">
        <v>1</v>
      </c>
      <c r="AL171" s="694">
        <v>1</v>
      </c>
      <c r="AM171" s="694">
        <v>1</v>
      </c>
      <c r="AN171" s="694">
        <v>1</v>
      </c>
      <c r="AO171" s="694">
        <v>1</v>
      </c>
      <c r="AP171" s="694">
        <v>1</v>
      </c>
      <c r="AQ171" s="694">
        <v>1</v>
      </c>
      <c r="AR171" s="694">
        <v>1</v>
      </c>
      <c r="AS171" s="694">
        <v>1</v>
      </c>
      <c r="AT171" s="694">
        <v>1</v>
      </c>
      <c r="AU171" s="694">
        <v>1</v>
      </c>
      <c r="AV171" s="694">
        <v>1</v>
      </c>
      <c r="AW171" s="694">
        <v>1</v>
      </c>
      <c r="AX171" s="694">
        <v>1</v>
      </c>
      <c r="AY171" s="694">
        <v>1</v>
      </c>
      <c r="AZ171" s="694">
        <v>1</v>
      </c>
      <c r="BA171" s="694">
        <v>1</v>
      </c>
      <c r="BB171" s="694">
        <v>1</v>
      </c>
      <c r="BC171" s="694">
        <v>1</v>
      </c>
      <c r="BD171" s="694">
        <v>1</v>
      </c>
      <c r="BE171" s="694">
        <v>1</v>
      </c>
      <c r="BF171" s="694">
        <v>1</v>
      </c>
      <c r="BG171" s="694">
        <v>1</v>
      </c>
      <c r="BH171" s="694">
        <v>1</v>
      </c>
      <c r="BI171" s="694">
        <v>1</v>
      </c>
    </row>
    <row r="172" spans="1:61" x14ac:dyDescent="0.2">
      <c r="A172" s="694" t="s">
        <v>6</v>
      </c>
      <c r="B172" s="694" t="s">
        <v>1013</v>
      </c>
      <c r="C172" s="694" t="s">
        <v>1020</v>
      </c>
      <c r="D172" s="694" t="s">
        <v>53</v>
      </c>
      <c r="E172" s="696" t="s">
        <v>1075</v>
      </c>
      <c r="F172" s="699" t="s">
        <v>1053</v>
      </c>
      <c r="G172" s="696" t="s">
        <v>12</v>
      </c>
      <c r="H172" s="706"/>
      <c r="I172" s="706"/>
      <c r="J172" s="706"/>
      <c r="K172" s="706"/>
      <c r="L172" s="706"/>
      <c r="M172" s="706"/>
      <c r="N172" s="706"/>
      <c r="O172" s="706"/>
      <c r="P172" s="706"/>
      <c r="Q172" s="706"/>
      <c r="R172" s="706"/>
      <c r="S172" s="706"/>
      <c r="T172" s="706"/>
      <c r="U172" s="706"/>
      <c r="V172" s="706"/>
      <c r="W172" s="706"/>
      <c r="X172" s="706"/>
      <c r="Y172" s="706"/>
      <c r="Z172" s="706"/>
      <c r="AA172" s="700">
        <f>'3 Heat eta and phi'!W$20</f>
        <v>0.27873423627915395</v>
      </c>
      <c r="AB172" s="700">
        <f>'3 Heat eta and phi'!X$20</f>
        <v>0.30307632471533119</v>
      </c>
      <c r="AC172" s="700">
        <f>'3 Heat eta and phi'!Y$20</f>
        <v>0.30222719842934154</v>
      </c>
      <c r="AD172" s="700">
        <f>'3 Heat eta and phi'!Z$20</f>
        <v>0.31428327370669973</v>
      </c>
      <c r="AE172" s="700">
        <f>'3 Heat eta and phi'!AA$20</f>
        <v>0.32638671499685012</v>
      </c>
      <c r="AF172" s="700">
        <f>'3 Heat eta and phi'!AB$20</f>
        <v>0.32866456515327247</v>
      </c>
      <c r="AG172" s="700">
        <f>'3 Heat eta and phi'!AC$20</f>
        <v>0.32726578478118595</v>
      </c>
      <c r="AH172" s="700">
        <f>'3 Heat eta and phi'!AD$20</f>
        <v>0.33804828140726689</v>
      </c>
      <c r="AI172" s="700">
        <f>'3 Heat eta and phi'!AE$20</f>
        <v>0.35308368348877672</v>
      </c>
      <c r="AJ172" s="700">
        <f>'3 Heat eta and phi'!AF$20</f>
        <v>0.36127501605989543</v>
      </c>
      <c r="AK172" s="700">
        <f>'3 Heat eta and phi'!AG$20</f>
        <v>0.336314328692911</v>
      </c>
      <c r="AL172" s="700">
        <f>'3 Heat eta and phi'!AH$20</f>
        <v>0.34392257025756506</v>
      </c>
      <c r="AM172" s="700">
        <f>'3 Heat eta and phi'!AI$20</f>
        <v>0.36114628596185655</v>
      </c>
      <c r="AN172" s="700">
        <f>'3 Heat eta and phi'!AJ$20</f>
        <v>0.37061538562698515</v>
      </c>
      <c r="AO172" s="700">
        <f>'3 Heat eta and phi'!AK$20</f>
        <v>0.37678757180985728</v>
      </c>
      <c r="AP172" s="700">
        <f>'3 Heat eta and phi'!AL$20</f>
        <v>0.38741092067264526</v>
      </c>
      <c r="AQ172" s="700">
        <f>'3 Heat eta and phi'!AM$20</f>
        <v>0.383268005286727</v>
      </c>
      <c r="AR172" s="700">
        <f>'3 Heat eta and phi'!AN$20</f>
        <v>0.39361997933234427</v>
      </c>
      <c r="AS172" s="700">
        <f>'3 Heat eta and phi'!AO$20</f>
        <v>0.40715832414469166</v>
      </c>
      <c r="AT172" s="700">
        <f>'3 Heat eta and phi'!AP$20</f>
        <v>0.41465054901440324</v>
      </c>
      <c r="AU172" s="700">
        <f>'3 Heat eta and phi'!AQ$20</f>
        <v>0.40584455533179142</v>
      </c>
      <c r="AV172" s="700">
        <f>'3 Heat eta and phi'!AR$20</f>
        <v>0.4151583306213521</v>
      </c>
      <c r="AW172" s="700">
        <f>'3 Heat eta and phi'!AS$20</f>
        <v>0.43862096220278957</v>
      </c>
      <c r="AX172" s="700">
        <f>'3 Heat eta and phi'!AT$20</f>
        <v>0.44758791805257503</v>
      </c>
      <c r="AY172" s="700">
        <f>'3 Heat eta and phi'!AU$20</f>
        <v>0.44657128563417114</v>
      </c>
      <c r="AZ172" s="700">
        <f>'3 Heat eta and phi'!AV$20</f>
        <v>0.45050456715809217</v>
      </c>
      <c r="BA172" s="700">
        <f>'3 Heat eta and phi'!AW$20</f>
        <v>0.44928545717019908</v>
      </c>
      <c r="BB172" s="700">
        <f>'3 Heat eta and phi'!AX$20</f>
        <v>0.44282161656391661</v>
      </c>
      <c r="BC172" s="700">
        <f>'3 Heat eta and phi'!AY$20</f>
        <v>0.4474011718435042</v>
      </c>
      <c r="BD172" s="700">
        <f>'3 Heat eta and phi'!AZ$20</f>
        <v>0.42440799931491724</v>
      </c>
      <c r="BE172" s="700">
        <f>'3 Heat eta and phi'!BA$20</f>
        <v>0.43407536964877846</v>
      </c>
      <c r="BF172" s="700">
        <f>'3 Heat eta and phi'!BB$20</f>
        <v>0.43033233297466611</v>
      </c>
      <c r="BG172" s="700">
        <f>'3 Heat eta and phi'!BC$20</f>
        <v>0.42931747399306813</v>
      </c>
      <c r="BH172" s="700">
        <f>'3 Heat eta and phi'!BD$20</f>
        <v>0.4373933131244585</v>
      </c>
      <c r="BI172" s="700">
        <f>'3 Heat eta and phi'!BE$20</f>
        <v>0.44952489502727749</v>
      </c>
    </row>
    <row r="173" spans="1:61" x14ac:dyDescent="0.2">
      <c r="A173" s="694" t="s">
        <v>6</v>
      </c>
      <c r="B173" s="694" t="s">
        <v>1013</v>
      </c>
      <c r="C173" s="694" t="s">
        <v>1020</v>
      </c>
      <c r="D173" s="694" t="s">
        <v>53</v>
      </c>
      <c r="E173" s="696" t="s">
        <v>1075</v>
      </c>
      <c r="F173" s="699" t="s">
        <v>1053</v>
      </c>
      <c r="G173" s="696" t="s">
        <v>13</v>
      </c>
      <c r="H173" s="706"/>
      <c r="I173" s="706"/>
      <c r="J173" s="706"/>
      <c r="K173" s="706"/>
      <c r="L173" s="706"/>
      <c r="M173" s="706"/>
      <c r="N173" s="706"/>
      <c r="O173" s="706"/>
      <c r="P173" s="706"/>
      <c r="Q173" s="706"/>
      <c r="R173" s="706"/>
      <c r="S173" s="706"/>
      <c r="T173" s="706"/>
      <c r="U173" s="706"/>
      <c r="V173" s="706"/>
      <c r="W173" s="706"/>
      <c r="X173" s="706"/>
      <c r="Y173" s="706"/>
      <c r="Z173" s="706"/>
      <c r="AA173" s="700">
        <f>'3 Heat eta and phi'!W$24</f>
        <v>0.40435425914183065</v>
      </c>
      <c r="AB173" s="700">
        <f>'3 Heat eta and phi'!X$24</f>
        <v>0.40271612766856901</v>
      </c>
      <c r="AC173" s="700">
        <f>'3 Heat eta and phi'!Y$24</f>
        <v>0.402134855210315</v>
      </c>
      <c r="AD173" s="700">
        <f>'3 Heat eta and phi'!Z$24</f>
        <v>0.40250475586556766</v>
      </c>
      <c r="AE173" s="700">
        <f>'3 Heat eta and phi'!AA$24</f>
        <v>0.40160642570281135</v>
      </c>
      <c r="AF173" s="700">
        <f>'3 Heat eta and phi'!AB$24</f>
        <v>0.40202916930881427</v>
      </c>
      <c r="AG173" s="700">
        <f>'3 Heat eta and phi'!AC$24</f>
        <v>0.40409004438807872</v>
      </c>
      <c r="AH173" s="700">
        <f>'3 Heat eta and phi'!AD$24</f>
        <v>0.40414288733882908</v>
      </c>
      <c r="AI173" s="700">
        <f>'3 Heat eta and phi'!AE$24</f>
        <v>0.40340308602832387</v>
      </c>
      <c r="AJ173" s="700">
        <f>'3 Heat eta and phi'!AF$24</f>
        <v>0.4022933840625661</v>
      </c>
      <c r="AK173" s="700">
        <f>'3 Heat eta and phi'!AG$24</f>
        <v>0.39996829422954983</v>
      </c>
      <c r="AL173" s="700">
        <f>'3 Heat eta and phi'!AH$24</f>
        <v>0.40007398013105056</v>
      </c>
      <c r="AM173" s="700">
        <f>'3 Heat eta and phi'!AI$24</f>
        <v>0.40255759881631803</v>
      </c>
      <c r="AN173" s="700">
        <f>'3 Heat eta and phi'!AJ$24</f>
        <v>0.40165926865356172</v>
      </c>
      <c r="AO173" s="700">
        <f>'3 Heat eta and phi'!AK$24</f>
        <v>0.40292749947157058</v>
      </c>
      <c r="AP173" s="700">
        <f>'3 Heat eta and phi'!AL$24</f>
        <v>0.40113083914605796</v>
      </c>
      <c r="AQ173" s="700">
        <f>'3 Heat eta and phi'!AM$24</f>
        <v>0.39965123652504764</v>
      </c>
      <c r="AR173" s="700">
        <f>'3 Heat eta and phi'!AN$24</f>
        <v>0.40329740012682325</v>
      </c>
      <c r="AS173" s="700">
        <f>'3 Heat eta and phi'!AO$24</f>
        <v>0.40091946734305661</v>
      </c>
      <c r="AT173" s="700">
        <f>'3 Heat eta and phi'!AP$24</f>
        <v>0.40070809554005504</v>
      </c>
      <c r="AU173" s="700">
        <f>'3 Heat eta and phi'!AQ$24</f>
        <v>0.40012682308180103</v>
      </c>
      <c r="AV173" s="700">
        <f>'3 Heat eta and phi'!AR$24</f>
        <v>0.40097231029380687</v>
      </c>
      <c r="AW173" s="700">
        <f>'3 Heat eta and phi'!AS$24</f>
        <v>0.40123652504755869</v>
      </c>
      <c r="AX173" s="700">
        <f>'3 Heat eta and phi'!AT$24</f>
        <v>0.40054956668780395</v>
      </c>
      <c r="AY173" s="700">
        <f>'3 Heat eta and phi'!AU$24</f>
        <v>0.40033819488480238</v>
      </c>
      <c r="AZ173" s="700">
        <f>'3 Heat eta and phi'!AV$24</f>
        <v>0.40065525258930468</v>
      </c>
      <c r="BA173" s="700">
        <f>'3 Heat eta and phi'!AW$24</f>
        <v>0.40039103783555285</v>
      </c>
      <c r="BB173" s="700">
        <f>'3 Heat eta and phi'!AX$24</f>
        <v>0.40017966603255128</v>
      </c>
      <c r="BC173" s="700">
        <f>'3 Heat eta and phi'!AY$24</f>
        <v>0.40023250898330165</v>
      </c>
      <c r="BD173" s="700">
        <f>'3 Heat eta and phi'!AZ$24</f>
        <v>0.40139505389980978</v>
      </c>
      <c r="BE173" s="700">
        <f>'3 Heat eta and phi'!BA$24</f>
        <v>0.40123652504755869</v>
      </c>
      <c r="BF173" s="700">
        <f>'3 Heat eta and phi'!BB$24</f>
        <v>0.40329740012682325</v>
      </c>
      <c r="BG173" s="700">
        <f>'3 Heat eta and phi'!BC$24</f>
        <v>0.40123652504755869</v>
      </c>
      <c r="BH173" s="700">
        <f>'3 Heat eta and phi'!BD$24</f>
        <v>0.40192348340731354</v>
      </c>
      <c r="BI173" s="700">
        <f>'3 Heat eta and phi'!BE$24</f>
        <v>0.40266328471781876</v>
      </c>
    </row>
    <row r="174" spans="1:61" s="695" customFormat="1" x14ac:dyDescent="0.2">
      <c r="A174" s="695" t="s">
        <v>6</v>
      </c>
      <c r="B174" s="695" t="s">
        <v>1013</v>
      </c>
      <c r="C174" s="695" t="s">
        <v>1020</v>
      </c>
      <c r="D174" s="695" t="s">
        <v>1023</v>
      </c>
      <c r="G174" s="695" t="s">
        <v>9</v>
      </c>
      <c r="R174" s="695">
        <v>-433</v>
      </c>
      <c r="S174" s="695">
        <v>-405</v>
      </c>
      <c r="T174" s="695">
        <v>-487</v>
      </c>
      <c r="U174" s="695">
        <v>-511</v>
      </c>
      <c r="V174" s="695">
        <v>-531</v>
      </c>
      <c r="W174" s="695">
        <v>-498</v>
      </c>
      <c r="X174" s="695">
        <v>-734</v>
      </c>
      <c r="Y174" s="695">
        <v>-711</v>
      </c>
      <c r="Z174" s="695">
        <v>-463</v>
      </c>
      <c r="AA174" s="695">
        <v>-9</v>
      </c>
      <c r="AD174" s="695">
        <v>-3</v>
      </c>
      <c r="AE174" s="695">
        <v>-30</v>
      </c>
      <c r="AF174" s="695">
        <v>-37</v>
      </c>
      <c r="AG174" s="695">
        <v>-41</v>
      </c>
      <c r="AH174" s="695">
        <v>-45</v>
      </c>
      <c r="AI174" s="695">
        <v>-42</v>
      </c>
      <c r="AJ174" s="695">
        <v>-30</v>
      </c>
      <c r="AK174" s="695">
        <v>-29</v>
      </c>
      <c r="AL174" s="695">
        <v>-20</v>
      </c>
      <c r="AM174" s="695">
        <v>-41</v>
      </c>
      <c r="AN174" s="695">
        <v>-44</v>
      </c>
      <c r="AO174" s="695">
        <v>-55</v>
      </c>
      <c r="AP174" s="695">
        <v>-55</v>
      </c>
      <c r="AQ174" s="695">
        <v>-31</v>
      </c>
      <c r="AR174" s="695">
        <v>-52</v>
      </c>
      <c r="AS174" s="695">
        <v>-52</v>
      </c>
      <c r="AV174" s="695">
        <v>-14</v>
      </c>
      <c r="AW174" s="695">
        <v>-31</v>
      </c>
      <c r="AX174" s="695">
        <v>-11</v>
      </c>
    </row>
    <row r="175" spans="1:61" x14ac:dyDescent="0.2">
      <c r="A175" s="694" t="s">
        <v>6</v>
      </c>
      <c r="B175" s="694" t="s">
        <v>1013</v>
      </c>
      <c r="C175" s="694" t="s">
        <v>1020</v>
      </c>
      <c r="D175" s="694" t="s">
        <v>1023</v>
      </c>
      <c r="E175" s="696" t="s">
        <v>1075</v>
      </c>
      <c r="F175" s="699" t="s">
        <v>1053</v>
      </c>
      <c r="G175" s="694" t="s">
        <v>11</v>
      </c>
      <c r="H175" s="705"/>
      <c r="I175" s="705"/>
      <c r="J175" s="705"/>
      <c r="K175" s="705"/>
      <c r="L175" s="705"/>
      <c r="M175" s="705"/>
      <c r="N175" s="705"/>
      <c r="O175" s="705"/>
      <c r="P175" s="705"/>
      <c r="Q175" s="705"/>
      <c r="R175" s="694">
        <v>1</v>
      </c>
      <c r="S175" s="694">
        <v>1</v>
      </c>
      <c r="T175" s="694">
        <v>1</v>
      </c>
      <c r="U175" s="694">
        <v>1</v>
      </c>
      <c r="V175" s="694">
        <v>1</v>
      </c>
      <c r="W175" s="694">
        <v>1</v>
      </c>
      <c r="X175" s="694">
        <v>1</v>
      </c>
      <c r="Y175" s="694">
        <v>1</v>
      </c>
      <c r="Z175" s="694">
        <v>1</v>
      </c>
      <c r="AA175" s="694">
        <v>1</v>
      </c>
      <c r="AB175" s="705"/>
      <c r="AC175" s="705"/>
      <c r="AD175" s="694">
        <v>1</v>
      </c>
      <c r="AE175" s="694">
        <v>1</v>
      </c>
      <c r="AF175" s="694">
        <v>1</v>
      </c>
      <c r="AG175" s="694">
        <v>1</v>
      </c>
      <c r="AH175" s="694">
        <v>1</v>
      </c>
      <c r="AI175" s="694">
        <v>1</v>
      </c>
      <c r="AJ175" s="694">
        <v>1</v>
      </c>
      <c r="AK175" s="694">
        <v>1</v>
      </c>
      <c r="AL175" s="694">
        <v>1</v>
      </c>
      <c r="AM175" s="694">
        <v>1</v>
      </c>
      <c r="AN175" s="694">
        <v>1</v>
      </c>
      <c r="AO175" s="694">
        <v>1</v>
      </c>
      <c r="AP175" s="694">
        <v>1</v>
      </c>
      <c r="AQ175" s="694">
        <v>1</v>
      </c>
      <c r="AR175" s="694">
        <v>1</v>
      </c>
      <c r="AS175" s="694">
        <v>1</v>
      </c>
      <c r="AT175" s="705"/>
      <c r="AU175" s="705"/>
      <c r="AV175" s="694">
        <v>1</v>
      </c>
      <c r="AW175" s="694">
        <v>1</v>
      </c>
      <c r="AX175" s="694">
        <v>1</v>
      </c>
      <c r="AY175" s="705"/>
      <c r="AZ175" s="705"/>
      <c r="BA175" s="705"/>
      <c r="BB175" s="705"/>
      <c r="BC175" s="705"/>
      <c r="BD175" s="705"/>
      <c r="BE175" s="705"/>
      <c r="BF175" s="705"/>
      <c r="BG175" s="705"/>
      <c r="BH175" s="705"/>
      <c r="BI175" s="705"/>
    </row>
    <row r="176" spans="1:61" x14ac:dyDescent="0.2">
      <c r="A176" s="694" t="s">
        <v>6</v>
      </c>
      <c r="B176" s="694" t="s">
        <v>1013</v>
      </c>
      <c r="C176" s="694" t="s">
        <v>1020</v>
      </c>
      <c r="D176" s="694" t="s">
        <v>1023</v>
      </c>
      <c r="E176" s="696" t="s">
        <v>1075</v>
      </c>
      <c r="F176" s="699" t="s">
        <v>1053</v>
      </c>
      <c r="G176" s="696" t="s">
        <v>12</v>
      </c>
      <c r="H176" s="706"/>
      <c r="I176" s="706"/>
      <c r="J176" s="706"/>
      <c r="K176" s="706"/>
      <c r="L176" s="706"/>
      <c r="M176" s="706"/>
      <c r="N176" s="706"/>
      <c r="O176" s="706"/>
      <c r="P176" s="706"/>
      <c r="Q176" s="706"/>
      <c r="R176" s="700">
        <f>'3 Heat eta and phi'!N$20</f>
        <v>0.26376961637687713</v>
      </c>
      <c r="S176" s="700">
        <f>'3 Heat eta and phi'!O$20</f>
        <v>0.27384463233818968</v>
      </c>
      <c r="T176" s="700">
        <f>'3 Heat eta and phi'!P$20</f>
        <v>0.29274828522686275</v>
      </c>
      <c r="U176" s="700">
        <f>'3 Heat eta and phi'!Q$20</f>
        <v>0.26305771052289167</v>
      </c>
      <c r="V176" s="700">
        <f>'3 Heat eta and phi'!R$20</f>
        <v>0.27337536104858901</v>
      </c>
      <c r="W176" s="700">
        <f>'3 Heat eta and phi'!S$20</f>
        <v>0.26712694482050137</v>
      </c>
      <c r="X176" s="700">
        <f>'3 Heat eta and phi'!T$20</f>
        <v>0.26379674514077622</v>
      </c>
      <c r="Y176" s="700">
        <f>'3 Heat eta and phi'!U$20</f>
        <v>0.27815907003644758</v>
      </c>
      <c r="Z176" s="700">
        <f>'3 Heat eta and phi'!V$20</f>
        <v>0.28285577134714029</v>
      </c>
      <c r="AA176" s="700">
        <f>'3 Heat eta and phi'!W$20</f>
        <v>0.27873423627915395</v>
      </c>
      <c r="AB176" s="706"/>
      <c r="AC176" s="706"/>
      <c r="AD176" s="700">
        <f>'3 Heat eta and phi'!Z$20</f>
        <v>0.31428327370669973</v>
      </c>
      <c r="AE176" s="700">
        <f>'3 Heat eta and phi'!AA$20</f>
        <v>0.32638671499685012</v>
      </c>
      <c r="AF176" s="700">
        <f>'3 Heat eta and phi'!AB$20</f>
        <v>0.32866456515327247</v>
      </c>
      <c r="AG176" s="700">
        <f>'3 Heat eta and phi'!AC$20</f>
        <v>0.32726578478118595</v>
      </c>
      <c r="AH176" s="700">
        <f>'3 Heat eta and phi'!AD$20</f>
        <v>0.33804828140726689</v>
      </c>
      <c r="AI176" s="700">
        <f>'3 Heat eta and phi'!AE$20</f>
        <v>0.35308368348877672</v>
      </c>
      <c r="AJ176" s="700">
        <f>'3 Heat eta and phi'!AF$20</f>
        <v>0.36127501605989543</v>
      </c>
      <c r="AK176" s="700">
        <f>'3 Heat eta and phi'!AG$20</f>
        <v>0.336314328692911</v>
      </c>
      <c r="AL176" s="700">
        <f>'3 Heat eta and phi'!AH$20</f>
        <v>0.34392257025756506</v>
      </c>
      <c r="AM176" s="700">
        <f>'3 Heat eta and phi'!AI$20</f>
        <v>0.36114628596185655</v>
      </c>
      <c r="AN176" s="700">
        <f>'3 Heat eta and phi'!AJ$20</f>
        <v>0.37061538562698515</v>
      </c>
      <c r="AO176" s="700">
        <f>'3 Heat eta and phi'!AK$20</f>
        <v>0.37678757180985728</v>
      </c>
      <c r="AP176" s="700">
        <f>'3 Heat eta and phi'!AL$20</f>
        <v>0.38741092067264526</v>
      </c>
      <c r="AQ176" s="700">
        <f>'3 Heat eta and phi'!AM$20</f>
        <v>0.383268005286727</v>
      </c>
      <c r="AR176" s="700">
        <f>'3 Heat eta and phi'!AN$20</f>
        <v>0.39361997933234427</v>
      </c>
      <c r="AS176" s="700">
        <f>'3 Heat eta and phi'!AO$20</f>
        <v>0.40715832414469166</v>
      </c>
      <c r="AT176" s="706"/>
      <c r="AU176" s="706"/>
      <c r="AV176" s="700">
        <f>'3 Heat eta and phi'!AR$20</f>
        <v>0.4151583306213521</v>
      </c>
      <c r="AW176" s="700">
        <f>'3 Heat eta and phi'!AS$20</f>
        <v>0.43862096220278957</v>
      </c>
      <c r="AX176" s="700">
        <f>'3 Heat eta and phi'!AT$20</f>
        <v>0.44758791805257503</v>
      </c>
      <c r="AY176" s="706"/>
      <c r="AZ176" s="706"/>
      <c r="BA176" s="706"/>
      <c r="BB176" s="706"/>
      <c r="BC176" s="706"/>
      <c r="BD176" s="706"/>
      <c r="BE176" s="706"/>
      <c r="BF176" s="706"/>
      <c r="BG176" s="706"/>
      <c r="BH176" s="706"/>
      <c r="BI176" s="706"/>
    </row>
    <row r="177" spans="1:61" x14ac:dyDescent="0.2">
      <c r="A177" s="694" t="s">
        <v>6</v>
      </c>
      <c r="B177" s="694" t="s">
        <v>1013</v>
      </c>
      <c r="C177" s="694" t="s">
        <v>1020</v>
      </c>
      <c r="D177" s="694" t="s">
        <v>1023</v>
      </c>
      <c r="E177" s="696" t="s">
        <v>1075</v>
      </c>
      <c r="F177" s="699" t="s">
        <v>1053</v>
      </c>
      <c r="G177" s="696" t="s">
        <v>13</v>
      </c>
      <c r="H177" s="706"/>
      <c r="I177" s="706"/>
      <c r="J177" s="706"/>
      <c r="K177" s="706"/>
      <c r="L177" s="706"/>
      <c r="M177" s="706"/>
      <c r="N177" s="706"/>
      <c r="O177" s="706"/>
      <c r="P177" s="706"/>
      <c r="Q177" s="706"/>
      <c r="R177" s="700">
        <f>'3 Heat eta and phi'!N$24</f>
        <v>0.40255759881631803</v>
      </c>
      <c r="S177" s="700">
        <f>'3 Heat eta and phi'!O$24</f>
        <v>0.40261044176706828</v>
      </c>
      <c r="T177" s="700">
        <f>'3 Heat eta and phi'!P$24</f>
        <v>0.40308602832382168</v>
      </c>
      <c r="U177" s="700">
        <f>'3 Heat eta and phi'!Q$24</f>
        <v>0.4022933840625661</v>
      </c>
      <c r="V177" s="700">
        <f>'3 Heat eta and phi'!R$24</f>
        <v>0.40287465652082011</v>
      </c>
      <c r="W177" s="700">
        <f>'3 Heat eta and phi'!S$24</f>
        <v>0.40102515324455723</v>
      </c>
      <c r="X177" s="700">
        <f>'3 Heat eta and phi'!T$24</f>
        <v>0.40076093849080541</v>
      </c>
      <c r="Y177" s="700">
        <f>'3 Heat eta and phi'!U$24</f>
        <v>0.4033502430775735</v>
      </c>
      <c r="Z177" s="700">
        <f>'3 Heat eta and phi'!V$24</f>
        <v>0.40234622701331646</v>
      </c>
      <c r="AA177" s="700">
        <f>'3 Heat eta and phi'!W$24</f>
        <v>0.40435425914183065</v>
      </c>
      <c r="AB177" s="706"/>
      <c r="AC177" s="706"/>
      <c r="AD177" s="700">
        <f>'3 Heat eta and phi'!Z$24</f>
        <v>0.40250475586556766</v>
      </c>
      <c r="AE177" s="700">
        <f>'3 Heat eta and phi'!AA$24</f>
        <v>0.40160642570281135</v>
      </c>
      <c r="AF177" s="700">
        <f>'3 Heat eta and phi'!AB$24</f>
        <v>0.40202916930881427</v>
      </c>
      <c r="AG177" s="700">
        <f>'3 Heat eta and phi'!AC$24</f>
        <v>0.40409004438807872</v>
      </c>
      <c r="AH177" s="700">
        <f>'3 Heat eta and phi'!AD$24</f>
        <v>0.40414288733882908</v>
      </c>
      <c r="AI177" s="700">
        <f>'3 Heat eta and phi'!AE$24</f>
        <v>0.40340308602832387</v>
      </c>
      <c r="AJ177" s="700">
        <f>'3 Heat eta and phi'!AF$24</f>
        <v>0.4022933840625661</v>
      </c>
      <c r="AK177" s="700">
        <f>'3 Heat eta and phi'!AG$24</f>
        <v>0.39996829422954983</v>
      </c>
      <c r="AL177" s="700">
        <f>'3 Heat eta and phi'!AH$24</f>
        <v>0.40007398013105056</v>
      </c>
      <c r="AM177" s="700">
        <f>'3 Heat eta and phi'!AI$24</f>
        <v>0.40255759881631803</v>
      </c>
      <c r="AN177" s="700">
        <f>'3 Heat eta and phi'!AJ$24</f>
        <v>0.40165926865356172</v>
      </c>
      <c r="AO177" s="700">
        <f>'3 Heat eta and phi'!AK$24</f>
        <v>0.40292749947157058</v>
      </c>
      <c r="AP177" s="700">
        <f>'3 Heat eta and phi'!AL$24</f>
        <v>0.40113083914605796</v>
      </c>
      <c r="AQ177" s="700">
        <f>'3 Heat eta and phi'!AM$24</f>
        <v>0.39965123652504764</v>
      </c>
      <c r="AR177" s="700">
        <f>'3 Heat eta and phi'!AN$24</f>
        <v>0.40329740012682325</v>
      </c>
      <c r="AS177" s="700">
        <f>'3 Heat eta and phi'!AO$24</f>
        <v>0.40091946734305661</v>
      </c>
      <c r="AT177" s="706"/>
      <c r="AU177" s="706"/>
      <c r="AV177" s="700">
        <f>'3 Heat eta and phi'!AR$24</f>
        <v>0.40097231029380687</v>
      </c>
      <c r="AW177" s="700">
        <f>'3 Heat eta and phi'!AS$24</f>
        <v>0.40123652504755869</v>
      </c>
      <c r="AX177" s="700">
        <f>'3 Heat eta and phi'!AT$24</f>
        <v>0.40054956668780395</v>
      </c>
      <c r="AY177" s="706"/>
      <c r="AZ177" s="706"/>
      <c r="BA177" s="706"/>
      <c r="BB177" s="706"/>
      <c r="BC177" s="706"/>
      <c r="BD177" s="706"/>
      <c r="BE177" s="706"/>
      <c r="BF177" s="706"/>
      <c r="BG177" s="706"/>
      <c r="BH177" s="706"/>
      <c r="BI177" s="706"/>
    </row>
    <row r="178" spans="1:61" s="695" customFormat="1" x14ac:dyDescent="0.2">
      <c r="A178" s="695" t="s">
        <v>6</v>
      </c>
      <c r="B178" s="695" t="s">
        <v>1013</v>
      </c>
      <c r="C178" s="695" t="s">
        <v>1020</v>
      </c>
      <c r="D178" s="695" t="s">
        <v>14</v>
      </c>
      <c r="G178" s="695" t="s">
        <v>9</v>
      </c>
      <c r="H178" s="695">
        <v>-102</v>
      </c>
      <c r="I178" s="695">
        <v>-109</v>
      </c>
      <c r="J178" s="695">
        <v>-122</v>
      </c>
      <c r="K178" s="695">
        <v>-131</v>
      </c>
      <c r="L178" s="695">
        <v>-146</v>
      </c>
      <c r="M178" s="695">
        <v>-151</v>
      </c>
      <c r="N178" s="695">
        <v>-157</v>
      </c>
      <c r="O178" s="695">
        <v>-164</v>
      </c>
      <c r="P178" s="695">
        <v>-188</v>
      </c>
      <c r="Q178" s="695">
        <v>-226</v>
      </c>
      <c r="R178" s="695">
        <v>-241</v>
      </c>
      <c r="S178" s="695">
        <v>-239</v>
      </c>
      <c r="T178" s="695">
        <v>-290</v>
      </c>
      <c r="U178" s="695">
        <v>-297</v>
      </c>
      <c r="V178" s="695">
        <v>-294</v>
      </c>
      <c r="W178" s="695">
        <v>-264</v>
      </c>
      <c r="X178" s="695">
        <v>-290</v>
      </c>
      <c r="Y178" s="695">
        <v>-266</v>
      </c>
      <c r="Z178" s="695">
        <v>-276</v>
      </c>
      <c r="AA178" s="695">
        <v>-279</v>
      </c>
      <c r="AB178" s="695">
        <v>-254</v>
      </c>
      <c r="AC178" s="695">
        <v>-227</v>
      </c>
      <c r="AD178" s="695">
        <v>-213</v>
      </c>
      <c r="AE178" s="695">
        <v>-198</v>
      </c>
      <c r="AF178" s="695">
        <v>-280</v>
      </c>
      <c r="AG178" s="695">
        <v>-263</v>
      </c>
      <c r="AH178" s="695">
        <v>-327</v>
      </c>
      <c r="AI178" s="695">
        <v>-324</v>
      </c>
      <c r="AJ178" s="695">
        <v>-289</v>
      </c>
      <c r="AK178" s="695">
        <v>-317</v>
      </c>
      <c r="AL178" s="695">
        <v>-336</v>
      </c>
      <c r="AM178" s="695">
        <v>-350</v>
      </c>
      <c r="AN178" s="695">
        <v>-348</v>
      </c>
      <c r="AO178" s="695">
        <v>-393</v>
      </c>
      <c r="AP178" s="695">
        <v>-386</v>
      </c>
      <c r="AQ178" s="695">
        <v>-391</v>
      </c>
      <c r="AR178" s="695">
        <v>-445</v>
      </c>
      <c r="AS178" s="695">
        <v>-450</v>
      </c>
      <c r="AT178" s="695">
        <v>-442</v>
      </c>
      <c r="AU178" s="695">
        <v>-428</v>
      </c>
      <c r="AV178" s="695">
        <v>-547</v>
      </c>
      <c r="AW178" s="695">
        <v>-450</v>
      </c>
      <c r="AX178" s="695">
        <v>-564</v>
      </c>
      <c r="AY178" s="695">
        <v>-496</v>
      </c>
      <c r="AZ178" s="695">
        <v>-403</v>
      </c>
      <c r="BA178" s="695">
        <v>-383</v>
      </c>
      <c r="BB178" s="695">
        <v>-401</v>
      </c>
      <c r="BC178" s="695">
        <v>-485</v>
      </c>
      <c r="BD178" s="695">
        <v>-374</v>
      </c>
      <c r="BE178" s="695">
        <v>-389</v>
      </c>
      <c r="BF178" s="695">
        <v>-433</v>
      </c>
      <c r="BG178" s="695">
        <v>-403</v>
      </c>
      <c r="BH178" s="695">
        <v>-354</v>
      </c>
      <c r="BI178" s="695">
        <v>-361</v>
      </c>
    </row>
    <row r="179" spans="1:61" x14ac:dyDescent="0.2">
      <c r="A179" s="694" t="s">
        <v>6</v>
      </c>
      <c r="B179" s="694" t="s">
        <v>1013</v>
      </c>
      <c r="C179" s="694" t="s">
        <v>1020</v>
      </c>
      <c r="D179" s="694" t="s">
        <v>14</v>
      </c>
      <c r="E179" s="696" t="s">
        <v>73</v>
      </c>
      <c r="F179" s="699" t="s">
        <v>1050</v>
      </c>
      <c r="G179" s="696" t="s">
        <v>11</v>
      </c>
      <c r="H179" s="702">
        <f>'4 - Electr UW allocation ktoe'!G$24</f>
        <v>0.45</v>
      </c>
      <c r="I179" s="702">
        <f>'4 - Electr UW allocation ktoe'!H$24</f>
        <v>0.45</v>
      </c>
      <c r="J179" s="702">
        <f>'4 - Electr UW allocation ktoe'!I$24</f>
        <v>0.45</v>
      </c>
      <c r="K179" s="702">
        <f>'4 - Electr UW allocation ktoe'!J$24</f>
        <v>0.45</v>
      </c>
      <c r="L179" s="702">
        <f>'4 - Electr UW allocation ktoe'!K$24</f>
        <v>0.45</v>
      </c>
      <c r="M179" s="702">
        <f>'4 - Electr UW allocation ktoe'!L$24</f>
        <v>0.45</v>
      </c>
      <c r="N179" s="702">
        <f>'4 - Electr UW allocation ktoe'!M$24</f>
        <v>0.45</v>
      </c>
      <c r="O179" s="702">
        <f>'4 - Electr UW allocation ktoe'!N$24</f>
        <v>0.45</v>
      </c>
      <c r="P179" s="702">
        <f>'4 - Electr UW allocation ktoe'!O$24</f>
        <v>0.45</v>
      </c>
      <c r="Q179" s="702">
        <f>'4 - Electr UW allocation ktoe'!P$24</f>
        <v>0.45</v>
      </c>
      <c r="R179" s="702">
        <f>'4 - Electr UW allocation ktoe'!Q$24</f>
        <v>0.45</v>
      </c>
      <c r="S179" s="702">
        <f>'4 - Electr UW allocation ktoe'!R$24</f>
        <v>0.45</v>
      </c>
      <c r="T179" s="702">
        <f>'4 - Electr UW allocation ktoe'!S$24</f>
        <v>0.45</v>
      </c>
      <c r="U179" s="702">
        <f>'4 - Electr UW allocation ktoe'!T$24</f>
        <v>0.45</v>
      </c>
      <c r="V179" s="702">
        <f>'4 - Electr UW allocation ktoe'!U$24</f>
        <v>0.45</v>
      </c>
      <c r="W179" s="702">
        <f>'4 - Electr UW allocation ktoe'!V$24</f>
        <v>0.45</v>
      </c>
      <c r="X179" s="702">
        <f>'4 - Electr UW allocation ktoe'!W$24</f>
        <v>0.45</v>
      </c>
      <c r="Y179" s="702">
        <f>'4 - Electr UW allocation ktoe'!X$24</f>
        <v>0.45</v>
      </c>
      <c r="Z179" s="702">
        <f>'4 - Electr UW allocation ktoe'!Y$24</f>
        <v>0.45</v>
      </c>
      <c r="AA179" s="702">
        <f>'4 - Electr UW allocation ktoe'!Z$24</f>
        <v>0.45</v>
      </c>
      <c r="AB179" s="702">
        <f>'4 - Electr UW allocation ktoe'!AA$24</f>
        <v>0.45</v>
      </c>
      <c r="AC179" s="702">
        <f>'4 - Electr UW allocation ktoe'!AB$24</f>
        <v>0.45</v>
      </c>
      <c r="AD179" s="702">
        <f>'4 - Electr UW allocation ktoe'!AC$24</f>
        <v>0.45</v>
      </c>
      <c r="AE179" s="702">
        <f>'4 - Electr UW allocation ktoe'!AD$24</f>
        <v>0.45</v>
      </c>
      <c r="AF179" s="702">
        <f>'4 - Electr UW allocation ktoe'!AE$24</f>
        <v>0.45</v>
      </c>
      <c r="AG179" s="702">
        <f>'4 - Electr UW allocation ktoe'!AF$24</f>
        <v>0.45</v>
      </c>
      <c r="AH179" s="702">
        <f>'4 - Electr UW allocation ktoe'!AG$24</f>
        <v>0.45</v>
      </c>
      <c r="AI179" s="702">
        <f>'4 - Electr UW allocation ktoe'!AH$24</f>
        <v>0.45</v>
      </c>
      <c r="AJ179" s="702">
        <f>'4 - Electr UW allocation ktoe'!AI$24</f>
        <v>0.45</v>
      </c>
      <c r="AK179" s="702">
        <f>'4 - Electr UW allocation ktoe'!AJ$24</f>
        <v>0.45</v>
      </c>
      <c r="AL179" s="702">
        <f>'4 - Electr UW allocation ktoe'!AK$24</f>
        <v>0.45</v>
      </c>
      <c r="AM179" s="702">
        <f>'4 - Electr UW allocation ktoe'!AL$24</f>
        <v>0.45</v>
      </c>
      <c r="AN179" s="702">
        <f>'4 - Electr UW allocation ktoe'!AM$24</f>
        <v>0.45</v>
      </c>
      <c r="AO179" s="702">
        <f>'4 - Electr UW allocation ktoe'!AN$24</f>
        <v>0.45</v>
      </c>
      <c r="AP179" s="702">
        <f>'4 - Electr UW allocation ktoe'!AO$24</f>
        <v>0.45</v>
      </c>
      <c r="AQ179" s="702">
        <f>'4 - Electr UW allocation ktoe'!AP$24</f>
        <v>0.45</v>
      </c>
      <c r="AR179" s="702">
        <f>'4 - Electr UW allocation ktoe'!AQ$24</f>
        <v>0.45</v>
      </c>
      <c r="AS179" s="702">
        <f>'4 - Electr UW allocation ktoe'!AR$24</f>
        <v>0.45</v>
      </c>
      <c r="AT179" s="702">
        <f>'4 - Electr UW allocation ktoe'!AS$24</f>
        <v>0.45</v>
      </c>
      <c r="AU179" s="702">
        <f>'4 - Electr UW allocation ktoe'!AT$24</f>
        <v>0.45</v>
      </c>
      <c r="AV179" s="702">
        <f>'4 - Electr UW allocation ktoe'!AU$24</f>
        <v>0.45</v>
      </c>
      <c r="AW179" s="702">
        <f>'4 - Electr UW allocation ktoe'!AV$24</f>
        <v>0.45</v>
      </c>
      <c r="AX179" s="702">
        <f>'4 - Electr UW allocation ktoe'!AW$24</f>
        <v>0.45</v>
      </c>
      <c r="AY179" s="702">
        <f>'4 - Electr UW allocation ktoe'!AX$24</f>
        <v>0.45</v>
      </c>
      <c r="AZ179" s="702">
        <f>'4 - Electr UW allocation ktoe'!AY$24</f>
        <v>0.45</v>
      </c>
      <c r="BA179" s="702">
        <f>'4 - Electr UW allocation ktoe'!AZ$24</f>
        <v>0.45</v>
      </c>
      <c r="BB179" s="702">
        <f>'4 - Electr UW allocation ktoe'!BA$24</f>
        <v>0.45</v>
      </c>
      <c r="BC179" s="702">
        <f>'4 - Electr UW allocation ktoe'!BB$24</f>
        <v>0.45</v>
      </c>
      <c r="BD179" s="702">
        <f>'4 - Electr UW allocation ktoe'!BC$24</f>
        <v>0.45</v>
      </c>
      <c r="BE179" s="702">
        <f>'4 - Electr UW allocation ktoe'!BD$24</f>
        <v>0.45</v>
      </c>
      <c r="BF179" s="702">
        <f>'4 - Electr UW allocation ktoe'!BE$24</f>
        <v>0.45</v>
      </c>
      <c r="BG179" s="702">
        <f>'4 - Electr UW allocation ktoe'!BF$24</f>
        <v>0.45</v>
      </c>
      <c r="BH179" s="702">
        <f>'4 - Electr UW allocation ktoe'!BG$24</f>
        <v>0.45</v>
      </c>
      <c r="BI179" s="702">
        <f>'4 - Electr UW allocation ktoe'!BH$24</f>
        <v>0.45</v>
      </c>
    </row>
    <row r="180" spans="1:61" x14ac:dyDescent="0.2">
      <c r="A180" s="694" t="s">
        <v>6</v>
      </c>
      <c r="B180" s="694" t="s">
        <v>1013</v>
      </c>
      <c r="C180" s="694" t="s">
        <v>1020</v>
      </c>
      <c r="D180" s="694" t="s">
        <v>14</v>
      </c>
      <c r="E180" s="696" t="s">
        <v>73</v>
      </c>
      <c r="F180" s="699" t="s">
        <v>1050</v>
      </c>
      <c r="G180" s="696" t="s">
        <v>12</v>
      </c>
      <c r="H180" s="700">
        <f>'4 - Electr UW allocation ktoe'!G$25</f>
        <v>0.7</v>
      </c>
      <c r="I180" s="700">
        <f>'4 - Electr UW allocation ktoe'!H$25</f>
        <v>0.70333299999999999</v>
      </c>
      <c r="J180" s="700">
        <f>'4 - Electr UW allocation ktoe'!I$25</f>
        <v>0.70666600000000002</v>
      </c>
      <c r="K180" s="700">
        <f>'4 - Electr UW allocation ktoe'!J$25</f>
        <v>0.70999900000000005</v>
      </c>
      <c r="L180" s="700">
        <f>'4 - Electr UW allocation ktoe'!K$25</f>
        <v>0.71333199999999997</v>
      </c>
      <c r="M180" s="700">
        <f>'4 - Electr UW allocation ktoe'!L$25</f>
        <v>0.716665</v>
      </c>
      <c r="N180" s="700">
        <f>'4 - Electr UW allocation ktoe'!M$25</f>
        <v>0.71999800000000003</v>
      </c>
      <c r="O180" s="700">
        <f>'4 - Electr UW allocation ktoe'!N$25</f>
        <v>0.72333099999999995</v>
      </c>
      <c r="P180" s="700">
        <f>'4 - Electr UW allocation ktoe'!O$25</f>
        <v>0.72666399999999998</v>
      </c>
      <c r="Q180" s="700">
        <f>'4 - Electr UW allocation ktoe'!P$25</f>
        <v>0.72999700000000001</v>
      </c>
      <c r="R180" s="700">
        <f>'4 - Electr UW allocation ktoe'!Q$25</f>
        <v>0.73333000000000004</v>
      </c>
      <c r="S180" s="700">
        <f>'4 - Electr UW allocation ktoe'!R$25</f>
        <v>0.73666299999999996</v>
      </c>
      <c r="T180" s="700">
        <f>'4 - Electr UW allocation ktoe'!S$25</f>
        <v>0.73999599999999999</v>
      </c>
      <c r="U180" s="700">
        <f>'4 - Electr UW allocation ktoe'!T$25</f>
        <v>0.74332900000000002</v>
      </c>
      <c r="V180" s="700">
        <f>'4 - Electr UW allocation ktoe'!U$25</f>
        <v>0.74666200000000005</v>
      </c>
      <c r="W180" s="700">
        <f>'4 - Electr UW allocation ktoe'!V$25</f>
        <v>0.74999499999999997</v>
      </c>
      <c r="X180" s="700">
        <f>'4 - Electr UW allocation ktoe'!W$25</f>
        <v>0.753328</v>
      </c>
      <c r="Y180" s="700">
        <f>'4 - Electr UW allocation ktoe'!X$25</f>
        <v>0.75666100000000003</v>
      </c>
      <c r="Z180" s="700">
        <f>'4 - Electr UW allocation ktoe'!Y$25</f>
        <v>0.75999400000000095</v>
      </c>
      <c r="AA180" s="700">
        <f>'4 - Electr UW allocation ktoe'!Z$25</f>
        <v>0.76332700000000098</v>
      </c>
      <c r="AB180" s="700">
        <f>'4 - Electr UW allocation ktoe'!AA$25</f>
        <v>0.76666000000000101</v>
      </c>
      <c r="AC180" s="700">
        <f>'4 - Electr UW allocation ktoe'!AB$25</f>
        <v>0.76999300000000104</v>
      </c>
      <c r="AD180" s="700">
        <f>'4 - Electr UW allocation ktoe'!AC$25</f>
        <v>0.77332600000000096</v>
      </c>
      <c r="AE180" s="700">
        <f>'4 - Electr UW allocation ktoe'!AD$25</f>
        <v>0.77665900000000099</v>
      </c>
      <c r="AF180" s="700">
        <f>'4 - Electr UW allocation ktoe'!AE$25</f>
        <v>0.77999200000000102</v>
      </c>
      <c r="AG180" s="700">
        <f>'4 - Electr UW allocation ktoe'!AF$25</f>
        <v>0.78332500000000105</v>
      </c>
      <c r="AH180" s="700">
        <f>'4 - Electr UW allocation ktoe'!AG$25</f>
        <v>0.78665800000000097</v>
      </c>
      <c r="AI180" s="700">
        <f>'4 - Electr UW allocation ktoe'!AH$25</f>
        <v>0.789991000000001</v>
      </c>
      <c r="AJ180" s="700">
        <f>'4 - Electr UW allocation ktoe'!AI$25</f>
        <v>0.79332400000000103</v>
      </c>
      <c r="AK180" s="700">
        <f>'4 - Electr UW allocation ktoe'!AJ$25</f>
        <v>0.79665700000000095</v>
      </c>
      <c r="AL180" s="700">
        <f>'4 - Electr UW allocation ktoe'!AK$25</f>
        <v>0.79999000000000098</v>
      </c>
      <c r="AM180" s="700">
        <f>'4 - Electr UW allocation ktoe'!AL$25</f>
        <v>0.80332300000000101</v>
      </c>
      <c r="AN180" s="700">
        <f>'4 - Electr UW allocation ktoe'!AM$25</f>
        <v>0.80665600000000104</v>
      </c>
      <c r="AO180" s="700">
        <f>'4 - Electr UW allocation ktoe'!AN$25</f>
        <v>0.80998900000000096</v>
      </c>
      <c r="AP180" s="700">
        <f>'4 - Electr UW allocation ktoe'!AO$25</f>
        <v>0.81332200000000099</v>
      </c>
      <c r="AQ180" s="700">
        <f>'4 - Electr UW allocation ktoe'!AP$25</f>
        <v>0.81665500000000102</v>
      </c>
      <c r="AR180" s="700">
        <f>'4 - Electr UW allocation ktoe'!AQ$25</f>
        <v>0.81998800000000105</v>
      </c>
      <c r="AS180" s="700">
        <f>'4 - Electr UW allocation ktoe'!AR$25</f>
        <v>0.82332100000000097</v>
      </c>
      <c r="AT180" s="700">
        <f>'4 - Electr UW allocation ktoe'!AS$25</f>
        <v>0.826654000000001</v>
      </c>
      <c r="AU180" s="700">
        <f>'4 - Electr UW allocation ktoe'!AT$25</f>
        <v>0.82998700000000103</v>
      </c>
      <c r="AV180" s="700">
        <f>'4 - Electr UW allocation ktoe'!AU$25</f>
        <v>0.83332000000000095</v>
      </c>
      <c r="AW180" s="700">
        <f>'4 - Electr UW allocation ktoe'!AV$25</f>
        <v>0.83665300000000098</v>
      </c>
      <c r="AX180" s="700">
        <f>'4 - Electr UW allocation ktoe'!AW$25</f>
        <v>0.83998600000000101</v>
      </c>
      <c r="AY180" s="700">
        <f>'4 - Electr UW allocation ktoe'!AX$25</f>
        <v>0.84331900000000104</v>
      </c>
      <c r="AZ180" s="700">
        <f>'4 - Electr UW allocation ktoe'!AY$25</f>
        <v>0.84665200000000096</v>
      </c>
      <c r="BA180" s="700">
        <f>'4 - Electr UW allocation ktoe'!AZ$25</f>
        <v>0.84998500000000099</v>
      </c>
      <c r="BB180" s="700">
        <f>'4 - Electr UW allocation ktoe'!BA$25</f>
        <v>0.85331800000000102</v>
      </c>
      <c r="BC180" s="700">
        <f>'4 - Electr UW allocation ktoe'!BB$25</f>
        <v>0.85665100000000105</v>
      </c>
      <c r="BD180" s="700">
        <f>'4 - Electr UW allocation ktoe'!BC$25</f>
        <v>0.85998400000000097</v>
      </c>
      <c r="BE180" s="700">
        <f>'4 - Electr UW allocation ktoe'!BD$25</f>
        <v>0.863317000000001</v>
      </c>
      <c r="BF180" s="700">
        <f>'4 - Electr UW allocation ktoe'!BE$25</f>
        <v>0.86665000000000203</v>
      </c>
      <c r="BG180" s="700">
        <f>'4 - Electr UW allocation ktoe'!BF$25</f>
        <v>0.86998300000000295</v>
      </c>
      <c r="BH180" s="700">
        <f>'4 - Electr UW allocation ktoe'!BG$25</f>
        <v>0.87331600000000398</v>
      </c>
      <c r="BI180" s="700">
        <f>'4 - Electr UW allocation ktoe'!BH$25</f>
        <v>0.87664900000000501</v>
      </c>
    </row>
    <row r="181" spans="1:61" x14ac:dyDescent="0.2">
      <c r="A181" s="694" t="s">
        <v>6</v>
      </c>
      <c r="B181" s="694" t="s">
        <v>1013</v>
      </c>
      <c r="C181" s="694" t="s">
        <v>1020</v>
      </c>
      <c r="D181" s="694" t="s">
        <v>14</v>
      </c>
      <c r="E181" s="696" t="s">
        <v>73</v>
      </c>
      <c r="F181" s="699" t="s">
        <v>1050</v>
      </c>
      <c r="G181" s="696" t="s">
        <v>13</v>
      </c>
      <c r="H181" s="696">
        <f>'4 - Electr UW allocation ktoe'!G$27</f>
        <v>1</v>
      </c>
      <c r="I181" s="696">
        <f>'4 - Electr UW allocation ktoe'!H$27</f>
        <v>1</v>
      </c>
      <c r="J181" s="696">
        <f>'4 - Electr UW allocation ktoe'!I$27</f>
        <v>1</v>
      </c>
      <c r="K181" s="696">
        <f>'4 - Electr UW allocation ktoe'!J$27</f>
        <v>1</v>
      </c>
      <c r="L181" s="696">
        <f>'4 - Electr UW allocation ktoe'!K$27</f>
        <v>1</v>
      </c>
      <c r="M181" s="696">
        <f>'4 - Electr UW allocation ktoe'!L$27</f>
        <v>1</v>
      </c>
      <c r="N181" s="696">
        <f>'4 - Electr UW allocation ktoe'!M$27</f>
        <v>1</v>
      </c>
      <c r="O181" s="696">
        <f>'4 - Electr UW allocation ktoe'!N$27</f>
        <v>1</v>
      </c>
      <c r="P181" s="696">
        <f>'4 - Electr UW allocation ktoe'!O$27</f>
        <v>1</v>
      </c>
      <c r="Q181" s="696">
        <f>'4 - Electr UW allocation ktoe'!P$27</f>
        <v>1</v>
      </c>
      <c r="R181" s="696">
        <f>'4 - Electr UW allocation ktoe'!Q$27</f>
        <v>1</v>
      </c>
      <c r="S181" s="696">
        <f>'4 - Electr UW allocation ktoe'!R$27</f>
        <v>1</v>
      </c>
      <c r="T181" s="696">
        <f>'4 - Electr UW allocation ktoe'!S$27</f>
        <v>1</v>
      </c>
      <c r="U181" s="696">
        <f>'4 - Electr UW allocation ktoe'!T$27</f>
        <v>1</v>
      </c>
      <c r="V181" s="696">
        <f>'4 - Electr UW allocation ktoe'!U$27</f>
        <v>1</v>
      </c>
      <c r="W181" s="696">
        <f>'4 - Electr UW allocation ktoe'!V$27</f>
        <v>1</v>
      </c>
      <c r="X181" s="696">
        <f>'4 - Electr UW allocation ktoe'!W$27</f>
        <v>1</v>
      </c>
      <c r="Y181" s="696">
        <f>'4 - Electr UW allocation ktoe'!X$27</f>
        <v>1</v>
      </c>
      <c r="Z181" s="696">
        <f>'4 - Electr UW allocation ktoe'!Y$27</f>
        <v>1</v>
      </c>
      <c r="AA181" s="696">
        <f>'4 - Electr UW allocation ktoe'!Z$27</f>
        <v>1</v>
      </c>
      <c r="AB181" s="696">
        <f>'4 - Electr UW allocation ktoe'!AA$27</f>
        <v>1</v>
      </c>
      <c r="AC181" s="696">
        <f>'4 - Electr UW allocation ktoe'!AB$27</f>
        <v>1</v>
      </c>
      <c r="AD181" s="696">
        <f>'4 - Electr UW allocation ktoe'!AC$27</f>
        <v>1</v>
      </c>
      <c r="AE181" s="696">
        <f>'4 - Electr UW allocation ktoe'!AD$27</f>
        <v>1</v>
      </c>
      <c r="AF181" s="696">
        <f>'4 - Electr UW allocation ktoe'!AE$27</f>
        <v>1</v>
      </c>
      <c r="AG181" s="696">
        <f>'4 - Electr UW allocation ktoe'!AF$27</f>
        <v>1</v>
      </c>
      <c r="AH181" s="696">
        <f>'4 - Electr UW allocation ktoe'!AG$27</f>
        <v>1</v>
      </c>
      <c r="AI181" s="696">
        <f>'4 - Electr UW allocation ktoe'!AH$27</f>
        <v>1</v>
      </c>
      <c r="AJ181" s="696">
        <f>'4 - Electr UW allocation ktoe'!AI$27</f>
        <v>1</v>
      </c>
      <c r="AK181" s="696">
        <f>'4 - Electr UW allocation ktoe'!AJ$27</f>
        <v>1</v>
      </c>
      <c r="AL181" s="696">
        <f>'4 - Electr UW allocation ktoe'!AK$27</f>
        <v>1</v>
      </c>
      <c r="AM181" s="696">
        <f>'4 - Electr UW allocation ktoe'!AL$27</f>
        <v>1</v>
      </c>
      <c r="AN181" s="696">
        <f>'4 - Electr UW allocation ktoe'!AM$27</f>
        <v>1</v>
      </c>
      <c r="AO181" s="696">
        <f>'4 - Electr UW allocation ktoe'!AN$27</f>
        <v>1</v>
      </c>
      <c r="AP181" s="696">
        <f>'4 - Electr UW allocation ktoe'!AO$27</f>
        <v>1</v>
      </c>
      <c r="AQ181" s="696">
        <f>'4 - Electr UW allocation ktoe'!AP$27</f>
        <v>1</v>
      </c>
      <c r="AR181" s="696">
        <f>'4 - Electr UW allocation ktoe'!AQ$27</f>
        <v>1</v>
      </c>
      <c r="AS181" s="696">
        <f>'4 - Electr UW allocation ktoe'!AR$27</f>
        <v>1</v>
      </c>
      <c r="AT181" s="696">
        <f>'4 - Electr UW allocation ktoe'!AS$27</f>
        <v>1</v>
      </c>
      <c r="AU181" s="696">
        <f>'4 - Electr UW allocation ktoe'!AT$27</f>
        <v>1</v>
      </c>
      <c r="AV181" s="696">
        <f>'4 - Electr UW allocation ktoe'!AU$27</f>
        <v>1</v>
      </c>
      <c r="AW181" s="696">
        <f>'4 - Electr UW allocation ktoe'!AV$27</f>
        <v>1</v>
      </c>
      <c r="AX181" s="696">
        <f>'4 - Electr UW allocation ktoe'!AW$27</f>
        <v>1</v>
      </c>
      <c r="AY181" s="696">
        <f>'4 - Electr UW allocation ktoe'!AX$27</f>
        <v>1</v>
      </c>
      <c r="AZ181" s="696">
        <f>'4 - Electr UW allocation ktoe'!AY$27</f>
        <v>1</v>
      </c>
      <c r="BA181" s="696">
        <f>'4 - Electr UW allocation ktoe'!AZ$27</f>
        <v>1</v>
      </c>
      <c r="BB181" s="696">
        <f>'4 - Electr UW allocation ktoe'!BA$27</f>
        <v>1</v>
      </c>
      <c r="BC181" s="696">
        <f>'4 - Electr UW allocation ktoe'!BB$27</f>
        <v>1</v>
      </c>
      <c r="BD181" s="696">
        <f>'4 - Electr UW allocation ktoe'!BC$27</f>
        <v>1</v>
      </c>
      <c r="BE181" s="696">
        <f>'4 - Electr UW allocation ktoe'!BD$27</f>
        <v>1</v>
      </c>
      <c r="BF181" s="696">
        <f>'4 - Electr UW allocation ktoe'!BE$27</f>
        <v>1</v>
      </c>
      <c r="BG181" s="696">
        <f>'4 - Electr UW allocation ktoe'!BF$27</f>
        <v>1</v>
      </c>
      <c r="BH181" s="696">
        <f>'4 - Electr UW allocation ktoe'!BG$27</f>
        <v>1</v>
      </c>
      <c r="BI181" s="696">
        <f>'4 - Electr UW allocation ktoe'!BH$27</f>
        <v>1</v>
      </c>
    </row>
    <row r="182" spans="1:61" x14ac:dyDescent="0.2">
      <c r="A182" s="694" t="s">
        <v>6</v>
      </c>
      <c r="B182" s="694" t="s">
        <v>1013</v>
      </c>
      <c r="C182" s="694" t="s">
        <v>1020</v>
      </c>
      <c r="D182" s="694" t="s">
        <v>14</v>
      </c>
      <c r="E182" s="696" t="s">
        <v>834</v>
      </c>
      <c r="F182" s="699" t="s">
        <v>1051</v>
      </c>
      <c r="G182" s="696" t="s">
        <v>11</v>
      </c>
      <c r="H182" s="702">
        <f>'4 - Electr UW allocation ktoe'!G$29</f>
        <v>0.45</v>
      </c>
      <c r="I182" s="702">
        <f>'4 - Electr UW allocation ktoe'!H$29</f>
        <v>0.45</v>
      </c>
      <c r="J182" s="702">
        <f>'4 - Electr UW allocation ktoe'!I$29</f>
        <v>0.45</v>
      </c>
      <c r="K182" s="702">
        <f>'4 - Electr UW allocation ktoe'!J$29</f>
        <v>0.45</v>
      </c>
      <c r="L182" s="702">
        <f>'4 - Electr UW allocation ktoe'!K$29</f>
        <v>0.45</v>
      </c>
      <c r="M182" s="702">
        <f>'4 - Electr UW allocation ktoe'!L$29</f>
        <v>0.45</v>
      </c>
      <c r="N182" s="702">
        <f>'4 - Electr UW allocation ktoe'!M$29</f>
        <v>0.45</v>
      </c>
      <c r="O182" s="702">
        <f>'4 - Electr UW allocation ktoe'!N$29</f>
        <v>0.45</v>
      </c>
      <c r="P182" s="702">
        <f>'4 - Electr UW allocation ktoe'!O$29</f>
        <v>0.45</v>
      </c>
      <c r="Q182" s="702">
        <f>'4 - Electr UW allocation ktoe'!P$29</f>
        <v>0.45</v>
      </c>
      <c r="R182" s="702">
        <f>'4 - Electr UW allocation ktoe'!Q$29</f>
        <v>0.45</v>
      </c>
      <c r="S182" s="702">
        <f>'4 - Electr UW allocation ktoe'!R$29</f>
        <v>0.45</v>
      </c>
      <c r="T182" s="702">
        <f>'4 - Electr UW allocation ktoe'!S$29</f>
        <v>0.45</v>
      </c>
      <c r="U182" s="702">
        <f>'4 - Electr UW allocation ktoe'!T$29</f>
        <v>0.45</v>
      </c>
      <c r="V182" s="702">
        <f>'4 - Electr UW allocation ktoe'!U$29</f>
        <v>0.45</v>
      </c>
      <c r="W182" s="702">
        <f>'4 - Electr UW allocation ktoe'!V$29</f>
        <v>0.45</v>
      </c>
      <c r="X182" s="702">
        <f>'4 - Electr UW allocation ktoe'!W$29</f>
        <v>0.45</v>
      </c>
      <c r="Y182" s="702">
        <f>'4 - Electr UW allocation ktoe'!X$29</f>
        <v>0.45</v>
      </c>
      <c r="Z182" s="702">
        <f>'4 - Electr UW allocation ktoe'!Y$29</f>
        <v>0.45</v>
      </c>
      <c r="AA182" s="702">
        <f>'4 - Electr UW allocation ktoe'!Z$29</f>
        <v>0.45</v>
      </c>
      <c r="AB182" s="702">
        <f>'4 - Electr UW allocation ktoe'!AA$29</f>
        <v>0.45</v>
      </c>
      <c r="AC182" s="702">
        <f>'4 - Electr UW allocation ktoe'!AB$29</f>
        <v>0.45</v>
      </c>
      <c r="AD182" s="702">
        <f>'4 - Electr UW allocation ktoe'!AC$29</f>
        <v>0.45</v>
      </c>
      <c r="AE182" s="702">
        <f>'4 - Electr UW allocation ktoe'!AD$29</f>
        <v>0.45</v>
      </c>
      <c r="AF182" s="702">
        <f>'4 - Electr UW allocation ktoe'!AE$29</f>
        <v>0.45</v>
      </c>
      <c r="AG182" s="702">
        <f>'4 - Electr UW allocation ktoe'!AF$29</f>
        <v>0.45</v>
      </c>
      <c r="AH182" s="702">
        <f>'4 - Electr UW allocation ktoe'!AG$29</f>
        <v>0.45</v>
      </c>
      <c r="AI182" s="702">
        <f>'4 - Electr UW allocation ktoe'!AH$29</f>
        <v>0.45</v>
      </c>
      <c r="AJ182" s="702">
        <f>'4 - Electr UW allocation ktoe'!AI$29</f>
        <v>0.45</v>
      </c>
      <c r="AK182" s="702">
        <f>'4 - Electr UW allocation ktoe'!AJ$29</f>
        <v>0.45</v>
      </c>
      <c r="AL182" s="702">
        <f>'4 - Electr UW allocation ktoe'!AK$29</f>
        <v>0.45</v>
      </c>
      <c r="AM182" s="702">
        <f>'4 - Electr UW allocation ktoe'!AL$29</f>
        <v>0.45</v>
      </c>
      <c r="AN182" s="702">
        <f>'4 - Electr UW allocation ktoe'!AM$29</f>
        <v>0.45</v>
      </c>
      <c r="AO182" s="702">
        <f>'4 - Electr UW allocation ktoe'!AN$29</f>
        <v>0.45</v>
      </c>
      <c r="AP182" s="702">
        <f>'4 - Electr UW allocation ktoe'!AO$29</f>
        <v>0.45</v>
      </c>
      <c r="AQ182" s="702">
        <f>'4 - Electr UW allocation ktoe'!AP$29</f>
        <v>0.45</v>
      </c>
      <c r="AR182" s="702">
        <f>'4 - Electr UW allocation ktoe'!AQ$29</f>
        <v>0.45</v>
      </c>
      <c r="AS182" s="702">
        <f>'4 - Electr UW allocation ktoe'!AR$29</f>
        <v>0.45</v>
      </c>
      <c r="AT182" s="702">
        <f>'4 - Electr UW allocation ktoe'!AS$29</f>
        <v>0.45</v>
      </c>
      <c r="AU182" s="702">
        <f>'4 - Electr UW allocation ktoe'!AT$29</f>
        <v>0.45</v>
      </c>
      <c r="AV182" s="702">
        <f>'4 - Electr UW allocation ktoe'!AU$29</f>
        <v>0.45</v>
      </c>
      <c r="AW182" s="702">
        <f>'4 - Electr UW allocation ktoe'!AV$29</f>
        <v>0.45</v>
      </c>
      <c r="AX182" s="702">
        <f>'4 - Electr UW allocation ktoe'!AW$29</f>
        <v>0.45</v>
      </c>
      <c r="AY182" s="702">
        <f>'4 - Electr UW allocation ktoe'!AX$29</f>
        <v>0.45</v>
      </c>
      <c r="AZ182" s="702">
        <f>'4 - Electr UW allocation ktoe'!AY$29</f>
        <v>0.45</v>
      </c>
      <c r="BA182" s="702">
        <f>'4 - Electr UW allocation ktoe'!AZ$29</f>
        <v>0.45</v>
      </c>
      <c r="BB182" s="702">
        <f>'4 - Electr UW allocation ktoe'!BA$29</f>
        <v>0.45</v>
      </c>
      <c r="BC182" s="702">
        <f>'4 - Electr UW allocation ktoe'!BB$29</f>
        <v>0.45</v>
      </c>
      <c r="BD182" s="702">
        <f>'4 - Electr UW allocation ktoe'!BC$29</f>
        <v>0.45</v>
      </c>
      <c r="BE182" s="702">
        <f>'4 - Electr UW allocation ktoe'!BD$29</f>
        <v>0.45</v>
      </c>
      <c r="BF182" s="702">
        <f>'4 - Electr UW allocation ktoe'!BE$29</f>
        <v>0.45</v>
      </c>
      <c r="BG182" s="702">
        <f>'4 - Electr UW allocation ktoe'!BF$29</f>
        <v>0.45</v>
      </c>
      <c r="BH182" s="702">
        <f>'4 - Electr UW allocation ktoe'!BG$29</f>
        <v>0.45</v>
      </c>
      <c r="BI182" s="702">
        <f>'4 - Electr UW allocation ktoe'!BH$29</f>
        <v>0.45</v>
      </c>
    </row>
    <row r="183" spans="1:61" x14ac:dyDescent="0.2">
      <c r="A183" s="694" t="s">
        <v>6</v>
      </c>
      <c r="B183" s="694" t="s">
        <v>1013</v>
      </c>
      <c r="C183" s="694" t="s">
        <v>1020</v>
      </c>
      <c r="D183" s="694" t="s">
        <v>14</v>
      </c>
      <c r="E183" s="696" t="s">
        <v>834</v>
      </c>
      <c r="F183" s="699" t="s">
        <v>1051</v>
      </c>
      <c r="G183" s="696" t="s">
        <v>12</v>
      </c>
      <c r="H183" s="700">
        <f>'3 Heat eta and phi'!D$43</f>
        <v>0.8</v>
      </c>
      <c r="I183" s="700">
        <f>'3 Heat eta and phi'!E$43</f>
        <v>0.80200000000000005</v>
      </c>
      <c r="J183" s="700">
        <f>'3 Heat eta and phi'!F$43</f>
        <v>0.80400000000000005</v>
      </c>
      <c r="K183" s="700">
        <f>'3 Heat eta and phi'!G$43</f>
        <v>0.80600000000000005</v>
      </c>
      <c r="L183" s="700">
        <f>'3 Heat eta and phi'!H$43</f>
        <v>0.80800000000000005</v>
      </c>
      <c r="M183" s="700">
        <f>'3 Heat eta and phi'!I$43</f>
        <v>0.81</v>
      </c>
      <c r="N183" s="700">
        <f>'3 Heat eta and phi'!J$43</f>
        <v>0.81200000000000006</v>
      </c>
      <c r="O183" s="700">
        <f>'3 Heat eta and phi'!K$43</f>
        <v>0.81399999999999995</v>
      </c>
      <c r="P183" s="700">
        <f>'3 Heat eta and phi'!L$43</f>
        <v>0.81599999999999995</v>
      </c>
      <c r="Q183" s="700">
        <f>'3 Heat eta and phi'!M$43</f>
        <v>0.81799999999999995</v>
      </c>
      <c r="R183" s="700">
        <f>'3 Heat eta and phi'!N$43</f>
        <v>0.82</v>
      </c>
      <c r="S183" s="700">
        <f>'3 Heat eta and phi'!O$43</f>
        <v>0.82199999999999995</v>
      </c>
      <c r="T183" s="700">
        <f>'3 Heat eta and phi'!P$43</f>
        <v>0.82399999999999995</v>
      </c>
      <c r="U183" s="700">
        <f>'3 Heat eta and phi'!Q$43</f>
        <v>0.82599999999999996</v>
      </c>
      <c r="V183" s="700">
        <f>'3 Heat eta and phi'!R$43</f>
        <v>0.82799999999999996</v>
      </c>
      <c r="W183" s="700">
        <f>'3 Heat eta and phi'!S$43</f>
        <v>0.83</v>
      </c>
      <c r="X183" s="700">
        <f>'3 Heat eta and phi'!T$43</f>
        <v>0.83199999999999996</v>
      </c>
      <c r="Y183" s="700">
        <f>'3 Heat eta and phi'!U$43</f>
        <v>0.83399999999999996</v>
      </c>
      <c r="Z183" s="700">
        <f>'3 Heat eta and phi'!V$43</f>
        <v>0.83599999999999997</v>
      </c>
      <c r="AA183" s="700">
        <f>'3 Heat eta and phi'!W$43</f>
        <v>0.83799999999999997</v>
      </c>
      <c r="AB183" s="700">
        <f>'3 Heat eta and phi'!X$43</f>
        <v>0.84</v>
      </c>
      <c r="AC183" s="700">
        <f>'3 Heat eta and phi'!Y$43</f>
        <v>0.84199999999999997</v>
      </c>
      <c r="AD183" s="700">
        <f>'3 Heat eta and phi'!Z$43</f>
        <v>0.84399999999999997</v>
      </c>
      <c r="AE183" s="700">
        <f>'3 Heat eta and phi'!AA$43</f>
        <v>0.84599999999999997</v>
      </c>
      <c r="AF183" s="700">
        <f>'3 Heat eta and phi'!AB$43</f>
        <v>0.84799999999999998</v>
      </c>
      <c r="AG183" s="700">
        <f>'3 Heat eta and phi'!AC$43</f>
        <v>0.85</v>
      </c>
      <c r="AH183" s="700">
        <f>'3 Heat eta and phi'!AD$43</f>
        <v>0.85199999999999998</v>
      </c>
      <c r="AI183" s="700">
        <f>'3 Heat eta and phi'!AE$43</f>
        <v>0.85399999999999998</v>
      </c>
      <c r="AJ183" s="700">
        <f>'3 Heat eta and phi'!AF$43</f>
        <v>0.85599999999999998</v>
      </c>
      <c r="AK183" s="700">
        <f>'3 Heat eta and phi'!AG$43</f>
        <v>0.85799999999999998</v>
      </c>
      <c r="AL183" s="700">
        <f>'3 Heat eta and phi'!AH$43</f>
        <v>0.86</v>
      </c>
      <c r="AM183" s="700">
        <f>'3 Heat eta and phi'!AI$43</f>
        <v>0.86199999999999999</v>
      </c>
      <c r="AN183" s="700">
        <f>'3 Heat eta and phi'!AJ$43</f>
        <v>0.86399999999999999</v>
      </c>
      <c r="AO183" s="700">
        <f>'3 Heat eta and phi'!AK$43</f>
        <v>0.86599999999999999</v>
      </c>
      <c r="AP183" s="700">
        <f>'3 Heat eta and phi'!AL$43</f>
        <v>0.86799999999999999</v>
      </c>
      <c r="AQ183" s="700">
        <f>'3 Heat eta and phi'!AM$43</f>
        <v>0.87</v>
      </c>
      <c r="AR183" s="700">
        <f>'3 Heat eta and phi'!AN$43</f>
        <v>0.872</v>
      </c>
      <c r="AS183" s="700">
        <f>'3 Heat eta and phi'!AO$43</f>
        <v>0.874</v>
      </c>
      <c r="AT183" s="700">
        <f>'3 Heat eta and phi'!AP$43</f>
        <v>0.876</v>
      </c>
      <c r="AU183" s="700">
        <f>'3 Heat eta and phi'!AQ$43</f>
        <v>0.878</v>
      </c>
      <c r="AV183" s="700">
        <f>'3 Heat eta and phi'!AR$43</f>
        <v>0.88</v>
      </c>
      <c r="AW183" s="700">
        <f>'3 Heat eta and phi'!AS$43</f>
        <v>0.88200000000000001</v>
      </c>
      <c r="AX183" s="700">
        <f>'3 Heat eta and phi'!AT$43</f>
        <v>0.88400000000000001</v>
      </c>
      <c r="AY183" s="700">
        <f>'3 Heat eta and phi'!AU$43</f>
        <v>0.88600000000000001</v>
      </c>
      <c r="AZ183" s="700">
        <f>'3 Heat eta and phi'!AV$43</f>
        <v>0.88800000000000001</v>
      </c>
      <c r="BA183" s="700">
        <f>'3 Heat eta and phi'!AW$43</f>
        <v>0.89</v>
      </c>
      <c r="BB183" s="700">
        <f>'3 Heat eta and phi'!AX$43</f>
        <v>0.89200000000000002</v>
      </c>
      <c r="BC183" s="700">
        <f>'3 Heat eta and phi'!AY$43</f>
        <v>0.89400000000000002</v>
      </c>
      <c r="BD183" s="700">
        <f>'3 Heat eta and phi'!AZ$43</f>
        <v>0.89600000000000002</v>
      </c>
      <c r="BE183" s="700">
        <f>'3 Heat eta and phi'!BA$43</f>
        <v>0.89800000000000002</v>
      </c>
      <c r="BF183" s="700">
        <f>'3 Heat eta and phi'!BB$43</f>
        <v>0.9</v>
      </c>
      <c r="BG183" s="700">
        <f>'3 Heat eta and phi'!BC$43</f>
        <v>0.90200000000000002</v>
      </c>
      <c r="BH183" s="700">
        <f>'3 Heat eta and phi'!BD$43</f>
        <v>0.90400000000000003</v>
      </c>
      <c r="BI183" s="700">
        <f>'3 Heat eta and phi'!BE$43</f>
        <v>0.90600000000000003</v>
      </c>
    </row>
    <row r="184" spans="1:61" x14ac:dyDescent="0.2">
      <c r="A184" s="694" t="s">
        <v>6</v>
      </c>
      <c r="B184" s="694" t="s">
        <v>1013</v>
      </c>
      <c r="C184" s="694" t="s">
        <v>1020</v>
      </c>
      <c r="D184" s="694" t="s">
        <v>14</v>
      </c>
      <c r="E184" s="696" t="s">
        <v>834</v>
      </c>
      <c r="F184" s="699" t="s">
        <v>1051</v>
      </c>
      <c r="G184" s="696" t="s">
        <v>13</v>
      </c>
      <c r="H184" s="700">
        <f>'3 Heat eta and phi'!D$46</f>
        <v>0.40171211160431208</v>
      </c>
      <c r="I184" s="700">
        <f>'3 Heat eta and phi'!E$46</f>
        <v>0.40134221094905953</v>
      </c>
      <c r="J184" s="700">
        <f>'3 Heat eta and phi'!F$46</f>
        <v>0.40445994504333127</v>
      </c>
      <c r="K184" s="700">
        <f>'3 Heat eta and phi'!G$46</f>
        <v>0.4048826886493343</v>
      </c>
      <c r="L184" s="700">
        <f>'3 Heat eta and phi'!H$46</f>
        <v>0.40282181357006985</v>
      </c>
      <c r="M184" s="700">
        <f>'3 Heat eta and phi'!I$46</f>
        <v>0.40393151553582751</v>
      </c>
      <c r="N184" s="700">
        <f>'3 Heat eta and phi'!J$46</f>
        <v>0.40287465652082011</v>
      </c>
      <c r="O184" s="700">
        <f>'3 Heat eta and phi'!K$46</f>
        <v>0.40208201225956464</v>
      </c>
      <c r="P184" s="700">
        <f>'3 Heat eta and phi'!L$46</f>
        <v>0.40271612766856901</v>
      </c>
      <c r="Q184" s="700">
        <f>'3 Heat eta and phi'!M$46</f>
        <v>0.40308602832382168</v>
      </c>
      <c r="R184" s="700">
        <f>'3 Heat eta and phi'!N$46</f>
        <v>0.40255759881631803</v>
      </c>
      <c r="S184" s="700">
        <f>'3 Heat eta and phi'!O$46</f>
        <v>0.40261044176706828</v>
      </c>
      <c r="T184" s="700">
        <f>'3 Heat eta and phi'!P$46</f>
        <v>0.40308602832382168</v>
      </c>
      <c r="U184" s="700">
        <f>'3 Heat eta and phi'!Q$46</f>
        <v>0.4022933840625661</v>
      </c>
      <c r="V184" s="700">
        <f>'3 Heat eta and phi'!R$46</f>
        <v>0.40287465652082011</v>
      </c>
      <c r="W184" s="700">
        <f>'3 Heat eta and phi'!S$46</f>
        <v>0.40102515324455723</v>
      </c>
      <c r="X184" s="700">
        <f>'3 Heat eta and phi'!T$46</f>
        <v>0.40076093849080541</v>
      </c>
      <c r="Y184" s="700">
        <f>'3 Heat eta and phi'!U$46</f>
        <v>0.4033502430775735</v>
      </c>
      <c r="Z184" s="700">
        <f>'3 Heat eta and phi'!V$46</f>
        <v>0.40234622701331646</v>
      </c>
      <c r="AA184" s="700">
        <f>'3 Heat eta and phi'!W$46</f>
        <v>0.40435425914183065</v>
      </c>
      <c r="AB184" s="700">
        <f>'3 Heat eta and phi'!X$46</f>
        <v>0.40271612766856901</v>
      </c>
      <c r="AC184" s="700">
        <f>'3 Heat eta and phi'!Y$46</f>
        <v>0.402134855210315</v>
      </c>
      <c r="AD184" s="700">
        <f>'3 Heat eta and phi'!Z$46</f>
        <v>0.40250475586556766</v>
      </c>
      <c r="AE184" s="700">
        <f>'3 Heat eta and phi'!AA$46</f>
        <v>0.40160642570281135</v>
      </c>
      <c r="AF184" s="700">
        <f>'3 Heat eta and phi'!AB$46</f>
        <v>0.40202916930881427</v>
      </c>
      <c r="AG184" s="700">
        <f>'3 Heat eta and phi'!AC$46</f>
        <v>0.40409004438807872</v>
      </c>
      <c r="AH184" s="700">
        <f>'3 Heat eta and phi'!AD$46</f>
        <v>0.40414288733882908</v>
      </c>
      <c r="AI184" s="700">
        <f>'3 Heat eta and phi'!AE$46</f>
        <v>0.40340308602832387</v>
      </c>
      <c r="AJ184" s="700">
        <f>'3 Heat eta and phi'!AF$46</f>
        <v>0.4022933840625661</v>
      </c>
      <c r="AK184" s="700">
        <f>'3 Heat eta and phi'!AG$46</f>
        <v>0.39996829422954983</v>
      </c>
      <c r="AL184" s="700">
        <f>'3 Heat eta and phi'!AH$46</f>
        <v>0.40007398013105056</v>
      </c>
      <c r="AM184" s="700">
        <f>'3 Heat eta and phi'!AI$46</f>
        <v>0.40255759881631803</v>
      </c>
      <c r="AN184" s="700">
        <f>'3 Heat eta and phi'!AJ$46</f>
        <v>0.40165926865356172</v>
      </c>
      <c r="AO184" s="700">
        <f>'3 Heat eta and phi'!AK$46</f>
        <v>0.40292749947157058</v>
      </c>
      <c r="AP184" s="700">
        <f>'3 Heat eta and phi'!AL$46</f>
        <v>0.40113083914605796</v>
      </c>
      <c r="AQ184" s="700">
        <f>'3 Heat eta and phi'!AM$46</f>
        <v>0.39965123652504764</v>
      </c>
      <c r="AR184" s="700">
        <f>'3 Heat eta and phi'!AN$46</f>
        <v>0.40329740012682325</v>
      </c>
      <c r="AS184" s="700">
        <f>'3 Heat eta and phi'!AO$46</f>
        <v>0.40091946734305661</v>
      </c>
      <c r="AT184" s="700">
        <f>'3 Heat eta and phi'!AP$46</f>
        <v>0.40070809554005504</v>
      </c>
      <c r="AU184" s="700">
        <f>'3 Heat eta and phi'!AQ$46</f>
        <v>0.40012682308180103</v>
      </c>
      <c r="AV184" s="700">
        <f>'3 Heat eta and phi'!AR$46</f>
        <v>0.40097231029380687</v>
      </c>
      <c r="AW184" s="700">
        <f>'3 Heat eta and phi'!AS$46</f>
        <v>0.40123652504755869</v>
      </c>
      <c r="AX184" s="700">
        <f>'3 Heat eta and phi'!AT$46</f>
        <v>0.40054956668780395</v>
      </c>
      <c r="AY184" s="700">
        <f>'3 Heat eta and phi'!AU$46</f>
        <v>0.40033819488480238</v>
      </c>
      <c r="AZ184" s="700">
        <f>'3 Heat eta and phi'!AV$46</f>
        <v>0.40065525258930468</v>
      </c>
      <c r="BA184" s="700">
        <f>'3 Heat eta and phi'!AW$46</f>
        <v>0.40039103783555285</v>
      </c>
      <c r="BB184" s="700">
        <f>'3 Heat eta and phi'!AX$46</f>
        <v>0.40017966603255128</v>
      </c>
      <c r="BC184" s="700">
        <f>'3 Heat eta and phi'!AY$46</f>
        <v>0.40023250898330165</v>
      </c>
      <c r="BD184" s="700">
        <f>'3 Heat eta and phi'!AZ$46</f>
        <v>0.40139505389980978</v>
      </c>
      <c r="BE184" s="700">
        <f>'3 Heat eta and phi'!BA$46</f>
        <v>0.40123652504755869</v>
      </c>
      <c r="BF184" s="700">
        <f>'3 Heat eta and phi'!BB$46</f>
        <v>0.40329740012682325</v>
      </c>
      <c r="BG184" s="700">
        <f>'3 Heat eta and phi'!BC$46</f>
        <v>0.40123652504755869</v>
      </c>
      <c r="BH184" s="700">
        <f>'3 Heat eta and phi'!BD$46</f>
        <v>0.40192348340731354</v>
      </c>
      <c r="BI184" s="700">
        <f>'3 Heat eta and phi'!BE$46</f>
        <v>0.40266328471781876</v>
      </c>
    </row>
    <row r="185" spans="1:61" x14ac:dyDescent="0.2">
      <c r="A185" s="694" t="s">
        <v>6</v>
      </c>
      <c r="B185" s="694" t="s">
        <v>1013</v>
      </c>
      <c r="C185" s="694" t="s">
        <v>1020</v>
      </c>
      <c r="D185" s="694" t="s">
        <v>14</v>
      </c>
      <c r="E185" s="696" t="s">
        <v>1024</v>
      </c>
      <c r="F185" s="699" t="s">
        <v>1052</v>
      </c>
      <c r="G185" s="696" t="s">
        <v>11</v>
      </c>
      <c r="H185" s="702">
        <f>'4 - Electr UW allocation ktoe'!G$34</f>
        <v>0.1</v>
      </c>
      <c r="I185" s="702">
        <f>'4 - Electr UW allocation ktoe'!H$34</f>
        <v>0.1</v>
      </c>
      <c r="J185" s="702">
        <f>'4 - Electr UW allocation ktoe'!I$34</f>
        <v>0.1</v>
      </c>
      <c r="K185" s="702">
        <f>'4 - Electr UW allocation ktoe'!J$34</f>
        <v>0.1</v>
      </c>
      <c r="L185" s="702">
        <f>'4 - Electr UW allocation ktoe'!K$34</f>
        <v>0.1</v>
      </c>
      <c r="M185" s="702">
        <f>'4 - Electr UW allocation ktoe'!L$34</f>
        <v>0.1</v>
      </c>
      <c r="N185" s="702">
        <f>'4 - Electr UW allocation ktoe'!M$34</f>
        <v>0.1</v>
      </c>
      <c r="O185" s="702">
        <f>'4 - Electr UW allocation ktoe'!N$34</f>
        <v>0.1</v>
      </c>
      <c r="P185" s="702">
        <f>'4 - Electr UW allocation ktoe'!O$34</f>
        <v>0.1</v>
      </c>
      <c r="Q185" s="702">
        <f>'4 - Electr UW allocation ktoe'!P$34</f>
        <v>0.1</v>
      </c>
      <c r="R185" s="702">
        <f>'4 - Electr UW allocation ktoe'!Q$34</f>
        <v>0.1</v>
      </c>
      <c r="S185" s="702">
        <f>'4 - Electr UW allocation ktoe'!R$34</f>
        <v>0.1</v>
      </c>
      <c r="T185" s="702">
        <f>'4 - Electr UW allocation ktoe'!S$34</f>
        <v>0.1</v>
      </c>
      <c r="U185" s="702">
        <f>'4 - Electr UW allocation ktoe'!T$34</f>
        <v>0.1</v>
      </c>
      <c r="V185" s="702">
        <f>'4 - Electr UW allocation ktoe'!U$34</f>
        <v>0.1</v>
      </c>
      <c r="W185" s="702">
        <f>'4 - Electr UW allocation ktoe'!V$34</f>
        <v>0.1</v>
      </c>
      <c r="X185" s="702">
        <f>'4 - Electr UW allocation ktoe'!W$34</f>
        <v>0.1</v>
      </c>
      <c r="Y185" s="702">
        <f>'4 - Electr UW allocation ktoe'!X$34</f>
        <v>0.1</v>
      </c>
      <c r="Z185" s="702">
        <f>'4 - Electr UW allocation ktoe'!Y$34</f>
        <v>0.1</v>
      </c>
      <c r="AA185" s="702">
        <f>'4 - Electr UW allocation ktoe'!Z$34</f>
        <v>0.1</v>
      </c>
      <c r="AB185" s="702">
        <f>'4 - Electr UW allocation ktoe'!AA$34</f>
        <v>0.1</v>
      </c>
      <c r="AC185" s="702">
        <f>'4 - Electr UW allocation ktoe'!AB$34</f>
        <v>0.1</v>
      </c>
      <c r="AD185" s="702">
        <f>'4 - Electr UW allocation ktoe'!AC$34</f>
        <v>0.1</v>
      </c>
      <c r="AE185" s="702">
        <f>'4 - Electr UW allocation ktoe'!AD$34</f>
        <v>0.1</v>
      </c>
      <c r="AF185" s="702">
        <f>'4 - Electr UW allocation ktoe'!AE$34</f>
        <v>0.1</v>
      </c>
      <c r="AG185" s="702">
        <f>'4 - Electr UW allocation ktoe'!AF$34</f>
        <v>0.1</v>
      </c>
      <c r="AH185" s="702">
        <f>'4 - Electr UW allocation ktoe'!AG$34</f>
        <v>0.1</v>
      </c>
      <c r="AI185" s="702">
        <f>'4 - Electr UW allocation ktoe'!AH$34</f>
        <v>0.1</v>
      </c>
      <c r="AJ185" s="702">
        <f>'4 - Electr UW allocation ktoe'!AI$34</f>
        <v>0.1</v>
      </c>
      <c r="AK185" s="702">
        <f>'4 - Electr UW allocation ktoe'!AJ$34</f>
        <v>0.1</v>
      </c>
      <c r="AL185" s="702">
        <f>'4 - Electr UW allocation ktoe'!AK$34</f>
        <v>0.1</v>
      </c>
      <c r="AM185" s="702">
        <f>'4 - Electr UW allocation ktoe'!AL$34</f>
        <v>0.1</v>
      </c>
      <c r="AN185" s="702">
        <f>'4 - Electr UW allocation ktoe'!AM$34</f>
        <v>0.1</v>
      </c>
      <c r="AO185" s="702">
        <f>'4 - Electr UW allocation ktoe'!AN$34</f>
        <v>0.1</v>
      </c>
      <c r="AP185" s="702">
        <f>'4 - Electr UW allocation ktoe'!AO$34</f>
        <v>0.1</v>
      </c>
      <c r="AQ185" s="702">
        <f>'4 - Electr UW allocation ktoe'!AP$34</f>
        <v>0.1</v>
      </c>
      <c r="AR185" s="702">
        <f>'4 - Electr UW allocation ktoe'!AQ$34</f>
        <v>0.1</v>
      </c>
      <c r="AS185" s="702">
        <f>'4 - Electr UW allocation ktoe'!AR$34</f>
        <v>0.1</v>
      </c>
      <c r="AT185" s="702">
        <f>'4 - Electr UW allocation ktoe'!AS$34</f>
        <v>0.1</v>
      </c>
      <c r="AU185" s="702">
        <f>'4 - Electr UW allocation ktoe'!AT$34</f>
        <v>0.1</v>
      </c>
      <c r="AV185" s="702">
        <f>'4 - Electr UW allocation ktoe'!AU$34</f>
        <v>0.1</v>
      </c>
      <c r="AW185" s="702">
        <f>'4 - Electr UW allocation ktoe'!AV$34</f>
        <v>0.1</v>
      </c>
      <c r="AX185" s="702">
        <f>'4 - Electr UW allocation ktoe'!AW$34</f>
        <v>0.1</v>
      </c>
      <c r="AY185" s="702">
        <f>'4 - Electr UW allocation ktoe'!AX$34</f>
        <v>0.1</v>
      </c>
      <c r="AZ185" s="702">
        <f>'4 - Electr UW allocation ktoe'!AY$34</f>
        <v>0.1</v>
      </c>
      <c r="BA185" s="702">
        <f>'4 - Electr UW allocation ktoe'!AZ$34</f>
        <v>0.1</v>
      </c>
      <c r="BB185" s="702">
        <f>'4 - Electr UW allocation ktoe'!BA$34</f>
        <v>0.1</v>
      </c>
      <c r="BC185" s="702">
        <f>'4 - Electr UW allocation ktoe'!BB$34</f>
        <v>0.1</v>
      </c>
      <c r="BD185" s="702">
        <f>'4 - Electr UW allocation ktoe'!BC$34</f>
        <v>0.1</v>
      </c>
      <c r="BE185" s="702">
        <f>'4 - Electr UW allocation ktoe'!BD$34</f>
        <v>0.1</v>
      </c>
      <c r="BF185" s="702">
        <f>'4 - Electr UW allocation ktoe'!BE$34</f>
        <v>0.1</v>
      </c>
      <c r="BG185" s="702">
        <f>'4 - Electr UW allocation ktoe'!BF$34</f>
        <v>0.1</v>
      </c>
      <c r="BH185" s="702">
        <f>'4 - Electr UW allocation ktoe'!BG$34</f>
        <v>0.1</v>
      </c>
      <c r="BI185" s="702">
        <f>'4 - Electr UW allocation ktoe'!BH$34</f>
        <v>0.1</v>
      </c>
    </row>
    <row r="186" spans="1:61" x14ac:dyDescent="0.2">
      <c r="A186" s="694" t="s">
        <v>6</v>
      </c>
      <c r="B186" s="694" t="s">
        <v>1013</v>
      </c>
      <c r="C186" s="694" t="s">
        <v>1020</v>
      </c>
      <c r="D186" s="694" t="s">
        <v>14</v>
      </c>
      <c r="E186" s="696" t="s">
        <v>1024</v>
      </c>
      <c r="F186" s="699" t="s">
        <v>1052</v>
      </c>
      <c r="G186" s="696" t="s">
        <v>12</v>
      </c>
      <c r="H186" s="696">
        <f>'4 - Electr UW allocation ktoe'!G$35</f>
        <v>0.2</v>
      </c>
      <c r="I186" s="696">
        <f>'4 - Electr UW allocation ktoe'!H$35</f>
        <v>0.2</v>
      </c>
      <c r="J186" s="696">
        <f>'4 - Electr UW allocation ktoe'!I$35</f>
        <v>0.2</v>
      </c>
      <c r="K186" s="696">
        <f>'4 - Electr UW allocation ktoe'!J$35</f>
        <v>0.2</v>
      </c>
      <c r="L186" s="696">
        <f>'4 - Electr UW allocation ktoe'!K$35</f>
        <v>0.2</v>
      </c>
      <c r="M186" s="696">
        <f>'4 - Electr UW allocation ktoe'!L$35</f>
        <v>0.2</v>
      </c>
      <c r="N186" s="696">
        <f>'4 - Electr UW allocation ktoe'!M$35</f>
        <v>0.2</v>
      </c>
      <c r="O186" s="696">
        <f>'4 - Electr UW allocation ktoe'!N$35</f>
        <v>0.2</v>
      </c>
      <c r="P186" s="696">
        <f>'4 - Electr UW allocation ktoe'!O$35</f>
        <v>0.2</v>
      </c>
      <c r="Q186" s="696">
        <f>'4 - Electr UW allocation ktoe'!P$35</f>
        <v>0.2</v>
      </c>
      <c r="R186" s="696">
        <f>'4 - Electr UW allocation ktoe'!Q$35</f>
        <v>0.2</v>
      </c>
      <c r="S186" s="696">
        <f>'4 - Electr UW allocation ktoe'!R$35</f>
        <v>0.2</v>
      </c>
      <c r="T186" s="696">
        <f>'4 - Electr UW allocation ktoe'!S$35</f>
        <v>0.2</v>
      </c>
      <c r="U186" s="696">
        <f>'4 - Electr UW allocation ktoe'!T$35</f>
        <v>0.2</v>
      </c>
      <c r="V186" s="696">
        <f>'4 - Electr UW allocation ktoe'!U$35</f>
        <v>0.2</v>
      </c>
      <c r="W186" s="696">
        <f>'4 - Electr UW allocation ktoe'!V$35</f>
        <v>0.2</v>
      </c>
      <c r="X186" s="696">
        <f>'4 - Electr UW allocation ktoe'!W$35</f>
        <v>0.2</v>
      </c>
      <c r="Y186" s="696">
        <f>'4 - Electr UW allocation ktoe'!X$35</f>
        <v>0.2</v>
      </c>
      <c r="Z186" s="696">
        <f>'4 - Electr UW allocation ktoe'!Y$35</f>
        <v>0.2</v>
      </c>
      <c r="AA186" s="696">
        <f>'4 - Electr UW allocation ktoe'!Z$35</f>
        <v>0.2</v>
      </c>
      <c r="AB186" s="696">
        <f>'4 - Electr UW allocation ktoe'!AA$35</f>
        <v>0.2</v>
      </c>
      <c r="AC186" s="696">
        <f>'4 - Electr UW allocation ktoe'!AB$35</f>
        <v>0.2</v>
      </c>
      <c r="AD186" s="696">
        <f>'4 - Electr UW allocation ktoe'!AC$35</f>
        <v>0.2</v>
      </c>
      <c r="AE186" s="696">
        <f>'4 - Electr UW allocation ktoe'!AD$35</f>
        <v>0.2</v>
      </c>
      <c r="AF186" s="696">
        <f>'4 - Electr UW allocation ktoe'!AE$35</f>
        <v>0.2</v>
      </c>
      <c r="AG186" s="696">
        <f>'4 - Electr UW allocation ktoe'!AF$35</f>
        <v>0.2</v>
      </c>
      <c r="AH186" s="696">
        <f>'4 - Electr UW allocation ktoe'!AG$35</f>
        <v>0.2</v>
      </c>
      <c r="AI186" s="696">
        <f>'4 - Electr UW allocation ktoe'!AH$35</f>
        <v>0.2</v>
      </c>
      <c r="AJ186" s="696">
        <f>'4 - Electr UW allocation ktoe'!AI$35</f>
        <v>0.2</v>
      </c>
      <c r="AK186" s="696">
        <f>'4 - Electr UW allocation ktoe'!AJ$35</f>
        <v>0.2</v>
      </c>
      <c r="AL186" s="696">
        <f>'4 - Electr UW allocation ktoe'!AK$35</f>
        <v>0.2</v>
      </c>
      <c r="AM186" s="696">
        <f>'4 - Electr UW allocation ktoe'!AL$35</f>
        <v>0.2</v>
      </c>
      <c r="AN186" s="696">
        <f>'4 - Electr UW allocation ktoe'!AM$35</f>
        <v>0.2</v>
      </c>
      <c r="AO186" s="696">
        <f>'4 - Electr UW allocation ktoe'!AN$35</f>
        <v>0.2</v>
      </c>
      <c r="AP186" s="696">
        <f>'4 - Electr UW allocation ktoe'!AO$35</f>
        <v>0.2</v>
      </c>
      <c r="AQ186" s="696">
        <f>'4 - Electr UW allocation ktoe'!AP$35</f>
        <v>0.2</v>
      </c>
      <c r="AR186" s="696">
        <f>'4 - Electr UW allocation ktoe'!AQ$35</f>
        <v>0.2</v>
      </c>
      <c r="AS186" s="696">
        <f>'4 - Electr UW allocation ktoe'!AR$35</f>
        <v>0.2</v>
      </c>
      <c r="AT186" s="696">
        <f>'4 - Electr UW allocation ktoe'!AS$35</f>
        <v>0.2</v>
      </c>
      <c r="AU186" s="696">
        <f>'4 - Electr UW allocation ktoe'!AT$35</f>
        <v>0.2</v>
      </c>
      <c r="AV186" s="696">
        <f>'4 - Electr UW allocation ktoe'!AU$35</f>
        <v>0.2</v>
      </c>
      <c r="AW186" s="696">
        <f>'4 - Electr UW allocation ktoe'!AV$35</f>
        <v>0.2</v>
      </c>
      <c r="AX186" s="696">
        <f>'4 - Electr UW allocation ktoe'!AW$35</f>
        <v>0.2</v>
      </c>
      <c r="AY186" s="696">
        <f>'4 - Electr UW allocation ktoe'!AX$35</f>
        <v>0.2</v>
      </c>
      <c r="AZ186" s="696">
        <f>'4 - Electr UW allocation ktoe'!AY$35</f>
        <v>0.2</v>
      </c>
      <c r="BA186" s="696">
        <f>'4 - Electr UW allocation ktoe'!AZ$35</f>
        <v>0.2</v>
      </c>
      <c r="BB186" s="696">
        <f>'4 - Electr UW allocation ktoe'!BA$35</f>
        <v>0.2</v>
      </c>
      <c r="BC186" s="696">
        <f>'4 - Electr UW allocation ktoe'!BB$35</f>
        <v>0.2</v>
      </c>
      <c r="BD186" s="696">
        <f>'4 - Electr UW allocation ktoe'!BC$35</f>
        <v>0.2</v>
      </c>
      <c r="BE186" s="696">
        <f>'4 - Electr UW allocation ktoe'!BD$35</f>
        <v>0.2</v>
      </c>
      <c r="BF186" s="696">
        <f>'4 - Electr UW allocation ktoe'!BE$35</f>
        <v>0.2</v>
      </c>
      <c r="BG186" s="696">
        <f>'4 - Electr UW allocation ktoe'!BF$35</f>
        <v>0.2</v>
      </c>
      <c r="BH186" s="696">
        <f>'4 - Electr UW allocation ktoe'!BG$35</f>
        <v>0.2</v>
      </c>
      <c r="BI186" s="696">
        <f>'4 - Electr UW allocation ktoe'!BH$35</f>
        <v>0.2</v>
      </c>
    </row>
    <row r="187" spans="1:61" x14ac:dyDescent="0.2">
      <c r="A187" s="694" t="s">
        <v>6</v>
      </c>
      <c r="B187" s="694" t="s">
        <v>1013</v>
      </c>
      <c r="C187" s="694" t="s">
        <v>1020</v>
      </c>
      <c r="D187" s="694" t="s">
        <v>14</v>
      </c>
      <c r="E187" s="696" t="s">
        <v>1024</v>
      </c>
      <c r="F187" s="699" t="s">
        <v>1052</v>
      </c>
      <c r="G187" s="696" t="s">
        <v>13</v>
      </c>
      <c r="H187" s="700">
        <f>'4 - Electr UW allocation ktoe'!G$37</f>
        <v>0.10453879941434846</v>
      </c>
      <c r="I187" s="700">
        <f>'4 - Electr UW allocation ktoe'!H$37</f>
        <v>0.10650073206442166</v>
      </c>
      <c r="J187" s="700">
        <f>'4 - Electr UW allocation ktoe'!I$37</f>
        <v>0.10846266471449487</v>
      </c>
      <c r="K187" s="700">
        <f>'4 - Electr UW allocation ktoe'!J$37</f>
        <v>0.11042459736456807</v>
      </c>
      <c r="L187" s="700">
        <f>'4 - Electr UW allocation ktoe'!K$37</f>
        <v>0.11238653001464129</v>
      </c>
      <c r="M187" s="700">
        <f>'4 - Electr UW allocation ktoe'!L$37</f>
        <v>0.11434846266471449</v>
      </c>
      <c r="N187" s="700">
        <f>'4 - Electr UW allocation ktoe'!M$37</f>
        <v>0.11631039531478769</v>
      </c>
      <c r="O187" s="700">
        <f>'4 - Electr UW allocation ktoe'!N$37</f>
        <v>0.1182723279648609</v>
      </c>
      <c r="P187" s="700">
        <f>'4 - Electr UW allocation ktoe'!O$37</f>
        <v>0.12023426061493411</v>
      </c>
      <c r="Q187" s="700">
        <f>'4 - Electr UW allocation ktoe'!P$37</f>
        <v>0.12219619326500732</v>
      </c>
      <c r="R187" s="700">
        <f>'4 - Electr UW allocation ktoe'!Q$37</f>
        <v>0.12415812591508052</v>
      </c>
      <c r="S187" s="700">
        <f>'4 - Electr UW allocation ktoe'!R$37</f>
        <v>0.12612005856515374</v>
      </c>
      <c r="T187" s="700">
        <f>'4 - Electr UW allocation ktoe'!S$37</f>
        <v>0.12808199121522693</v>
      </c>
      <c r="U187" s="700">
        <f>'4 - Electr UW allocation ktoe'!T$37</f>
        <v>0.13004392386530014</v>
      </c>
      <c r="V187" s="700">
        <f>'4 - Electr UW allocation ktoe'!U$37</f>
        <v>0.13200585651537333</v>
      </c>
      <c r="W187" s="700">
        <f>'4 - Electr UW allocation ktoe'!V$37</f>
        <v>0.13396778916544655</v>
      </c>
      <c r="X187" s="700">
        <f>'4 - Electr UW allocation ktoe'!W$37</f>
        <v>0.13592972181551977</v>
      </c>
      <c r="Y187" s="700">
        <f>'4 - Electr UW allocation ktoe'!X$37</f>
        <v>0.13789165446559296</v>
      </c>
      <c r="Z187" s="700">
        <f>'4 - Electr UW allocation ktoe'!Y$37</f>
        <v>0.13985358711566617</v>
      </c>
      <c r="AA187" s="700">
        <f>'4 - Electr UW allocation ktoe'!Z$37</f>
        <v>0.14181551976573939</v>
      </c>
      <c r="AB187" s="700">
        <f>'4 - Electr UW allocation ktoe'!AA$37</f>
        <v>0.14377745241581258</v>
      </c>
      <c r="AC187" s="700">
        <f>'4 - Electr UW allocation ktoe'!AB$37</f>
        <v>0.1457393850658858</v>
      </c>
      <c r="AD187" s="700">
        <f>'4 - Electr UW allocation ktoe'!AC$37</f>
        <v>0.14770131771595901</v>
      </c>
      <c r="AE187" s="700">
        <f>'4 - Electr UW allocation ktoe'!AD$37</f>
        <v>0.14966325036603223</v>
      </c>
      <c r="AF187" s="700">
        <f>'4 - Electr UW allocation ktoe'!AE$37</f>
        <v>0.15162518301610542</v>
      </c>
      <c r="AG187" s="700">
        <f>'4 - Electr UW allocation ktoe'!AF$37</f>
        <v>0.15358711566617861</v>
      </c>
      <c r="AH187" s="700">
        <f>'4 - Electr UW allocation ktoe'!AG$37</f>
        <v>0.1555490483162518</v>
      </c>
      <c r="AI187" s="700">
        <f>'4 - Electr UW allocation ktoe'!AH$37</f>
        <v>0.15751098096632501</v>
      </c>
      <c r="AJ187" s="700">
        <f>'4 - Electr UW allocation ktoe'!AI$37</f>
        <v>0.15947291361639823</v>
      </c>
      <c r="AK187" s="700">
        <f>'4 - Electr UW allocation ktoe'!AJ$37</f>
        <v>0.16143484626647142</v>
      </c>
      <c r="AL187" s="700">
        <f>'4 - Electr UW allocation ktoe'!AK$37</f>
        <v>0.16339677891654464</v>
      </c>
      <c r="AM187" s="700">
        <f>'4 - Electr UW allocation ktoe'!AL$37</f>
        <v>0.16535871156661788</v>
      </c>
      <c r="AN187" s="700">
        <f>'4 - Electr UW allocation ktoe'!AM$37</f>
        <v>0.16732064421669107</v>
      </c>
      <c r="AO187" s="700">
        <f>'4 - Electr UW allocation ktoe'!AN$37</f>
        <v>0.16928257686676429</v>
      </c>
      <c r="AP187" s="700">
        <f>'4 - Electr UW allocation ktoe'!AO$37</f>
        <v>0.17124450951683748</v>
      </c>
      <c r="AQ187" s="700">
        <f>'4 - Electr UW allocation ktoe'!AP$37</f>
        <v>0.17320644216691067</v>
      </c>
      <c r="AR187" s="700">
        <f>'4 - Electr UW allocation ktoe'!AQ$37</f>
        <v>0.17516837481698389</v>
      </c>
      <c r="AS187" s="700">
        <f>'4 - Electr UW allocation ktoe'!AR$37</f>
        <v>0.17713030746705707</v>
      </c>
      <c r="AT187" s="700">
        <f>'4 - Electr UW allocation ktoe'!AS$37</f>
        <v>0.17909224011713029</v>
      </c>
      <c r="AU187" s="700">
        <f>'4 - Electr UW allocation ktoe'!AT$37</f>
        <v>0.18105417276720348</v>
      </c>
      <c r="AV187" s="700">
        <f>'4 - Electr UW allocation ktoe'!AU$37</f>
        <v>0.18301610541727673</v>
      </c>
      <c r="AW187" s="700">
        <f>'4 - Electr UW allocation ktoe'!AV$37</f>
        <v>0.18497803806734991</v>
      </c>
      <c r="AX187" s="700">
        <f>'4 - Electr UW allocation ktoe'!AW$37</f>
        <v>0.18693997071742313</v>
      </c>
      <c r="AY187" s="700">
        <f>'4 - Electr UW allocation ktoe'!AX$37</f>
        <v>0.18890190336749635</v>
      </c>
      <c r="AZ187" s="700">
        <f>'4 - Electr UW allocation ktoe'!AY$37</f>
        <v>0.19086383601756954</v>
      </c>
      <c r="BA187" s="700">
        <f>'4 - Electr UW allocation ktoe'!AZ$37</f>
        <v>0.19282576866764276</v>
      </c>
      <c r="BB187" s="700">
        <f>'4 - Electr UW allocation ktoe'!BA$37</f>
        <v>0.194787701317716</v>
      </c>
      <c r="BC187" s="700">
        <f>'4 - Electr UW allocation ktoe'!BB$37</f>
        <v>0.19674963396778913</v>
      </c>
      <c r="BD187" s="700">
        <f>'4 - Electr UW allocation ktoe'!BC$37</f>
        <v>0.19871156661786232</v>
      </c>
      <c r="BE187" s="700">
        <f>'4 - Electr UW allocation ktoe'!BD$37</f>
        <v>0.20067349926793557</v>
      </c>
      <c r="BF187" s="700">
        <f>'4 - Electr UW allocation ktoe'!BE$37</f>
        <v>0.20263543191800878</v>
      </c>
      <c r="BG187" s="700">
        <f>'4 - Electr UW allocation ktoe'!BF$37</f>
        <v>0.20459736456808197</v>
      </c>
      <c r="BH187" s="700">
        <f>'4 - Electr UW allocation ktoe'!BG$37</f>
        <v>0.20655929721815519</v>
      </c>
      <c r="BI187" s="700">
        <f>'4 - Electr UW allocation ktoe'!BH$37</f>
        <v>0.20852122986822841</v>
      </c>
    </row>
    <row r="188" spans="1:61" s="695" customFormat="1" x14ac:dyDescent="0.2">
      <c r="A188" s="695" t="s">
        <v>6</v>
      </c>
      <c r="B188" s="695" t="s">
        <v>1013</v>
      </c>
      <c r="C188" s="695" t="s">
        <v>1020</v>
      </c>
      <c r="D188" s="695" t="s">
        <v>18</v>
      </c>
      <c r="G188" s="695" t="s">
        <v>9</v>
      </c>
      <c r="AZ188" s="695">
        <v>-14</v>
      </c>
      <c r="BA188" s="695">
        <v>-71</v>
      </c>
      <c r="BB188" s="695">
        <v>-60</v>
      </c>
      <c r="BC188" s="695">
        <v>-68</v>
      </c>
      <c r="BD188" s="695">
        <v>-72</v>
      </c>
      <c r="BE188" s="695">
        <v>-94</v>
      </c>
      <c r="BF188" s="695">
        <v>-94</v>
      </c>
      <c r="BG188" s="695">
        <v>-182</v>
      </c>
      <c r="BH188" s="695">
        <v>-307</v>
      </c>
      <c r="BI188" s="695">
        <v>-160</v>
      </c>
    </row>
    <row r="189" spans="1:61" x14ac:dyDescent="0.2">
      <c r="A189" s="694" t="s">
        <v>6</v>
      </c>
      <c r="B189" s="694" t="s">
        <v>1013</v>
      </c>
      <c r="C189" s="694" t="s">
        <v>1020</v>
      </c>
      <c r="D189" s="694" t="s">
        <v>18</v>
      </c>
      <c r="E189" s="696" t="s">
        <v>1076</v>
      </c>
      <c r="F189" s="699" t="s">
        <v>1049</v>
      </c>
      <c r="G189" s="694" t="s">
        <v>11</v>
      </c>
      <c r="H189" s="705"/>
      <c r="I189" s="705"/>
      <c r="J189" s="705"/>
      <c r="K189" s="705"/>
      <c r="L189" s="705"/>
      <c r="M189" s="705"/>
      <c r="N189" s="705"/>
      <c r="O189" s="705"/>
      <c r="P189" s="705"/>
      <c r="Q189" s="705"/>
      <c r="R189" s="705"/>
      <c r="S189" s="705"/>
      <c r="T189" s="705"/>
      <c r="U189" s="705"/>
      <c r="V189" s="705"/>
      <c r="W189" s="705"/>
      <c r="X189" s="705"/>
      <c r="Y189" s="705"/>
      <c r="Z189" s="705"/>
      <c r="AA189" s="705"/>
      <c r="AB189" s="705"/>
      <c r="AC189" s="705"/>
      <c r="AD189" s="705"/>
      <c r="AE189" s="705"/>
      <c r="AF189" s="705"/>
      <c r="AG189" s="705"/>
      <c r="AH189" s="705"/>
      <c r="AI189" s="705"/>
      <c r="AJ189" s="705"/>
      <c r="AK189" s="705"/>
      <c r="AL189" s="705"/>
      <c r="AM189" s="705"/>
      <c r="AN189" s="705"/>
      <c r="AO189" s="705"/>
      <c r="AP189" s="705"/>
      <c r="AQ189" s="705"/>
      <c r="AR189" s="705"/>
      <c r="AS189" s="705"/>
      <c r="AT189" s="705"/>
      <c r="AU189" s="705"/>
      <c r="AV189" s="705"/>
      <c r="AW189" s="705"/>
      <c r="AX189" s="705"/>
      <c r="AY189" s="705"/>
      <c r="AZ189" s="694">
        <v>1</v>
      </c>
      <c r="BA189" s="694">
        <v>1</v>
      </c>
      <c r="BB189" s="694">
        <v>1</v>
      </c>
      <c r="BC189" s="694">
        <v>1</v>
      </c>
      <c r="BD189" s="694">
        <v>1</v>
      </c>
      <c r="BE189" s="694">
        <v>1</v>
      </c>
      <c r="BF189" s="694">
        <v>1</v>
      </c>
      <c r="BG189" s="694">
        <v>1</v>
      </c>
      <c r="BH189" s="694">
        <v>1</v>
      </c>
      <c r="BI189" s="694">
        <v>1</v>
      </c>
    </row>
    <row r="190" spans="1:61" x14ac:dyDescent="0.2">
      <c r="A190" s="694" t="s">
        <v>6</v>
      </c>
      <c r="B190" s="694" t="s">
        <v>1013</v>
      </c>
      <c r="C190" s="694" t="s">
        <v>1020</v>
      </c>
      <c r="D190" s="694" t="s">
        <v>18</v>
      </c>
      <c r="E190" s="696" t="s">
        <v>1076</v>
      </c>
      <c r="F190" s="699" t="s">
        <v>1049</v>
      </c>
      <c r="G190" s="696" t="s">
        <v>12</v>
      </c>
      <c r="H190" s="706"/>
      <c r="I190" s="706"/>
      <c r="J190" s="706"/>
      <c r="K190" s="706"/>
      <c r="L190" s="706"/>
      <c r="M190" s="706"/>
      <c r="N190" s="706"/>
      <c r="O190" s="706"/>
      <c r="P190" s="706"/>
      <c r="Q190" s="706"/>
      <c r="R190" s="706"/>
      <c r="S190" s="706"/>
      <c r="T190" s="706"/>
      <c r="U190" s="706"/>
      <c r="V190" s="706"/>
      <c r="W190" s="706"/>
      <c r="X190" s="706"/>
      <c r="Y190" s="706"/>
      <c r="Z190" s="706"/>
      <c r="AA190" s="706"/>
      <c r="AB190" s="706"/>
      <c r="AC190" s="706"/>
      <c r="AD190" s="706"/>
      <c r="AE190" s="706"/>
      <c r="AF190" s="706"/>
      <c r="AG190" s="706"/>
      <c r="AH190" s="706"/>
      <c r="AI190" s="706"/>
      <c r="AJ190" s="706"/>
      <c r="AK190" s="706"/>
      <c r="AL190" s="706"/>
      <c r="AM190" s="706"/>
      <c r="AN190" s="706"/>
      <c r="AO190" s="706"/>
      <c r="AP190" s="706"/>
      <c r="AQ190" s="706"/>
      <c r="AR190" s="706"/>
      <c r="AS190" s="706"/>
      <c r="AT190" s="706"/>
      <c r="AU190" s="706"/>
      <c r="AV190" s="706"/>
      <c r="AW190" s="706"/>
      <c r="AX190" s="706"/>
      <c r="AY190" s="706"/>
      <c r="AZ190" s="701">
        <f>'3 Heat eta and phi'!AV$50</f>
        <v>1</v>
      </c>
      <c r="BA190" s="701">
        <f>'3 Heat eta and phi'!AW$50</f>
        <v>1</v>
      </c>
      <c r="BB190" s="701">
        <f>'3 Heat eta and phi'!AX$50</f>
        <v>1</v>
      </c>
      <c r="BC190" s="701">
        <f>'3 Heat eta and phi'!AY$50</f>
        <v>1</v>
      </c>
      <c r="BD190" s="701">
        <f>'3 Heat eta and phi'!AZ$50</f>
        <v>1</v>
      </c>
      <c r="BE190" s="701">
        <f>'3 Heat eta and phi'!BA$50</f>
        <v>1</v>
      </c>
      <c r="BF190" s="701">
        <f>'3 Heat eta and phi'!BB$50</f>
        <v>1</v>
      </c>
      <c r="BG190" s="701">
        <f>'3 Heat eta and phi'!BC$50</f>
        <v>1</v>
      </c>
      <c r="BH190" s="701">
        <f>'3 Heat eta and phi'!BD$50</f>
        <v>1</v>
      </c>
      <c r="BI190" s="701">
        <f>'3 Heat eta and phi'!BE$50</f>
        <v>1</v>
      </c>
    </row>
    <row r="191" spans="1:61" x14ac:dyDescent="0.2">
      <c r="A191" s="694" t="s">
        <v>6</v>
      </c>
      <c r="B191" s="694" t="s">
        <v>1013</v>
      </c>
      <c r="C191" s="694" t="s">
        <v>1020</v>
      </c>
      <c r="D191" s="694" t="s">
        <v>18</v>
      </c>
      <c r="E191" s="696" t="s">
        <v>1076</v>
      </c>
      <c r="F191" s="699" t="s">
        <v>1049</v>
      </c>
      <c r="G191" s="696" t="s">
        <v>13</v>
      </c>
      <c r="H191" s="706"/>
      <c r="I191" s="706"/>
      <c r="J191" s="706"/>
      <c r="K191" s="706"/>
      <c r="L191" s="706"/>
      <c r="M191" s="706"/>
      <c r="N191" s="706"/>
      <c r="O191" s="706"/>
      <c r="P191" s="706"/>
      <c r="Q191" s="706"/>
      <c r="R191" s="706"/>
      <c r="S191" s="706"/>
      <c r="T191" s="706"/>
      <c r="U191" s="706"/>
      <c r="V191" s="706"/>
      <c r="W191" s="706"/>
      <c r="X191" s="706"/>
      <c r="Y191" s="706"/>
      <c r="Z191" s="706"/>
      <c r="AA191" s="706"/>
      <c r="AB191" s="706"/>
      <c r="AC191" s="706"/>
      <c r="AD191" s="706"/>
      <c r="AE191" s="706"/>
      <c r="AF191" s="706"/>
      <c r="AG191" s="706"/>
      <c r="AH191" s="706"/>
      <c r="AI191" s="706"/>
      <c r="AJ191" s="706"/>
      <c r="AK191" s="706"/>
      <c r="AL191" s="706"/>
      <c r="AM191" s="706"/>
      <c r="AN191" s="706"/>
      <c r="AO191" s="706"/>
      <c r="AP191" s="706"/>
      <c r="AQ191" s="706"/>
      <c r="AR191" s="706"/>
      <c r="AS191" s="706"/>
      <c r="AT191" s="706"/>
      <c r="AU191" s="706"/>
      <c r="AV191" s="706"/>
      <c r="AW191" s="706"/>
      <c r="AX191" s="706"/>
      <c r="AY191" s="706"/>
      <c r="AZ191" s="700">
        <f>'3 Heat eta and phi'!AV$23</f>
        <v>0.24011791504756808</v>
      </c>
      <c r="BA191" s="700">
        <f>'3 Heat eta and phi'!AW$23</f>
        <v>0.23978292911697718</v>
      </c>
      <c r="BB191" s="700">
        <f>'3 Heat eta and phi'!AX$23</f>
        <v>0.23951494037250431</v>
      </c>
      <c r="BC191" s="700">
        <f>'3 Heat eta and phi'!AY$23</f>
        <v>0.23958193755862245</v>
      </c>
      <c r="BD191" s="700">
        <f>'3 Heat eta and phi'!AZ$23</f>
        <v>0.24105587565322251</v>
      </c>
      <c r="BE191" s="700">
        <f>'3 Heat eta and phi'!BA$23</f>
        <v>0.24085488409486799</v>
      </c>
      <c r="BF191" s="700">
        <f>'3 Heat eta and phi'!BB$23</f>
        <v>0.24346777435347722</v>
      </c>
      <c r="BG191" s="700">
        <f>'3 Heat eta and phi'!BC$23</f>
        <v>0.24085488409486799</v>
      </c>
      <c r="BH191" s="700">
        <f>'3 Heat eta and phi'!BD$23</f>
        <v>0.2417258475144044</v>
      </c>
      <c r="BI191" s="700">
        <f>'3 Heat eta and phi'!BE$23</f>
        <v>0.24266380812005903</v>
      </c>
    </row>
    <row r="192" spans="1:61" x14ac:dyDescent="0.2">
      <c r="A192" s="695" t="s">
        <v>6</v>
      </c>
      <c r="B192" s="695" t="s">
        <v>1013</v>
      </c>
      <c r="C192" s="695" t="s">
        <v>1071</v>
      </c>
      <c r="D192" s="695" t="s">
        <v>14</v>
      </c>
      <c r="E192" s="695"/>
      <c r="F192" s="695"/>
      <c r="G192" s="695" t="s">
        <v>9</v>
      </c>
      <c r="H192" s="695">
        <v>-768</v>
      </c>
      <c r="I192" s="695">
        <v>-813</v>
      </c>
      <c r="J192" s="695">
        <v>-878</v>
      </c>
      <c r="K192" s="695">
        <v>-932</v>
      </c>
      <c r="L192" s="695">
        <v>-974</v>
      </c>
      <c r="M192" s="695">
        <v>-1040</v>
      </c>
      <c r="N192" s="695">
        <v>-1071</v>
      </c>
      <c r="O192" s="695">
        <v>-1071</v>
      </c>
      <c r="P192" s="695">
        <v>-1256</v>
      </c>
      <c r="Q192" s="695">
        <v>-1362</v>
      </c>
      <c r="R192" s="695">
        <v>-1442</v>
      </c>
      <c r="S192" s="695">
        <v>-1588</v>
      </c>
      <c r="T192" s="695">
        <v>-1607</v>
      </c>
      <c r="U192" s="695">
        <v>-1665</v>
      </c>
      <c r="V192" s="695">
        <v>-1633</v>
      </c>
      <c r="W192" s="695">
        <v>-1577</v>
      </c>
      <c r="X192" s="695">
        <v>-1659</v>
      </c>
      <c r="Y192" s="695">
        <v>-1696</v>
      </c>
      <c r="Z192" s="695">
        <v>-1641</v>
      </c>
      <c r="AA192" s="695">
        <v>-1712</v>
      </c>
      <c r="AB192" s="695">
        <v>-1652</v>
      </c>
      <c r="AC192" s="695">
        <v>-1544</v>
      </c>
      <c r="AD192" s="695">
        <v>-1536</v>
      </c>
      <c r="AE192" s="695">
        <v>-1595</v>
      </c>
      <c r="AF192" s="695">
        <v>-1622</v>
      </c>
      <c r="AG192" s="695">
        <v>-1746</v>
      </c>
      <c r="AH192" s="695">
        <v>-1782</v>
      </c>
      <c r="AI192" s="695">
        <v>-1784</v>
      </c>
      <c r="AJ192" s="695">
        <v>-1851</v>
      </c>
      <c r="AK192" s="695">
        <v>-1805</v>
      </c>
      <c r="AL192" s="695">
        <v>-1749</v>
      </c>
      <c r="AM192" s="695">
        <v>-1789</v>
      </c>
      <c r="AN192" s="695">
        <v>-1795</v>
      </c>
      <c r="AO192" s="695">
        <v>-1710</v>
      </c>
      <c r="AP192" s="695">
        <v>-1567</v>
      </c>
      <c r="AQ192" s="695">
        <v>-1579</v>
      </c>
      <c r="AR192" s="695">
        <v>-1476</v>
      </c>
      <c r="AS192" s="695">
        <v>-1518</v>
      </c>
      <c r="AT192" s="695">
        <v>-1587</v>
      </c>
      <c r="AU192" s="695">
        <v>-1517</v>
      </c>
      <c r="AV192" s="695">
        <v>-1481</v>
      </c>
      <c r="AW192" s="695">
        <v>-1574</v>
      </c>
      <c r="AX192" s="695">
        <v>-1551</v>
      </c>
      <c r="AY192" s="695">
        <v>-1636</v>
      </c>
      <c r="AZ192" s="695">
        <v>-1544</v>
      </c>
      <c r="BA192" s="695">
        <v>-1612</v>
      </c>
      <c r="BB192" s="695">
        <v>-1691</v>
      </c>
      <c r="BC192" s="695">
        <v>-1633</v>
      </c>
      <c r="BD192" s="695">
        <v>-1519</v>
      </c>
      <c r="BE192" s="695">
        <v>-1529</v>
      </c>
      <c r="BF192" s="695">
        <v>-1480</v>
      </c>
      <c r="BG192" s="695">
        <v>-1498</v>
      </c>
      <c r="BH192" s="695">
        <v>-1635</v>
      </c>
      <c r="BI192" s="695">
        <v>-1632</v>
      </c>
    </row>
    <row r="193" spans="1:61" x14ac:dyDescent="0.2">
      <c r="A193" s="694" t="s">
        <v>6</v>
      </c>
      <c r="B193" s="694" t="s">
        <v>1013</v>
      </c>
      <c r="C193" s="694" t="s">
        <v>1071</v>
      </c>
      <c r="D193" s="694" t="s">
        <v>14</v>
      </c>
      <c r="E193" s="696" t="s">
        <v>73</v>
      </c>
      <c r="F193" s="699" t="s">
        <v>1050</v>
      </c>
      <c r="G193" s="696" t="s">
        <v>11</v>
      </c>
      <c r="H193" s="702">
        <f>'4 - Electr UW allocation ktoe'!G$24</f>
        <v>0.45</v>
      </c>
      <c r="I193" s="702">
        <f>'4 - Electr UW allocation ktoe'!H$24</f>
        <v>0.45</v>
      </c>
      <c r="J193" s="702">
        <f>'4 - Electr UW allocation ktoe'!I$24</f>
        <v>0.45</v>
      </c>
      <c r="K193" s="702">
        <f>'4 - Electr UW allocation ktoe'!J$24</f>
        <v>0.45</v>
      </c>
      <c r="L193" s="702">
        <f>'4 - Electr UW allocation ktoe'!K$24</f>
        <v>0.45</v>
      </c>
      <c r="M193" s="702">
        <f>'4 - Electr UW allocation ktoe'!L$24</f>
        <v>0.45</v>
      </c>
      <c r="N193" s="702">
        <f>'4 - Electr UW allocation ktoe'!M$24</f>
        <v>0.45</v>
      </c>
      <c r="O193" s="702">
        <f>'4 - Electr UW allocation ktoe'!N$24</f>
        <v>0.45</v>
      </c>
      <c r="P193" s="702">
        <f>'4 - Electr UW allocation ktoe'!O$24</f>
        <v>0.45</v>
      </c>
      <c r="Q193" s="702">
        <f>'4 - Electr UW allocation ktoe'!P$24</f>
        <v>0.45</v>
      </c>
      <c r="R193" s="702">
        <f>'4 - Electr UW allocation ktoe'!Q$24</f>
        <v>0.45</v>
      </c>
      <c r="S193" s="702">
        <f>'4 - Electr UW allocation ktoe'!R$24</f>
        <v>0.45</v>
      </c>
      <c r="T193" s="702">
        <f>'4 - Electr UW allocation ktoe'!S$24</f>
        <v>0.45</v>
      </c>
      <c r="U193" s="702">
        <f>'4 - Electr UW allocation ktoe'!T$24</f>
        <v>0.45</v>
      </c>
      <c r="V193" s="702">
        <f>'4 - Electr UW allocation ktoe'!U$24</f>
        <v>0.45</v>
      </c>
      <c r="W193" s="702">
        <f>'4 - Electr UW allocation ktoe'!V$24</f>
        <v>0.45</v>
      </c>
      <c r="X193" s="702">
        <f>'4 - Electr UW allocation ktoe'!W$24</f>
        <v>0.45</v>
      </c>
      <c r="Y193" s="702">
        <f>'4 - Electr UW allocation ktoe'!X$24</f>
        <v>0.45</v>
      </c>
      <c r="Z193" s="702">
        <f>'4 - Electr UW allocation ktoe'!Y$24</f>
        <v>0.45</v>
      </c>
      <c r="AA193" s="702">
        <f>'4 - Electr UW allocation ktoe'!Z$24</f>
        <v>0.45</v>
      </c>
      <c r="AB193" s="702">
        <f>'4 - Electr UW allocation ktoe'!AA$24</f>
        <v>0.45</v>
      </c>
      <c r="AC193" s="702">
        <f>'4 - Electr UW allocation ktoe'!AB$24</f>
        <v>0.45</v>
      </c>
      <c r="AD193" s="702">
        <f>'4 - Electr UW allocation ktoe'!AC$24</f>
        <v>0.45</v>
      </c>
      <c r="AE193" s="702">
        <f>'4 - Electr UW allocation ktoe'!AD$24</f>
        <v>0.45</v>
      </c>
      <c r="AF193" s="702">
        <f>'4 - Electr UW allocation ktoe'!AE$24</f>
        <v>0.45</v>
      </c>
      <c r="AG193" s="702">
        <f>'4 - Electr UW allocation ktoe'!AF$24</f>
        <v>0.45</v>
      </c>
      <c r="AH193" s="702">
        <f>'4 - Electr UW allocation ktoe'!AG$24</f>
        <v>0.45</v>
      </c>
      <c r="AI193" s="702">
        <f>'4 - Electr UW allocation ktoe'!AH$24</f>
        <v>0.45</v>
      </c>
      <c r="AJ193" s="702">
        <f>'4 - Electr UW allocation ktoe'!AI$24</f>
        <v>0.45</v>
      </c>
      <c r="AK193" s="702">
        <f>'4 - Electr UW allocation ktoe'!AJ$24</f>
        <v>0.45</v>
      </c>
      <c r="AL193" s="702">
        <f>'4 - Electr UW allocation ktoe'!AK$24</f>
        <v>0.45</v>
      </c>
      <c r="AM193" s="702">
        <f>'4 - Electr UW allocation ktoe'!AL$24</f>
        <v>0.45</v>
      </c>
      <c r="AN193" s="702">
        <f>'4 - Electr UW allocation ktoe'!AM$24</f>
        <v>0.45</v>
      </c>
      <c r="AO193" s="702">
        <f>'4 - Electr UW allocation ktoe'!AN$24</f>
        <v>0.45</v>
      </c>
      <c r="AP193" s="702">
        <f>'4 - Electr UW allocation ktoe'!AO$24</f>
        <v>0.45</v>
      </c>
      <c r="AQ193" s="702">
        <f>'4 - Electr UW allocation ktoe'!AP$24</f>
        <v>0.45</v>
      </c>
      <c r="AR193" s="702">
        <f>'4 - Electr UW allocation ktoe'!AQ$24</f>
        <v>0.45</v>
      </c>
      <c r="AS193" s="702">
        <f>'4 - Electr UW allocation ktoe'!AR$24</f>
        <v>0.45</v>
      </c>
      <c r="AT193" s="702">
        <f>'4 - Electr UW allocation ktoe'!AS$24</f>
        <v>0.45</v>
      </c>
      <c r="AU193" s="702">
        <f>'4 - Electr UW allocation ktoe'!AT$24</f>
        <v>0.45</v>
      </c>
      <c r="AV193" s="702">
        <f>'4 - Electr UW allocation ktoe'!AU$24</f>
        <v>0.45</v>
      </c>
      <c r="AW193" s="702">
        <f>'4 - Electr UW allocation ktoe'!AV$24</f>
        <v>0.45</v>
      </c>
      <c r="AX193" s="702">
        <f>'4 - Electr UW allocation ktoe'!AW$24</f>
        <v>0.45</v>
      </c>
      <c r="AY193" s="702">
        <f>'4 - Electr UW allocation ktoe'!AX$24</f>
        <v>0.45</v>
      </c>
      <c r="AZ193" s="702">
        <f>'4 - Electr UW allocation ktoe'!AY$24</f>
        <v>0.45</v>
      </c>
      <c r="BA193" s="702">
        <f>'4 - Electr UW allocation ktoe'!AZ$24</f>
        <v>0.45</v>
      </c>
      <c r="BB193" s="702">
        <f>'4 - Electr UW allocation ktoe'!BA$24</f>
        <v>0.45</v>
      </c>
      <c r="BC193" s="702">
        <f>'4 - Electr UW allocation ktoe'!BB$24</f>
        <v>0.45</v>
      </c>
      <c r="BD193" s="702">
        <f>'4 - Electr UW allocation ktoe'!BC$24</f>
        <v>0.45</v>
      </c>
      <c r="BE193" s="702">
        <f>'4 - Electr UW allocation ktoe'!BD$24</f>
        <v>0.45</v>
      </c>
      <c r="BF193" s="702">
        <f>'4 - Electr UW allocation ktoe'!BE$24</f>
        <v>0.45</v>
      </c>
      <c r="BG193" s="702">
        <f>'4 - Electr UW allocation ktoe'!BF$24</f>
        <v>0.45</v>
      </c>
      <c r="BH193" s="702">
        <f>'4 - Electr UW allocation ktoe'!BG$24</f>
        <v>0.45</v>
      </c>
      <c r="BI193" s="702">
        <f>'4 - Electr UW allocation ktoe'!BH$24</f>
        <v>0.45</v>
      </c>
    </row>
    <row r="194" spans="1:61" x14ac:dyDescent="0.2">
      <c r="A194" s="694" t="s">
        <v>6</v>
      </c>
      <c r="B194" s="694" t="s">
        <v>1013</v>
      </c>
      <c r="C194" s="694" t="s">
        <v>1071</v>
      </c>
      <c r="D194" s="694" t="s">
        <v>14</v>
      </c>
      <c r="E194" s="696" t="s">
        <v>73</v>
      </c>
      <c r="F194" s="699" t="s">
        <v>1050</v>
      </c>
      <c r="G194" s="696" t="s">
        <v>12</v>
      </c>
      <c r="H194" s="700">
        <f>'4 - Electr UW allocation ktoe'!G$25</f>
        <v>0.7</v>
      </c>
      <c r="I194" s="700">
        <f>'4 - Electr UW allocation ktoe'!H$25</f>
        <v>0.70333299999999999</v>
      </c>
      <c r="J194" s="700">
        <f>'4 - Electr UW allocation ktoe'!I$25</f>
        <v>0.70666600000000002</v>
      </c>
      <c r="K194" s="700">
        <f>'4 - Electr UW allocation ktoe'!J$25</f>
        <v>0.70999900000000005</v>
      </c>
      <c r="L194" s="700">
        <f>'4 - Electr UW allocation ktoe'!K$25</f>
        <v>0.71333199999999997</v>
      </c>
      <c r="M194" s="700">
        <f>'4 - Electr UW allocation ktoe'!L$25</f>
        <v>0.716665</v>
      </c>
      <c r="N194" s="700">
        <f>'4 - Electr UW allocation ktoe'!M$25</f>
        <v>0.71999800000000003</v>
      </c>
      <c r="O194" s="700">
        <f>'4 - Electr UW allocation ktoe'!N$25</f>
        <v>0.72333099999999995</v>
      </c>
      <c r="P194" s="700">
        <f>'4 - Electr UW allocation ktoe'!O$25</f>
        <v>0.72666399999999998</v>
      </c>
      <c r="Q194" s="700">
        <f>'4 - Electr UW allocation ktoe'!P$25</f>
        <v>0.72999700000000001</v>
      </c>
      <c r="R194" s="700">
        <f>'4 - Electr UW allocation ktoe'!Q$25</f>
        <v>0.73333000000000004</v>
      </c>
      <c r="S194" s="700">
        <f>'4 - Electr UW allocation ktoe'!R$25</f>
        <v>0.73666299999999996</v>
      </c>
      <c r="T194" s="700">
        <f>'4 - Electr UW allocation ktoe'!S$25</f>
        <v>0.73999599999999999</v>
      </c>
      <c r="U194" s="700">
        <f>'4 - Electr UW allocation ktoe'!T$25</f>
        <v>0.74332900000000002</v>
      </c>
      <c r="V194" s="700">
        <f>'4 - Electr UW allocation ktoe'!U$25</f>
        <v>0.74666200000000005</v>
      </c>
      <c r="W194" s="700">
        <f>'4 - Electr UW allocation ktoe'!V$25</f>
        <v>0.74999499999999997</v>
      </c>
      <c r="X194" s="700">
        <f>'4 - Electr UW allocation ktoe'!W$25</f>
        <v>0.753328</v>
      </c>
      <c r="Y194" s="700">
        <f>'4 - Electr UW allocation ktoe'!X$25</f>
        <v>0.75666100000000003</v>
      </c>
      <c r="Z194" s="700">
        <f>'4 - Electr UW allocation ktoe'!Y$25</f>
        <v>0.75999400000000095</v>
      </c>
      <c r="AA194" s="700">
        <f>'4 - Electr UW allocation ktoe'!Z$25</f>
        <v>0.76332700000000098</v>
      </c>
      <c r="AB194" s="700">
        <f>'4 - Electr UW allocation ktoe'!AA$25</f>
        <v>0.76666000000000101</v>
      </c>
      <c r="AC194" s="700">
        <f>'4 - Electr UW allocation ktoe'!AB$25</f>
        <v>0.76999300000000104</v>
      </c>
      <c r="AD194" s="700">
        <f>'4 - Electr UW allocation ktoe'!AC$25</f>
        <v>0.77332600000000096</v>
      </c>
      <c r="AE194" s="700">
        <f>'4 - Electr UW allocation ktoe'!AD$25</f>
        <v>0.77665900000000099</v>
      </c>
      <c r="AF194" s="700">
        <f>'4 - Electr UW allocation ktoe'!AE$25</f>
        <v>0.77999200000000102</v>
      </c>
      <c r="AG194" s="700">
        <f>'4 - Electr UW allocation ktoe'!AF$25</f>
        <v>0.78332500000000105</v>
      </c>
      <c r="AH194" s="700">
        <f>'4 - Electr UW allocation ktoe'!AG$25</f>
        <v>0.78665800000000097</v>
      </c>
      <c r="AI194" s="700">
        <f>'4 - Electr UW allocation ktoe'!AH$25</f>
        <v>0.789991000000001</v>
      </c>
      <c r="AJ194" s="700">
        <f>'4 - Electr UW allocation ktoe'!AI$25</f>
        <v>0.79332400000000103</v>
      </c>
      <c r="AK194" s="700">
        <f>'4 - Electr UW allocation ktoe'!AJ$25</f>
        <v>0.79665700000000095</v>
      </c>
      <c r="AL194" s="700">
        <f>'4 - Electr UW allocation ktoe'!AK$25</f>
        <v>0.79999000000000098</v>
      </c>
      <c r="AM194" s="700">
        <f>'4 - Electr UW allocation ktoe'!AL$25</f>
        <v>0.80332300000000101</v>
      </c>
      <c r="AN194" s="700">
        <f>'4 - Electr UW allocation ktoe'!AM$25</f>
        <v>0.80665600000000104</v>
      </c>
      <c r="AO194" s="700">
        <f>'4 - Electr UW allocation ktoe'!AN$25</f>
        <v>0.80998900000000096</v>
      </c>
      <c r="AP194" s="700">
        <f>'4 - Electr UW allocation ktoe'!AO$25</f>
        <v>0.81332200000000099</v>
      </c>
      <c r="AQ194" s="700">
        <f>'4 - Electr UW allocation ktoe'!AP$25</f>
        <v>0.81665500000000102</v>
      </c>
      <c r="AR194" s="700">
        <f>'4 - Electr UW allocation ktoe'!AQ$25</f>
        <v>0.81998800000000105</v>
      </c>
      <c r="AS194" s="700">
        <f>'4 - Electr UW allocation ktoe'!AR$25</f>
        <v>0.82332100000000097</v>
      </c>
      <c r="AT194" s="700">
        <f>'4 - Electr UW allocation ktoe'!AS$25</f>
        <v>0.826654000000001</v>
      </c>
      <c r="AU194" s="700">
        <f>'4 - Electr UW allocation ktoe'!AT$25</f>
        <v>0.82998700000000103</v>
      </c>
      <c r="AV194" s="700">
        <f>'4 - Electr UW allocation ktoe'!AU$25</f>
        <v>0.83332000000000095</v>
      </c>
      <c r="AW194" s="700">
        <f>'4 - Electr UW allocation ktoe'!AV$25</f>
        <v>0.83665300000000098</v>
      </c>
      <c r="AX194" s="700">
        <f>'4 - Electr UW allocation ktoe'!AW$25</f>
        <v>0.83998600000000101</v>
      </c>
      <c r="AY194" s="700">
        <f>'4 - Electr UW allocation ktoe'!AX$25</f>
        <v>0.84331900000000104</v>
      </c>
      <c r="AZ194" s="700">
        <f>'4 - Electr UW allocation ktoe'!AY$25</f>
        <v>0.84665200000000096</v>
      </c>
      <c r="BA194" s="700">
        <f>'4 - Electr UW allocation ktoe'!AZ$25</f>
        <v>0.84998500000000099</v>
      </c>
      <c r="BB194" s="700">
        <f>'4 - Electr UW allocation ktoe'!BA$25</f>
        <v>0.85331800000000102</v>
      </c>
      <c r="BC194" s="700">
        <f>'4 - Electr UW allocation ktoe'!BB$25</f>
        <v>0.85665100000000105</v>
      </c>
      <c r="BD194" s="700">
        <f>'4 - Electr UW allocation ktoe'!BC$25</f>
        <v>0.85998400000000097</v>
      </c>
      <c r="BE194" s="700">
        <f>'4 - Electr UW allocation ktoe'!BD$25</f>
        <v>0.863317000000001</v>
      </c>
      <c r="BF194" s="700">
        <f>'4 - Electr UW allocation ktoe'!BE$25</f>
        <v>0.86665000000000203</v>
      </c>
      <c r="BG194" s="700">
        <f>'4 - Electr UW allocation ktoe'!BF$25</f>
        <v>0.86998300000000295</v>
      </c>
      <c r="BH194" s="700">
        <f>'4 - Electr UW allocation ktoe'!BG$25</f>
        <v>0.87331600000000398</v>
      </c>
      <c r="BI194" s="700">
        <f>'4 - Electr UW allocation ktoe'!BH$25</f>
        <v>0.87664900000000501</v>
      </c>
    </row>
    <row r="195" spans="1:61" x14ac:dyDescent="0.2">
      <c r="A195" s="694" t="s">
        <v>6</v>
      </c>
      <c r="B195" s="694" t="s">
        <v>1013</v>
      </c>
      <c r="C195" s="694" t="s">
        <v>1071</v>
      </c>
      <c r="D195" s="694" t="s">
        <v>14</v>
      </c>
      <c r="E195" s="696" t="s">
        <v>73</v>
      </c>
      <c r="F195" s="699" t="s">
        <v>1050</v>
      </c>
      <c r="G195" s="696" t="s">
        <v>13</v>
      </c>
      <c r="H195" s="696">
        <f>'4 - Electr UW allocation ktoe'!G$27</f>
        <v>1</v>
      </c>
      <c r="I195" s="696">
        <f>'4 - Electr UW allocation ktoe'!H$27</f>
        <v>1</v>
      </c>
      <c r="J195" s="696">
        <f>'4 - Electr UW allocation ktoe'!I$27</f>
        <v>1</v>
      </c>
      <c r="K195" s="696">
        <f>'4 - Electr UW allocation ktoe'!J$27</f>
        <v>1</v>
      </c>
      <c r="L195" s="696">
        <f>'4 - Electr UW allocation ktoe'!K$27</f>
        <v>1</v>
      </c>
      <c r="M195" s="696">
        <f>'4 - Electr UW allocation ktoe'!L$27</f>
        <v>1</v>
      </c>
      <c r="N195" s="696">
        <f>'4 - Electr UW allocation ktoe'!M$27</f>
        <v>1</v>
      </c>
      <c r="O195" s="696">
        <f>'4 - Electr UW allocation ktoe'!N$27</f>
        <v>1</v>
      </c>
      <c r="P195" s="696">
        <f>'4 - Electr UW allocation ktoe'!O$27</f>
        <v>1</v>
      </c>
      <c r="Q195" s="696">
        <f>'4 - Electr UW allocation ktoe'!P$27</f>
        <v>1</v>
      </c>
      <c r="R195" s="696">
        <f>'4 - Electr UW allocation ktoe'!Q$27</f>
        <v>1</v>
      </c>
      <c r="S195" s="696">
        <f>'4 - Electr UW allocation ktoe'!R$27</f>
        <v>1</v>
      </c>
      <c r="T195" s="696">
        <f>'4 - Electr UW allocation ktoe'!S$27</f>
        <v>1</v>
      </c>
      <c r="U195" s="696">
        <f>'4 - Electr UW allocation ktoe'!T$27</f>
        <v>1</v>
      </c>
      <c r="V195" s="696">
        <f>'4 - Electr UW allocation ktoe'!U$27</f>
        <v>1</v>
      </c>
      <c r="W195" s="696">
        <f>'4 - Electr UW allocation ktoe'!V$27</f>
        <v>1</v>
      </c>
      <c r="X195" s="696">
        <f>'4 - Electr UW allocation ktoe'!W$27</f>
        <v>1</v>
      </c>
      <c r="Y195" s="696">
        <f>'4 - Electr UW allocation ktoe'!X$27</f>
        <v>1</v>
      </c>
      <c r="Z195" s="696">
        <f>'4 - Electr UW allocation ktoe'!Y$27</f>
        <v>1</v>
      </c>
      <c r="AA195" s="696">
        <f>'4 - Electr UW allocation ktoe'!Z$27</f>
        <v>1</v>
      </c>
      <c r="AB195" s="696">
        <f>'4 - Electr UW allocation ktoe'!AA$27</f>
        <v>1</v>
      </c>
      <c r="AC195" s="696">
        <f>'4 - Electr UW allocation ktoe'!AB$27</f>
        <v>1</v>
      </c>
      <c r="AD195" s="696">
        <f>'4 - Electr UW allocation ktoe'!AC$27</f>
        <v>1</v>
      </c>
      <c r="AE195" s="696">
        <f>'4 - Electr UW allocation ktoe'!AD$27</f>
        <v>1</v>
      </c>
      <c r="AF195" s="696">
        <f>'4 - Electr UW allocation ktoe'!AE$27</f>
        <v>1</v>
      </c>
      <c r="AG195" s="696">
        <f>'4 - Electr UW allocation ktoe'!AF$27</f>
        <v>1</v>
      </c>
      <c r="AH195" s="696">
        <f>'4 - Electr UW allocation ktoe'!AG$27</f>
        <v>1</v>
      </c>
      <c r="AI195" s="696">
        <f>'4 - Electr UW allocation ktoe'!AH$27</f>
        <v>1</v>
      </c>
      <c r="AJ195" s="696">
        <f>'4 - Electr UW allocation ktoe'!AI$27</f>
        <v>1</v>
      </c>
      <c r="AK195" s="696">
        <f>'4 - Electr UW allocation ktoe'!AJ$27</f>
        <v>1</v>
      </c>
      <c r="AL195" s="696">
        <f>'4 - Electr UW allocation ktoe'!AK$27</f>
        <v>1</v>
      </c>
      <c r="AM195" s="696">
        <f>'4 - Electr UW allocation ktoe'!AL$27</f>
        <v>1</v>
      </c>
      <c r="AN195" s="696">
        <f>'4 - Electr UW allocation ktoe'!AM$27</f>
        <v>1</v>
      </c>
      <c r="AO195" s="696">
        <f>'4 - Electr UW allocation ktoe'!AN$27</f>
        <v>1</v>
      </c>
      <c r="AP195" s="696">
        <f>'4 - Electr UW allocation ktoe'!AO$27</f>
        <v>1</v>
      </c>
      <c r="AQ195" s="696">
        <f>'4 - Electr UW allocation ktoe'!AP$27</f>
        <v>1</v>
      </c>
      <c r="AR195" s="696">
        <f>'4 - Electr UW allocation ktoe'!AQ$27</f>
        <v>1</v>
      </c>
      <c r="AS195" s="696">
        <f>'4 - Electr UW allocation ktoe'!AR$27</f>
        <v>1</v>
      </c>
      <c r="AT195" s="696">
        <f>'4 - Electr UW allocation ktoe'!AS$27</f>
        <v>1</v>
      </c>
      <c r="AU195" s="696">
        <f>'4 - Electr UW allocation ktoe'!AT$27</f>
        <v>1</v>
      </c>
      <c r="AV195" s="696">
        <f>'4 - Electr UW allocation ktoe'!AU$27</f>
        <v>1</v>
      </c>
      <c r="AW195" s="696">
        <f>'4 - Electr UW allocation ktoe'!AV$27</f>
        <v>1</v>
      </c>
      <c r="AX195" s="696">
        <f>'4 - Electr UW allocation ktoe'!AW$27</f>
        <v>1</v>
      </c>
      <c r="AY195" s="696">
        <f>'4 - Electr UW allocation ktoe'!AX$27</f>
        <v>1</v>
      </c>
      <c r="AZ195" s="696">
        <f>'4 - Electr UW allocation ktoe'!AY$27</f>
        <v>1</v>
      </c>
      <c r="BA195" s="696">
        <f>'4 - Electr UW allocation ktoe'!AZ$27</f>
        <v>1</v>
      </c>
      <c r="BB195" s="696">
        <f>'4 - Electr UW allocation ktoe'!BA$27</f>
        <v>1</v>
      </c>
      <c r="BC195" s="696">
        <f>'4 - Electr UW allocation ktoe'!BB$27</f>
        <v>1</v>
      </c>
      <c r="BD195" s="696">
        <f>'4 - Electr UW allocation ktoe'!BC$27</f>
        <v>1</v>
      </c>
      <c r="BE195" s="696">
        <f>'4 - Electr UW allocation ktoe'!BD$27</f>
        <v>1</v>
      </c>
      <c r="BF195" s="696">
        <f>'4 - Electr UW allocation ktoe'!BE$27</f>
        <v>1</v>
      </c>
      <c r="BG195" s="696">
        <f>'4 - Electr UW allocation ktoe'!BF$27</f>
        <v>1</v>
      </c>
      <c r="BH195" s="696">
        <f>'4 - Electr UW allocation ktoe'!BG$27</f>
        <v>1</v>
      </c>
      <c r="BI195" s="696">
        <f>'4 - Electr UW allocation ktoe'!BH$27</f>
        <v>1</v>
      </c>
    </row>
    <row r="196" spans="1:61" x14ac:dyDescent="0.2">
      <c r="A196" s="694" t="s">
        <v>6</v>
      </c>
      <c r="B196" s="694" t="s">
        <v>1013</v>
      </c>
      <c r="C196" s="694" t="s">
        <v>1071</v>
      </c>
      <c r="D196" s="694" t="s">
        <v>14</v>
      </c>
      <c r="E196" s="696" t="s">
        <v>834</v>
      </c>
      <c r="F196" s="699" t="s">
        <v>1051</v>
      </c>
      <c r="G196" s="696" t="s">
        <v>11</v>
      </c>
      <c r="H196" s="702">
        <f>'4 - Electr UW allocation ktoe'!G$29</f>
        <v>0.45</v>
      </c>
      <c r="I196" s="702">
        <f>'4 - Electr UW allocation ktoe'!H$29</f>
        <v>0.45</v>
      </c>
      <c r="J196" s="702">
        <f>'4 - Electr UW allocation ktoe'!I$29</f>
        <v>0.45</v>
      </c>
      <c r="K196" s="702">
        <f>'4 - Electr UW allocation ktoe'!J$29</f>
        <v>0.45</v>
      </c>
      <c r="L196" s="702">
        <f>'4 - Electr UW allocation ktoe'!K$29</f>
        <v>0.45</v>
      </c>
      <c r="M196" s="702">
        <f>'4 - Electr UW allocation ktoe'!L$29</f>
        <v>0.45</v>
      </c>
      <c r="N196" s="702">
        <f>'4 - Electr UW allocation ktoe'!M$29</f>
        <v>0.45</v>
      </c>
      <c r="O196" s="702">
        <f>'4 - Electr UW allocation ktoe'!N$29</f>
        <v>0.45</v>
      </c>
      <c r="P196" s="702">
        <f>'4 - Electr UW allocation ktoe'!O$29</f>
        <v>0.45</v>
      </c>
      <c r="Q196" s="702">
        <f>'4 - Electr UW allocation ktoe'!P$29</f>
        <v>0.45</v>
      </c>
      <c r="R196" s="702">
        <f>'4 - Electr UW allocation ktoe'!Q$29</f>
        <v>0.45</v>
      </c>
      <c r="S196" s="702">
        <f>'4 - Electr UW allocation ktoe'!R$29</f>
        <v>0.45</v>
      </c>
      <c r="T196" s="702">
        <f>'4 - Electr UW allocation ktoe'!S$29</f>
        <v>0.45</v>
      </c>
      <c r="U196" s="702">
        <f>'4 - Electr UW allocation ktoe'!T$29</f>
        <v>0.45</v>
      </c>
      <c r="V196" s="702">
        <f>'4 - Electr UW allocation ktoe'!U$29</f>
        <v>0.45</v>
      </c>
      <c r="W196" s="702">
        <f>'4 - Electr UW allocation ktoe'!V$29</f>
        <v>0.45</v>
      </c>
      <c r="X196" s="702">
        <f>'4 - Electr UW allocation ktoe'!W$29</f>
        <v>0.45</v>
      </c>
      <c r="Y196" s="702">
        <f>'4 - Electr UW allocation ktoe'!X$29</f>
        <v>0.45</v>
      </c>
      <c r="Z196" s="702">
        <f>'4 - Electr UW allocation ktoe'!Y$29</f>
        <v>0.45</v>
      </c>
      <c r="AA196" s="702">
        <f>'4 - Electr UW allocation ktoe'!Z$29</f>
        <v>0.45</v>
      </c>
      <c r="AB196" s="702">
        <f>'4 - Electr UW allocation ktoe'!AA$29</f>
        <v>0.45</v>
      </c>
      <c r="AC196" s="702">
        <f>'4 - Electr UW allocation ktoe'!AB$29</f>
        <v>0.45</v>
      </c>
      <c r="AD196" s="702">
        <f>'4 - Electr UW allocation ktoe'!AC$29</f>
        <v>0.45</v>
      </c>
      <c r="AE196" s="702">
        <f>'4 - Electr UW allocation ktoe'!AD$29</f>
        <v>0.45</v>
      </c>
      <c r="AF196" s="702">
        <f>'4 - Electr UW allocation ktoe'!AE$29</f>
        <v>0.45</v>
      </c>
      <c r="AG196" s="702">
        <f>'4 - Electr UW allocation ktoe'!AF$29</f>
        <v>0.45</v>
      </c>
      <c r="AH196" s="702">
        <f>'4 - Electr UW allocation ktoe'!AG$29</f>
        <v>0.45</v>
      </c>
      <c r="AI196" s="702">
        <f>'4 - Electr UW allocation ktoe'!AH$29</f>
        <v>0.45</v>
      </c>
      <c r="AJ196" s="702">
        <f>'4 - Electr UW allocation ktoe'!AI$29</f>
        <v>0.45</v>
      </c>
      <c r="AK196" s="702">
        <f>'4 - Electr UW allocation ktoe'!AJ$29</f>
        <v>0.45</v>
      </c>
      <c r="AL196" s="702">
        <f>'4 - Electr UW allocation ktoe'!AK$29</f>
        <v>0.45</v>
      </c>
      <c r="AM196" s="702">
        <f>'4 - Electr UW allocation ktoe'!AL$29</f>
        <v>0.45</v>
      </c>
      <c r="AN196" s="702">
        <f>'4 - Electr UW allocation ktoe'!AM$29</f>
        <v>0.45</v>
      </c>
      <c r="AO196" s="702">
        <f>'4 - Electr UW allocation ktoe'!AN$29</f>
        <v>0.45</v>
      </c>
      <c r="AP196" s="702">
        <f>'4 - Electr UW allocation ktoe'!AO$29</f>
        <v>0.45</v>
      </c>
      <c r="AQ196" s="702">
        <f>'4 - Electr UW allocation ktoe'!AP$29</f>
        <v>0.45</v>
      </c>
      <c r="AR196" s="702">
        <f>'4 - Electr UW allocation ktoe'!AQ$29</f>
        <v>0.45</v>
      </c>
      <c r="AS196" s="702">
        <f>'4 - Electr UW allocation ktoe'!AR$29</f>
        <v>0.45</v>
      </c>
      <c r="AT196" s="702">
        <f>'4 - Electr UW allocation ktoe'!AS$29</f>
        <v>0.45</v>
      </c>
      <c r="AU196" s="702">
        <f>'4 - Electr UW allocation ktoe'!AT$29</f>
        <v>0.45</v>
      </c>
      <c r="AV196" s="702">
        <f>'4 - Electr UW allocation ktoe'!AU$29</f>
        <v>0.45</v>
      </c>
      <c r="AW196" s="702">
        <f>'4 - Electr UW allocation ktoe'!AV$29</f>
        <v>0.45</v>
      </c>
      <c r="AX196" s="702">
        <f>'4 - Electr UW allocation ktoe'!AW$29</f>
        <v>0.45</v>
      </c>
      <c r="AY196" s="702">
        <f>'4 - Electr UW allocation ktoe'!AX$29</f>
        <v>0.45</v>
      </c>
      <c r="AZ196" s="702">
        <f>'4 - Electr UW allocation ktoe'!AY$29</f>
        <v>0.45</v>
      </c>
      <c r="BA196" s="702">
        <f>'4 - Electr UW allocation ktoe'!AZ$29</f>
        <v>0.45</v>
      </c>
      <c r="BB196" s="702">
        <f>'4 - Electr UW allocation ktoe'!BA$29</f>
        <v>0.45</v>
      </c>
      <c r="BC196" s="702">
        <f>'4 - Electr UW allocation ktoe'!BB$29</f>
        <v>0.45</v>
      </c>
      <c r="BD196" s="702">
        <f>'4 - Electr UW allocation ktoe'!BC$29</f>
        <v>0.45</v>
      </c>
      <c r="BE196" s="702">
        <f>'4 - Electr UW allocation ktoe'!BD$29</f>
        <v>0.45</v>
      </c>
      <c r="BF196" s="702">
        <f>'4 - Electr UW allocation ktoe'!BE$29</f>
        <v>0.45</v>
      </c>
      <c r="BG196" s="702">
        <f>'4 - Electr UW allocation ktoe'!BF$29</f>
        <v>0.45</v>
      </c>
      <c r="BH196" s="702">
        <f>'4 - Electr UW allocation ktoe'!BG$29</f>
        <v>0.45</v>
      </c>
      <c r="BI196" s="702">
        <f>'4 - Electr UW allocation ktoe'!BH$29</f>
        <v>0.45</v>
      </c>
    </row>
    <row r="197" spans="1:61" x14ac:dyDescent="0.2">
      <c r="A197" s="694" t="s">
        <v>6</v>
      </c>
      <c r="B197" s="694" t="s">
        <v>1013</v>
      </c>
      <c r="C197" s="694" t="s">
        <v>1071</v>
      </c>
      <c r="D197" s="694" t="s">
        <v>14</v>
      </c>
      <c r="E197" s="696" t="s">
        <v>834</v>
      </c>
      <c r="F197" s="699" t="s">
        <v>1051</v>
      </c>
      <c r="G197" s="696" t="s">
        <v>12</v>
      </c>
      <c r="H197" s="700">
        <f>'3 Heat eta and phi'!D$43</f>
        <v>0.8</v>
      </c>
      <c r="I197" s="700">
        <f>'3 Heat eta and phi'!E$43</f>
        <v>0.80200000000000005</v>
      </c>
      <c r="J197" s="700">
        <f>'3 Heat eta and phi'!F$43</f>
        <v>0.80400000000000005</v>
      </c>
      <c r="K197" s="700">
        <f>'3 Heat eta and phi'!G$43</f>
        <v>0.80600000000000005</v>
      </c>
      <c r="L197" s="700">
        <f>'3 Heat eta and phi'!H$43</f>
        <v>0.80800000000000005</v>
      </c>
      <c r="M197" s="700">
        <f>'3 Heat eta and phi'!I$43</f>
        <v>0.81</v>
      </c>
      <c r="N197" s="700">
        <f>'3 Heat eta and phi'!J$43</f>
        <v>0.81200000000000006</v>
      </c>
      <c r="O197" s="700">
        <f>'3 Heat eta and phi'!K$43</f>
        <v>0.81399999999999995</v>
      </c>
      <c r="P197" s="700">
        <f>'3 Heat eta and phi'!L$43</f>
        <v>0.81599999999999995</v>
      </c>
      <c r="Q197" s="700">
        <f>'3 Heat eta and phi'!M$43</f>
        <v>0.81799999999999995</v>
      </c>
      <c r="R197" s="700">
        <f>'3 Heat eta and phi'!N$43</f>
        <v>0.82</v>
      </c>
      <c r="S197" s="700">
        <f>'3 Heat eta and phi'!O$43</f>
        <v>0.82199999999999995</v>
      </c>
      <c r="T197" s="700">
        <f>'3 Heat eta and phi'!P$43</f>
        <v>0.82399999999999995</v>
      </c>
      <c r="U197" s="700">
        <f>'3 Heat eta and phi'!Q$43</f>
        <v>0.82599999999999996</v>
      </c>
      <c r="V197" s="700">
        <f>'3 Heat eta and phi'!R$43</f>
        <v>0.82799999999999996</v>
      </c>
      <c r="W197" s="700">
        <f>'3 Heat eta and phi'!S$43</f>
        <v>0.83</v>
      </c>
      <c r="X197" s="700">
        <f>'3 Heat eta and phi'!T$43</f>
        <v>0.83199999999999996</v>
      </c>
      <c r="Y197" s="700">
        <f>'3 Heat eta and phi'!U$43</f>
        <v>0.83399999999999996</v>
      </c>
      <c r="Z197" s="700">
        <f>'3 Heat eta and phi'!V$43</f>
        <v>0.83599999999999997</v>
      </c>
      <c r="AA197" s="700">
        <f>'3 Heat eta and phi'!W$43</f>
        <v>0.83799999999999997</v>
      </c>
      <c r="AB197" s="700">
        <f>'3 Heat eta and phi'!X$43</f>
        <v>0.84</v>
      </c>
      <c r="AC197" s="700">
        <f>'3 Heat eta and phi'!Y$43</f>
        <v>0.84199999999999997</v>
      </c>
      <c r="AD197" s="700">
        <f>'3 Heat eta and phi'!Z$43</f>
        <v>0.84399999999999997</v>
      </c>
      <c r="AE197" s="700">
        <f>'3 Heat eta and phi'!AA$43</f>
        <v>0.84599999999999997</v>
      </c>
      <c r="AF197" s="700">
        <f>'3 Heat eta and phi'!AB$43</f>
        <v>0.84799999999999998</v>
      </c>
      <c r="AG197" s="700">
        <f>'3 Heat eta and phi'!AC$43</f>
        <v>0.85</v>
      </c>
      <c r="AH197" s="700">
        <f>'3 Heat eta and phi'!AD$43</f>
        <v>0.85199999999999998</v>
      </c>
      <c r="AI197" s="700">
        <f>'3 Heat eta and phi'!AE$43</f>
        <v>0.85399999999999998</v>
      </c>
      <c r="AJ197" s="700">
        <f>'3 Heat eta and phi'!AF$43</f>
        <v>0.85599999999999998</v>
      </c>
      <c r="AK197" s="700">
        <f>'3 Heat eta and phi'!AG$43</f>
        <v>0.85799999999999998</v>
      </c>
      <c r="AL197" s="700">
        <f>'3 Heat eta and phi'!AH$43</f>
        <v>0.86</v>
      </c>
      <c r="AM197" s="700">
        <f>'3 Heat eta and phi'!AI$43</f>
        <v>0.86199999999999999</v>
      </c>
      <c r="AN197" s="700">
        <f>'3 Heat eta and phi'!AJ$43</f>
        <v>0.86399999999999999</v>
      </c>
      <c r="AO197" s="700">
        <f>'3 Heat eta and phi'!AK$43</f>
        <v>0.86599999999999999</v>
      </c>
      <c r="AP197" s="700">
        <f>'3 Heat eta and phi'!AL$43</f>
        <v>0.86799999999999999</v>
      </c>
      <c r="AQ197" s="700">
        <f>'3 Heat eta and phi'!AM$43</f>
        <v>0.87</v>
      </c>
      <c r="AR197" s="700">
        <f>'3 Heat eta and phi'!AN$43</f>
        <v>0.872</v>
      </c>
      <c r="AS197" s="700">
        <f>'3 Heat eta and phi'!AO$43</f>
        <v>0.874</v>
      </c>
      <c r="AT197" s="700">
        <f>'3 Heat eta and phi'!AP$43</f>
        <v>0.876</v>
      </c>
      <c r="AU197" s="700">
        <f>'3 Heat eta and phi'!AQ$43</f>
        <v>0.878</v>
      </c>
      <c r="AV197" s="700">
        <f>'3 Heat eta and phi'!AR$43</f>
        <v>0.88</v>
      </c>
      <c r="AW197" s="700">
        <f>'3 Heat eta and phi'!AS$43</f>
        <v>0.88200000000000001</v>
      </c>
      <c r="AX197" s="700">
        <f>'3 Heat eta and phi'!AT$43</f>
        <v>0.88400000000000001</v>
      </c>
      <c r="AY197" s="700">
        <f>'3 Heat eta and phi'!AU$43</f>
        <v>0.88600000000000001</v>
      </c>
      <c r="AZ197" s="700">
        <f>'3 Heat eta and phi'!AV$43</f>
        <v>0.88800000000000001</v>
      </c>
      <c r="BA197" s="700">
        <f>'3 Heat eta and phi'!AW$43</f>
        <v>0.89</v>
      </c>
      <c r="BB197" s="700">
        <f>'3 Heat eta and phi'!AX$43</f>
        <v>0.89200000000000002</v>
      </c>
      <c r="BC197" s="700">
        <f>'3 Heat eta and phi'!AY$43</f>
        <v>0.89400000000000002</v>
      </c>
      <c r="BD197" s="700">
        <f>'3 Heat eta and phi'!AZ$43</f>
        <v>0.89600000000000002</v>
      </c>
      <c r="BE197" s="700">
        <f>'3 Heat eta and phi'!BA$43</f>
        <v>0.89800000000000002</v>
      </c>
      <c r="BF197" s="700">
        <f>'3 Heat eta and phi'!BB$43</f>
        <v>0.9</v>
      </c>
      <c r="BG197" s="700">
        <f>'3 Heat eta and phi'!BC$43</f>
        <v>0.90200000000000002</v>
      </c>
      <c r="BH197" s="700">
        <f>'3 Heat eta and phi'!BD$43</f>
        <v>0.90400000000000003</v>
      </c>
      <c r="BI197" s="700">
        <f>'3 Heat eta and phi'!BE$43</f>
        <v>0.90600000000000003</v>
      </c>
    </row>
    <row r="198" spans="1:61" x14ac:dyDescent="0.2">
      <c r="A198" s="694" t="s">
        <v>6</v>
      </c>
      <c r="B198" s="694" t="s">
        <v>1013</v>
      </c>
      <c r="C198" s="694" t="s">
        <v>1071</v>
      </c>
      <c r="D198" s="694" t="s">
        <v>14</v>
      </c>
      <c r="E198" s="696" t="s">
        <v>834</v>
      </c>
      <c r="F198" s="699" t="s">
        <v>1051</v>
      </c>
      <c r="G198" s="696" t="s">
        <v>13</v>
      </c>
      <c r="H198" s="700">
        <f>'3 Heat eta and phi'!D$46</f>
        <v>0.40171211160431208</v>
      </c>
      <c r="I198" s="700">
        <f>'3 Heat eta and phi'!E$46</f>
        <v>0.40134221094905953</v>
      </c>
      <c r="J198" s="700">
        <f>'3 Heat eta and phi'!F$46</f>
        <v>0.40445994504333127</v>
      </c>
      <c r="K198" s="700">
        <f>'3 Heat eta and phi'!G$46</f>
        <v>0.4048826886493343</v>
      </c>
      <c r="L198" s="700">
        <f>'3 Heat eta and phi'!H$46</f>
        <v>0.40282181357006985</v>
      </c>
      <c r="M198" s="700">
        <f>'3 Heat eta and phi'!I$46</f>
        <v>0.40393151553582751</v>
      </c>
      <c r="N198" s="700">
        <f>'3 Heat eta and phi'!J$46</f>
        <v>0.40287465652082011</v>
      </c>
      <c r="O198" s="700">
        <f>'3 Heat eta and phi'!K$46</f>
        <v>0.40208201225956464</v>
      </c>
      <c r="P198" s="700">
        <f>'3 Heat eta and phi'!L$46</f>
        <v>0.40271612766856901</v>
      </c>
      <c r="Q198" s="700">
        <f>'3 Heat eta and phi'!M$46</f>
        <v>0.40308602832382168</v>
      </c>
      <c r="R198" s="700">
        <f>'3 Heat eta and phi'!N$46</f>
        <v>0.40255759881631803</v>
      </c>
      <c r="S198" s="700">
        <f>'3 Heat eta and phi'!O$46</f>
        <v>0.40261044176706828</v>
      </c>
      <c r="T198" s="700">
        <f>'3 Heat eta and phi'!P$46</f>
        <v>0.40308602832382168</v>
      </c>
      <c r="U198" s="700">
        <f>'3 Heat eta and phi'!Q$46</f>
        <v>0.4022933840625661</v>
      </c>
      <c r="V198" s="700">
        <f>'3 Heat eta and phi'!R$46</f>
        <v>0.40287465652082011</v>
      </c>
      <c r="W198" s="700">
        <f>'3 Heat eta and phi'!S$46</f>
        <v>0.40102515324455723</v>
      </c>
      <c r="X198" s="700">
        <f>'3 Heat eta and phi'!T$46</f>
        <v>0.40076093849080541</v>
      </c>
      <c r="Y198" s="700">
        <f>'3 Heat eta and phi'!U$46</f>
        <v>0.4033502430775735</v>
      </c>
      <c r="Z198" s="700">
        <f>'3 Heat eta and phi'!V$46</f>
        <v>0.40234622701331646</v>
      </c>
      <c r="AA198" s="700">
        <f>'3 Heat eta and phi'!W$46</f>
        <v>0.40435425914183065</v>
      </c>
      <c r="AB198" s="700">
        <f>'3 Heat eta and phi'!X$46</f>
        <v>0.40271612766856901</v>
      </c>
      <c r="AC198" s="700">
        <f>'3 Heat eta and phi'!Y$46</f>
        <v>0.402134855210315</v>
      </c>
      <c r="AD198" s="700">
        <f>'3 Heat eta and phi'!Z$46</f>
        <v>0.40250475586556766</v>
      </c>
      <c r="AE198" s="700">
        <f>'3 Heat eta and phi'!AA$46</f>
        <v>0.40160642570281135</v>
      </c>
      <c r="AF198" s="700">
        <f>'3 Heat eta and phi'!AB$46</f>
        <v>0.40202916930881427</v>
      </c>
      <c r="AG198" s="700">
        <f>'3 Heat eta and phi'!AC$46</f>
        <v>0.40409004438807872</v>
      </c>
      <c r="AH198" s="700">
        <f>'3 Heat eta and phi'!AD$46</f>
        <v>0.40414288733882908</v>
      </c>
      <c r="AI198" s="700">
        <f>'3 Heat eta and phi'!AE$46</f>
        <v>0.40340308602832387</v>
      </c>
      <c r="AJ198" s="700">
        <f>'3 Heat eta and phi'!AF$46</f>
        <v>0.4022933840625661</v>
      </c>
      <c r="AK198" s="700">
        <f>'3 Heat eta and phi'!AG$46</f>
        <v>0.39996829422954983</v>
      </c>
      <c r="AL198" s="700">
        <f>'3 Heat eta and phi'!AH$46</f>
        <v>0.40007398013105056</v>
      </c>
      <c r="AM198" s="700">
        <f>'3 Heat eta and phi'!AI$46</f>
        <v>0.40255759881631803</v>
      </c>
      <c r="AN198" s="700">
        <f>'3 Heat eta and phi'!AJ$46</f>
        <v>0.40165926865356172</v>
      </c>
      <c r="AO198" s="700">
        <f>'3 Heat eta and phi'!AK$46</f>
        <v>0.40292749947157058</v>
      </c>
      <c r="AP198" s="700">
        <f>'3 Heat eta and phi'!AL$46</f>
        <v>0.40113083914605796</v>
      </c>
      <c r="AQ198" s="700">
        <f>'3 Heat eta and phi'!AM$46</f>
        <v>0.39965123652504764</v>
      </c>
      <c r="AR198" s="700">
        <f>'3 Heat eta and phi'!AN$46</f>
        <v>0.40329740012682325</v>
      </c>
      <c r="AS198" s="700">
        <f>'3 Heat eta and phi'!AO$46</f>
        <v>0.40091946734305661</v>
      </c>
      <c r="AT198" s="700">
        <f>'3 Heat eta and phi'!AP$46</f>
        <v>0.40070809554005504</v>
      </c>
      <c r="AU198" s="700">
        <f>'3 Heat eta and phi'!AQ$46</f>
        <v>0.40012682308180103</v>
      </c>
      <c r="AV198" s="700">
        <f>'3 Heat eta and phi'!AR$46</f>
        <v>0.40097231029380687</v>
      </c>
      <c r="AW198" s="700">
        <f>'3 Heat eta and phi'!AS$46</f>
        <v>0.40123652504755869</v>
      </c>
      <c r="AX198" s="700">
        <f>'3 Heat eta and phi'!AT$46</f>
        <v>0.40054956668780395</v>
      </c>
      <c r="AY198" s="700">
        <f>'3 Heat eta and phi'!AU$46</f>
        <v>0.40033819488480238</v>
      </c>
      <c r="AZ198" s="700">
        <f>'3 Heat eta and phi'!AV$46</f>
        <v>0.40065525258930468</v>
      </c>
      <c r="BA198" s="700">
        <f>'3 Heat eta and phi'!AW$46</f>
        <v>0.40039103783555285</v>
      </c>
      <c r="BB198" s="700">
        <f>'3 Heat eta and phi'!AX$46</f>
        <v>0.40017966603255128</v>
      </c>
      <c r="BC198" s="700">
        <f>'3 Heat eta and phi'!AY$46</f>
        <v>0.40023250898330165</v>
      </c>
      <c r="BD198" s="700">
        <f>'3 Heat eta and phi'!AZ$46</f>
        <v>0.40139505389980978</v>
      </c>
      <c r="BE198" s="700">
        <f>'3 Heat eta and phi'!BA$46</f>
        <v>0.40123652504755869</v>
      </c>
      <c r="BF198" s="700">
        <f>'3 Heat eta and phi'!BB$46</f>
        <v>0.40329740012682325</v>
      </c>
      <c r="BG198" s="700">
        <f>'3 Heat eta and phi'!BC$46</f>
        <v>0.40123652504755869</v>
      </c>
      <c r="BH198" s="700">
        <f>'3 Heat eta and phi'!BD$46</f>
        <v>0.40192348340731354</v>
      </c>
      <c r="BI198" s="700">
        <f>'3 Heat eta and phi'!BE$46</f>
        <v>0.40266328471781876</v>
      </c>
    </row>
    <row r="199" spans="1:61" x14ac:dyDescent="0.2">
      <c r="A199" s="694" t="s">
        <v>6</v>
      </c>
      <c r="B199" s="694" t="s">
        <v>1013</v>
      </c>
      <c r="C199" s="694" t="s">
        <v>1071</v>
      </c>
      <c r="D199" s="694" t="s">
        <v>14</v>
      </c>
      <c r="E199" s="696" t="s">
        <v>1024</v>
      </c>
      <c r="F199" s="699" t="s">
        <v>1052</v>
      </c>
      <c r="G199" s="696" t="s">
        <v>11</v>
      </c>
      <c r="H199" s="702">
        <f>'4 - Electr UW allocation ktoe'!G$34</f>
        <v>0.1</v>
      </c>
      <c r="I199" s="702">
        <f>'4 - Electr UW allocation ktoe'!H$34</f>
        <v>0.1</v>
      </c>
      <c r="J199" s="702">
        <f>'4 - Electr UW allocation ktoe'!I$34</f>
        <v>0.1</v>
      </c>
      <c r="K199" s="702">
        <f>'4 - Electr UW allocation ktoe'!J$34</f>
        <v>0.1</v>
      </c>
      <c r="L199" s="702">
        <f>'4 - Electr UW allocation ktoe'!K$34</f>
        <v>0.1</v>
      </c>
      <c r="M199" s="702">
        <f>'4 - Electr UW allocation ktoe'!L$34</f>
        <v>0.1</v>
      </c>
      <c r="N199" s="702">
        <f>'4 - Electr UW allocation ktoe'!M$34</f>
        <v>0.1</v>
      </c>
      <c r="O199" s="702">
        <f>'4 - Electr UW allocation ktoe'!N$34</f>
        <v>0.1</v>
      </c>
      <c r="P199" s="702">
        <f>'4 - Electr UW allocation ktoe'!O$34</f>
        <v>0.1</v>
      </c>
      <c r="Q199" s="702">
        <f>'4 - Electr UW allocation ktoe'!P$34</f>
        <v>0.1</v>
      </c>
      <c r="R199" s="702">
        <f>'4 - Electr UW allocation ktoe'!Q$34</f>
        <v>0.1</v>
      </c>
      <c r="S199" s="702">
        <f>'4 - Electr UW allocation ktoe'!R$34</f>
        <v>0.1</v>
      </c>
      <c r="T199" s="702">
        <f>'4 - Electr UW allocation ktoe'!S$34</f>
        <v>0.1</v>
      </c>
      <c r="U199" s="702">
        <f>'4 - Electr UW allocation ktoe'!T$34</f>
        <v>0.1</v>
      </c>
      <c r="V199" s="702">
        <f>'4 - Electr UW allocation ktoe'!U$34</f>
        <v>0.1</v>
      </c>
      <c r="W199" s="702">
        <f>'4 - Electr UW allocation ktoe'!V$34</f>
        <v>0.1</v>
      </c>
      <c r="X199" s="702">
        <f>'4 - Electr UW allocation ktoe'!W$34</f>
        <v>0.1</v>
      </c>
      <c r="Y199" s="702">
        <f>'4 - Electr UW allocation ktoe'!X$34</f>
        <v>0.1</v>
      </c>
      <c r="Z199" s="702">
        <f>'4 - Electr UW allocation ktoe'!Y$34</f>
        <v>0.1</v>
      </c>
      <c r="AA199" s="702">
        <f>'4 - Electr UW allocation ktoe'!Z$34</f>
        <v>0.1</v>
      </c>
      <c r="AB199" s="702">
        <f>'4 - Electr UW allocation ktoe'!AA$34</f>
        <v>0.1</v>
      </c>
      <c r="AC199" s="702">
        <f>'4 - Electr UW allocation ktoe'!AB$34</f>
        <v>0.1</v>
      </c>
      <c r="AD199" s="702">
        <f>'4 - Electr UW allocation ktoe'!AC$34</f>
        <v>0.1</v>
      </c>
      <c r="AE199" s="702">
        <f>'4 - Electr UW allocation ktoe'!AD$34</f>
        <v>0.1</v>
      </c>
      <c r="AF199" s="702">
        <f>'4 - Electr UW allocation ktoe'!AE$34</f>
        <v>0.1</v>
      </c>
      <c r="AG199" s="702">
        <f>'4 - Electr UW allocation ktoe'!AF$34</f>
        <v>0.1</v>
      </c>
      <c r="AH199" s="702">
        <f>'4 - Electr UW allocation ktoe'!AG$34</f>
        <v>0.1</v>
      </c>
      <c r="AI199" s="702">
        <f>'4 - Electr UW allocation ktoe'!AH$34</f>
        <v>0.1</v>
      </c>
      <c r="AJ199" s="702">
        <f>'4 - Electr UW allocation ktoe'!AI$34</f>
        <v>0.1</v>
      </c>
      <c r="AK199" s="702">
        <f>'4 - Electr UW allocation ktoe'!AJ$34</f>
        <v>0.1</v>
      </c>
      <c r="AL199" s="702">
        <f>'4 - Electr UW allocation ktoe'!AK$34</f>
        <v>0.1</v>
      </c>
      <c r="AM199" s="702">
        <f>'4 - Electr UW allocation ktoe'!AL$34</f>
        <v>0.1</v>
      </c>
      <c r="AN199" s="702">
        <f>'4 - Electr UW allocation ktoe'!AM$34</f>
        <v>0.1</v>
      </c>
      <c r="AO199" s="702">
        <f>'4 - Electr UW allocation ktoe'!AN$34</f>
        <v>0.1</v>
      </c>
      <c r="AP199" s="702">
        <f>'4 - Electr UW allocation ktoe'!AO$34</f>
        <v>0.1</v>
      </c>
      <c r="AQ199" s="702">
        <f>'4 - Electr UW allocation ktoe'!AP$34</f>
        <v>0.1</v>
      </c>
      <c r="AR199" s="702">
        <f>'4 - Electr UW allocation ktoe'!AQ$34</f>
        <v>0.1</v>
      </c>
      <c r="AS199" s="702">
        <f>'4 - Electr UW allocation ktoe'!AR$34</f>
        <v>0.1</v>
      </c>
      <c r="AT199" s="702">
        <f>'4 - Electr UW allocation ktoe'!AS$34</f>
        <v>0.1</v>
      </c>
      <c r="AU199" s="702">
        <f>'4 - Electr UW allocation ktoe'!AT$34</f>
        <v>0.1</v>
      </c>
      <c r="AV199" s="702">
        <f>'4 - Electr UW allocation ktoe'!AU$34</f>
        <v>0.1</v>
      </c>
      <c r="AW199" s="702">
        <f>'4 - Electr UW allocation ktoe'!AV$34</f>
        <v>0.1</v>
      </c>
      <c r="AX199" s="702">
        <f>'4 - Electr UW allocation ktoe'!AW$34</f>
        <v>0.1</v>
      </c>
      <c r="AY199" s="702">
        <f>'4 - Electr UW allocation ktoe'!AX$34</f>
        <v>0.1</v>
      </c>
      <c r="AZ199" s="702">
        <f>'4 - Electr UW allocation ktoe'!AY$34</f>
        <v>0.1</v>
      </c>
      <c r="BA199" s="702">
        <f>'4 - Electr UW allocation ktoe'!AZ$34</f>
        <v>0.1</v>
      </c>
      <c r="BB199" s="702">
        <f>'4 - Electr UW allocation ktoe'!BA$34</f>
        <v>0.1</v>
      </c>
      <c r="BC199" s="702">
        <f>'4 - Electr UW allocation ktoe'!BB$34</f>
        <v>0.1</v>
      </c>
      <c r="BD199" s="702">
        <f>'4 - Electr UW allocation ktoe'!BC$34</f>
        <v>0.1</v>
      </c>
      <c r="BE199" s="702">
        <f>'4 - Electr UW allocation ktoe'!BD$34</f>
        <v>0.1</v>
      </c>
      <c r="BF199" s="702">
        <f>'4 - Electr UW allocation ktoe'!BE$34</f>
        <v>0.1</v>
      </c>
      <c r="BG199" s="702">
        <f>'4 - Electr UW allocation ktoe'!BF$34</f>
        <v>0.1</v>
      </c>
      <c r="BH199" s="702">
        <f>'4 - Electr UW allocation ktoe'!BG$34</f>
        <v>0.1</v>
      </c>
      <c r="BI199" s="702">
        <f>'4 - Electr UW allocation ktoe'!BH$34</f>
        <v>0.1</v>
      </c>
    </row>
    <row r="200" spans="1:61" x14ac:dyDescent="0.2">
      <c r="A200" s="694" t="s">
        <v>6</v>
      </c>
      <c r="B200" s="694" t="s">
        <v>1013</v>
      </c>
      <c r="C200" s="694" t="s">
        <v>1071</v>
      </c>
      <c r="D200" s="694" t="s">
        <v>14</v>
      </c>
      <c r="E200" s="696" t="s">
        <v>1024</v>
      </c>
      <c r="F200" s="699" t="s">
        <v>1052</v>
      </c>
      <c r="G200" s="696" t="s">
        <v>12</v>
      </c>
      <c r="H200" s="696">
        <f>'4 - Electr UW allocation ktoe'!G$35</f>
        <v>0.2</v>
      </c>
      <c r="I200" s="696">
        <f>'4 - Electr UW allocation ktoe'!H$35</f>
        <v>0.2</v>
      </c>
      <c r="J200" s="696">
        <f>'4 - Electr UW allocation ktoe'!I$35</f>
        <v>0.2</v>
      </c>
      <c r="K200" s="696">
        <f>'4 - Electr UW allocation ktoe'!J$35</f>
        <v>0.2</v>
      </c>
      <c r="L200" s="696">
        <f>'4 - Electr UW allocation ktoe'!K$35</f>
        <v>0.2</v>
      </c>
      <c r="M200" s="696">
        <f>'4 - Electr UW allocation ktoe'!L$35</f>
        <v>0.2</v>
      </c>
      <c r="N200" s="696">
        <f>'4 - Electr UW allocation ktoe'!M$35</f>
        <v>0.2</v>
      </c>
      <c r="O200" s="696">
        <f>'4 - Electr UW allocation ktoe'!N$35</f>
        <v>0.2</v>
      </c>
      <c r="P200" s="696">
        <f>'4 - Electr UW allocation ktoe'!O$35</f>
        <v>0.2</v>
      </c>
      <c r="Q200" s="696">
        <f>'4 - Electr UW allocation ktoe'!P$35</f>
        <v>0.2</v>
      </c>
      <c r="R200" s="696">
        <f>'4 - Electr UW allocation ktoe'!Q$35</f>
        <v>0.2</v>
      </c>
      <c r="S200" s="696">
        <f>'4 - Electr UW allocation ktoe'!R$35</f>
        <v>0.2</v>
      </c>
      <c r="T200" s="696">
        <f>'4 - Electr UW allocation ktoe'!S$35</f>
        <v>0.2</v>
      </c>
      <c r="U200" s="696">
        <f>'4 - Electr UW allocation ktoe'!T$35</f>
        <v>0.2</v>
      </c>
      <c r="V200" s="696">
        <f>'4 - Electr UW allocation ktoe'!U$35</f>
        <v>0.2</v>
      </c>
      <c r="W200" s="696">
        <f>'4 - Electr UW allocation ktoe'!V$35</f>
        <v>0.2</v>
      </c>
      <c r="X200" s="696">
        <f>'4 - Electr UW allocation ktoe'!W$35</f>
        <v>0.2</v>
      </c>
      <c r="Y200" s="696">
        <f>'4 - Electr UW allocation ktoe'!X$35</f>
        <v>0.2</v>
      </c>
      <c r="Z200" s="696">
        <f>'4 - Electr UW allocation ktoe'!Y$35</f>
        <v>0.2</v>
      </c>
      <c r="AA200" s="696">
        <f>'4 - Electr UW allocation ktoe'!Z$35</f>
        <v>0.2</v>
      </c>
      <c r="AB200" s="696">
        <f>'4 - Electr UW allocation ktoe'!AA$35</f>
        <v>0.2</v>
      </c>
      <c r="AC200" s="696">
        <f>'4 - Electr UW allocation ktoe'!AB$35</f>
        <v>0.2</v>
      </c>
      <c r="AD200" s="696">
        <f>'4 - Electr UW allocation ktoe'!AC$35</f>
        <v>0.2</v>
      </c>
      <c r="AE200" s="696">
        <f>'4 - Electr UW allocation ktoe'!AD$35</f>
        <v>0.2</v>
      </c>
      <c r="AF200" s="696">
        <f>'4 - Electr UW allocation ktoe'!AE$35</f>
        <v>0.2</v>
      </c>
      <c r="AG200" s="696">
        <f>'4 - Electr UW allocation ktoe'!AF$35</f>
        <v>0.2</v>
      </c>
      <c r="AH200" s="696">
        <f>'4 - Electr UW allocation ktoe'!AG$35</f>
        <v>0.2</v>
      </c>
      <c r="AI200" s="696">
        <f>'4 - Electr UW allocation ktoe'!AH$35</f>
        <v>0.2</v>
      </c>
      <c r="AJ200" s="696">
        <f>'4 - Electr UW allocation ktoe'!AI$35</f>
        <v>0.2</v>
      </c>
      <c r="AK200" s="696">
        <f>'4 - Electr UW allocation ktoe'!AJ$35</f>
        <v>0.2</v>
      </c>
      <c r="AL200" s="696">
        <f>'4 - Electr UW allocation ktoe'!AK$35</f>
        <v>0.2</v>
      </c>
      <c r="AM200" s="696">
        <f>'4 - Electr UW allocation ktoe'!AL$35</f>
        <v>0.2</v>
      </c>
      <c r="AN200" s="696">
        <f>'4 - Electr UW allocation ktoe'!AM$35</f>
        <v>0.2</v>
      </c>
      <c r="AO200" s="696">
        <f>'4 - Electr UW allocation ktoe'!AN$35</f>
        <v>0.2</v>
      </c>
      <c r="AP200" s="696">
        <f>'4 - Electr UW allocation ktoe'!AO$35</f>
        <v>0.2</v>
      </c>
      <c r="AQ200" s="696">
        <f>'4 - Electr UW allocation ktoe'!AP$35</f>
        <v>0.2</v>
      </c>
      <c r="AR200" s="696">
        <f>'4 - Electr UW allocation ktoe'!AQ$35</f>
        <v>0.2</v>
      </c>
      <c r="AS200" s="696">
        <f>'4 - Electr UW allocation ktoe'!AR$35</f>
        <v>0.2</v>
      </c>
      <c r="AT200" s="696">
        <f>'4 - Electr UW allocation ktoe'!AS$35</f>
        <v>0.2</v>
      </c>
      <c r="AU200" s="696">
        <f>'4 - Electr UW allocation ktoe'!AT$35</f>
        <v>0.2</v>
      </c>
      <c r="AV200" s="696">
        <f>'4 - Electr UW allocation ktoe'!AU$35</f>
        <v>0.2</v>
      </c>
      <c r="AW200" s="696">
        <f>'4 - Electr UW allocation ktoe'!AV$35</f>
        <v>0.2</v>
      </c>
      <c r="AX200" s="696">
        <f>'4 - Electr UW allocation ktoe'!AW$35</f>
        <v>0.2</v>
      </c>
      <c r="AY200" s="696">
        <f>'4 - Electr UW allocation ktoe'!AX$35</f>
        <v>0.2</v>
      </c>
      <c r="AZ200" s="696">
        <f>'4 - Electr UW allocation ktoe'!AY$35</f>
        <v>0.2</v>
      </c>
      <c r="BA200" s="696">
        <f>'4 - Electr UW allocation ktoe'!AZ$35</f>
        <v>0.2</v>
      </c>
      <c r="BB200" s="696">
        <f>'4 - Electr UW allocation ktoe'!BA$35</f>
        <v>0.2</v>
      </c>
      <c r="BC200" s="696">
        <f>'4 - Electr UW allocation ktoe'!BB$35</f>
        <v>0.2</v>
      </c>
      <c r="BD200" s="696">
        <f>'4 - Electr UW allocation ktoe'!BC$35</f>
        <v>0.2</v>
      </c>
      <c r="BE200" s="696">
        <f>'4 - Electr UW allocation ktoe'!BD$35</f>
        <v>0.2</v>
      </c>
      <c r="BF200" s="696">
        <f>'4 - Electr UW allocation ktoe'!BE$35</f>
        <v>0.2</v>
      </c>
      <c r="BG200" s="696">
        <f>'4 - Electr UW allocation ktoe'!BF$35</f>
        <v>0.2</v>
      </c>
      <c r="BH200" s="696">
        <f>'4 - Electr UW allocation ktoe'!BG$35</f>
        <v>0.2</v>
      </c>
      <c r="BI200" s="696">
        <f>'4 - Electr UW allocation ktoe'!BH$35</f>
        <v>0.2</v>
      </c>
    </row>
    <row r="201" spans="1:61" x14ac:dyDescent="0.2">
      <c r="A201" s="694" t="s">
        <v>6</v>
      </c>
      <c r="B201" s="694" t="s">
        <v>1013</v>
      </c>
      <c r="C201" s="694" t="s">
        <v>1071</v>
      </c>
      <c r="D201" s="694" t="s">
        <v>14</v>
      </c>
      <c r="E201" s="696" t="s">
        <v>1024</v>
      </c>
      <c r="F201" s="699" t="s">
        <v>1052</v>
      </c>
      <c r="G201" s="696" t="s">
        <v>13</v>
      </c>
      <c r="H201" s="700">
        <f>'4 - Electr UW allocation ktoe'!G$37</f>
        <v>0.10453879941434846</v>
      </c>
      <c r="I201" s="700">
        <f>'4 - Electr UW allocation ktoe'!H$37</f>
        <v>0.10650073206442166</v>
      </c>
      <c r="J201" s="700">
        <f>'4 - Electr UW allocation ktoe'!I$37</f>
        <v>0.10846266471449487</v>
      </c>
      <c r="K201" s="700">
        <f>'4 - Electr UW allocation ktoe'!J$37</f>
        <v>0.11042459736456807</v>
      </c>
      <c r="L201" s="700">
        <f>'4 - Electr UW allocation ktoe'!K$37</f>
        <v>0.11238653001464129</v>
      </c>
      <c r="M201" s="700">
        <f>'4 - Electr UW allocation ktoe'!L$37</f>
        <v>0.11434846266471449</v>
      </c>
      <c r="N201" s="700">
        <f>'4 - Electr UW allocation ktoe'!M$37</f>
        <v>0.11631039531478769</v>
      </c>
      <c r="O201" s="700">
        <f>'4 - Electr UW allocation ktoe'!N$37</f>
        <v>0.1182723279648609</v>
      </c>
      <c r="P201" s="700">
        <f>'4 - Electr UW allocation ktoe'!O$37</f>
        <v>0.12023426061493411</v>
      </c>
      <c r="Q201" s="700">
        <f>'4 - Electr UW allocation ktoe'!P$37</f>
        <v>0.12219619326500732</v>
      </c>
      <c r="R201" s="700">
        <f>'4 - Electr UW allocation ktoe'!Q$37</f>
        <v>0.12415812591508052</v>
      </c>
      <c r="S201" s="700">
        <f>'4 - Electr UW allocation ktoe'!R$37</f>
        <v>0.12612005856515374</v>
      </c>
      <c r="T201" s="700">
        <f>'4 - Electr UW allocation ktoe'!S$37</f>
        <v>0.12808199121522693</v>
      </c>
      <c r="U201" s="700">
        <f>'4 - Electr UW allocation ktoe'!T$37</f>
        <v>0.13004392386530014</v>
      </c>
      <c r="V201" s="700">
        <f>'4 - Electr UW allocation ktoe'!U$37</f>
        <v>0.13200585651537333</v>
      </c>
      <c r="W201" s="700">
        <f>'4 - Electr UW allocation ktoe'!V$37</f>
        <v>0.13396778916544655</v>
      </c>
      <c r="X201" s="700">
        <f>'4 - Electr UW allocation ktoe'!W$37</f>
        <v>0.13592972181551977</v>
      </c>
      <c r="Y201" s="700">
        <f>'4 - Electr UW allocation ktoe'!X$37</f>
        <v>0.13789165446559296</v>
      </c>
      <c r="Z201" s="700">
        <f>'4 - Electr UW allocation ktoe'!Y$37</f>
        <v>0.13985358711566617</v>
      </c>
      <c r="AA201" s="700">
        <f>'4 - Electr UW allocation ktoe'!Z$37</f>
        <v>0.14181551976573939</v>
      </c>
      <c r="AB201" s="700">
        <f>'4 - Electr UW allocation ktoe'!AA$37</f>
        <v>0.14377745241581258</v>
      </c>
      <c r="AC201" s="700">
        <f>'4 - Electr UW allocation ktoe'!AB$37</f>
        <v>0.1457393850658858</v>
      </c>
      <c r="AD201" s="700">
        <f>'4 - Electr UW allocation ktoe'!AC$37</f>
        <v>0.14770131771595901</v>
      </c>
      <c r="AE201" s="700">
        <f>'4 - Electr UW allocation ktoe'!AD$37</f>
        <v>0.14966325036603223</v>
      </c>
      <c r="AF201" s="700">
        <f>'4 - Electr UW allocation ktoe'!AE$37</f>
        <v>0.15162518301610542</v>
      </c>
      <c r="AG201" s="700">
        <f>'4 - Electr UW allocation ktoe'!AF$37</f>
        <v>0.15358711566617861</v>
      </c>
      <c r="AH201" s="700">
        <f>'4 - Electr UW allocation ktoe'!AG$37</f>
        <v>0.1555490483162518</v>
      </c>
      <c r="AI201" s="700">
        <f>'4 - Electr UW allocation ktoe'!AH$37</f>
        <v>0.15751098096632501</v>
      </c>
      <c r="AJ201" s="700">
        <f>'4 - Electr UW allocation ktoe'!AI$37</f>
        <v>0.15947291361639823</v>
      </c>
      <c r="AK201" s="700">
        <f>'4 - Electr UW allocation ktoe'!AJ$37</f>
        <v>0.16143484626647142</v>
      </c>
      <c r="AL201" s="700">
        <f>'4 - Electr UW allocation ktoe'!AK$37</f>
        <v>0.16339677891654464</v>
      </c>
      <c r="AM201" s="700">
        <f>'4 - Electr UW allocation ktoe'!AL$37</f>
        <v>0.16535871156661788</v>
      </c>
      <c r="AN201" s="700">
        <f>'4 - Electr UW allocation ktoe'!AM$37</f>
        <v>0.16732064421669107</v>
      </c>
      <c r="AO201" s="700">
        <f>'4 - Electr UW allocation ktoe'!AN$37</f>
        <v>0.16928257686676429</v>
      </c>
      <c r="AP201" s="700">
        <f>'4 - Electr UW allocation ktoe'!AO$37</f>
        <v>0.17124450951683748</v>
      </c>
      <c r="AQ201" s="700">
        <f>'4 - Electr UW allocation ktoe'!AP$37</f>
        <v>0.17320644216691067</v>
      </c>
      <c r="AR201" s="700">
        <f>'4 - Electr UW allocation ktoe'!AQ$37</f>
        <v>0.17516837481698389</v>
      </c>
      <c r="AS201" s="700">
        <f>'4 - Electr UW allocation ktoe'!AR$37</f>
        <v>0.17713030746705707</v>
      </c>
      <c r="AT201" s="700">
        <f>'4 - Electr UW allocation ktoe'!AS$37</f>
        <v>0.17909224011713029</v>
      </c>
      <c r="AU201" s="700">
        <f>'4 - Electr UW allocation ktoe'!AT$37</f>
        <v>0.18105417276720348</v>
      </c>
      <c r="AV201" s="700">
        <f>'4 - Electr UW allocation ktoe'!AU$37</f>
        <v>0.18301610541727673</v>
      </c>
      <c r="AW201" s="700">
        <f>'4 - Electr UW allocation ktoe'!AV$37</f>
        <v>0.18497803806734991</v>
      </c>
      <c r="AX201" s="700">
        <f>'4 - Electr UW allocation ktoe'!AW$37</f>
        <v>0.18693997071742313</v>
      </c>
      <c r="AY201" s="700">
        <f>'4 - Electr UW allocation ktoe'!AX$37</f>
        <v>0.18890190336749635</v>
      </c>
      <c r="AZ201" s="700">
        <f>'4 - Electr UW allocation ktoe'!AY$37</f>
        <v>0.19086383601756954</v>
      </c>
      <c r="BA201" s="700">
        <f>'4 - Electr UW allocation ktoe'!AZ$37</f>
        <v>0.19282576866764276</v>
      </c>
      <c r="BB201" s="700">
        <f>'4 - Electr UW allocation ktoe'!BA$37</f>
        <v>0.194787701317716</v>
      </c>
      <c r="BC201" s="700">
        <f>'4 - Electr UW allocation ktoe'!BB$37</f>
        <v>0.19674963396778913</v>
      </c>
      <c r="BD201" s="700">
        <f>'4 - Electr UW allocation ktoe'!BC$37</f>
        <v>0.19871156661786232</v>
      </c>
      <c r="BE201" s="700">
        <f>'4 - Electr UW allocation ktoe'!BD$37</f>
        <v>0.20067349926793557</v>
      </c>
      <c r="BF201" s="700">
        <f>'4 - Electr UW allocation ktoe'!BE$37</f>
        <v>0.20263543191800878</v>
      </c>
      <c r="BG201" s="700">
        <f>'4 - Electr UW allocation ktoe'!BF$37</f>
        <v>0.20459736456808197</v>
      </c>
      <c r="BH201" s="700">
        <f>'4 - Electr UW allocation ktoe'!BG$37</f>
        <v>0.20655929721815519</v>
      </c>
      <c r="BI201" s="700">
        <f>'4 - Electr UW allocation ktoe'!BH$37</f>
        <v>0.20852122986822841</v>
      </c>
    </row>
    <row r="202" spans="1:61" x14ac:dyDescent="0.2">
      <c r="A202" s="695" t="s">
        <v>6</v>
      </c>
      <c r="B202" s="695" t="s">
        <v>1013</v>
      </c>
      <c r="C202" s="695" t="s">
        <v>1019</v>
      </c>
      <c r="D202" s="695" t="s">
        <v>16</v>
      </c>
      <c r="E202" s="695"/>
      <c r="F202" s="695"/>
      <c r="G202" s="695" t="s">
        <v>9</v>
      </c>
      <c r="H202" s="695"/>
      <c r="I202" s="695"/>
      <c r="J202" s="695"/>
      <c r="K202" s="695"/>
      <c r="L202" s="695"/>
      <c r="M202" s="695"/>
      <c r="N202" s="695"/>
      <c r="O202" s="695"/>
      <c r="P202" s="695"/>
      <c r="Q202" s="695"/>
      <c r="R202" s="695"/>
      <c r="S202" s="695"/>
      <c r="T202" s="695"/>
      <c r="U202" s="695"/>
      <c r="V202" s="695"/>
      <c r="W202" s="695"/>
      <c r="X202" s="695"/>
      <c r="Y202" s="695"/>
      <c r="Z202" s="695"/>
      <c r="AA202" s="695"/>
      <c r="AB202" s="695"/>
      <c r="AC202" s="695"/>
      <c r="AD202" s="695"/>
      <c r="AE202" s="695"/>
      <c r="AF202" s="695"/>
      <c r="AG202" s="695"/>
      <c r="AH202" s="695"/>
      <c r="AI202" s="695"/>
      <c r="AJ202" s="695"/>
      <c r="AK202" s="695"/>
      <c r="AL202" s="695"/>
      <c r="AM202" s="695"/>
      <c r="AN202" s="695"/>
      <c r="AO202" s="695"/>
      <c r="AP202" s="695"/>
      <c r="AQ202" s="695"/>
      <c r="AR202" s="695">
        <v>-94</v>
      </c>
      <c r="AS202" s="695">
        <v>-103</v>
      </c>
      <c r="AT202" s="695">
        <v>-96</v>
      </c>
      <c r="AU202" s="695">
        <v>-80</v>
      </c>
      <c r="AV202" s="695">
        <v>-66</v>
      </c>
      <c r="AW202" s="695"/>
      <c r="AX202" s="695"/>
      <c r="AY202" s="695"/>
      <c r="AZ202" s="695"/>
      <c r="BA202" s="695">
        <v>-483</v>
      </c>
      <c r="BB202" s="695">
        <v>-438</v>
      </c>
      <c r="BC202" s="695">
        <v>-411</v>
      </c>
      <c r="BD202" s="695">
        <v>-471</v>
      </c>
      <c r="BE202" s="695">
        <v>-462</v>
      </c>
      <c r="BF202" s="695">
        <v>-502</v>
      </c>
      <c r="BG202" s="695">
        <v>-563</v>
      </c>
      <c r="BH202" s="695">
        <v>-628</v>
      </c>
      <c r="BI202" s="695">
        <v>-630</v>
      </c>
    </row>
    <row r="203" spans="1:61" x14ac:dyDescent="0.2">
      <c r="A203" s="694" t="s">
        <v>6</v>
      </c>
      <c r="B203" s="694" t="s">
        <v>1013</v>
      </c>
      <c r="C203" s="694" t="s">
        <v>1019</v>
      </c>
      <c r="D203" s="694" t="s">
        <v>16</v>
      </c>
      <c r="E203" s="696" t="str">
        <f>'2 MD eta and phi'!$A$13</f>
        <v>Industry static diesel engines</v>
      </c>
      <c r="F203" s="699" t="s">
        <v>1048</v>
      </c>
      <c r="G203" s="694" t="s">
        <v>11</v>
      </c>
      <c r="H203" s="705"/>
      <c r="I203" s="705"/>
      <c r="J203" s="705"/>
      <c r="K203" s="705"/>
      <c r="L203" s="705"/>
      <c r="M203" s="705"/>
      <c r="N203" s="705"/>
      <c r="O203" s="705"/>
      <c r="P203" s="705"/>
      <c r="Q203" s="705"/>
      <c r="R203" s="705"/>
      <c r="S203" s="705"/>
      <c r="T203" s="705"/>
      <c r="U203" s="705"/>
      <c r="V203" s="705"/>
      <c r="W203" s="705"/>
      <c r="X203" s="705"/>
      <c r="Y203" s="705"/>
      <c r="Z203" s="705"/>
      <c r="AA203" s="705"/>
      <c r="AB203" s="705"/>
      <c r="AC203" s="705"/>
      <c r="AD203" s="705"/>
      <c r="AE203" s="705"/>
      <c r="AF203" s="705"/>
      <c r="AG203" s="705"/>
      <c r="AH203" s="705"/>
      <c r="AI203" s="705"/>
      <c r="AJ203" s="705"/>
      <c r="AK203" s="705"/>
      <c r="AL203" s="705"/>
      <c r="AM203" s="705"/>
      <c r="AN203" s="705"/>
      <c r="AO203" s="705"/>
      <c r="AP203" s="705"/>
      <c r="AQ203" s="705"/>
      <c r="AR203" s="712">
        <v>1</v>
      </c>
      <c r="AS203" s="712">
        <v>1</v>
      </c>
      <c r="AT203" s="712">
        <v>1</v>
      </c>
      <c r="AU203" s="712">
        <v>1</v>
      </c>
      <c r="AV203" s="712">
        <v>1</v>
      </c>
      <c r="AW203" s="705"/>
      <c r="AX203" s="705"/>
      <c r="AY203" s="705"/>
      <c r="AZ203" s="705"/>
      <c r="BA203" s="712">
        <v>1</v>
      </c>
      <c r="BB203" s="712">
        <v>1</v>
      </c>
      <c r="BC203" s="712">
        <v>1</v>
      </c>
      <c r="BD203" s="712">
        <v>1</v>
      </c>
      <c r="BE203" s="712">
        <v>1</v>
      </c>
      <c r="BF203" s="712">
        <v>1</v>
      </c>
      <c r="BG203" s="712">
        <v>1</v>
      </c>
      <c r="BH203" s="712">
        <v>1</v>
      </c>
      <c r="BI203" s="712">
        <v>1</v>
      </c>
    </row>
    <row r="204" spans="1:61" x14ac:dyDescent="0.2">
      <c r="A204" s="694" t="s">
        <v>6</v>
      </c>
      <c r="B204" s="694" t="s">
        <v>1013</v>
      </c>
      <c r="C204" s="694" t="s">
        <v>1019</v>
      </c>
      <c r="D204" s="694" t="s">
        <v>16</v>
      </c>
      <c r="E204" s="696" t="str">
        <f>'2 MD eta and phi'!$A$13</f>
        <v>Industry static diesel engines</v>
      </c>
      <c r="F204" s="699" t="s">
        <v>1048</v>
      </c>
      <c r="G204" s="696" t="s">
        <v>12</v>
      </c>
      <c r="H204" s="705"/>
      <c r="I204" s="705"/>
      <c r="J204" s="705"/>
      <c r="K204" s="705"/>
      <c r="L204" s="705"/>
      <c r="M204" s="705"/>
      <c r="N204" s="705"/>
      <c r="O204" s="705"/>
      <c r="P204" s="705"/>
      <c r="Q204" s="705"/>
      <c r="R204" s="705"/>
      <c r="S204" s="705"/>
      <c r="T204" s="705"/>
      <c r="U204" s="705"/>
      <c r="V204" s="705"/>
      <c r="W204" s="705"/>
      <c r="X204" s="705"/>
      <c r="Y204" s="705"/>
      <c r="Z204" s="705"/>
      <c r="AA204" s="705"/>
      <c r="AB204" s="705"/>
      <c r="AC204" s="705"/>
      <c r="AD204" s="705"/>
      <c r="AE204" s="705"/>
      <c r="AF204" s="705"/>
      <c r="AG204" s="705"/>
      <c r="AH204" s="705"/>
      <c r="AI204" s="705"/>
      <c r="AJ204" s="705"/>
      <c r="AK204" s="705"/>
      <c r="AL204" s="705"/>
      <c r="AM204" s="705"/>
      <c r="AN204" s="705"/>
      <c r="AO204" s="705"/>
      <c r="AP204" s="705"/>
      <c r="AQ204" s="705"/>
      <c r="AR204" s="712">
        <f>'2 MD eta and phi'!AP13</f>
        <v>0.28599999999999998</v>
      </c>
      <c r="AS204" s="712">
        <f>'2 MD eta and phi'!AQ13</f>
        <v>0.28699999999999998</v>
      </c>
      <c r="AT204" s="712">
        <f>'2 MD eta and phi'!AR13</f>
        <v>0.28799999999999998</v>
      </c>
      <c r="AU204" s="712">
        <f>'2 MD eta and phi'!AS13</f>
        <v>0.28899999999999998</v>
      </c>
      <c r="AV204" s="712">
        <f>'2 MD eta and phi'!AT13</f>
        <v>0.28999999999999998</v>
      </c>
      <c r="AW204" s="705"/>
      <c r="AX204" s="705"/>
      <c r="AY204" s="705"/>
      <c r="AZ204" s="705"/>
      <c r="BA204" s="712">
        <f>'2 MD eta and phi'!AY13</f>
        <v>0.29499999999999998</v>
      </c>
      <c r="BB204" s="712">
        <f>'2 MD eta and phi'!AZ13</f>
        <v>0.29599999999999999</v>
      </c>
      <c r="BC204" s="712">
        <f>'2 MD eta and phi'!BA13</f>
        <v>0.29699999999999999</v>
      </c>
      <c r="BD204" s="712">
        <f>'2 MD eta and phi'!BB13</f>
        <v>0.29799999999999999</v>
      </c>
      <c r="BE204" s="712">
        <f>'2 MD eta and phi'!BC13</f>
        <v>0.29899999999999999</v>
      </c>
      <c r="BF204" s="712">
        <f>'2 MD eta and phi'!BD13</f>
        <v>0.3</v>
      </c>
      <c r="BG204" s="712">
        <f>'2 MD eta and phi'!BE13</f>
        <v>0.30099999999999999</v>
      </c>
      <c r="BH204" s="712">
        <f>'2 MD eta and phi'!BF13</f>
        <v>0.30199999999999999</v>
      </c>
      <c r="BI204" s="712">
        <f>'2 MD eta and phi'!BG13</f>
        <v>0.30299999999999999</v>
      </c>
    </row>
    <row r="205" spans="1:61" x14ac:dyDescent="0.2">
      <c r="A205" s="694" t="s">
        <v>6</v>
      </c>
      <c r="B205" s="694" t="s">
        <v>1013</v>
      </c>
      <c r="C205" s="694" t="s">
        <v>1019</v>
      </c>
      <c r="D205" s="694" t="s">
        <v>16</v>
      </c>
      <c r="E205" s="696" t="str">
        <f>'2 MD eta and phi'!$A$13</f>
        <v>Industry static diesel engines</v>
      </c>
      <c r="F205" s="699" t="s">
        <v>1048</v>
      </c>
      <c r="G205" s="696" t="s">
        <v>13</v>
      </c>
      <c r="H205" s="705"/>
      <c r="I205" s="705"/>
      <c r="J205" s="705"/>
      <c r="K205" s="705"/>
      <c r="L205" s="705"/>
      <c r="M205" s="705"/>
      <c r="N205" s="705"/>
      <c r="O205" s="705"/>
      <c r="P205" s="705"/>
      <c r="Q205" s="705"/>
      <c r="R205" s="705"/>
      <c r="S205" s="705"/>
      <c r="T205" s="705"/>
      <c r="U205" s="705"/>
      <c r="V205" s="705"/>
      <c r="W205" s="705"/>
      <c r="X205" s="705"/>
      <c r="Y205" s="705"/>
      <c r="Z205" s="705"/>
      <c r="AA205" s="705"/>
      <c r="AB205" s="705"/>
      <c r="AC205" s="705"/>
      <c r="AD205" s="705"/>
      <c r="AE205" s="705"/>
      <c r="AF205" s="705"/>
      <c r="AG205" s="705"/>
      <c r="AH205" s="705"/>
      <c r="AI205" s="705"/>
      <c r="AJ205" s="705"/>
      <c r="AK205" s="705"/>
      <c r="AL205" s="705"/>
      <c r="AM205" s="705"/>
      <c r="AN205" s="705"/>
      <c r="AO205" s="705"/>
      <c r="AP205" s="705"/>
      <c r="AQ205" s="705"/>
      <c r="AR205" s="712">
        <v>1</v>
      </c>
      <c r="AS205" s="712">
        <v>1</v>
      </c>
      <c r="AT205" s="712">
        <v>1</v>
      </c>
      <c r="AU205" s="712">
        <v>1</v>
      </c>
      <c r="AV205" s="712">
        <v>1</v>
      </c>
      <c r="AW205" s="705"/>
      <c r="AX205" s="705"/>
      <c r="AY205" s="705"/>
      <c r="AZ205" s="705"/>
      <c r="BA205" s="712">
        <v>1</v>
      </c>
      <c r="BB205" s="712">
        <v>1</v>
      </c>
      <c r="BC205" s="712">
        <v>1</v>
      </c>
      <c r="BD205" s="712">
        <v>1</v>
      </c>
      <c r="BE205" s="712">
        <v>1</v>
      </c>
      <c r="BF205" s="712">
        <v>1</v>
      </c>
      <c r="BG205" s="712">
        <v>1</v>
      </c>
      <c r="BH205" s="712">
        <v>1</v>
      </c>
      <c r="BI205" s="712">
        <v>1</v>
      </c>
    </row>
    <row r="206" spans="1:61" x14ac:dyDescent="0.2">
      <c r="A206" s="695" t="s">
        <v>6</v>
      </c>
      <c r="B206" s="695" t="s">
        <v>1013</v>
      </c>
      <c r="C206" s="695" t="s">
        <v>1019</v>
      </c>
      <c r="D206" s="695" t="s">
        <v>20</v>
      </c>
      <c r="E206" s="695"/>
      <c r="F206" s="695"/>
      <c r="G206" s="695" t="s">
        <v>9</v>
      </c>
      <c r="H206" s="695"/>
      <c r="I206" s="695">
        <v>-7</v>
      </c>
      <c r="J206" s="695">
        <v>-30</v>
      </c>
      <c r="K206" s="695">
        <v>-45</v>
      </c>
      <c r="L206" s="695">
        <v>-45</v>
      </c>
      <c r="M206" s="695">
        <v>-45</v>
      </c>
      <c r="N206" s="695">
        <v>-48</v>
      </c>
      <c r="O206" s="695">
        <v>-41</v>
      </c>
      <c r="P206" s="695">
        <v>-34</v>
      </c>
      <c r="Q206" s="695">
        <v>-32</v>
      </c>
      <c r="R206" s="695">
        <v>-127</v>
      </c>
      <c r="S206" s="695">
        <v>-116</v>
      </c>
      <c r="T206" s="695">
        <v>-116</v>
      </c>
      <c r="U206" s="695">
        <v>-263</v>
      </c>
      <c r="V206" s="695">
        <v>-274</v>
      </c>
      <c r="W206" s="695">
        <v>-444</v>
      </c>
      <c r="X206" s="695">
        <v>-362</v>
      </c>
      <c r="Y206" s="695">
        <v>-508</v>
      </c>
      <c r="Z206" s="695">
        <v>-1360</v>
      </c>
      <c r="AA206" s="695">
        <v>-1303</v>
      </c>
      <c r="AB206" s="695">
        <v>-1628</v>
      </c>
      <c r="AC206" s="695">
        <v>-2027</v>
      </c>
      <c r="AD206" s="695">
        <v>-2446</v>
      </c>
      <c r="AE206" s="695">
        <v>-2943</v>
      </c>
      <c r="AF206" s="695">
        <v>-2616</v>
      </c>
      <c r="AG206" s="695">
        <v>-3011</v>
      </c>
      <c r="AH206" s="695">
        <v>-3245</v>
      </c>
      <c r="AI206" s="695">
        <v>-3258</v>
      </c>
      <c r="AJ206" s="695">
        <v>-3313</v>
      </c>
      <c r="AK206" s="695">
        <v>-2855</v>
      </c>
      <c r="AL206" s="695">
        <v>-2884</v>
      </c>
      <c r="AM206" s="695">
        <v>-3067</v>
      </c>
      <c r="AN206" s="695">
        <v>-3252</v>
      </c>
      <c r="AO206" s="695">
        <v>-3430</v>
      </c>
      <c r="AP206" s="695">
        <v>-4024</v>
      </c>
      <c r="AQ206" s="695">
        <v>-4130</v>
      </c>
      <c r="AR206" s="695">
        <v>-4778</v>
      </c>
      <c r="AS206" s="695">
        <v>-4933</v>
      </c>
      <c r="AT206" s="695">
        <v>-5522</v>
      </c>
      <c r="AU206" s="695">
        <v>-5563</v>
      </c>
      <c r="AV206" s="695">
        <v>-5675</v>
      </c>
      <c r="AW206" s="695">
        <v>-6705</v>
      </c>
      <c r="AX206" s="695">
        <v>-6769</v>
      </c>
      <c r="AY206" s="695">
        <v>-6607</v>
      </c>
      <c r="AZ206" s="695">
        <v>-6538</v>
      </c>
      <c r="BA206" s="695">
        <v>-6262</v>
      </c>
      <c r="BB206" s="695">
        <v>-5878</v>
      </c>
      <c r="BC206" s="695">
        <v>-5416</v>
      </c>
      <c r="BD206" s="695">
        <v>-5239</v>
      </c>
      <c r="BE206" s="695">
        <v>-5286</v>
      </c>
      <c r="BF206" s="695">
        <v>-5457</v>
      </c>
      <c r="BG206" s="695">
        <v>-4810</v>
      </c>
      <c r="BH206" s="695">
        <v>-4275</v>
      </c>
      <c r="BI206" s="695">
        <v>-4116</v>
      </c>
    </row>
    <row r="207" spans="1:61" x14ac:dyDescent="0.2">
      <c r="A207" s="694" t="s">
        <v>6</v>
      </c>
      <c r="B207" s="694" t="s">
        <v>1013</v>
      </c>
      <c r="C207" s="694" t="s">
        <v>1019</v>
      </c>
      <c r="D207" s="694" t="s">
        <v>20</v>
      </c>
      <c r="E207" s="696" t="s">
        <v>1075</v>
      </c>
      <c r="F207" s="699" t="s">
        <v>1053</v>
      </c>
      <c r="G207" s="694" t="s">
        <v>11</v>
      </c>
      <c r="H207" s="705"/>
      <c r="I207" s="712">
        <v>1</v>
      </c>
      <c r="J207" s="712">
        <v>1</v>
      </c>
      <c r="K207" s="712">
        <v>1</v>
      </c>
      <c r="L207" s="712">
        <v>1</v>
      </c>
      <c r="M207" s="712">
        <v>1</v>
      </c>
      <c r="N207" s="712">
        <v>1</v>
      </c>
      <c r="O207" s="712">
        <v>1</v>
      </c>
      <c r="P207" s="712">
        <v>1</v>
      </c>
      <c r="Q207" s="712">
        <v>1</v>
      </c>
      <c r="R207" s="712">
        <v>1</v>
      </c>
      <c r="S207" s="712">
        <v>1</v>
      </c>
      <c r="T207" s="712">
        <v>1</v>
      </c>
      <c r="U207" s="712">
        <v>1</v>
      </c>
      <c r="V207" s="712">
        <v>1</v>
      </c>
      <c r="W207" s="712">
        <v>1</v>
      </c>
      <c r="X207" s="712">
        <v>1</v>
      </c>
      <c r="Y207" s="712">
        <v>1</v>
      </c>
      <c r="Z207" s="712">
        <v>1</v>
      </c>
      <c r="AA207" s="712">
        <v>1</v>
      </c>
      <c r="AB207" s="712">
        <v>1</v>
      </c>
      <c r="AC207" s="712">
        <v>1</v>
      </c>
      <c r="AD207" s="712">
        <v>1</v>
      </c>
      <c r="AE207" s="712">
        <v>1</v>
      </c>
      <c r="AF207" s="712">
        <v>1</v>
      </c>
      <c r="AG207" s="712">
        <v>1</v>
      </c>
      <c r="AH207" s="712">
        <v>1</v>
      </c>
      <c r="AI207" s="712">
        <v>1</v>
      </c>
      <c r="AJ207" s="712">
        <v>1</v>
      </c>
      <c r="AK207" s="712">
        <v>1</v>
      </c>
      <c r="AL207" s="712">
        <v>1</v>
      </c>
      <c r="AM207" s="712">
        <v>1</v>
      </c>
      <c r="AN207" s="712">
        <v>1</v>
      </c>
      <c r="AO207" s="712">
        <v>1</v>
      </c>
      <c r="AP207" s="712">
        <v>1</v>
      </c>
      <c r="AQ207" s="712">
        <v>1</v>
      </c>
      <c r="AR207" s="712">
        <v>1</v>
      </c>
      <c r="AS207" s="712">
        <v>1</v>
      </c>
      <c r="AT207" s="712">
        <v>1</v>
      </c>
      <c r="AU207" s="712">
        <v>1</v>
      </c>
      <c r="AV207" s="712">
        <v>1</v>
      </c>
      <c r="AW207" s="712">
        <v>1</v>
      </c>
      <c r="AX207" s="712">
        <v>1</v>
      </c>
      <c r="AY207" s="712">
        <v>1</v>
      </c>
      <c r="AZ207" s="712">
        <v>1</v>
      </c>
      <c r="BA207" s="712">
        <v>1</v>
      </c>
      <c r="BB207" s="712">
        <v>1</v>
      </c>
      <c r="BC207" s="712">
        <v>1</v>
      </c>
      <c r="BD207" s="712">
        <v>1</v>
      </c>
      <c r="BE207" s="712">
        <v>1</v>
      </c>
      <c r="BF207" s="712">
        <v>1</v>
      </c>
      <c r="BG207" s="712">
        <v>1</v>
      </c>
      <c r="BH207" s="712">
        <v>1</v>
      </c>
      <c r="BI207" s="712">
        <v>1</v>
      </c>
    </row>
    <row r="208" spans="1:61" x14ac:dyDescent="0.2">
      <c r="A208" s="694" t="s">
        <v>6</v>
      </c>
      <c r="B208" s="694" t="s">
        <v>1013</v>
      </c>
      <c r="C208" s="694" t="s">
        <v>1019</v>
      </c>
      <c r="D208" s="694" t="s">
        <v>20</v>
      </c>
      <c r="E208" s="696" t="s">
        <v>1075</v>
      </c>
      <c r="F208" s="699" t="s">
        <v>1053</v>
      </c>
      <c r="G208" s="696" t="s">
        <v>12</v>
      </c>
      <c r="H208" s="705"/>
      <c r="I208" s="713">
        <f>'3 Heat eta and phi'!E$20</f>
        <v>0.23818542510955309</v>
      </c>
      <c r="J208" s="713">
        <f>'3 Heat eta and phi'!F$20</f>
        <v>0.24042546167303691</v>
      </c>
      <c r="K208" s="713">
        <f>'3 Heat eta and phi'!G$20</f>
        <v>0.24721206174660004</v>
      </c>
      <c r="L208" s="713">
        <f>'3 Heat eta and phi'!H$20</f>
        <v>0.25245285308078824</v>
      </c>
      <c r="M208" s="713">
        <f>'3 Heat eta and phi'!I$20</f>
        <v>0.25597161877739627</v>
      </c>
      <c r="N208" s="713">
        <f>'3 Heat eta and phi'!J$20</f>
        <v>0.25795766803074527</v>
      </c>
      <c r="O208" s="713">
        <f>'3 Heat eta and phi'!K$20</f>
        <v>0.26274732024593184</v>
      </c>
      <c r="P208" s="713">
        <f>'3 Heat eta and phi'!L$20</f>
        <v>0.26301245275701968</v>
      </c>
      <c r="Q208" s="713">
        <f>'3 Heat eta and phi'!M$20</f>
        <v>0.25926789110504256</v>
      </c>
      <c r="R208" s="713">
        <f>'3 Heat eta and phi'!N$20</f>
        <v>0.26376961637687713</v>
      </c>
      <c r="S208" s="713">
        <f>'3 Heat eta and phi'!O$20</f>
        <v>0.27384463233818968</v>
      </c>
      <c r="T208" s="713">
        <f>'3 Heat eta and phi'!P$20</f>
        <v>0.29274828522686275</v>
      </c>
      <c r="U208" s="713">
        <f>'3 Heat eta and phi'!Q$20</f>
        <v>0.26305771052289167</v>
      </c>
      <c r="V208" s="713">
        <f>'3 Heat eta and phi'!R$20</f>
        <v>0.27337536104858901</v>
      </c>
      <c r="W208" s="713">
        <f>'3 Heat eta and phi'!S$20</f>
        <v>0.26712694482050137</v>
      </c>
      <c r="X208" s="713">
        <f>'3 Heat eta and phi'!T$20</f>
        <v>0.26379674514077622</v>
      </c>
      <c r="Y208" s="713">
        <f>'3 Heat eta and phi'!U$20</f>
        <v>0.27815907003644758</v>
      </c>
      <c r="Z208" s="713">
        <f>'3 Heat eta and phi'!V$20</f>
        <v>0.28285577134714029</v>
      </c>
      <c r="AA208" s="713">
        <f>'3 Heat eta and phi'!W$20</f>
        <v>0.27873423627915395</v>
      </c>
      <c r="AB208" s="713">
        <f>'3 Heat eta and phi'!X$20</f>
        <v>0.30307632471533119</v>
      </c>
      <c r="AC208" s="713">
        <f>'3 Heat eta and phi'!Y$20</f>
        <v>0.30222719842934154</v>
      </c>
      <c r="AD208" s="713">
        <f>'3 Heat eta and phi'!Z$20</f>
        <v>0.31428327370669973</v>
      </c>
      <c r="AE208" s="713">
        <f>'3 Heat eta and phi'!AA$20</f>
        <v>0.32638671499685012</v>
      </c>
      <c r="AF208" s="713">
        <f>'3 Heat eta and phi'!AB$20</f>
        <v>0.32866456515327247</v>
      </c>
      <c r="AG208" s="713">
        <f>'3 Heat eta and phi'!AC$20</f>
        <v>0.32726578478118595</v>
      </c>
      <c r="AH208" s="713">
        <f>'3 Heat eta and phi'!AD$20</f>
        <v>0.33804828140726689</v>
      </c>
      <c r="AI208" s="713">
        <f>'3 Heat eta and phi'!AE$20</f>
        <v>0.35308368348877672</v>
      </c>
      <c r="AJ208" s="713">
        <f>'3 Heat eta and phi'!AF$20</f>
        <v>0.36127501605989543</v>
      </c>
      <c r="AK208" s="713">
        <f>'3 Heat eta and phi'!AG$20</f>
        <v>0.336314328692911</v>
      </c>
      <c r="AL208" s="713">
        <f>'3 Heat eta and phi'!AH$20</f>
        <v>0.34392257025756506</v>
      </c>
      <c r="AM208" s="713">
        <f>'3 Heat eta and phi'!AI$20</f>
        <v>0.36114628596185655</v>
      </c>
      <c r="AN208" s="713">
        <f>'3 Heat eta and phi'!AJ$20</f>
        <v>0.37061538562698515</v>
      </c>
      <c r="AO208" s="713">
        <f>'3 Heat eta and phi'!AK$20</f>
        <v>0.37678757180985728</v>
      </c>
      <c r="AP208" s="713">
        <f>'3 Heat eta and phi'!AL$20</f>
        <v>0.38741092067264526</v>
      </c>
      <c r="AQ208" s="713">
        <f>'3 Heat eta and phi'!AM$20</f>
        <v>0.383268005286727</v>
      </c>
      <c r="AR208" s="713">
        <f>'3 Heat eta and phi'!AN$20</f>
        <v>0.39361997933234427</v>
      </c>
      <c r="AS208" s="713">
        <f>'3 Heat eta and phi'!AO$20</f>
        <v>0.40715832414469166</v>
      </c>
      <c r="AT208" s="713">
        <f>'3 Heat eta and phi'!AP$20</f>
        <v>0.41465054901440324</v>
      </c>
      <c r="AU208" s="713">
        <f>'3 Heat eta and phi'!AQ$20</f>
        <v>0.40584455533179142</v>
      </c>
      <c r="AV208" s="713">
        <f>'3 Heat eta and phi'!AR$20</f>
        <v>0.4151583306213521</v>
      </c>
      <c r="AW208" s="713">
        <f>'3 Heat eta and phi'!AS$20</f>
        <v>0.43862096220278957</v>
      </c>
      <c r="AX208" s="713">
        <f>'3 Heat eta and phi'!AT$20</f>
        <v>0.44758791805257503</v>
      </c>
      <c r="AY208" s="713">
        <f>'3 Heat eta and phi'!AU$20</f>
        <v>0.44657128563417114</v>
      </c>
      <c r="AZ208" s="713">
        <f>'3 Heat eta and phi'!AV$20</f>
        <v>0.45050456715809217</v>
      </c>
      <c r="BA208" s="713">
        <f>'3 Heat eta and phi'!AW$20</f>
        <v>0.44928545717019908</v>
      </c>
      <c r="BB208" s="713">
        <f>'3 Heat eta and phi'!AX$20</f>
        <v>0.44282161656391661</v>
      </c>
      <c r="BC208" s="713">
        <f>'3 Heat eta and phi'!AY$20</f>
        <v>0.4474011718435042</v>
      </c>
      <c r="BD208" s="713">
        <f>'3 Heat eta and phi'!AZ$20</f>
        <v>0.42440799931491724</v>
      </c>
      <c r="BE208" s="713">
        <f>'3 Heat eta and phi'!BA$20</f>
        <v>0.43407536964877846</v>
      </c>
      <c r="BF208" s="713">
        <f>'3 Heat eta and phi'!BB$20</f>
        <v>0.43033233297466611</v>
      </c>
      <c r="BG208" s="713">
        <f>'3 Heat eta and phi'!BC$20</f>
        <v>0.42931747399306813</v>
      </c>
      <c r="BH208" s="713">
        <f>'3 Heat eta and phi'!BD$20</f>
        <v>0.4373933131244585</v>
      </c>
      <c r="BI208" s="713">
        <f>'3 Heat eta and phi'!BE$20</f>
        <v>0.44952489502727749</v>
      </c>
    </row>
    <row r="209" spans="1:61" x14ac:dyDescent="0.2">
      <c r="A209" s="694" t="s">
        <v>6</v>
      </c>
      <c r="B209" s="694" t="s">
        <v>1013</v>
      </c>
      <c r="C209" s="694" t="s">
        <v>1019</v>
      </c>
      <c r="D209" s="694" t="s">
        <v>20</v>
      </c>
      <c r="E209" s="696" t="s">
        <v>1075</v>
      </c>
      <c r="F209" s="699" t="s">
        <v>1053</v>
      </c>
      <c r="G209" s="696" t="s">
        <v>13</v>
      </c>
      <c r="H209" s="705"/>
      <c r="I209" s="713">
        <f>'3 Heat eta and phi'!E$24</f>
        <v>0.40134221094905953</v>
      </c>
      <c r="J209" s="713">
        <f>'3 Heat eta and phi'!F$24</f>
        <v>0.40445994504333127</v>
      </c>
      <c r="K209" s="713">
        <f>'3 Heat eta and phi'!G$24</f>
        <v>0.4048826886493343</v>
      </c>
      <c r="L209" s="713">
        <f>'3 Heat eta and phi'!H$24</f>
        <v>0.40282181357006985</v>
      </c>
      <c r="M209" s="713">
        <f>'3 Heat eta and phi'!I$24</f>
        <v>0.40393151553582751</v>
      </c>
      <c r="N209" s="713">
        <f>'3 Heat eta and phi'!J$24</f>
        <v>0.40287465652082011</v>
      </c>
      <c r="O209" s="713">
        <f>'3 Heat eta and phi'!K$24</f>
        <v>0.40208201225956464</v>
      </c>
      <c r="P209" s="713">
        <f>'3 Heat eta and phi'!L$24</f>
        <v>0.40271612766856901</v>
      </c>
      <c r="Q209" s="713">
        <f>'3 Heat eta and phi'!M$24</f>
        <v>0.40308602832382168</v>
      </c>
      <c r="R209" s="713">
        <f>'3 Heat eta and phi'!N$24</f>
        <v>0.40255759881631803</v>
      </c>
      <c r="S209" s="713">
        <f>'3 Heat eta and phi'!O$24</f>
        <v>0.40261044176706828</v>
      </c>
      <c r="T209" s="713">
        <f>'3 Heat eta and phi'!P$24</f>
        <v>0.40308602832382168</v>
      </c>
      <c r="U209" s="713">
        <f>'3 Heat eta and phi'!Q$24</f>
        <v>0.4022933840625661</v>
      </c>
      <c r="V209" s="713">
        <f>'3 Heat eta and phi'!R$24</f>
        <v>0.40287465652082011</v>
      </c>
      <c r="W209" s="713">
        <f>'3 Heat eta and phi'!S$24</f>
        <v>0.40102515324455723</v>
      </c>
      <c r="X209" s="713">
        <f>'3 Heat eta and phi'!T$24</f>
        <v>0.40076093849080541</v>
      </c>
      <c r="Y209" s="713">
        <f>'3 Heat eta and phi'!U$24</f>
        <v>0.4033502430775735</v>
      </c>
      <c r="Z209" s="713">
        <f>'3 Heat eta and phi'!V$24</f>
        <v>0.40234622701331646</v>
      </c>
      <c r="AA209" s="713">
        <f>'3 Heat eta and phi'!W$24</f>
        <v>0.40435425914183065</v>
      </c>
      <c r="AB209" s="713">
        <f>'3 Heat eta and phi'!X$24</f>
        <v>0.40271612766856901</v>
      </c>
      <c r="AC209" s="713">
        <f>'3 Heat eta and phi'!Y$24</f>
        <v>0.402134855210315</v>
      </c>
      <c r="AD209" s="713">
        <f>'3 Heat eta and phi'!Z$24</f>
        <v>0.40250475586556766</v>
      </c>
      <c r="AE209" s="713">
        <f>'3 Heat eta and phi'!AA$24</f>
        <v>0.40160642570281135</v>
      </c>
      <c r="AF209" s="713">
        <f>'3 Heat eta and phi'!AB$24</f>
        <v>0.40202916930881427</v>
      </c>
      <c r="AG209" s="713">
        <f>'3 Heat eta and phi'!AC$24</f>
        <v>0.40409004438807872</v>
      </c>
      <c r="AH209" s="713">
        <f>'3 Heat eta and phi'!AD$24</f>
        <v>0.40414288733882908</v>
      </c>
      <c r="AI209" s="713">
        <f>'3 Heat eta and phi'!AE$24</f>
        <v>0.40340308602832387</v>
      </c>
      <c r="AJ209" s="713">
        <f>'3 Heat eta and phi'!AF$24</f>
        <v>0.4022933840625661</v>
      </c>
      <c r="AK209" s="713">
        <f>'3 Heat eta and phi'!AG$24</f>
        <v>0.39996829422954983</v>
      </c>
      <c r="AL209" s="713">
        <f>'3 Heat eta and phi'!AH$24</f>
        <v>0.40007398013105056</v>
      </c>
      <c r="AM209" s="713">
        <f>'3 Heat eta and phi'!AI$24</f>
        <v>0.40255759881631803</v>
      </c>
      <c r="AN209" s="713">
        <f>'3 Heat eta and phi'!AJ$24</f>
        <v>0.40165926865356172</v>
      </c>
      <c r="AO209" s="713">
        <f>'3 Heat eta and phi'!AK$24</f>
        <v>0.40292749947157058</v>
      </c>
      <c r="AP209" s="713">
        <f>'3 Heat eta and phi'!AL$24</f>
        <v>0.40113083914605796</v>
      </c>
      <c r="AQ209" s="713">
        <f>'3 Heat eta and phi'!AM$24</f>
        <v>0.39965123652504764</v>
      </c>
      <c r="AR209" s="713">
        <f>'3 Heat eta and phi'!AN$24</f>
        <v>0.40329740012682325</v>
      </c>
      <c r="AS209" s="713">
        <f>'3 Heat eta and phi'!AO$24</f>
        <v>0.40091946734305661</v>
      </c>
      <c r="AT209" s="713">
        <f>'3 Heat eta and phi'!AP$24</f>
        <v>0.40070809554005504</v>
      </c>
      <c r="AU209" s="713">
        <f>'3 Heat eta and phi'!AQ$24</f>
        <v>0.40012682308180103</v>
      </c>
      <c r="AV209" s="713">
        <f>'3 Heat eta and phi'!AR$24</f>
        <v>0.40097231029380687</v>
      </c>
      <c r="AW209" s="713">
        <f>'3 Heat eta and phi'!AS$24</f>
        <v>0.40123652504755869</v>
      </c>
      <c r="AX209" s="713">
        <f>'3 Heat eta and phi'!AT$24</f>
        <v>0.40054956668780395</v>
      </c>
      <c r="AY209" s="713">
        <f>'3 Heat eta and phi'!AU$24</f>
        <v>0.40033819488480238</v>
      </c>
      <c r="AZ209" s="713">
        <f>'3 Heat eta and phi'!AV$24</f>
        <v>0.40065525258930468</v>
      </c>
      <c r="BA209" s="713">
        <f>'3 Heat eta and phi'!AW$24</f>
        <v>0.40039103783555285</v>
      </c>
      <c r="BB209" s="713">
        <f>'3 Heat eta and phi'!AX$24</f>
        <v>0.40017966603255128</v>
      </c>
      <c r="BC209" s="713">
        <f>'3 Heat eta and phi'!AY$24</f>
        <v>0.40023250898330165</v>
      </c>
      <c r="BD209" s="713">
        <f>'3 Heat eta and phi'!AZ$24</f>
        <v>0.40139505389980978</v>
      </c>
      <c r="BE209" s="713">
        <f>'3 Heat eta and phi'!BA$24</f>
        <v>0.40123652504755869</v>
      </c>
      <c r="BF209" s="713">
        <f>'3 Heat eta and phi'!BB$24</f>
        <v>0.40329740012682325</v>
      </c>
      <c r="BG209" s="713">
        <f>'3 Heat eta and phi'!BC$24</f>
        <v>0.40123652504755869</v>
      </c>
      <c r="BH209" s="713">
        <f>'3 Heat eta and phi'!BD$24</f>
        <v>0.40192348340731354</v>
      </c>
      <c r="BI209" s="713">
        <f>'3 Heat eta and phi'!BE$24</f>
        <v>0.40266328471781876</v>
      </c>
    </row>
    <row r="210" spans="1:61" x14ac:dyDescent="0.2">
      <c r="A210" s="695" t="s">
        <v>6</v>
      </c>
      <c r="B210" s="695" t="s">
        <v>1013</v>
      </c>
      <c r="C210" s="695" t="s">
        <v>1019</v>
      </c>
      <c r="D210" s="695" t="s">
        <v>1022</v>
      </c>
      <c r="E210" s="695"/>
      <c r="F210" s="695"/>
      <c r="G210" s="695" t="s">
        <v>9</v>
      </c>
      <c r="H210" s="695"/>
      <c r="I210" s="695"/>
      <c r="J210" s="695"/>
      <c r="K210" s="695"/>
      <c r="L210" s="695"/>
      <c r="M210" s="695"/>
      <c r="N210" s="695"/>
      <c r="O210" s="695"/>
      <c r="P210" s="695"/>
      <c r="Q210" s="695"/>
      <c r="R210" s="695"/>
      <c r="S210" s="695"/>
      <c r="T210" s="695"/>
      <c r="U210" s="695"/>
      <c r="V210" s="695"/>
      <c r="W210" s="695"/>
      <c r="X210" s="695"/>
      <c r="Y210" s="695"/>
      <c r="Z210" s="695">
        <v>-82</v>
      </c>
      <c r="AA210" s="695">
        <v>-189</v>
      </c>
      <c r="AB210" s="695">
        <v>-211</v>
      </c>
      <c r="AC210" s="695">
        <v>-208</v>
      </c>
      <c r="AD210" s="695">
        <v>-431</v>
      </c>
      <c r="AE210" s="695">
        <v>-439</v>
      </c>
      <c r="AF210" s="695">
        <v>-507</v>
      </c>
      <c r="AG210" s="695">
        <v>-498</v>
      </c>
      <c r="AH210" s="695">
        <v>-508</v>
      </c>
      <c r="AI210" s="695">
        <v>-491</v>
      </c>
      <c r="AJ210" s="695">
        <v>-357</v>
      </c>
      <c r="AK210" s="695">
        <v>-326</v>
      </c>
      <c r="AL210" s="695">
        <v>-370</v>
      </c>
      <c r="AM210" s="695">
        <v>-404</v>
      </c>
      <c r="AN210" s="695">
        <v>-410</v>
      </c>
      <c r="AO210" s="695">
        <v>-442</v>
      </c>
      <c r="AP210" s="695">
        <v>-694</v>
      </c>
      <c r="AQ210" s="695">
        <v>-613</v>
      </c>
      <c r="AR210" s="695">
        <v>-571</v>
      </c>
      <c r="AS210" s="695">
        <v>-393</v>
      </c>
      <c r="AT210" s="695">
        <v>-395</v>
      </c>
      <c r="AU210" s="695">
        <v>-361</v>
      </c>
      <c r="AV210" s="695">
        <v>-330</v>
      </c>
      <c r="AW210" s="695"/>
      <c r="AX210" s="695"/>
      <c r="AY210" s="695"/>
      <c r="AZ210" s="695"/>
      <c r="BA210" s="695"/>
      <c r="BB210" s="695"/>
      <c r="BC210" s="695"/>
      <c r="BD210" s="695"/>
      <c r="BE210" s="695"/>
      <c r="BF210" s="695"/>
      <c r="BG210" s="695"/>
      <c r="BH210" s="695"/>
      <c r="BI210" s="695"/>
    </row>
    <row r="211" spans="1:61" x14ac:dyDescent="0.2">
      <c r="A211" s="694" t="s">
        <v>6</v>
      </c>
      <c r="B211" s="694" t="s">
        <v>1013</v>
      </c>
      <c r="C211" s="694" t="s">
        <v>1019</v>
      </c>
      <c r="D211" s="694" t="s">
        <v>1022</v>
      </c>
      <c r="E211" s="696" t="s">
        <v>1075</v>
      </c>
      <c r="F211" s="699" t="s">
        <v>1053</v>
      </c>
      <c r="G211" s="694" t="s">
        <v>11</v>
      </c>
      <c r="H211" s="705"/>
      <c r="I211" s="705"/>
      <c r="J211" s="705"/>
      <c r="K211" s="705"/>
      <c r="L211" s="705"/>
      <c r="M211" s="705"/>
      <c r="N211" s="705"/>
      <c r="O211" s="705"/>
      <c r="P211" s="705"/>
      <c r="Q211" s="705"/>
      <c r="R211" s="705"/>
      <c r="S211" s="705"/>
      <c r="T211" s="705"/>
      <c r="U211" s="705"/>
      <c r="V211" s="705"/>
      <c r="W211" s="705"/>
      <c r="X211" s="705"/>
      <c r="Y211" s="705"/>
      <c r="Z211" s="712">
        <v>1</v>
      </c>
      <c r="AA211" s="712">
        <v>1</v>
      </c>
      <c r="AB211" s="712">
        <v>1</v>
      </c>
      <c r="AC211" s="712">
        <v>1</v>
      </c>
      <c r="AD211" s="712">
        <v>1</v>
      </c>
      <c r="AE211" s="712">
        <v>1</v>
      </c>
      <c r="AF211" s="712">
        <v>1</v>
      </c>
      <c r="AG211" s="712">
        <v>1</v>
      </c>
      <c r="AH211" s="712">
        <v>1</v>
      </c>
      <c r="AI211" s="712">
        <v>1</v>
      </c>
      <c r="AJ211" s="712">
        <v>1</v>
      </c>
      <c r="AK211" s="712">
        <v>1</v>
      </c>
      <c r="AL211" s="712">
        <v>1</v>
      </c>
      <c r="AM211" s="712">
        <v>1</v>
      </c>
      <c r="AN211" s="712">
        <v>1</v>
      </c>
      <c r="AO211" s="712">
        <v>1</v>
      </c>
      <c r="AP211" s="712">
        <v>1</v>
      </c>
      <c r="AQ211" s="712">
        <v>1</v>
      </c>
      <c r="AR211" s="712">
        <v>1</v>
      </c>
      <c r="AS211" s="712">
        <v>1</v>
      </c>
      <c r="AT211" s="712">
        <v>1</v>
      </c>
      <c r="AU211" s="712">
        <v>1</v>
      </c>
      <c r="AV211" s="712">
        <v>1</v>
      </c>
      <c r="AW211" s="705"/>
      <c r="AX211" s="705"/>
      <c r="AY211" s="705"/>
      <c r="AZ211" s="705"/>
      <c r="BA211" s="705"/>
      <c r="BB211" s="705"/>
      <c r="BC211" s="705"/>
      <c r="BD211" s="705"/>
      <c r="BE211" s="705"/>
      <c r="BF211" s="705"/>
      <c r="BG211" s="705"/>
      <c r="BH211" s="705"/>
      <c r="BI211" s="705"/>
    </row>
    <row r="212" spans="1:61" x14ac:dyDescent="0.2">
      <c r="A212" s="694" t="s">
        <v>6</v>
      </c>
      <c r="B212" s="694" t="s">
        <v>1013</v>
      </c>
      <c r="C212" s="694" t="s">
        <v>1019</v>
      </c>
      <c r="D212" s="694" t="s">
        <v>1022</v>
      </c>
      <c r="E212" s="696" t="s">
        <v>1075</v>
      </c>
      <c r="F212" s="699" t="s">
        <v>1053</v>
      </c>
      <c r="G212" s="696" t="s">
        <v>12</v>
      </c>
      <c r="H212" s="705"/>
      <c r="I212" s="705"/>
      <c r="J212" s="705"/>
      <c r="K212" s="705"/>
      <c r="L212" s="705"/>
      <c r="M212" s="705"/>
      <c r="N212" s="705"/>
      <c r="O212" s="705"/>
      <c r="P212" s="705"/>
      <c r="Q212" s="705"/>
      <c r="R212" s="705"/>
      <c r="S212" s="705"/>
      <c r="T212" s="705"/>
      <c r="U212" s="705"/>
      <c r="V212" s="705"/>
      <c r="W212" s="705"/>
      <c r="X212" s="705"/>
      <c r="Y212" s="705"/>
      <c r="Z212" s="713">
        <f>'3 Heat eta and phi'!V$20</f>
        <v>0.28285577134714029</v>
      </c>
      <c r="AA212" s="713">
        <f>'3 Heat eta and phi'!W$20</f>
        <v>0.27873423627915395</v>
      </c>
      <c r="AB212" s="713">
        <f>'3 Heat eta and phi'!X$20</f>
        <v>0.30307632471533119</v>
      </c>
      <c r="AC212" s="713">
        <f>'3 Heat eta and phi'!Y$20</f>
        <v>0.30222719842934154</v>
      </c>
      <c r="AD212" s="713">
        <f>'3 Heat eta and phi'!Z$20</f>
        <v>0.31428327370669973</v>
      </c>
      <c r="AE212" s="713">
        <f>'3 Heat eta and phi'!AA$20</f>
        <v>0.32638671499685012</v>
      </c>
      <c r="AF212" s="713">
        <f>'3 Heat eta and phi'!AB$20</f>
        <v>0.32866456515327247</v>
      </c>
      <c r="AG212" s="713">
        <f>'3 Heat eta and phi'!AC$20</f>
        <v>0.32726578478118595</v>
      </c>
      <c r="AH212" s="713">
        <f>'3 Heat eta and phi'!AD$20</f>
        <v>0.33804828140726689</v>
      </c>
      <c r="AI212" s="713">
        <f>'3 Heat eta and phi'!AE$20</f>
        <v>0.35308368348877672</v>
      </c>
      <c r="AJ212" s="713">
        <f>'3 Heat eta and phi'!AF$20</f>
        <v>0.36127501605989543</v>
      </c>
      <c r="AK212" s="713">
        <f>'3 Heat eta and phi'!AG$20</f>
        <v>0.336314328692911</v>
      </c>
      <c r="AL212" s="713">
        <f>'3 Heat eta and phi'!AH$20</f>
        <v>0.34392257025756506</v>
      </c>
      <c r="AM212" s="713">
        <f>'3 Heat eta and phi'!AI$20</f>
        <v>0.36114628596185655</v>
      </c>
      <c r="AN212" s="713">
        <f>'3 Heat eta and phi'!AJ$20</f>
        <v>0.37061538562698515</v>
      </c>
      <c r="AO212" s="713">
        <f>'3 Heat eta and phi'!AK$20</f>
        <v>0.37678757180985728</v>
      </c>
      <c r="AP212" s="713">
        <f>'3 Heat eta and phi'!AL$20</f>
        <v>0.38741092067264526</v>
      </c>
      <c r="AQ212" s="713">
        <f>'3 Heat eta and phi'!AM$20</f>
        <v>0.383268005286727</v>
      </c>
      <c r="AR212" s="713">
        <f>'3 Heat eta and phi'!AN$20</f>
        <v>0.39361997933234427</v>
      </c>
      <c r="AS212" s="713">
        <f>'3 Heat eta and phi'!AO$20</f>
        <v>0.40715832414469166</v>
      </c>
      <c r="AT212" s="713">
        <f>'3 Heat eta and phi'!AP$20</f>
        <v>0.41465054901440324</v>
      </c>
      <c r="AU212" s="713">
        <f>'3 Heat eta and phi'!AQ$20</f>
        <v>0.40584455533179142</v>
      </c>
      <c r="AV212" s="713">
        <f>'3 Heat eta and phi'!AR$20</f>
        <v>0.4151583306213521</v>
      </c>
      <c r="AW212" s="705"/>
      <c r="AX212" s="705"/>
      <c r="AY212" s="705"/>
      <c r="AZ212" s="705"/>
      <c r="BA212" s="705"/>
      <c r="BB212" s="705"/>
      <c r="BC212" s="705"/>
      <c r="BD212" s="705"/>
      <c r="BE212" s="705"/>
      <c r="BF212" s="705"/>
      <c r="BG212" s="705"/>
      <c r="BH212" s="705"/>
      <c r="BI212" s="705"/>
    </row>
    <row r="213" spans="1:61" x14ac:dyDescent="0.2">
      <c r="A213" s="694" t="s">
        <v>6</v>
      </c>
      <c r="B213" s="694" t="s">
        <v>1013</v>
      </c>
      <c r="C213" s="694" t="s">
        <v>1019</v>
      </c>
      <c r="D213" s="694" t="s">
        <v>1022</v>
      </c>
      <c r="E213" s="696" t="s">
        <v>1075</v>
      </c>
      <c r="F213" s="699" t="s">
        <v>1053</v>
      </c>
      <c r="G213" s="696" t="s">
        <v>13</v>
      </c>
      <c r="H213" s="705"/>
      <c r="I213" s="705"/>
      <c r="J213" s="705"/>
      <c r="K213" s="705"/>
      <c r="L213" s="705"/>
      <c r="M213" s="705"/>
      <c r="N213" s="705"/>
      <c r="O213" s="705"/>
      <c r="P213" s="705"/>
      <c r="Q213" s="705"/>
      <c r="R213" s="705"/>
      <c r="S213" s="705"/>
      <c r="T213" s="705"/>
      <c r="U213" s="705"/>
      <c r="V213" s="705"/>
      <c r="W213" s="705"/>
      <c r="X213" s="705"/>
      <c r="Y213" s="705"/>
      <c r="Z213" s="713">
        <f>'3 Heat eta and phi'!V$24</f>
        <v>0.40234622701331646</v>
      </c>
      <c r="AA213" s="713">
        <f>'3 Heat eta and phi'!W$24</f>
        <v>0.40435425914183065</v>
      </c>
      <c r="AB213" s="713">
        <f>'3 Heat eta and phi'!X$24</f>
        <v>0.40271612766856901</v>
      </c>
      <c r="AC213" s="713">
        <f>'3 Heat eta and phi'!Y$24</f>
        <v>0.402134855210315</v>
      </c>
      <c r="AD213" s="713">
        <f>'3 Heat eta and phi'!Z$24</f>
        <v>0.40250475586556766</v>
      </c>
      <c r="AE213" s="713">
        <f>'3 Heat eta and phi'!AA$24</f>
        <v>0.40160642570281135</v>
      </c>
      <c r="AF213" s="713">
        <f>'3 Heat eta and phi'!AB$24</f>
        <v>0.40202916930881427</v>
      </c>
      <c r="AG213" s="713">
        <f>'3 Heat eta and phi'!AC$24</f>
        <v>0.40409004438807872</v>
      </c>
      <c r="AH213" s="713">
        <f>'3 Heat eta and phi'!AD$24</f>
        <v>0.40414288733882908</v>
      </c>
      <c r="AI213" s="713">
        <f>'3 Heat eta and phi'!AE$24</f>
        <v>0.40340308602832387</v>
      </c>
      <c r="AJ213" s="713">
        <f>'3 Heat eta and phi'!AF$24</f>
        <v>0.4022933840625661</v>
      </c>
      <c r="AK213" s="713">
        <f>'3 Heat eta and phi'!AG$24</f>
        <v>0.39996829422954983</v>
      </c>
      <c r="AL213" s="713">
        <f>'3 Heat eta and phi'!AH$24</f>
        <v>0.40007398013105056</v>
      </c>
      <c r="AM213" s="713">
        <f>'3 Heat eta and phi'!AI$24</f>
        <v>0.40255759881631803</v>
      </c>
      <c r="AN213" s="713">
        <f>'3 Heat eta and phi'!AJ$24</f>
        <v>0.40165926865356172</v>
      </c>
      <c r="AO213" s="713">
        <f>'3 Heat eta and phi'!AK$24</f>
        <v>0.40292749947157058</v>
      </c>
      <c r="AP213" s="713">
        <f>'3 Heat eta and phi'!AL$24</f>
        <v>0.40113083914605796</v>
      </c>
      <c r="AQ213" s="713">
        <f>'3 Heat eta and phi'!AM$24</f>
        <v>0.39965123652504764</v>
      </c>
      <c r="AR213" s="713">
        <f>'3 Heat eta and phi'!AN$24</f>
        <v>0.40329740012682325</v>
      </c>
      <c r="AS213" s="713">
        <f>'3 Heat eta and phi'!AO$24</f>
        <v>0.40091946734305661</v>
      </c>
      <c r="AT213" s="713">
        <f>'3 Heat eta and phi'!AP$24</f>
        <v>0.40070809554005504</v>
      </c>
      <c r="AU213" s="713">
        <f>'3 Heat eta and phi'!AQ$24</f>
        <v>0.40012682308180103</v>
      </c>
      <c r="AV213" s="713">
        <f>'3 Heat eta and phi'!AR$24</f>
        <v>0.40097231029380687</v>
      </c>
      <c r="AW213" s="705"/>
      <c r="AX213" s="705"/>
      <c r="AY213" s="705"/>
      <c r="AZ213" s="705"/>
      <c r="BA213" s="705"/>
      <c r="BB213" s="705"/>
      <c r="BC213" s="705"/>
      <c r="BD213" s="705"/>
      <c r="BE213" s="705"/>
      <c r="BF213" s="705"/>
      <c r="BG213" s="705"/>
      <c r="BH213" s="705"/>
      <c r="BI213" s="705"/>
    </row>
    <row r="214" spans="1:61" x14ac:dyDescent="0.2">
      <c r="A214" s="695" t="s">
        <v>6</v>
      </c>
      <c r="B214" s="695" t="s">
        <v>1013</v>
      </c>
      <c r="C214" s="695" t="s">
        <v>1019</v>
      </c>
      <c r="D214" s="695" t="s">
        <v>14</v>
      </c>
      <c r="E214" s="695"/>
      <c r="F214" s="695"/>
      <c r="G214" s="695" t="s">
        <v>9</v>
      </c>
      <c r="H214" s="695"/>
      <c r="I214" s="695"/>
      <c r="J214" s="695"/>
      <c r="K214" s="695"/>
      <c r="L214" s="695"/>
      <c r="M214" s="695"/>
      <c r="N214" s="695"/>
      <c r="O214" s="695"/>
      <c r="P214" s="695"/>
      <c r="Q214" s="695"/>
      <c r="R214" s="695"/>
      <c r="S214" s="695"/>
      <c r="T214" s="695"/>
      <c r="U214" s="695"/>
      <c r="V214" s="695"/>
      <c r="W214" s="695"/>
      <c r="X214" s="695"/>
      <c r="Y214" s="695"/>
      <c r="Z214" s="695"/>
      <c r="AA214" s="695"/>
      <c r="AB214" s="695"/>
      <c r="AC214" s="695"/>
      <c r="AD214" s="695"/>
      <c r="AE214" s="695"/>
      <c r="AF214" s="695">
        <v>-50</v>
      </c>
      <c r="AG214" s="695">
        <v>-52</v>
      </c>
      <c r="AH214" s="695">
        <v>-25</v>
      </c>
      <c r="AI214" s="695">
        <v>-36</v>
      </c>
      <c r="AJ214" s="695">
        <v>-48</v>
      </c>
      <c r="AK214" s="695">
        <v>-45</v>
      </c>
      <c r="AL214" s="695">
        <v>-44</v>
      </c>
      <c r="AM214" s="695">
        <v>-57</v>
      </c>
      <c r="AN214" s="695">
        <v>-94</v>
      </c>
      <c r="AO214" s="695">
        <v>-81</v>
      </c>
      <c r="AP214" s="695">
        <v>-53</v>
      </c>
      <c r="AQ214" s="695">
        <v>-133</v>
      </c>
      <c r="AR214" s="695">
        <v>-203</v>
      </c>
      <c r="AS214" s="695">
        <v>-181</v>
      </c>
      <c r="AT214" s="695">
        <v>-187</v>
      </c>
      <c r="AU214" s="695">
        <v>-169</v>
      </c>
      <c r="AV214" s="695">
        <v>-192</v>
      </c>
      <c r="AW214" s="695">
        <v>-200</v>
      </c>
      <c r="AX214" s="695">
        <v>-206</v>
      </c>
      <c r="AY214" s="695">
        <v>-247</v>
      </c>
      <c r="AZ214" s="695">
        <v>-210</v>
      </c>
      <c r="BA214" s="695">
        <v>-196</v>
      </c>
      <c r="BB214" s="695">
        <v>-194</v>
      </c>
      <c r="BC214" s="695">
        <v>-217</v>
      </c>
      <c r="BD214" s="695">
        <v>-203</v>
      </c>
      <c r="BE214" s="695">
        <v>-191</v>
      </c>
      <c r="BF214" s="695">
        <v>-194</v>
      </c>
      <c r="BG214" s="695">
        <v>-183</v>
      </c>
      <c r="BH214" s="695">
        <v>-181</v>
      </c>
      <c r="BI214" s="695">
        <v>-179</v>
      </c>
    </row>
    <row r="215" spans="1:61" x14ac:dyDescent="0.2">
      <c r="A215" s="694" t="s">
        <v>6</v>
      </c>
      <c r="B215" s="694" t="s">
        <v>1013</v>
      </c>
      <c r="C215" s="694" t="s">
        <v>1019</v>
      </c>
      <c r="D215" s="694" t="s">
        <v>14</v>
      </c>
      <c r="E215" s="696" t="s">
        <v>73</v>
      </c>
      <c r="F215" s="699" t="s">
        <v>1050</v>
      </c>
      <c r="G215" s="696" t="s">
        <v>11</v>
      </c>
      <c r="H215" s="705"/>
      <c r="I215" s="705"/>
      <c r="J215" s="705"/>
      <c r="K215" s="705"/>
      <c r="L215" s="705"/>
      <c r="M215" s="705"/>
      <c r="N215" s="705"/>
      <c r="O215" s="705"/>
      <c r="P215" s="705"/>
      <c r="Q215" s="705"/>
      <c r="R215" s="705"/>
      <c r="S215" s="705"/>
      <c r="T215" s="705"/>
      <c r="U215" s="705"/>
      <c r="V215" s="705"/>
      <c r="W215" s="705"/>
      <c r="X215" s="705"/>
      <c r="Y215" s="705"/>
      <c r="Z215" s="705"/>
      <c r="AA215" s="705"/>
      <c r="AB215" s="705"/>
      <c r="AC215" s="705"/>
      <c r="AD215" s="705"/>
      <c r="AE215" s="705"/>
      <c r="AF215" s="714">
        <f>'4 - Electr UW allocation ktoe'!AE$24</f>
        <v>0.45</v>
      </c>
      <c r="AG215" s="714">
        <f>'4 - Electr UW allocation ktoe'!AF$24</f>
        <v>0.45</v>
      </c>
      <c r="AH215" s="714">
        <f>'4 - Electr UW allocation ktoe'!AG$24</f>
        <v>0.45</v>
      </c>
      <c r="AI215" s="714">
        <f>'4 - Electr UW allocation ktoe'!AH$24</f>
        <v>0.45</v>
      </c>
      <c r="AJ215" s="714">
        <f>'4 - Electr UW allocation ktoe'!AI$24</f>
        <v>0.45</v>
      </c>
      <c r="AK215" s="714">
        <f>'4 - Electr UW allocation ktoe'!AJ$24</f>
        <v>0.45</v>
      </c>
      <c r="AL215" s="714">
        <f>'4 - Electr UW allocation ktoe'!AK$24</f>
        <v>0.45</v>
      </c>
      <c r="AM215" s="714">
        <f>'4 - Electr UW allocation ktoe'!AL$24</f>
        <v>0.45</v>
      </c>
      <c r="AN215" s="714">
        <f>'4 - Electr UW allocation ktoe'!AM$24</f>
        <v>0.45</v>
      </c>
      <c r="AO215" s="714">
        <f>'4 - Electr UW allocation ktoe'!AN$24</f>
        <v>0.45</v>
      </c>
      <c r="AP215" s="714">
        <f>'4 - Electr UW allocation ktoe'!AO$24</f>
        <v>0.45</v>
      </c>
      <c r="AQ215" s="714">
        <f>'4 - Electr UW allocation ktoe'!AP$24</f>
        <v>0.45</v>
      </c>
      <c r="AR215" s="714">
        <f>'4 - Electr UW allocation ktoe'!AQ$24</f>
        <v>0.45</v>
      </c>
      <c r="AS215" s="714">
        <f>'4 - Electr UW allocation ktoe'!AR$24</f>
        <v>0.45</v>
      </c>
      <c r="AT215" s="714">
        <f>'4 - Electr UW allocation ktoe'!AS$24</f>
        <v>0.45</v>
      </c>
      <c r="AU215" s="714">
        <f>'4 - Electr UW allocation ktoe'!AT$24</f>
        <v>0.45</v>
      </c>
      <c r="AV215" s="714">
        <f>'4 - Electr UW allocation ktoe'!AU$24</f>
        <v>0.45</v>
      </c>
      <c r="AW215" s="714">
        <f>'4 - Electr UW allocation ktoe'!AV$24</f>
        <v>0.45</v>
      </c>
      <c r="AX215" s="714">
        <f>'4 - Electr UW allocation ktoe'!AW$24</f>
        <v>0.45</v>
      </c>
      <c r="AY215" s="714">
        <f>'4 - Electr UW allocation ktoe'!AX$24</f>
        <v>0.45</v>
      </c>
      <c r="AZ215" s="714">
        <f>'4 - Electr UW allocation ktoe'!AY$24</f>
        <v>0.45</v>
      </c>
      <c r="BA215" s="714">
        <f>'4 - Electr UW allocation ktoe'!AZ$24</f>
        <v>0.45</v>
      </c>
      <c r="BB215" s="714">
        <f>'4 - Electr UW allocation ktoe'!BA$24</f>
        <v>0.45</v>
      </c>
      <c r="BC215" s="714">
        <f>'4 - Electr UW allocation ktoe'!BB$24</f>
        <v>0.45</v>
      </c>
      <c r="BD215" s="714">
        <f>'4 - Electr UW allocation ktoe'!BC$24</f>
        <v>0.45</v>
      </c>
      <c r="BE215" s="714">
        <f>'4 - Electr UW allocation ktoe'!BD$24</f>
        <v>0.45</v>
      </c>
      <c r="BF215" s="714">
        <f>'4 - Electr UW allocation ktoe'!BE$24</f>
        <v>0.45</v>
      </c>
      <c r="BG215" s="714">
        <f>'4 - Electr UW allocation ktoe'!BF$24</f>
        <v>0.45</v>
      </c>
      <c r="BH215" s="714">
        <f>'4 - Electr UW allocation ktoe'!BG$24</f>
        <v>0.45</v>
      </c>
      <c r="BI215" s="714">
        <f>'4 - Electr UW allocation ktoe'!BH$24</f>
        <v>0.45</v>
      </c>
    </row>
    <row r="216" spans="1:61" x14ac:dyDescent="0.2">
      <c r="A216" s="694" t="s">
        <v>6</v>
      </c>
      <c r="B216" s="694" t="s">
        <v>1013</v>
      </c>
      <c r="C216" s="694" t="s">
        <v>1019</v>
      </c>
      <c r="D216" s="694" t="s">
        <v>14</v>
      </c>
      <c r="E216" s="696" t="s">
        <v>73</v>
      </c>
      <c r="F216" s="699" t="s">
        <v>1050</v>
      </c>
      <c r="G216" s="696" t="s">
        <v>12</v>
      </c>
      <c r="H216" s="705"/>
      <c r="I216" s="705"/>
      <c r="J216" s="705"/>
      <c r="K216" s="705"/>
      <c r="L216" s="705"/>
      <c r="M216" s="705"/>
      <c r="N216" s="705"/>
      <c r="O216" s="705"/>
      <c r="P216" s="705"/>
      <c r="Q216" s="705"/>
      <c r="R216" s="705"/>
      <c r="S216" s="705"/>
      <c r="T216" s="705"/>
      <c r="U216" s="705"/>
      <c r="V216" s="705"/>
      <c r="W216" s="705"/>
      <c r="X216" s="705"/>
      <c r="Y216" s="705"/>
      <c r="Z216" s="705"/>
      <c r="AA216" s="705"/>
      <c r="AB216" s="705"/>
      <c r="AC216" s="705"/>
      <c r="AD216" s="705"/>
      <c r="AE216" s="705"/>
      <c r="AF216" s="713">
        <f>'4 - Electr UW allocation ktoe'!AE$25</f>
        <v>0.77999200000000102</v>
      </c>
      <c r="AG216" s="713">
        <f>'4 - Electr UW allocation ktoe'!AF$25</f>
        <v>0.78332500000000105</v>
      </c>
      <c r="AH216" s="713">
        <f>'4 - Electr UW allocation ktoe'!AG$25</f>
        <v>0.78665800000000097</v>
      </c>
      <c r="AI216" s="713">
        <f>'4 - Electr UW allocation ktoe'!AH$25</f>
        <v>0.789991000000001</v>
      </c>
      <c r="AJ216" s="713">
        <f>'4 - Electr UW allocation ktoe'!AI$25</f>
        <v>0.79332400000000103</v>
      </c>
      <c r="AK216" s="713">
        <f>'4 - Electr UW allocation ktoe'!AJ$25</f>
        <v>0.79665700000000095</v>
      </c>
      <c r="AL216" s="713">
        <f>'4 - Electr UW allocation ktoe'!AK$25</f>
        <v>0.79999000000000098</v>
      </c>
      <c r="AM216" s="713">
        <f>'4 - Electr UW allocation ktoe'!AL$25</f>
        <v>0.80332300000000101</v>
      </c>
      <c r="AN216" s="713">
        <f>'4 - Electr UW allocation ktoe'!AM$25</f>
        <v>0.80665600000000104</v>
      </c>
      <c r="AO216" s="713">
        <f>'4 - Electr UW allocation ktoe'!AN$25</f>
        <v>0.80998900000000096</v>
      </c>
      <c r="AP216" s="713">
        <f>'4 - Electr UW allocation ktoe'!AO$25</f>
        <v>0.81332200000000099</v>
      </c>
      <c r="AQ216" s="713">
        <f>'4 - Electr UW allocation ktoe'!AP$25</f>
        <v>0.81665500000000102</v>
      </c>
      <c r="AR216" s="713">
        <f>'4 - Electr UW allocation ktoe'!AQ$25</f>
        <v>0.81998800000000105</v>
      </c>
      <c r="AS216" s="713">
        <f>'4 - Electr UW allocation ktoe'!AR$25</f>
        <v>0.82332100000000097</v>
      </c>
      <c r="AT216" s="713">
        <f>'4 - Electr UW allocation ktoe'!AS$25</f>
        <v>0.826654000000001</v>
      </c>
      <c r="AU216" s="713">
        <f>'4 - Electr UW allocation ktoe'!AT$25</f>
        <v>0.82998700000000103</v>
      </c>
      <c r="AV216" s="713">
        <f>'4 - Electr UW allocation ktoe'!AU$25</f>
        <v>0.83332000000000095</v>
      </c>
      <c r="AW216" s="713">
        <f>'4 - Electr UW allocation ktoe'!AV$25</f>
        <v>0.83665300000000098</v>
      </c>
      <c r="AX216" s="713">
        <f>'4 - Electr UW allocation ktoe'!AW$25</f>
        <v>0.83998600000000101</v>
      </c>
      <c r="AY216" s="713">
        <f>'4 - Electr UW allocation ktoe'!AX$25</f>
        <v>0.84331900000000104</v>
      </c>
      <c r="AZ216" s="713">
        <f>'4 - Electr UW allocation ktoe'!AY$25</f>
        <v>0.84665200000000096</v>
      </c>
      <c r="BA216" s="713">
        <f>'4 - Electr UW allocation ktoe'!AZ$25</f>
        <v>0.84998500000000099</v>
      </c>
      <c r="BB216" s="713">
        <f>'4 - Electr UW allocation ktoe'!BA$25</f>
        <v>0.85331800000000102</v>
      </c>
      <c r="BC216" s="713">
        <f>'4 - Electr UW allocation ktoe'!BB$25</f>
        <v>0.85665100000000105</v>
      </c>
      <c r="BD216" s="713">
        <f>'4 - Electr UW allocation ktoe'!BC$25</f>
        <v>0.85998400000000097</v>
      </c>
      <c r="BE216" s="713">
        <f>'4 - Electr UW allocation ktoe'!BD$25</f>
        <v>0.863317000000001</v>
      </c>
      <c r="BF216" s="713">
        <f>'4 - Electr UW allocation ktoe'!BE$25</f>
        <v>0.86665000000000203</v>
      </c>
      <c r="BG216" s="713">
        <f>'4 - Electr UW allocation ktoe'!BF$25</f>
        <v>0.86998300000000295</v>
      </c>
      <c r="BH216" s="713">
        <f>'4 - Electr UW allocation ktoe'!BG$25</f>
        <v>0.87331600000000398</v>
      </c>
      <c r="BI216" s="713">
        <f>'4 - Electr UW allocation ktoe'!BH$25</f>
        <v>0.87664900000000501</v>
      </c>
    </row>
    <row r="217" spans="1:61" x14ac:dyDescent="0.2">
      <c r="A217" s="694" t="s">
        <v>6</v>
      </c>
      <c r="B217" s="694" t="s">
        <v>1013</v>
      </c>
      <c r="C217" s="694" t="s">
        <v>1019</v>
      </c>
      <c r="D217" s="694" t="s">
        <v>14</v>
      </c>
      <c r="E217" s="696" t="s">
        <v>73</v>
      </c>
      <c r="F217" s="699" t="s">
        <v>1050</v>
      </c>
      <c r="G217" s="696" t="s">
        <v>13</v>
      </c>
      <c r="H217" s="705"/>
      <c r="I217" s="705"/>
      <c r="J217" s="705"/>
      <c r="K217" s="705"/>
      <c r="L217" s="705"/>
      <c r="M217" s="705"/>
      <c r="N217" s="705"/>
      <c r="O217" s="705"/>
      <c r="P217" s="705"/>
      <c r="Q217" s="705"/>
      <c r="R217" s="705"/>
      <c r="S217" s="705"/>
      <c r="T217" s="705"/>
      <c r="U217" s="705"/>
      <c r="V217" s="705"/>
      <c r="W217" s="705"/>
      <c r="X217" s="705"/>
      <c r="Y217" s="705"/>
      <c r="Z217" s="705"/>
      <c r="AA217" s="705"/>
      <c r="AB217" s="705"/>
      <c r="AC217" s="705"/>
      <c r="AD217" s="705"/>
      <c r="AE217" s="705"/>
      <c r="AF217" s="712">
        <f>'4 - Electr UW allocation ktoe'!AE$27</f>
        <v>1</v>
      </c>
      <c r="AG217" s="712">
        <f>'4 - Electr UW allocation ktoe'!AF$27</f>
        <v>1</v>
      </c>
      <c r="AH217" s="712">
        <f>'4 - Electr UW allocation ktoe'!AG$27</f>
        <v>1</v>
      </c>
      <c r="AI217" s="712">
        <f>'4 - Electr UW allocation ktoe'!AH$27</f>
        <v>1</v>
      </c>
      <c r="AJ217" s="712">
        <f>'4 - Electr UW allocation ktoe'!AI$27</f>
        <v>1</v>
      </c>
      <c r="AK217" s="712">
        <f>'4 - Electr UW allocation ktoe'!AJ$27</f>
        <v>1</v>
      </c>
      <c r="AL217" s="712">
        <f>'4 - Electr UW allocation ktoe'!AK$27</f>
        <v>1</v>
      </c>
      <c r="AM217" s="712">
        <f>'4 - Electr UW allocation ktoe'!AL$27</f>
        <v>1</v>
      </c>
      <c r="AN217" s="712">
        <f>'4 - Electr UW allocation ktoe'!AM$27</f>
        <v>1</v>
      </c>
      <c r="AO217" s="712">
        <f>'4 - Electr UW allocation ktoe'!AN$27</f>
        <v>1</v>
      </c>
      <c r="AP217" s="712">
        <f>'4 - Electr UW allocation ktoe'!AO$27</f>
        <v>1</v>
      </c>
      <c r="AQ217" s="712">
        <f>'4 - Electr UW allocation ktoe'!AP$27</f>
        <v>1</v>
      </c>
      <c r="AR217" s="712">
        <f>'4 - Electr UW allocation ktoe'!AQ$27</f>
        <v>1</v>
      </c>
      <c r="AS217" s="712">
        <f>'4 - Electr UW allocation ktoe'!AR$27</f>
        <v>1</v>
      </c>
      <c r="AT217" s="712">
        <f>'4 - Electr UW allocation ktoe'!AS$27</f>
        <v>1</v>
      </c>
      <c r="AU217" s="712">
        <f>'4 - Electr UW allocation ktoe'!AT$27</f>
        <v>1</v>
      </c>
      <c r="AV217" s="712">
        <f>'4 - Electr UW allocation ktoe'!AU$27</f>
        <v>1</v>
      </c>
      <c r="AW217" s="712">
        <f>'4 - Electr UW allocation ktoe'!AV$27</f>
        <v>1</v>
      </c>
      <c r="AX217" s="712">
        <f>'4 - Electr UW allocation ktoe'!AW$27</f>
        <v>1</v>
      </c>
      <c r="AY217" s="712">
        <f>'4 - Electr UW allocation ktoe'!AX$27</f>
        <v>1</v>
      </c>
      <c r="AZ217" s="712">
        <f>'4 - Electr UW allocation ktoe'!AY$27</f>
        <v>1</v>
      </c>
      <c r="BA217" s="712">
        <f>'4 - Electr UW allocation ktoe'!AZ$27</f>
        <v>1</v>
      </c>
      <c r="BB217" s="712">
        <f>'4 - Electr UW allocation ktoe'!BA$27</f>
        <v>1</v>
      </c>
      <c r="BC217" s="712">
        <f>'4 - Electr UW allocation ktoe'!BB$27</f>
        <v>1</v>
      </c>
      <c r="BD217" s="712">
        <f>'4 - Electr UW allocation ktoe'!BC$27</f>
        <v>1</v>
      </c>
      <c r="BE217" s="712">
        <f>'4 - Electr UW allocation ktoe'!BD$27</f>
        <v>1</v>
      </c>
      <c r="BF217" s="712">
        <f>'4 - Electr UW allocation ktoe'!BE$27</f>
        <v>1</v>
      </c>
      <c r="BG217" s="712">
        <f>'4 - Electr UW allocation ktoe'!BF$27</f>
        <v>1</v>
      </c>
      <c r="BH217" s="712">
        <f>'4 - Electr UW allocation ktoe'!BG$27</f>
        <v>1</v>
      </c>
      <c r="BI217" s="712">
        <f>'4 - Electr UW allocation ktoe'!BH$27</f>
        <v>1</v>
      </c>
    </row>
    <row r="218" spans="1:61" x14ac:dyDescent="0.2">
      <c r="A218" s="694" t="s">
        <v>6</v>
      </c>
      <c r="B218" s="694" t="s">
        <v>1013</v>
      </c>
      <c r="C218" s="694" t="s">
        <v>1019</v>
      </c>
      <c r="D218" s="694" t="s">
        <v>14</v>
      </c>
      <c r="E218" s="696" t="s">
        <v>834</v>
      </c>
      <c r="F218" s="699" t="s">
        <v>1051</v>
      </c>
      <c r="G218" s="696" t="s">
        <v>11</v>
      </c>
      <c r="H218" s="705"/>
      <c r="I218" s="705"/>
      <c r="J218" s="705"/>
      <c r="K218" s="705"/>
      <c r="L218" s="705"/>
      <c r="M218" s="705"/>
      <c r="N218" s="705"/>
      <c r="O218" s="705"/>
      <c r="P218" s="705"/>
      <c r="Q218" s="705"/>
      <c r="R218" s="705"/>
      <c r="S218" s="705"/>
      <c r="T218" s="705"/>
      <c r="U218" s="705"/>
      <c r="V218" s="705"/>
      <c r="W218" s="705"/>
      <c r="X218" s="705"/>
      <c r="Y218" s="705"/>
      <c r="Z218" s="705"/>
      <c r="AA218" s="705"/>
      <c r="AB218" s="705"/>
      <c r="AC218" s="705"/>
      <c r="AD218" s="705"/>
      <c r="AE218" s="705"/>
      <c r="AF218" s="714">
        <f>'4 - Electr UW allocation ktoe'!AE$29</f>
        <v>0.45</v>
      </c>
      <c r="AG218" s="714">
        <f>'4 - Electr UW allocation ktoe'!AF$29</f>
        <v>0.45</v>
      </c>
      <c r="AH218" s="714">
        <f>'4 - Electr UW allocation ktoe'!AG$29</f>
        <v>0.45</v>
      </c>
      <c r="AI218" s="714">
        <f>'4 - Electr UW allocation ktoe'!AH$29</f>
        <v>0.45</v>
      </c>
      <c r="AJ218" s="714">
        <f>'4 - Electr UW allocation ktoe'!AI$29</f>
        <v>0.45</v>
      </c>
      <c r="AK218" s="714">
        <f>'4 - Electr UW allocation ktoe'!AJ$29</f>
        <v>0.45</v>
      </c>
      <c r="AL218" s="714">
        <f>'4 - Electr UW allocation ktoe'!AK$29</f>
        <v>0.45</v>
      </c>
      <c r="AM218" s="714">
        <f>'4 - Electr UW allocation ktoe'!AL$29</f>
        <v>0.45</v>
      </c>
      <c r="AN218" s="714">
        <f>'4 - Electr UW allocation ktoe'!AM$29</f>
        <v>0.45</v>
      </c>
      <c r="AO218" s="714">
        <f>'4 - Electr UW allocation ktoe'!AN$29</f>
        <v>0.45</v>
      </c>
      <c r="AP218" s="714">
        <f>'4 - Electr UW allocation ktoe'!AO$29</f>
        <v>0.45</v>
      </c>
      <c r="AQ218" s="714">
        <f>'4 - Electr UW allocation ktoe'!AP$29</f>
        <v>0.45</v>
      </c>
      <c r="AR218" s="714">
        <f>'4 - Electr UW allocation ktoe'!AQ$29</f>
        <v>0.45</v>
      </c>
      <c r="AS218" s="714">
        <f>'4 - Electr UW allocation ktoe'!AR$29</f>
        <v>0.45</v>
      </c>
      <c r="AT218" s="714">
        <f>'4 - Electr UW allocation ktoe'!AS$29</f>
        <v>0.45</v>
      </c>
      <c r="AU218" s="714">
        <f>'4 - Electr UW allocation ktoe'!AT$29</f>
        <v>0.45</v>
      </c>
      <c r="AV218" s="714">
        <f>'4 - Electr UW allocation ktoe'!AU$29</f>
        <v>0.45</v>
      </c>
      <c r="AW218" s="714">
        <f>'4 - Electr UW allocation ktoe'!AV$29</f>
        <v>0.45</v>
      </c>
      <c r="AX218" s="714">
        <f>'4 - Electr UW allocation ktoe'!AW$29</f>
        <v>0.45</v>
      </c>
      <c r="AY218" s="714">
        <f>'4 - Electr UW allocation ktoe'!AX$29</f>
        <v>0.45</v>
      </c>
      <c r="AZ218" s="714">
        <f>'4 - Electr UW allocation ktoe'!AY$29</f>
        <v>0.45</v>
      </c>
      <c r="BA218" s="714">
        <f>'4 - Electr UW allocation ktoe'!AZ$29</f>
        <v>0.45</v>
      </c>
      <c r="BB218" s="714">
        <f>'4 - Electr UW allocation ktoe'!BA$29</f>
        <v>0.45</v>
      </c>
      <c r="BC218" s="714">
        <f>'4 - Electr UW allocation ktoe'!BB$29</f>
        <v>0.45</v>
      </c>
      <c r="BD218" s="714">
        <f>'4 - Electr UW allocation ktoe'!BC$29</f>
        <v>0.45</v>
      </c>
      <c r="BE218" s="714">
        <f>'4 - Electr UW allocation ktoe'!BD$29</f>
        <v>0.45</v>
      </c>
      <c r="BF218" s="714">
        <f>'4 - Electr UW allocation ktoe'!BE$29</f>
        <v>0.45</v>
      </c>
      <c r="BG218" s="714">
        <f>'4 - Electr UW allocation ktoe'!BF$29</f>
        <v>0.45</v>
      </c>
      <c r="BH218" s="714">
        <f>'4 - Electr UW allocation ktoe'!BG$29</f>
        <v>0.45</v>
      </c>
      <c r="BI218" s="714">
        <f>'4 - Electr UW allocation ktoe'!BH$29</f>
        <v>0.45</v>
      </c>
    </row>
    <row r="219" spans="1:61" x14ac:dyDescent="0.2">
      <c r="A219" s="694" t="s">
        <v>6</v>
      </c>
      <c r="B219" s="694" t="s">
        <v>1013</v>
      </c>
      <c r="C219" s="694" t="s">
        <v>1019</v>
      </c>
      <c r="D219" s="694" t="s">
        <v>14</v>
      </c>
      <c r="E219" s="696" t="s">
        <v>834</v>
      </c>
      <c r="F219" s="699" t="s">
        <v>1051</v>
      </c>
      <c r="G219" s="696" t="s">
        <v>12</v>
      </c>
      <c r="H219" s="705"/>
      <c r="I219" s="705"/>
      <c r="J219" s="705"/>
      <c r="K219" s="705"/>
      <c r="L219" s="705"/>
      <c r="M219" s="705"/>
      <c r="N219" s="705"/>
      <c r="O219" s="705"/>
      <c r="P219" s="705"/>
      <c r="Q219" s="705"/>
      <c r="R219" s="705"/>
      <c r="S219" s="705"/>
      <c r="T219" s="705"/>
      <c r="U219" s="705"/>
      <c r="V219" s="705"/>
      <c r="W219" s="705"/>
      <c r="X219" s="705"/>
      <c r="Y219" s="705"/>
      <c r="Z219" s="705"/>
      <c r="AA219" s="705"/>
      <c r="AB219" s="705"/>
      <c r="AC219" s="705"/>
      <c r="AD219" s="705"/>
      <c r="AE219" s="705"/>
      <c r="AF219" s="712">
        <f>'3 Heat eta and phi'!AB$43</f>
        <v>0.84799999999999998</v>
      </c>
      <c r="AG219" s="712">
        <f>'3 Heat eta and phi'!AC$43</f>
        <v>0.85</v>
      </c>
      <c r="AH219" s="712">
        <f>'3 Heat eta and phi'!AD$43</f>
        <v>0.85199999999999998</v>
      </c>
      <c r="AI219" s="712">
        <f>'3 Heat eta and phi'!AE$43</f>
        <v>0.85399999999999998</v>
      </c>
      <c r="AJ219" s="712">
        <f>'3 Heat eta and phi'!AF$43</f>
        <v>0.85599999999999998</v>
      </c>
      <c r="AK219" s="712">
        <f>'3 Heat eta and phi'!AG$43</f>
        <v>0.85799999999999998</v>
      </c>
      <c r="AL219" s="712">
        <f>'3 Heat eta and phi'!AH$43</f>
        <v>0.86</v>
      </c>
      <c r="AM219" s="712">
        <f>'3 Heat eta and phi'!AI$43</f>
        <v>0.86199999999999999</v>
      </c>
      <c r="AN219" s="712">
        <f>'3 Heat eta and phi'!AJ$43</f>
        <v>0.86399999999999999</v>
      </c>
      <c r="AO219" s="712">
        <f>'3 Heat eta and phi'!AK$43</f>
        <v>0.86599999999999999</v>
      </c>
      <c r="AP219" s="712">
        <f>'3 Heat eta and phi'!AL$43</f>
        <v>0.86799999999999999</v>
      </c>
      <c r="AQ219" s="712">
        <f>'3 Heat eta and phi'!AM$43</f>
        <v>0.87</v>
      </c>
      <c r="AR219" s="712">
        <f>'3 Heat eta and phi'!AN$43</f>
        <v>0.872</v>
      </c>
      <c r="AS219" s="712">
        <f>'3 Heat eta and phi'!AO$43</f>
        <v>0.874</v>
      </c>
      <c r="AT219" s="712">
        <f>'3 Heat eta and phi'!AP$43</f>
        <v>0.876</v>
      </c>
      <c r="AU219" s="712">
        <f>'3 Heat eta and phi'!AQ$43</f>
        <v>0.878</v>
      </c>
      <c r="AV219" s="712">
        <f>'3 Heat eta and phi'!AR$43</f>
        <v>0.88</v>
      </c>
      <c r="AW219" s="712">
        <f>'3 Heat eta and phi'!AS$43</f>
        <v>0.88200000000000001</v>
      </c>
      <c r="AX219" s="712">
        <f>'3 Heat eta and phi'!AT$43</f>
        <v>0.88400000000000001</v>
      </c>
      <c r="AY219" s="712">
        <f>'3 Heat eta and phi'!AU$43</f>
        <v>0.88600000000000001</v>
      </c>
      <c r="AZ219" s="712">
        <f>'3 Heat eta and phi'!AV$43</f>
        <v>0.88800000000000001</v>
      </c>
      <c r="BA219" s="712">
        <f>'3 Heat eta and phi'!AW$43</f>
        <v>0.89</v>
      </c>
      <c r="BB219" s="712">
        <f>'3 Heat eta and phi'!AX$43</f>
        <v>0.89200000000000002</v>
      </c>
      <c r="BC219" s="712">
        <f>'3 Heat eta and phi'!AY$43</f>
        <v>0.89400000000000002</v>
      </c>
      <c r="BD219" s="712">
        <f>'3 Heat eta and phi'!AZ$43</f>
        <v>0.89600000000000002</v>
      </c>
      <c r="BE219" s="712">
        <f>'3 Heat eta and phi'!BA$43</f>
        <v>0.89800000000000002</v>
      </c>
      <c r="BF219" s="712">
        <f>'3 Heat eta and phi'!BB$43</f>
        <v>0.9</v>
      </c>
      <c r="BG219" s="712">
        <f>'3 Heat eta and phi'!BC$43</f>
        <v>0.90200000000000002</v>
      </c>
      <c r="BH219" s="712">
        <f>'3 Heat eta and phi'!BD$43</f>
        <v>0.90400000000000003</v>
      </c>
      <c r="BI219" s="712">
        <f>'3 Heat eta and phi'!BE$43</f>
        <v>0.90600000000000003</v>
      </c>
    </row>
    <row r="220" spans="1:61" x14ac:dyDescent="0.2">
      <c r="A220" s="694" t="s">
        <v>6</v>
      </c>
      <c r="B220" s="694" t="s">
        <v>1013</v>
      </c>
      <c r="C220" s="694" t="s">
        <v>1019</v>
      </c>
      <c r="D220" s="694" t="s">
        <v>14</v>
      </c>
      <c r="E220" s="696" t="s">
        <v>834</v>
      </c>
      <c r="F220" s="699" t="s">
        <v>1051</v>
      </c>
      <c r="G220" s="696" t="s">
        <v>13</v>
      </c>
      <c r="H220" s="705"/>
      <c r="I220" s="705"/>
      <c r="J220" s="705"/>
      <c r="K220" s="705"/>
      <c r="L220" s="705"/>
      <c r="M220" s="705"/>
      <c r="N220" s="705"/>
      <c r="O220" s="705"/>
      <c r="P220" s="705"/>
      <c r="Q220" s="705"/>
      <c r="R220" s="705"/>
      <c r="S220" s="705"/>
      <c r="T220" s="705"/>
      <c r="U220" s="705"/>
      <c r="V220" s="705"/>
      <c r="W220" s="705"/>
      <c r="X220" s="705"/>
      <c r="Y220" s="705"/>
      <c r="Z220" s="705"/>
      <c r="AA220" s="705"/>
      <c r="AB220" s="705"/>
      <c r="AC220" s="705"/>
      <c r="AD220" s="705"/>
      <c r="AE220" s="705"/>
      <c r="AF220" s="713">
        <f>'3 Heat eta and phi'!AB$46</f>
        <v>0.40202916930881427</v>
      </c>
      <c r="AG220" s="713">
        <f>'3 Heat eta and phi'!AC$46</f>
        <v>0.40409004438807872</v>
      </c>
      <c r="AH220" s="713">
        <f>'3 Heat eta and phi'!AD$46</f>
        <v>0.40414288733882908</v>
      </c>
      <c r="AI220" s="713">
        <f>'3 Heat eta and phi'!AE$46</f>
        <v>0.40340308602832387</v>
      </c>
      <c r="AJ220" s="713">
        <f>'3 Heat eta and phi'!AF$46</f>
        <v>0.4022933840625661</v>
      </c>
      <c r="AK220" s="713">
        <f>'3 Heat eta and phi'!AG$46</f>
        <v>0.39996829422954983</v>
      </c>
      <c r="AL220" s="713">
        <f>'3 Heat eta and phi'!AH$46</f>
        <v>0.40007398013105056</v>
      </c>
      <c r="AM220" s="713">
        <f>'3 Heat eta and phi'!AI$46</f>
        <v>0.40255759881631803</v>
      </c>
      <c r="AN220" s="713">
        <f>'3 Heat eta and phi'!AJ$46</f>
        <v>0.40165926865356172</v>
      </c>
      <c r="AO220" s="713">
        <f>'3 Heat eta and phi'!AK$46</f>
        <v>0.40292749947157058</v>
      </c>
      <c r="AP220" s="713">
        <f>'3 Heat eta and phi'!AL$46</f>
        <v>0.40113083914605796</v>
      </c>
      <c r="AQ220" s="713">
        <f>'3 Heat eta and phi'!AM$46</f>
        <v>0.39965123652504764</v>
      </c>
      <c r="AR220" s="713">
        <f>'3 Heat eta and phi'!AN$46</f>
        <v>0.40329740012682325</v>
      </c>
      <c r="AS220" s="713">
        <f>'3 Heat eta and phi'!AO$46</f>
        <v>0.40091946734305661</v>
      </c>
      <c r="AT220" s="713">
        <f>'3 Heat eta and phi'!AP$46</f>
        <v>0.40070809554005504</v>
      </c>
      <c r="AU220" s="713">
        <f>'3 Heat eta and phi'!AQ$46</f>
        <v>0.40012682308180103</v>
      </c>
      <c r="AV220" s="713">
        <f>'3 Heat eta and phi'!AR$46</f>
        <v>0.40097231029380687</v>
      </c>
      <c r="AW220" s="713">
        <f>'3 Heat eta and phi'!AS$46</f>
        <v>0.40123652504755869</v>
      </c>
      <c r="AX220" s="713">
        <f>'3 Heat eta and phi'!AT$46</f>
        <v>0.40054956668780395</v>
      </c>
      <c r="AY220" s="713">
        <f>'3 Heat eta and phi'!AU$46</f>
        <v>0.40033819488480238</v>
      </c>
      <c r="AZ220" s="713">
        <f>'3 Heat eta and phi'!AV$46</f>
        <v>0.40065525258930468</v>
      </c>
      <c r="BA220" s="713">
        <f>'3 Heat eta and phi'!AW$46</f>
        <v>0.40039103783555285</v>
      </c>
      <c r="BB220" s="713">
        <f>'3 Heat eta and phi'!AX$46</f>
        <v>0.40017966603255128</v>
      </c>
      <c r="BC220" s="713">
        <f>'3 Heat eta and phi'!AY$46</f>
        <v>0.40023250898330165</v>
      </c>
      <c r="BD220" s="713">
        <f>'3 Heat eta and phi'!AZ$46</f>
        <v>0.40139505389980978</v>
      </c>
      <c r="BE220" s="713">
        <f>'3 Heat eta and phi'!BA$46</f>
        <v>0.40123652504755869</v>
      </c>
      <c r="BF220" s="713">
        <f>'3 Heat eta and phi'!BB$46</f>
        <v>0.40329740012682325</v>
      </c>
      <c r="BG220" s="713">
        <f>'3 Heat eta and phi'!BC$46</f>
        <v>0.40123652504755869</v>
      </c>
      <c r="BH220" s="713">
        <f>'3 Heat eta and phi'!BD$46</f>
        <v>0.40192348340731354</v>
      </c>
      <c r="BI220" s="713">
        <f>'3 Heat eta and phi'!BE$46</f>
        <v>0.40266328471781876</v>
      </c>
    </row>
    <row r="221" spans="1:61" x14ac:dyDescent="0.2">
      <c r="A221" s="694" t="s">
        <v>6</v>
      </c>
      <c r="B221" s="694" t="s">
        <v>1013</v>
      </c>
      <c r="C221" s="694" t="s">
        <v>1019</v>
      </c>
      <c r="D221" s="694" t="s">
        <v>14</v>
      </c>
      <c r="E221" s="696" t="s">
        <v>1024</v>
      </c>
      <c r="F221" s="699" t="s">
        <v>1052</v>
      </c>
      <c r="G221" s="696" t="s">
        <v>11</v>
      </c>
      <c r="H221" s="705"/>
      <c r="I221" s="705"/>
      <c r="J221" s="705"/>
      <c r="K221" s="705"/>
      <c r="L221" s="705"/>
      <c r="M221" s="705"/>
      <c r="N221" s="705"/>
      <c r="O221" s="705"/>
      <c r="P221" s="705"/>
      <c r="Q221" s="705"/>
      <c r="R221" s="705"/>
      <c r="S221" s="705"/>
      <c r="T221" s="705"/>
      <c r="U221" s="705"/>
      <c r="V221" s="705"/>
      <c r="W221" s="705"/>
      <c r="X221" s="705"/>
      <c r="Y221" s="705"/>
      <c r="Z221" s="705"/>
      <c r="AA221" s="705"/>
      <c r="AB221" s="705"/>
      <c r="AC221" s="705"/>
      <c r="AD221" s="705"/>
      <c r="AE221" s="705"/>
      <c r="AF221" s="714">
        <f>'4 - Electr UW allocation ktoe'!AE$34</f>
        <v>0.1</v>
      </c>
      <c r="AG221" s="714">
        <f>'4 - Electr UW allocation ktoe'!AF$34</f>
        <v>0.1</v>
      </c>
      <c r="AH221" s="714">
        <f>'4 - Electr UW allocation ktoe'!AG$34</f>
        <v>0.1</v>
      </c>
      <c r="AI221" s="714">
        <f>'4 - Electr UW allocation ktoe'!AH$34</f>
        <v>0.1</v>
      </c>
      <c r="AJ221" s="714">
        <f>'4 - Electr UW allocation ktoe'!AI$34</f>
        <v>0.1</v>
      </c>
      <c r="AK221" s="714">
        <f>'4 - Electr UW allocation ktoe'!AJ$34</f>
        <v>0.1</v>
      </c>
      <c r="AL221" s="714">
        <f>'4 - Electr UW allocation ktoe'!AK$34</f>
        <v>0.1</v>
      </c>
      <c r="AM221" s="714">
        <f>'4 - Electr UW allocation ktoe'!AL$34</f>
        <v>0.1</v>
      </c>
      <c r="AN221" s="714">
        <f>'4 - Electr UW allocation ktoe'!AM$34</f>
        <v>0.1</v>
      </c>
      <c r="AO221" s="714">
        <f>'4 - Electr UW allocation ktoe'!AN$34</f>
        <v>0.1</v>
      </c>
      <c r="AP221" s="714">
        <f>'4 - Electr UW allocation ktoe'!AO$34</f>
        <v>0.1</v>
      </c>
      <c r="AQ221" s="714">
        <f>'4 - Electr UW allocation ktoe'!AP$34</f>
        <v>0.1</v>
      </c>
      <c r="AR221" s="714">
        <f>'4 - Electr UW allocation ktoe'!AQ$34</f>
        <v>0.1</v>
      </c>
      <c r="AS221" s="714">
        <f>'4 - Electr UW allocation ktoe'!AR$34</f>
        <v>0.1</v>
      </c>
      <c r="AT221" s="714">
        <f>'4 - Electr UW allocation ktoe'!AS$34</f>
        <v>0.1</v>
      </c>
      <c r="AU221" s="714">
        <f>'4 - Electr UW allocation ktoe'!AT$34</f>
        <v>0.1</v>
      </c>
      <c r="AV221" s="714">
        <f>'4 - Electr UW allocation ktoe'!AU$34</f>
        <v>0.1</v>
      </c>
      <c r="AW221" s="714">
        <f>'4 - Electr UW allocation ktoe'!AV$34</f>
        <v>0.1</v>
      </c>
      <c r="AX221" s="714">
        <f>'4 - Electr UW allocation ktoe'!AW$34</f>
        <v>0.1</v>
      </c>
      <c r="AY221" s="714">
        <f>'4 - Electr UW allocation ktoe'!AX$34</f>
        <v>0.1</v>
      </c>
      <c r="AZ221" s="714">
        <f>'4 - Electr UW allocation ktoe'!AY$34</f>
        <v>0.1</v>
      </c>
      <c r="BA221" s="714">
        <f>'4 - Electr UW allocation ktoe'!AZ$34</f>
        <v>0.1</v>
      </c>
      <c r="BB221" s="714">
        <f>'4 - Electr UW allocation ktoe'!BA$34</f>
        <v>0.1</v>
      </c>
      <c r="BC221" s="714">
        <f>'4 - Electr UW allocation ktoe'!BB$34</f>
        <v>0.1</v>
      </c>
      <c r="BD221" s="714">
        <f>'4 - Electr UW allocation ktoe'!BC$34</f>
        <v>0.1</v>
      </c>
      <c r="BE221" s="714">
        <f>'4 - Electr UW allocation ktoe'!BD$34</f>
        <v>0.1</v>
      </c>
      <c r="BF221" s="714">
        <f>'4 - Electr UW allocation ktoe'!BE$34</f>
        <v>0.1</v>
      </c>
      <c r="BG221" s="714">
        <f>'4 - Electr UW allocation ktoe'!BF$34</f>
        <v>0.1</v>
      </c>
      <c r="BH221" s="714">
        <f>'4 - Electr UW allocation ktoe'!BG$34</f>
        <v>0.1</v>
      </c>
      <c r="BI221" s="714">
        <f>'4 - Electr UW allocation ktoe'!BH$34</f>
        <v>0.1</v>
      </c>
    </row>
    <row r="222" spans="1:61" x14ac:dyDescent="0.2">
      <c r="A222" s="694" t="s">
        <v>6</v>
      </c>
      <c r="B222" s="694" t="s">
        <v>1013</v>
      </c>
      <c r="C222" s="694" t="s">
        <v>1019</v>
      </c>
      <c r="D222" s="694" t="s">
        <v>14</v>
      </c>
      <c r="E222" s="696" t="s">
        <v>1024</v>
      </c>
      <c r="F222" s="699" t="s">
        <v>1052</v>
      </c>
      <c r="G222" s="696" t="s">
        <v>12</v>
      </c>
      <c r="H222" s="705"/>
      <c r="I222" s="705"/>
      <c r="J222" s="705"/>
      <c r="K222" s="705"/>
      <c r="L222" s="705"/>
      <c r="M222" s="705"/>
      <c r="N222" s="705"/>
      <c r="O222" s="705"/>
      <c r="P222" s="705"/>
      <c r="Q222" s="705"/>
      <c r="R222" s="705"/>
      <c r="S222" s="705"/>
      <c r="T222" s="705"/>
      <c r="U222" s="705"/>
      <c r="V222" s="705"/>
      <c r="W222" s="705"/>
      <c r="X222" s="705"/>
      <c r="Y222" s="705"/>
      <c r="Z222" s="705"/>
      <c r="AA222" s="705"/>
      <c r="AB222" s="705"/>
      <c r="AC222" s="705"/>
      <c r="AD222" s="705"/>
      <c r="AE222" s="705"/>
      <c r="AF222" s="712">
        <f>'4 - Electr UW allocation ktoe'!AE$35</f>
        <v>0.2</v>
      </c>
      <c r="AG222" s="712">
        <f>'4 - Electr UW allocation ktoe'!AF$35</f>
        <v>0.2</v>
      </c>
      <c r="AH222" s="712">
        <f>'4 - Electr UW allocation ktoe'!AG$35</f>
        <v>0.2</v>
      </c>
      <c r="AI222" s="712">
        <f>'4 - Electr UW allocation ktoe'!AH$35</f>
        <v>0.2</v>
      </c>
      <c r="AJ222" s="712">
        <f>'4 - Electr UW allocation ktoe'!AI$35</f>
        <v>0.2</v>
      </c>
      <c r="AK222" s="712">
        <f>'4 - Electr UW allocation ktoe'!AJ$35</f>
        <v>0.2</v>
      </c>
      <c r="AL222" s="712">
        <f>'4 - Electr UW allocation ktoe'!AK$35</f>
        <v>0.2</v>
      </c>
      <c r="AM222" s="712">
        <f>'4 - Electr UW allocation ktoe'!AL$35</f>
        <v>0.2</v>
      </c>
      <c r="AN222" s="712">
        <f>'4 - Electr UW allocation ktoe'!AM$35</f>
        <v>0.2</v>
      </c>
      <c r="AO222" s="712">
        <f>'4 - Electr UW allocation ktoe'!AN$35</f>
        <v>0.2</v>
      </c>
      <c r="AP222" s="712">
        <f>'4 - Electr UW allocation ktoe'!AO$35</f>
        <v>0.2</v>
      </c>
      <c r="AQ222" s="712">
        <f>'4 - Electr UW allocation ktoe'!AP$35</f>
        <v>0.2</v>
      </c>
      <c r="AR222" s="712">
        <f>'4 - Electr UW allocation ktoe'!AQ$35</f>
        <v>0.2</v>
      </c>
      <c r="AS222" s="712">
        <f>'4 - Electr UW allocation ktoe'!AR$35</f>
        <v>0.2</v>
      </c>
      <c r="AT222" s="712">
        <f>'4 - Electr UW allocation ktoe'!AS$35</f>
        <v>0.2</v>
      </c>
      <c r="AU222" s="712">
        <f>'4 - Electr UW allocation ktoe'!AT$35</f>
        <v>0.2</v>
      </c>
      <c r="AV222" s="712">
        <f>'4 - Electr UW allocation ktoe'!AU$35</f>
        <v>0.2</v>
      </c>
      <c r="AW222" s="712">
        <f>'4 - Electr UW allocation ktoe'!AV$35</f>
        <v>0.2</v>
      </c>
      <c r="AX222" s="712">
        <f>'4 - Electr UW allocation ktoe'!AW$35</f>
        <v>0.2</v>
      </c>
      <c r="AY222" s="712">
        <f>'4 - Electr UW allocation ktoe'!AX$35</f>
        <v>0.2</v>
      </c>
      <c r="AZ222" s="712">
        <f>'4 - Electr UW allocation ktoe'!AY$35</f>
        <v>0.2</v>
      </c>
      <c r="BA222" s="712">
        <f>'4 - Electr UW allocation ktoe'!AZ$35</f>
        <v>0.2</v>
      </c>
      <c r="BB222" s="712">
        <f>'4 - Electr UW allocation ktoe'!BA$35</f>
        <v>0.2</v>
      </c>
      <c r="BC222" s="712">
        <f>'4 - Electr UW allocation ktoe'!BB$35</f>
        <v>0.2</v>
      </c>
      <c r="BD222" s="712">
        <f>'4 - Electr UW allocation ktoe'!BC$35</f>
        <v>0.2</v>
      </c>
      <c r="BE222" s="712">
        <f>'4 - Electr UW allocation ktoe'!BD$35</f>
        <v>0.2</v>
      </c>
      <c r="BF222" s="712">
        <f>'4 - Electr UW allocation ktoe'!BE$35</f>
        <v>0.2</v>
      </c>
      <c r="BG222" s="712">
        <f>'4 - Electr UW allocation ktoe'!BF$35</f>
        <v>0.2</v>
      </c>
      <c r="BH222" s="712">
        <f>'4 - Electr UW allocation ktoe'!BG$35</f>
        <v>0.2</v>
      </c>
      <c r="BI222" s="712">
        <f>'4 - Electr UW allocation ktoe'!BH$35</f>
        <v>0.2</v>
      </c>
    </row>
    <row r="223" spans="1:61" x14ac:dyDescent="0.2">
      <c r="A223" s="694" t="s">
        <v>6</v>
      </c>
      <c r="B223" s="694" t="s">
        <v>1013</v>
      </c>
      <c r="C223" s="694" t="s">
        <v>1019</v>
      </c>
      <c r="D223" s="694" t="s">
        <v>14</v>
      </c>
      <c r="E223" s="696" t="s">
        <v>1024</v>
      </c>
      <c r="F223" s="699" t="s">
        <v>1052</v>
      </c>
      <c r="G223" s="696" t="s">
        <v>13</v>
      </c>
      <c r="H223" s="705"/>
      <c r="I223" s="705"/>
      <c r="J223" s="705"/>
      <c r="K223" s="705"/>
      <c r="L223" s="705"/>
      <c r="M223" s="705"/>
      <c r="N223" s="705"/>
      <c r="O223" s="705"/>
      <c r="P223" s="705"/>
      <c r="Q223" s="705"/>
      <c r="R223" s="705"/>
      <c r="S223" s="705"/>
      <c r="T223" s="705"/>
      <c r="U223" s="705"/>
      <c r="V223" s="705"/>
      <c r="W223" s="705"/>
      <c r="X223" s="705"/>
      <c r="Y223" s="705"/>
      <c r="Z223" s="705"/>
      <c r="AA223" s="705"/>
      <c r="AB223" s="705"/>
      <c r="AC223" s="705"/>
      <c r="AD223" s="705"/>
      <c r="AE223" s="705"/>
      <c r="AF223" s="713">
        <f>'4 - Electr UW allocation ktoe'!AE$37</f>
        <v>0.15162518301610542</v>
      </c>
      <c r="AG223" s="713">
        <f>'4 - Electr UW allocation ktoe'!AF$37</f>
        <v>0.15358711566617861</v>
      </c>
      <c r="AH223" s="713">
        <f>'4 - Electr UW allocation ktoe'!AG$37</f>
        <v>0.1555490483162518</v>
      </c>
      <c r="AI223" s="713">
        <f>'4 - Electr UW allocation ktoe'!AH$37</f>
        <v>0.15751098096632501</v>
      </c>
      <c r="AJ223" s="713">
        <f>'4 - Electr UW allocation ktoe'!AI$37</f>
        <v>0.15947291361639823</v>
      </c>
      <c r="AK223" s="713">
        <f>'4 - Electr UW allocation ktoe'!AJ$37</f>
        <v>0.16143484626647142</v>
      </c>
      <c r="AL223" s="713">
        <f>'4 - Electr UW allocation ktoe'!AK$37</f>
        <v>0.16339677891654464</v>
      </c>
      <c r="AM223" s="713">
        <f>'4 - Electr UW allocation ktoe'!AL$37</f>
        <v>0.16535871156661788</v>
      </c>
      <c r="AN223" s="713">
        <f>'4 - Electr UW allocation ktoe'!AM$37</f>
        <v>0.16732064421669107</v>
      </c>
      <c r="AO223" s="713">
        <f>'4 - Electr UW allocation ktoe'!AN$37</f>
        <v>0.16928257686676429</v>
      </c>
      <c r="AP223" s="713">
        <f>'4 - Electr UW allocation ktoe'!AO$37</f>
        <v>0.17124450951683748</v>
      </c>
      <c r="AQ223" s="713">
        <f>'4 - Electr UW allocation ktoe'!AP$37</f>
        <v>0.17320644216691067</v>
      </c>
      <c r="AR223" s="713">
        <f>'4 - Electr UW allocation ktoe'!AQ$37</f>
        <v>0.17516837481698389</v>
      </c>
      <c r="AS223" s="713">
        <f>'4 - Electr UW allocation ktoe'!AR$37</f>
        <v>0.17713030746705707</v>
      </c>
      <c r="AT223" s="713">
        <f>'4 - Electr UW allocation ktoe'!AS$37</f>
        <v>0.17909224011713029</v>
      </c>
      <c r="AU223" s="713">
        <f>'4 - Electr UW allocation ktoe'!AT$37</f>
        <v>0.18105417276720348</v>
      </c>
      <c r="AV223" s="713">
        <f>'4 - Electr UW allocation ktoe'!AU$37</f>
        <v>0.18301610541727673</v>
      </c>
      <c r="AW223" s="713">
        <f>'4 - Electr UW allocation ktoe'!AV$37</f>
        <v>0.18497803806734991</v>
      </c>
      <c r="AX223" s="713">
        <f>'4 - Electr UW allocation ktoe'!AW$37</f>
        <v>0.18693997071742313</v>
      </c>
      <c r="AY223" s="713">
        <f>'4 - Electr UW allocation ktoe'!AX$37</f>
        <v>0.18890190336749635</v>
      </c>
      <c r="AZ223" s="713">
        <f>'4 - Electr UW allocation ktoe'!AY$37</f>
        <v>0.19086383601756954</v>
      </c>
      <c r="BA223" s="713">
        <f>'4 - Electr UW allocation ktoe'!AZ$37</f>
        <v>0.19282576866764276</v>
      </c>
      <c r="BB223" s="713">
        <f>'4 - Electr UW allocation ktoe'!BA$37</f>
        <v>0.194787701317716</v>
      </c>
      <c r="BC223" s="713">
        <f>'4 - Electr UW allocation ktoe'!BB$37</f>
        <v>0.19674963396778913</v>
      </c>
      <c r="BD223" s="713">
        <f>'4 - Electr UW allocation ktoe'!BC$37</f>
        <v>0.19871156661786232</v>
      </c>
      <c r="BE223" s="713">
        <f>'4 - Electr UW allocation ktoe'!BD$37</f>
        <v>0.20067349926793557</v>
      </c>
      <c r="BF223" s="713">
        <f>'4 - Electr UW allocation ktoe'!BE$37</f>
        <v>0.20263543191800878</v>
      </c>
      <c r="BG223" s="713">
        <f>'4 - Electr UW allocation ktoe'!BF$37</f>
        <v>0.20459736456808197</v>
      </c>
      <c r="BH223" s="713">
        <f>'4 - Electr UW allocation ktoe'!BG$37</f>
        <v>0.20655929721815519</v>
      </c>
      <c r="BI223" s="713">
        <f>'4 - Electr UW allocation ktoe'!BH$37</f>
        <v>0.20852122986822841</v>
      </c>
    </row>
    <row r="224" spans="1:61" x14ac:dyDescent="0.2">
      <c r="A224" s="695" t="s">
        <v>6</v>
      </c>
      <c r="B224" s="695" t="s">
        <v>1013</v>
      </c>
      <c r="C224" s="695" t="s">
        <v>1019</v>
      </c>
      <c r="D224" s="695" t="s">
        <v>18</v>
      </c>
      <c r="E224" s="695"/>
      <c r="F224" s="695"/>
      <c r="G224" s="695" t="s">
        <v>9</v>
      </c>
      <c r="H224" s="695"/>
      <c r="I224" s="695"/>
      <c r="J224" s="695"/>
      <c r="K224" s="695"/>
      <c r="L224" s="695"/>
      <c r="M224" s="695"/>
      <c r="N224" s="695"/>
      <c r="O224" s="695"/>
      <c r="P224" s="695"/>
      <c r="Q224" s="695"/>
      <c r="R224" s="695"/>
      <c r="S224" s="695"/>
      <c r="T224" s="695"/>
      <c r="U224" s="695"/>
      <c r="V224" s="695"/>
      <c r="W224" s="695"/>
      <c r="X224" s="695"/>
      <c r="Y224" s="695"/>
      <c r="Z224" s="695"/>
      <c r="AA224" s="695"/>
      <c r="AB224" s="695"/>
      <c r="AC224" s="695"/>
      <c r="AD224" s="695"/>
      <c r="AE224" s="695"/>
      <c r="AF224" s="695"/>
      <c r="AG224" s="695"/>
      <c r="AH224" s="695"/>
      <c r="AI224" s="695"/>
      <c r="AJ224" s="695"/>
      <c r="AK224" s="695"/>
      <c r="AL224" s="695"/>
      <c r="AM224" s="695"/>
      <c r="AN224" s="695"/>
      <c r="AO224" s="695"/>
      <c r="AP224" s="695"/>
      <c r="AQ224" s="695"/>
      <c r="AR224" s="695"/>
      <c r="AS224" s="695"/>
      <c r="AT224" s="695"/>
      <c r="AU224" s="695"/>
      <c r="AV224" s="695"/>
      <c r="AW224" s="695">
        <v>-3</v>
      </c>
      <c r="AX224" s="695">
        <v>-6</v>
      </c>
      <c r="AY224" s="695">
        <v>-2</v>
      </c>
      <c r="AZ224" s="695">
        <v>-2</v>
      </c>
      <c r="BA224" s="695">
        <v>-26</v>
      </c>
      <c r="BB224" s="695"/>
      <c r="BC224" s="695"/>
      <c r="BD224" s="695"/>
      <c r="BE224" s="695"/>
      <c r="BF224" s="695"/>
      <c r="BG224" s="695"/>
      <c r="BH224" s="695"/>
      <c r="BI224" s="695"/>
    </row>
    <row r="225" spans="1:61" x14ac:dyDescent="0.2">
      <c r="A225" s="694" t="s">
        <v>6</v>
      </c>
      <c r="B225" s="694" t="s">
        <v>1013</v>
      </c>
      <c r="C225" s="694" t="s">
        <v>1019</v>
      </c>
      <c r="D225" s="694" t="s">
        <v>18</v>
      </c>
      <c r="E225" s="696" t="s">
        <v>1076</v>
      </c>
      <c r="F225" s="699" t="s">
        <v>1049</v>
      </c>
      <c r="G225" s="694" t="s">
        <v>11</v>
      </c>
      <c r="H225" s="705"/>
      <c r="I225" s="705"/>
      <c r="J225" s="705"/>
      <c r="K225" s="705"/>
      <c r="L225" s="705"/>
      <c r="M225" s="705"/>
      <c r="N225" s="705"/>
      <c r="O225" s="705"/>
      <c r="P225" s="705"/>
      <c r="Q225" s="705"/>
      <c r="R225" s="705"/>
      <c r="S225" s="705"/>
      <c r="T225" s="705"/>
      <c r="U225" s="705"/>
      <c r="V225" s="705"/>
      <c r="W225" s="705"/>
      <c r="X225" s="705"/>
      <c r="Y225" s="705"/>
      <c r="Z225" s="705"/>
      <c r="AA225" s="705"/>
      <c r="AB225" s="705"/>
      <c r="AC225" s="705"/>
      <c r="AD225" s="705"/>
      <c r="AE225" s="705"/>
      <c r="AF225" s="705"/>
      <c r="AG225" s="705"/>
      <c r="AH225" s="705"/>
      <c r="AI225" s="705"/>
      <c r="AJ225" s="705"/>
      <c r="AK225" s="705"/>
      <c r="AL225" s="705"/>
      <c r="AM225" s="705"/>
      <c r="AN225" s="705"/>
      <c r="AO225" s="705"/>
      <c r="AP225" s="705"/>
      <c r="AQ225" s="705"/>
      <c r="AR225" s="705"/>
      <c r="AS225" s="705"/>
      <c r="AT225" s="705"/>
      <c r="AU225" s="705"/>
      <c r="AV225" s="705"/>
      <c r="AW225" s="712">
        <v>1</v>
      </c>
      <c r="AX225" s="712">
        <v>1</v>
      </c>
      <c r="AY225" s="712">
        <v>1</v>
      </c>
      <c r="AZ225" s="712">
        <v>1</v>
      </c>
      <c r="BA225" s="712">
        <v>1</v>
      </c>
      <c r="BB225" s="705"/>
      <c r="BC225" s="705"/>
      <c r="BD225" s="705"/>
      <c r="BE225" s="705"/>
      <c r="BF225" s="705"/>
      <c r="BG225" s="705"/>
      <c r="BH225" s="705"/>
      <c r="BI225" s="705"/>
    </row>
    <row r="226" spans="1:61" x14ac:dyDescent="0.2">
      <c r="A226" s="694" t="s">
        <v>6</v>
      </c>
      <c r="B226" s="694" t="s">
        <v>1013</v>
      </c>
      <c r="C226" s="694" t="s">
        <v>1019</v>
      </c>
      <c r="D226" s="694" t="s">
        <v>18</v>
      </c>
      <c r="E226" s="696" t="s">
        <v>1076</v>
      </c>
      <c r="F226" s="699" t="s">
        <v>1049</v>
      </c>
      <c r="G226" s="696" t="s">
        <v>12</v>
      </c>
      <c r="H226" s="705"/>
      <c r="I226" s="705"/>
      <c r="J226" s="705"/>
      <c r="K226" s="705"/>
      <c r="L226" s="705"/>
      <c r="M226" s="705"/>
      <c r="N226" s="705"/>
      <c r="O226" s="705"/>
      <c r="P226" s="705"/>
      <c r="Q226" s="705"/>
      <c r="R226" s="705"/>
      <c r="S226" s="705"/>
      <c r="T226" s="705"/>
      <c r="U226" s="705"/>
      <c r="V226" s="705"/>
      <c r="W226" s="705"/>
      <c r="X226" s="705"/>
      <c r="Y226" s="705"/>
      <c r="Z226" s="705"/>
      <c r="AA226" s="705"/>
      <c r="AB226" s="705"/>
      <c r="AC226" s="705"/>
      <c r="AD226" s="705"/>
      <c r="AE226" s="705"/>
      <c r="AF226" s="705"/>
      <c r="AG226" s="705"/>
      <c r="AH226" s="705"/>
      <c r="AI226" s="705"/>
      <c r="AJ226" s="705"/>
      <c r="AK226" s="705"/>
      <c r="AL226" s="705"/>
      <c r="AM226" s="705"/>
      <c r="AN226" s="705"/>
      <c r="AO226" s="705"/>
      <c r="AP226" s="705"/>
      <c r="AQ226" s="705"/>
      <c r="AR226" s="705"/>
      <c r="AS226" s="705"/>
      <c r="AT226" s="705"/>
      <c r="AU226" s="705"/>
      <c r="AV226" s="705"/>
      <c r="AW226" s="712">
        <f>'3 Heat eta and phi'!AS$50</f>
        <v>1</v>
      </c>
      <c r="AX226" s="712">
        <f>'3 Heat eta and phi'!AT$50</f>
        <v>1</v>
      </c>
      <c r="AY226" s="712">
        <f>'3 Heat eta and phi'!AU$50</f>
        <v>1</v>
      </c>
      <c r="AZ226" s="712">
        <f>'3 Heat eta and phi'!AV$50</f>
        <v>1</v>
      </c>
      <c r="BA226" s="712">
        <f>'3 Heat eta and phi'!AW$50</f>
        <v>1</v>
      </c>
      <c r="BB226" s="705"/>
      <c r="BC226" s="705"/>
      <c r="BD226" s="705"/>
      <c r="BE226" s="705"/>
      <c r="BF226" s="705"/>
      <c r="BG226" s="705"/>
      <c r="BH226" s="705"/>
      <c r="BI226" s="705"/>
    </row>
    <row r="227" spans="1:61" x14ac:dyDescent="0.2">
      <c r="A227" s="694" t="s">
        <v>6</v>
      </c>
      <c r="B227" s="694" t="s">
        <v>1013</v>
      </c>
      <c r="C227" s="694" t="s">
        <v>1019</v>
      </c>
      <c r="D227" s="694" t="s">
        <v>18</v>
      </c>
      <c r="E227" s="696" t="s">
        <v>1076</v>
      </c>
      <c r="F227" s="699" t="s">
        <v>1049</v>
      </c>
      <c r="G227" s="696" t="s">
        <v>13</v>
      </c>
      <c r="H227" s="705"/>
      <c r="I227" s="705"/>
      <c r="J227" s="705"/>
      <c r="K227" s="705"/>
      <c r="L227" s="705"/>
      <c r="M227" s="705"/>
      <c r="N227" s="705"/>
      <c r="O227" s="705"/>
      <c r="P227" s="705"/>
      <c r="Q227" s="705"/>
      <c r="R227" s="705"/>
      <c r="S227" s="705"/>
      <c r="T227" s="705"/>
      <c r="U227" s="705"/>
      <c r="V227" s="705"/>
      <c r="W227" s="705"/>
      <c r="X227" s="705"/>
      <c r="Y227" s="705"/>
      <c r="Z227" s="705"/>
      <c r="AA227" s="705"/>
      <c r="AB227" s="705"/>
      <c r="AC227" s="705"/>
      <c r="AD227" s="705"/>
      <c r="AE227" s="705"/>
      <c r="AF227" s="705"/>
      <c r="AG227" s="705"/>
      <c r="AH227" s="705"/>
      <c r="AI227" s="705"/>
      <c r="AJ227" s="705"/>
      <c r="AK227" s="705"/>
      <c r="AL227" s="705"/>
      <c r="AM227" s="705"/>
      <c r="AN227" s="705"/>
      <c r="AO227" s="705"/>
      <c r="AP227" s="705"/>
      <c r="AQ227" s="705"/>
      <c r="AR227" s="705"/>
      <c r="AS227" s="705"/>
      <c r="AT227" s="705"/>
      <c r="AU227" s="705"/>
      <c r="AV227" s="705"/>
      <c r="AW227" s="713">
        <f>'3 Heat eta and phi'!AS$23</f>
        <v>0.24085488409486799</v>
      </c>
      <c r="AX227" s="713">
        <f>'3 Heat eta and phi'!AT$23</f>
        <v>0.23998392067533172</v>
      </c>
      <c r="AY227" s="713">
        <f>'3 Heat eta and phi'!AU$23</f>
        <v>0.23971593193085891</v>
      </c>
      <c r="AZ227" s="713">
        <f>'3 Heat eta and phi'!AV$23</f>
        <v>0.24011791504756808</v>
      </c>
      <c r="BA227" s="713">
        <f>'3 Heat eta and phi'!AW$23</f>
        <v>0.23978292911697718</v>
      </c>
      <c r="BB227" s="705"/>
      <c r="BC227" s="705"/>
      <c r="BD227" s="705"/>
      <c r="BE227" s="705"/>
      <c r="BF227" s="705"/>
      <c r="BG227" s="705"/>
      <c r="BH227" s="705"/>
      <c r="BI227" s="705"/>
    </row>
    <row r="228" spans="1:61" x14ac:dyDescent="0.2">
      <c r="A228" s="695" t="s">
        <v>6</v>
      </c>
      <c r="B228" s="695" t="s">
        <v>1013</v>
      </c>
      <c r="C228" s="695" t="s">
        <v>1072</v>
      </c>
      <c r="D228" s="695" t="s">
        <v>15</v>
      </c>
      <c r="E228" s="695"/>
      <c r="F228" s="695"/>
      <c r="G228" s="695" t="s">
        <v>9</v>
      </c>
      <c r="H228" s="695"/>
      <c r="I228" s="695"/>
      <c r="J228" s="695"/>
      <c r="K228" s="695"/>
      <c r="L228" s="695"/>
      <c r="M228" s="695"/>
      <c r="N228" s="695"/>
      <c r="O228" s="695"/>
      <c r="P228" s="695"/>
      <c r="Q228" s="695"/>
      <c r="R228" s="695"/>
      <c r="S228" s="695"/>
      <c r="T228" s="695"/>
      <c r="U228" s="695"/>
      <c r="V228" s="695"/>
      <c r="W228" s="695"/>
      <c r="X228" s="695"/>
      <c r="Y228" s="695"/>
      <c r="Z228" s="695"/>
      <c r="AA228" s="695"/>
      <c r="AB228" s="695"/>
      <c r="AC228" s="695"/>
      <c r="AD228" s="695"/>
      <c r="AE228" s="695"/>
      <c r="AF228" s="695"/>
      <c r="AG228" s="695"/>
      <c r="AH228" s="695"/>
      <c r="AI228" s="695"/>
      <c r="AJ228" s="695"/>
      <c r="AK228" s="695"/>
      <c r="AL228" s="695"/>
      <c r="AM228" s="695"/>
      <c r="AN228" s="695"/>
      <c r="AO228" s="695"/>
      <c r="AP228" s="695"/>
      <c r="AQ228" s="695"/>
      <c r="AR228" s="695">
        <v>-46</v>
      </c>
      <c r="AS228" s="695">
        <v>-35</v>
      </c>
      <c r="AT228" s="695">
        <v>-33</v>
      </c>
      <c r="AU228" s="695">
        <v>-17</v>
      </c>
      <c r="AV228" s="695">
        <v>-6</v>
      </c>
      <c r="AW228" s="695"/>
      <c r="AX228" s="695"/>
      <c r="AY228" s="695"/>
      <c r="AZ228" s="695"/>
      <c r="BA228" s="695"/>
      <c r="BB228" s="695"/>
      <c r="BC228" s="695"/>
      <c r="BD228" s="695"/>
      <c r="BE228" s="695"/>
      <c r="BF228" s="695"/>
      <c r="BG228" s="695"/>
      <c r="BH228" s="695"/>
      <c r="BI228" s="695"/>
    </row>
    <row r="229" spans="1:61" x14ac:dyDescent="0.2">
      <c r="A229" s="694" t="s">
        <v>6</v>
      </c>
      <c r="B229" s="694" t="s">
        <v>1013</v>
      </c>
      <c r="C229" s="694" t="s">
        <v>1072</v>
      </c>
      <c r="D229" s="694" t="s">
        <v>15</v>
      </c>
      <c r="E229" s="696" t="s">
        <v>1076</v>
      </c>
      <c r="F229" s="699" t="s">
        <v>1053</v>
      </c>
      <c r="G229" s="694" t="s">
        <v>11</v>
      </c>
      <c r="H229" s="705"/>
      <c r="I229" s="705"/>
      <c r="J229" s="705"/>
      <c r="K229" s="705"/>
      <c r="L229" s="705"/>
      <c r="M229" s="705"/>
      <c r="N229" s="705"/>
      <c r="O229" s="705"/>
      <c r="P229" s="705"/>
      <c r="Q229" s="705"/>
      <c r="R229" s="705"/>
      <c r="S229" s="705"/>
      <c r="T229" s="705"/>
      <c r="U229" s="705"/>
      <c r="V229" s="705"/>
      <c r="W229" s="705"/>
      <c r="X229" s="705"/>
      <c r="Y229" s="705"/>
      <c r="Z229" s="705"/>
      <c r="AA229" s="705"/>
      <c r="AB229" s="705"/>
      <c r="AC229" s="705"/>
      <c r="AD229" s="705"/>
      <c r="AE229" s="705"/>
      <c r="AF229" s="705"/>
      <c r="AG229" s="705"/>
      <c r="AH229" s="705"/>
      <c r="AI229" s="705"/>
      <c r="AJ229" s="705"/>
      <c r="AK229" s="705"/>
      <c r="AL229" s="705"/>
      <c r="AM229" s="705"/>
      <c r="AN229" s="705"/>
      <c r="AO229" s="705"/>
      <c r="AP229" s="705"/>
      <c r="AQ229" s="705"/>
      <c r="AR229" s="694">
        <v>1</v>
      </c>
      <c r="AS229" s="694">
        <v>1</v>
      </c>
      <c r="AT229" s="694">
        <v>1</v>
      </c>
      <c r="AU229" s="694">
        <v>1</v>
      </c>
      <c r="AV229" s="694">
        <v>1</v>
      </c>
      <c r="AW229" s="705"/>
      <c r="AX229" s="705"/>
      <c r="AY229" s="705"/>
      <c r="AZ229" s="705"/>
      <c r="BA229" s="705"/>
      <c r="BB229" s="705"/>
      <c r="BC229" s="705"/>
      <c r="BD229" s="705"/>
      <c r="BE229" s="705"/>
      <c r="BF229" s="705"/>
      <c r="BG229" s="705"/>
      <c r="BH229" s="705"/>
      <c r="BI229" s="705"/>
    </row>
    <row r="230" spans="1:61" x14ac:dyDescent="0.2">
      <c r="A230" s="694" t="s">
        <v>6</v>
      </c>
      <c r="B230" s="694" t="s">
        <v>1013</v>
      </c>
      <c r="C230" s="694" t="s">
        <v>1072</v>
      </c>
      <c r="D230" s="694" t="s">
        <v>15</v>
      </c>
      <c r="E230" s="696" t="s">
        <v>1076</v>
      </c>
      <c r="F230" s="699" t="s">
        <v>1053</v>
      </c>
      <c r="G230" s="696" t="s">
        <v>12</v>
      </c>
      <c r="H230" s="705"/>
      <c r="I230" s="705"/>
      <c r="J230" s="705"/>
      <c r="K230" s="705"/>
      <c r="L230" s="705"/>
      <c r="M230" s="705"/>
      <c r="N230" s="705"/>
      <c r="O230" s="705"/>
      <c r="P230" s="705"/>
      <c r="Q230" s="705"/>
      <c r="R230" s="705"/>
      <c r="S230" s="705"/>
      <c r="T230" s="705"/>
      <c r="U230" s="705"/>
      <c r="V230" s="705"/>
      <c r="W230" s="705"/>
      <c r="X230" s="705"/>
      <c r="Y230" s="705"/>
      <c r="Z230" s="705"/>
      <c r="AA230" s="705"/>
      <c r="AB230" s="705"/>
      <c r="AC230" s="705"/>
      <c r="AD230" s="705"/>
      <c r="AE230" s="705"/>
      <c r="AF230" s="705"/>
      <c r="AG230" s="705"/>
      <c r="AH230" s="705"/>
      <c r="AI230" s="705"/>
      <c r="AJ230" s="705"/>
      <c r="AK230" s="705"/>
      <c r="AL230" s="705"/>
      <c r="AM230" s="705"/>
      <c r="AN230" s="705"/>
      <c r="AO230" s="705"/>
      <c r="AP230" s="705"/>
      <c r="AQ230" s="705"/>
      <c r="AR230" s="715">
        <f>'3 Heat eta and phi'!AN$20</f>
        <v>0.39361997933234427</v>
      </c>
      <c r="AS230" s="715">
        <f>'3 Heat eta and phi'!AO$20</f>
        <v>0.40715832414469166</v>
      </c>
      <c r="AT230" s="715">
        <f>'3 Heat eta and phi'!AP$20</f>
        <v>0.41465054901440324</v>
      </c>
      <c r="AU230" s="715">
        <f>'3 Heat eta and phi'!AQ$20</f>
        <v>0.40584455533179142</v>
      </c>
      <c r="AV230" s="715">
        <f>'3 Heat eta and phi'!AR$20</f>
        <v>0.4151583306213521</v>
      </c>
      <c r="AW230" s="705"/>
      <c r="AX230" s="705"/>
      <c r="AY230" s="705"/>
      <c r="AZ230" s="705"/>
      <c r="BA230" s="705"/>
      <c r="BB230" s="705"/>
      <c r="BC230" s="705"/>
      <c r="BD230" s="705"/>
      <c r="BE230" s="705"/>
      <c r="BF230" s="705"/>
      <c r="BG230" s="705"/>
      <c r="BH230" s="705"/>
      <c r="BI230" s="705"/>
    </row>
    <row r="231" spans="1:61" x14ac:dyDescent="0.2">
      <c r="A231" s="694" t="s">
        <v>6</v>
      </c>
      <c r="B231" s="694" t="s">
        <v>1013</v>
      </c>
      <c r="C231" s="694" t="s">
        <v>1072</v>
      </c>
      <c r="D231" s="694" t="s">
        <v>15</v>
      </c>
      <c r="E231" s="696" t="s">
        <v>1076</v>
      </c>
      <c r="F231" s="699" t="s">
        <v>1053</v>
      </c>
      <c r="G231" s="696" t="s">
        <v>13</v>
      </c>
      <c r="H231" s="705"/>
      <c r="I231" s="705"/>
      <c r="J231" s="705"/>
      <c r="K231" s="705"/>
      <c r="L231" s="705"/>
      <c r="M231" s="705"/>
      <c r="N231" s="705"/>
      <c r="O231" s="705"/>
      <c r="P231" s="705"/>
      <c r="Q231" s="705"/>
      <c r="R231" s="705"/>
      <c r="S231" s="705"/>
      <c r="T231" s="705"/>
      <c r="U231" s="705"/>
      <c r="V231" s="705"/>
      <c r="W231" s="705"/>
      <c r="X231" s="705"/>
      <c r="Y231" s="705"/>
      <c r="Z231" s="705"/>
      <c r="AA231" s="705"/>
      <c r="AB231" s="705"/>
      <c r="AC231" s="705"/>
      <c r="AD231" s="705"/>
      <c r="AE231" s="705"/>
      <c r="AF231" s="705"/>
      <c r="AG231" s="705"/>
      <c r="AH231" s="705"/>
      <c r="AI231" s="705"/>
      <c r="AJ231" s="705"/>
      <c r="AK231" s="705"/>
      <c r="AL231" s="705"/>
      <c r="AM231" s="705"/>
      <c r="AN231" s="705"/>
      <c r="AO231" s="705"/>
      <c r="AP231" s="705"/>
      <c r="AQ231" s="705"/>
      <c r="AR231" s="715">
        <f>'3 Heat eta and phi'!AN$24</f>
        <v>0.40329740012682325</v>
      </c>
      <c r="AS231" s="715">
        <f>'3 Heat eta and phi'!AO$24</f>
        <v>0.40091946734305661</v>
      </c>
      <c r="AT231" s="715">
        <f>'3 Heat eta and phi'!AP$24</f>
        <v>0.40070809554005504</v>
      </c>
      <c r="AU231" s="715">
        <f>'3 Heat eta and phi'!AQ$24</f>
        <v>0.40012682308180103</v>
      </c>
      <c r="AV231" s="715">
        <f>'3 Heat eta and phi'!AR$24</f>
        <v>0.40097231029380687</v>
      </c>
      <c r="AW231" s="705"/>
      <c r="AX231" s="705"/>
      <c r="AY231" s="705"/>
      <c r="AZ231" s="705"/>
      <c r="BA231" s="705"/>
      <c r="BB231" s="705"/>
      <c r="BC231" s="705"/>
      <c r="BD231" s="705"/>
      <c r="BE231" s="705"/>
      <c r="BF231" s="705"/>
      <c r="BG231" s="705"/>
      <c r="BH231" s="705"/>
      <c r="BI231" s="705"/>
    </row>
  </sheetData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BP169"/>
  <sheetViews>
    <sheetView topLeftCell="A10" workbookViewId="0">
      <selection activeCell="E176" sqref="E176"/>
    </sheetView>
  </sheetViews>
  <sheetFormatPr defaultColWidth="11" defaultRowHeight="15.75" x14ac:dyDescent="0.25"/>
  <sheetData>
    <row r="3" spans="5:68" x14ac:dyDescent="0.25">
      <c r="G3" t="s">
        <v>388</v>
      </c>
    </row>
    <row r="8" spans="5:68" x14ac:dyDescent="0.25">
      <c r="G8" s="193" t="s">
        <v>14</v>
      </c>
      <c r="J8" s="193" t="s">
        <v>396</v>
      </c>
    </row>
    <row r="9" spans="5:68" x14ac:dyDescent="0.25">
      <c r="G9">
        <v>1950</v>
      </c>
      <c r="H9">
        <v>11.6</v>
      </c>
      <c r="I9" t="s">
        <v>389</v>
      </c>
      <c r="J9">
        <v>1950</v>
      </c>
      <c r="K9" s="194">
        <v>0.88700000000000001</v>
      </c>
      <c r="L9" t="s">
        <v>389</v>
      </c>
    </row>
    <row r="10" spans="5:68" x14ac:dyDescent="0.25">
      <c r="G10">
        <v>2000</v>
      </c>
      <c r="H10">
        <v>25</v>
      </c>
      <c r="I10" t="s">
        <v>389</v>
      </c>
      <c r="J10">
        <v>1970</v>
      </c>
      <c r="K10">
        <v>1.1000000000000001</v>
      </c>
      <c r="L10" t="s">
        <v>389</v>
      </c>
      <c r="M10" t="s">
        <v>398</v>
      </c>
    </row>
    <row r="12" spans="5:68" x14ac:dyDescent="0.25">
      <c r="G12" t="s">
        <v>393</v>
      </c>
    </row>
    <row r="16" spans="5:68" x14ac:dyDescent="0.25">
      <c r="E16">
        <v>1950</v>
      </c>
      <c r="F16">
        <v>1951</v>
      </c>
      <c r="G16">
        <v>1952</v>
      </c>
      <c r="H16">
        <v>1953</v>
      </c>
      <c r="I16">
        <v>1954</v>
      </c>
      <c r="J16">
        <v>1955</v>
      </c>
      <c r="K16">
        <v>1956</v>
      </c>
      <c r="L16">
        <v>1957</v>
      </c>
      <c r="M16">
        <v>1958</v>
      </c>
      <c r="N16">
        <v>1959</v>
      </c>
      <c r="O16">
        <v>1960</v>
      </c>
      <c r="P16">
        <v>1961</v>
      </c>
      <c r="Q16">
        <v>1962</v>
      </c>
      <c r="R16">
        <v>1963</v>
      </c>
      <c r="S16">
        <v>1964</v>
      </c>
      <c r="T16">
        <v>1965</v>
      </c>
      <c r="U16">
        <v>1966</v>
      </c>
      <c r="V16">
        <v>1967</v>
      </c>
      <c r="W16">
        <v>1968</v>
      </c>
      <c r="X16">
        <v>1969</v>
      </c>
      <c r="Y16">
        <v>1970</v>
      </c>
      <c r="Z16">
        <v>1971</v>
      </c>
      <c r="AA16">
        <v>1972</v>
      </c>
      <c r="AB16">
        <v>1973</v>
      </c>
      <c r="AC16">
        <v>1974</v>
      </c>
      <c r="AD16">
        <v>1975</v>
      </c>
      <c r="AE16">
        <v>1976</v>
      </c>
      <c r="AF16">
        <v>1977</v>
      </c>
      <c r="AG16">
        <v>1978</v>
      </c>
      <c r="AH16">
        <v>1979</v>
      </c>
      <c r="AI16">
        <v>1980</v>
      </c>
      <c r="AJ16">
        <v>1981</v>
      </c>
      <c r="AK16">
        <v>1982</v>
      </c>
      <c r="AL16">
        <v>1983</v>
      </c>
      <c r="AM16">
        <v>1984</v>
      </c>
      <c r="AN16">
        <v>1985</v>
      </c>
      <c r="AO16">
        <v>1986</v>
      </c>
      <c r="AP16">
        <v>1987</v>
      </c>
      <c r="AQ16">
        <v>1988</v>
      </c>
      <c r="AR16">
        <v>1989</v>
      </c>
      <c r="AS16">
        <v>1990</v>
      </c>
      <c r="AT16">
        <v>1991</v>
      </c>
      <c r="AU16">
        <v>1992</v>
      </c>
      <c r="AV16">
        <v>1993</v>
      </c>
      <c r="AW16">
        <v>1994</v>
      </c>
      <c r="AX16">
        <v>1995</v>
      </c>
      <c r="AY16">
        <v>1996</v>
      </c>
      <c r="AZ16">
        <v>1997</v>
      </c>
      <c r="BA16">
        <v>1998</v>
      </c>
      <c r="BB16">
        <v>1999</v>
      </c>
      <c r="BC16">
        <v>2000</v>
      </c>
      <c r="BD16">
        <v>2001</v>
      </c>
      <c r="BE16">
        <v>2002</v>
      </c>
      <c r="BF16">
        <v>2003</v>
      </c>
      <c r="BG16">
        <v>2004</v>
      </c>
      <c r="BH16">
        <v>2005</v>
      </c>
      <c r="BI16">
        <v>2006</v>
      </c>
      <c r="BJ16">
        <v>2007</v>
      </c>
      <c r="BK16">
        <v>2008</v>
      </c>
      <c r="BL16">
        <v>2009</v>
      </c>
      <c r="BM16">
        <v>2010</v>
      </c>
      <c r="BN16">
        <v>2011</v>
      </c>
      <c r="BO16">
        <v>2012</v>
      </c>
      <c r="BP16">
        <v>2013</v>
      </c>
    </row>
    <row r="17" spans="1:68" x14ac:dyDescent="0.25">
      <c r="A17" t="s">
        <v>397</v>
      </c>
      <c r="D17" s="190" t="s">
        <v>390</v>
      </c>
      <c r="E17" s="180">
        <v>11.6</v>
      </c>
      <c r="F17">
        <f>$E17 + (F$16-$E$16) / ($BC$16-$E$16) * ($BC17-$E17)</f>
        <v>11.868</v>
      </c>
      <c r="G17">
        <f t="shared" ref="G17:BP17" si="0">$E17 + (G$16-$E$16) / ($BC$16-$E$16) * ($BC17-$E17)</f>
        <v>12.135999999999999</v>
      </c>
      <c r="H17">
        <f t="shared" si="0"/>
        <v>12.404</v>
      </c>
      <c r="I17">
        <f t="shared" si="0"/>
        <v>12.672000000000001</v>
      </c>
      <c r="J17">
        <f t="shared" si="0"/>
        <v>12.94</v>
      </c>
      <c r="K17">
        <f t="shared" si="0"/>
        <v>13.208</v>
      </c>
      <c r="L17">
        <f t="shared" si="0"/>
        <v>13.475999999999999</v>
      </c>
      <c r="M17">
        <f t="shared" si="0"/>
        <v>13.744</v>
      </c>
      <c r="N17">
        <f t="shared" si="0"/>
        <v>14.012</v>
      </c>
      <c r="O17">
        <f t="shared" si="0"/>
        <v>14.28</v>
      </c>
      <c r="P17">
        <f t="shared" si="0"/>
        <v>14.548</v>
      </c>
      <c r="Q17">
        <f t="shared" si="0"/>
        <v>14.815999999999999</v>
      </c>
      <c r="R17">
        <f t="shared" si="0"/>
        <v>15.084</v>
      </c>
      <c r="S17">
        <f t="shared" si="0"/>
        <v>15.352</v>
      </c>
      <c r="T17">
        <f t="shared" si="0"/>
        <v>15.62</v>
      </c>
      <c r="U17">
        <f t="shared" si="0"/>
        <v>15.888</v>
      </c>
      <c r="V17">
        <f t="shared" si="0"/>
        <v>16.155999999999999</v>
      </c>
      <c r="W17">
        <f t="shared" si="0"/>
        <v>16.423999999999999</v>
      </c>
      <c r="X17">
        <f t="shared" si="0"/>
        <v>16.692</v>
      </c>
      <c r="Y17">
        <f t="shared" si="0"/>
        <v>16.96</v>
      </c>
      <c r="Z17">
        <f t="shared" si="0"/>
        <v>17.228000000000002</v>
      </c>
      <c r="AA17">
        <f t="shared" si="0"/>
        <v>17.495999999999999</v>
      </c>
      <c r="AB17">
        <f t="shared" si="0"/>
        <v>17.763999999999999</v>
      </c>
      <c r="AC17">
        <f t="shared" si="0"/>
        <v>18.032</v>
      </c>
      <c r="AD17">
        <f t="shared" si="0"/>
        <v>18.3</v>
      </c>
      <c r="AE17">
        <f t="shared" si="0"/>
        <v>18.568000000000001</v>
      </c>
      <c r="AF17">
        <f t="shared" si="0"/>
        <v>18.835999999999999</v>
      </c>
      <c r="AG17">
        <f t="shared" si="0"/>
        <v>19.103999999999999</v>
      </c>
      <c r="AH17">
        <f t="shared" si="0"/>
        <v>19.372</v>
      </c>
      <c r="AI17">
        <f t="shared" si="0"/>
        <v>19.64</v>
      </c>
      <c r="AJ17">
        <f t="shared" si="0"/>
        <v>19.908000000000001</v>
      </c>
      <c r="AK17">
        <f t="shared" si="0"/>
        <v>20.176000000000002</v>
      </c>
      <c r="AL17">
        <f t="shared" si="0"/>
        <v>20.444000000000003</v>
      </c>
      <c r="AM17">
        <f t="shared" si="0"/>
        <v>20.712</v>
      </c>
      <c r="AN17">
        <f t="shared" si="0"/>
        <v>20.979999999999997</v>
      </c>
      <c r="AO17">
        <f t="shared" si="0"/>
        <v>21.247999999999998</v>
      </c>
      <c r="AP17">
        <f t="shared" si="0"/>
        <v>21.515999999999998</v>
      </c>
      <c r="AQ17">
        <f t="shared" si="0"/>
        <v>21.783999999999999</v>
      </c>
      <c r="AR17">
        <f t="shared" si="0"/>
        <v>22.052</v>
      </c>
      <c r="AS17">
        <f t="shared" si="0"/>
        <v>22.32</v>
      </c>
      <c r="AT17">
        <f t="shared" si="0"/>
        <v>22.588000000000001</v>
      </c>
      <c r="AU17">
        <f t="shared" si="0"/>
        <v>22.856000000000002</v>
      </c>
      <c r="AV17">
        <f t="shared" si="0"/>
        <v>23.124000000000002</v>
      </c>
      <c r="AW17">
        <f t="shared" si="0"/>
        <v>23.391999999999999</v>
      </c>
      <c r="AX17">
        <f t="shared" si="0"/>
        <v>23.66</v>
      </c>
      <c r="AY17">
        <f t="shared" si="0"/>
        <v>23.928000000000001</v>
      </c>
      <c r="AZ17">
        <f t="shared" si="0"/>
        <v>24.195999999999998</v>
      </c>
      <c r="BA17">
        <f t="shared" si="0"/>
        <v>24.463999999999999</v>
      </c>
      <c r="BB17">
        <f t="shared" si="0"/>
        <v>24.731999999999999</v>
      </c>
      <c r="BC17" s="180">
        <v>25</v>
      </c>
      <c r="BD17">
        <f t="shared" si="0"/>
        <v>25.268000000000001</v>
      </c>
      <c r="BE17">
        <f t="shared" si="0"/>
        <v>25.536000000000001</v>
      </c>
      <c r="BF17">
        <f t="shared" si="0"/>
        <v>25.804000000000002</v>
      </c>
      <c r="BG17">
        <f t="shared" si="0"/>
        <v>26.072000000000003</v>
      </c>
      <c r="BH17">
        <f t="shared" si="0"/>
        <v>26.340000000000003</v>
      </c>
      <c r="BI17">
        <f t="shared" si="0"/>
        <v>26.608000000000004</v>
      </c>
      <c r="BJ17">
        <f t="shared" si="0"/>
        <v>26.875999999999998</v>
      </c>
      <c r="BK17">
        <f t="shared" si="0"/>
        <v>27.143999999999998</v>
      </c>
      <c r="BL17">
        <f t="shared" si="0"/>
        <v>27.411999999999999</v>
      </c>
      <c r="BM17">
        <f t="shared" si="0"/>
        <v>27.68</v>
      </c>
      <c r="BN17">
        <f t="shared" si="0"/>
        <v>27.948</v>
      </c>
      <c r="BO17">
        <f t="shared" si="0"/>
        <v>28.216000000000001</v>
      </c>
      <c r="BP17">
        <f t="shared" si="0"/>
        <v>28.484000000000002</v>
      </c>
    </row>
    <row r="18" spans="1:68" x14ac:dyDescent="0.25">
      <c r="D18" s="190" t="s">
        <v>391</v>
      </c>
      <c r="E18">
        <v>0.2</v>
      </c>
      <c r="F18">
        <v>0.2</v>
      </c>
      <c r="G18">
        <v>0.2</v>
      </c>
      <c r="H18">
        <v>0.2</v>
      </c>
      <c r="I18">
        <v>0.2</v>
      </c>
      <c r="J18">
        <v>0.2</v>
      </c>
      <c r="K18">
        <v>0.2</v>
      </c>
      <c r="L18">
        <v>0.2</v>
      </c>
      <c r="M18">
        <v>0.2</v>
      </c>
      <c r="N18">
        <v>0.2</v>
      </c>
      <c r="O18">
        <v>0.2</v>
      </c>
      <c r="P18">
        <v>0.2</v>
      </c>
      <c r="Q18">
        <v>0.2</v>
      </c>
      <c r="R18">
        <v>0.2</v>
      </c>
      <c r="S18">
        <v>0.2</v>
      </c>
      <c r="T18">
        <v>0.2</v>
      </c>
      <c r="U18">
        <v>0.2</v>
      </c>
      <c r="V18">
        <v>0.2</v>
      </c>
      <c r="W18">
        <v>0.2</v>
      </c>
      <c r="X18">
        <v>0.2</v>
      </c>
      <c r="Y18">
        <v>0.2</v>
      </c>
      <c r="Z18">
        <v>0.2</v>
      </c>
      <c r="AA18">
        <v>0.2</v>
      </c>
      <c r="AB18">
        <v>0.2</v>
      </c>
      <c r="AC18">
        <v>0.2</v>
      </c>
      <c r="AD18">
        <v>0.2</v>
      </c>
      <c r="AE18">
        <v>0.2</v>
      </c>
      <c r="AF18">
        <v>0.2</v>
      </c>
      <c r="AG18">
        <v>0.2</v>
      </c>
      <c r="AH18">
        <v>0.2</v>
      </c>
      <c r="AI18">
        <v>0.2</v>
      </c>
      <c r="AJ18">
        <v>0.2</v>
      </c>
      <c r="AK18">
        <v>0.2</v>
      </c>
      <c r="AL18">
        <v>0.2</v>
      </c>
      <c r="AM18">
        <v>0.2</v>
      </c>
      <c r="AN18">
        <v>0.2</v>
      </c>
      <c r="AO18">
        <v>0.2</v>
      </c>
      <c r="AP18">
        <v>0.2</v>
      </c>
      <c r="AQ18">
        <v>0.2</v>
      </c>
      <c r="AR18">
        <v>0.2</v>
      </c>
      <c r="AS18">
        <v>0.2</v>
      </c>
      <c r="AT18">
        <v>0.2</v>
      </c>
      <c r="AU18">
        <v>0.2</v>
      </c>
      <c r="AV18">
        <v>0.2</v>
      </c>
      <c r="AW18">
        <v>0.2</v>
      </c>
      <c r="AX18">
        <v>0.2</v>
      </c>
      <c r="AY18">
        <v>0.2</v>
      </c>
      <c r="AZ18">
        <v>0.2</v>
      </c>
      <c r="BA18">
        <v>0.2</v>
      </c>
      <c r="BB18">
        <v>0.2</v>
      </c>
      <c r="BC18">
        <v>0.2</v>
      </c>
      <c r="BD18">
        <v>0.2</v>
      </c>
      <c r="BE18">
        <v>0.2</v>
      </c>
      <c r="BF18">
        <v>0.2</v>
      </c>
      <c r="BG18">
        <v>0.2</v>
      </c>
      <c r="BH18">
        <v>0.2</v>
      </c>
      <c r="BI18">
        <v>0.2</v>
      </c>
      <c r="BJ18">
        <v>0.2</v>
      </c>
      <c r="BK18">
        <v>0.2</v>
      </c>
      <c r="BL18">
        <v>0.2</v>
      </c>
      <c r="BM18">
        <v>0.2</v>
      </c>
      <c r="BN18">
        <v>0.2</v>
      </c>
      <c r="BO18">
        <v>0.2</v>
      </c>
      <c r="BP18">
        <v>0.2</v>
      </c>
    </row>
    <row r="19" spans="1:68" x14ac:dyDescent="0.25">
      <c r="D19" s="190" t="s">
        <v>392</v>
      </c>
      <c r="E19">
        <f>E17/683/E18</f>
        <v>8.4919472913616387E-2</v>
      </c>
      <c r="F19">
        <f t="shared" ref="F19:BP19" si="1">F17/683/F18</f>
        <v>8.688140556368959E-2</v>
      </c>
      <c r="G19">
        <f t="shared" si="1"/>
        <v>8.8843338213762807E-2</v>
      </c>
      <c r="H19">
        <f t="shared" si="1"/>
        <v>9.080527086383601E-2</v>
      </c>
      <c r="I19">
        <f t="shared" si="1"/>
        <v>9.2767203513909213E-2</v>
      </c>
      <c r="J19">
        <f t="shared" si="1"/>
        <v>9.4729136163982416E-2</v>
      </c>
      <c r="K19">
        <f t="shared" si="1"/>
        <v>9.6691068814055633E-2</v>
      </c>
      <c r="L19">
        <f t="shared" si="1"/>
        <v>9.8653001464128837E-2</v>
      </c>
      <c r="M19">
        <f t="shared" si="1"/>
        <v>0.10061493411420204</v>
      </c>
      <c r="N19">
        <f t="shared" si="1"/>
        <v>0.10257686676427524</v>
      </c>
      <c r="O19">
        <f t="shared" si="1"/>
        <v>0.10453879941434846</v>
      </c>
      <c r="P19">
        <f t="shared" si="1"/>
        <v>0.10650073206442166</v>
      </c>
      <c r="Q19">
        <f t="shared" si="1"/>
        <v>0.10846266471449487</v>
      </c>
      <c r="R19">
        <f t="shared" si="1"/>
        <v>0.11042459736456807</v>
      </c>
      <c r="S19">
        <f t="shared" si="1"/>
        <v>0.11238653001464129</v>
      </c>
      <c r="T19">
        <f t="shared" si="1"/>
        <v>0.11434846266471449</v>
      </c>
      <c r="U19">
        <f t="shared" si="1"/>
        <v>0.11631039531478769</v>
      </c>
      <c r="V19">
        <f t="shared" si="1"/>
        <v>0.1182723279648609</v>
      </c>
      <c r="W19">
        <f t="shared" si="1"/>
        <v>0.12023426061493411</v>
      </c>
      <c r="X19">
        <f t="shared" si="1"/>
        <v>0.12219619326500732</v>
      </c>
      <c r="Y19">
        <f t="shared" si="1"/>
        <v>0.12415812591508052</v>
      </c>
      <c r="Z19">
        <f t="shared" si="1"/>
        <v>0.12612005856515374</v>
      </c>
      <c r="AA19">
        <f t="shared" si="1"/>
        <v>0.12808199121522693</v>
      </c>
      <c r="AB19">
        <f t="shared" si="1"/>
        <v>0.13004392386530014</v>
      </c>
      <c r="AC19">
        <f t="shared" si="1"/>
        <v>0.13200585651537333</v>
      </c>
      <c r="AD19">
        <f t="shared" si="1"/>
        <v>0.13396778916544655</v>
      </c>
      <c r="AE19">
        <f t="shared" si="1"/>
        <v>0.13592972181551977</v>
      </c>
      <c r="AF19">
        <f t="shared" si="1"/>
        <v>0.13789165446559296</v>
      </c>
      <c r="AG19">
        <f t="shared" si="1"/>
        <v>0.13985358711566617</v>
      </c>
      <c r="AH19">
        <f t="shared" si="1"/>
        <v>0.14181551976573939</v>
      </c>
      <c r="AI19">
        <f t="shared" si="1"/>
        <v>0.14377745241581258</v>
      </c>
      <c r="AJ19">
        <f t="shared" si="1"/>
        <v>0.1457393850658858</v>
      </c>
      <c r="AK19">
        <f t="shared" si="1"/>
        <v>0.14770131771595901</v>
      </c>
      <c r="AL19">
        <f t="shared" si="1"/>
        <v>0.14966325036603223</v>
      </c>
      <c r="AM19">
        <f t="shared" si="1"/>
        <v>0.15162518301610542</v>
      </c>
      <c r="AN19">
        <f t="shared" si="1"/>
        <v>0.15358711566617861</v>
      </c>
      <c r="AO19">
        <f t="shared" si="1"/>
        <v>0.1555490483162518</v>
      </c>
      <c r="AP19">
        <f t="shared" si="1"/>
        <v>0.15751098096632501</v>
      </c>
      <c r="AQ19">
        <f t="shared" si="1"/>
        <v>0.15947291361639823</v>
      </c>
      <c r="AR19">
        <f t="shared" si="1"/>
        <v>0.16143484626647142</v>
      </c>
      <c r="AS19">
        <f t="shared" si="1"/>
        <v>0.16339677891654464</v>
      </c>
      <c r="AT19">
        <f t="shared" si="1"/>
        <v>0.16535871156661788</v>
      </c>
      <c r="AU19">
        <f t="shared" si="1"/>
        <v>0.16732064421669107</v>
      </c>
      <c r="AV19">
        <f t="shared" si="1"/>
        <v>0.16928257686676429</v>
      </c>
      <c r="AW19">
        <f t="shared" si="1"/>
        <v>0.17124450951683748</v>
      </c>
      <c r="AX19">
        <f t="shared" si="1"/>
        <v>0.17320644216691067</v>
      </c>
      <c r="AY19">
        <f t="shared" si="1"/>
        <v>0.17516837481698389</v>
      </c>
      <c r="AZ19">
        <f t="shared" si="1"/>
        <v>0.17713030746705707</v>
      </c>
      <c r="BA19">
        <f t="shared" si="1"/>
        <v>0.17909224011713029</v>
      </c>
      <c r="BB19">
        <f t="shared" si="1"/>
        <v>0.18105417276720348</v>
      </c>
      <c r="BC19">
        <f t="shared" si="1"/>
        <v>0.18301610541727673</v>
      </c>
      <c r="BD19">
        <f t="shared" si="1"/>
        <v>0.18497803806734991</v>
      </c>
      <c r="BE19">
        <f t="shared" si="1"/>
        <v>0.18693997071742313</v>
      </c>
      <c r="BF19">
        <f t="shared" si="1"/>
        <v>0.18890190336749635</v>
      </c>
      <c r="BG19">
        <f t="shared" si="1"/>
        <v>0.19086383601756954</v>
      </c>
      <c r="BH19">
        <f t="shared" si="1"/>
        <v>0.19282576866764276</v>
      </c>
      <c r="BI19">
        <f t="shared" si="1"/>
        <v>0.194787701317716</v>
      </c>
      <c r="BJ19">
        <f t="shared" si="1"/>
        <v>0.19674963396778913</v>
      </c>
      <c r="BK19">
        <f t="shared" si="1"/>
        <v>0.19871156661786232</v>
      </c>
      <c r="BL19">
        <f t="shared" si="1"/>
        <v>0.20067349926793557</v>
      </c>
      <c r="BM19">
        <f t="shared" si="1"/>
        <v>0.20263543191800878</v>
      </c>
      <c r="BN19">
        <f t="shared" si="1"/>
        <v>0.20459736456808197</v>
      </c>
      <c r="BO19">
        <f t="shared" si="1"/>
        <v>0.20655929721815519</v>
      </c>
      <c r="BP19">
        <f t="shared" si="1"/>
        <v>0.20852122986822841</v>
      </c>
    </row>
    <row r="21" spans="1:68" x14ac:dyDescent="0.25">
      <c r="A21" t="s">
        <v>399</v>
      </c>
      <c r="D21" s="190" t="s">
        <v>390</v>
      </c>
      <c r="E21" s="195">
        <f>K9</f>
        <v>0.88700000000000001</v>
      </c>
      <c r="F21">
        <v>0.91</v>
      </c>
      <c r="G21">
        <v>0.92</v>
      </c>
      <c r="H21">
        <v>0.93</v>
      </c>
      <c r="I21">
        <v>0.94</v>
      </c>
      <c r="J21">
        <v>0.95</v>
      </c>
      <c r="K21">
        <v>0.96</v>
      </c>
      <c r="L21">
        <v>0.97</v>
      </c>
      <c r="M21">
        <v>0.98</v>
      </c>
      <c r="N21">
        <v>0.99</v>
      </c>
      <c r="O21">
        <v>1</v>
      </c>
      <c r="P21">
        <v>1.01</v>
      </c>
      <c r="Q21">
        <v>1.02</v>
      </c>
      <c r="R21">
        <v>1.03</v>
      </c>
      <c r="S21">
        <v>1.04</v>
      </c>
      <c r="T21">
        <v>1.05</v>
      </c>
      <c r="U21">
        <v>1.06</v>
      </c>
      <c r="V21">
        <v>1.07</v>
      </c>
      <c r="W21">
        <v>1.08</v>
      </c>
      <c r="X21">
        <v>1.0900000000000001</v>
      </c>
      <c r="Y21">
        <v>1.1000000000000001</v>
      </c>
      <c r="Z21">
        <v>1.1100000000000001</v>
      </c>
      <c r="AA21">
        <v>1.1200000000000001</v>
      </c>
      <c r="AB21">
        <v>1.1299999999999999</v>
      </c>
      <c r="AC21">
        <v>1.1399999999999999</v>
      </c>
      <c r="AD21">
        <v>1.1499999999999999</v>
      </c>
      <c r="AE21">
        <v>1.1599999999999999</v>
      </c>
      <c r="AF21">
        <v>1.17</v>
      </c>
      <c r="AG21">
        <v>1.18</v>
      </c>
      <c r="AH21">
        <v>1.19</v>
      </c>
      <c r="AI21">
        <v>1.2</v>
      </c>
      <c r="AJ21">
        <v>1.21</v>
      </c>
      <c r="AK21">
        <v>1.22</v>
      </c>
      <c r="AL21">
        <v>1.23</v>
      </c>
      <c r="AM21">
        <v>1.24</v>
      </c>
      <c r="AN21">
        <v>1.25</v>
      </c>
      <c r="AO21">
        <v>1.26</v>
      </c>
      <c r="AP21">
        <v>1.27</v>
      </c>
      <c r="AQ21">
        <v>1.28</v>
      </c>
      <c r="BC21" s="180"/>
    </row>
    <row r="22" spans="1:68" x14ac:dyDescent="0.25">
      <c r="D22" s="190" t="s">
        <v>391</v>
      </c>
      <c r="E22">
        <v>0.2</v>
      </c>
      <c r="F22">
        <v>0.2</v>
      </c>
      <c r="G22">
        <v>0.2</v>
      </c>
      <c r="H22">
        <v>0.2</v>
      </c>
      <c r="I22">
        <v>0.2</v>
      </c>
      <c r="J22">
        <v>0.2</v>
      </c>
      <c r="K22">
        <v>0.2</v>
      </c>
      <c r="L22">
        <v>0.2</v>
      </c>
      <c r="M22">
        <v>0.2</v>
      </c>
      <c r="N22">
        <v>0.2</v>
      </c>
      <c r="O22">
        <v>0.2</v>
      </c>
      <c r="P22">
        <v>0.2</v>
      </c>
      <c r="Q22">
        <v>0.2</v>
      </c>
      <c r="R22">
        <v>0.2</v>
      </c>
      <c r="S22">
        <v>0.2</v>
      </c>
      <c r="T22">
        <v>0.2</v>
      </c>
      <c r="U22">
        <v>0.2</v>
      </c>
      <c r="V22">
        <v>0.2</v>
      </c>
      <c r="W22">
        <v>0.2</v>
      </c>
      <c r="X22">
        <v>0.2</v>
      </c>
      <c r="Y22">
        <v>0.2</v>
      </c>
      <c r="Z22">
        <v>0.2</v>
      </c>
      <c r="AA22">
        <v>0.2</v>
      </c>
      <c r="AB22">
        <v>0.2</v>
      </c>
      <c r="AC22">
        <v>0.2</v>
      </c>
      <c r="AD22">
        <v>0.2</v>
      </c>
      <c r="AE22">
        <v>0.2</v>
      </c>
      <c r="AF22">
        <v>0.2</v>
      </c>
      <c r="AG22">
        <v>0.2</v>
      </c>
      <c r="AH22">
        <v>0.2</v>
      </c>
      <c r="AI22">
        <v>0.2</v>
      </c>
      <c r="AJ22">
        <v>0.2</v>
      </c>
      <c r="AK22">
        <v>0.2</v>
      </c>
      <c r="AL22">
        <v>0.2</v>
      </c>
      <c r="AM22">
        <v>0.2</v>
      </c>
      <c r="AN22">
        <v>0.2</v>
      </c>
      <c r="AO22">
        <v>0.2</v>
      </c>
      <c r="AP22">
        <v>0.2</v>
      </c>
      <c r="AQ22">
        <v>0.2</v>
      </c>
    </row>
    <row r="23" spans="1:68" x14ac:dyDescent="0.25">
      <c r="D23" s="190" t="s">
        <v>392</v>
      </c>
      <c r="E23">
        <f>E21/683/E22</f>
        <v>6.4934114202049777E-3</v>
      </c>
      <c r="F23">
        <f t="shared" ref="F23:Z23" si="2">F21/683/F22</f>
        <v>6.661786237188873E-3</v>
      </c>
      <c r="G23">
        <f t="shared" si="2"/>
        <v>6.7349926793557838E-3</v>
      </c>
      <c r="H23">
        <f t="shared" si="2"/>
        <v>6.8081991215226938E-3</v>
      </c>
      <c r="I23">
        <f t="shared" si="2"/>
        <v>6.8814055636896038E-3</v>
      </c>
      <c r="J23">
        <f t="shared" si="2"/>
        <v>6.9546120058565147E-3</v>
      </c>
      <c r="K23">
        <f t="shared" si="2"/>
        <v>7.0278184480234247E-3</v>
      </c>
      <c r="L23">
        <f t="shared" si="2"/>
        <v>7.1010248901903364E-3</v>
      </c>
      <c r="M23">
        <f t="shared" si="2"/>
        <v>7.1742313323572473E-3</v>
      </c>
      <c r="N23">
        <f>N21/683/N22</f>
        <v>7.2474377745241582E-3</v>
      </c>
      <c r="O23">
        <f t="shared" si="2"/>
        <v>7.320644216691069E-3</v>
      </c>
      <c r="P23">
        <f t="shared" si="2"/>
        <v>7.393850658857979E-3</v>
      </c>
      <c r="Q23">
        <f t="shared" si="2"/>
        <v>7.4670571010248899E-3</v>
      </c>
      <c r="R23">
        <f t="shared" si="2"/>
        <v>7.5402635431918007E-3</v>
      </c>
      <c r="S23">
        <f t="shared" si="2"/>
        <v>7.6134699853587116E-3</v>
      </c>
      <c r="T23">
        <f t="shared" si="2"/>
        <v>7.6866764275256216E-3</v>
      </c>
      <c r="U23">
        <f t="shared" si="2"/>
        <v>7.7598828696925325E-3</v>
      </c>
      <c r="V23">
        <f t="shared" si="2"/>
        <v>7.8330893118594425E-3</v>
      </c>
      <c r="W23">
        <f t="shared" si="2"/>
        <v>7.9062957540263542E-3</v>
      </c>
      <c r="X23">
        <f t="shared" si="2"/>
        <v>7.9795021961932659E-3</v>
      </c>
      <c r="Y23">
        <f t="shared" si="2"/>
        <v>8.0527086383601759E-3</v>
      </c>
      <c r="Z23">
        <f t="shared" si="2"/>
        <v>8.1259150805270859E-3</v>
      </c>
      <c r="AA23">
        <f t="shared" ref="AA23:AQ23" si="3">AA21/683/AA22</f>
        <v>8.1991215226939976E-3</v>
      </c>
      <c r="AB23">
        <f t="shared" si="3"/>
        <v>8.2723279648609076E-3</v>
      </c>
      <c r="AC23">
        <f t="shared" si="3"/>
        <v>8.3455344070278176E-3</v>
      </c>
      <c r="AD23">
        <f t="shared" si="3"/>
        <v>8.4187408491947276E-3</v>
      </c>
      <c r="AE23">
        <f t="shared" si="3"/>
        <v>8.4919472913616394E-3</v>
      </c>
      <c r="AF23">
        <f t="shared" si="3"/>
        <v>8.5651537335285494E-3</v>
      </c>
      <c r="AG23">
        <f t="shared" si="3"/>
        <v>8.6383601756954594E-3</v>
      </c>
      <c r="AH23">
        <f t="shared" si="3"/>
        <v>8.7115666178623711E-3</v>
      </c>
      <c r="AI23">
        <f t="shared" si="3"/>
        <v>8.7847730600292811E-3</v>
      </c>
      <c r="AJ23">
        <f t="shared" si="3"/>
        <v>8.8579795021961928E-3</v>
      </c>
      <c r="AK23">
        <f t="shared" si="3"/>
        <v>8.9311859443631028E-3</v>
      </c>
      <c r="AL23">
        <f t="shared" si="3"/>
        <v>9.0043923865300145E-3</v>
      </c>
      <c r="AM23">
        <f t="shared" si="3"/>
        <v>9.0775988286969245E-3</v>
      </c>
      <c r="AN23">
        <f t="shared" si="3"/>
        <v>9.1508052708638363E-3</v>
      </c>
      <c r="AO23">
        <f t="shared" si="3"/>
        <v>9.2240117130307463E-3</v>
      </c>
      <c r="AP23">
        <f t="shared" si="3"/>
        <v>9.2972181551976563E-3</v>
      </c>
      <c r="AQ23">
        <f t="shared" si="3"/>
        <v>9.370424597364568E-3</v>
      </c>
    </row>
    <row r="24" spans="1:68" x14ac:dyDescent="0.25">
      <c r="D24" s="190" t="s">
        <v>394</v>
      </c>
      <c r="E24">
        <f>E22*E23</f>
        <v>1.2986822840409956E-3</v>
      </c>
      <c r="F24">
        <f t="shared" ref="F24:Z24" si="4">F22*F23</f>
        <v>1.3323572474377746E-3</v>
      </c>
      <c r="G24">
        <f t="shared" si="4"/>
        <v>1.3469985358711568E-3</v>
      </c>
      <c r="H24">
        <f t="shared" si="4"/>
        <v>1.3616398243045389E-3</v>
      </c>
      <c r="I24">
        <f t="shared" si="4"/>
        <v>1.3762811127379208E-3</v>
      </c>
      <c r="J24">
        <f t="shared" si="4"/>
        <v>1.3909224011713029E-3</v>
      </c>
      <c r="K24">
        <f t="shared" si="4"/>
        <v>1.4055636896046851E-3</v>
      </c>
      <c r="L24">
        <f t="shared" si="4"/>
        <v>1.4202049780380674E-3</v>
      </c>
      <c r="M24">
        <f t="shared" si="4"/>
        <v>1.4348462664714495E-3</v>
      </c>
      <c r="N24">
        <f t="shared" si="4"/>
        <v>1.4494875549048317E-3</v>
      </c>
      <c r="O24">
        <f t="shared" si="4"/>
        <v>1.4641288433382138E-3</v>
      </c>
      <c r="P24">
        <f t="shared" si="4"/>
        <v>1.4787701317715959E-3</v>
      </c>
      <c r="Q24">
        <f t="shared" si="4"/>
        <v>1.4934114202049781E-3</v>
      </c>
      <c r="R24">
        <f t="shared" si="4"/>
        <v>1.5080527086383602E-3</v>
      </c>
      <c r="S24">
        <f t="shared" si="4"/>
        <v>1.5226939970717423E-3</v>
      </c>
      <c r="T24">
        <f t="shared" si="4"/>
        <v>1.5373352855051245E-3</v>
      </c>
      <c r="U24">
        <f t="shared" si="4"/>
        <v>1.5519765739385066E-3</v>
      </c>
      <c r="V24">
        <f t="shared" si="4"/>
        <v>1.5666178623718885E-3</v>
      </c>
      <c r="W24">
        <f t="shared" si="4"/>
        <v>1.5812591508052708E-3</v>
      </c>
      <c r="X24">
        <f t="shared" si="4"/>
        <v>1.5959004392386532E-3</v>
      </c>
      <c r="Y24">
        <f t="shared" si="4"/>
        <v>1.6105417276720353E-3</v>
      </c>
      <c r="Z24">
        <f t="shared" si="4"/>
        <v>1.6251830161054172E-3</v>
      </c>
      <c r="AA24">
        <f t="shared" ref="AA24:AQ24" si="5">AA22*AA23</f>
        <v>1.6398243045387996E-3</v>
      </c>
      <c r="AB24">
        <f t="shared" si="5"/>
        <v>1.6544655929721817E-3</v>
      </c>
      <c r="AC24">
        <f t="shared" si="5"/>
        <v>1.6691068814055636E-3</v>
      </c>
      <c r="AD24">
        <f t="shared" si="5"/>
        <v>1.6837481698389455E-3</v>
      </c>
      <c r="AE24">
        <f t="shared" si="5"/>
        <v>1.6983894582723279E-3</v>
      </c>
      <c r="AF24">
        <f t="shared" si="5"/>
        <v>1.71303074670571E-3</v>
      </c>
      <c r="AG24">
        <f t="shared" si="5"/>
        <v>1.7276720351390919E-3</v>
      </c>
      <c r="AH24">
        <f t="shared" si="5"/>
        <v>1.7423133235724743E-3</v>
      </c>
      <c r="AI24">
        <f t="shared" si="5"/>
        <v>1.7569546120058564E-3</v>
      </c>
      <c r="AJ24">
        <f t="shared" si="5"/>
        <v>1.7715959004392387E-3</v>
      </c>
      <c r="AK24">
        <f t="shared" si="5"/>
        <v>1.7862371888726206E-3</v>
      </c>
      <c r="AL24">
        <f t="shared" si="5"/>
        <v>1.800878477306003E-3</v>
      </c>
      <c r="AM24">
        <f t="shared" si="5"/>
        <v>1.8155197657393849E-3</v>
      </c>
      <c r="AN24">
        <f t="shared" si="5"/>
        <v>1.8301610541727673E-3</v>
      </c>
      <c r="AO24">
        <f t="shared" si="5"/>
        <v>1.8448023426061494E-3</v>
      </c>
      <c r="AP24">
        <f t="shared" si="5"/>
        <v>1.8594436310395313E-3</v>
      </c>
      <c r="AQ24">
        <f t="shared" si="5"/>
        <v>1.8740849194729136E-3</v>
      </c>
    </row>
    <row r="25" spans="1:68" x14ac:dyDescent="0.25">
      <c r="O25" s="185"/>
      <c r="P25" s="185"/>
      <c r="Q25" s="185"/>
      <c r="R25" s="185"/>
    </row>
    <row r="26" spans="1:68" x14ac:dyDescent="0.25">
      <c r="C26" t="s">
        <v>401</v>
      </c>
      <c r="O26" s="185"/>
      <c r="P26" s="185"/>
      <c r="Q26" s="185"/>
      <c r="R26" s="185"/>
    </row>
    <row r="27" spans="1:68" x14ac:dyDescent="0.25">
      <c r="C27" s="184" t="s">
        <v>383</v>
      </c>
      <c r="E27">
        <v>1950</v>
      </c>
      <c r="F27">
        <v>1951</v>
      </c>
      <c r="G27">
        <v>1952</v>
      </c>
      <c r="H27">
        <v>1953</v>
      </c>
      <c r="I27">
        <v>1954</v>
      </c>
      <c r="J27">
        <v>1955</v>
      </c>
      <c r="K27">
        <v>1956</v>
      </c>
      <c r="L27">
        <v>1957</v>
      </c>
      <c r="M27">
        <v>1958</v>
      </c>
      <c r="N27">
        <v>1959</v>
      </c>
      <c r="O27" s="187">
        <v>1960</v>
      </c>
      <c r="P27" s="187">
        <v>1961</v>
      </c>
      <c r="Q27" s="187">
        <v>1962</v>
      </c>
      <c r="R27" s="187">
        <v>1963</v>
      </c>
      <c r="S27" s="187">
        <v>1964</v>
      </c>
      <c r="T27" s="187">
        <v>1965</v>
      </c>
      <c r="U27" s="187">
        <v>1966</v>
      </c>
      <c r="V27" s="187">
        <v>1967</v>
      </c>
      <c r="W27" s="187">
        <v>1968</v>
      </c>
      <c r="X27" s="187">
        <v>1969</v>
      </c>
      <c r="Y27" s="187">
        <v>1970</v>
      </c>
      <c r="Z27" s="187">
        <v>1971</v>
      </c>
      <c r="AA27" s="187">
        <v>1972</v>
      </c>
      <c r="AB27" s="187">
        <v>1973</v>
      </c>
    </row>
    <row r="28" spans="1:68" x14ac:dyDescent="0.25">
      <c r="C28" s="186" t="s">
        <v>384</v>
      </c>
      <c r="D28" s="188" t="s">
        <v>355</v>
      </c>
      <c r="O28" s="185">
        <v>6170.2749641454875</v>
      </c>
      <c r="P28" s="185">
        <v>5247.0529447480221</v>
      </c>
      <c r="Q28" s="185">
        <v>4144.1898600411196</v>
      </c>
      <c r="R28" s="185">
        <v>3183.4720889107571</v>
      </c>
      <c r="S28" s="185">
        <v>2405.8589055283851</v>
      </c>
      <c r="T28" s="185">
        <v>1628.0871877856853</v>
      </c>
      <c r="U28" s="185">
        <v>1223.3568785113919</v>
      </c>
      <c r="V28" s="185">
        <v>731.59618387063426</v>
      </c>
      <c r="W28" s="185">
        <v>393.53793953885526</v>
      </c>
      <c r="X28" s="185">
        <v>195.64258985756413</v>
      </c>
      <c r="Y28" s="185">
        <v>178.1434212154881</v>
      </c>
      <c r="Z28" s="185">
        <v>108.57050606592729</v>
      </c>
      <c r="AA28" s="185">
        <v>0</v>
      </c>
    </row>
    <row r="29" spans="1:68" x14ac:dyDescent="0.25">
      <c r="C29" s="191" t="s">
        <v>385</v>
      </c>
      <c r="D29" s="188" t="s">
        <v>355</v>
      </c>
      <c r="O29" s="185">
        <v>49.118305571853853</v>
      </c>
      <c r="P29" s="185">
        <v>42.277840514395216</v>
      </c>
      <c r="Q29" s="185">
        <v>33.795853238854015</v>
      </c>
      <c r="R29" s="185">
        <v>26.273598871922655</v>
      </c>
      <c r="S29" s="185">
        <v>20.093339892970345</v>
      </c>
      <c r="T29" s="185">
        <v>13.759168334875296</v>
      </c>
      <c r="U29" s="185">
        <v>10.460915771009976</v>
      </c>
      <c r="V29" s="185">
        <v>6.3293601564420401</v>
      </c>
      <c r="W29" s="185">
        <v>3.4444272208668272</v>
      </c>
      <c r="X29" s="185">
        <v>1.7322332745086122</v>
      </c>
      <c r="Y29" s="185">
        <v>1.5954978260040384</v>
      </c>
      <c r="Z29" s="185">
        <v>0.98354213911020627</v>
      </c>
      <c r="AA29" s="185">
        <v>0</v>
      </c>
    </row>
    <row r="30" spans="1:68" x14ac:dyDescent="0.25">
      <c r="C30" s="191" t="s">
        <v>386</v>
      </c>
      <c r="D30" s="188" t="s">
        <v>260</v>
      </c>
      <c r="O30" s="192">
        <f t="shared" ref="O30:Z30" si="6">O29/O28</f>
        <v>7.9604727272727261E-3</v>
      </c>
      <c r="P30" s="192">
        <f t="shared" si="6"/>
        <v>8.0574449999999982E-3</v>
      </c>
      <c r="Q30" s="192">
        <f t="shared" si="6"/>
        <v>8.1549963636363618E-3</v>
      </c>
      <c r="R30" s="192">
        <f t="shared" si="6"/>
        <v>8.2531268181818152E-3</v>
      </c>
      <c r="S30" s="192">
        <f t="shared" si="6"/>
        <v>8.351836363636362E-3</v>
      </c>
      <c r="T30" s="192">
        <f t="shared" si="6"/>
        <v>8.4511249999999986E-3</v>
      </c>
      <c r="U30" s="192">
        <f t="shared" si="6"/>
        <v>8.5509927272727267E-3</v>
      </c>
      <c r="V30" s="192">
        <f t="shared" si="6"/>
        <v>8.6514395454545447E-3</v>
      </c>
      <c r="W30" s="192">
        <f t="shared" si="6"/>
        <v>8.7524654545454508E-3</v>
      </c>
      <c r="X30" s="192">
        <f t="shared" si="6"/>
        <v>8.854070454545452E-3</v>
      </c>
      <c r="Y30" s="192">
        <f t="shared" si="6"/>
        <v>8.9562545454545429E-3</v>
      </c>
      <c r="Z30" s="192">
        <f t="shared" si="6"/>
        <v>9.0590177272727255E-3</v>
      </c>
      <c r="AA30" s="192">
        <v>9.1999999999999998E-3</v>
      </c>
      <c r="AB30" s="182">
        <v>9.2999999999999992E-3</v>
      </c>
      <c r="AC30" s="192">
        <v>9.4000000000000004E-3</v>
      </c>
      <c r="AD30" s="182">
        <v>9.4999999999999998E-3</v>
      </c>
      <c r="AE30" s="192">
        <v>9.5999999999999992E-3</v>
      </c>
      <c r="AF30" s="182">
        <v>9.7000000000000003E-3</v>
      </c>
      <c r="AG30" s="192">
        <v>9.7999999999999997E-3</v>
      </c>
      <c r="AH30" s="182">
        <v>9.9000000000000008E-3</v>
      </c>
      <c r="AI30" s="192">
        <v>0.01</v>
      </c>
      <c r="AJ30" s="182">
        <v>1.01E-2</v>
      </c>
      <c r="AK30" s="192">
        <v>1.0200000000000001E-2</v>
      </c>
      <c r="AL30" s="182">
        <v>1.03E-2</v>
      </c>
      <c r="AM30" s="192">
        <v>1.04E-2</v>
      </c>
      <c r="AN30" s="182">
        <v>1.0500000000000001E-2</v>
      </c>
      <c r="AO30" s="192">
        <v>1.06E-2</v>
      </c>
      <c r="AP30" s="182">
        <v>1.0699999999999999E-2</v>
      </c>
      <c r="AQ30" s="192">
        <v>1.0800000000000001E-2</v>
      </c>
      <c r="AR30" s="182">
        <v>1.09E-2</v>
      </c>
      <c r="AS30" s="192">
        <v>1.0999999999999999E-2</v>
      </c>
      <c r="AT30" s="182">
        <v>1.11E-2</v>
      </c>
      <c r="AU30" s="192">
        <v>1.12E-2</v>
      </c>
      <c r="AV30" s="182">
        <v>1.1299999999999999E-2</v>
      </c>
      <c r="AW30" s="192">
        <v>1.14E-2</v>
      </c>
      <c r="AX30" s="182">
        <v>1.15E-2</v>
      </c>
    </row>
    <row r="31" spans="1:68" x14ac:dyDescent="0.25">
      <c r="C31" s="191" t="s">
        <v>387</v>
      </c>
      <c r="D31" s="190" t="s">
        <v>391</v>
      </c>
      <c r="E31">
        <f>0.2</f>
        <v>0.2</v>
      </c>
      <c r="F31">
        <f t="shared" ref="F31:AX31" si="7">0.2</f>
        <v>0.2</v>
      </c>
      <c r="G31">
        <f t="shared" si="7"/>
        <v>0.2</v>
      </c>
      <c r="H31">
        <f t="shared" si="7"/>
        <v>0.2</v>
      </c>
      <c r="I31">
        <f t="shared" si="7"/>
        <v>0.2</v>
      </c>
      <c r="J31">
        <f t="shared" si="7"/>
        <v>0.2</v>
      </c>
      <c r="K31">
        <f t="shared" si="7"/>
        <v>0.2</v>
      </c>
      <c r="L31">
        <f t="shared" si="7"/>
        <v>0.2</v>
      </c>
      <c r="M31">
        <f t="shared" si="7"/>
        <v>0.2</v>
      </c>
      <c r="N31">
        <f t="shared" si="7"/>
        <v>0.2</v>
      </c>
      <c r="O31">
        <f t="shared" si="7"/>
        <v>0.2</v>
      </c>
      <c r="P31">
        <f t="shared" si="7"/>
        <v>0.2</v>
      </c>
      <c r="Q31">
        <f t="shared" si="7"/>
        <v>0.2</v>
      </c>
      <c r="R31">
        <f t="shared" si="7"/>
        <v>0.2</v>
      </c>
      <c r="S31">
        <f t="shared" si="7"/>
        <v>0.2</v>
      </c>
      <c r="T31">
        <f t="shared" si="7"/>
        <v>0.2</v>
      </c>
      <c r="U31">
        <f t="shared" si="7"/>
        <v>0.2</v>
      </c>
      <c r="V31">
        <f t="shared" si="7"/>
        <v>0.2</v>
      </c>
      <c r="W31">
        <f t="shared" si="7"/>
        <v>0.2</v>
      </c>
      <c r="X31">
        <f t="shared" si="7"/>
        <v>0.2</v>
      </c>
      <c r="Y31">
        <f t="shared" si="7"/>
        <v>0.2</v>
      </c>
      <c r="Z31">
        <f t="shared" si="7"/>
        <v>0.2</v>
      </c>
      <c r="AA31">
        <f t="shared" si="7"/>
        <v>0.2</v>
      </c>
      <c r="AB31">
        <f t="shared" si="7"/>
        <v>0.2</v>
      </c>
      <c r="AC31">
        <f t="shared" si="7"/>
        <v>0.2</v>
      </c>
      <c r="AD31">
        <f t="shared" si="7"/>
        <v>0.2</v>
      </c>
      <c r="AE31">
        <f t="shared" si="7"/>
        <v>0.2</v>
      </c>
      <c r="AF31">
        <f t="shared" si="7"/>
        <v>0.2</v>
      </c>
      <c r="AG31">
        <f t="shared" si="7"/>
        <v>0.2</v>
      </c>
      <c r="AH31">
        <f t="shared" si="7"/>
        <v>0.2</v>
      </c>
      <c r="AI31">
        <f t="shared" si="7"/>
        <v>0.2</v>
      </c>
      <c r="AJ31">
        <f t="shared" si="7"/>
        <v>0.2</v>
      </c>
      <c r="AK31">
        <f t="shared" si="7"/>
        <v>0.2</v>
      </c>
      <c r="AL31">
        <f t="shared" si="7"/>
        <v>0.2</v>
      </c>
      <c r="AM31">
        <f t="shared" si="7"/>
        <v>0.2</v>
      </c>
      <c r="AN31">
        <f t="shared" si="7"/>
        <v>0.2</v>
      </c>
      <c r="AO31">
        <f t="shared" si="7"/>
        <v>0.2</v>
      </c>
      <c r="AP31">
        <f t="shared" si="7"/>
        <v>0.2</v>
      </c>
      <c r="AQ31">
        <f t="shared" si="7"/>
        <v>0.2</v>
      </c>
      <c r="AR31">
        <f t="shared" si="7"/>
        <v>0.2</v>
      </c>
      <c r="AS31">
        <f t="shared" si="7"/>
        <v>0.2</v>
      </c>
      <c r="AT31">
        <f t="shared" si="7"/>
        <v>0.2</v>
      </c>
      <c r="AU31">
        <f t="shared" si="7"/>
        <v>0.2</v>
      </c>
      <c r="AV31">
        <f t="shared" si="7"/>
        <v>0.2</v>
      </c>
      <c r="AW31">
        <f t="shared" si="7"/>
        <v>0.2</v>
      </c>
      <c r="AX31">
        <f t="shared" si="7"/>
        <v>0.2</v>
      </c>
    </row>
    <row r="32" spans="1:68" x14ac:dyDescent="0.25">
      <c r="D32" s="190" t="s">
        <v>392</v>
      </c>
      <c r="E32">
        <f>E30*E31</f>
        <v>0</v>
      </c>
      <c r="F32">
        <f t="shared" ref="F32:AX32" si="8">F30*F31</f>
        <v>0</v>
      </c>
      <c r="G32">
        <f t="shared" si="8"/>
        <v>0</v>
      </c>
      <c r="H32">
        <f t="shared" si="8"/>
        <v>0</v>
      </c>
      <c r="I32">
        <f t="shared" si="8"/>
        <v>0</v>
      </c>
      <c r="J32">
        <f t="shared" si="8"/>
        <v>0</v>
      </c>
      <c r="K32">
        <f t="shared" si="8"/>
        <v>0</v>
      </c>
      <c r="L32">
        <f t="shared" si="8"/>
        <v>0</v>
      </c>
      <c r="M32">
        <f t="shared" si="8"/>
        <v>0</v>
      </c>
      <c r="N32">
        <f t="shared" si="8"/>
        <v>0</v>
      </c>
      <c r="O32" s="182">
        <f t="shared" si="8"/>
        <v>1.5920945454545453E-3</v>
      </c>
      <c r="P32" s="182">
        <f t="shared" si="8"/>
        <v>1.6114889999999998E-3</v>
      </c>
      <c r="Q32" s="182">
        <f t="shared" si="8"/>
        <v>1.6309992727272724E-3</v>
      </c>
      <c r="R32" s="182">
        <f t="shared" si="8"/>
        <v>1.6506253636363632E-3</v>
      </c>
      <c r="S32" s="182">
        <f t="shared" si="8"/>
        <v>1.6703672727272725E-3</v>
      </c>
      <c r="T32" s="182">
        <f t="shared" si="8"/>
        <v>1.6902249999999998E-3</v>
      </c>
      <c r="U32" s="182">
        <f t="shared" si="8"/>
        <v>1.7101985454545455E-3</v>
      </c>
      <c r="V32" s="182">
        <f t="shared" si="8"/>
        <v>1.7302879090909089E-3</v>
      </c>
      <c r="W32" s="182">
        <f t="shared" si="8"/>
        <v>1.7504930909090903E-3</v>
      </c>
      <c r="X32" s="182">
        <f t="shared" si="8"/>
        <v>1.7708140909090905E-3</v>
      </c>
      <c r="Y32" s="182">
        <f t="shared" si="8"/>
        <v>1.7912509090909088E-3</v>
      </c>
      <c r="Z32" s="182">
        <f t="shared" si="8"/>
        <v>1.8118035454545451E-3</v>
      </c>
      <c r="AA32" s="182">
        <f t="shared" si="8"/>
        <v>1.8400000000000001E-3</v>
      </c>
      <c r="AB32" s="182">
        <f t="shared" si="8"/>
        <v>1.8599999999999999E-3</v>
      </c>
      <c r="AC32" s="182">
        <f t="shared" si="8"/>
        <v>1.8800000000000002E-3</v>
      </c>
      <c r="AD32" s="182">
        <f t="shared" si="8"/>
        <v>1.9E-3</v>
      </c>
      <c r="AE32" s="182">
        <f t="shared" si="8"/>
        <v>1.9199999999999998E-3</v>
      </c>
      <c r="AF32" s="182">
        <f t="shared" si="8"/>
        <v>1.9400000000000001E-3</v>
      </c>
      <c r="AG32" s="182">
        <f t="shared" si="8"/>
        <v>1.9599999999999999E-3</v>
      </c>
      <c r="AH32" s="182">
        <f t="shared" si="8"/>
        <v>1.9800000000000004E-3</v>
      </c>
      <c r="AI32" s="182">
        <f t="shared" si="8"/>
        <v>2E-3</v>
      </c>
      <c r="AJ32" s="182">
        <f t="shared" si="8"/>
        <v>2.0200000000000001E-3</v>
      </c>
      <c r="AK32" s="182">
        <f t="shared" si="8"/>
        <v>2.0400000000000001E-3</v>
      </c>
      <c r="AL32" s="182">
        <f t="shared" si="8"/>
        <v>2.0600000000000002E-3</v>
      </c>
      <c r="AM32" s="182">
        <f t="shared" si="8"/>
        <v>2.0799999999999998E-3</v>
      </c>
      <c r="AN32" s="182">
        <f t="shared" si="8"/>
        <v>2.1000000000000003E-3</v>
      </c>
      <c r="AO32" s="182">
        <f t="shared" si="8"/>
        <v>2.1199999999999999E-3</v>
      </c>
      <c r="AP32" s="182">
        <f t="shared" si="8"/>
        <v>2.14E-3</v>
      </c>
      <c r="AQ32" s="182">
        <f t="shared" si="8"/>
        <v>2.16E-3</v>
      </c>
      <c r="AR32" s="182">
        <f t="shared" si="8"/>
        <v>2.1800000000000001E-3</v>
      </c>
      <c r="AS32" s="182">
        <f t="shared" si="8"/>
        <v>2.2000000000000001E-3</v>
      </c>
      <c r="AT32" s="182">
        <f t="shared" si="8"/>
        <v>2.2200000000000002E-3</v>
      </c>
      <c r="AU32" s="182">
        <f t="shared" si="8"/>
        <v>2.2400000000000002E-3</v>
      </c>
      <c r="AV32" s="182">
        <f t="shared" si="8"/>
        <v>2.2599999999999999E-3</v>
      </c>
      <c r="AW32" s="182">
        <f t="shared" si="8"/>
        <v>2.2800000000000003E-3</v>
      </c>
      <c r="AX32" s="182">
        <f t="shared" si="8"/>
        <v>2.3E-3</v>
      </c>
    </row>
    <row r="33" spans="2:50" x14ac:dyDescent="0.25">
      <c r="D33" s="188" t="s">
        <v>394</v>
      </c>
      <c r="E33">
        <f>E31*E32</f>
        <v>0</v>
      </c>
      <c r="F33">
        <f t="shared" ref="F33:N33" si="9">F31*F32</f>
        <v>0</v>
      </c>
      <c r="G33">
        <f t="shared" si="9"/>
        <v>0</v>
      </c>
      <c r="H33">
        <f t="shared" si="9"/>
        <v>0</v>
      </c>
      <c r="I33">
        <f t="shared" si="9"/>
        <v>0</v>
      </c>
      <c r="J33">
        <f t="shared" si="9"/>
        <v>0</v>
      </c>
      <c r="K33">
        <f t="shared" si="9"/>
        <v>0</v>
      </c>
      <c r="L33">
        <f t="shared" si="9"/>
        <v>0</v>
      </c>
      <c r="M33">
        <f t="shared" si="9"/>
        <v>0</v>
      </c>
      <c r="N33">
        <f t="shared" si="9"/>
        <v>0</v>
      </c>
      <c r="O33" s="182">
        <f t="shared" ref="O33:AW33" si="10">O32/O31</f>
        <v>7.9604727272727261E-3</v>
      </c>
      <c r="P33" s="182">
        <f t="shared" si="10"/>
        <v>8.0574449999999982E-3</v>
      </c>
      <c r="Q33" s="182">
        <f t="shared" si="10"/>
        <v>8.1549963636363618E-3</v>
      </c>
      <c r="R33" s="182">
        <f t="shared" si="10"/>
        <v>8.2531268181818152E-3</v>
      </c>
      <c r="S33" s="182">
        <f t="shared" si="10"/>
        <v>8.351836363636362E-3</v>
      </c>
      <c r="T33" s="182">
        <f t="shared" si="10"/>
        <v>8.4511249999999986E-3</v>
      </c>
      <c r="U33" s="182">
        <f t="shared" si="10"/>
        <v>8.5509927272727267E-3</v>
      </c>
      <c r="V33" s="182">
        <f t="shared" si="10"/>
        <v>8.6514395454545447E-3</v>
      </c>
      <c r="W33" s="182">
        <f t="shared" si="10"/>
        <v>8.7524654545454508E-3</v>
      </c>
      <c r="X33" s="182">
        <f t="shared" si="10"/>
        <v>8.854070454545452E-3</v>
      </c>
      <c r="Y33" s="182">
        <f t="shared" si="10"/>
        <v>8.9562545454545429E-3</v>
      </c>
      <c r="Z33" s="182">
        <f t="shared" si="10"/>
        <v>9.0590177272727255E-3</v>
      </c>
      <c r="AA33" s="182">
        <f t="shared" si="10"/>
        <v>9.1999999999999998E-3</v>
      </c>
      <c r="AB33" s="182">
        <f t="shared" si="10"/>
        <v>9.2999999999999992E-3</v>
      </c>
      <c r="AC33" s="182">
        <f t="shared" si="10"/>
        <v>9.4000000000000004E-3</v>
      </c>
      <c r="AD33" s="182">
        <f t="shared" si="10"/>
        <v>9.4999999999999998E-3</v>
      </c>
      <c r="AE33" s="182">
        <f t="shared" si="10"/>
        <v>9.5999999999999992E-3</v>
      </c>
      <c r="AF33" s="182">
        <f t="shared" si="10"/>
        <v>9.7000000000000003E-3</v>
      </c>
      <c r="AG33" s="182">
        <f t="shared" si="10"/>
        <v>9.7999999999999997E-3</v>
      </c>
      <c r="AH33" s="182">
        <f t="shared" si="10"/>
        <v>9.9000000000000008E-3</v>
      </c>
      <c r="AI33" s="182">
        <f t="shared" si="10"/>
        <v>0.01</v>
      </c>
      <c r="AJ33" s="182">
        <f t="shared" si="10"/>
        <v>1.01E-2</v>
      </c>
      <c r="AK33" s="182">
        <f t="shared" si="10"/>
        <v>1.0200000000000001E-2</v>
      </c>
      <c r="AL33" s="182">
        <f t="shared" si="10"/>
        <v>1.03E-2</v>
      </c>
      <c r="AM33" s="182">
        <f t="shared" si="10"/>
        <v>1.0399999999999998E-2</v>
      </c>
      <c r="AN33" s="182">
        <f t="shared" si="10"/>
        <v>1.0500000000000001E-2</v>
      </c>
      <c r="AO33" s="182">
        <f t="shared" si="10"/>
        <v>1.0599999999999998E-2</v>
      </c>
      <c r="AP33" s="182">
        <f t="shared" si="10"/>
        <v>1.0699999999999999E-2</v>
      </c>
      <c r="AQ33" s="182">
        <f t="shared" si="10"/>
        <v>1.0799999999999999E-2</v>
      </c>
      <c r="AR33" s="182">
        <f t="shared" si="10"/>
        <v>1.09E-2</v>
      </c>
      <c r="AS33" s="182">
        <f t="shared" si="10"/>
        <v>1.0999999999999999E-2</v>
      </c>
      <c r="AT33" s="182">
        <f t="shared" si="10"/>
        <v>1.11E-2</v>
      </c>
      <c r="AU33" s="182">
        <f t="shared" si="10"/>
        <v>1.12E-2</v>
      </c>
      <c r="AV33" s="182">
        <f t="shared" si="10"/>
        <v>1.1299999999999999E-2</v>
      </c>
      <c r="AW33" s="182">
        <f t="shared" si="10"/>
        <v>1.14E-2</v>
      </c>
      <c r="AX33" s="182">
        <f>AX32/AX31</f>
        <v>1.15E-2</v>
      </c>
    </row>
    <row r="35" spans="2:50" x14ac:dyDescent="0.25">
      <c r="B35" s="179" t="s">
        <v>395</v>
      </c>
      <c r="C35" s="179"/>
      <c r="D35" s="179"/>
      <c r="E35" s="179"/>
      <c r="F35" s="179"/>
    </row>
    <row r="116" spans="15:27" x14ac:dyDescent="0.25">
      <c r="O116" s="185">
        <v>6170.2749641454875</v>
      </c>
      <c r="P116" s="185">
        <v>5247.0529447480221</v>
      </c>
      <c r="Q116" s="185">
        <v>4144.1898600411196</v>
      </c>
      <c r="R116" s="185">
        <v>3183.4720889107571</v>
      </c>
      <c r="S116" s="185">
        <v>2405.8589055283851</v>
      </c>
      <c r="T116" s="185">
        <v>1628.0871877856853</v>
      </c>
      <c r="U116" s="185">
        <v>1223.3568785113919</v>
      </c>
      <c r="V116" s="185">
        <v>731.59618387063426</v>
      </c>
      <c r="W116" s="185">
        <v>393.53793953885526</v>
      </c>
      <c r="X116" s="185">
        <v>195.64258985756413</v>
      </c>
      <c r="Y116" s="185">
        <v>178.1434212154881</v>
      </c>
      <c r="Z116" s="185">
        <v>108.57050606592729</v>
      </c>
      <c r="AA116" s="185">
        <v>0</v>
      </c>
    </row>
    <row r="117" spans="15:27" x14ac:dyDescent="0.25">
      <c r="O117" s="185">
        <v>49.118305571853853</v>
      </c>
      <c r="P117" s="185">
        <v>42.277840514395216</v>
      </c>
      <c r="Q117" s="185">
        <v>33.795853238854015</v>
      </c>
      <c r="R117" s="185">
        <v>26.273598871922655</v>
      </c>
      <c r="S117" s="185">
        <v>20.093339892970345</v>
      </c>
      <c r="T117" s="185">
        <v>13.759168334875296</v>
      </c>
      <c r="U117" s="185">
        <v>10.460915771009976</v>
      </c>
      <c r="V117" s="185">
        <v>6.3293601564420401</v>
      </c>
      <c r="W117" s="185">
        <v>3.4444272208668272</v>
      </c>
      <c r="X117" s="185">
        <v>1.7322332745086122</v>
      </c>
      <c r="Y117" s="185">
        <v>1.5954978260040384</v>
      </c>
      <c r="Z117" s="185">
        <v>0.98354213911020627</v>
      </c>
      <c r="AA117" s="185">
        <v>0</v>
      </c>
    </row>
    <row r="120" spans="15:27" x14ac:dyDescent="0.25">
      <c r="O120" s="185">
        <v>6170.2749641454875</v>
      </c>
      <c r="P120" s="185">
        <v>5247.0529447480221</v>
      </c>
      <c r="Q120" s="185">
        <v>4144.1898600411196</v>
      </c>
      <c r="R120" s="185">
        <v>3183.4720889107571</v>
      </c>
      <c r="S120" s="185">
        <v>2405.8589055283851</v>
      </c>
      <c r="T120" s="185">
        <v>1628.0871877856853</v>
      </c>
      <c r="U120" s="185">
        <v>1223.3568785113919</v>
      </c>
      <c r="V120" s="185">
        <v>731.59618387063426</v>
      </c>
      <c r="W120" s="185">
        <v>393.53793953885526</v>
      </c>
      <c r="X120" s="185">
        <v>195.64258985756413</v>
      </c>
      <c r="Y120" s="185">
        <v>178.1434212154881</v>
      </c>
      <c r="Z120" s="185">
        <v>108.57050606592729</v>
      </c>
      <c r="AA120" s="185">
        <v>0</v>
      </c>
    </row>
    <row r="121" spans="15:27" x14ac:dyDescent="0.25">
      <c r="O121" s="185">
        <v>49.118305571853853</v>
      </c>
      <c r="P121" s="185">
        <v>42.277840514395216</v>
      </c>
      <c r="Q121" s="185">
        <v>33.795853238854015</v>
      </c>
      <c r="R121" s="185">
        <v>26.273598871922655</v>
      </c>
      <c r="S121" s="185">
        <v>20.093339892970345</v>
      </c>
      <c r="T121" s="185">
        <v>13.759168334875296</v>
      </c>
      <c r="U121" s="185">
        <v>10.460915771009976</v>
      </c>
      <c r="V121" s="185">
        <v>6.3293601564420401</v>
      </c>
      <c r="W121" s="185">
        <v>3.4444272208668272</v>
      </c>
      <c r="X121" s="185">
        <v>1.7322332745086122</v>
      </c>
      <c r="Y121" s="185">
        <v>1.5954978260040384</v>
      </c>
      <c r="Z121" s="185">
        <v>0.98354213911020627</v>
      </c>
      <c r="AA121" s="185">
        <v>0</v>
      </c>
    </row>
    <row r="124" spans="15:27" x14ac:dyDescent="0.25">
      <c r="O124" s="185">
        <v>6170.2749641454875</v>
      </c>
      <c r="P124" s="185">
        <v>5247.0529447480221</v>
      </c>
      <c r="Q124" s="185">
        <v>4144.1898600411196</v>
      </c>
      <c r="R124" s="185">
        <v>3183.4720889107571</v>
      </c>
      <c r="S124" s="185">
        <v>2405.8589055283851</v>
      </c>
      <c r="T124" s="185">
        <v>1628.0871877856853</v>
      </c>
      <c r="U124" s="185">
        <v>1223.3568785113919</v>
      </c>
      <c r="V124" s="185">
        <v>731.59618387063426</v>
      </c>
      <c r="W124" s="185">
        <v>393.53793953885526</v>
      </c>
      <c r="X124" s="185">
        <v>195.64258985756413</v>
      </c>
      <c r="Y124" s="185">
        <v>178.1434212154881</v>
      </c>
      <c r="Z124" s="185">
        <v>108.57050606592729</v>
      </c>
      <c r="AA124" s="185">
        <v>0</v>
      </c>
    </row>
    <row r="125" spans="15:27" x14ac:dyDescent="0.25">
      <c r="O125" s="185">
        <v>49.118305571853853</v>
      </c>
      <c r="P125" s="185">
        <v>42.277840514395216</v>
      </c>
      <c r="Q125" s="185">
        <v>33.795853238854015</v>
      </c>
      <c r="R125" s="185">
        <v>26.273598871922655</v>
      </c>
      <c r="S125" s="185">
        <v>20.093339892970345</v>
      </c>
      <c r="T125" s="185">
        <v>13.759168334875296</v>
      </c>
      <c r="U125" s="185">
        <v>10.460915771009976</v>
      </c>
      <c r="V125" s="185">
        <v>6.3293601564420401</v>
      </c>
      <c r="W125" s="185">
        <v>3.4444272208668272</v>
      </c>
      <c r="X125" s="185">
        <v>1.7322332745086122</v>
      </c>
      <c r="Y125" s="185">
        <v>1.5954978260040384</v>
      </c>
      <c r="Z125" s="185">
        <v>0.98354213911020627</v>
      </c>
      <c r="AA125" s="185">
        <v>0</v>
      </c>
    </row>
    <row r="128" spans="15:27" x14ac:dyDescent="0.25">
      <c r="O128" s="185">
        <v>6170.2749641454875</v>
      </c>
      <c r="P128" s="185">
        <v>5247.0529447480221</v>
      </c>
      <c r="Q128" s="185">
        <v>4144.1898600411196</v>
      </c>
      <c r="R128" s="185">
        <v>3183.4720889107571</v>
      </c>
      <c r="S128" s="185">
        <v>2405.8589055283851</v>
      </c>
      <c r="T128" s="185">
        <v>1628.0871877856853</v>
      </c>
      <c r="U128" s="185">
        <v>1223.3568785113919</v>
      </c>
      <c r="V128" s="185">
        <v>731.59618387063426</v>
      </c>
      <c r="W128" s="185">
        <v>393.53793953885526</v>
      </c>
      <c r="X128" s="185">
        <v>195.64258985756413</v>
      </c>
      <c r="Y128" s="185">
        <v>178.1434212154881</v>
      </c>
      <c r="Z128" s="185">
        <v>108.57050606592729</v>
      </c>
      <c r="AA128" s="185">
        <v>0</v>
      </c>
    </row>
    <row r="129" spans="15:27" x14ac:dyDescent="0.25">
      <c r="O129" s="185">
        <v>49.118305571853853</v>
      </c>
      <c r="P129" s="185">
        <v>42.277840514395216</v>
      </c>
      <c r="Q129" s="185">
        <v>33.795853238854015</v>
      </c>
      <c r="R129" s="185">
        <v>26.273598871922655</v>
      </c>
      <c r="S129" s="185">
        <v>20.093339892970345</v>
      </c>
      <c r="T129" s="185">
        <v>13.759168334875296</v>
      </c>
      <c r="U129" s="185">
        <v>10.460915771009976</v>
      </c>
      <c r="V129" s="185">
        <v>6.3293601564420401</v>
      </c>
      <c r="W129" s="185">
        <v>3.4444272208668272</v>
      </c>
      <c r="X129" s="185">
        <v>1.7322332745086122</v>
      </c>
      <c r="Y129" s="185">
        <v>1.5954978260040384</v>
      </c>
      <c r="Z129" s="185">
        <v>0.98354213911020627</v>
      </c>
      <c r="AA129" s="185">
        <v>0</v>
      </c>
    </row>
    <row r="132" spans="15:27" x14ac:dyDescent="0.25">
      <c r="O132" s="185">
        <v>6170.2749641454875</v>
      </c>
      <c r="P132" s="185">
        <v>5247.0529447480221</v>
      </c>
      <c r="Q132" s="185">
        <v>4144.1898600411196</v>
      </c>
      <c r="R132" s="185">
        <v>3183.4720889107571</v>
      </c>
      <c r="S132" s="185">
        <v>2405.8589055283851</v>
      </c>
      <c r="T132" s="185">
        <v>1628.0871877856853</v>
      </c>
      <c r="U132" s="185">
        <v>1223.3568785113919</v>
      </c>
      <c r="V132" s="185">
        <v>731.59618387063426</v>
      </c>
      <c r="W132" s="185">
        <v>393.53793953885526</v>
      </c>
      <c r="X132" s="185">
        <v>195.64258985756413</v>
      </c>
      <c r="Y132" s="185">
        <v>178.1434212154881</v>
      </c>
      <c r="Z132" s="185">
        <v>108.57050606592729</v>
      </c>
      <c r="AA132" s="185">
        <v>0</v>
      </c>
    </row>
    <row r="133" spans="15:27" x14ac:dyDescent="0.25">
      <c r="O133" s="185">
        <v>49.118305571853853</v>
      </c>
      <c r="P133" s="185">
        <v>42.277840514395216</v>
      </c>
      <c r="Q133" s="185">
        <v>33.795853238854015</v>
      </c>
      <c r="R133" s="185">
        <v>26.273598871922655</v>
      </c>
      <c r="S133" s="185">
        <v>20.093339892970345</v>
      </c>
      <c r="T133" s="185">
        <v>13.759168334875296</v>
      </c>
      <c r="U133" s="185">
        <v>10.460915771009976</v>
      </c>
      <c r="V133" s="185">
        <v>6.3293601564420401</v>
      </c>
      <c r="W133" s="185">
        <v>3.4444272208668272</v>
      </c>
      <c r="X133" s="185">
        <v>1.7322332745086122</v>
      </c>
      <c r="Y133" s="185">
        <v>1.5954978260040384</v>
      </c>
      <c r="Z133" s="185">
        <v>0.98354213911020627</v>
      </c>
      <c r="AA133" s="185">
        <v>0</v>
      </c>
    </row>
    <row r="136" spans="15:27" x14ac:dyDescent="0.25">
      <c r="O136" s="185">
        <v>6170.2749641454875</v>
      </c>
      <c r="P136" s="185">
        <v>5247.0529447480221</v>
      </c>
      <c r="Q136" s="185">
        <v>4144.1898600411196</v>
      </c>
      <c r="R136" s="185">
        <v>3183.4720889107571</v>
      </c>
      <c r="S136" s="185">
        <v>2405.8589055283851</v>
      </c>
      <c r="T136" s="185">
        <v>1628.0871877856853</v>
      </c>
      <c r="U136" s="185">
        <v>1223.3568785113919</v>
      </c>
      <c r="V136" s="185">
        <v>731.59618387063426</v>
      </c>
      <c r="W136" s="185">
        <v>393.53793953885526</v>
      </c>
      <c r="X136" s="185">
        <v>195.64258985756413</v>
      </c>
      <c r="Y136" s="185">
        <v>178.1434212154881</v>
      </c>
      <c r="Z136" s="185">
        <v>108.57050606592729</v>
      </c>
      <c r="AA136" s="185">
        <v>0</v>
      </c>
    </row>
    <row r="137" spans="15:27" x14ac:dyDescent="0.25">
      <c r="O137" s="185">
        <v>49.118305571853853</v>
      </c>
      <c r="P137" s="185">
        <v>42.277840514395216</v>
      </c>
      <c r="Q137" s="185">
        <v>33.795853238854015</v>
      </c>
      <c r="R137" s="185">
        <v>26.273598871922655</v>
      </c>
      <c r="S137" s="185">
        <v>20.093339892970345</v>
      </c>
      <c r="T137" s="185">
        <v>13.759168334875296</v>
      </c>
      <c r="U137" s="185">
        <v>10.460915771009976</v>
      </c>
      <c r="V137" s="185">
        <v>6.3293601564420401</v>
      </c>
      <c r="W137" s="185">
        <v>3.4444272208668272</v>
      </c>
      <c r="X137" s="185">
        <v>1.7322332745086122</v>
      </c>
      <c r="Y137" s="185">
        <v>1.5954978260040384</v>
      </c>
      <c r="Z137" s="185">
        <v>0.98354213911020627</v>
      </c>
      <c r="AA137" s="185">
        <v>0</v>
      </c>
    </row>
    <row r="140" spans="15:27" x14ac:dyDescent="0.25">
      <c r="O140" s="185">
        <v>6170.2749641454875</v>
      </c>
      <c r="P140" s="185">
        <v>5247.0529447480221</v>
      </c>
      <c r="Q140" s="185">
        <v>4144.1898600411196</v>
      </c>
      <c r="R140" s="185">
        <v>3183.4720889107571</v>
      </c>
      <c r="S140" s="185">
        <v>2405.8589055283851</v>
      </c>
      <c r="T140" s="185">
        <v>1628.0871877856853</v>
      </c>
      <c r="U140" s="185">
        <v>1223.3568785113919</v>
      </c>
      <c r="V140" s="185">
        <v>731.59618387063426</v>
      </c>
      <c r="W140" s="185">
        <v>393.53793953885526</v>
      </c>
      <c r="X140" s="185">
        <v>195.64258985756413</v>
      </c>
      <c r="Y140" s="185">
        <v>178.1434212154881</v>
      </c>
      <c r="Z140" s="185">
        <v>108.57050606592729</v>
      </c>
      <c r="AA140" s="185">
        <v>0</v>
      </c>
    </row>
    <row r="141" spans="15:27" x14ac:dyDescent="0.25">
      <c r="O141" s="185">
        <v>49.118305571853853</v>
      </c>
      <c r="P141" s="185">
        <v>42.277840514395216</v>
      </c>
      <c r="Q141" s="185">
        <v>33.795853238854015</v>
      </c>
      <c r="R141" s="185">
        <v>26.273598871922655</v>
      </c>
      <c r="S141" s="185">
        <v>20.093339892970345</v>
      </c>
      <c r="T141" s="185">
        <v>13.759168334875296</v>
      </c>
      <c r="U141" s="185">
        <v>10.460915771009976</v>
      </c>
      <c r="V141" s="185">
        <v>6.3293601564420401</v>
      </c>
      <c r="W141" s="185">
        <v>3.4444272208668272</v>
      </c>
      <c r="X141" s="185">
        <v>1.7322332745086122</v>
      </c>
      <c r="Y141" s="185">
        <v>1.5954978260040384</v>
      </c>
      <c r="Z141" s="185">
        <v>0.98354213911020627</v>
      </c>
      <c r="AA141" s="185">
        <v>0</v>
      </c>
    </row>
    <row r="144" spans="15:27" x14ac:dyDescent="0.25">
      <c r="O144" s="185">
        <v>6170.2749641454875</v>
      </c>
      <c r="P144" s="185">
        <v>5247.0529447480221</v>
      </c>
      <c r="Q144" s="185">
        <v>4144.1898600411196</v>
      </c>
      <c r="R144" s="185">
        <v>3183.4720889107571</v>
      </c>
      <c r="S144" s="185">
        <v>2405.8589055283851</v>
      </c>
      <c r="T144" s="185">
        <v>1628.0871877856853</v>
      </c>
      <c r="U144" s="185">
        <v>1223.3568785113919</v>
      </c>
      <c r="V144" s="185">
        <v>731.59618387063426</v>
      </c>
      <c r="W144" s="185">
        <v>393.53793953885526</v>
      </c>
      <c r="X144" s="185">
        <v>195.64258985756413</v>
      </c>
      <c r="Y144" s="185">
        <v>178.1434212154881</v>
      </c>
      <c r="Z144" s="185">
        <v>108.57050606592729</v>
      </c>
      <c r="AA144" s="185">
        <v>0</v>
      </c>
    </row>
    <row r="145" spans="15:27" x14ac:dyDescent="0.25">
      <c r="O145" s="185">
        <v>49.118305571853853</v>
      </c>
      <c r="P145" s="185">
        <v>42.277840514395216</v>
      </c>
      <c r="Q145" s="185">
        <v>33.795853238854015</v>
      </c>
      <c r="R145" s="185">
        <v>26.273598871922655</v>
      </c>
      <c r="S145" s="185">
        <v>20.093339892970345</v>
      </c>
      <c r="T145" s="185">
        <v>13.759168334875296</v>
      </c>
      <c r="U145" s="185">
        <v>10.460915771009976</v>
      </c>
      <c r="V145" s="185">
        <v>6.3293601564420401</v>
      </c>
      <c r="W145" s="185">
        <v>3.4444272208668272</v>
      </c>
      <c r="X145" s="185">
        <v>1.7322332745086122</v>
      </c>
      <c r="Y145" s="185">
        <v>1.5954978260040384</v>
      </c>
      <c r="Z145" s="185">
        <v>0.98354213911020627</v>
      </c>
      <c r="AA145" s="185">
        <v>0</v>
      </c>
    </row>
    <row r="148" spans="15:27" x14ac:dyDescent="0.25">
      <c r="O148" s="185">
        <v>6170.2749641454875</v>
      </c>
      <c r="P148" s="185">
        <v>5247.0529447480221</v>
      </c>
      <c r="Q148" s="185">
        <v>4144.1898600411196</v>
      </c>
      <c r="R148" s="185">
        <v>3183.4720889107571</v>
      </c>
      <c r="S148" s="185">
        <v>2405.8589055283851</v>
      </c>
      <c r="T148" s="185">
        <v>1628.0871877856853</v>
      </c>
      <c r="U148" s="185">
        <v>1223.3568785113919</v>
      </c>
      <c r="V148" s="185">
        <v>731.59618387063426</v>
      </c>
      <c r="W148" s="185">
        <v>393.53793953885526</v>
      </c>
      <c r="X148" s="185">
        <v>195.64258985756413</v>
      </c>
      <c r="Y148" s="185">
        <v>178.1434212154881</v>
      </c>
      <c r="Z148" s="185">
        <v>108.57050606592729</v>
      </c>
      <c r="AA148" s="185">
        <v>0</v>
      </c>
    </row>
    <row r="149" spans="15:27" x14ac:dyDescent="0.25">
      <c r="O149" s="185">
        <v>49.118305571853853</v>
      </c>
      <c r="P149" s="185">
        <v>42.277840514395216</v>
      </c>
      <c r="Q149" s="185">
        <v>33.795853238854015</v>
      </c>
      <c r="R149" s="185">
        <v>26.273598871922655</v>
      </c>
      <c r="S149" s="185">
        <v>20.093339892970345</v>
      </c>
      <c r="T149" s="185">
        <v>13.759168334875296</v>
      </c>
      <c r="U149" s="185">
        <v>10.460915771009976</v>
      </c>
      <c r="V149" s="185">
        <v>6.3293601564420401</v>
      </c>
      <c r="W149" s="185">
        <v>3.4444272208668272</v>
      </c>
      <c r="X149" s="185">
        <v>1.7322332745086122</v>
      </c>
      <c r="Y149" s="185">
        <v>1.5954978260040384</v>
      </c>
      <c r="Z149" s="185">
        <v>0.98354213911020627</v>
      </c>
      <c r="AA149" s="185">
        <v>0</v>
      </c>
    </row>
    <row r="152" spans="15:27" x14ac:dyDescent="0.25">
      <c r="O152" s="185">
        <v>6170.2749641454875</v>
      </c>
      <c r="P152" s="185">
        <v>5247.0529447480221</v>
      </c>
      <c r="Q152" s="185">
        <v>4144.1898600411196</v>
      </c>
      <c r="R152" s="185">
        <v>3183.4720889107571</v>
      </c>
      <c r="S152" s="185">
        <v>2405.8589055283851</v>
      </c>
      <c r="T152" s="185">
        <v>1628.0871877856853</v>
      </c>
      <c r="U152" s="185">
        <v>1223.3568785113919</v>
      </c>
      <c r="V152" s="185">
        <v>731.59618387063426</v>
      </c>
      <c r="W152" s="185">
        <v>393.53793953885526</v>
      </c>
      <c r="X152" s="185">
        <v>195.64258985756413</v>
      </c>
      <c r="Y152" s="185">
        <v>178.1434212154881</v>
      </c>
      <c r="Z152" s="185">
        <v>108.57050606592729</v>
      </c>
      <c r="AA152" s="185">
        <v>0</v>
      </c>
    </row>
    <row r="153" spans="15:27" x14ac:dyDescent="0.25">
      <c r="O153" s="185">
        <v>49.118305571853853</v>
      </c>
      <c r="P153" s="185">
        <v>42.277840514395216</v>
      </c>
      <c r="Q153" s="185">
        <v>33.795853238854015</v>
      </c>
      <c r="R153" s="185">
        <v>26.273598871922655</v>
      </c>
      <c r="S153" s="185">
        <v>20.093339892970345</v>
      </c>
      <c r="T153" s="185">
        <v>13.759168334875296</v>
      </c>
      <c r="U153" s="185">
        <v>10.460915771009976</v>
      </c>
      <c r="V153" s="185">
        <v>6.3293601564420401</v>
      </c>
      <c r="W153" s="185">
        <v>3.4444272208668272</v>
      </c>
      <c r="X153" s="185">
        <v>1.7322332745086122</v>
      </c>
      <c r="Y153" s="185">
        <v>1.5954978260040384</v>
      </c>
      <c r="Z153" s="185">
        <v>0.98354213911020627</v>
      </c>
      <c r="AA153" s="185">
        <v>0</v>
      </c>
    </row>
    <row r="156" spans="15:27" x14ac:dyDescent="0.25">
      <c r="O156" s="185">
        <v>6170.2749641454875</v>
      </c>
      <c r="P156" s="185">
        <v>5247.0529447480221</v>
      </c>
      <c r="Q156" s="185">
        <v>4144.1898600411196</v>
      </c>
      <c r="R156" s="185">
        <v>3183.4720889107571</v>
      </c>
      <c r="S156" s="185">
        <v>2405.8589055283851</v>
      </c>
      <c r="T156" s="185">
        <v>1628.0871877856853</v>
      </c>
      <c r="U156" s="185">
        <v>1223.3568785113919</v>
      </c>
      <c r="V156" s="185">
        <v>731.59618387063426</v>
      </c>
      <c r="W156" s="185">
        <v>393.53793953885526</v>
      </c>
      <c r="X156" s="185">
        <v>195.64258985756413</v>
      </c>
      <c r="Y156" s="185">
        <v>178.1434212154881</v>
      </c>
      <c r="Z156" s="185">
        <v>108.57050606592729</v>
      </c>
      <c r="AA156" s="185">
        <v>0</v>
      </c>
    </row>
    <row r="157" spans="15:27" x14ac:dyDescent="0.25">
      <c r="O157" s="185">
        <v>49.118305571853853</v>
      </c>
      <c r="P157" s="185">
        <v>42.277840514395216</v>
      </c>
      <c r="Q157" s="185">
        <v>33.795853238854015</v>
      </c>
      <c r="R157" s="185">
        <v>26.273598871922655</v>
      </c>
      <c r="S157" s="185">
        <v>20.093339892970345</v>
      </c>
      <c r="T157" s="185">
        <v>13.759168334875296</v>
      </c>
      <c r="U157" s="185">
        <v>10.460915771009976</v>
      </c>
      <c r="V157" s="185">
        <v>6.3293601564420401</v>
      </c>
      <c r="W157" s="185">
        <v>3.4444272208668272</v>
      </c>
      <c r="X157" s="185">
        <v>1.7322332745086122</v>
      </c>
      <c r="Y157" s="185">
        <v>1.5954978260040384</v>
      </c>
      <c r="Z157" s="185">
        <v>0.98354213911020627</v>
      </c>
      <c r="AA157" s="185">
        <v>0</v>
      </c>
    </row>
    <row r="160" spans="15:27" x14ac:dyDescent="0.25">
      <c r="O160" s="185">
        <v>6170.2749641454875</v>
      </c>
      <c r="P160" s="185">
        <v>5247.0529447480221</v>
      </c>
      <c r="Q160" s="185">
        <v>4144.1898600411196</v>
      </c>
      <c r="R160" s="185">
        <v>3183.4720889107571</v>
      </c>
      <c r="S160" s="185">
        <v>2405.8589055283851</v>
      </c>
      <c r="T160" s="185">
        <v>1628.0871877856853</v>
      </c>
      <c r="U160" s="185">
        <v>1223.3568785113919</v>
      </c>
      <c r="V160" s="185">
        <v>731.59618387063426</v>
      </c>
      <c r="W160" s="185">
        <v>393.53793953885526</v>
      </c>
      <c r="X160" s="185">
        <v>195.64258985756413</v>
      </c>
      <c r="Y160" s="185">
        <v>178.1434212154881</v>
      </c>
      <c r="Z160" s="185">
        <v>108.57050606592729</v>
      </c>
      <c r="AA160" s="185">
        <v>0</v>
      </c>
    </row>
    <row r="161" spans="15:27" x14ac:dyDescent="0.25">
      <c r="O161" s="185">
        <v>49.118305571853853</v>
      </c>
      <c r="P161" s="185">
        <v>42.277840514395216</v>
      </c>
      <c r="Q161" s="185">
        <v>33.795853238854015</v>
      </c>
      <c r="R161" s="185">
        <v>26.273598871922655</v>
      </c>
      <c r="S161" s="185">
        <v>20.093339892970345</v>
      </c>
      <c r="T161" s="185">
        <v>13.759168334875296</v>
      </c>
      <c r="U161" s="185">
        <v>10.460915771009976</v>
      </c>
      <c r="V161" s="185">
        <v>6.3293601564420401</v>
      </c>
      <c r="W161" s="185">
        <v>3.4444272208668272</v>
      </c>
      <c r="X161" s="185">
        <v>1.7322332745086122</v>
      </c>
      <c r="Y161" s="185">
        <v>1.5954978260040384</v>
      </c>
      <c r="Z161" s="185">
        <v>0.98354213911020627</v>
      </c>
      <c r="AA161" s="185">
        <v>0</v>
      </c>
    </row>
    <row r="164" spans="15:27" x14ac:dyDescent="0.25">
      <c r="O164" s="185">
        <v>6170.2749641454875</v>
      </c>
      <c r="P164" s="185">
        <v>5247.0529447480221</v>
      </c>
      <c r="Q164" s="185">
        <v>4144.1898600411196</v>
      </c>
      <c r="R164" s="185">
        <v>3183.4720889107571</v>
      </c>
      <c r="S164" s="185">
        <v>2405.8589055283851</v>
      </c>
      <c r="T164" s="185">
        <v>1628.0871877856853</v>
      </c>
      <c r="U164" s="185">
        <v>1223.3568785113919</v>
      </c>
      <c r="V164" s="185">
        <v>731.59618387063426</v>
      </c>
      <c r="W164" s="185">
        <v>393.53793953885526</v>
      </c>
      <c r="X164" s="185">
        <v>195.64258985756413</v>
      </c>
      <c r="Y164" s="185">
        <v>178.1434212154881</v>
      </c>
      <c r="Z164" s="185">
        <v>108.57050606592729</v>
      </c>
      <c r="AA164" s="185">
        <v>0</v>
      </c>
    </row>
    <row r="165" spans="15:27" x14ac:dyDescent="0.25">
      <c r="O165" s="185">
        <v>49.118305571853853</v>
      </c>
      <c r="P165" s="185">
        <v>42.277840514395216</v>
      </c>
      <c r="Q165" s="185">
        <v>33.795853238854015</v>
      </c>
      <c r="R165" s="185">
        <v>26.273598871922655</v>
      </c>
      <c r="S165" s="185">
        <v>20.093339892970345</v>
      </c>
      <c r="T165" s="185">
        <v>13.759168334875296</v>
      </c>
      <c r="U165" s="185">
        <v>10.460915771009976</v>
      </c>
      <c r="V165" s="185">
        <v>6.3293601564420401</v>
      </c>
      <c r="W165" s="185">
        <v>3.4444272208668272</v>
      </c>
      <c r="X165" s="185">
        <v>1.7322332745086122</v>
      </c>
      <c r="Y165" s="185">
        <v>1.5954978260040384</v>
      </c>
      <c r="Z165" s="185">
        <v>0.98354213911020627</v>
      </c>
      <c r="AA165" s="185">
        <v>0</v>
      </c>
    </row>
    <row r="168" spans="15:27" x14ac:dyDescent="0.25">
      <c r="O168" s="185">
        <v>6170.2749641454875</v>
      </c>
      <c r="P168" s="185">
        <v>5247.0529447480221</v>
      </c>
      <c r="Q168" s="185">
        <v>4144.1898600411196</v>
      </c>
      <c r="R168" s="185">
        <v>3183.4720889107571</v>
      </c>
      <c r="S168" s="185">
        <v>2405.8589055283851</v>
      </c>
      <c r="T168" s="185">
        <v>1628.0871877856853</v>
      </c>
      <c r="U168" s="185">
        <v>1223.3568785113919</v>
      </c>
      <c r="V168" s="185">
        <v>731.59618387063426</v>
      </c>
      <c r="W168" s="185">
        <v>393.53793953885526</v>
      </c>
      <c r="X168" s="185">
        <v>195.64258985756413</v>
      </c>
      <c r="Y168" s="185">
        <v>178.1434212154881</v>
      </c>
      <c r="Z168" s="185">
        <v>108.57050606592729</v>
      </c>
      <c r="AA168" s="185">
        <v>0</v>
      </c>
    </row>
    <row r="169" spans="15:27" x14ac:dyDescent="0.25">
      <c r="O169" s="185">
        <v>49.118305571853853</v>
      </c>
      <c r="P169" s="185">
        <v>42.277840514395216</v>
      </c>
      <c r="Q169" s="185">
        <v>33.795853238854015</v>
      </c>
      <c r="R169" s="185">
        <v>26.273598871922655</v>
      </c>
      <c r="S169" s="185">
        <v>20.093339892970345</v>
      </c>
      <c r="T169" s="185">
        <v>13.759168334875296</v>
      </c>
      <c r="U169" s="185">
        <v>10.460915771009976</v>
      </c>
      <c r="V169" s="185">
        <v>6.3293601564420401</v>
      </c>
      <c r="W169" s="185">
        <v>3.4444272208668272</v>
      </c>
      <c r="X169" s="185">
        <v>1.7322332745086122</v>
      </c>
      <c r="Y169" s="185">
        <v>1.5954978260040384</v>
      </c>
      <c r="Z169" s="185">
        <v>0.98354213911020627</v>
      </c>
      <c r="AA169" s="185">
        <v>0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38"/>
  <sheetViews>
    <sheetView workbookViewId="0">
      <pane xSplit="6" ySplit="6" topLeftCell="AN7" activePane="bottomRight" state="frozen"/>
      <selection pane="topRight" activeCell="G1" sqref="G1"/>
      <selection pane="bottomLeft" activeCell="A7" sqref="A7"/>
      <selection pane="bottomRight" activeCell="AY9" sqref="AY9"/>
    </sheetView>
  </sheetViews>
  <sheetFormatPr defaultColWidth="11" defaultRowHeight="15.75" x14ac:dyDescent="0.25"/>
  <cols>
    <col min="1" max="1" width="30.625" customWidth="1"/>
    <col min="2" max="2" width="13.5" bestFit="1" customWidth="1"/>
  </cols>
  <sheetData>
    <row r="1" spans="1:60" x14ac:dyDescent="0.25">
      <c r="A1" s="179" t="s">
        <v>71</v>
      </c>
      <c r="B1" s="179"/>
      <c r="C1" s="179"/>
      <c r="D1" s="179"/>
    </row>
    <row r="4" spans="1:60" x14ac:dyDescent="0.25">
      <c r="A4" t="s">
        <v>72</v>
      </c>
    </row>
    <row r="5" spans="1:60" x14ac:dyDescent="0.25">
      <c r="A5" s="179" t="s">
        <v>969</v>
      </c>
      <c r="B5" s="179"/>
      <c r="C5" s="179"/>
      <c r="D5" s="179"/>
    </row>
    <row r="6" spans="1:60" x14ac:dyDescent="0.25">
      <c r="A6" t="s">
        <v>3</v>
      </c>
      <c r="F6">
        <v>1960</v>
      </c>
      <c r="G6">
        <v>1961</v>
      </c>
      <c r="H6">
        <v>1962</v>
      </c>
      <c r="I6">
        <v>1963</v>
      </c>
      <c r="J6">
        <v>1964</v>
      </c>
      <c r="K6">
        <v>1965</v>
      </c>
      <c r="L6">
        <v>1966</v>
      </c>
      <c r="M6">
        <v>1967</v>
      </c>
      <c r="N6">
        <v>1968</v>
      </c>
      <c r="O6">
        <v>1969</v>
      </c>
      <c r="P6">
        <v>1970</v>
      </c>
      <c r="Q6">
        <v>1971</v>
      </c>
      <c r="R6">
        <v>1972</v>
      </c>
      <c r="S6">
        <v>1973</v>
      </c>
      <c r="T6">
        <v>1974</v>
      </c>
      <c r="U6">
        <v>1975</v>
      </c>
      <c r="V6">
        <v>1976</v>
      </c>
      <c r="W6">
        <v>1977</v>
      </c>
      <c r="X6">
        <v>1978</v>
      </c>
      <c r="Y6">
        <v>1979</v>
      </c>
      <c r="Z6">
        <v>1980</v>
      </c>
      <c r="AA6">
        <v>1981</v>
      </c>
      <c r="AB6">
        <v>1982</v>
      </c>
      <c r="AC6">
        <v>1983</v>
      </c>
      <c r="AD6">
        <v>1984</v>
      </c>
      <c r="AE6">
        <v>1985</v>
      </c>
      <c r="AF6">
        <v>1986</v>
      </c>
      <c r="AG6">
        <v>1987</v>
      </c>
      <c r="AH6">
        <v>1988</v>
      </c>
      <c r="AI6">
        <v>1989</v>
      </c>
      <c r="AJ6">
        <v>1990</v>
      </c>
      <c r="AK6">
        <v>1991</v>
      </c>
      <c r="AL6">
        <v>1992</v>
      </c>
      <c r="AM6">
        <v>1993</v>
      </c>
      <c r="AN6">
        <v>1994</v>
      </c>
      <c r="AO6">
        <v>1995</v>
      </c>
      <c r="AP6">
        <v>1996</v>
      </c>
      <c r="AQ6">
        <v>1997</v>
      </c>
      <c r="AR6">
        <v>1998</v>
      </c>
      <c r="AS6">
        <v>1999</v>
      </c>
      <c r="AT6">
        <v>2000</v>
      </c>
      <c r="AU6">
        <v>2001</v>
      </c>
      <c r="AV6">
        <v>2002</v>
      </c>
      <c r="AW6">
        <v>2003</v>
      </c>
      <c r="AX6">
        <v>2004</v>
      </c>
      <c r="AY6">
        <v>2005</v>
      </c>
      <c r="AZ6">
        <v>2006</v>
      </c>
      <c r="BA6">
        <v>2007</v>
      </c>
      <c r="BB6">
        <v>2008</v>
      </c>
      <c r="BC6">
        <v>2009</v>
      </c>
      <c r="BD6">
        <v>2010</v>
      </c>
      <c r="BE6">
        <v>2011</v>
      </c>
      <c r="BF6">
        <v>2012</v>
      </c>
      <c r="BG6">
        <v>2013</v>
      </c>
    </row>
    <row r="7" spans="1:60" x14ac:dyDescent="0.25">
      <c r="A7" t="s">
        <v>73</v>
      </c>
      <c r="F7" s="2">
        <v>0.7</v>
      </c>
      <c r="G7" s="2">
        <v>0.70333299999999999</v>
      </c>
      <c r="H7" s="2">
        <v>0.70666600000000002</v>
      </c>
      <c r="I7" s="2">
        <v>0.70999900000000005</v>
      </c>
      <c r="J7" s="2">
        <v>0.71333199999999997</v>
      </c>
      <c r="K7" s="2">
        <v>0.716665</v>
      </c>
      <c r="L7" s="2">
        <v>0.71999800000000003</v>
      </c>
      <c r="M7" s="2">
        <v>0.72333099999999995</v>
      </c>
      <c r="N7" s="2">
        <v>0.72666399999999998</v>
      </c>
      <c r="O7" s="2">
        <v>0.72999700000000001</v>
      </c>
      <c r="P7" s="2">
        <v>0.73333000000000004</v>
      </c>
      <c r="Q7" s="2">
        <v>0.73666299999999996</v>
      </c>
      <c r="R7" s="2">
        <v>0.73999599999999999</v>
      </c>
      <c r="S7" s="2">
        <v>0.74332900000000002</v>
      </c>
      <c r="T7" s="2">
        <v>0.74666200000000005</v>
      </c>
      <c r="U7" s="2">
        <v>0.74999499999999997</v>
      </c>
      <c r="V7" s="2">
        <v>0.753328</v>
      </c>
      <c r="W7" s="2">
        <v>0.75666100000000003</v>
      </c>
      <c r="X7" s="2">
        <v>0.75999400000000095</v>
      </c>
      <c r="Y7" s="2">
        <v>0.76332700000000098</v>
      </c>
      <c r="Z7" s="2">
        <v>0.76666000000000101</v>
      </c>
      <c r="AA7" s="2">
        <v>0.76999300000000104</v>
      </c>
      <c r="AB7" s="2">
        <v>0.77332600000000096</v>
      </c>
      <c r="AC7" s="2">
        <v>0.77665900000000099</v>
      </c>
      <c r="AD7" s="2">
        <v>0.77999200000000102</v>
      </c>
      <c r="AE7" s="2">
        <v>0.78332500000000105</v>
      </c>
      <c r="AF7" s="2">
        <v>0.78665800000000097</v>
      </c>
      <c r="AG7" s="2">
        <v>0.789991000000001</v>
      </c>
      <c r="AH7" s="2">
        <v>0.79332400000000103</v>
      </c>
      <c r="AI7" s="2">
        <v>0.79665700000000095</v>
      </c>
      <c r="AJ7" s="2">
        <v>0.79999000000000098</v>
      </c>
      <c r="AK7" s="2">
        <v>0.80332300000000101</v>
      </c>
      <c r="AL7" s="2">
        <v>0.80665600000000104</v>
      </c>
      <c r="AM7" s="2">
        <v>0.80998900000000096</v>
      </c>
      <c r="AN7" s="2">
        <v>0.81332200000000099</v>
      </c>
      <c r="AO7" s="2">
        <v>0.81665500000000102</v>
      </c>
      <c r="AP7" s="2">
        <v>0.81998800000000105</v>
      </c>
      <c r="AQ7" s="2">
        <v>0.82332100000000097</v>
      </c>
      <c r="AR7" s="2">
        <v>0.826654000000001</v>
      </c>
      <c r="AS7" s="2">
        <v>0.82998700000000103</v>
      </c>
      <c r="AT7" s="2">
        <v>0.83332000000000095</v>
      </c>
      <c r="AU7" s="2">
        <v>0.83665300000000098</v>
      </c>
      <c r="AV7" s="2">
        <v>0.83998600000000101</v>
      </c>
      <c r="AW7" s="2">
        <v>0.84331900000000104</v>
      </c>
      <c r="AX7" s="2">
        <v>0.84665200000000096</v>
      </c>
      <c r="AY7" s="2">
        <v>0.84998500000000099</v>
      </c>
      <c r="AZ7" s="2">
        <v>0.85331800000000102</v>
      </c>
      <c r="BA7" s="2">
        <v>0.85665100000000105</v>
      </c>
      <c r="BB7" s="2">
        <v>0.85998400000000097</v>
      </c>
      <c r="BC7" s="2">
        <v>0.863317000000001</v>
      </c>
      <c r="BD7" s="2">
        <v>0.86665000000000203</v>
      </c>
      <c r="BE7" s="181">
        <v>0.86998300000000295</v>
      </c>
      <c r="BF7" s="181">
        <v>0.87331600000000398</v>
      </c>
      <c r="BG7" s="181">
        <v>0.87664900000000501</v>
      </c>
    </row>
    <row r="8" spans="1:60" x14ac:dyDescent="0.25"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181"/>
      <c r="BF8" s="181"/>
      <c r="BG8" s="181"/>
    </row>
    <row r="9" spans="1:60" x14ac:dyDescent="0.25">
      <c r="A9" t="s">
        <v>74</v>
      </c>
      <c r="F9" s="3">
        <v>0.1085435620829738</v>
      </c>
      <c r="G9" s="3">
        <v>0.1085435620829738</v>
      </c>
      <c r="H9" s="3">
        <v>0.1085435620829738</v>
      </c>
      <c r="I9" s="3">
        <v>0.1085435620829738</v>
      </c>
      <c r="J9" s="3">
        <v>0.1085435620829738</v>
      </c>
      <c r="K9" s="3">
        <v>0.1085435620829738</v>
      </c>
      <c r="L9" s="3">
        <v>0.1085435620829738</v>
      </c>
      <c r="M9" s="3">
        <v>0.1085435620829738</v>
      </c>
      <c r="N9" s="3">
        <v>0.1085435620829738</v>
      </c>
      <c r="O9" s="3">
        <v>0.1085435620829738</v>
      </c>
      <c r="P9" s="3">
        <v>0.1093401715862576</v>
      </c>
      <c r="Q9" s="3">
        <v>0.10996443693973687</v>
      </c>
      <c r="R9" s="3">
        <v>0.11209958934107506</v>
      </c>
      <c r="S9" s="3">
        <v>0.10827456606454523</v>
      </c>
      <c r="T9" s="3">
        <v>0.10865546017888697</v>
      </c>
      <c r="U9" s="3">
        <v>0.10975080440812614</v>
      </c>
      <c r="V9" s="3">
        <v>0.11044323583971305</v>
      </c>
      <c r="W9" s="3">
        <v>0.10767780682081135</v>
      </c>
      <c r="X9" s="3">
        <v>0.10826913693079626</v>
      </c>
      <c r="Y9" s="3">
        <v>0.10576233109604964</v>
      </c>
      <c r="Z9" s="3">
        <v>0.11164745388515263</v>
      </c>
      <c r="AA9" s="3">
        <v>0.11607525294869751</v>
      </c>
      <c r="AB9" s="3">
        <v>0.11202102080744171</v>
      </c>
      <c r="AC9" s="3">
        <v>0.10661989284241737</v>
      </c>
      <c r="AD9" s="3">
        <v>0.10277215291248951</v>
      </c>
      <c r="AE9" s="3">
        <v>9.9134570354654075E-2</v>
      </c>
      <c r="AF9" s="3">
        <v>9.2785376137500417E-2</v>
      </c>
      <c r="AG9" s="3">
        <v>9.9406568977659551E-2</v>
      </c>
      <c r="AH9" s="3">
        <v>0.10119243134335397</v>
      </c>
      <c r="AI9" s="3">
        <v>0.1090705513332806</v>
      </c>
      <c r="AJ9" s="3">
        <v>0.11657604133915946</v>
      </c>
      <c r="AK9" s="3">
        <v>0.12479355815527031</v>
      </c>
      <c r="AL9" s="3">
        <v>0.12762834178072338</v>
      </c>
      <c r="AM9" s="3">
        <v>0.13378773707197</v>
      </c>
      <c r="AN9" s="3">
        <v>0.14096482469106925</v>
      </c>
      <c r="AO9" s="3">
        <v>0.15214860754976686</v>
      </c>
      <c r="AP9" s="3">
        <v>0.15478349814427433</v>
      </c>
      <c r="AQ9" s="3">
        <v>0.15971476966184628</v>
      </c>
      <c r="AR9" s="3">
        <v>0.16643413882727567</v>
      </c>
      <c r="AS9" s="3">
        <v>0.17304436052741839</v>
      </c>
      <c r="AT9" s="3">
        <v>0.17703330023878641</v>
      </c>
      <c r="AU9" s="3">
        <v>0.18118247087035577</v>
      </c>
      <c r="AV9" s="3">
        <v>0.18353171539685156</v>
      </c>
      <c r="AW9" s="3">
        <v>0.18733352250341548</v>
      </c>
      <c r="AX9" s="3">
        <v>0.19151735655788241</v>
      </c>
      <c r="AY9" s="3">
        <v>0.19212141148033993</v>
      </c>
      <c r="AZ9" s="3">
        <v>0.19588442806785228</v>
      </c>
      <c r="BA9" s="3">
        <v>0.19711499011371419</v>
      </c>
      <c r="BB9" s="3">
        <v>0.20610534517979559</v>
      </c>
      <c r="BC9" s="3">
        <v>0.21042878059506254</v>
      </c>
      <c r="BD9" s="3">
        <v>0.20790718069139089</v>
      </c>
      <c r="BE9">
        <v>0.22032384288328494</v>
      </c>
      <c r="BF9">
        <v>0.22137944905693785</v>
      </c>
      <c r="BG9">
        <v>0.22392694094766546</v>
      </c>
    </row>
    <row r="10" spans="1:60" x14ac:dyDescent="0.25">
      <c r="A10" t="s">
        <v>75</v>
      </c>
      <c r="F10" s="3">
        <v>0.12073181102268958</v>
      </c>
      <c r="G10" s="3">
        <v>0.12175875773055531</v>
      </c>
      <c r="H10" s="3">
        <v>0.12278250151880689</v>
      </c>
      <c r="I10" s="3">
        <v>0.12380305237695398</v>
      </c>
      <c r="J10" s="3">
        <v>0.12482042026335013</v>
      </c>
      <c r="K10" s="3">
        <v>0.12583461510529012</v>
      </c>
      <c r="L10" s="3">
        <v>0.1268456467991067</v>
      </c>
      <c r="M10" s="3">
        <v>0.12785352521026719</v>
      </c>
      <c r="N10" s="3">
        <v>0.12885826017346971</v>
      </c>
      <c r="O10" s="3">
        <v>0.12985986149273918</v>
      </c>
      <c r="P10" s="3">
        <v>0.13085833894152291</v>
      </c>
      <c r="Q10" s="3">
        <v>0.13185370226278623</v>
      </c>
      <c r="R10" s="3">
        <v>0.13284596116910716</v>
      </c>
      <c r="S10" s="3">
        <v>0.13383512534277153</v>
      </c>
      <c r="T10" s="3">
        <v>0.13482120443586729</v>
      </c>
      <c r="U10" s="3">
        <v>0.13580420807037866</v>
      </c>
      <c r="V10" s="3">
        <v>0.13678414583828016</v>
      </c>
      <c r="W10" s="3">
        <v>0.13776102730163006</v>
      </c>
      <c r="X10" s="3">
        <v>0.13873486199266391</v>
      </c>
      <c r="Y10" s="3">
        <v>0.13970565941388713</v>
      </c>
      <c r="Z10" s="3">
        <v>0.14067342903816815</v>
      </c>
      <c r="AA10" s="3">
        <v>0.1416381803088308</v>
      </c>
      <c r="AB10" s="3">
        <v>0.14259992263974625</v>
      </c>
      <c r="AC10" s="3">
        <v>0.13760236161659115</v>
      </c>
      <c r="AD10" s="3">
        <v>0.14290390242366796</v>
      </c>
      <c r="AE10" s="3">
        <v>0.14291386687121002</v>
      </c>
      <c r="AF10" s="3">
        <v>0.14538517247666036</v>
      </c>
      <c r="AG10" s="3">
        <v>0.15355751848509336</v>
      </c>
      <c r="AH10" s="3">
        <v>0.15351615268155092</v>
      </c>
      <c r="AI10" s="3">
        <v>0.16539241325515328</v>
      </c>
      <c r="AJ10" s="3">
        <v>0.17278707540979707</v>
      </c>
      <c r="AK10" s="3">
        <v>0.17026140273888063</v>
      </c>
      <c r="AL10" s="3">
        <v>0.16543760997333873</v>
      </c>
      <c r="AM10" s="3">
        <v>0.17592306304945687</v>
      </c>
      <c r="AN10" s="3">
        <v>0.1796893403920688</v>
      </c>
      <c r="AO10" s="3">
        <v>0.17991716388220688</v>
      </c>
      <c r="AP10" s="3">
        <v>0.18631622235748591</v>
      </c>
      <c r="AQ10" s="3">
        <v>0.18688072554442642</v>
      </c>
      <c r="AR10" s="3">
        <v>0.1929303201516159</v>
      </c>
      <c r="AS10" s="3">
        <v>0.18813423826924844</v>
      </c>
      <c r="AT10" s="3">
        <v>0.18756651184190457</v>
      </c>
      <c r="AU10" s="3">
        <v>0.18388677123808694</v>
      </c>
      <c r="AV10" s="3">
        <v>0.18606418009126252</v>
      </c>
      <c r="AW10" s="3">
        <v>0.18452362281145657</v>
      </c>
      <c r="AX10" s="3">
        <v>0.17423141294693409</v>
      </c>
      <c r="AY10" s="3">
        <v>0.19730534338267952</v>
      </c>
      <c r="AZ10" s="3">
        <v>0.19636244807531658</v>
      </c>
      <c r="BA10" s="3">
        <v>0.18810900502396385</v>
      </c>
      <c r="BB10" s="3">
        <v>0.18488161293502209</v>
      </c>
      <c r="BC10" s="3">
        <v>0.18021209689895126</v>
      </c>
      <c r="BD10" s="3">
        <v>0.17983740996548245</v>
      </c>
      <c r="BE10">
        <v>0.18452364282618686</v>
      </c>
      <c r="BF10">
        <v>0.18051221308180307</v>
      </c>
      <c r="BG10">
        <v>0.1819914425688533</v>
      </c>
    </row>
    <row r="11" spans="1:60" x14ac:dyDescent="0.25">
      <c r="A11" t="s">
        <v>76</v>
      </c>
      <c r="F11" s="3">
        <f>F10</f>
        <v>0.12073181102268958</v>
      </c>
      <c r="G11" s="3">
        <f t="shared" ref="G11:BG11" si="0">G10</f>
        <v>0.12175875773055531</v>
      </c>
      <c r="H11" s="3">
        <f t="shared" si="0"/>
        <v>0.12278250151880689</v>
      </c>
      <c r="I11" s="3">
        <f t="shared" si="0"/>
        <v>0.12380305237695398</v>
      </c>
      <c r="J11" s="3">
        <f t="shared" si="0"/>
        <v>0.12482042026335013</v>
      </c>
      <c r="K11" s="3">
        <f t="shared" si="0"/>
        <v>0.12583461510529012</v>
      </c>
      <c r="L11" s="3">
        <f t="shared" si="0"/>
        <v>0.1268456467991067</v>
      </c>
      <c r="M11" s="3">
        <f t="shared" si="0"/>
        <v>0.12785352521026719</v>
      </c>
      <c r="N11" s="3">
        <f t="shared" si="0"/>
        <v>0.12885826017346971</v>
      </c>
      <c r="O11" s="3">
        <f t="shared" si="0"/>
        <v>0.12985986149273918</v>
      </c>
      <c r="P11" s="3">
        <f t="shared" si="0"/>
        <v>0.13085833894152291</v>
      </c>
      <c r="Q11" s="3">
        <f t="shared" si="0"/>
        <v>0.13185370226278623</v>
      </c>
      <c r="R11" s="3">
        <f t="shared" si="0"/>
        <v>0.13284596116910716</v>
      </c>
      <c r="S11" s="3">
        <f t="shared" si="0"/>
        <v>0.13383512534277153</v>
      </c>
      <c r="T11" s="3">
        <f t="shared" si="0"/>
        <v>0.13482120443586729</v>
      </c>
      <c r="U11" s="3">
        <f t="shared" si="0"/>
        <v>0.13580420807037866</v>
      </c>
      <c r="V11" s="3">
        <f t="shared" si="0"/>
        <v>0.13678414583828016</v>
      </c>
      <c r="W11" s="3">
        <f t="shared" si="0"/>
        <v>0.13776102730163006</v>
      </c>
      <c r="X11" s="3">
        <f t="shared" si="0"/>
        <v>0.13873486199266391</v>
      </c>
      <c r="Y11" s="3">
        <f t="shared" si="0"/>
        <v>0.13970565941388713</v>
      </c>
      <c r="Z11" s="3">
        <f t="shared" si="0"/>
        <v>0.14067342903816815</v>
      </c>
      <c r="AA11" s="3">
        <f t="shared" si="0"/>
        <v>0.1416381803088308</v>
      </c>
      <c r="AB11" s="3">
        <f t="shared" si="0"/>
        <v>0.14259992263974625</v>
      </c>
      <c r="AC11" s="3">
        <f t="shared" si="0"/>
        <v>0.13760236161659115</v>
      </c>
      <c r="AD11" s="3">
        <f t="shared" si="0"/>
        <v>0.14290390242366796</v>
      </c>
      <c r="AE11" s="3">
        <f t="shared" si="0"/>
        <v>0.14291386687121002</v>
      </c>
      <c r="AF11" s="3">
        <f t="shared" si="0"/>
        <v>0.14538517247666036</v>
      </c>
      <c r="AG11" s="3">
        <f t="shared" si="0"/>
        <v>0.15355751848509336</v>
      </c>
      <c r="AH11" s="3">
        <f t="shared" si="0"/>
        <v>0.15351615268155092</v>
      </c>
      <c r="AI11" s="3">
        <f t="shared" si="0"/>
        <v>0.16539241325515328</v>
      </c>
      <c r="AJ11" s="3">
        <f t="shared" si="0"/>
        <v>0.17278707540979707</v>
      </c>
      <c r="AK11" s="3">
        <f t="shared" si="0"/>
        <v>0.17026140273888063</v>
      </c>
      <c r="AL11" s="3">
        <f t="shared" si="0"/>
        <v>0.16543760997333873</v>
      </c>
      <c r="AM11" s="3">
        <f t="shared" si="0"/>
        <v>0.17592306304945687</v>
      </c>
      <c r="AN11" s="3">
        <f t="shared" si="0"/>
        <v>0.1796893403920688</v>
      </c>
      <c r="AO11" s="3">
        <f t="shared" si="0"/>
        <v>0.17991716388220688</v>
      </c>
      <c r="AP11" s="3">
        <f t="shared" si="0"/>
        <v>0.18631622235748591</v>
      </c>
      <c r="AQ11" s="3">
        <f t="shared" si="0"/>
        <v>0.18688072554442642</v>
      </c>
      <c r="AR11" s="3">
        <f t="shared" si="0"/>
        <v>0.1929303201516159</v>
      </c>
      <c r="AS11" s="3">
        <f t="shared" si="0"/>
        <v>0.18813423826924844</v>
      </c>
      <c r="AT11" s="3">
        <f t="shared" si="0"/>
        <v>0.18756651184190457</v>
      </c>
      <c r="AU11" s="3">
        <f t="shared" si="0"/>
        <v>0.18388677123808694</v>
      </c>
      <c r="AV11" s="3">
        <f t="shared" si="0"/>
        <v>0.18606418009126252</v>
      </c>
      <c r="AW11" s="3">
        <f t="shared" si="0"/>
        <v>0.18452362281145657</v>
      </c>
      <c r="AX11" s="3">
        <f t="shared" si="0"/>
        <v>0.17423141294693409</v>
      </c>
      <c r="AY11" s="3">
        <f t="shared" si="0"/>
        <v>0.19730534338267952</v>
      </c>
      <c r="AZ11" s="3">
        <f t="shared" si="0"/>
        <v>0.19636244807531658</v>
      </c>
      <c r="BA11" s="3">
        <f t="shared" si="0"/>
        <v>0.18810900502396385</v>
      </c>
      <c r="BB11" s="3">
        <f t="shared" si="0"/>
        <v>0.18488161293502209</v>
      </c>
      <c r="BC11" s="3">
        <f t="shared" si="0"/>
        <v>0.18021209689895126</v>
      </c>
      <c r="BD11" s="3">
        <f t="shared" si="0"/>
        <v>0.17983740996548245</v>
      </c>
      <c r="BE11" s="3">
        <f t="shared" si="0"/>
        <v>0.18452364282618686</v>
      </c>
      <c r="BF11" s="3">
        <f t="shared" si="0"/>
        <v>0.18051221308180307</v>
      </c>
      <c r="BG11" s="3">
        <f t="shared" si="0"/>
        <v>0.1819914425688533</v>
      </c>
    </row>
    <row r="12" spans="1:60" x14ac:dyDescent="0.25">
      <c r="A12" t="s">
        <v>77</v>
      </c>
      <c r="F12">
        <f>0.5*F9</f>
        <v>5.4271781041486902E-2</v>
      </c>
      <c r="G12">
        <f t="shared" ref="G12:BG12" si="1">0.5*G9</f>
        <v>5.4271781041486902E-2</v>
      </c>
      <c r="H12">
        <f t="shared" si="1"/>
        <v>5.4271781041486902E-2</v>
      </c>
      <c r="I12">
        <f t="shared" si="1"/>
        <v>5.4271781041486902E-2</v>
      </c>
      <c r="J12">
        <f t="shared" si="1"/>
        <v>5.4271781041486902E-2</v>
      </c>
      <c r="K12">
        <f t="shared" si="1"/>
        <v>5.4271781041486902E-2</v>
      </c>
      <c r="L12">
        <f t="shared" si="1"/>
        <v>5.4271781041486902E-2</v>
      </c>
      <c r="M12">
        <f t="shared" si="1"/>
        <v>5.4271781041486902E-2</v>
      </c>
      <c r="N12">
        <f t="shared" si="1"/>
        <v>5.4271781041486902E-2</v>
      </c>
      <c r="O12">
        <f t="shared" si="1"/>
        <v>5.4271781041486902E-2</v>
      </c>
      <c r="P12">
        <f t="shared" si="1"/>
        <v>5.4670085793128799E-2</v>
      </c>
      <c r="Q12">
        <f t="shared" si="1"/>
        <v>5.4982218469868435E-2</v>
      </c>
      <c r="R12">
        <f t="shared" si="1"/>
        <v>5.6049794670537528E-2</v>
      </c>
      <c r="S12">
        <f t="shared" si="1"/>
        <v>5.4137283032272616E-2</v>
      </c>
      <c r="T12">
        <f t="shared" si="1"/>
        <v>5.4327730089443485E-2</v>
      </c>
      <c r="U12">
        <f t="shared" si="1"/>
        <v>5.4875402204063069E-2</v>
      </c>
      <c r="V12">
        <f t="shared" si="1"/>
        <v>5.5221617919856525E-2</v>
      </c>
      <c r="W12">
        <f t="shared" si="1"/>
        <v>5.3838903410405675E-2</v>
      </c>
      <c r="X12">
        <f t="shared" si="1"/>
        <v>5.4134568465398131E-2</v>
      </c>
      <c r="Y12">
        <f t="shared" si="1"/>
        <v>5.2881165548024821E-2</v>
      </c>
      <c r="Z12">
        <f t="shared" si="1"/>
        <v>5.5823726942576313E-2</v>
      </c>
      <c r="AA12">
        <f t="shared" si="1"/>
        <v>5.8037626474348757E-2</v>
      </c>
      <c r="AB12">
        <f t="shared" si="1"/>
        <v>5.6010510403720855E-2</v>
      </c>
      <c r="AC12">
        <f t="shared" si="1"/>
        <v>5.3309946421208683E-2</v>
      </c>
      <c r="AD12">
        <f t="shared" si="1"/>
        <v>5.1386076456244753E-2</v>
      </c>
      <c r="AE12">
        <f t="shared" si="1"/>
        <v>4.9567285177327038E-2</v>
      </c>
      <c r="AF12">
        <f t="shared" si="1"/>
        <v>4.6392688068750208E-2</v>
      </c>
      <c r="AG12">
        <f t="shared" si="1"/>
        <v>4.9703284488829776E-2</v>
      </c>
      <c r="AH12">
        <f t="shared" si="1"/>
        <v>5.0596215671676985E-2</v>
      </c>
      <c r="AI12">
        <f t="shared" si="1"/>
        <v>5.45352756666403E-2</v>
      </c>
      <c r="AJ12">
        <f t="shared" si="1"/>
        <v>5.8288020669579728E-2</v>
      </c>
      <c r="AK12">
        <f t="shared" si="1"/>
        <v>6.2396779077635155E-2</v>
      </c>
      <c r="AL12">
        <f t="shared" si="1"/>
        <v>6.3814170890361691E-2</v>
      </c>
      <c r="AM12">
        <f t="shared" si="1"/>
        <v>6.6893868535985002E-2</v>
      </c>
      <c r="AN12">
        <f t="shared" si="1"/>
        <v>7.0482412345534623E-2</v>
      </c>
      <c r="AO12">
        <f t="shared" si="1"/>
        <v>7.6074303774883431E-2</v>
      </c>
      <c r="AP12">
        <f t="shared" si="1"/>
        <v>7.7391749072137167E-2</v>
      </c>
      <c r="AQ12">
        <f t="shared" si="1"/>
        <v>7.9857384830923139E-2</v>
      </c>
      <c r="AR12">
        <f t="shared" si="1"/>
        <v>8.3217069413637837E-2</v>
      </c>
      <c r="AS12">
        <f t="shared" si="1"/>
        <v>8.6522180263709197E-2</v>
      </c>
      <c r="AT12">
        <f t="shared" si="1"/>
        <v>8.8516650119393206E-2</v>
      </c>
      <c r="AU12">
        <f t="shared" si="1"/>
        <v>9.0591235435177886E-2</v>
      </c>
      <c r="AV12">
        <f t="shared" si="1"/>
        <v>9.1765857698425782E-2</v>
      </c>
      <c r="AW12">
        <f t="shared" si="1"/>
        <v>9.3666761251707739E-2</v>
      </c>
      <c r="AX12">
        <f t="shared" si="1"/>
        <v>9.5758678278941203E-2</v>
      </c>
      <c r="AY12">
        <f t="shared" si="1"/>
        <v>9.6060705740169963E-2</v>
      </c>
      <c r="AZ12">
        <f t="shared" si="1"/>
        <v>9.7942214033926139E-2</v>
      </c>
      <c r="BA12">
        <f t="shared" si="1"/>
        <v>9.8557495056857097E-2</v>
      </c>
      <c r="BB12">
        <f t="shared" si="1"/>
        <v>0.1030526725898978</v>
      </c>
      <c r="BC12">
        <f t="shared" si="1"/>
        <v>0.10521439029753127</v>
      </c>
      <c r="BD12">
        <f t="shared" si="1"/>
        <v>0.10395359034569544</v>
      </c>
      <c r="BE12">
        <f t="shared" si="1"/>
        <v>0.11016192144164247</v>
      </c>
      <c r="BF12">
        <f t="shared" si="1"/>
        <v>0.11068972452846892</v>
      </c>
      <c r="BG12">
        <f t="shared" si="1"/>
        <v>0.11196347047383273</v>
      </c>
    </row>
    <row r="13" spans="1:60" x14ac:dyDescent="0.25">
      <c r="A13" t="s">
        <v>78</v>
      </c>
      <c r="F13" s="4">
        <v>0.25</v>
      </c>
      <c r="G13" s="4">
        <v>0.251</v>
      </c>
      <c r="H13" s="4">
        <v>0.252</v>
      </c>
      <c r="I13" s="4">
        <v>0.253</v>
      </c>
      <c r="J13" s="4">
        <v>0.254</v>
      </c>
      <c r="K13" s="4">
        <v>0.255</v>
      </c>
      <c r="L13" s="4">
        <v>0.25600000000000001</v>
      </c>
      <c r="M13" s="4">
        <v>0.25700000000000001</v>
      </c>
      <c r="N13" s="4">
        <v>0.25800000000000001</v>
      </c>
      <c r="O13" s="4">
        <v>0.25900000000000001</v>
      </c>
      <c r="P13" s="4">
        <v>0.26</v>
      </c>
      <c r="Q13" s="4">
        <v>0.26100000000000001</v>
      </c>
      <c r="R13" s="4">
        <v>0.26200000000000001</v>
      </c>
      <c r="S13" s="4">
        <v>0.26300000000000001</v>
      </c>
      <c r="T13" s="4">
        <v>0.26400000000000001</v>
      </c>
      <c r="U13" s="4">
        <v>0.26500000000000001</v>
      </c>
      <c r="V13" s="4">
        <v>0.26600000000000001</v>
      </c>
      <c r="W13" s="4">
        <v>0.26700000000000002</v>
      </c>
      <c r="X13" s="4">
        <v>0.26800000000000002</v>
      </c>
      <c r="Y13" s="4">
        <v>0.26900000000000002</v>
      </c>
      <c r="Z13" s="4">
        <v>0.27</v>
      </c>
      <c r="AA13" s="4">
        <v>0.27100000000000002</v>
      </c>
      <c r="AB13" s="4">
        <v>0.27200000000000002</v>
      </c>
      <c r="AC13" s="4">
        <v>0.27300000000000002</v>
      </c>
      <c r="AD13" s="4">
        <v>0.27400000000000002</v>
      </c>
      <c r="AE13" s="4">
        <v>0.27500000000000002</v>
      </c>
      <c r="AF13" s="4">
        <v>0.27600000000000002</v>
      </c>
      <c r="AG13" s="4">
        <v>0.27700000000000002</v>
      </c>
      <c r="AH13" s="4">
        <v>0.27800000000000002</v>
      </c>
      <c r="AI13" s="4">
        <v>0.27900000000000003</v>
      </c>
      <c r="AJ13" s="4">
        <v>0.28000000000000003</v>
      </c>
      <c r="AK13" s="4">
        <v>0.28100000000000003</v>
      </c>
      <c r="AL13" s="4">
        <v>0.28199999999999997</v>
      </c>
      <c r="AM13" s="4">
        <v>0.28299999999999997</v>
      </c>
      <c r="AN13" s="4">
        <v>0.28399999999999997</v>
      </c>
      <c r="AO13" s="4">
        <v>0.28499999999999998</v>
      </c>
      <c r="AP13" s="4">
        <v>0.28599999999999998</v>
      </c>
      <c r="AQ13" s="4">
        <v>0.28699999999999998</v>
      </c>
      <c r="AR13" s="4">
        <v>0.28799999999999998</v>
      </c>
      <c r="AS13" s="4">
        <v>0.28899999999999998</v>
      </c>
      <c r="AT13" s="4">
        <v>0.28999999999999998</v>
      </c>
      <c r="AU13" s="4">
        <v>0.29099999999999998</v>
      </c>
      <c r="AV13" s="4">
        <v>0.29199999999999998</v>
      </c>
      <c r="AW13" s="4">
        <v>0.29299999999999998</v>
      </c>
      <c r="AX13" s="4">
        <v>0.29399999999999998</v>
      </c>
      <c r="AY13" s="4">
        <v>0.29499999999999998</v>
      </c>
      <c r="AZ13" s="4">
        <v>0.29599999999999999</v>
      </c>
      <c r="BA13" s="4">
        <v>0.29699999999999999</v>
      </c>
      <c r="BB13" s="4">
        <v>0.29799999999999999</v>
      </c>
      <c r="BC13" s="4">
        <v>0.29899999999999999</v>
      </c>
      <c r="BD13" s="4">
        <v>0.3</v>
      </c>
      <c r="BE13">
        <v>0.30099999999999999</v>
      </c>
      <c r="BF13">
        <v>0.30199999999999999</v>
      </c>
      <c r="BG13">
        <v>0.30299999999999999</v>
      </c>
    </row>
    <row r="14" spans="1:60" x14ac:dyDescent="0.25">
      <c r="A14" t="s">
        <v>79</v>
      </c>
      <c r="F14" s="5">
        <v>0.15741883737774912</v>
      </c>
      <c r="G14" s="5">
        <v>0.15741883737774912</v>
      </c>
      <c r="H14" s="5">
        <v>0.15741883737774912</v>
      </c>
      <c r="I14" s="5">
        <v>0.15741883737774912</v>
      </c>
      <c r="J14" s="5">
        <v>0.15741883737774912</v>
      </c>
      <c r="K14" s="5">
        <v>0.15741883737774912</v>
      </c>
      <c r="L14" s="5">
        <v>0.15741883737774912</v>
      </c>
      <c r="M14" s="5">
        <v>0.15741883737774912</v>
      </c>
      <c r="N14" s="5">
        <v>0.15741883737774912</v>
      </c>
      <c r="O14" s="5">
        <v>0.15741883737774917</v>
      </c>
      <c r="P14" s="5">
        <v>0.15735758162184615</v>
      </c>
      <c r="Q14" s="5">
        <v>0.15840678584153894</v>
      </c>
      <c r="R14" s="5">
        <v>0.15737827827196327</v>
      </c>
      <c r="S14" s="5">
        <v>0.15617421817007837</v>
      </c>
      <c r="T14" s="5">
        <v>0.15715183344996386</v>
      </c>
      <c r="U14" s="5">
        <v>0.16097607717920812</v>
      </c>
      <c r="V14" s="5">
        <v>0.16150963718980893</v>
      </c>
      <c r="W14" s="5">
        <v>0.16042515491939435</v>
      </c>
      <c r="X14" s="5">
        <v>0.15835439459505535</v>
      </c>
      <c r="Y14" s="5">
        <v>0.15594912058220217</v>
      </c>
      <c r="Z14" s="5">
        <v>0.16062110653099895</v>
      </c>
      <c r="AA14" s="5">
        <v>0.16580510509432553</v>
      </c>
      <c r="AB14" s="5">
        <v>0.16615810255195307</v>
      </c>
      <c r="AC14" s="5">
        <v>0.16565845175446114</v>
      </c>
      <c r="AD14" s="5">
        <v>0.16777843868134606</v>
      </c>
      <c r="AE14" s="5">
        <v>0.16959822877125963</v>
      </c>
      <c r="AF14" s="5">
        <v>0.16962421433971916</v>
      </c>
      <c r="AG14" s="5">
        <v>0.17355990819049624</v>
      </c>
      <c r="AH14" s="5">
        <v>0.17544862274739703</v>
      </c>
      <c r="AI14" s="5">
        <v>0.18020170633467919</v>
      </c>
      <c r="AJ14" s="5">
        <v>0.17707120273663876</v>
      </c>
      <c r="AK14" s="5">
        <v>0.17694651765520963</v>
      </c>
      <c r="AL14" s="5">
        <v>0.17539156460745692</v>
      </c>
      <c r="AM14" s="5">
        <v>0.17369679907348476</v>
      </c>
      <c r="AN14" s="5">
        <v>0.17710990013076772</v>
      </c>
      <c r="AO14" s="5">
        <v>0.18000095757786574</v>
      </c>
      <c r="AP14" s="5">
        <v>0.17808272470232794</v>
      </c>
      <c r="AQ14" s="5">
        <v>0.17886004798999078</v>
      </c>
      <c r="AR14" s="5">
        <v>0.18110421512940822</v>
      </c>
      <c r="AS14" s="5">
        <v>0.18072737677626996</v>
      </c>
      <c r="AT14" s="5">
        <v>0.18042181189659984</v>
      </c>
      <c r="AU14" s="5">
        <v>0.18224509128598018</v>
      </c>
      <c r="AV14" s="5">
        <v>0.18290219958953852</v>
      </c>
      <c r="AW14" s="5">
        <v>0.18435275980947885</v>
      </c>
      <c r="AX14" s="5">
        <v>0.18436611502550654</v>
      </c>
      <c r="AY14" s="5">
        <v>0.18413761241539933</v>
      </c>
      <c r="AZ14" s="5">
        <v>0.1861919697762929</v>
      </c>
      <c r="BA14" s="5">
        <v>0.1864113059251597</v>
      </c>
      <c r="BB14" s="5">
        <v>0.18788697252963957</v>
      </c>
      <c r="BC14" s="5">
        <v>0.19166015082506888</v>
      </c>
      <c r="BD14" s="5">
        <v>0.19435795806666051</v>
      </c>
      <c r="BE14">
        <v>0.18779894724376084</v>
      </c>
      <c r="BF14">
        <v>0.18758770875819361</v>
      </c>
      <c r="BG14">
        <v>0.18889556238574529</v>
      </c>
    </row>
    <row r="15" spans="1:60" x14ac:dyDescent="0.25">
      <c r="A15" t="s">
        <v>380</v>
      </c>
      <c r="F15" s="5">
        <v>0.2002532808913027</v>
      </c>
      <c r="G15" s="5">
        <v>0.20081455503125953</v>
      </c>
      <c r="H15" s="5">
        <v>0.20137477818836952</v>
      </c>
      <c r="I15" s="5">
        <v>0.20193395233059241</v>
      </c>
      <c r="J15" s="5">
        <v>0.20249207942220304</v>
      </c>
      <c r="K15" s="5">
        <v>0.2030491614237982</v>
      </c>
      <c r="L15" s="5">
        <v>0.20360520029230322</v>
      </c>
      <c r="M15" s="5">
        <v>0.20416019798097948</v>
      </c>
      <c r="N15" s="5">
        <v>0.20471415643943058</v>
      </c>
      <c r="O15" s="5">
        <v>0.20526707761360952</v>
      </c>
      <c r="P15" s="5">
        <v>0.20581896344582579</v>
      </c>
      <c r="Q15" s="5">
        <v>0.20636981587475145</v>
      </c>
      <c r="R15" s="5">
        <v>0.20691963683542899</v>
      </c>
      <c r="S15" s="5">
        <v>0.20781313369448098</v>
      </c>
      <c r="T15" s="5">
        <v>0.20750203762942582</v>
      </c>
      <c r="U15" s="5">
        <v>0.20118821341879367</v>
      </c>
      <c r="V15" s="5">
        <v>0.20362158618739318</v>
      </c>
      <c r="W15" s="5">
        <v>0.20132489893014932</v>
      </c>
      <c r="X15" s="5">
        <v>0.20555349218472446</v>
      </c>
      <c r="Y15" s="5">
        <v>0.20976532089313199</v>
      </c>
      <c r="Z15" s="5">
        <v>0.21229189587909894</v>
      </c>
      <c r="AA15" s="5">
        <v>0.211352297381426</v>
      </c>
      <c r="AB15" s="5">
        <v>0.20353077940659353</v>
      </c>
      <c r="AC15" s="5">
        <v>0.19965368203067219</v>
      </c>
      <c r="AD15" s="5">
        <v>0.20251412324907242</v>
      </c>
      <c r="AE15" s="5">
        <v>0.19745892114128119</v>
      </c>
      <c r="AF15" s="5">
        <v>0.19297746448614372</v>
      </c>
      <c r="AG15" s="5">
        <v>0.19815151040378334</v>
      </c>
      <c r="AH15" s="5">
        <v>0.19989468927236093</v>
      </c>
      <c r="AI15" s="5">
        <v>0.20500634593693307</v>
      </c>
      <c r="AJ15" s="5">
        <v>0.20716398899474706</v>
      </c>
      <c r="AK15" s="5">
        <v>0.21007147472178267</v>
      </c>
      <c r="AL15" s="5">
        <v>0.21457283591938048</v>
      </c>
      <c r="AM15" s="5">
        <v>0.21155377485593235</v>
      </c>
      <c r="AN15" s="5">
        <v>0.21652722258747958</v>
      </c>
      <c r="AO15" s="5">
        <v>0.21842899526799914</v>
      </c>
      <c r="AP15" s="5">
        <v>0.21808649564197347</v>
      </c>
      <c r="AQ15" s="5">
        <v>0.22288880823726337</v>
      </c>
      <c r="AR15" s="5">
        <v>0.22204184719057962</v>
      </c>
      <c r="AS15" s="5">
        <v>0.22030534543680225</v>
      </c>
      <c r="AT15" s="5">
        <v>0.2170190710463033</v>
      </c>
      <c r="AU15" s="5">
        <v>0.22222621834540707</v>
      </c>
      <c r="AV15" s="5">
        <v>0.22105254290904161</v>
      </c>
      <c r="AW15" s="5">
        <v>0.22373658101268373</v>
      </c>
      <c r="AX15" s="5">
        <v>0.22141887173663163</v>
      </c>
      <c r="AY15" s="5">
        <v>0.22120995967422993</v>
      </c>
      <c r="AZ15" s="5">
        <v>0.22730936900260454</v>
      </c>
      <c r="BA15" s="5">
        <v>0.23679145908143473</v>
      </c>
      <c r="BB15" s="5">
        <v>0.24258156590173857</v>
      </c>
      <c r="BC15" s="5">
        <v>0.23991488152592028</v>
      </c>
      <c r="BD15" s="5">
        <v>0.24132010271527821</v>
      </c>
      <c r="BE15">
        <v>0.2436348266960881</v>
      </c>
      <c r="BF15">
        <v>0.24514904634605134</v>
      </c>
      <c r="BG15">
        <v>0.24517530251561775</v>
      </c>
    </row>
    <row r="16" spans="1:60" x14ac:dyDescent="0.25">
      <c r="A16" t="s">
        <v>381</v>
      </c>
      <c r="F16" s="2">
        <v>2.0302031364033069E-2</v>
      </c>
      <c r="G16" s="2">
        <v>2.0474720766235129E-2</v>
      </c>
      <c r="H16" s="2">
        <v>2.0646871571575999E-2</v>
      </c>
      <c r="I16" s="2">
        <v>2.0818485459872589E-2</v>
      </c>
      <c r="J16" s="2">
        <v>2.0989564105702671E-2</v>
      </c>
      <c r="K16" s="2">
        <v>2.1160109178421215E-2</v>
      </c>
      <c r="L16" s="2">
        <v>2.133012234217669E-2</v>
      </c>
      <c r="M16" s="2">
        <v>2.1499605255927288E-2</v>
      </c>
      <c r="N16" s="2">
        <v>2.1668559573457112E-2</v>
      </c>
      <c r="O16" s="2">
        <v>2.1836986943392315E-2</v>
      </c>
      <c r="P16" s="2">
        <v>2.2004889009217182E-2</v>
      </c>
      <c r="Q16" s="2">
        <v>2.2172267409290201E-2</v>
      </c>
      <c r="R16" s="2">
        <v>2.2339123776859995E-2</v>
      </c>
      <c r="S16" s="2">
        <v>2.2505459740081304E-2</v>
      </c>
      <c r="T16" s="2">
        <v>2.2671276922030848E-2</v>
      </c>
      <c r="U16" s="2">
        <v>2.283657694072317E-2</v>
      </c>
      <c r="V16" s="2">
        <v>2.3001361409126432E-2</v>
      </c>
      <c r="W16" s="2">
        <v>2.3165631935178135E-2</v>
      </c>
      <c r="X16" s="2">
        <v>2.3329390121800856E-2</v>
      </c>
      <c r="Y16" s="2">
        <v>2.3492637566917805E-2</v>
      </c>
      <c r="Z16" s="2">
        <v>2.365537586346849E-2</v>
      </c>
      <c r="AA16" s="2">
        <v>2.365537586346849E-2</v>
      </c>
      <c r="AB16" s="2">
        <v>2.365537586346849E-2</v>
      </c>
      <c r="AC16" s="2">
        <v>2.365537586346849E-2</v>
      </c>
      <c r="AD16" s="2">
        <v>2.365537586346849E-2</v>
      </c>
      <c r="AE16" s="2">
        <v>2.365537586346849E-2</v>
      </c>
      <c r="AF16" s="2">
        <v>2.365537586346849E-2</v>
      </c>
      <c r="AG16" s="2">
        <v>2.365537586346849E-2</v>
      </c>
      <c r="AH16" s="2">
        <v>2.365537586346849E-2</v>
      </c>
      <c r="AI16" s="2">
        <v>2.365537586346849E-2</v>
      </c>
      <c r="AJ16" s="2">
        <v>2.365537586346849E-2</v>
      </c>
      <c r="AK16" s="2">
        <v>2.365537586346849E-2</v>
      </c>
      <c r="AL16" s="2">
        <v>2.365537586346849E-2</v>
      </c>
      <c r="AM16" s="2">
        <v>2.365537586346849E-2</v>
      </c>
      <c r="AN16" s="2">
        <v>2.365537586346849E-2</v>
      </c>
      <c r="AO16" s="2">
        <v>2.365537586346849E-2</v>
      </c>
      <c r="AP16" s="2">
        <v>2.365537586346849E-2</v>
      </c>
      <c r="AQ16" s="2">
        <v>2.365537586346849E-2</v>
      </c>
      <c r="AR16" s="2">
        <v>2.365537586346849E-2</v>
      </c>
      <c r="AS16" s="2">
        <v>2.365537586346849E-2</v>
      </c>
      <c r="AT16" s="2">
        <v>2.365537586346849E-2</v>
      </c>
      <c r="AU16" s="2">
        <v>2.365537586346849E-2</v>
      </c>
      <c r="AV16" s="2">
        <v>2.365537586346849E-2</v>
      </c>
      <c r="AW16" s="2">
        <v>2.365537586346849E-2</v>
      </c>
      <c r="AX16" s="2">
        <v>2.365537586346849E-2</v>
      </c>
      <c r="AY16" s="2">
        <v>2.365537586346849E-2</v>
      </c>
      <c r="AZ16" s="2">
        <v>2.365537586346849E-2</v>
      </c>
      <c r="BA16" s="2">
        <v>2.365537586346849E-2</v>
      </c>
      <c r="BB16" s="2">
        <v>2.365537586346849E-2</v>
      </c>
      <c r="BC16" s="2">
        <v>2.365537586346849E-2</v>
      </c>
      <c r="BD16" s="2">
        <v>2.365537586346849E-2</v>
      </c>
      <c r="BE16" s="39">
        <v>2.365537586346849E-2</v>
      </c>
      <c r="BF16" s="39">
        <v>2.365537586346849E-2</v>
      </c>
      <c r="BG16" s="39">
        <v>2.365537586346849E-2</v>
      </c>
      <c r="BH16">
        <v>2.365537586346849E-2</v>
      </c>
    </row>
    <row r="17" spans="1:61" x14ac:dyDescent="0.25">
      <c r="A17" t="s">
        <v>382</v>
      </c>
      <c r="F17" s="2">
        <v>0.14067342903816815</v>
      </c>
      <c r="G17" s="2">
        <v>0.14067342903816815</v>
      </c>
      <c r="H17" s="2">
        <v>0.14067342903816815</v>
      </c>
      <c r="I17" s="2">
        <v>0.14067342903816815</v>
      </c>
      <c r="J17" s="2">
        <v>0.14067342903816815</v>
      </c>
      <c r="K17" s="2">
        <v>0.14067342903816815</v>
      </c>
      <c r="L17" s="2">
        <v>0.14067342903816815</v>
      </c>
      <c r="M17" s="2">
        <v>0.14067342903816815</v>
      </c>
      <c r="N17" s="2">
        <v>0.14067342903816815</v>
      </c>
      <c r="O17" s="2">
        <v>0.14067342903816815</v>
      </c>
      <c r="P17" s="2">
        <v>0.14067342903816815</v>
      </c>
      <c r="Q17" s="2">
        <v>0.14067342903816815</v>
      </c>
      <c r="R17" s="2">
        <v>0.14067342903816815</v>
      </c>
      <c r="S17" s="2">
        <v>0.14067342903816815</v>
      </c>
      <c r="T17" s="2">
        <v>0.14067342903816815</v>
      </c>
      <c r="U17" s="2">
        <v>0.14067342903816815</v>
      </c>
      <c r="V17" s="2">
        <v>0.14067342903816815</v>
      </c>
      <c r="W17" s="2">
        <v>0.14067342903816815</v>
      </c>
      <c r="X17" s="2">
        <v>0.14067342903816815</v>
      </c>
      <c r="Y17" s="2">
        <v>0.14067342903816815</v>
      </c>
      <c r="Z17" s="2">
        <v>0.14067342903816815</v>
      </c>
      <c r="AA17" s="2">
        <v>0.14067342903816815</v>
      </c>
      <c r="AB17" s="2">
        <v>0.14067342903816815</v>
      </c>
      <c r="AC17" s="2">
        <v>0.14875486201991733</v>
      </c>
      <c r="AD17" s="2">
        <v>0.14994570420800907</v>
      </c>
      <c r="AE17" s="2">
        <v>0.1473020071751531</v>
      </c>
      <c r="AF17" s="2">
        <v>0.14533018122917646</v>
      </c>
      <c r="AG17" s="2">
        <v>0.14429079291469457</v>
      </c>
      <c r="AH17" s="2">
        <v>0.13780336158536646</v>
      </c>
      <c r="AI17" s="2">
        <v>0.14087022922868508</v>
      </c>
      <c r="AJ17" s="2">
        <v>0.1408689353447411</v>
      </c>
      <c r="AK17" s="2">
        <v>0.13924177901329565</v>
      </c>
      <c r="AL17" s="2">
        <v>0.13520489746265579</v>
      </c>
      <c r="AM17" s="2">
        <v>0.13477868175656751</v>
      </c>
      <c r="AN17" s="2">
        <v>0.13548898890985858</v>
      </c>
      <c r="AO17" s="2">
        <v>0.13833839862658695</v>
      </c>
      <c r="AP17" s="2">
        <v>0.13867262241339623</v>
      </c>
      <c r="AQ17" s="2">
        <v>0.13951502336387775</v>
      </c>
      <c r="AR17" s="2">
        <v>0.1373342696531987</v>
      </c>
      <c r="AS17" s="2">
        <v>0.14042042959180978</v>
      </c>
      <c r="AT17" s="2">
        <v>0.14028724368293216</v>
      </c>
      <c r="AU17" s="2">
        <v>0.13828631051869184</v>
      </c>
      <c r="AV17" s="2">
        <v>0.14094277514575557</v>
      </c>
      <c r="AW17" s="2">
        <v>0.13902489025628528</v>
      </c>
      <c r="AX17" s="2">
        <v>0.13857425297936005</v>
      </c>
      <c r="AY17" s="2">
        <v>0.13869497108577583</v>
      </c>
      <c r="AZ17" s="2">
        <v>0.14084822448615891</v>
      </c>
      <c r="BA17" s="2">
        <v>0.14805377947046888</v>
      </c>
      <c r="BB17" s="2">
        <v>0.15470203399534158</v>
      </c>
      <c r="BC17" s="2">
        <v>0.15318407760950703</v>
      </c>
      <c r="BD17" s="2">
        <v>0.15067459507451894</v>
      </c>
      <c r="BE17">
        <v>0.152786375351601</v>
      </c>
      <c r="BF17">
        <v>0.15122068188183213</v>
      </c>
      <c r="BG17">
        <v>0.15317071089975201</v>
      </c>
      <c r="BH17">
        <v>0.15648850209652007</v>
      </c>
    </row>
    <row r="18" spans="1:61" x14ac:dyDescent="0.25">
      <c r="A18" t="s">
        <v>402</v>
      </c>
      <c r="F18" s="2">
        <v>0.13298119973036146</v>
      </c>
      <c r="G18" s="2">
        <v>0.13298119973036146</v>
      </c>
      <c r="H18" s="2">
        <v>0.13298119973036146</v>
      </c>
      <c r="I18" s="2">
        <v>0.13298119973036146</v>
      </c>
      <c r="J18" s="2">
        <v>0.13298119973036146</v>
      </c>
      <c r="K18" s="2">
        <v>0.13298119973036146</v>
      </c>
      <c r="L18" s="2">
        <v>0.13298119973036146</v>
      </c>
      <c r="M18" s="2">
        <v>0.13298119973036146</v>
      </c>
      <c r="N18" s="2">
        <v>0.13298119973036146</v>
      </c>
      <c r="O18" s="2">
        <v>0.13298119973036149</v>
      </c>
      <c r="P18" s="2">
        <v>0.13258754384652846</v>
      </c>
      <c r="Q18" s="2">
        <v>0.13342726227359236</v>
      </c>
      <c r="R18" s="2">
        <v>0.13351869413062489</v>
      </c>
      <c r="S18" s="2">
        <v>0.13149944667871169</v>
      </c>
      <c r="T18" s="2">
        <v>0.13195640436268938</v>
      </c>
      <c r="U18" s="2">
        <v>0.1342251940199729</v>
      </c>
      <c r="V18" s="2">
        <v>0.13482798991386391</v>
      </c>
      <c r="W18" s="2">
        <v>0.13306395251129916</v>
      </c>
      <c r="X18" s="2">
        <v>0.1322443750702422</v>
      </c>
      <c r="Y18" s="2">
        <v>0.12981842108799965</v>
      </c>
      <c r="Z18" s="2">
        <v>0.134919349018608</v>
      </c>
      <c r="AA18" s="2">
        <v>0.13932673000908777</v>
      </c>
      <c r="AB18" s="2">
        <v>0.13786874296433382</v>
      </c>
      <c r="AC18" s="2">
        <v>0.13547502316458915</v>
      </c>
      <c r="AD18" s="2">
        <v>0.13508814063458491</v>
      </c>
      <c r="AE18" s="2">
        <v>0.13457757279782215</v>
      </c>
      <c r="AF18" s="2">
        <v>0.13220079814926936</v>
      </c>
      <c r="AG18" s="2">
        <v>0.13724596952502144</v>
      </c>
      <c r="AH18" s="2">
        <v>0.1392373197787983</v>
      </c>
      <c r="AI18" s="2">
        <v>0.14667770223813226</v>
      </c>
      <c r="AJ18" s="2">
        <v>0.14958510449683782</v>
      </c>
      <c r="AK18" s="2">
        <v>0.15308916405549133</v>
      </c>
      <c r="AL18" s="2">
        <v>0.15424520669977712</v>
      </c>
      <c r="AM18" s="2">
        <v>0.15639259542217648</v>
      </c>
      <c r="AN18" s="2">
        <v>0.16201126849097144</v>
      </c>
      <c r="AO18" s="2">
        <v>0.16829398689113539</v>
      </c>
      <c r="AP18" s="2">
        <v>0.16868837262278674</v>
      </c>
      <c r="AQ18" s="2">
        <v>0.17140828340094927</v>
      </c>
      <c r="AR18" s="2">
        <v>0.17534798325620188</v>
      </c>
      <c r="AS18" s="2">
        <v>0.17808812941771068</v>
      </c>
      <c r="AT18" s="2">
        <v>0.17973799115436931</v>
      </c>
      <c r="AU18" s="2">
        <v>0.18267390252828158</v>
      </c>
      <c r="AV18" s="2">
        <v>0.18438556698757991</v>
      </c>
      <c r="AW18" s="2">
        <v>0.18687092428848673</v>
      </c>
      <c r="AX18" s="2">
        <v>0.18876802508773302</v>
      </c>
      <c r="AY18" s="2">
        <v>0.18904411440942692</v>
      </c>
      <c r="AZ18" s="2">
        <v>0.19197114042433402</v>
      </c>
      <c r="BA18" s="2">
        <v>0.19256511912320562</v>
      </c>
      <c r="BB18" s="2">
        <v>0.19759321967475788</v>
      </c>
      <c r="BC18" s="2">
        <v>0.20159244141793997</v>
      </c>
      <c r="BD18" s="2">
        <v>0.20154368853675583</v>
      </c>
      <c r="BE18">
        <v>0.20406139506352289</v>
      </c>
      <c r="BF18">
        <v>0.20448357890756574</v>
      </c>
      <c r="BG18">
        <v>0.20641125166670538</v>
      </c>
      <c r="BH18">
        <v>0.20820769705320516</v>
      </c>
    </row>
    <row r="19" spans="1:61" x14ac:dyDescent="0.25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61" x14ac:dyDescent="0.25">
      <c r="A20" s="179" t="s">
        <v>967</v>
      </c>
      <c r="B20" s="179"/>
    </row>
    <row r="21" spans="1:61" x14ac:dyDescent="0.25">
      <c r="A21" t="s">
        <v>968</v>
      </c>
      <c r="B21">
        <v>1</v>
      </c>
    </row>
    <row r="25" spans="1:61" x14ac:dyDescent="0.25">
      <c r="A25" s="179" t="s">
        <v>1009</v>
      </c>
      <c r="B25" s="179"/>
    </row>
    <row r="26" spans="1:61" x14ac:dyDescent="0.25">
      <c r="C26" t="s">
        <v>976</v>
      </c>
      <c r="D26" t="s">
        <v>977</v>
      </c>
      <c r="F26">
        <v>1960</v>
      </c>
      <c r="G26">
        <v>1961</v>
      </c>
      <c r="H26">
        <v>1962</v>
      </c>
      <c r="I26">
        <v>1963</v>
      </c>
      <c r="J26">
        <v>1964</v>
      </c>
      <c r="K26">
        <v>1965</v>
      </c>
      <c r="L26">
        <v>1966</v>
      </c>
      <c r="M26">
        <v>1967</v>
      </c>
      <c r="N26">
        <v>1968</v>
      </c>
      <c r="O26">
        <v>1969</v>
      </c>
      <c r="P26">
        <v>1970</v>
      </c>
      <c r="Q26">
        <v>1971</v>
      </c>
      <c r="R26">
        <v>1972</v>
      </c>
      <c r="S26">
        <v>1973</v>
      </c>
      <c r="T26">
        <v>1974</v>
      </c>
      <c r="U26">
        <v>1975</v>
      </c>
      <c r="V26">
        <v>1976</v>
      </c>
      <c r="W26">
        <v>1977</v>
      </c>
      <c r="X26">
        <v>1978</v>
      </c>
      <c r="Y26">
        <v>1979</v>
      </c>
      <c r="Z26">
        <v>1980</v>
      </c>
      <c r="AA26">
        <v>1981</v>
      </c>
      <c r="AB26">
        <v>1982</v>
      </c>
      <c r="AC26">
        <v>1983</v>
      </c>
      <c r="AD26">
        <v>1984</v>
      </c>
      <c r="AE26">
        <v>1985</v>
      </c>
      <c r="AF26">
        <v>1986</v>
      </c>
      <c r="AG26">
        <v>1987</v>
      </c>
      <c r="AH26">
        <v>1988</v>
      </c>
      <c r="AI26">
        <v>1989</v>
      </c>
      <c r="AJ26">
        <v>1990</v>
      </c>
      <c r="AK26">
        <v>1991</v>
      </c>
      <c r="AL26">
        <v>1992</v>
      </c>
      <c r="AM26">
        <v>1993</v>
      </c>
      <c r="AN26">
        <v>1994</v>
      </c>
      <c r="AO26">
        <v>1995</v>
      </c>
      <c r="AP26">
        <v>1996</v>
      </c>
      <c r="AQ26">
        <v>1997</v>
      </c>
      <c r="AR26">
        <v>1998</v>
      </c>
      <c r="AS26">
        <v>1999</v>
      </c>
      <c r="AT26">
        <v>2000</v>
      </c>
      <c r="AU26">
        <v>2001</v>
      </c>
      <c r="AV26">
        <v>2002</v>
      </c>
      <c r="AW26">
        <v>2003</v>
      </c>
      <c r="AX26">
        <v>2004</v>
      </c>
      <c r="AY26">
        <v>2005</v>
      </c>
      <c r="AZ26">
        <v>2006</v>
      </c>
      <c r="BA26">
        <v>2007</v>
      </c>
      <c r="BB26">
        <v>2008</v>
      </c>
      <c r="BC26">
        <v>2009</v>
      </c>
      <c r="BD26">
        <v>2010</v>
      </c>
      <c r="BE26">
        <v>2011</v>
      </c>
      <c r="BF26">
        <v>2012</v>
      </c>
      <c r="BG26">
        <v>2013</v>
      </c>
      <c r="BH26">
        <v>2014</v>
      </c>
      <c r="BI26">
        <v>2015</v>
      </c>
    </row>
    <row r="27" spans="1:61" x14ac:dyDescent="0.25">
      <c r="A27" t="s">
        <v>978</v>
      </c>
      <c r="B27" t="s">
        <v>979</v>
      </c>
      <c r="C27" t="s">
        <v>980</v>
      </c>
      <c r="F27">
        <v>0.1085435620829738</v>
      </c>
      <c r="G27">
        <v>0.1085435620829738</v>
      </c>
      <c r="H27">
        <v>0.1085435620829738</v>
      </c>
      <c r="I27">
        <v>0.1085435620829738</v>
      </c>
      <c r="J27">
        <v>0.1085435620829738</v>
      </c>
      <c r="K27">
        <v>0.1085435620829738</v>
      </c>
      <c r="L27">
        <v>0.1085435620829738</v>
      </c>
      <c r="M27">
        <v>0.1085435620829738</v>
      </c>
      <c r="N27">
        <v>0.1085435620829738</v>
      </c>
      <c r="O27">
        <v>0.1085435620829738</v>
      </c>
      <c r="P27">
        <v>0.10732242143628286</v>
      </c>
      <c r="Q27">
        <v>0.10791425120582369</v>
      </c>
      <c r="R27">
        <v>0.10908683263884679</v>
      </c>
      <c r="S27">
        <v>0.10647828358563675</v>
      </c>
      <c r="T27">
        <v>0.10628915327919572</v>
      </c>
      <c r="U27">
        <v>0.10699383075338513</v>
      </c>
      <c r="V27">
        <v>0.10759379413951448</v>
      </c>
      <c r="W27">
        <v>0.10531189745859104</v>
      </c>
      <c r="X27">
        <v>0.10568981617235768</v>
      </c>
      <c r="Y27">
        <v>0.103318433642209</v>
      </c>
      <c r="Z27">
        <v>0.10871229568955214</v>
      </c>
      <c r="AA27">
        <v>0.11221826625044885</v>
      </c>
      <c r="AB27">
        <v>0.1090967890053032</v>
      </c>
      <c r="AC27">
        <v>0.10499343035225238</v>
      </c>
      <c r="AD27">
        <v>0.10225844107840729</v>
      </c>
      <c r="AE27">
        <v>9.9606874339721985E-2</v>
      </c>
      <c r="AF27">
        <v>9.5135751363668572E-2</v>
      </c>
      <c r="AG27">
        <v>0.10128681986589254</v>
      </c>
      <c r="AH27">
        <v>0.10345527172784801</v>
      </c>
      <c r="AI27">
        <v>0.11410690165635602</v>
      </c>
      <c r="AJ27">
        <v>0.12356690010729736</v>
      </c>
      <c r="AK27">
        <v>0.13051170018929231</v>
      </c>
      <c r="AL27">
        <v>0.13480163613612064</v>
      </c>
      <c r="AM27">
        <v>0.1409079438787485</v>
      </c>
      <c r="AN27">
        <v>0.14945114616059046</v>
      </c>
      <c r="AO27">
        <v>0.15882940253641695</v>
      </c>
      <c r="AP27">
        <v>0.16167525336332017</v>
      </c>
      <c r="AQ27">
        <v>0.16648516631258981</v>
      </c>
      <c r="AR27">
        <v>0.17176389685830132</v>
      </c>
      <c r="AS27">
        <v>0.17718343863795813</v>
      </c>
      <c r="AT27">
        <v>0.18050826864359565</v>
      </c>
      <c r="AU27">
        <v>0.18477133001385901</v>
      </c>
      <c r="AV27">
        <v>0.18800948625213551</v>
      </c>
      <c r="AW27">
        <v>0.19167121041830851</v>
      </c>
      <c r="AX27">
        <v>0.19557160310442726</v>
      </c>
      <c r="AY27">
        <v>0.19719262451902952</v>
      </c>
      <c r="AZ27">
        <v>0.20173670208618832</v>
      </c>
      <c r="BA27">
        <v>0.20373565558340437</v>
      </c>
      <c r="BB27">
        <v>0.21195302495334897</v>
      </c>
      <c r="BC27">
        <v>0.2168814820099414</v>
      </c>
      <c r="BD27">
        <v>0.21637032859595792</v>
      </c>
      <c r="BE27">
        <v>0.22032384288328494</v>
      </c>
      <c r="BF27">
        <v>0.22137944905693785</v>
      </c>
      <c r="BG27">
        <v>0.22392694094766546</v>
      </c>
      <c r="BH27">
        <v>0.2265992578092155</v>
      </c>
    </row>
    <row r="28" spans="1:61" x14ac:dyDescent="0.25">
      <c r="A28" t="s">
        <v>978</v>
      </c>
      <c r="B28" t="s">
        <v>981</v>
      </c>
      <c r="C28" t="s">
        <v>982</v>
      </c>
      <c r="F28">
        <v>0.2002532808913027</v>
      </c>
      <c r="G28">
        <v>0.20081455503125953</v>
      </c>
      <c r="H28">
        <v>0.20137477818836952</v>
      </c>
      <c r="I28">
        <v>0.20193395233059241</v>
      </c>
      <c r="J28">
        <v>0.20249207942220304</v>
      </c>
      <c r="K28">
        <v>0.2030491614237982</v>
      </c>
      <c r="L28">
        <v>0.20360520029230322</v>
      </c>
      <c r="M28">
        <v>0.20416019798097948</v>
      </c>
      <c r="N28">
        <v>0.20471415643943058</v>
      </c>
      <c r="O28">
        <v>0.20526707761360952</v>
      </c>
      <c r="P28">
        <v>0.20581896344582579</v>
      </c>
      <c r="Q28">
        <v>0.20636981587475145</v>
      </c>
      <c r="R28">
        <v>0.20691963683542899</v>
      </c>
      <c r="S28">
        <v>0.20781313369448098</v>
      </c>
      <c r="T28">
        <v>0.20750203762942582</v>
      </c>
      <c r="U28">
        <v>0.20118821341879367</v>
      </c>
      <c r="V28">
        <v>0.20362158618739318</v>
      </c>
      <c r="W28">
        <v>0.20132489893014932</v>
      </c>
      <c r="X28">
        <v>0.20555349218472446</v>
      </c>
      <c r="Y28">
        <v>0.20976532089313199</v>
      </c>
      <c r="Z28">
        <v>0.21229189587909894</v>
      </c>
      <c r="AA28">
        <v>0.211352297381426</v>
      </c>
      <c r="AB28">
        <v>0.20353077940659353</v>
      </c>
      <c r="AC28">
        <v>0.19965368203067219</v>
      </c>
      <c r="AD28">
        <v>0.20251412324907242</v>
      </c>
      <c r="AE28">
        <v>0.19745892114128119</v>
      </c>
      <c r="AF28">
        <v>0.19297746448614372</v>
      </c>
      <c r="AG28">
        <v>0.19815151040378334</v>
      </c>
      <c r="AH28">
        <v>0.19989468927236093</v>
      </c>
      <c r="AI28">
        <v>0.20500634593693307</v>
      </c>
      <c r="AJ28">
        <v>0.20716398899474706</v>
      </c>
      <c r="AK28">
        <v>0.21007147472178267</v>
      </c>
      <c r="AL28">
        <v>0.21457283591938048</v>
      </c>
      <c r="AM28">
        <v>0.21155377485593235</v>
      </c>
      <c r="AN28">
        <v>0.21652722258747958</v>
      </c>
      <c r="AO28">
        <v>0.21842899526799914</v>
      </c>
      <c r="AP28">
        <v>0.21808649564197347</v>
      </c>
      <c r="AQ28">
        <v>0.22288880823726337</v>
      </c>
      <c r="AR28">
        <v>0.22204184719057962</v>
      </c>
      <c r="AS28">
        <v>0.22030534543680225</v>
      </c>
      <c r="AT28">
        <v>0.2170190710463033</v>
      </c>
      <c r="AU28">
        <v>0.22222621834540707</v>
      </c>
      <c r="AV28">
        <v>0.22105254290904161</v>
      </c>
      <c r="AW28">
        <v>0.22373658101268373</v>
      </c>
      <c r="AX28">
        <v>0.22141887173663163</v>
      </c>
      <c r="AY28">
        <v>0.22120995967422993</v>
      </c>
      <c r="AZ28">
        <v>0.22730936900260454</v>
      </c>
      <c r="BA28">
        <v>0.23679145908143473</v>
      </c>
      <c r="BB28">
        <v>0.24258156590173857</v>
      </c>
      <c r="BC28">
        <v>0.23991488152592028</v>
      </c>
      <c r="BD28">
        <v>0.24132010271527821</v>
      </c>
      <c r="BE28">
        <v>0.2436348266960881</v>
      </c>
      <c r="BF28">
        <v>0.24514904634605134</v>
      </c>
      <c r="BG28">
        <v>0.24517530251561775</v>
      </c>
      <c r="BH28">
        <v>0.25064539445033562</v>
      </c>
    </row>
    <row r="29" spans="1:61" x14ac:dyDescent="0.25">
      <c r="A29" t="s">
        <v>978</v>
      </c>
      <c r="B29" t="s">
        <v>983</v>
      </c>
      <c r="C29" t="s">
        <v>984</v>
      </c>
      <c r="F29">
        <v>0.15741883737774912</v>
      </c>
      <c r="G29">
        <v>0.15741883737774912</v>
      </c>
      <c r="H29">
        <v>0.15741883737774912</v>
      </c>
      <c r="I29">
        <v>0.15741883737774912</v>
      </c>
      <c r="J29">
        <v>0.15741883737774912</v>
      </c>
      <c r="K29">
        <v>0.15741883737774912</v>
      </c>
      <c r="L29">
        <v>0.15741883737774912</v>
      </c>
      <c r="M29">
        <v>0.15741883737774912</v>
      </c>
      <c r="N29">
        <v>0.15741883737774912</v>
      </c>
      <c r="O29">
        <v>0.15741883737774917</v>
      </c>
      <c r="P29">
        <v>0.15785266625677408</v>
      </c>
      <c r="Q29">
        <v>0.15894027334136104</v>
      </c>
      <c r="R29">
        <v>0.15795055562240301</v>
      </c>
      <c r="S29">
        <v>0.15652060977178664</v>
      </c>
      <c r="T29">
        <v>0.15762365544618304</v>
      </c>
      <c r="U29">
        <v>0.16145655728656069</v>
      </c>
      <c r="V29">
        <v>0.16206218568821332</v>
      </c>
      <c r="W29">
        <v>0.16081600756400724</v>
      </c>
      <c r="X29">
        <v>0.15879893396812672</v>
      </c>
      <c r="Y29">
        <v>0.15631840853379031</v>
      </c>
      <c r="Z29">
        <v>0.16112640234766387</v>
      </c>
      <c r="AA29">
        <v>0.16643519376772667</v>
      </c>
      <c r="AB29">
        <v>0.16664069692336447</v>
      </c>
      <c r="AC29">
        <v>0.1659566159769259</v>
      </c>
      <c r="AD29">
        <v>0.16791784019076253</v>
      </c>
      <c r="AE29">
        <v>0.16954827125592231</v>
      </c>
      <c r="AF29">
        <v>0.16926584493487012</v>
      </c>
      <c r="AG29">
        <v>0.17320511918415032</v>
      </c>
      <c r="AH29">
        <v>0.17501936782974858</v>
      </c>
      <c r="AI29">
        <v>0.17924850281990851</v>
      </c>
      <c r="AJ29">
        <v>0.17560330888637826</v>
      </c>
      <c r="AK29">
        <v>0.17566662792169033</v>
      </c>
      <c r="AL29">
        <v>0.1736887772634336</v>
      </c>
      <c r="AM29">
        <v>0.17187724696560447</v>
      </c>
      <c r="AN29">
        <v>0.17457139082135242</v>
      </c>
      <c r="AO29">
        <v>0.17775857124585381</v>
      </c>
      <c r="AP29">
        <v>0.17570149188225329</v>
      </c>
      <c r="AQ29">
        <v>0.17633140048930876</v>
      </c>
      <c r="AR29">
        <v>0.17893206965410247</v>
      </c>
      <c r="AS29">
        <v>0.17899282019746324</v>
      </c>
      <c r="AT29">
        <v>0.17896771366514297</v>
      </c>
      <c r="AU29">
        <v>0.18057647504270413</v>
      </c>
      <c r="AV29">
        <v>0.1807616477230243</v>
      </c>
      <c r="AW29">
        <v>0.18207063815866495</v>
      </c>
      <c r="AX29">
        <v>0.18196444707103879</v>
      </c>
      <c r="AY29">
        <v>0.18089560429982435</v>
      </c>
      <c r="AZ29">
        <v>0.18220557876247973</v>
      </c>
      <c r="BA29">
        <v>0.18139458266300687</v>
      </c>
      <c r="BB29">
        <v>0.18323341439616678</v>
      </c>
      <c r="BC29">
        <v>0.18630340082593858</v>
      </c>
      <c r="BD29">
        <v>0.18671704847755374</v>
      </c>
      <c r="BE29">
        <v>0.18779894724376084</v>
      </c>
      <c r="BF29">
        <v>0.18758770875819361</v>
      </c>
      <c r="BG29">
        <v>0.18889556238574529</v>
      </c>
      <c r="BH29">
        <v>0.18981613629719482</v>
      </c>
    </row>
    <row r="30" spans="1:61" x14ac:dyDescent="0.25">
      <c r="A30" t="s">
        <v>978</v>
      </c>
      <c r="B30" t="s">
        <v>985</v>
      </c>
      <c r="C30" t="s">
        <v>986</v>
      </c>
      <c r="D30" t="s">
        <v>987</v>
      </c>
      <c r="F30">
        <v>0.12073181102268958</v>
      </c>
      <c r="G30">
        <v>0.12175875773055531</v>
      </c>
      <c r="H30">
        <v>0.12278250151880689</v>
      </c>
      <c r="I30">
        <v>0.12380305237695398</v>
      </c>
      <c r="J30">
        <v>0.12482042026335013</v>
      </c>
      <c r="K30">
        <v>0.12583461510529012</v>
      </c>
      <c r="L30">
        <v>0.1268456467991067</v>
      </c>
      <c r="M30">
        <v>0.12785352521026719</v>
      </c>
      <c r="N30">
        <v>0.12885826017346971</v>
      </c>
      <c r="O30">
        <v>0.12985986149273918</v>
      </c>
      <c r="P30">
        <v>0.13085833894152291</v>
      </c>
      <c r="Q30">
        <v>0.13185370226278623</v>
      </c>
      <c r="R30">
        <v>0.13284596116910716</v>
      </c>
      <c r="S30">
        <v>0.13383512534277153</v>
      </c>
      <c r="T30">
        <v>0.13482120443586729</v>
      </c>
      <c r="U30">
        <v>0.13580420807037866</v>
      </c>
      <c r="V30">
        <v>0.13678414583828016</v>
      </c>
      <c r="W30">
        <v>0.13776102730163006</v>
      </c>
      <c r="X30">
        <v>0.13873486199266391</v>
      </c>
      <c r="Y30">
        <v>0.13970565941388713</v>
      </c>
      <c r="Z30">
        <v>0.14067342903816815</v>
      </c>
      <c r="AA30">
        <v>0.1416381803088308</v>
      </c>
      <c r="AB30">
        <v>0.14259992263974625</v>
      </c>
      <c r="AC30">
        <v>0.13760236161659115</v>
      </c>
      <c r="AD30">
        <v>0.14290390242366796</v>
      </c>
      <c r="AE30">
        <v>0.14291386687121002</v>
      </c>
      <c r="AF30">
        <v>0.14538517247666036</v>
      </c>
      <c r="AG30">
        <v>0.15355751848509336</v>
      </c>
      <c r="AH30">
        <v>0.15351615268155092</v>
      </c>
      <c r="AI30">
        <v>0.16539241325515328</v>
      </c>
      <c r="AJ30">
        <v>0.17278707540979707</v>
      </c>
      <c r="AK30">
        <v>0.17026140273888063</v>
      </c>
      <c r="AL30">
        <v>0.16543760997333873</v>
      </c>
      <c r="AM30">
        <v>0.17592306304945687</v>
      </c>
      <c r="AN30">
        <v>0.1796893403920688</v>
      </c>
      <c r="AO30">
        <v>0.17991716388220688</v>
      </c>
      <c r="AP30">
        <v>0.18631622235748591</v>
      </c>
      <c r="AQ30">
        <v>0.19030219656444164</v>
      </c>
      <c r="AR30">
        <v>0.1929303201516159</v>
      </c>
      <c r="AS30">
        <v>0.18813423826924844</v>
      </c>
      <c r="AT30">
        <v>0.18756651184190457</v>
      </c>
      <c r="AU30">
        <v>0.18388677123808694</v>
      </c>
      <c r="AV30">
        <v>0.18606418009126252</v>
      </c>
      <c r="AW30">
        <v>0.18489438018585239</v>
      </c>
      <c r="AX30">
        <v>0.17486624449669794</v>
      </c>
      <c r="AY30">
        <v>0.19795375409435706</v>
      </c>
      <c r="AZ30">
        <v>0.1963496427885848</v>
      </c>
      <c r="BA30">
        <v>0.18840277362016977</v>
      </c>
      <c r="BB30">
        <v>0.18579799502813762</v>
      </c>
      <c r="BC30">
        <v>0.18215293114161227</v>
      </c>
      <c r="BD30">
        <v>0.18131604495457862</v>
      </c>
      <c r="BE30">
        <v>0.18452364282618686</v>
      </c>
      <c r="BF30">
        <v>0.18051221308180307</v>
      </c>
      <c r="BG30">
        <v>0.1819914425688533</v>
      </c>
      <c r="BH30">
        <v>0.18099554858015346</v>
      </c>
    </row>
    <row r="31" spans="1:61" x14ac:dyDescent="0.25">
      <c r="A31" t="s">
        <v>978</v>
      </c>
      <c r="B31" t="s">
        <v>988</v>
      </c>
      <c r="C31" t="s">
        <v>989</v>
      </c>
      <c r="D31" t="s">
        <v>990</v>
      </c>
      <c r="F31">
        <v>0.25</v>
      </c>
      <c r="G31">
        <v>0.251</v>
      </c>
      <c r="H31">
        <v>0.252</v>
      </c>
      <c r="I31">
        <v>0.253</v>
      </c>
      <c r="J31">
        <v>0.254</v>
      </c>
      <c r="K31">
        <v>0.255</v>
      </c>
      <c r="L31">
        <v>0.25600000000000001</v>
      </c>
      <c r="M31">
        <v>0.25700000000000001</v>
      </c>
      <c r="N31">
        <v>0.25800000000000001</v>
      </c>
      <c r="O31">
        <v>0.25900000000000001</v>
      </c>
      <c r="P31">
        <v>0.26</v>
      </c>
      <c r="Q31">
        <v>0.26100000000000001</v>
      </c>
      <c r="R31">
        <v>0.26200000000000001</v>
      </c>
      <c r="S31">
        <v>0.26300000000000001</v>
      </c>
      <c r="T31">
        <v>0.26400000000000001</v>
      </c>
      <c r="U31">
        <v>0.26500000000000001</v>
      </c>
      <c r="V31">
        <v>0.26600000000000001</v>
      </c>
      <c r="W31">
        <v>0.26700000000000002</v>
      </c>
      <c r="X31">
        <v>0.26800000000000002</v>
      </c>
      <c r="Y31">
        <v>0.26900000000000002</v>
      </c>
      <c r="Z31">
        <v>0.27</v>
      </c>
      <c r="AA31">
        <v>0.27100000000000002</v>
      </c>
      <c r="AB31">
        <v>0.27200000000000002</v>
      </c>
      <c r="AC31">
        <v>0.27300000000000002</v>
      </c>
      <c r="AD31">
        <v>0.27400000000000002</v>
      </c>
      <c r="AE31">
        <v>0.27500000000000002</v>
      </c>
      <c r="AF31">
        <v>0.27600000000000002</v>
      </c>
      <c r="AG31">
        <v>0.27700000000000002</v>
      </c>
      <c r="AH31">
        <v>0.27800000000000002</v>
      </c>
      <c r="AI31">
        <v>0.27900000000000003</v>
      </c>
      <c r="AJ31">
        <v>0.28000000000000003</v>
      </c>
      <c r="AK31">
        <v>0.28100000000000003</v>
      </c>
      <c r="AL31">
        <v>0.28199999999999997</v>
      </c>
      <c r="AM31">
        <v>0.28299999999999997</v>
      </c>
      <c r="AN31">
        <v>0.28399999999999997</v>
      </c>
      <c r="AO31">
        <v>0.28499999999999998</v>
      </c>
      <c r="AP31">
        <v>0.28599999999999998</v>
      </c>
      <c r="AQ31">
        <v>0.28699999999999998</v>
      </c>
      <c r="AR31">
        <v>0.28799999999999998</v>
      </c>
      <c r="AS31">
        <v>0.28899999999999998</v>
      </c>
      <c r="AT31">
        <v>0.28999999999999998</v>
      </c>
      <c r="AU31">
        <v>0.29099999999999998</v>
      </c>
      <c r="AV31">
        <v>0.29199999999999998</v>
      </c>
      <c r="AW31">
        <v>0.29299999999999998</v>
      </c>
      <c r="AX31">
        <v>0.29399999999999998</v>
      </c>
      <c r="AY31">
        <v>0.29499999999999998</v>
      </c>
      <c r="AZ31">
        <v>0.29599999999999999</v>
      </c>
      <c r="BA31">
        <v>0.29699999999999999</v>
      </c>
      <c r="BB31">
        <v>0.29799999999999999</v>
      </c>
      <c r="BC31">
        <v>0.29899999999999999</v>
      </c>
      <c r="BD31">
        <v>0.3</v>
      </c>
      <c r="BE31">
        <v>0.30099999999999999</v>
      </c>
      <c r="BF31">
        <v>0.30199999999999999</v>
      </c>
      <c r="BG31">
        <v>0.30299999999999999</v>
      </c>
      <c r="BH31">
        <v>0.30399999999999999</v>
      </c>
    </row>
    <row r="32" spans="1:61" x14ac:dyDescent="0.25">
      <c r="A32" t="s">
        <v>978</v>
      </c>
      <c r="B32" t="s">
        <v>991</v>
      </c>
      <c r="C32" t="s">
        <v>992</v>
      </c>
      <c r="F32">
        <v>0.12073181102268958</v>
      </c>
      <c r="G32">
        <v>0.12175875773055531</v>
      </c>
      <c r="H32">
        <v>0.12278250151880689</v>
      </c>
      <c r="I32">
        <v>0.12380305237695398</v>
      </c>
      <c r="J32">
        <v>0.12482042026335013</v>
      </c>
      <c r="K32">
        <v>0.12583461510529012</v>
      </c>
      <c r="L32">
        <v>0.1268456467991067</v>
      </c>
      <c r="M32">
        <v>0.12785352521026719</v>
      </c>
      <c r="N32">
        <v>0.12885826017346971</v>
      </c>
      <c r="O32">
        <v>0.12985986149273918</v>
      </c>
      <c r="P32">
        <v>0.13085833894152291</v>
      </c>
      <c r="Q32">
        <v>0.13185370226278623</v>
      </c>
      <c r="R32">
        <v>0.13284596116910716</v>
      </c>
      <c r="S32">
        <v>0.13383512534277153</v>
      </c>
      <c r="T32">
        <v>0.13482120443586729</v>
      </c>
      <c r="U32">
        <v>0.13580420807037866</v>
      </c>
      <c r="V32">
        <v>0.13678414583828016</v>
      </c>
      <c r="W32">
        <v>0.13776102730163006</v>
      </c>
      <c r="X32">
        <v>0.13873486199266391</v>
      </c>
      <c r="Y32">
        <v>0.13970565941388713</v>
      </c>
      <c r="Z32">
        <v>0.14067342903816815</v>
      </c>
      <c r="AA32">
        <v>0.1416381803088308</v>
      </c>
      <c r="AB32">
        <v>0.14259992263974625</v>
      </c>
      <c r="AC32">
        <v>0.13760236161659115</v>
      </c>
      <c r="AD32">
        <v>0.14290390242366796</v>
      </c>
      <c r="AE32">
        <v>0.14291386687121002</v>
      </c>
      <c r="AF32">
        <v>0.14538517247666036</v>
      </c>
      <c r="AG32">
        <v>0.15355751848509336</v>
      </c>
      <c r="AH32">
        <v>0.15351615268155092</v>
      </c>
      <c r="AI32">
        <v>0.16539241325515328</v>
      </c>
      <c r="AJ32">
        <v>0.17278707540979707</v>
      </c>
      <c r="AK32">
        <v>0.17026140273888063</v>
      </c>
      <c r="AL32">
        <v>0.16543760997333873</v>
      </c>
      <c r="AM32">
        <v>0.17592306304945687</v>
      </c>
      <c r="AN32">
        <v>0.1796893403920688</v>
      </c>
      <c r="AO32">
        <v>0.17991716388220688</v>
      </c>
      <c r="AP32">
        <v>0.18631622235748591</v>
      </c>
      <c r="AQ32">
        <v>0.19030219656444164</v>
      </c>
      <c r="AR32">
        <v>0.1929303201516159</v>
      </c>
      <c r="AS32">
        <v>0.18813423826924844</v>
      </c>
      <c r="AT32">
        <v>0.18756651184190457</v>
      </c>
      <c r="AU32">
        <v>0.18388677123808694</v>
      </c>
      <c r="AV32">
        <v>0.18606418009126252</v>
      </c>
      <c r="AW32">
        <v>0.18489438018585239</v>
      </c>
      <c r="AX32">
        <v>0.17486624449669794</v>
      </c>
      <c r="AY32">
        <v>0.19795375409435706</v>
      </c>
      <c r="AZ32">
        <v>0.1963496427885848</v>
      </c>
      <c r="BA32">
        <v>0.18840277362016977</v>
      </c>
      <c r="BB32">
        <v>0.18579799502813762</v>
      </c>
      <c r="BC32">
        <v>0.18215293114161227</v>
      </c>
      <c r="BD32">
        <v>0.18131604495457862</v>
      </c>
      <c r="BE32">
        <v>0.18452364282618686</v>
      </c>
      <c r="BF32">
        <v>0.18051221308180307</v>
      </c>
      <c r="BG32">
        <v>0.1819914425688533</v>
      </c>
      <c r="BH32">
        <v>0.18099554858015346</v>
      </c>
    </row>
    <row r="33" spans="1:60" x14ac:dyDescent="0.25">
      <c r="A33" t="s">
        <v>978</v>
      </c>
      <c r="B33" t="s">
        <v>993</v>
      </c>
      <c r="C33" t="s">
        <v>994</v>
      </c>
      <c r="D33" t="s">
        <v>995</v>
      </c>
      <c r="F33">
        <v>5.4271781041486902E-2</v>
      </c>
      <c r="G33">
        <v>5.4271781041486902E-2</v>
      </c>
      <c r="H33">
        <v>5.4271781041486902E-2</v>
      </c>
      <c r="I33">
        <v>5.4271781041486902E-2</v>
      </c>
      <c r="J33">
        <v>5.4271781041486902E-2</v>
      </c>
      <c r="K33">
        <v>5.4271781041486902E-2</v>
      </c>
      <c r="L33">
        <v>5.4271781041486902E-2</v>
      </c>
      <c r="M33">
        <v>5.4271781041486902E-2</v>
      </c>
      <c r="N33">
        <v>5.4271781041486902E-2</v>
      </c>
      <c r="O33">
        <v>5.4271781041486902E-2</v>
      </c>
      <c r="P33">
        <v>5.3661210718141429E-2</v>
      </c>
      <c r="Q33">
        <v>5.3957125602911847E-2</v>
      </c>
      <c r="R33">
        <v>5.4543416319423395E-2</v>
      </c>
      <c r="S33">
        <v>5.3239141792818377E-2</v>
      </c>
      <c r="T33">
        <v>5.314457663959786E-2</v>
      </c>
      <c r="U33">
        <v>5.3496915376692565E-2</v>
      </c>
      <c r="V33">
        <v>5.3796897069757238E-2</v>
      </c>
      <c r="W33">
        <v>5.2655948729295521E-2</v>
      </c>
      <c r="X33">
        <v>5.2844908086178838E-2</v>
      </c>
      <c r="Y33">
        <v>5.1659216821104498E-2</v>
      </c>
      <c r="Z33">
        <v>5.4356147844776069E-2</v>
      </c>
      <c r="AA33">
        <v>5.6109133125224427E-2</v>
      </c>
      <c r="AB33">
        <v>5.4548394502651601E-2</v>
      </c>
      <c r="AC33">
        <v>5.2496715176126189E-2</v>
      </c>
      <c r="AD33">
        <v>5.1129220539203643E-2</v>
      </c>
      <c r="AE33">
        <v>4.9803437169860992E-2</v>
      </c>
      <c r="AF33">
        <v>4.7567875681834286E-2</v>
      </c>
      <c r="AG33">
        <v>5.0643409932946269E-2</v>
      </c>
      <c r="AH33">
        <v>5.1727635863924003E-2</v>
      </c>
      <c r="AI33">
        <v>5.7053450828178011E-2</v>
      </c>
      <c r="AJ33">
        <v>6.1783450053648679E-2</v>
      </c>
      <c r="AK33">
        <v>6.5255850094646156E-2</v>
      </c>
      <c r="AL33">
        <v>6.7400818068060322E-2</v>
      </c>
      <c r="AM33">
        <v>7.0453971939374249E-2</v>
      </c>
      <c r="AN33">
        <v>7.4725573080295232E-2</v>
      </c>
      <c r="AO33">
        <v>7.9414701268208474E-2</v>
      </c>
      <c r="AP33">
        <v>8.0837626681660085E-2</v>
      </c>
      <c r="AQ33">
        <v>8.3242583156294903E-2</v>
      </c>
      <c r="AR33">
        <v>8.5881948429150659E-2</v>
      </c>
      <c r="AS33">
        <v>8.8591719318979065E-2</v>
      </c>
      <c r="AT33">
        <v>9.0254134321797824E-2</v>
      </c>
      <c r="AU33">
        <v>9.2385665006929504E-2</v>
      </c>
      <c r="AV33">
        <v>9.4004743126067755E-2</v>
      </c>
      <c r="AW33">
        <v>9.5835605209154254E-2</v>
      </c>
      <c r="AX33">
        <v>9.7785801552213628E-2</v>
      </c>
      <c r="AY33">
        <v>9.8596312259514762E-2</v>
      </c>
      <c r="AZ33">
        <v>0.10086835104309416</v>
      </c>
      <c r="BA33">
        <v>0.10186782779170218</v>
      </c>
      <c r="BB33">
        <v>0.10597651247667449</v>
      </c>
      <c r="BC33">
        <v>0.1084407410049707</v>
      </c>
      <c r="BD33">
        <v>0.10818516429797896</v>
      </c>
      <c r="BE33">
        <v>0.11016192144164247</v>
      </c>
      <c r="BF33">
        <v>0.11068972452846892</v>
      </c>
      <c r="BG33">
        <v>0.11196347047383273</v>
      </c>
      <c r="BH33">
        <v>0.11329962890460775</v>
      </c>
    </row>
    <row r="34" spans="1:60" x14ac:dyDescent="0.25">
      <c r="A34" t="s">
        <v>996</v>
      </c>
      <c r="B34" t="s">
        <v>997</v>
      </c>
      <c r="C34" t="s">
        <v>998</v>
      </c>
      <c r="D34" t="s">
        <v>999</v>
      </c>
      <c r="F34">
        <v>0.13298119973036146</v>
      </c>
      <c r="G34">
        <v>0.13298119973036146</v>
      </c>
      <c r="H34">
        <v>0.13298119973036146</v>
      </c>
      <c r="I34">
        <v>0.13298119973036146</v>
      </c>
      <c r="J34">
        <v>0.13298119973036146</v>
      </c>
      <c r="K34">
        <v>0.13298119973036146</v>
      </c>
      <c r="L34">
        <v>0.13298119973036146</v>
      </c>
      <c r="M34">
        <v>0.13298119973036146</v>
      </c>
      <c r="N34">
        <v>0.13298119973036146</v>
      </c>
      <c r="O34">
        <v>0.13298119973036149</v>
      </c>
      <c r="P34">
        <v>0.13258754384652846</v>
      </c>
      <c r="Q34">
        <v>0.13342726227359236</v>
      </c>
      <c r="R34">
        <v>0.13351869413062489</v>
      </c>
      <c r="S34">
        <v>0.13149944667871169</v>
      </c>
      <c r="T34">
        <v>0.13195640436268938</v>
      </c>
      <c r="U34">
        <v>0.1342251940199729</v>
      </c>
      <c r="V34">
        <v>0.13482798991386391</v>
      </c>
      <c r="W34">
        <v>0.13306395251129916</v>
      </c>
      <c r="X34">
        <v>0.1322443750702422</v>
      </c>
      <c r="Y34">
        <v>0.12981842108799965</v>
      </c>
      <c r="Z34">
        <v>0.134919349018608</v>
      </c>
      <c r="AA34">
        <v>0.13932673000908777</v>
      </c>
      <c r="AB34">
        <v>0.13786874296433382</v>
      </c>
      <c r="AC34">
        <v>0.13547502316458915</v>
      </c>
      <c r="AD34">
        <v>0.13508814063458491</v>
      </c>
      <c r="AE34">
        <v>0.13457757279782215</v>
      </c>
      <c r="AF34">
        <v>0.13220079814926936</v>
      </c>
      <c r="AG34">
        <v>0.13724596952502144</v>
      </c>
      <c r="AH34">
        <v>0.1392373197787983</v>
      </c>
      <c r="AI34">
        <v>0.14667770223813226</v>
      </c>
      <c r="AJ34">
        <v>0.14958510449683782</v>
      </c>
      <c r="AK34">
        <v>0.15308916405549133</v>
      </c>
      <c r="AL34">
        <v>0.15424520669977712</v>
      </c>
      <c r="AM34">
        <v>0.15639259542217648</v>
      </c>
      <c r="AN34">
        <v>0.16201126849097144</v>
      </c>
      <c r="AO34">
        <v>0.16829398689113539</v>
      </c>
      <c r="AP34">
        <v>0.16868837262278674</v>
      </c>
      <c r="AQ34">
        <v>0.17140828340094927</v>
      </c>
      <c r="AR34">
        <v>0.17534798325620188</v>
      </c>
      <c r="AS34">
        <v>0.17808812941771068</v>
      </c>
      <c r="AT34">
        <v>0.17973799115436931</v>
      </c>
      <c r="AU34">
        <v>0.18267390252828158</v>
      </c>
      <c r="AV34">
        <v>0.18438556698757991</v>
      </c>
      <c r="AW34">
        <v>0.18687092428848673</v>
      </c>
      <c r="AX34">
        <v>0.18876802508773302</v>
      </c>
      <c r="AY34">
        <v>0.18904411440942692</v>
      </c>
      <c r="AZ34">
        <v>0.19197114042433402</v>
      </c>
      <c r="BA34">
        <v>0.19256511912320562</v>
      </c>
      <c r="BB34">
        <v>0.19759321967475788</v>
      </c>
      <c r="BC34">
        <v>0.20159244141793997</v>
      </c>
      <c r="BD34">
        <v>0.20154368853675583</v>
      </c>
      <c r="BE34">
        <v>0.20406139506352289</v>
      </c>
      <c r="BF34">
        <v>0.20448357890756574</v>
      </c>
      <c r="BG34">
        <v>0.20641125166670538</v>
      </c>
      <c r="BH34">
        <v>0.20820769705320516</v>
      </c>
    </row>
    <row r="35" spans="1:60" x14ac:dyDescent="0.25">
      <c r="A35" t="s">
        <v>1000</v>
      </c>
      <c r="B35" t="s">
        <v>1001</v>
      </c>
      <c r="C35" t="s">
        <v>1002</v>
      </c>
      <c r="D35" t="s">
        <v>1003</v>
      </c>
      <c r="F35">
        <v>2.0302031364033069E-2</v>
      </c>
      <c r="G35">
        <v>2.0474720766235129E-2</v>
      </c>
      <c r="H35">
        <v>2.0646871571575999E-2</v>
      </c>
      <c r="I35">
        <v>2.0818485459872589E-2</v>
      </c>
      <c r="J35">
        <v>2.0989564105702671E-2</v>
      </c>
      <c r="K35">
        <v>2.1160109178421215E-2</v>
      </c>
      <c r="L35">
        <v>2.133012234217669E-2</v>
      </c>
      <c r="M35">
        <v>2.1499605255927288E-2</v>
      </c>
      <c r="N35">
        <v>2.1668559573457112E-2</v>
      </c>
      <c r="O35">
        <v>2.1836986943392315E-2</v>
      </c>
      <c r="P35">
        <v>2.2004889009217182E-2</v>
      </c>
      <c r="Q35">
        <v>2.2172267409290201E-2</v>
      </c>
      <c r="R35">
        <v>2.2339123776859995E-2</v>
      </c>
      <c r="S35">
        <v>2.2505459740081304E-2</v>
      </c>
      <c r="T35">
        <v>2.2671276922030848E-2</v>
      </c>
      <c r="U35">
        <v>2.283657694072317E-2</v>
      </c>
      <c r="V35">
        <v>2.3001361409126432E-2</v>
      </c>
      <c r="W35">
        <v>2.3165631935178135E-2</v>
      </c>
      <c r="X35">
        <v>2.3329390121800856E-2</v>
      </c>
      <c r="Y35">
        <v>2.3492637566917805E-2</v>
      </c>
      <c r="Z35">
        <v>2.365537586346849E-2</v>
      </c>
      <c r="AA35">
        <v>2.365537586346849E-2</v>
      </c>
      <c r="AB35">
        <v>2.365537586346849E-2</v>
      </c>
      <c r="AC35">
        <v>2.365537586346849E-2</v>
      </c>
      <c r="AD35">
        <v>2.365537586346849E-2</v>
      </c>
      <c r="AE35">
        <v>2.365537586346849E-2</v>
      </c>
      <c r="AF35">
        <v>2.365537586346849E-2</v>
      </c>
      <c r="AG35">
        <v>2.365537586346849E-2</v>
      </c>
      <c r="AH35">
        <v>2.365537586346849E-2</v>
      </c>
      <c r="AI35">
        <v>2.365537586346849E-2</v>
      </c>
      <c r="AJ35">
        <v>2.365537586346849E-2</v>
      </c>
      <c r="AK35">
        <v>2.365537586346849E-2</v>
      </c>
      <c r="AL35">
        <v>2.365537586346849E-2</v>
      </c>
      <c r="AM35">
        <v>2.365537586346849E-2</v>
      </c>
      <c r="AN35">
        <v>2.365537586346849E-2</v>
      </c>
      <c r="AO35">
        <v>2.365537586346849E-2</v>
      </c>
      <c r="AP35">
        <v>2.365537586346849E-2</v>
      </c>
      <c r="AQ35">
        <v>2.365537586346849E-2</v>
      </c>
      <c r="AR35">
        <v>2.365537586346849E-2</v>
      </c>
      <c r="AS35">
        <v>2.365537586346849E-2</v>
      </c>
      <c r="AT35">
        <v>2.365537586346849E-2</v>
      </c>
      <c r="AU35">
        <v>2.365537586346849E-2</v>
      </c>
      <c r="AV35">
        <v>2.365537586346849E-2</v>
      </c>
      <c r="AW35">
        <v>2.365537586346849E-2</v>
      </c>
      <c r="AX35">
        <v>2.365537586346849E-2</v>
      </c>
      <c r="AY35">
        <v>2.365537586346849E-2</v>
      </c>
      <c r="AZ35">
        <v>2.365537586346849E-2</v>
      </c>
      <c r="BA35">
        <v>2.365537586346849E-2</v>
      </c>
      <c r="BB35">
        <v>2.365537586346849E-2</v>
      </c>
      <c r="BC35">
        <v>2.365537586346849E-2</v>
      </c>
      <c r="BD35">
        <v>2.365537586346849E-2</v>
      </c>
      <c r="BE35">
        <v>2.365537586346849E-2</v>
      </c>
      <c r="BF35">
        <v>2.365537586346849E-2</v>
      </c>
      <c r="BG35">
        <v>2.365537586346849E-2</v>
      </c>
      <c r="BH35">
        <v>2.365537586346849E-2</v>
      </c>
    </row>
    <row r="36" spans="1:60" x14ac:dyDescent="0.25">
      <c r="A36" t="s">
        <v>1000</v>
      </c>
      <c r="B36" t="s">
        <v>1004</v>
      </c>
      <c r="C36" t="s">
        <v>1005</v>
      </c>
      <c r="D36" t="s">
        <v>1006</v>
      </c>
      <c r="F36">
        <v>2.0302031364033069E-2</v>
      </c>
      <c r="G36">
        <v>2.0474720766235129E-2</v>
      </c>
      <c r="H36">
        <v>2.0646871571575999E-2</v>
      </c>
      <c r="I36">
        <v>2.0818485459872589E-2</v>
      </c>
      <c r="J36">
        <v>2.0989564105702671E-2</v>
      </c>
      <c r="K36">
        <v>2.1160109178421215E-2</v>
      </c>
      <c r="L36">
        <v>2.133012234217669E-2</v>
      </c>
      <c r="M36">
        <v>2.1499605255927288E-2</v>
      </c>
      <c r="N36">
        <v>2.1668559573457112E-2</v>
      </c>
      <c r="O36">
        <v>2.1836986943392315E-2</v>
      </c>
      <c r="P36">
        <v>2.2004889009217182E-2</v>
      </c>
      <c r="Q36">
        <v>2.2172267409290201E-2</v>
      </c>
      <c r="R36">
        <v>2.2339123776859995E-2</v>
      </c>
      <c r="S36">
        <v>2.2505459740081304E-2</v>
      </c>
      <c r="T36">
        <v>2.2671276922030848E-2</v>
      </c>
      <c r="U36">
        <v>2.283657694072317E-2</v>
      </c>
      <c r="V36">
        <v>2.3001361409126432E-2</v>
      </c>
      <c r="W36">
        <v>2.3165631935178135E-2</v>
      </c>
      <c r="X36">
        <v>2.3329390121800856E-2</v>
      </c>
      <c r="Y36">
        <v>2.3492637566917805E-2</v>
      </c>
      <c r="Z36">
        <v>2.365537586346849E-2</v>
      </c>
      <c r="AA36">
        <v>2.365537586346849E-2</v>
      </c>
      <c r="AB36">
        <v>2.365537586346849E-2</v>
      </c>
      <c r="AC36">
        <v>2.365537586346849E-2</v>
      </c>
      <c r="AD36">
        <v>2.365537586346849E-2</v>
      </c>
      <c r="AE36">
        <v>2.365537586346849E-2</v>
      </c>
      <c r="AF36">
        <v>2.365537586346849E-2</v>
      </c>
      <c r="AG36">
        <v>2.365537586346849E-2</v>
      </c>
      <c r="AH36">
        <v>2.365537586346849E-2</v>
      </c>
      <c r="AI36">
        <v>2.365537586346849E-2</v>
      </c>
      <c r="AJ36">
        <v>2.365537586346849E-2</v>
      </c>
      <c r="AK36">
        <v>2.365537586346849E-2</v>
      </c>
      <c r="AL36">
        <v>2.365537586346849E-2</v>
      </c>
      <c r="AM36">
        <v>2.365537586346849E-2</v>
      </c>
      <c r="AN36">
        <v>2.365537586346849E-2</v>
      </c>
      <c r="AO36">
        <v>2.365537586346849E-2</v>
      </c>
      <c r="AP36">
        <v>2.365537586346849E-2</v>
      </c>
      <c r="AQ36">
        <v>2.365537586346849E-2</v>
      </c>
      <c r="AR36">
        <v>2.365537586346849E-2</v>
      </c>
      <c r="AS36">
        <v>2.365537586346849E-2</v>
      </c>
      <c r="AT36">
        <v>2.365537586346849E-2</v>
      </c>
      <c r="AU36">
        <v>2.365537586346849E-2</v>
      </c>
      <c r="AV36">
        <v>2.365537586346849E-2</v>
      </c>
      <c r="AW36">
        <v>2.365537586346849E-2</v>
      </c>
      <c r="AX36">
        <v>2.365537586346849E-2</v>
      </c>
      <c r="AY36">
        <v>2.365537586346849E-2</v>
      </c>
      <c r="AZ36">
        <v>2.365537586346849E-2</v>
      </c>
      <c r="BA36">
        <v>2.365537586346849E-2</v>
      </c>
      <c r="BB36">
        <v>2.365537586346849E-2</v>
      </c>
      <c r="BC36">
        <v>2.365537586346849E-2</v>
      </c>
      <c r="BD36">
        <v>2.365537586346849E-2</v>
      </c>
      <c r="BE36">
        <v>2.365537586346849E-2</v>
      </c>
      <c r="BF36">
        <v>2.365537586346849E-2</v>
      </c>
      <c r="BG36">
        <v>2.365537586346849E-2</v>
      </c>
      <c r="BH36">
        <v>2.365537586346849E-2</v>
      </c>
    </row>
    <row r="37" spans="1:60" x14ac:dyDescent="0.25">
      <c r="B37" t="s">
        <v>428</v>
      </c>
      <c r="C37" t="s">
        <v>1007</v>
      </c>
      <c r="F37">
        <v>0.14067342903816815</v>
      </c>
      <c r="G37">
        <v>0.14067342903816815</v>
      </c>
      <c r="H37">
        <v>0.14067342903816815</v>
      </c>
      <c r="I37">
        <v>0.14067342903816815</v>
      </c>
      <c r="J37">
        <v>0.14067342903816815</v>
      </c>
      <c r="K37">
        <v>0.14067342903816815</v>
      </c>
      <c r="L37">
        <v>0.14067342903816815</v>
      </c>
      <c r="M37">
        <v>0.14067342903816815</v>
      </c>
      <c r="N37">
        <v>0.14067342903816815</v>
      </c>
      <c r="O37">
        <v>0.14067342903816815</v>
      </c>
      <c r="P37">
        <v>0.14067342903816815</v>
      </c>
      <c r="Q37">
        <v>0.14067342903816815</v>
      </c>
      <c r="R37">
        <v>0.14067342903816815</v>
      </c>
      <c r="S37">
        <v>0.14067342903816815</v>
      </c>
      <c r="T37">
        <v>0.14067342903816815</v>
      </c>
      <c r="U37">
        <v>0.14067342903816815</v>
      </c>
      <c r="V37">
        <v>0.14067342903816815</v>
      </c>
      <c r="W37">
        <v>0.14067342903816815</v>
      </c>
      <c r="X37">
        <v>0.14067342903816815</v>
      </c>
      <c r="Y37">
        <v>0.14067342903816815</v>
      </c>
      <c r="Z37">
        <v>0.14067342903816815</v>
      </c>
      <c r="AA37">
        <v>0.14067342903816815</v>
      </c>
      <c r="AB37">
        <v>0.14067342903816815</v>
      </c>
      <c r="AC37">
        <v>0.14875486201991733</v>
      </c>
      <c r="AD37">
        <v>0.14994570420800907</v>
      </c>
      <c r="AE37">
        <v>0.1473020071751531</v>
      </c>
      <c r="AF37">
        <v>0.14533018122917646</v>
      </c>
      <c r="AG37">
        <v>0.14429079291469457</v>
      </c>
      <c r="AH37">
        <v>0.13780336158536646</v>
      </c>
      <c r="AI37">
        <v>0.14087022922868508</v>
      </c>
      <c r="AJ37">
        <v>0.1408689353447411</v>
      </c>
      <c r="AK37">
        <v>0.13924177901329565</v>
      </c>
      <c r="AL37">
        <v>0.13520489746265579</v>
      </c>
      <c r="AM37">
        <v>0.13477868175656751</v>
      </c>
      <c r="AN37">
        <v>0.13548898890985858</v>
      </c>
      <c r="AO37">
        <v>0.13833839862658695</v>
      </c>
      <c r="AP37">
        <v>0.13867262241339623</v>
      </c>
      <c r="AQ37">
        <v>0.13951502336387775</v>
      </c>
      <c r="AR37">
        <v>0.1373342696531987</v>
      </c>
      <c r="AS37">
        <v>0.14042042959180978</v>
      </c>
      <c r="AT37">
        <v>0.14028724368293216</v>
      </c>
      <c r="AU37">
        <v>0.13828631051869184</v>
      </c>
      <c r="AV37">
        <v>0.14094277514575557</v>
      </c>
      <c r="AW37">
        <v>0.13902489025628528</v>
      </c>
      <c r="AX37">
        <v>0.13857425297936005</v>
      </c>
      <c r="AY37">
        <v>0.13869497108577583</v>
      </c>
      <c r="AZ37">
        <v>0.14084822448615891</v>
      </c>
      <c r="BA37">
        <v>0.14805377947046888</v>
      </c>
      <c r="BB37">
        <v>0.15470203399534158</v>
      </c>
      <c r="BC37">
        <v>0.15318407760950703</v>
      </c>
      <c r="BD37">
        <v>0.15067459507451894</v>
      </c>
      <c r="BE37">
        <v>0.152786375351601</v>
      </c>
      <c r="BF37">
        <v>0.15122068188183213</v>
      </c>
      <c r="BG37">
        <v>0.15317071089975201</v>
      </c>
      <c r="BH37">
        <v>0.15648850209652007</v>
      </c>
    </row>
    <row r="38" spans="1:60" x14ac:dyDescent="0.25">
      <c r="C38" t="s">
        <v>1008</v>
      </c>
      <c r="F38">
        <v>0.11363186477463115</v>
      </c>
      <c r="G38">
        <v>0.11893377966289045</v>
      </c>
      <c r="H38">
        <v>0.12523710880140024</v>
      </c>
      <c r="I38">
        <v>0.13086822037317206</v>
      </c>
      <c r="J38">
        <v>0.13824219275224486</v>
      </c>
      <c r="K38">
        <v>0.14523279715573117</v>
      </c>
      <c r="L38">
        <v>0.1509107777265658</v>
      </c>
      <c r="M38">
        <v>0.15365572973508818</v>
      </c>
      <c r="N38">
        <v>0.15721509910984444</v>
      </c>
      <c r="O38">
        <v>0.15999581638402119</v>
      </c>
      <c r="P38">
        <v>0.16180762526716688</v>
      </c>
      <c r="Q38">
        <v>0.16311616307836901</v>
      </c>
      <c r="R38">
        <v>0.16687561610993487</v>
      </c>
      <c r="S38">
        <v>0.16578457234835497</v>
      </c>
      <c r="T38">
        <v>0.16529183459789432</v>
      </c>
      <c r="U38">
        <v>0.16606506835132806</v>
      </c>
      <c r="V38">
        <v>0.16630700906420998</v>
      </c>
      <c r="W38">
        <v>0.16525408130487396</v>
      </c>
      <c r="X38">
        <v>0.16218908950291566</v>
      </c>
      <c r="Y38">
        <v>0.16142017142868739</v>
      </c>
      <c r="Z38">
        <v>0.16267719036956688</v>
      </c>
      <c r="AA38">
        <v>0.16648072220147894</v>
      </c>
      <c r="AB38">
        <v>0.16525555398463107</v>
      </c>
      <c r="AC38">
        <v>0.16192272160218499</v>
      </c>
      <c r="AD38">
        <v>0.16134311555176592</v>
      </c>
      <c r="AE38">
        <v>0.16145276653317658</v>
      </c>
      <c r="AF38">
        <v>0.15913704536317336</v>
      </c>
      <c r="AG38">
        <v>0.16254015286899703</v>
      </c>
      <c r="AH38">
        <v>0.16212624758632804</v>
      </c>
      <c r="AI38">
        <v>0.16734322966167453</v>
      </c>
      <c r="AJ38">
        <v>0.16778203900076963</v>
      </c>
      <c r="AK38">
        <v>0.16971188664141212</v>
      </c>
      <c r="AL38">
        <v>0.16874246573697266</v>
      </c>
      <c r="AM38">
        <v>0.16981966186202194</v>
      </c>
      <c r="AN38">
        <v>0.17365073452229776</v>
      </c>
      <c r="AO38">
        <v>0.1786128524138042</v>
      </c>
      <c r="AP38">
        <v>0.1802739740261064</v>
      </c>
      <c r="AQ38">
        <v>0.1823279343994082</v>
      </c>
      <c r="AR38">
        <v>0.18567157193844233</v>
      </c>
      <c r="AS38">
        <v>0.188017840736216</v>
      </c>
      <c r="AT38">
        <v>0.18952192592213665</v>
      </c>
      <c r="AU38">
        <v>0.19185807797868221</v>
      </c>
      <c r="AV38">
        <v>0.19362552367553407</v>
      </c>
      <c r="AW38">
        <v>0.19713212607371092</v>
      </c>
      <c r="AX38">
        <v>0.19728881704218446</v>
      </c>
      <c r="AY38">
        <v>0.19928517552808361</v>
      </c>
      <c r="AZ38">
        <v>0.20160106577047823</v>
      </c>
      <c r="BA38">
        <v>0.20269427525908279</v>
      </c>
      <c r="BB38">
        <v>0.20680151924647958</v>
      </c>
      <c r="BC38">
        <v>0.2098458822843863</v>
      </c>
      <c r="BD38">
        <v>0.21025732676594761</v>
      </c>
      <c r="BE38">
        <v>0</v>
      </c>
      <c r="BF38">
        <v>0</v>
      </c>
      <c r="BG38">
        <v>0</v>
      </c>
      <c r="BH38">
        <v>0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52"/>
  <sheetViews>
    <sheetView workbookViewId="0">
      <selection activeCell="B26" sqref="B26"/>
    </sheetView>
  </sheetViews>
  <sheetFormatPr defaultColWidth="11" defaultRowHeight="15.75" x14ac:dyDescent="0.25"/>
  <cols>
    <col min="1" max="1" width="20.375" customWidth="1"/>
    <col min="2" max="2" width="28.625" customWidth="1"/>
    <col min="3" max="3" width="9.875" bestFit="1" customWidth="1"/>
    <col min="4" max="57" width="11.375" bestFit="1" customWidth="1"/>
  </cols>
  <sheetData>
    <row r="1" spans="1:57" x14ac:dyDescent="0.25">
      <c r="A1" t="s">
        <v>81</v>
      </c>
    </row>
    <row r="3" spans="1:57" x14ac:dyDescent="0.25">
      <c r="A3" t="s">
        <v>973</v>
      </c>
    </row>
    <row r="4" spans="1:57" x14ac:dyDescent="0.25">
      <c r="A4" t="s">
        <v>82</v>
      </c>
      <c r="B4" s="177">
        <v>25</v>
      </c>
      <c r="D4" t="s">
        <v>11</v>
      </c>
    </row>
    <row r="6" spans="1:57" x14ac:dyDescent="0.25">
      <c r="A6" t="s">
        <v>83</v>
      </c>
      <c r="B6" t="s">
        <v>84</v>
      </c>
      <c r="D6" t="s">
        <v>85</v>
      </c>
    </row>
    <row r="7" spans="1:57" x14ac:dyDescent="0.25">
      <c r="A7" s="176" t="s">
        <v>86</v>
      </c>
      <c r="B7" s="177">
        <v>-10</v>
      </c>
      <c r="C7" s="177"/>
      <c r="D7" s="177">
        <f xml:space="preserve"> ($B$4+273.15) / ($B7 + 273.15) - 1</f>
        <v>0.13300399011970354</v>
      </c>
    </row>
    <row r="8" spans="1:57" x14ac:dyDescent="0.25">
      <c r="A8" s="177" t="s">
        <v>87</v>
      </c>
      <c r="B8" s="177">
        <v>20</v>
      </c>
      <c r="C8" s="177"/>
      <c r="D8" s="177">
        <f xml:space="preserve"> ($B$4+273.15) / ($B8 + 273.15) - 1</f>
        <v>1.7056114617090223E-2</v>
      </c>
    </row>
    <row r="9" spans="1:57" x14ac:dyDescent="0.25">
      <c r="A9" s="177" t="s">
        <v>88</v>
      </c>
      <c r="B9" s="177">
        <v>100</v>
      </c>
      <c r="C9" s="177"/>
      <c r="D9" s="177">
        <f xml:space="preserve"> 1 - ($B$4+273.15) / ($B9 + 273.15)</f>
        <v>0.20099155835454907</v>
      </c>
    </row>
    <row r="10" spans="1:57" x14ac:dyDescent="0.25">
      <c r="A10" s="177" t="s">
        <v>89</v>
      </c>
      <c r="B10" s="177">
        <v>200</v>
      </c>
      <c r="C10" s="177"/>
      <c r="D10" s="177">
        <f xml:space="preserve"> 1 - ($B$4+273.15) / ($B10 + 273.15)</f>
        <v>0.36986156609954557</v>
      </c>
    </row>
    <row r="11" spans="1:57" x14ac:dyDescent="0.25">
      <c r="A11" s="177" t="s">
        <v>90</v>
      </c>
      <c r="B11" s="177">
        <v>600</v>
      </c>
      <c r="C11" s="177"/>
      <c r="D11" s="177">
        <f xml:space="preserve"> 1 - ($B$4+273.15) / ($B11 + 273.15)</f>
        <v>0.65853518868464755</v>
      </c>
    </row>
    <row r="13" spans="1:57" s="178" customFormat="1" x14ac:dyDescent="0.25">
      <c r="A13" s="178" t="s">
        <v>3</v>
      </c>
      <c r="D13" s="178">
        <v>1960</v>
      </c>
      <c r="E13" s="178">
        <v>1961</v>
      </c>
      <c r="F13" s="178">
        <v>1962</v>
      </c>
      <c r="G13" s="178">
        <v>1963</v>
      </c>
      <c r="H13" s="178">
        <v>1964</v>
      </c>
      <c r="I13" s="178">
        <v>1965</v>
      </c>
      <c r="J13" s="178">
        <v>1966</v>
      </c>
      <c r="K13" s="178">
        <v>1967</v>
      </c>
      <c r="L13" s="178">
        <v>1968</v>
      </c>
      <c r="M13" s="178">
        <v>1969</v>
      </c>
      <c r="N13" s="178">
        <v>1970</v>
      </c>
      <c r="O13" s="178">
        <v>1971</v>
      </c>
      <c r="P13" s="178">
        <v>1972</v>
      </c>
      <c r="Q13" s="178">
        <v>1973</v>
      </c>
      <c r="R13" s="178">
        <v>1974</v>
      </c>
      <c r="S13" s="178">
        <v>1975</v>
      </c>
      <c r="T13" s="178">
        <v>1976</v>
      </c>
      <c r="U13" s="178">
        <v>1977</v>
      </c>
      <c r="V13" s="178">
        <v>1978</v>
      </c>
      <c r="W13" s="178">
        <v>1979</v>
      </c>
      <c r="X13" s="178">
        <v>1980</v>
      </c>
      <c r="Y13" s="178">
        <v>1981</v>
      </c>
      <c r="Z13" s="178">
        <v>1982</v>
      </c>
      <c r="AA13" s="178">
        <v>1983</v>
      </c>
      <c r="AB13" s="178">
        <v>1984</v>
      </c>
      <c r="AC13" s="178">
        <v>1985</v>
      </c>
      <c r="AD13" s="178">
        <v>1986</v>
      </c>
      <c r="AE13" s="178">
        <v>1987</v>
      </c>
      <c r="AF13" s="178">
        <v>1988</v>
      </c>
      <c r="AG13" s="178">
        <v>1989</v>
      </c>
      <c r="AH13" s="178">
        <v>1990</v>
      </c>
      <c r="AI13" s="178">
        <v>1991</v>
      </c>
      <c r="AJ13" s="178">
        <v>1992</v>
      </c>
      <c r="AK13" s="178">
        <v>1993</v>
      </c>
      <c r="AL13" s="178">
        <v>1994</v>
      </c>
      <c r="AM13" s="178">
        <v>1995</v>
      </c>
      <c r="AN13" s="178">
        <v>1996</v>
      </c>
      <c r="AO13" s="178">
        <v>1997</v>
      </c>
      <c r="AP13" s="178">
        <v>1998</v>
      </c>
      <c r="AQ13" s="178">
        <v>1999</v>
      </c>
      <c r="AR13" s="178">
        <v>2000</v>
      </c>
      <c r="AS13" s="178">
        <v>2001</v>
      </c>
      <c r="AT13" s="178">
        <v>2002</v>
      </c>
      <c r="AU13" s="178">
        <v>2003</v>
      </c>
      <c r="AV13" s="178">
        <v>2004</v>
      </c>
      <c r="AW13" s="178">
        <v>2005</v>
      </c>
      <c r="AX13" s="178">
        <v>2006</v>
      </c>
      <c r="AY13" s="178">
        <v>2007</v>
      </c>
      <c r="AZ13" s="178">
        <v>2008</v>
      </c>
      <c r="BA13" s="178">
        <v>2009</v>
      </c>
      <c r="BB13" s="178">
        <v>2010</v>
      </c>
      <c r="BC13" s="178">
        <v>2011</v>
      </c>
      <c r="BD13" s="178">
        <v>2012</v>
      </c>
      <c r="BE13" s="178">
        <v>2013</v>
      </c>
    </row>
    <row r="14" spans="1:57" x14ac:dyDescent="0.25">
      <c r="A14" t="s">
        <v>92</v>
      </c>
      <c r="B14" t="s">
        <v>374</v>
      </c>
      <c r="C14" t="s">
        <v>87</v>
      </c>
      <c r="D14" s="182">
        <f>'3a - LTH MTH1 orig UK data'!C29</f>
        <v>1.1392292803096896E-2</v>
      </c>
      <c r="E14" s="182">
        <f>'3a - LTH MTH1 orig UK data'!D29</f>
        <v>1.1196382058047561E-2</v>
      </c>
      <c r="F14" s="182">
        <f>'3a - LTH MTH1 orig UK data'!E29</f>
        <v>1.3923809389836393E-2</v>
      </c>
      <c r="G14" s="182">
        <f>'3a - LTH MTH1 orig UK data'!F29</f>
        <v>2.1560707329935001E-2</v>
      </c>
      <c r="H14" s="182">
        <f>'3a - LTH MTH1 orig UK data'!G29</f>
        <v>1.4896809699525514E-2</v>
      </c>
      <c r="I14" s="182">
        <f>'3a - LTH MTH1 orig UK data'!H29</f>
        <v>1.5687019146320012E-2</v>
      </c>
      <c r="J14" s="182">
        <f>'3a - LTH MTH1 orig UK data'!I29</f>
        <v>1.3973891483757755E-2</v>
      </c>
      <c r="K14" s="182">
        <f>'3a - LTH MTH1 orig UK data'!J29</f>
        <v>1.2995222748815132E-2</v>
      </c>
      <c r="L14" s="182">
        <f>'3a - LTH MTH1 orig UK data'!K29</f>
        <v>1.65793774346377E-2</v>
      </c>
      <c r="M14" s="182">
        <f>'3a - LTH MTH1 orig UK data'!L29</f>
        <v>1.7630067005788438E-2</v>
      </c>
      <c r="N14" s="182">
        <f>'3a - LTH MTH1 orig UK data'!M29</f>
        <v>1.7849609909188966E-2</v>
      </c>
      <c r="O14" s="182">
        <f>'3a - LTH MTH1 orig UK data'!N29</f>
        <v>1.7439298904525075E-2</v>
      </c>
      <c r="P14" s="182">
        <f>'3a - LTH MTH1 orig UK data'!O29</f>
        <v>1.6267716202630619E-2</v>
      </c>
      <c r="Q14" s="182">
        <f>'3a - LTH MTH1 orig UK data'!P29</f>
        <v>1.6453443637935071E-2</v>
      </c>
      <c r="R14" s="182">
        <f>'3a - LTH MTH1 orig UK data'!Q29</f>
        <v>1.7241125169735437E-2</v>
      </c>
      <c r="S14" s="182">
        <f>'3a - LTH MTH1 orig UK data'!R29</f>
        <v>1.4467923571139667E-2</v>
      </c>
      <c r="T14" s="182">
        <f>'3a - LTH MTH1 orig UK data'!S29</f>
        <v>1.6061768185935084E-2</v>
      </c>
      <c r="U14" s="182">
        <f>'3a - LTH MTH1 orig UK data'!T29</f>
        <v>2.2997207766155308E-2</v>
      </c>
      <c r="V14" s="182">
        <f>'3a - LTH MTH1 orig UK data'!U29</f>
        <v>2.1733277436631983E-2</v>
      </c>
      <c r="W14" s="182">
        <f>'3a - LTH MTH1 orig UK data'!V29</f>
        <v>2.6105216494831759E-2</v>
      </c>
      <c r="X14" s="182">
        <f>'3a - LTH MTH1 orig UK data'!W29</f>
        <v>2.0737045588531823E-2</v>
      </c>
      <c r="Y14" s="182">
        <f>'3a - LTH MTH1 orig UK data'!X29</f>
        <v>1.9996306732926336E-2</v>
      </c>
      <c r="Z14" s="182">
        <f>'3a - LTH MTH1 orig UK data'!Y29</f>
        <v>2.6693179619527874E-2</v>
      </c>
      <c r="AA14" s="182">
        <f>'3a - LTH MTH1 orig UK data'!Z29</f>
        <v>2.4104477526453661E-2</v>
      </c>
      <c r="AB14" s="182">
        <f>'3a - LTH MTH1 orig UK data'!AA29</f>
        <v>2.3518286476628469E-2</v>
      </c>
      <c r="AC14" s="182">
        <f>'3a - LTH MTH1 orig UK data'!AB29</f>
        <v>2.7066397405607501E-2</v>
      </c>
      <c r="AD14" s="182">
        <f>'3a - LTH MTH1 orig UK data'!AC29</f>
        <v>2.8643740155508125E-2</v>
      </c>
      <c r="AE14" s="182">
        <f>'3a - LTH MTH1 orig UK data'!AD29</f>
        <v>2.6753601487794074E-2</v>
      </c>
      <c r="AF14" s="182">
        <f>'3a - LTH MTH1 orig UK data'!AE29</f>
        <v>2.5056742104371199E-2</v>
      </c>
      <c r="AG14" s="182">
        <f>'3a - LTH MTH1 orig UK data'!AF29</f>
        <v>2.2965320284037756E-2</v>
      </c>
      <c r="AH14" s="182">
        <f>'3a - LTH MTH1 orig UK data'!AG29</f>
        <v>2.6210228567026501E-2</v>
      </c>
      <c r="AI14" s="182">
        <f>'3a - LTH MTH1 orig UK data'!AH29</f>
        <v>3.3141992297141439E-2</v>
      </c>
      <c r="AJ14" s="182">
        <f>'3a - LTH MTH1 orig UK data'!AI29</f>
        <v>2.9453881071589312E-2</v>
      </c>
      <c r="AK14" s="182">
        <f>'3a - LTH MTH1 orig UK data'!AJ29</f>
        <v>3.0327733001881324E-2</v>
      </c>
      <c r="AL14" s="182">
        <f>'3a - LTH MTH1 orig UK data'!AK29</f>
        <v>3.2639085670038988E-2</v>
      </c>
      <c r="AM14" s="182">
        <f>'3a - LTH MTH1 orig UK data'!AL29</f>
        <v>2.8545654861391673E-2</v>
      </c>
      <c r="AN14" s="182">
        <f>'3a - LTH MTH1 orig UK data'!AM29</f>
        <v>3.6974754524071965E-2</v>
      </c>
      <c r="AO14" s="182">
        <f>'3a - LTH MTH1 orig UK data'!AN29</f>
        <v>3.708120069391331E-2</v>
      </c>
      <c r="AP14" s="182">
        <f>'3a - LTH MTH1 orig UK data'!AO29</f>
        <v>3.2838439973804173E-2</v>
      </c>
      <c r="AQ14" s="182">
        <f>'3a - LTH MTH1 orig UK data'!AP29</f>
        <v>3.4213972882992418E-2</v>
      </c>
      <c r="AR14" s="182">
        <f>'3a - LTH MTH1 orig UK data'!AQ29</f>
        <v>3.4913761073115203E-2</v>
      </c>
      <c r="AS14" s="182">
        <f>'3a - LTH MTH1 orig UK data'!AR29</f>
        <v>3.7338482343028008E-2</v>
      </c>
      <c r="AT14" s="182">
        <f>'3a - LTH MTH1 orig UK data'!AS29</f>
        <v>3.7313709490196363E-2</v>
      </c>
      <c r="AU14" s="182">
        <f>'3a - LTH MTH1 orig UK data'!AT29</f>
        <v>3.7453688197567496E-2</v>
      </c>
      <c r="AV14" s="182">
        <f>'3a - LTH MTH1 orig UK data'!AU29</f>
        <v>3.7839422483110903E-2</v>
      </c>
      <c r="AW14" s="182">
        <f>'3a - LTH MTH1 orig UK data'!AV29</f>
        <v>3.882688478122117E-2</v>
      </c>
      <c r="AX14" s="182">
        <f>'3a - LTH MTH1 orig UK data'!AW29</f>
        <v>4.0313361861045893E-2</v>
      </c>
      <c r="AY14" s="182">
        <f>'3a - LTH MTH1 orig UK data'!AX29</f>
        <v>3.268125738616303E-2</v>
      </c>
      <c r="AZ14" s="182">
        <f>'3a - LTH MTH1 orig UK data'!AY29</f>
        <v>3.4482415880187481E-2</v>
      </c>
      <c r="BA14" s="182">
        <f>'3a - LTH MTH1 orig UK data'!AZ29</f>
        <v>4.0550389198870246E-2</v>
      </c>
      <c r="BB14" s="182">
        <f>'3a - LTH MTH1 orig UK data'!BA29</f>
        <v>4.3042948903139693E-2</v>
      </c>
      <c r="BC14" s="182">
        <f>'3a - LTH MTH1 orig UK data'!BB29</f>
        <v>4.3206145517149956E-2</v>
      </c>
      <c r="BD14" s="182">
        <f>'3a - LTH MTH1 orig UK data'!BC29</f>
        <v>3.6375279738337062E-2</v>
      </c>
      <c r="BE14" s="182">
        <f>'3a - LTH MTH1 orig UK data'!BD29</f>
        <v>4.0344293337923907E-2</v>
      </c>
    </row>
    <row r="15" spans="1:57" x14ac:dyDescent="0.25">
      <c r="B15" t="s">
        <v>374</v>
      </c>
      <c r="C15" t="s">
        <v>88</v>
      </c>
      <c r="D15" s="182">
        <f>'3a - LTH MTH1 orig UK data'!C30</f>
        <v>0.12212938496583149</v>
      </c>
      <c r="E15" s="182">
        <f>'3a - LTH MTH1 orig UK data'!D30</f>
        <v>0.1237039291169771</v>
      </c>
      <c r="F15" s="182">
        <f>'3a - LTH MTH1 orig UK data'!E30</f>
        <v>0.12760287498325071</v>
      </c>
      <c r="G15" s="182">
        <f>'3a - LTH MTH1 orig UK data'!F30</f>
        <v>0.12978454562508379</v>
      </c>
      <c r="H15" s="182">
        <f>'3a - LTH MTH1 orig UK data'!G30</f>
        <v>0.13031347983384706</v>
      </c>
      <c r="I15" s="182">
        <f>'3a - LTH MTH1 orig UK data'!H30</f>
        <v>0.13301817633659385</v>
      </c>
      <c r="J15" s="182">
        <f>'3a - LTH MTH1 orig UK data'!I30</f>
        <v>0.13425577167358968</v>
      </c>
      <c r="K15" s="182">
        <f>'3a - LTH MTH1 orig UK data'!J30</f>
        <v>0.13568757081602575</v>
      </c>
      <c r="L15" s="182">
        <f>'3a - LTH MTH1 orig UK data'!K30</f>
        <v>0.13816043253383362</v>
      </c>
      <c r="M15" s="182">
        <f>'3a - LTH MTH1 orig UK data'!L30</f>
        <v>0.14048143775961419</v>
      </c>
      <c r="N15" s="182">
        <f>'3a - LTH MTH1 orig UK data'!M30</f>
        <v>0.14217097681897364</v>
      </c>
      <c r="O15" s="182">
        <f>'3a - LTH MTH1 orig UK data'!N30</f>
        <v>0.14431550569476084</v>
      </c>
      <c r="P15" s="182">
        <f>'3a - LTH MTH1 orig UK data'!O30</f>
        <v>0.14681290097815899</v>
      </c>
      <c r="Q15" s="182">
        <f>'3a - LTH MTH1 orig UK data'!P30</f>
        <v>0.14836419201393547</v>
      </c>
      <c r="R15" s="182">
        <f>'3a - LTH MTH1 orig UK data'!Q30</f>
        <v>0.15100834838536784</v>
      </c>
      <c r="S15" s="182">
        <f>'3a - LTH MTH1 orig UK data'!R30</f>
        <v>0.15175018424226189</v>
      </c>
      <c r="T15" s="182">
        <f>'3a - LTH MTH1 orig UK data'!S30</f>
        <v>0.15376314404395022</v>
      </c>
      <c r="U15" s="182">
        <f>'3a - LTH MTH1 orig UK data'!T30</f>
        <v>0.15814709701192559</v>
      </c>
      <c r="V15" s="182">
        <f>'3a - LTH MTH1 orig UK data'!U30</f>
        <v>0.15961953316360719</v>
      </c>
      <c r="W15" s="182">
        <f>'3a - LTH MTH1 orig UK data'!V30</f>
        <v>0.16364857376390204</v>
      </c>
      <c r="X15" s="182">
        <f>'3a - LTH MTH1 orig UK data'!W30</f>
        <v>0.16462003215864937</v>
      </c>
      <c r="Y15" s="182">
        <f>'3a - LTH MTH1 orig UK data'!X30</f>
        <v>0.16650095511188545</v>
      </c>
      <c r="Z15" s="182">
        <f>'3a - LTH MTH1 orig UK data'!Y30</f>
        <v>0.16923710625753732</v>
      </c>
      <c r="AA15" s="182">
        <f>'3a - LTH MTH1 orig UK data'!Z30</f>
        <v>0.17087225807316109</v>
      </c>
      <c r="AB15" s="182">
        <f>'3a - LTH MTH1 orig UK data'!AA30</f>
        <v>0.1737153477153961</v>
      </c>
      <c r="AC15" s="182">
        <f>'3a - LTH MTH1 orig UK data'!AB30</f>
        <v>0.17846509446603251</v>
      </c>
      <c r="AD15" s="182">
        <f>'3a - LTH MTH1 orig UK data'!AC30</f>
        <v>0.17973670105855558</v>
      </c>
      <c r="AE15" s="182">
        <f>'3a - LTH MTH1 orig UK data'!AD30</f>
        <v>0.18099611416320513</v>
      </c>
      <c r="AF15" s="182">
        <f>'3a - LTH MTH1 orig UK data'!AE30</f>
        <v>0.18164612086292375</v>
      </c>
      <c r="AG15" s="182">
        <f>'3a - LTH MTH1 orig UK data'!AF30</f>
        <v>0.1811099423824199</v>
      </c>
      <c r="AH15" s="182">
        <f>'3a - LTH MTH1 orig UK data'!AG30</f>
        <v>0.18264766179820444</v>
      </c>
      <c r="AI15" s="182">
        <f>'3a - LTH MTH1 orig UK data'!AH30</f>
        <v>0.18674795658582338</v>
      </c>
      <c r="AJ15" s="182">
        <f>'3a - LTH MTH1 orig UK data'!AI30</f>
        <v>0.18731930858903928</v>
      </c>
      <c r="AK15" s="182">
        <f>'3a - LTH MTH1 orig UK data'!AJ30</f>
        <v>0.19002505694760827</v>
      </c>
      <c r="AL15" s="182">
        <f>'3a - LTH MTH1 orig UK data'!AK30</f>
        <v>0.19016950288087897</v>
      </c>
      <c r="AM15" s="182">
        <f>'3a - LTH MTH1 orig UK data'!AL30</f>
        <v>0.19035943990352408</v>
      </c>
      <c r="AN15" s="182">
        <f>'3a - LTH MTH1 orig UK data'!AM30</f>
        <v>0.19574809058019568</v>
      </c>
      <c r="AO15" s="182">
        <f>'3a - LTH MTH1 orig UK data'!AN30</f>
        <v>0.19476684979230877</v>
      </c>
      <c r="AP15" s="182">
        <f>'3a - LTH MTH1 orig UK data'!AO30</f>
        <v>0.19599088838268794</v>
      </c>
      <c r="AQ15" s="182">
        <f>'3a - LTH MTH1 orig UK data'!AP30</f>
        <v>0.19658676135602313</v>
      </c>
      <c r="AR15" s="182">
        <f>'3a - LTH MTH1 orig UK data'!AQ30</f>
        <v>0.19866943588369287</v>
      </c>
      <c r="AS15" s="182">
        <f>'3a - LTH MTH1 orig UK data'!AR30</f>
        <v>0.20039126356693016</v>
      </c>
      <c r="AT15" s="182">
        <f>'3a - LTH MTH1 orig UK data'!AS30</f>
        <v>0.20086654160525264</v>
      </c>
      <c r="AU15" s="182">
        <f>'3a - LTH MTH1 orig UK data'!AT30</f>
        <v>0.20160109875385235</v>
      </c>
      <c r="AV15" s="182">
        <f>'3a - LTH MTH1 orig UK data'!AU30</f>
        <v>0.20289963821519502</v>
      </c>
      <c r="AW15" s="182">
        <f>'3a - LTH MTH1 orig UK data'!AV30</f>
        <v>0.20357570682031362</v>
      </c>
      <c r="AX15" s="182">
        <f>'3a - LTH MTH1 orig UK data'!AW30</f>
        <v>0.20406672919737368</v>
      </c>
      <c r="AY15" s="182">
        <f>'3a - LTH MTH1 orig UK data'!AX30</f>
        <v>0.20484255661262218</v>
      </c>
      <c r="AZ15" s="182">
        <f>'3a - LTH MTH1 orig UK data'!AY30</f>
        <v>0.20682594131046492</v>
      </c>
      <c r="BA15" s="182">
        <f>'3a - LTH MTH1 orig UK data'!AZ30</f>
        <v>0.20713520032158647</v>
      </c>
      <c r="BB15" s="182">
        <f>'3a - LTH MTH1 orig UK data'!BA30</f>
        <v>0.20986922149269735</v>
      </c>
      <c r="BC15" s="182">
        <f>'3a - LTH MTH1 orig UK data'!BB30</f>
        <v>0.20809861985796593</v>
      </c>
      <c r="BD15" s="182">
        <f>'3a - LTH MTH1 orig UK data'!BC30</f>
        <v>0.2093345839474742</v>
      </c>
      <c r="BE15" s="182">
        <f>'3a - LTH MTH1 orig UK data'!BD30</f>
        <v>0.21063218544821125</v>
      </c>
    </row>
    <row r="16" spans="1:57" x14ac:dyDescent="0.25">
      <c r="B16" t="s">
        <v>374</v>
      </c>
      <c r="C16" t="s">
        <v>89</v>
      </c>
      <c r="D16" s="182">
        <f>'3b MTH2 HTH orig Uk data'!D38</f>
        <v>8.8708412231052081E-2</v>
      </c>
      <c r="E16" s="182">
        <f>'3b MTH2 HTH orig Uk data'!E38</f>
        <v>9.5593865129309688E-2</v>
      </c>
      <c r="F16" s="182">
        <f>'3b MTH2 HTH orig Uk data'!F38</f>
        <v>9.7242469015294056E-2</v>
      </c>
      <c r="G16" s="182">
        <f>'3b MTH2 HTH orig Uk data'!G38</f>
        <v>0.10009188422650868</v>
      </c>
      <c r="H16" s="182">
        <f>'3b MTH2 HTH orig Uk data'!H38</f>
        <v>0.10169351611894152</v>
      </c>
      <c r="I16" s="182">
        <f>'3b MTH2 HTH orig Uk data'!I38</f>
        <v>0.10339500390691277</v>
      </c>
      <c r="J16" s="182">
        <f>'3b MTH2 HTH orig Uk data'!J38</f>
        <v>0.10392460690479824</v>
      </c>
      <c r="K16" s="182">
        <f>'3b MTH2 HTH orig Uk data'!K38</f>
        <v>0.10564597124029253</v>
      </c>
      <c r="L16" s="182">
        <f>'3b MTH2 HTH orig Uk data'!L38</f>
        <v>0.10591935650291941</v>
      </c>
      <c r="M16" s="182">
        <f>'3b MTH2 HTH orig Uk data'!M38</f>
        <v>0.10450726449742472</v>
      </c>
      <c r="N16" s="182">
        <f>'3b MTH2 HTH orig Uk data'!N38</f>
        <v>0.10618246340937701</v>
      </c>
      <c r="O16" s="182">
        <f>'3b MTH2 HTH orig Uk data'!O38</f>
        <v>0.11025270840121892</v>
      </c>
      <c r="P16" s="182">
        <f>'3b MTH2 HTH orig Uk data'!P38</f>
        <v>0.11800274359070542</v>
      </c>
      <c r="Q16" s="182">
        <f>'3b MTH2 HTH orig Uk data'!Q38</f>
        <v>0.105826376570005</v>
      </c>
      <c r="R16" s="182">
        <f>'3b MTH2 HTH orig Uk data'!R38</f>
        <v>0.11013600468370548</v>
      </c>
      <c r="S16" s="182">
        <f>'3b MTH2 HTH orig Uk data'!S38</f>
        <v>0.10712462398239192</v>
      </c>
      <c r="T16" s="182">
        <f>'3b MTH2 HTH orig Uk data'!T38</f>
        <v>0.10571943115343729</v>
      </c>
      <c r="U16" s="182">
        <f>'3b MTH2 HTH orig Uk data'!U38</f>
        <v>0.11219552851343292</v>
      </c>
      <c r="V16" s="182">
        <f>'3b MTH2 HTH orig Uk data'!V38</f>
        <v>0.11380595239046325</v>
      </c>
      <c r="W16" s="182">
        <f>'3b MTH2 HTH orig Uk data'!W38</f>
        <v>0.11270737560812126</v>
      </c>
      <c r="X16" s="182">
        <f>'3b MTH2 HTH orig Uk data'!X38</f>
        <v>0.12205372387737999</v>
      </c>
      <c r="Y16" s="182">
        <f>'3b MTH2 HTH orig Uk data'!Y38</f>
        <v>0.12153609068100241</v>
      </c>
      <c r="Z16" s="182">
        <f>'3b MTH2 HTH orig Uk data'!Z38</f>
        <v>0.12650051235594656</v>
      </c>
      <c r="AA16" s="182">
        <f>'3b MTH2 HTH orig Uk data'!AA38</f>
        <v>0.13107900200676717</v>
      </c>
      <c r="AB16" s="182">
        <f>'3b MTH2 HTH orig Uk data'!AB38</f>
        <v>0.1321327421098128</v>
      </c>
      <c r="AC16" s="182">
        <f>'3b MTH2 HTH orig Uk data'!AC38</f>
        <v>0.13224484549892884</v>
      </c>
      <c r="AD16" s="182">
        <f>'3b MTH2 HTH orig Uk data'!AD38</f>
        <v>0.13661980850786185</v>
      </c>
      <c r="AE16" s="182">
        <f>'3b MTH2 HTH orig Uk data'!AE38</f>
        <v>0.14243504754562047</v>
      </c>
      <c r="AF16" s="182">
        <f>'3b MTH2 HTH orig Uk data'!AF38</f>
        <v>0.14533854878799327</v>
      </c>
      <c r="AG16" s="182">
        <f>'3b MTH2 HTH orig Uk data'!AG38</f>
        <v>0.13451506837225977</v>
      </c>
      <c r="AH16" s="182">
        <f>'3b MTH2 HTH orig Uk data'!AH38</f>
        <v>0.13759447153984491</v>
      </c>
      <c r="AI16" s="182">
        <f>'3b MTH2 HTH orig Uk data'!AI38</f>
        <v>0.14538218169823633</v>
      </c>
      <c r="AJ16" s="182">
        <f>'3b MTH2 HTH orig Uk data'!AJ38</f>
        <v>0.1488611047426926</v>
      </c>
      <c r="AK16" s="182">
        <f>'3b MTH2 HTH orig Uk data'!AK38</f>
        <v>0.15181807414131063</v>
      </c>
      <c r="AL16" s="182">
        <f>'3b MTH2 HTH orig Uk data'!AL38</f>
        <v>0.15540246770376506</v>
      </c>
      <c r="AM16" s="182">
        <f>'3b MTH2 HTH orig Uk data'!AM38</f>
        <v>0.15317353223332894</v>
      </c>
      <c r="AN16" s="182">
        <f>'3b MTH2 HTH orig Uk data'!AN38</f>
        <v>0.15874591430270835</v>
      </c>
      <c r="AO16" s="182">
        <f>'3b MTH2 HTH orig Uk data'!AO38</f>
        <v>0.16323769844038136</v>
      </c>
      <c r="AP16" s="182">
        <f>'3b MTH2 HTH orig Uk data'!AP38</f>
        <v>0.16615383181019977</v>
      </c>
      <c r="AQ16" s="182">
        <f>'3b MTH2 HTH orig Uk data'!AQ38</f>
        <v>0.16238929258995594</v>
      </c>
      <c r="AR16" s="182">
        <f>'3b MTH2 HTH orig Uk data'!AR38</f>
        <v>0.16646699496696366</v>
      </c>
      <c r="AS16" s="182">
        <f>'3b MTH2 HTH orig Uk data'!AS38</f>
        <v>0.17599075068726389</v>
      </c>
      <c r="AT16" s="182">
        <f>'3b MTH2 HTH orig Uk data'!AT38</f>
        <v>0.17928114663065522</v>
      </c>
      <c r="AU16" s="182">
        <f>'3b MTH2 HTH orig Uk data'!AU38</f>
        <v>0.17877954237816956</v>
      </c>
      <c r="AV16" s="182">
        <f>'3b MTH2 HTH orig Uk data'!AV38</f>
        <v>0.1804970211473608</v>
      </c>
      <c r="AW16" s="182">
        <f>'3b MTH2 HTH orig Uk data'!AW38</f>
        <v>0.17988987048079685</v>
      </c>
      <c r="AX16" s="182">
        <f>'3b MTH2 HTH orig Uk data'!AX38</f>
        <v>0.17720820662854261</v>
      </c>
      <c r="AY16" s="182">
        <f>'3b MTH2 HTH orig Uk data'!AY38</f>
        <v>0.17906449352899498</v>
      </c>
      <c r="AZ16" s="182">
        <f>'3b MTH2 HTH orig Uk data'!AZ38</f>
        <v>0.17035527176052162</v>
      </c>
      <c r="BA16" s="182">
        <f>'3b MTH2 HTH orig Uk data'!BA38</f>
        <v>0.17416689292661042</v>
      </c>
      <c r="BB16" s="182">
        <f>'3b MTH2 HTH orig Uk data'!BB38</f>
        <v>0.17355191107919327</v>
      </c>
      <c r="BC16" s="182">
        <f>'3b MTH2 HTH orig Uk data'!BC38</f>
        <v>0.17225785140717431</v>
      </c>
      <c r="BD16" s="182">
        <f>'3b MTH2 HTH orig Uk data'!BD38</f>
        <v>0.17579864403004819</v>
      </c>
      <c r="BE16" s="182">
        <f>'3b MTH2 HTH orig Uk data'!BE38</f>
        <v>0.18100717079411624</v>
      </c>
    </row>
    <row r="17" spans="1:57" x14ac:dyDescent="0.25">
      <c r="B17" t="s">
        <v>374</v>
      </c>
      <c r="C17" t="s">
        <v>90</v>
      </c>
      <c r="D17" s="182">
        <f>'3b MTH2 HTH orig Uk data'!D37</f>
        <v>0.14923638023590149</v>
      </c>
      <c r="E17" s="182">
        <f>'3b MTH2 HTH orig Uk data'!E37</f>
        <v>0.16092043023307484</v>
      </c>
      <c r="F17" s="182">
        <f>'3b MTH2 HTH orig Uk data'!F37</f>
        <v>0.16283999170810948</v>
      </c>
      <c r="G17" s="182">
        <f>'3b MTH2 HTH orig Uk data'!G37</f>
        <v>0.16749317961997626</v>
      </c>
      <c r="H17" s="182">
        <f>'3b MTH2 HTH orig Uk data'!H37</f>
        <v>0.17076204754115967</v>
      </c>
      <c r="I17" s="182">
        <f>'3b MTH2 HTH orig Uk data'!I37</f>
        <v>0.17329609879660857</v>
      </c>
      <c r="J17" s="182">
        <f>'3b MTH2 HTH orig Uk data'!J37</f>
        <v>0.17449295468899115</v>
      </c>
      <c r="K17" s="182">
        <f>'3b MTH2 HTH orig Uk data'!K37</f>
        <v>0.17762001728571197</v>
      </c>
      <c r="L17" s="182">
        <f>'3b MTH2 HTH orig Uk data'!L37</f>
        <v>0.17788962165197464</v>
      </c>
      <c r="M17" s="182">
        <f>'3b MTH2 HTH orig Uk data'!M37</f>
        <v>0.17540893743643185</v>
      </c>
      <c r="N17" s="182">
        <f>'3b MTH2 HTH orig Uk data'!N37</f>
        <v>0.17837907455013985</v>
      </c>
      <c r="O17" s="182">
        <f>'3b MTH2 HTH orig Uk data'!O37</f>
        <v>0.18520033132504013</v>
      </c>
      <c r="P17" s="182">
        <f>'3b MTH2 HTH orig Uk data'!P37</f>
        <v>0.19806025894342896</v>
      </c>
      <c r="Q17" s="182">
        <f>'3b MTH2 HTH orig Uk data'!Q37</f>
        <v>0.17785997361633954</v>
      </c>
      <c r="R17" s="182">
        <f>'3b MTH2 HTH orig Uk data'!R37</f>
        <v>0.18492210312140267</v>
      </c>
      <c r="S17" s="182">
        <f>'3b MTH2 HTH orig Uk data'!S37</f>
        <v>0.18042771450494807</v>
      </c>
      <c r="T17" s="182">
        <f>'3b MTH2 HTH orig Uk data'!T37</f>
        <v>0.17814060352193525</v>
      </c>
      <c r="U17" s="182">
        <f>'3b MTH2 HTH orig Uk data'!U37</f>
        <v>0.18822967879313268</v>
      </c>
      <c r="V17" s="182">
        <f>'3b MTH2 HTH orig Uk data'!V37</f>
        <v>0.19125404262373641</v>
      </c>
      <c r="W17" s="182">
        <f>'3b MTH2 HTH orig Uk data'!W37</f>
        <v>0.18877053477478381</v>
      </c>
      <c r="X17" s="182">
        <f>'3b MTH2 HTH orig Uk data'!X37</f>
        <v>0.20498699650958763</v>
      </c>
      <c r="Y17" s="182">
        <f>'3b MTH2 HTH orig Uk data'!Y37</f>
        <v>0.20431749384139145</v>
      </c>
      <c r="Z17" s="182">
        <f>'3b MTH2 HTH orig Uk data'!Z37</f>
        <v>0.21253086917681618</v>
      </c>
      <c r="AA17" s="182">
        <f>'3b MTH2 HTH orig Uk data'!AA37</f>
        <v>0.22055682264132581</v>
      </c>
      <c r="AB17" s="182">
        <f>'3b MTH2 HTH orig Uk data'!AB37</f>
        <v>0.22217137367250192</v>
      </c>
      <c r="AC17" s="182">
        <f>'3b MTH2 HTH orig Uk data'!AC37</f>
        <v>0.22159128429506084</v>
      </c>
      <c r="AD17" s="182">
        <f>'3b MTH2 HTH orig Uk data'!AD37</f>
        <v>0.22890177982817114</v>
      </c>
      <c r="AE17" s="182">
        <f>'3b MTH2 HTH orig Uk data'!AE37</f>
        <v>0.238941122883225</v>
      </c>
      <c r="AF17" s="182">
        <f>'3b MTH2 HTH orig Uk data'!AF37</f>
        <v>0.24426717885185867</v>
      </c>
      <c r="AG17" s="182">
        <f>'3b MTH2 HTH orig Uk data'!AG37</f>
        <v>0.22696691137794123</v>
      </c>
      <c r="AH17" s="182">
        <f>'3b MTH2 HTH orig Uk data'!AH37</f>
        <v>0.23212114601824149</v>
      </c>
      <c r="AI17" s="182">
        <f>'3b MTH2 HTH orig Uk data'!AI37</f>
        <v>0.24423184577502943</v>
      </c>
      <c r="AJ17" s="182">
        <f>'3b MTH2 HTH orig Uk data'!AJ37</f>
        <v>0.25045509438158509</v>
      </c>
      <c r="AK17" s="182">
        <f>'3b MTH2 HTH orig Uk data'!AK37</f>
        <v>0.25488507570747565</v>
      </c>
      <c r="AL17" s="182">
        <f>'3b MTH2 HTH orig Uk data'!AL37</f>
        <v>0.26169427985306304</v>
      </c>
      <c r="AM17" s="182">
        <f>'3b MTH2 HTH orig Uk data'!AM37</f>
        <v>0.25858847808301305</v>
      </c>
      <c r="AN17" s="182">
        <f>'3b MTH2 HTH orig Uk data'!AN37</f>
        <v>0.26635057128570494</v>
      </c>
      <c r="AO17" s="182">
        <f>'3b MTH2 HTH orig Uk data'!AO37</f>
        <v>0.27498692565573368</v>
      </c>
      <c r="AP17" s="182">
        <f>'3b MTH2 HTH orig Uk data'!AP37</f>
        <v>0.27999953892471285</v>
      </c>
      <c r="AQ17" s="182">
        <f>'3b MTH2 HTH orig Uk data'!AQ37</f>
        <v>0.2739253195018036</v>
      </c>
      <c r="AR17" s="182">
        <f>'3b MTH2 HTH orig Uk data'!AR37</f>
        <v>0.28040186412485552</v>
      </c>
      <c r="AS17" s="182">
        <f>'3b MTH2 HTH orig Uk data'!AS37</f>
        <v>0.29631154395975307</v>
      </c>
      <c r="AT17" s="182">
        <f>'3b MTH2 HTH orig Uk data'!AT37</f>
        <v>0.3022025858343752</v>
      </c>
      <c r="AU17" s="182">
        <f>'3b MTH2 HTH orig Uk data'!AU37</f>
        <v>0.30146502777778089</v>
      </c>
      <c r="AV17" s="182">
        <f>'3b MTH2 HTH orig Uk data'!AV37</f>
        <v>0.30419764925902332</v>
      </c>
      <c r="AW17" s="182">
        <f>'3b MTH2 HTH orig Uk data'!AW37</f>
        <v>0.30331013697462444</v>
      </c>
      <c r="AX17" s="182">
        <f>'3b MTH2 HTH orig Uk data'!AX37</f>
        <v>0.29889571547535237</v>
      </c>
      <c r="AY17" s="182">
        <f>'3b MTH2 HTH orig Uk data'!AY37</f>
        <v>0.30199963420681386</v>
      </c>
      <c r="AZ17" s="182">
        <f>'3b MTH2 HTH orig Uk data'!AZ37</f>
        <v>0.28674639651342304</v>
      </c>
      <c r="BA17" s="182">
        <f>'3b MTH2 HTH orig Uk data'!BA37</f>
        <v>0.29324075696150592</v>
      </c>
      <c r="BB17" s="182">
        <f>'3b MTH2 HTH orig Uk data'!BB37</f>
        <v>0.29119269536299708</v>
      </c>
      <c r="BC17" s="182">
        <f>'3b MTH2 HTH orig Uk data'!BC37</f>
        <v>0.29002654804485334</v>
      </c>
      <c r="BD17" s="182">
        <f>'3b MTH2 HTH orig Uk data'!BD37</f>
        <v>0.29564501631015827</v>
      </c>
      <c r="BE17" s="182">
        <f>'3b MTH2 HTH orig Uk data'!BE37</f>
        <v>0.30402525542733638</v>
      </c>
    </row>
    <row r="18" spans="1:57" x14ac:dyDescent="0.25">
      <c r="B18" t="s">
        <v>970</v>
      </c>
      <c r="C18" t="s">
        <v>87</v>
      </c>
      <c r="D18" s="182">
        <f>'3a - LTH MTH1 orig UK data'!C59</f>
        <v>0.50580000000000003</v>
      </c>
      <c r="E18" s="182">
        <f>'3a - LTH MTH1 orig UK data'!D59</f>
        <v>0.51331800000000005</v>
      </c>
      <c r="F18" s="182">
        <f>'3a - LTH MTH1 orig UK data'!E59</f>
        <v>0.52095200000000008</v>
      </c>
      <c r="G18" s="182">
        <f>'3a - LTH MTH1 orig UK data'!F59</f>
        <v>0.52870200000000012</v>
      </c>
      <c r="H18" s="182">
        <f>'3a - LTH MTH1 orig UK data'!G59</f>
        <v>0.53656800000000016</v>
      </c>
      <c r="I18" s="182">
        <f>'3a - LTH MTH1 orig UK data'!H59</f>
        <v>0.54455000000000009</v>
      </c>
      <c r="J18" s="182">
        <f>'3a - LTH MTH1 orig UK data'!I59</f>
        <v>0.55264800000000014</v>
      </c>
      <c r="K18" s="182">
        <f>'3a - LTH MTH1 orig UK data'!J59</f>
        <v>0.56086200000000019</v>
      </c>
      <c r="L18" s="182">
        <f>'3a - LTH MTH1 orig UK data'!K59</f>
        <v>0.56919200000000025</v>
      </c>
      <c r="M18" s="182">
        <f>'3a - LTH MTH1 orig UK data'!L59</f>
        <v>0.57763800000000032</v>
      </c>
      <c r="N18" s="182">
        <f>'3a - LTH MTH1 orig UK data'!M59</f>
        <v>0.58620000000000028</v>
      </c>
      <c r="O18" s="182">
        <f>'3a - LTH MTH1 orig UK data'!N59</f>
        <v>0.59487800000000024</v>
      </c>
      <c r="P18" s="182">
        <f>'3a - LTH MTH1 orig UK data'!O59</f>
        <v>0.60367200000000021</v>
      </c>
      <c r="Q18" s="182">
        <f>'3a - LTH MTH1 orig UK data'!P59</f>
        <v>0.61258200000000029</v>
      </c>
      <c r="R18" s="182">
        <f>'3a - LTH MTH1 orig UK data'!Q59</f>
        <v>0.62160800000000038</v>
      </c>
      <c r="S18" s="182">
        <f>'3a - LTH MTH1 orig UK data'!R59</f>
        <v>0.63075000000000037</v>
      </c>
      <c r="T18" s="182">
        <f>'3a - LTH MTH1 orig UK data'!S59</f>
        <v>0.64000800000000035</v>
      </c>
      <c r="U18" s="182">
        <f>'3a - LTH MTH1 orig UK data'!T59</f>
        <v>0.64938200000000035</v>
      </c>
      <c r="V18" s="182">
        <f>'3a - LTH MTH1 orig UK data'!U59</f>
        <v>0.65887200000000035</v>
      </c>
      <c r="W18" s="182">
        <f>'3a - LTH MTH1 orig UK data'!V59</f>
        <v>0.66847800000000035</v>
      </c>
      <c r="X18" s="182">
        <f>'3a - LTH MTH1 orig UK data'!W59</f>
        <v>0.67820000000000036</v>
      </c>
      <c r="Y18" s="182">
        <f>'3a - LTH MTH1 orig UK data'!X59</f>
        <v>0.68803800000000048</v>
      </c>
      <c r="Z18" s="182">
        <f>'3a - LTH MTH1 orig UK data'!Y59</f>
        <v>0.6979920000000005</v>
      </c>
      <c r="AA18" s="182">
        <f>'3a - LTH MTH1 orig UK data'!Z59</f>
        <v>0.70806200000000041</v>
      </c>
      <c r="AB18" s="182">
        <f>'3a - LTH MTH1 orig UK data'!AA59</f>
        <v>0.71824800000000055</v>
      </c>
      <c r="AC18" s="182">
        <f>'3a - LTH MTH1 orig UK data'!AB59</f>
        <v>0.73</v>
      </c>
      <c r="AD18" s="182">
        <f>'3a - LTH MTH1 orig UK data'!AC59</f>
        <v>0.73499999999999999</v>
      </c>
      <c r="AE18" s="182">
        <f>'3a - LTH MTH1 orig UK data'!AD59</f>
        <v>0.74299999999999999</v>
      </c>
      <c r="AF18" s="182">
        <f>'3a - LTH MTH1 orig UK data'!AE59</f>
        <v>0.75</v>
      </c>
      <c r="AG18" s="182">
        <f>'3a - LTH MTH1 orig UK data'!AF59</f>
        <v>0.75700000000000001</v>
      </c>
      <c r="AH18" s="182">
        <f>'3a - LTH MTH1 orig UK data'!AG59</f>
        <v>0.76300000000000001</v>
      </c>
      <c r="AI18" s="182">
        <f>'3a - LTH MTH1 orig UK data'!AH59</f>
        <v>0.77</v>
      </c>
      <c r="AJ18" s="182">
        <f>'3a - LTH MTH1 orig UK data'!AI59</f>
        <v>0.77600000000000002</v>
      </c>
      <c r="AK18" s="182">
        <f>'3a - LTH MTH1 orig UK data'!AJ59</f>
        <v>0.78200000000000003</v>
      </c>
      <c r="AL18" s="182">
        <f>'3a - LTH MTH1 orig UK data'!AK59</f>
        <v>0.79</v>
      </c>
      <c r="AM18" s="182">
        <f>'3a - LTH MTH1 orig UK data'!AL59</f>
        <v>0.79700000000000004</v>
      </c>
      <c r="AN18" s="182">
        <f>'3a - LTH MTH1 orig UK data'!AM59</f>
        <v>0.80400000000000005</v>
      </c>
      <c r="AO18" s="182">
        <f>'3a - LTH MTH1 orig UK data'!AN59</f>
        <v>0.81</v>
      </c>
      <c r="AP18" s="182">
        <f>'3a - LTH MTH1 orig UK data'!AO59</f>
        <v>0.81599999999999995</v>
      </c>
      <c r="AQ18" s="182">
        <f>'3a - LTH MTH1 orig UK data'!AP59</f>
        <v>0.82099999999999995</v>
      </c>
      <c r="AR18" s="182">
        <f>'3a - LTH MTH1 orig UK data'!AQ59</f>
        <v>0.82599999999999996</v>
      </c>
      <c r="AS18" s="182">
        <f>'3a - LTH MTH1 orig UK data'!AR59</f>
        <v>0.83199999999999996</v>
      </c>
      <c r="AT18" s="182">
        <f>'3a - LTH MTH1 orig UK data'!AS59</f>
        <v>0.83699999999999997</v>
      </c>
      <c r="AU18" s="182">
        <f>'3a - LTH MTH1 orig UK data'!AT59</f>
        <v>0.84099999999999997</v>
      </c>
      <c r="AV18" s="182">
        <f>'3a - LTH MTH1 orig UK data'!AU59</f>
        <v>0.84499999999999997</v>
      </c>
      <c r="AW18" s="182">
        <f>'3a - LTH MTH1 orig UK data'!AV59</f>
        <v>0.84899999999999998</v>
      </c>
      <c r="AX18" s="182">
        <f>'3a - LTH MTH1 orig UK data'!AW59</f>
        <v>0.85199999999999998</v>
      </c>
      <c r="AY18" s="182">
        <f>'3a - LTH MTH1 orig UK data'!AX59</f>
        <v>0.85499999999999998</v>
      </c>
      <c r="AZ18" s="182">
        <f>'3a - LTH MTH1 orig UK data'!AY59</f>
        <v>0.85799999999999998</v>
      </c>
      <c r="BA18" s="182">
        <f>'3a - LTH MTH1 orig UK data'!AZ59</f>
        <v>0.86</v>
      </c>
      <c r="BB18" s="182">
        <f>'3a - LTH MTH1 orig UK data'!BA59</f>
        <v>0.86199999999999999</v>
      </c>
      <c r="BC18" s="182">
        <f>'3a - LTH MTH1 orig UK data'!BB59</f>
        <v>0.86399999999999999</v>
      </c>
      <c r="BD18" s="182">
        <f>'3a - LTH MTH1 orig UK data'!BC59</f>
        <v>0.86599999999999999</v>
      </c>
      <c r="BE18" s="182">
        <f>'3a - LTH MTH1 orig UK data'!BD59</f>
        <v>0.86799999999999999</v>
      </c>
    </row>
    <row r="19" spans="1:57" x14ac:dyDescent="0.25">
      <c r="B19" t="s">
        <v>970</v>
      </c>
      <c r="C19" t="s">
        <v>88</v>
      </c>
      <c r="D19" s="182">
        <f>'3a - LTH MTH1 orig UK data'!C60</f>
        <v>0.50580000000000003</v>
      </c>
      <c r="E19" s="182">
        <f>'3a - LTH MTH1 orig UK data'!D60</f>
        <v>0.51331800000000005</v>
      </c>
      <c r="F19" s="182">
        <f>'3a - LTH MTH1 orig UK data'!E60</f>
        <v>0.52095200000000008</v>
      </c>
      <c r="G19" s="182">
        <f>'3a - LTH MTH1 orig UK data'!F60</f>
        <v>0.52870200000000012</v>
      </c>
      <c r="H19" s="182">
        <f>'3a - LTH MTH1 orig UK data'!G60</f>
        <v>0.53656800000000016</v>
      </c>
      <c r="I19" s="182">
        <f>'3a - LTH MTH1 orig UK data'!H60</f>
        <v>0.54455000000000009</v>
      </c>
      <c r="J19" s="182">
        <f>'3a - LTH MTH1 orig UK data'!I60</f>
        <v>0.55264800000000014</v>
      </c>
      <c r="K19" s="182">
        <f>'3a - LTH MTH1 orig UK data'!J60</f>
        <v>0.56086200000000019</v>
      </c>
      <c r="L19" s="182">
        <f>'3a - LTH MTH1 orig UK data'!K60</f>
        <v>0.56919200000000025</v>
      </c>
      <c r="M19" s="182">
        <f>'3a - LTH MTH1 orig UK data'!L60</f>
        <v>0.57763800000000032</v>
      </c>
      <c r="N19" s="182">
        <f>'3a - LTH MTH1 orig UK data'!M60</f>
        <v>0.58620000000000028</v>
      </c>
      <c r="O19" s="182">
        <f>'3a - LTH MTH1 orig UK data'!N60</f>
        <v>0.59487800000000024</v>
      </c>
      <c r="P19" s="182">
        <f>'3a - LTH MTH1 orig UK data'!O60</f>
        <v>0.60367200000000021</v>
      </c>
      <c r="Q19" s="182">
        <f>'3a - LTH MTH1 orig UK data'!P60</f>
        <v>0.61258200000000029</v>
      </c>
      <c r="R19" s="182">
        <f>'3a - LTH MTH1 orig UK data'!Q60</f>
        <v>0.62160800000000038</v>
      </c>
      <c r="S19" s="182">
        <f>'3a - LTH MTH1 orig UK data'!R60</f>
        <v>0.63075000000000037</v>
      </c>
      <c r="T19" s="182">
        <f>'3a - LTH MTH1 orig UK data'!S60</f>
        <v>0.64000800000000035</v>
      </c>
      <c r="U19" s="182">
        <f>'3a - LTH MTH1 orig UK data'!T60</f>
        <v>0.64938200000000035</v>
      </c>
      <c r="V19" s="182">
        <f>'3a - LTH MTH1 orig UK data'!U60</f>
        <v>0.65887200000000035</v>
      </c>
      <c r="W19" s="182">
        <f>'3a - LTH MTH1 orig UK data'!V60</f>
        <v>0.66847800000000035</v>
      </c>
      <c r="X19" s="182">
        <f>'3a - LTH MTH1 orig UK data'!W60</f>
        <v>0.67820000000000036</v>
      </c>
      <c r="Y19" s="182">
        <f>'3a - LTH MTH1 orig UK data'!X60</f>
        <v>0.68803800000000048</v>
      </c>
      <c r="Z19" s="182">
        <f>'3a - LTH MTH1 orig UK data'!Y60</f>
        <v>0.6979920000000005</v>
      </c>
      <c r="AA19" s="182">
        <f>'3a - LTH MTH1 orig UK data'!Z60</f>
        <v>0.70806200000000041</v>
      </c>
      <c r="AB19" s="182">
        <f>'3a - LTH MTH1 orig UK data'!AA60</f>
        <v>0.71824800000000055</v>
      </c>
      <c r="AC19" s="182">
        <f>'3a - LTH MTH1 orig UK data'!AB60</f>
        <v>0.73</v>
      </c>
      <c r="AD19" s="182">
        <f>'3a - LTH MTH1 orig UK data'!AC60</f>
        <v>0.73499999999999999</v>
      </c>
      <c r="AE19" s="182">
        <f>'3a - LTH MTH1 orig UK data'!AD60</f>
        <v>0.74299999999999999</v>
      </c>
      <c r="AF19" s="182">
        <f>'3a - LTH MTH1 orig UK data'!AE60</f>
        <v>0.75</v>
      </c>
      <c r="AG19" s="182">
        <f>'3a - LTH MTH1 orig UK data'!AF60</f>
        <v>0.75700000000000001</v>
      </c>
      <c r="AH19" s="182">
        <f>'3a - LTH MTH1 orig UK data'!AG60</f>
        <v>0.76300000000000001</v>
      </c>
      <c r="AI19" s="182">
        <f>'3a - LTH MTH1 orig UK data'!AH60</f>
        <v>0.77</v>
      </c>
      <c r="AJ19" s="182">
        <f>'3a - LTH MTH1 orig UK data'!AI60</f>
        <v>0.77600000000000002</v>
      </c>
      <c r="AK19" s="182">
        <f>'3a - LTH MTH1 orig UK data'!AJ60</f>
        <v>0.78200000000000003</v>
      </c>
      <c r="AL19" s="182">
        <f>'3a - LTH MTH1 orig UK data'!AK60</f>
        <v>0.79</v>
      </c>
      <c r="AM19" s="182">
        <f>'3a - LTH MTH1 orig UK data'!AL60</f>
        <v>0.79700000000000004</v>
      </c>
      <c r="AN19" s="182">
        <f>'3a - LTH MTH1 orig UK data'!AM60</f>
        <v>0.80400000000000005</v>
      </c>
      <c r="AO19" s="182">
        <f>'3a - LTH MTH1 orig UK data'!AN60</f>
        <v>0.81</v>
      </c>
      <c r="AP19" s="182">
        <f>'3a - LTH MTH1 orig UK data'!AO60</f>
        <v>0.81599999999999995</v>
      </c>
      <c r="AQ19" s="182">
        <f>'3a - LTH MTH1 orig UK data'!AP60</f>
        <v>0.82099999999999995</v>
      </c>
      <c r="AR19" s="182">
        <f>'3a - LTH MTH1 orig UK data'!AQ60</f>
        <v>0.82599999999999996</v>
      </c>
      <c r="AS19" s="182">
        <f>'3a - LTH MTH1 orig UK data'!AR60</f>
        <v>0.83199999999999996</v>
      </c>
      <c r="AT19" s="182">
        <f>'3a - LTH MTH1 orig UK data'!AS60</f>
        <v>0.83699999999999997</v>
      </c>
      <c r="AU19" s="182">
        <f>'3a - LTH MTH1 orig UK data'!AT60</f>
        <v>0.84099999999999997</v>
      </c>
      <c r="AV19" s="182">
        <f>'3a - LTH MTH1 orig UK data'!AU60</f>
        <v>0.84499999999999997</v>
      </c>
      <c r="AW19" s="182">
        <f>'3a - LTH MTH1 orig UK data'!AV60</f>
        <v>0.84899999999999998</v>
      </c>
      <c r="AX19" s="182">
        <f>'3a - LTH MTH1 orig UK data'!AW60</f>
        <v>0.85199999999999998</v>
      </c>
      <c r="AY19" s="182">
        <f>'3a - LTH MTH1 orig UK data'!AX60</f>
        <v>0.85499999999999998</v>
      </c>
      <c r="AZ19" s="182">
        <f>'3a - LTH MTH1 orig UK data'!AY60</f>
        <v>0.85799999999999998</v>
      </c>
      <c r="BA19" s="182">
        <f>'3a - LTH MTH1 orig UK data'!AZ60</f>
        <v>0.86</v>
      </c>
      <c r="BB19" s="182">
        <f>'3a - LTH MTH1 orig UK data'!BA60</f>
        <v>0.86199999999999999</v>
      </c>
      <c r="BC19" s="182">
        <f>'3a - LTH MTH1 orig UK data'!BB60</f>
        <v>0.86399999999999999</v>
      </c>
      <c r="BD19" s="182">
        <f>'3a - LTH MTH1 orig UK data'!BC60</f>
        <v>0.86599999999999999</v>
      </c>
      <c r="BE19" s="182">
        <f>'3a - LTH MTH1 orig UK data'!BD60</f>
        <v>0.86799999999999999</v>
      </c>
    </row>
    <row r="20" spans="1:57" s="707" customFormat="1" x14ac:dyDescent="0.25">
      <c r="B20" s="707" t="s">
        <v>970</v>
      </c>
      <c r="C20" s="707" t="s">
        <v>89</v>
      </c>
      <c r="D20" s="710">
        <f>D21</f>
        <v>0.22082583439363709</v>
      </c>
      <c r="E20" s="710">
        <f t="shared" ref="E20:BE20" si="0">E21</f>
        <v>0.23818542510955309</v>
      </c>
      <c r="F20" s="710">
        <f t="shared" si="0"/>
        <v>0.24042546167303691</v>
      </c>
      <c r="G20" s="710">
        <f t="shared" si="0"/>
        <v>0.24721206174660004</v>
      </c>
      <c r="H20" s="710">
        <f t="shared" si="0"/>
        <v>0.25245285308078824</v>
      </c>
      <c r="I20" s="710">
        <f t="shared" si="0"/>
        <v>0.25597161877739627</v>
      </c>
      <c r="J20" s="710">
        <f t="shared" si="0"/>
        <v>0.25795766803074527</v>
      </c>
      <c r="K20" s="710">
        <f t="shared" si="0"/>
        <v>0.26274732024593184</v>
      </c>
      <c r="L20" s="710">
        <f t="shared" si="0"/>
        <v>0.26301245275701968</v>
      </c>
      <c r="M20" s="710">
        <f t="shared" si="0"/>
        <v>0.25926789110504256</v>
      </c>
      <c r="N20" s="710">
        <f t="shared" si="0"/>
        <v>0.26376961637687713</v>
      </c>
      <c r="O20" s="710">
        <f t="shared" si="0"/>
        <v>0.27384463233818968</v>
      </c>
      <c r="P20" s="710">
        <f t="shared" si="0"/>
        <v>0.29274828522686275</v>
      </c>
      <c r="Q20" s="710">
        <f t="shared" si="0"/>
        <v>0.26305771052289167</v>
      </c>
      <c r="R20" s="710">
        <f t="shared" si="0"/>
        <v>0.27337536104858901</v>
      </c>
      <c r="S20" s="710">
        <f t="shared" si="0"/>
        <v>0.26712694482050137</v>
      </c>
      <c r="T20" s="710">
        <f t="shared" si="0"/>
        <v>0.26379674514077622</v>
      </c>
      <c r="U20" s="710">
        <f t="shared" si="0"/>
        <v>0.27815907003644758</v>
      </c>
      <c r="V20" s="710">
        <f t="shared" si="0"/>
        <v>0.28285577134714029</v>
      </c>
      <c r="W20" s="710">
        <f t="shared" si="0"/>
        <v>0.27873423627915395</v>
      </c>
      <c r="X20" s="710">
        <f t="shared" si="0"/>
        <v>0.30307632471533119</v>
      </c>
      <c r="Y20" s="710">
        <f t="shared" si="0"/>
        <v>0.30222719842934154</v>
      </c>
      <c r="Z20" s="710">
        <f t="shared" si="0"/>
        <v>0.31428327370669973</v>
      </c>
      <c r="AA20" s="710">
        <f t="shared" si="0"/>
        <v>0.32638671499685012</v>
      </c>
      <c r="AB20" s="710">
        <f t="shared" si="0"/>
        <v>0.32866456515327247</v>
      </c>
      <c r="AC20" s="710">
        <f t="shared" si="0"/>
        <v>0.32726578478118595</v>
      </c>
      <c r="AD20" s="710">
        <f t="shared" si="0"/>
        <v>0.33804828140726689</v>
      </c>
      <c r="AE20" s="710">
        <f t="shared" si="0"/>
        <v>0.35308368348877672</v>
      </c>
      <c r="AF20" s="710">
        <f t="shared" si="0"/>
        <v>0.36127501605989543</v>
      </c>
      <c r="AG20" s="710">
        <f t="shared" si="0"/>
        <v>0.336314328692911</v>
      </c>
      <c r="AH20" s="710">
        <f t="shared" si="0"/>
        <v>0.34392257025756506</v>
      </c>
      <c r="AI20" s="710">
        <f t="shared" si="0"/>
        <v>0.36114628596185655</v>
      </c>
      <c r="AJ20" s="710">
        <f t="shared" si="0"/>
        <v>0.37061538562698515</v>
      </c>
      <c r="AK20" s="710">
        <f t="shared" si="0"/>
        <v>0.37678757180985728</v>
      </c>
      <c r="AL20" s="710">
        <f t="shared" si="0"/>
        <v>0.38741092067264526</v>
      </c>
      <c r="AM20" s="710">
        <f t="shared" si="0"/>
        <v>0.383268005286727</v>
      </c>
      <c r="AN20" s="710">
        <f t="shared" si="0"/>
        <v>0.39361997933234427</v>
      </c>
      <c r="AO20" s="710">
        <f t="shared" si="0"/>
        <v>0.40715832414469166</v>
      </c>
      <c r="AP20" s="710">
        <f t="shared" si="0"/>
        <v>0.41465054901440324</v>
      </c>
      <c r="AQ20" s="710">
        <f t="shared" si="0"/>
        <v>0.40584455533179142</v>
      </c>
      <c r="AR20" s="710">
        <f t="shared" si="0"/>
        <v>0.4151583306213521</v>
      </c>
      <c r="AS20" s="710">
        <f t="shared" si="0"/>
        <v>0.43862096220278957</v>
      </c>
      <c r="AT20" s="710">
        <f t="shared" si="0"/>
        <v>0.44758791805257503</v>
      </c>
      <c r="AU20" s="710">
        <f t="shared" si="0"/>
        <v>0.44657128563417114</v>
      </c>
      <c r="AV20" s="710">
        <f t="shared" si="0"/>
        <v>0.45050456715809217</v>
      </c>
      <c r="AW20" s="710">
        <f t="shared" si="0"/>
        <v>0.44928545717019908</v>
      </c>
      <c r="AX20" s="710">
        <f t="shared" si="0"/>
        <v>0.44282161656391661</v>
      </c>
      <c r="AY20" s="710">
        <f t="shared" si="0"/>
        <v>0.4474011718435042</v>
      </c>
      <c r="AZ20" s="710">
        <f t="shared" si="0"/>
        <v>0.42440799931491724</v>
      </c>
      <c r="BA20" s="710">
        <f t="shared" si="0"/>
        <v>0.43407536964877846</v>
      </c>
      <c r="BB20" s="710">
        <f t="shared" si="0"/>
        <v>0.43033233297466611</v>
      </c>
      <c r="BC20" s="710">
        <f t="shared" si="0"/>
        <v>0.42931747399306813</v>
      </c>
      <c r="BD20" s="710">
        <f t="shared" si="0"/>
        <v>0.4373933131244585</v>
      </c>
      <c r="BE20" s="710">
        <f t="shared" si="0"/>
        <v>0.44952489502727749</v>
      </c>
    </row>
    <row r="21" spans="1:57" s="707" customFormat="1" x14ac:dyDescent="0.25">
      <c r="B21" s="707" t="s">
        <v>970</v>
      </c>
      <c r="C21" s="707" t="s">
        <v>90</v>
      </c>
      <c r="D21" s="710">
        <f>'3b MTH2 HTH orig Uk data'!D36</f>
        <v>0.22082583439363709</v>
      </c>
      <c r="E21" s="710">
        <f>'3b MTH2 HTH orig Uk data'!E36</f>
        <v>0.23818542510955309</v>
      </c>
      <c r="F21" s="710">
        <f>'3b MTH2 HTH orig Uk data'!F36</f>
        <v>0.24042546167303691</v>
      </c>
      <c r="G21" s="710">
        <f>'3b MTH2 HTH orig Uk data'!G36</f>
        <v>0.24721206174660004</v>
      </c>
      <c r="H21" s="710">
        <f>'3b MTH2 HTH orig Uk data'!H36</f>
        <v>0.25245285308078824</v>
      </c>
      <c r="I21" s="710">
        <f>'3b MTH2 HTH orig Uk data'!I36</f>
        <v>0.25597161877739627</v>
      </c>
      <c r="J21" s="710">
        <f>'3b MTH2 HTH orig Uk data'!J36</f>
        <v>0.25795766803074527</v>
      </c>
      <c r="K21" s="710">
        <f>'3b MTH2 HTH orig Uk data'!K36</f>
        <v>0.26274732024593184</v>
      </c>
      <c r="L21" s="710">
        <f>'3b MTH2 HTH orig Uk data'!L36</f>
        <v>0.26301245275701968</v>
      </c>
      <c r="M21" s="710">
        <f>'3b MTH2 HTH orig Uk data'!M36</f>
        <v>0.25926789110504256</v>
      </c>
      <c r="N21" s="710">
        <f>'3b MTH2 HTH orig Uk data'!N36</f>
        <v>0.26376961637687713</v>
      </c>
      <c r="O21" s="710">
        <f>'3b MTH2 HTH orig Uk data'!O36</f>
        <v>0.27384463233818968</v>
      </c>
      <c r="P21" s="710">
        <f>'3b MTH2 HTH orig Uk data'!P36</f>
        <v>0.29274828522686275</v>
      </c>
      <c r="Q21" s="710">
        <f>'3b MTH2 HTH orig Uk data'!Q36</f>
        <v>0.26305771052289167</v>
      </c>
      <c r="R21" s="710">
        <f>'3b MTH2 HTH orig Uk data'!R36</f>
        <v>0.27337536104858901</v>
      </c>
      <c r="S21" s="710">
        <f>'3b MTH2 HTH orig Uk data'!S36</f>
        <v>0.26712694482050137</v>
      </c>
      <c r="T21" s="710">
        <f>'3b MTH2 HTH orig Uk data'!T36</f>
        <v>0.26379674514077622</v>
      </c>
      <c r="U21" s="710">
        <f>'3b MTH2 HTH orig Uk data'!U36</f>
        <v>0.27815907003644758</v>
      </c>
      <c r="V21" s="710">
        <f>'3b MTH2 HTH orig Uk data'!V36</f>
        <v>0.28285577134714029</v>
      </c>
      <c r="W21" s="710">
        <f>'3b MTH2 HTH orig Uk data'!W36</f>
        <v>0.27873423627915395</v>
      </c>
      <c r="X21" s="710">
        <f>'3b MTH2 HTH orig Uk data'!X36</f>
        <v>0.30307632471533119</v>
      </c>
      <c r="Y21" s="710">
        <f>'3b MTH2 HTH orig Uk data'!Y36</f>
        <v>0.30222719842934154</v>
      </c>
      <c r="Z21" s="710">
        <f>'3b MTH2 HTH orig Uk data'!Z36</f>
        <v>0.31428327370669973</v>
      </c>
      <c r="AA21" s="710">
        <f>'3b MTH2 HTH orig Uk data'!AA36</f>
        <v>0.32638671499685012</v>
      </c>
      <c r="AB21" s="710">
        <f>'3b MTH2 HTH orig Uk data'!AB36</f>
        <v>0.32866456515327247</v>
      </c>
      <c r="AC21" s="710">
        <f>'3b MTH2 HTH orig Uk data'!AC36</f>
        <v>0.32726578478118595</v>
      </c>
      <c r="AD21" s="710">
        <f>'3b MTH2 HTH orig Uk data'!AD36</f>
        <v>0.33804828140726689</v>
      </c>
      <c r="AE21" s="710">
        <f>'3b MTH2 HTH orig Uk data'!AE36</f>
        <v>0.35308368348877672</v>
      </c>
      <c r="AF21" s="710">
        <f>'3b MTH2 HTH orig Uk data'!AF36</f>
        <v>0.36127501605989543</v>
      </c>
      <c r="AG21" s="710">
        <f>'3b MTH2 HTH orig Uk data'!AG36</f>
        <v>0.336314328692911</v>
      </c>
      <c r="AH21" s="710">
        <f>'3b MTH2 HTH orig Uk data'!AH36</f>
        <v>0.34392257025756506</v>
      </c>
      <c r="AI21" s="710">
        <f>'3b MTH2 HTH orig Uk data'!AI36</f>
        <v>0.36114628596185655</v>
      </c>
      <c r="AJ21" s="710">
        <f>'3b MTH2 HTH orig Uk data'!AJ36</f>
        <v>0.37061538562698515</v>
      </c>
      <c r="AK21" s="710">
        <f>'3b MTH2 HTH orig Uk data'!AK36</f>
        <v>0.37678757180985728</v>
      </c>
      <c r="AL21" s="710">
        <f>'3b MTH2 HTH orig Uk data'!AL36</f>
        <v>0.38741092067264526</v>
      </c>
      <c r="AM21" s="710">
        <f>'3b MTH2 HTH orig Uk data'!AM36</f>
        <v>0.383268005286727</v>
      </c>
      <c r="AN21" s="710">
        <f>'3b MTH2 HTH orig Uk data'!AN36</f>
        <v>0.39361997933234427</v>
      </c>
      <c r="AO21" s="710">
        <f>'3b MTH2 HTH orig Uk data'!AO36</f>
        <v>0.40715832414469166</v>
      </c>
      <c r="AP21" s="710">
        <f>'3b MTH2 HTH orig Uk data'!AP36</f>
        <v>0.41465054901440324</v>
      </c>
      <c r="AQ21" s="710">
        <f>'3b MTH2 HTH orig Uk data'!AQ36</f>
        <v>0.40584455533179142</v>
      </c>
      <c r="AR21" s="710">
        <f>'3b MTH2 HTH orig Uk data'!AR36</f>
        <v>0.4151583306213521</v>
      </c>
      <c r="AS21" s="710">
        <f>'3b MTH2 HTH orig Uk data'!AS36</f>
        <v>0.43862096220278957</v>
      </c>
      <c r="AT21" s="710">
        <f>'3b MTH2 HTH orig Uk data'!AT36</f>
        <v>0.44758791805257503</v>
      </c>
      <c r="AU21" s="710">
        <f>'3b MTH2 HTH orig Uk data'!AU36</f>
        <v>0.44657128563417114</v>
      </c>
      <c r="AV21" s="710">
        <f>'3b MTH2 HTH orig Uk data'!AV36</f>
        <v>0.45050456715809217</v>
      </c>
      <c r="AW21" s="710">
        <f>'3b MTH2 HTH orig Uk data'!AW36</f>
        <v>0.44928545717019908</v>
      </c>
      <c r="AX21" s="710">
        <f>'3b MTH2 HTH orig Uk data'!AX36</f>
        <v>0.44282161656391661</v>
      </c>
      <c r="AY21" s="710">
        <f>'3b MTH2 HTH orig Uk data'!AY36</f>
        <v>0.4474011718435042</v>
      </c>
      <c r="AZ21" s="710">
        <f>'3b MTH2 HTH orig Uk data'!AZ36</f>
        <v>0.42440799931491724</v>
      </c>
      <c r="BA21" s="710">
        <f>'3b MTH2 HTH orig Uk data'!BA36</f>
        <v>0.43407536964877846</v>
      </c>
      <c r="BB21" s="710">
        <f>'3b MTH2 HTH orig Uk data'!BB36</f>
        <v>0.43033233297466611</v>
      </c>
      <c r="BC21" s="710">
        <f>'3b MTH2 HTH orig Uk data'!BC36</f>
        <v>0.42931747399306813</v>
      </c>
      <c r="BD21" s="710">
        <f>'3b MTH2 HTH orig Uk data'!BD36</f>
        <v>0.4373933131244585</v>
      </c>
      <c r="BE21" s="710">
        <f>'3b MTH2 HTH orig Uk data'!BE36</f>
        <v>0.44952489502727749</v>
      </c>
    </row>
    <row r="22" spans="1:57" x14ac:dyDescent="0.25">
      <c r="B22" t="s">
        <v>971</v>
      </c>
      <c r="C22" t="s">
        <v>87</v>
      </c>
      <c r="D22" s="182">
        <f t="shared" ref="D22:AI22" si="1">D14/D18</f>
        <v>2.2523315150448586E-2</v>
      </c>
      <c r="E22" s="182">
        <f t="shared" si="1"/>
        <v>2.1811785400176031E-2</v>
      </c>
      <c r="F22" s="182">
        <f t="shared" si="1"/>
        <v>2.6727624406541084E-2</v>
      </c>
      <c r="G22" s="182">
        <f t="shared" si="1"/>
        <v>4.0780453506767511E-2</v>
      </c>
      <c r="H22" s="182">
        <f t="shared" si="1"/>
        <v>2.7763134774204778E-2</v>
      </c>
      <c r="I22" s="182">
        <f t="shared" si="1"/>
        <v>2.8807307219392175E-2</v>
      </c>
      <c r="J22" s="182">
        <f t="shared" si="1"/>
        <v>2.528533801580346E-2</v>
      </c>
      <c r="K22" s="182">
        <f t="shared" si="1"/>
        <v>2.3170089520800352E-2</v>
      </c>
      <c r="L22" s="182">
        <f t="shared" si="1"/>
        <v>2.9127917178452426E-2</v>
      </c>
      <c r="M22" s="182">
        <f t="shared" si="1"/>
        <v>3.0520961234871025E-2</v>
      </c>
      <c r="N22" s="182">
        <f t="shared" si="1"/>
        <v>3.0449692782649196E-2</v>
      </c>
      <c r="O22" s="182">
        <f t="shared" si="1"/>
        <v>2.9315757019968917E-2</v>
      </c>
      <c r="P22" s="182">
        <f t="shared" si="1"/>
        <v>2.6947938951335515E-2</v>
      </c>
      <c r="Q22" s="182">
        <f t="shared" si="1"/>
        <v>2.685916928335319E-2</v>
      </c>
      <c r="R22" s="182">
        <f t="shared" si="1"/>
        <v>2.7736330886564242E-2</v>
      </c>
      <c r="S22" s="182">
        <f t="shared" si="1"/>
        <v>2.2937651321664143E-2</v>
      </c>
      <c r="T22" s="182">
        <f t="shared" si="1"/>
        <v>2.5096199088034954E-2</v>
      </c>
      <c r="U22" s="182">
        <f t="shared" si="1"/>
        <v>3.5413990172433629E-2</v>
      </c>
      <c r="V22" s="182">
        <f t="shared" si="1"/>
        <v>3.2985583598380219E-2</v>
      </c>
      <c r="W22" s="182">
        <f t="shared" si="1"/>
        <v>3.9051721215704549E-2</v>
      </c>
      <c r="X22" s="182">
        <f t="shared" si="1"/>
        <v>3.0576593318389578E-2</v>
      </c>
      <c r="Y22" s="182">
        <f t="shared" si="1"/>
        <v>2.9062794108648538E-2</v>
      </c>
      <c r="Z22" s="182">
        <f t="shared" si="1"/>
        <v>3.8242815991483936E-2</v>
      </c>
      <c r="AA22" s="182">
        <f t="shared" si="1"/>
        <v>3.4042891055378832E-2</v>
      </c>
      <c r="AB22" s="182">
        <f t="shared" si="1"/>
        <v>3.2743963751557192E-2</v>
      </c>
      <c r="AC22" s="182">
        <f t="shared" si="1"/>
        <v>3.7077256720010277E-2</v>
      </c>
      <c r="AD22" s="182">
        <f t="shared" si="1"/>
        <v>3.8971075041507652E-2</v>
      </c>
      <c r="AE22" s="182">
        <f t="shared" si="1"/>
        <v>3.600753901452769E-2</v>
      </c>
      <c r="AF22" s="182">
        <f t="shared" si="1"/>
        <v>3.3408989472494932E-2</v>
      </c>
      <c r="AG22" s="182">
        <f t="shared" si="1"/>
        <v>3.0337279107051196E-2</v>
      </c>
      <c r="AH22" s="182">
        <f t="shared" si="1"/>
        <v>3.4351544648789645E-2</v>
      </c>
      <c r="AI22" s="182">
        <f t="shared" si="1"/>
        <v>4.3041548437846022E-2</v>
      </c>
      <c r="AJ22" s="182">
        <f t="shared" ref="AJ22:BE22" si="2">AJ14/AJ18</f>
        <v>3.795603230874911E-2</v>
      </c>
      <c r="AK22" s="182">
        <f t="shared" si="2"/>
        <v>3.8782267265832893E-2</v>
      </c>
      <c r="AL22" s="182">
        <f t="shared" si="2"/>
        <v>4.1315298316505045E-2</v>
      </c>
      <c r="AM22" s="182">
        <f t="shared" si="2"/>
        <v>3.581638000174614E-2</v>
      </c>
      <c r="AN22" s="182">
        <f t="shared" si="2"/>
        <v>4.5988500651830799E-2</v>
      </c>
      <c r="AO22" s="182">
        <f t="shared" si="2"/>
        <v>4.5779260115942355E-2</v>
      </c>
      <c r="AP22" s="182">
        <f t="shared" si="2"/>
        <v>4.0243186242407081E-2</v>
      </c>
      <c r="AQ22" s="182">
        <f t="shared" si="2"/>
        <v>4.1673535789272131E-2</v>
      </c>
      <c r="AR22" s="182">
        <f t="shared" si="2"/>
        <v>4.2268475875442135E-2</v>
      </c>
      <c r="AS22" s="182">
        <f t="shared" si="2"/>
        <v>4.4877983585370207E-2</v>
      </c>
      <c r="AT22" s="182">
        <f t="shared" si="2"/>
        <v>4.4580298076698166E-2</v>
      </c>
      <c r="AU22" s="182">
        <f t="shared" si="2"/>
        <v>4.4534706536941138E-2</v>
      </c>
      <c r="AV22" s="182">
        <f t="shared" si="2"/>
        <v>4.4780381636817641E-2</v>
      </c>
      <c r="AW22" s="182">
        <f t="shared" si="2"/>
        <v>4.5732490908387713E-2</v>
      </c>
      <c r="AX22" s="182">
        <f t="shared" si="2"/>
        <v>4.7316152419067954E-2</v>
      </c>
      <c r="AY22" s="182">
        <f t="shared" si="2"/>
        <v>3.8223692849313484E-2</v>
      </c>
      <c r="AZ22" s="182">
        <f t="shared" si="2"/>
        <v>4.0189295897654409E-2</v>
      </c>
      <c r="BA22" s="182">
        <f t="shared" si="2"/>
        <v>4.7151615347523546E-2</v>
      </c>
      <c r="BB22" s="182">
        <f t="shared" si="2"/>
        <v>4.9933815432876671E-2</v>
      </c>
      <c r="BC22" s="182">
        <f t="shared" si="2"/>
        <v>5.0007112867071712E-2</v>
      </c>
      <c r="BD22" s="182">
        <f t="shared" si="2"/>
        <v>4.200378722671716E-2</v>
      </c>
      <c r="BE22" s="182">
        <f t="shared" si="2"/>
        <v>4.6479600619728001E-2</v>
      </c>
    </row>
    <row r="23" spans="1:57" x14ac:dyDescent="0.25">
      <c r="B23" t="s">
        <v>971</v>
      </c>
      <c r="C23" t="s">
        <v>88</v>
      </c>
      <c r="D23" s="182">
        <f t="shared" ref="D23:AI23" si="3">D15/D18</f>
        <v>0.24145785876993175</v>
      </c>
      <c r="E23" s="182">
        <f t="shared" si="3"/>
        <v>0.24098887846710437</v>
      </c>
      <c r="F23" s="182">
        <f t="shared" si="3"/>
        <v>0.24494171244807716</v>
      </c>
      <c r="G23" s="182">
        <f t="shared" si="3"/>
        <v>0.24547768993702268</v>
      </c>
      <c r="H23" s="182">
        <f t="shared" si="3"/>
        <v>0.2428647996784136</v>
      </c>
      <c r="I23" s="182">
        <f t="shared" si="3"/>
        <v>0.2442717405868953</v>
      </c>
      <c r="J23" s="182">
        <f t="shared" si="3"/>
        <v>0.24293179686453156</v>
      </c>
      <c r="K23" s="182">
        <f t="shared" si="3"/>
        <v>0.24192683907275891</v>
      </c>
      <c r="L23" s="182">
        <f t="shared" si="3"/>
        <v>0.24273080530617711</v>
      </c>
      <c r="M23" s="182">
        <f t="shared" si="3"/>
        <v>0.24319978560900446</v>
      </c>
      <c r="N23" s="182">
        <f t="shared" si="3"/>
        <v>0.24252981374782254</v>
      </c>
      <c r="O23" s="182">
        <f t="shared" si="3"/>
        <v>0.24259681093394073</v>
      </c>
      <c r="P23" s="182">
        <f t="shared" si="3"/>
        <v>0.24319978560900446</v>
      </c>
      <c r="Q23" s="182">
        <f t="shared" si="3"/>
        <v>0.24219482781723164</v>
      </c>
      <c r="R23" s="182">
        <f t="shared" si="3"/>
        <v>0.24293179686453156</v>
      </c>
      <c r="S23" s="182">
        <f t="shared" si="3"/>
        <v>0.24058689535039524</v>
      </c>
      <c r="T23" s="182">
        <f t="shared" si="3"/>
        <v>0.24025190941980434</v>
      </c>
      <c r="U23" s="182">
        <f t="shared" si="3"/>
        <v>0.24353477153959535</v>
      </c>
      <c r="V23" s="182">
        <f t="shared" si="3"/>
        <v>0.24226182500334983</v>
      </c>
      <c r="W23" s="182">
        <f t="shared" si="3"/>
        <v>0.24480771807584087</v>
      </c>
      <c r="X23" s="182">
        <f t="shared" si="3"/>
        <v>0.24273080530617705</v>
      </c>
      <c r="Y23" s="182">
        <f t="shared" si="3"/>
        <v>0.24199383625887719</v>
      </c>
      <c r="Z23" s="182">
        <f t="shared" si="3"/>
        <v>0.24246281656170443</v>
      </c>
      <c r="AA23" s="182">
        <f t="shared" si="3"/>
        <v>0.24132386439769538</v>
      </c>
      <c r="AB23" s="182">
        <f t="shared" si="3"/>
        <v>0.24185984188664078</v>
      </c>
      <c r="AC23" s="182">
        <f t="shared" si="3"/>
        <v>0.24447273214525</v>
      </c>
      <c r="AD23" s="182">
        <f t="shared" si="3"/>
        <v>0.24453972933136814</v>
      </c>
      <c r="AE23" s="182">
        <f t="shared" si="3"/>
        <v>0.24360176872571351</v>
      </c>
      <c r="AF23" s="182">
        <f t="shared" si="3"/>
        <v>0.24219482781723167</v>
      </c>
      <c r="AG23" s="182">
        <f t="shared" si="3"/>
        <v>0.23924695162803156</v>
      </c>
      <c r="AH23" s="182">
        <f t="shared" si="3"/>
        <v>0.23938094600026794</v>
      </c>
      <c r="AI23" s="182">
        <f t="shared" si="3"/>
        <v>0.24252981374782256</v>
      </c>
      <c r="AJ23" s="182">
        <f t="shared" ref="AJ23:BE23" si="4">AJ15/AJ18</f>
        <v>0.24139086158381351</v>
      </c>
      <c r="AK23" s="182">
        <f t="shared" si="4"/>
        <v>0.24299879405064995</v>
      </c>
      <c r="AL23" s="182">
        <f t="shared" si="4"/>
        <v>0.24072088972263159</v>
      </c>
      <c r="AM23" s="182">
        <f t="shared" si="4"/>
        <v>0.23884496851132256</v>
      </c>
      <c r="AN23" s="182">
        <f t="shared" si="4"/>
        <v>0.24346777435347719</v>
      </c>
      <c r="AO23" s="182">
        <f t="shared" si="4"/>
        <v>0.24045290097815897</v>
      </c>
      <c r="AP23" s="182">
        <f t="shared" si="4"/>
        <v>0.24018491223368621</v>
      </c>
      <c r="AQ23" s="182">
        <f t="shared" si="4"/>
        <v>0.23944794318638629</v>
      </c>
      <c r="AR23" s="182">
        <f t="shared" si="4"/>
        <v>0.2405198981642771</v>
      </c>
      <c r="AS23" s="182">
        <f t="shared" si="4"/>
        <v>0.24085488409486799</v>
      </c>
      <c r="AT23" s="182">
        <f t="shared" si="4"/>
        <v>0.23998392067533172</v>
      </c>
      <c r="AU23" s="182">
        <f t="shared" si="4"/>
        <v>0.23971593193085891</v>
      </c>
      <c r="AV23" s="182">
        <f t="shared" si="4"/>
        <v>0.24011791504756808</v>
      </c>
      <c r="AW23" s="182">
        <f t="shared" si="4"/>
        <v>0.23978292911697718</v>
      </c>
      <c r="AX23" s="182">
        <f t="shared" si="4"/>
        <v>0.23951494037250431</v>
      </c>
      <c r="AY23" s="182">
        <f t="shared" si="4"/>
        <v>0.23958193755862245</v>
      </c>
      <c r="AZ23" s="182">
        <f t="shared" si="4"/>
        <v>0.24105587565322251</v>
      </c>
      <c r="BA23" s="182">
        <f t="shared" si="4"/>
        <v>0.24085488409486799</v>
      </c>
      <c r="BB23" s="182">
        <f t="shared" si="4"/>
        <v>0.24346777435347722</v>
      </c>
      <c r="BC23" s="182">
        <f t="shared" si="4"/>
        <v>0.24085488409486799</v>
      </c>
      <c r="BD23" s="182">
        <f t="shared" si="4"/>
        <v>0.2417258475144044</v>
      </c>
      <c r="BE23" s="182">
        <f t="shared" si="4"/>
        <v>0.24266380812005903</v>
      </c>
    </row>
    <row r="24" spans="1:57" x14ac:dyDescent="0.25">
      <c r="B24" t="s">
        <v>971</v>
      </c>
      <c r="C24" t="s">
        <v>89</v>
      </c>
      <c r="D24" s="182">
        <f>'3b MTH2 HTH orig Uk data'!D75</f>
        <v>0.40171211160431208</v>
      </c>
      <c r="E24" s="182">
        <f>'3b MTH2 HTH orig Uk data'!E75</f>
        <v>0.40134221094905953</v>
      </c>
      <c r="F24" s="182">
        <f>'3b MTH2 HTH orig Uk data'!F75</f>
        <v>0.40445994504333127</v>
      </c>
      <c r="G24" s="182">
        <f>'3b MTH2 HTH orig Uk data'!G75</f>
        <v>0.4048826886493343</v>
      </c>
      <c r="H24" s="182">
        <f>'3b MTH2 HTH orig Uk data'!H75</f>
        <v>0.40282181357006985</v>
      </c>
      <c r="I24" s="182">
        <f>'3b MTH2 HTH orig Uk data'!I75</f>
        <v>0.40393151553582751</v>
      </c>
      <c r="J24" s="182">
        <f>'3b MTH2 HTH orig Uk data'!J75</f>
        <v>0.40287465652082011</v>
      </c>
      <c r="K24" s="182">
        <f>'3b MTH2 HTH orig Uk data'!K75</f>
        <v>0.40208201225956464</v>
      </c>
      <c r="L24" s="182">
        <f>'3b MTH2 HTH orig Uk data'!L75</f>
        <v>0.40271612766856901</v>
      </c>
      <c r="M24" s="182">
        <f>'3b MTH2 HTH orig Uk data'!M75</f>
        <v>0.40308602832382168</v>
      </c>
      <c r="N24" s="182">
        <f>'3b MTH2 HTH orig Uk data'!N75</f>
        <v>0.40255759881631803</v>
      </c>
      <c r="O24" s="182">
        <f>'3b MTH2 HTH orig Uk data'!O75</f>
        <v>0.40261044176706828</v>
      </c>
      <c r="P24" s="182">
        <f>'3b MTH2 HTH orig Uk data'!P75</f>
        <v>0.40308602832382168</v>
      </c>
      <c r="Q24" s="182">
        <f>'3b MTH2 HTH orig Uk data'!Q75</f>
        <v>0.4022933840625661</v>
      </c>
      <c r="R24" s="182">
        <f>'3b MTH2 HTH orig Uk data'!R75</f>
        <v>0.40287465652082011</v>
      </c>
      <c r="S24" s="182">
        <f>'3b MTH2 HTH orig Uk data'!S75</f>
        <v>0.40102515324455723</v>
      </c>
      <c r="T24" s="182">
        <f>'3b MTH2 HTH orig Uk data'!T75</f>
        <v>0.40076093849080541</v>
      </c>
      <c r="U24" s="182">
        <f>'3b MTH2 HTH orig Uk data'!U75</f>
        <v>0.4033502430775735</v>
      </c>
      <c r="V24" s="182">
        <f>'3b MTH2 HTH orig Uk data'!V75</f>
        <v>0.40234622701331646</v>
      </c>
      <c r="W24" s="182">
        <f>'3b MTH2 HTH orig Uk data'!W75</f>
        <v>0.40435425914183065</v>
      </c>
      <c r="X24" s="182">
        <f>'3b MTH2 HTH orig Uk data'!X75</f>
        <v>0.40271612766856901</v>
      </c>
      <c r="Y24" s="182">
        <f>'3b MTH2 HTH orig Uk data'!Y75</f>
        <v>0.402134855210315</v>
      </c>
      <c r="Z24" s="182">
        <f>'3b MTH2 HTH orig Uk data'!Z75</f>
        <v>0.40250475586556766</v>
      </c>
      <c r="AA24" s="182">
        <f>'3b MTH2 HTH orig Uk data'!AA75</f>
        <v>0.40160642570281135</v>
      </c>
      <c r="AB24" s="182">
        <f>'3b MTH2 HTH orig Uk data'!AB75</f>
        <v>0.40202916930881427</v>
      </c>
      <c r="AC24" s="182">
        <f>'3b MTH2 HTH orig Uk data'!AC75</f>
        <v>0.40409004438807872</v>
      </c>
      <c r="AD24" s="182">
        <f>'3b MTH2 HTH orig Uk data'!AD75</f>
        <v>0.40414288733882908</v>
      </c>
      <c r="AE24" s="182">
        <f>'3b MTH2 HTH orig Uk data'!AE75</f>
        <v>0.40340308602832387</v>
      </c>
      <c r="AF24" s="182">
        <f>'3b MTH2 HTH orig Uk data'!AF75</f>
        <v>0.4022933840625661</v>
      </c>
      <c r="AG24" s="182">
        <f>'3b MTH2 HTH orig Uk data'!AG75</f>
        <v>0.39996829422954983</v>
      </c>
      <c r="AH24" s="182">
        <f>'3b MTH2 HTH orig Uk data'!AH75</f>
        <v>0.40007398013105056</v>
      </c>
      <c r="AI24" s="182">
        <f>'3b MTH2 HTH orig Uk data'!AI75</f>
        <v>0.40255759881631803</v>
      </c>
      <c r="AJ24" s="182">
        <f>'3b MTH2 HTH orig Uk data'!AJ75</f>
        <v>0.40165926865356172</v>
      </c>
      <c r="AK24" s="182">
        <f>'3b MTH2 HTH orig Uk data'!AK75</f>
        <v>0.40292749947157058</v>
      </c>
      <c r="AL24" s="182">
        <f>'3b MTH2 HTH orig Uk data'!AL75</f>
        <v>0.40113083914605796</v>
      </c>
      <c r="AM24" s="182">
        <f>'3b MTH2 HTH orig Uk data'!AM75</f>
        <v>0.39965123652504764</v>
      </c>
      <c r="AN24" s="182">
        <f>'3b MTH2 HTH orig Uk data'!AN75</f>
        <v>0.40329740012682325</v>
      </c>
      <c r="AO24" s="182">
        <f>'3b MTH2 HTH orig Uk data'!AO75</f>
        <v>0.40091946734305661</v>
      </c>
      <c r="AP24" s="182">
        <f>'3b MTH2 HTH orig Uk data'!AP75</f>
        <v>0.40070809554005504</v>
      </c>
      <c r="AQ24" s="182">
        <f>'3b MTH2 HTH orig Uk data'!AQ75</f>
        <v>0.40012682308180103</v>
      </c>
      <c r="AR24" s="182">
        <f>'3b MTH2 HTH orig Uk data'!AR75</f>
        <v>0.40097231029380687</v>
      </c>
      <c r="AS24" s="182">
        <f>'3b MTH2 HTH orig Uk data'!AS75</f>
        <v>0.40123652504755869</v>
      </c>
      <c r="AT24" s="182">
        <f>'3b MTH2 HTH orig Uk data'!AT75</f>
        <v>0.40054956668780395</v>
      </c>
      <c r="AU24" s="182">
        <f>'3b MTH2 HTH orig Uk data'!AU75</f>
        <v>0.40033819488480238</v>
      </c>
      <c r="AV24" s="182">
        <f>'3b MTH2 HTH orig Uk data'!AV75</f>
        <v>0.40065525258930468</v>
      </c>
      <c r="AW24" s="182">
        <f>'3b MTH2 HTH orig Uk data'!AW75</f>
        <v>0.40039103783555285</v>
      </c>
      <c r="AX24" s="182">
        <f>'3b MTH2 HTH orig Uk data'!AX75</f>
        <v>0.40017966603255128</v>
      </c>
      <c r="AY24" s="182">
        <f>'3b MTH2 HTH orig Uk data'!AY75</f>
        <v>0.40023250898330165</v>
      </c>
      <c r="AZ24" s="182">
        <f>'3b MTH2 HTH orig Uk data'!AZ75</f>
        <v>0.40139505389980978</v>
      </c>
      <c r="BA24" s="182">
        <f>'3b MTH2 HTH orig Uk data'!BA75</f>
        <v>0.40123652504755869</v>
      </c>
      <c r="BB24" s="182">
        <f>'3b MTH2 HTH orig Uk data'!BB75</f>
        <v>0.40329740012682325</v>
      </c>
      <c r="BC24" s="182">
        <f>'3b MTH2 HTH orig Uk data'!BC75</f>
        <v>0.40123652504755869</v>
      </c>
      <c r="BD24" s="182">
        <f>'3b MTH2 HTH orig Uk data'!BD75</f>
        <v>0.40192348340731354</v>
      </c>
      <c r="BE24" s="182">
        <f>'3b MTH2 HTH orig Uk data'!BE75</f>
        <v>0.40266328471781876</v>
      </c>
    </row>
    <row r="25" spans="1:57" x14ac:dyDescent="0.25">
      <c r="B25" t="s">
        <v>971</v>
      </c>
      <c r="C25" t="s">
        <v>90</v>
      </c>
      <c r="D25" s="182">
        <f>'3b MTH2 HTH orig Uk data'!D74</f>
        <v>0.67581033100446697</v>
      </c>
      <c r="E25" s="182">
        <f>'3b MTH2 HTH orig Uk data'!E74</f>
        <v>0.67560989577368002</v>
      </c>
      <c r="F25" s="182">
        <f>'3b MTH2 HTH orig Uk data'!F74</f>
        <v>0.67729927843316917</v>
      </c>
      <c r="G25" s="182">
        <f>'3b MTH2 HTH orig Uk data'!G74</f>
        <v>0.6775283472683542</v>
      </c>
      <c r="H25" s="182">
        <f>'3b MTH2 HTH orig Uk data'!H74</f>
        <v>0.67641163669682736</v>
      </c>
      <c r="I25" s="182">
        <f>'3b MTH2 HTH orig Uk data'!I74</f>
        <v>0.67701294238918797</v>
      </c>
      <c r="J25" s="182">
        <f>'3b MTH2 HTH orig Uk data'!J74</f>
        <v>0.67644027030122555</v>
      </c>
      <c r="K25" s="182">
        <f>'3b MTH2 HTH orig Uk data'!K74</f>
        <v>0.67601076623525369</v>
      </c>
      <c r="L25" s="182">
        <f>'3b MTH2 HTH orig Uk data'!L74</f>
        <v>0.67635436948803118</v>
      </c>
      <c r="M25" s="182">
        <f>'3b MTH2 HTH orig Uk data'!M74</f>
        <v>0.67655480471881801</v>
      </c>
      <c r="N25" s="182">
        <f>'3b MTH2 HTH orig Uk data'!N74</f>
        <v>0.67626846867483681</v>
      </c>
      <c r="O25" s="182">
        <f>'3b MTH2 HTH orig Uk data'!O74</f>
        <v>0.6762971022792349</v>
      </c>
      <c r="P25" s="182">
        <f>'3b MTH2 HTH orig Uk data'!P74</f>
        <v>0.67655480471881801</v>
      </c>
      <c r="Q25" s="182">
        <f>'3b MTH2 HTH orig Uk data'!Q74</f>
        <v>0.67612530065284626</v>
      </c>
      <c r="R25" s="182">
        <f>'3b MTH2 HTH orig Uk data'!R74</f>
        <v>0.67644027030122555</v>
      </c>
      <c r="S25" s="182">
        <f>'3b MTH2 HTH orig Uk data'!S74</f>
        <v>0.67543809414729128</v>
      </c>
      <c r="T25" s="182">
        <f>'3b MTH2 HTH orig Uk data'!T74</f>
        <v>0.67529492612530073</v>
      </c>
      <c r="U25" s="182">
        <f>'3b MTH2 HTH orig Uk data'!U74</f>
        <v>0.67669797274080867</v>
      </c>
      <c r="V25" s="182">
        <f>'3b MTH2 HTH orig Uk data'!V74</f>
        <v>0.67615393425724424</v>
      </c>
      <c r="W25" s="182">
        <f>'3b MTH2 HTH orig Uk data'!W74</f>
        <v>0.677242011224373</v>
      </c>
      <c r="X25" s="182">
        <f>'3b MTH2 HTH orig Uk data'!X74</f>
        <v>0.67635436948803118</v>
      </c>
      <c r="Y25" s="182">
        <f>'3b MTH2 HTH orig Uk data'!Y74</f>
        <v>0.67603939983965189</v>
      </c>
      <c r="Z25" s="182">
        <f>'3b MTH2 HTH orig Uk data'!Z74</f>
        <v>0.67623983507043872</v>
      </c>
      <c r="AA25" s="182">
        <f>'3b MTH2 HTH orig Uk data'!AA74</f>
        <v>0.67575306379567057</v>
      </c>
      <c r="AB25" s="182">
        <f>'3b MTH2 HTH orig Uk data'!AB74</f>
        <v>0.6759821326308556</v>
      </c>
      <c r="AC25" s="182">
        <f>'3b MTH2 HTH orig Uk data'!AC74</f>
        <v>0.67709884320238234</v>
      </c>
      <c r="AD25" s="182">
        <f>'3b MTH2 HTH orig Uk data'!AD74</f>
        <v>0.67712747680678054</v>
      </c>
      <c r="AE25" s="182">
        <f>'3b MTH2 HTH orig Uk data'!AE74</f>
        <v>0.67672660634520676</v>
      </c>
      <c r="AF25" s="182">
        <f>'3b MTH2 HTH orig Uk data'!AF74</f>
        <v>0.67612530065284626</v>
      </c>
      <c r="AG25" s="182">
        <f>'3b MTH2 HTH orig Uk data'!AG74</f>
        <v>0.67486542205932887</v>
      </c>
      <c r="AH25" s="182">
        <f>'3b MTH2 HTH orig Uk data'!AH74</f>
        <v>0.67492268926812504</v>
      </c>
      <c r="AI25" s="182">
        <f>'3b MTH2 HTH orig Uk data'!AI74</f>
        <v>0.67626846867483681</v>
      </c>
      <c r="AJ25" s="182">
        <f>'3b MTH2 HTH orig Uk data'!AJ74</f>
        <v>0.67578169740006877</v>
      </c>
      <c r="AK25" s="182">
        <f>'3b MTH2 HTH orig Uk data'!AK74</f>
        <v>0.67646890390562375</v>
      </c>
      <c r="AL25" s="182">
        <f>'3b MTH2 HTH orig Uk data'!AL74</f>
        <v>0.67549536135608745</v>
      </c>
      <c r="AM25" s="182">
        <f>'3b MTH2 HTH orig Uk data'!AM74</f>
        <v>0.67469362043294012</v>
      </c>
      <c r="AN25" s="182">
        <f>'3b MTH2 HTH orig Uk data'!AN74</f>
        <v>0.67666933913641047</v>
      </c>
      <c r="AO25" s="182">
        <f>'3b MTH2 HTH orig Uk data'!AO74</f>
        <v>0.6753808269384951</v>
      </c>
      <c r="AP25" s="182">
        <f>'3b MTH2 HTH orig Uk data'!AP74</f>
        <v>0.67526629252090253</v>
      </c>
      <c r="AQ25" s="182">
        <f>'3b MTH2 HTH orig Uk data'!AQ74</f>
        <v>0.67495132287252324</v>
      </c>
      <c r="AR25" s="182">
        <f>'3b MTH2 HTH orig Uk data'!AR74</f>
        <v>0.67540946054289319</v>
      </c>
      <c r="AS25" s="182">
        <f>'3b MTH2 HTH orig Uk data'!AS74</f>
        <v>0.67555262856488385</v>
      </c>
      <c r="AT25" s="182">
        <f>'3b MTH2 HTH orig Uk data'!AT74</f>
        <v>0.67518039170770816</v>
      </c>
      <c r="AU25" s="182">
        <f>'3b MTH2 HTH orig Uk data'!AU74</f>
        <v>0.6750658572901157</v>
      </c>
      <c r="AV25" s="182">
        <f>'3b MTH2 HTH orig Uk data'!AV74</f>
        <v>0.67523765891650445</v>
      </c>
      <c r="AW25" s="182">
        <f>'3b MTH2 HTH orig Uk data'!AW74</f>
        <v>0.67509449089451379</v>
      </c>
      <c r="AX25" s="182">
        <f>'3b MTH2 HTH orig Uk data'!AX74</f>
        <v>0.67497995647692133</v>
      </c>
      <c r="AY25" s="182">
        <f>'3b MTH2 HTH orig Uk data'!AY74</f>
        <v>0.67500859008131942</v>
      </c>
      <c r="AZ25" s="182">
        <f>'3b MTH2 HTH orig Uk data'!AZ74</f>
        <v>0.67563852937807811</v>
      </c>
      <c r="BA25" s="182">
        <f>'3b MTH2 HTH orig Uk data'!BA74</f>
        <v>0.67555262856488385</v>
      </c>
      <c r="BB25" s="182">
        <f>'3b MTH2 HTH orig Uk data'!BB74</f>
        <v>0.67666933913641047</v>
      </c>
      <c r="BC25" s="182">
        <f>'3b MTH2 HTH orig Uk data'!BC74</f>
        <v>0.67555262856488385</v>
      </c>
      <c r="BD25" s="182">
        <f>'3b MTH2 HTH orig Uk data'!BD74</f>
        <v>0.67592486542205932</v>
      </c>
      <c r="BE25" s="182">
        <f>'3b MTH2 HTH orig Uk data'!BE74</f>
        <v>0.67632573588363309</v>
      </c>
    </row>
    <row r="26" spans="1:57" x14ac:dyDescent="0.25">
      <c r="B26" t="s">
        <v>972</v>
      </c>
      <c r="C26" t="s">
        <v>87</v>
      </c>
      <c r="D26" s="182">
        <f t="shared" ref="D26:AI26" si="5">D$18*D22</f>
        <v>1.1392292803096896E-2</v>
      </c>
      <c r="E26" s="182">
        <f t="shared" si="5"/>
        <v>1.1196382058047561E-2</v>
      </c>
      <c r="F26" s="182">
        <f t="shared" si="5"/>
        <v>1.3923809389836393E-2</v>
      </c>
      <c r="G26" s="182">
        <f t="shared" si="5"/>
        <v>2.1560707329935001E-2</v>
      </c>
      <c r="H26" s="182">
        <f t="shared" si="5"/>
        <v>1.4896809699525514E-2</v>
      </c>
      <c r="I26" s="182">
        <f t="shared" si="5"/>
        <v>1.5687019146320012E-2</v>
      </c>
      <c r="J26" s="182">
        <f t="shared" si="5"/>
        <v>1.3973891483757755E-2</v>
      </c>
      <c r="K26" s="182">
        <f t="shared" si="5"/>
        <v>1.2995222748815132E-2</v>
      </c>
      <c r="L26" s="182">
        <f t="shared" si="5"/>
        <v>1.65793774346377E-2</v>
      </c>
      <c r="M26" s="182">
        <f t="shared" si="5"/>
        <v>1.7630067005788438E-2</v>
      </c>
      <c r="N26" s="182">
        <f t="shared" si="5"/>
        <v>1.7849609909188966E-2</v>
      </c>
      <c r="O26" s="182">
        <f t="shared" si="5"/>
        <v>1.7439298904525075E-2</v>
      </c>
      <c r="P26" s="182">
        <f t="shared" si="5"/>
        <v>1.6267716202630619E-2</v>
      </c>
      <c r="Q26" s="182">
        <f t="shared" si="5"/>
        <v>1.6453443637935071E-2</v>
      </c>
      <c r="R26" s="182">
        <f t="shared" si="5"/>
        <v>1.7241125169735437E-2</v>
      </c>
      <c r="S26" s="182">
        <f t="shared" si="5"/>
        <v>1.4467923571139667E-2</v>
      </c>
      <c r="T26" s="182">
        <f t="shared" si="5"/>
        <v>1.6061768185935084E-2</v>
      </c>
      <c r="U26" s="182">
        <f t="shared" si="5"/>
        <v>2.2997207766155308E-2</v>
      </c>
      <c r="V26" s="182">
        <f t="shared" si="5"/>
        <v>2.1733277436631983E-2</v>
      </c>
      <c r="W26" s="182">
        <f t="shared" si="5"/>
        <v>2.6105216494831759E-2</v>
      </c>
      <c r="X26" s="182">
        <f t="shared" si="5"/>
        <v>2.0737045588531823E-2</v>
      </c>
      <c r="Y26" s="182">
        <f t="shared" si="5"/>
        <v>1.9996306732926336E-2</v>
      </c>
      <c r="Z26" s="182">
        <f t="shared" si="5"/>
        <v>2.6693179619527874E-2</v>
      </c>
      <c r="AA26" s="182">
        <f t="shared" si="5"/>
        <v>2.4104477526453661E-2</v>
      </c>
      <c r="AB26" s="182">
        <f t="shared" si="5"/>
        <v>2.3518286476628469E-2</v>
      </c>
      <c r="AC26" s="182">
        <f t="shared" si="5"/>
        <v>2.7066397405607501E-2</v>
      </c>
      <c r="AD26" s="182">
        <f t="shared" si="5"/>
        <v>2.8643740155508125E-2</v>
      </c>
      <c r="AE26" s="182">
        <f t="shared" si="5"/>
        <v>2.6753601487794074E-2</v>
      </c>
      <c r="AF26" s="182">
        <f t="shared" si="5"/>
        <v>2.5056742104371199E-2</v>
      </c>
      <c r="AG26" s="182">
        <f t="shared" si="5"/>
        <v>2.2965320284037756E-2</v>
      </c>
      <c r="AH26" s="182">
        <f t="shared" si="5"/>
        <v>2.6210228567026501E-2</v>
      </c>
      <c r="AI26" s="182">
        <f t="shared" si="5"/>
        <v>3.3141992297141439E-2</v>
      </c>
      <c r="AJ26" s="182">
        <f t="shared" ref="AJ26:BE26" si="6">AJ$18*AJ22</f>
        <v>2.9453881071589312E-2</v>
      </c>
      <c r="AK26" s="182">
        <f t="shared" si="6"/>
        <v>3.0327733001881324E-2</v>
      </c>
      <c r="AL26" s="182">
        <f t="shared" si="6"/>
        <v>3.2639085670038988E-2</v>
      </c>
      <c r="AM26" s="182">
        <f t="shared" si="6"/>
        <v>2.8545654861391673E-2</v>
      </c>
      <c r="AN26" s="182">
        <f t="shared" si="6"/>
        <v>3.6974754524071965E-2</v>
      </c>
      <c r="AO26" s="182">
        <f t="shared" si="6"/>
        <v>3.708120069391331E-2</v>
      </c>
      <c r="AP26" s="182">
        <f t="shared" si="6"/>
        <v>3.2838439973804173E-2</v>
      </c>
      <c r="AQ26" s="182">
        <f t="shared" si="6"/>
        <v>3.4213972882992418E-2</v>
      </c>
      <c r="AR26" s="182">
        <f t="shared" si="6"/>
        <v>3.4913761073115203E-2</v>
      </c>
      <c r="AS26" s="182">
        <f t="shared" si="6"/>
        <v>3.7338482343028008E-2</v>
      </c>
      <c r="AT26" s="182">
        <f t="shared" si="6"/>
        <v>3.7313709490196363E-2</v>
      </c>
      <c r="AU26" s="182">
        <f t="shared" si="6"/>
        <v>3.7453688197567496E-2</v>
      </c>
      <c r="AV26" s="182">
        <f t="shared" si="6"/>
        <v>3.7839422483110903E-2</v>
      </c>
      <c r="AW26" s="182">
        <f t="shared" si="6"/>
        <v>3.882688478122117E-2</v>
      </c>
      <c r="AX26" s="182">
        <f t="shared" si="6"/>
        <v>4.0313361861045893E-2</v>
      </c>
      <c r="AY26" s="182">
        <f t="shared" si="6"/>
        <v>3.268125738616303E-2</v>
      </c>
      <c r="AZ26" s="182">
        <f t="shared" si="6"/>
        <v>3.4482415880187481E-2</v>
      </c>
      <c r="BA26" s="182">
        <f t="shared" si="6"/>
        <v>4.0550389198870246E-2</v>
      </c>
      <c r="BB26" s="182">
        <f t="shared" si="6"/>
        <v>4.3042948903139693E-2</v>
      </c>
      <c r="BC26" s="182">
        <f t="shared" si="6"/>
        <v>4.3206145517149956E-2</v>
      </c>
      <c r="BD26" s="182">
        <f t="shared" si="6"/>
        <v>3.6375279738337062E-2</v>
      </c>
      <c r="BE26" s="182">
        <f t="shared" si="6"/>
        <v>4.0344293337923907E-2</v>
      </c>
    </row>
    <row r="27" spans="1:57" x14ac:dyDescent="0.25">
      <c r="B27" t="s">
        <v>972</v>
      </c>
      <c r="C27" t="s">
        <v>88</v>
      </c>
      <c r="D27" s="182">
        <f t="shared" ref="D27:AI27" si="7">D$18*D23</f>
        <v>0.12212938496583149</v>
      </c>
      <c r="E27" s="182">
        <f t="shared" si="7"/>
        <v>0.1237039291169771</v>
      </c>
      <c r="F27" s="182">
        <f t="shared" si="7"/>
        <v>0.12760287498325071</v>
      </c>
      <c r="G27" s="182">
        <f t="shared" si="7"/>
        <v>0.12978454562508379</v>
      </c>
      <c r="H27" s="182">
        <f t="shared" si="7"/>
        <v>0.13031347983384706</v>
      </c>
      <c r="I27" s="182">
        <f t="shared" si="7"/>
        <v>0.13301817633659385</v>
      </c>
      <c r="J27" s="182">
        <f t="shared" si="7"/>
        <v>0.13425577167358968</v>
      </c>
      <c r="K27" s="182">
        <f t="shared" si="7"/>
        <v>0.13568757081602575</v>
      </c>
      <c r="L27" s="182">
        <f t="shared" si="7"/>
        <v>0.13816043253383362</v>
      </c>
      <c r="M27" s="182">
        <f t="shared" si="7"/>
        <v>0.14048143775961419</v>
      </c>
      <c r="N27" s="182">
        <f t="shared" si="7"/>
        <v>0.14217097681897364</v>
      </c>
      <c r="O27" s="182">
        <f t="shared" si="7"/>
        <v>0.14431550569476084</v>
      </c>
      <c r="P27" s="182">
        <f t="shared" si="7"/>
        <v>0.14681290097815899</v>
      </c>
      <c r="Q27" s="182">
        <f t="shared" si="7"/>
        <v>0.14836419201393547</v>
      </c>
      <c r="R27" s="182">
        <f t="shared" si="7"/>
        <v>0.15100834838536784</v>
      </c>
      <c r="S27" s="182">
        <f t="shared" si="7"/>
        <v>0.15175018424226189</v>
      </c>
      <c r="T27" s="182">
        <f t="shared" si="7"/>
        <v>0.15376314404395022</v>
      </c>
      <c r="U27" s="182">
        <f t="shared" si="7"/>
        <v>0.15814709701192559</v>
      </c>
      <c r="V27" s="182">
        <f t="shared" si="7"/>
        <v>0.15961953316360719</v>
      </c>
      <c r="W27" s="182">
        <f t="shared" si="7"/>
        <v>0.16364857376390204</v>
      </c>
      <c r="X27" s="182">
        <f t="shared" si="7"/>
        <v>0.16462003215864937</v>
      </c>
      <c r="Y27" s="182">
        <f t="shared" si="7"/>
        <v>0.16650095511188545</v>
      </c>
      <c r="Z27" s="182">
        <f t="shared" si="7"/>
        <v>0.16923710625753732</v>
      </c>
      <c r="AA27" s="182">
        <f t="shared" si="7"/>
        <v>0.17087225807316109</v>
      </c>
      <c r="AB27" s="182">
        <f t="shared" si="7"/>
        <v>0.1737153477153961</v>
      </c>
      <c r="AC27" s="182">
        <f t="shared" si="7"/>
        <v>0.17846509446603251</v>
      </c>
      <c r="AD27" s="182">
        <f t="shared" si="7"/>
        <v>0.17973670105855558</v>
      </c>
      <c r="AE27" s="182">
        <f t="shared" si="7"/>
        <v>0.18099611416320513</v>
      </c>
      <c r="AF27" s="182">
        <f t="shared" si="7"/>
        <v>0.18164612086292375</v>
      </c>
      <c r="AG27" s="182">
        <f t="shared" si="7"/>
        <v>0.1811099423824199</v>
      </c>
      <c r="AH27" s="182">
        <f t="shared" si="7"/>
        <v>0.18264766179820444</v>
      </c>
      <c r="AI27" s="182">
        <f t="shared" si="7"/>
        <v>0.18674795658582338</v>
      </c>
      <c r="AJ27" s="182">
        <f t="shared" ref="AJ27:BE27" si="8">AJ$18*AJ23</f>
        <v>0.18731930858903928</v>
      </c>
      <c r="AK27" s="182">
        <f t="shared" si="8"/>
        <v>0.19002505694760827</v>
      </c>
      <c r="AL27" s="182">
        <f t="shared" si="8"/>
        <v>0.19016950288087897</v>
      </c>
      <c r="AM27" s="182">
        <f t="shared" si="8"/>
        <v>0.19035943990352408</v>
      </c>
      <c r="AN27" s="182">
        <f t="shared" si="8"/>
        <v>0.19574809058019568</v>
      </c>
      <c r="AO27" s="182">
        <f t="shared" si="8"/>
        <v>0.19476684979230877</v>
      </c>
      <c r="AP27" s="182">
        <f t="shared" si="8"/>
        <v>0.19599088838268794</v>
      </c>
      <c r="AQ27" s="182">
        <f t="shared" si="8"/>
        <v>0.19658676135602313</v>
      </c>
      <c r="AR27" s="182">
        <f t="shared" si="8"/>
        <v>0.19866943588369287</v>
      </c>
      <c r="AS27" s="182">
        <f t="shared" si="8"/>
        <v>0.20039126356693016</v>
      </c>
      <c r="AT27" s="182">
        <f t="shared" si="8"/>
        <v>0.20086654160525264</v>
      </c>
      <c r="AU27" s="182">
        <f t="shared" si="8"/>
        <v>0.20160109875385235</v>
      </c>
      <c r="AV27" s="182">
        <f t="shared" si="8"/>
        <v>0.20289963821519502</v>
      </c>
      <c r="AW27" s="182">
        <f t="shared" si="8"/>
        <v>0.20357570682031362</v>
      </c>
      <c r="AX27" s="182">
        <f t="shared" si="8"/>
        <v>0.20406672919737368</v>
      </c>
      <c r="AY27" s="182">
        <f t="shared" si="8"/>
        <v>0.20484255661262218</v>
      </c>
      <c r="AZ27" s="182">
        <f t="shared" si="8"/>
        <v>0.20682594131046492</v>
      </c>
      <c r="BA27" s="182">
        <f t="shared" si="8"/>
        <v>0.20713520032158647</v>
      </c>
      <c r="BB27" s="182">
        <f t="shared" si="8"/>
        <v>0.20986922149269735</v>
      </c>
      <c r="BC27" s="182">
        <f t="shared" si="8"/>
        <v>0.20809861985796593</v>
      </c>
      <c r="BD27" s="182">
        <f t="shared" si="8"/>
        <v>0.2093345839474742</v>
      </c>
      <c r="BE27" s="182">
        <f t="shared" si="8"/>
        <v>0.21063218544821125</v>
      </c>
    </row>
    <row r="28" spans="1:57" x14ac:dyDescent="0.25">
      <c r="B28" t="s">
        <v>972</v>
      </c>
      <c r="C28" t="s">
        <v>89</v>
      </c>
      <c r="D28" s="182">
        <f>D$20*D24</f>
        <v>8.8708412231052081E-2</v>
      </c>
      <c r="E28" s="182">
        <f t="shared" ref="E28:BE28" si="9">E$20*E24</f>
        <v>9.5593865129309674E-2</v>
      </c>
      <c r="F28" s="182">
        <f t="shared" si="9"/>
        <v>9.7242469015294056E-2</v>
      </c>
      <c r="G28" s="182">
        <f t="shared" si="9"/>
        <v>0.10009188422650867</v>
      </c>
      <c r="H28" s="182">
        <f t="shared" si="9"/>
        <v>0.10169351611894152</v>
      </c>
      <c r="I28" s="182">
        <f t="shared" si="9"/>
        <v>0.10339500390691275</v>
      </c>
      <c r="J28" s="182">
        <f t="shared" si="9"/>
        <v>0.10392460690479824</v>
      </c>
      <c r="K28" s="182">
        <f t="shared" si="9"/>
        <v>0.10564597124029253</v>
      </c>
      <c r="L28" s="182">
        <f t="shared" si="9"/>
        <v>0.10591935650291941</v>
      </c>
      <c r="M28" s="182">
        <f t="shared" si="9"/>
        <v>0.1045072644974247</v>
      </c>
      <c r="N28" s="182">
        <f t="shared" si="9"/>
        <v>0.10618246340937701</v>
      </c>
      <c r="O28" s="182">
        <f t="shared" si="9"/>
        <v>0.11025270840121894</v>
      </c>
      <c r="P28" s="182">
        <f t="shared" si="9"/>
        <v>0.11800274359070542</v>
      </c>
      <c r="Q28" s="182">
        <f t="shared" si="9"/>
        <v>0.105826376570005</v>
      </c>
      <c r="R28" s="182">
        <f t="shared" si="9"/>
        <v>0.11013600468370548</v>
      </c>
      <c r="S28" s="182">
        <f t="shared" si="9"/>
        <v>0.10712462398239195</v>
      </c>
      <c r="T28" s="182">
        <f t="shared" si="9"/>
        <v>0.10571943115343729</v>
      </c>
      <c r="U28" s="182">
        <f t="shared" si="9"/>
        <v>0.11219552851343292</v>
      </c>
      <c r="V28" s="182">
        <f t="shared" si="9"/>
        <v>0.11380595239046325</v>
      </c>
      <c r="W28" s="182">
        <f t="shared" si="9"/>
        <v>0.11270737560812127</v>
      </c>
      <c r="X28" s="182">
        <f t="shared" si="9"/>
        <v>0.12205372387737999</v>
      </c>
      <c r="Y28" s="182">
        <f t="shared" si="9"/>
        <v>0.12153609068100241</v>
      </c>
      <c r="Z28" s="182">
        <f t="shared" si="9"/>
        <v>0.12650051235594656</v>
      </c>
      <c r="AA28" s="182">
        <f t="shared" si="9"/>
        <v>0.13107900200676714</v>
      </c>
      <c r="AB28" s="182">
        <f t="shared" si="9"/>
        <v>0.1321327421098128</v>
      </c>
      <c r="AC28" s="182">
        <f t="shared" si="9"/>
        <v>0.13224484549892884</v>
      </c>
      <c r="AD28" s="182">
        <f t="shared" si="9"/>
        <v>0.13661980850786185</v>
      </c>
      <c r="AE28" s="182">
        <f t="shared" si="9"/>
        <v>0.14243504754562047</v>
      </c>
      <c r="AF28" s="182">
        <f t="shared" si="9"/>
        <v>0.14533854878799324</v>
      </c>
      <c r="AG28" s="182">
        <f t="shared" si="9"/>
        <v>0.13451506837225977</v>
      </c>
      <c r="AH28" s="182">
        <f t="shared" si="9"/>
        <v>0.13759447153984491</v>
      </c>
      <c r="AI28" s="182">
        <f t="shared" si="9"/>
        <v>0.14538218169823633</v>
      </c>
      <c r="AJ28" s="182">
        <f t="shared" si="9"/>
        <v>0.1488611047426926</v>
      </c>
      <c r="AK28" s="182">
        <f t="shared" si="9"/>
        <v>0.15181807414131063</v>
      </c>
      <c r="AL28" s="182">
        <f t="shared" si="9"/>
        <v>0.15540246770376509</v>
      </c>
      <c r="AM28" s="182">
        <f t="shared" si="9"/>
        <v>0.15317353223332894</v>
      </c>
      <c r="AN28" s="182">
        <f t="shared" si="9"/>
        <v>0.15874591430270835</v>
      </c>
      <c r="AO28" s="182">
        <f t="shared" si="9"/>
        <v>0.16323769844038136</v>
      </c>
      <c r="AP28" s="182">
        <f t="shared" si="9"/>
        <v>0.16615383181019977</v>
      </c>
      <c r="AQ28" s="182">
        <f t="shared" si="9"/>
        <v>0.16238929258995591</v>
      </c>
      <c r="AR28" s="182">
        <f t="shared" si="9"/>
        <v>0.16646699496696366</v>
      </c>
      <c r="AS28" s="182">
        <f t="shared" si="9"/>
        <v>0.17599075068726386</v>
      </c>
      <c r="AT28" s="182">
        <f t="shared" si="9"/>
        <v>0.17928114663065522</v>
      </c>
      <c r="AU28" s="182">
        <f t="shared" si="9"/>
        <v>0.17877954237816956</v>
      </c>
      <c r="AV28" s="182">
        <f t="shared" si="9"/>
        <v>0.1804970211473608</v>
      </c>
      <c r="AW28" s="182">
        <f t="shared" si="9"/>
        <v>0.17988987048079683</v>
      </c>
      <c r="AX28" s="182">
        <f t="shared" si="9"/>
        <v>0.17720820662854264</v>
      </c>
      <c r="AY28" s="182">
        <f t="shared" si="9"/>
        <v>0.17906449352899498</v>
      </c>
      <c r="AZ28" s="182">
        <f t="shared" si="9"/>
        <v>0.17035527176052165</v>
      </c>
      <c r="BA28" s="182">
        <f t="shared" si="9"/>
        <v>0.17416689292661039</v>
      </c>
      <c r="BB28" s="182">
        <f t="shared" si="9"/>
        <v>0.17355191107919324</v>
      </c>
      <c r="BC28" s="182">
        <f t="shared" si="9"/>
        <v>0.17225785140717431</v>
      </c>
      <c r="BD28" s="182">
        <f t="shared" si="9"/>
        <v>0.17579864403004819</v>
      </c>
      <c r="BE28" s="182">
        <f t="shared" si="9"/>
        <v>0.18100717079411624</v>
      </c>
    </row>
    <row r="29" spans="1:57" x14ac:dyDescent="0.25">
      <c r="B29" t="s">
        <v>972</v>
      </c>
      <c r="C29" t="s">
        <v>90</v>
      </c>
      <c r="D29" s="182">
        <f>D$21*D25</f>
        <v>0.14923638023590149</v>
      </c>
      <c r="E29" s="182">
        <f t="shared" ref="E29:BE29" si="10">E$21*E25</f>
        <v>0.16092043023307484</v>
      </c>
      <c r="F29" s="182">
        <f t="shared" si="10"/>
        <v>0.16283999170810948</v>
      </c>
      <c r="G29" s="182">
        <f t="shared" si="10"/>
        <v>0.16749317961997626</v>
      </c>
      <c r="H29" s="182">
        <f t="shared" si="10"/>
        <v>0.17076204754115967</v>
      </c>
      <c r="I29" s="182">
        <f t="shared" si="10"/>
        <v>0.17329609879660857</v>
      </c>
      <c r="J29" s="182">
        <f t="shared" si="10"/>
        <v>0.17449295468899115</v>
      </c>
      <c r="K29" s="182">
        <f t="shared" si="10"/>
        <v>0.17762001728571197</v>
      </c>
      <c r="L29" s="182">
        <f t="shared" si="10"/>
        <v>0.17788962165197464</v>
      </c>
      <c r="M29" s="182">
        <f t="shared" si="10"/>
        <v>0.17540893743643185</v>
      </c>
      <c r="N29" s="182">
        <f t="shared" si="10"/>
        <v>0.17837907455013985</v>
      </c>
      <c r="O29" s="182">
        <f t="shared" si="10"/>
        <v>0.18520033132504013</v>
      </c>
      <c r="P29" s="182">
        <f t="shared" si="10"/>
        <v>0.19806025894342896</v>
      </c>
      <c r="Q29" s="182">
        <f t="shared" si="10"/>
        <v>0.17785997361633954</v>
      </c>
      <c r="R29" s="182">
        <f t="shared" si="10"/>
        <v>0.18492210312140267</v>
      </c>
      <c r="S29" s="182">
        <f t="shared" si="10"/>
        <v>0.18042771450494807</v>
      </c>
      <c r="T29" s="182">
        <f t="shared" si="10"/>
        <v>0.17814060352193525</v>
      </c>
      <c r="U29" s="182">
        <f t="shared" si="10"/>
        <v>0.18822967879313268</v>
      </c>
      <c r="V29" s="182">
        <f t="shared" si="10"/>
        <v>0.19125404262373641</v>
      </c>
      <c r="W29" s="182">
        <f t="shared" si="10"/>
        <v>0.18877053477478381</v>
      </c>
      <c r="X29" s="182">
        <f t="shared" si="10"/>
        <v>0.20498699650958763</v>
      </c>
      <c r="Y29" s="182">
        <f t="shared" si="10"/>
        <v>0.20431749384139145</v>
      </c>
      <c r="Z29" s="182">
        <f t="shared" si="10"/>
        <v>0.21253086917681618</v>
      </c>
      <c r="AA29" s="182">
        <f t="shared" si="10"/>
        <v>0.22055682264132581</v>
      </c>
      <c r="AB29" s="182">
        <f t="shared" si="10"/>
        <v>0.22217137367250192</v>
      </c>
      <c r="AC29" s="182">
        <f t="shared" si="10"/>
        <v>0.22159128429506084</v>
      </c>
      <c r="AD29" s="182">
        <f t="shared" si="10"/>
        <v>0.22890177982817114</v>
      </c>
      <c r="AE29" s="182">
        <f t="shared" si="10"/>
        <v>0.238941122883225</v>
      </c>
      <c r="AF29" s="182">
        <f t="shared" si="10"/>
        <v>0.24426717885185867</v>
      </c>
      <c r="AG29" s="182">
        <f t="shared" si="10"/>
        <v>0.22696691137794123</v>
      </c>
      <c r="AH29" s="182">
        <f t="shared" si="10"/>
        <v>0.23212114601824149</v>
      </c>
      <c r="AI29" s="182">
        <f t="shared" si="10"/>
        <v>0.24423184577502943</v>
      </c>
      <c r="AJ29" s="182">
        <f t="shared" si="10"/>
        <v>0.25045509438158509</v>
      </c>
      <c r="AK29" s="182">
        <f t="shared" si="10"/>
        <v>0.25488507570747565</v>
      </c>
      <c r="AL29" s="182">
        <f t="shared" si="10"/>
        <v>0.26169427985306304</v>
      </c>
      <c r="AM29" s="182">
        <f t="shared" si="10"/>
        <v>0.25858847808301305</v>
      </c>
      <c r="AN29" s="182">
        <f t="shared" si="10"/>
        <v>0.26635057128570494</v>
      </c>
      <c r="AO29" s="182">
        <f t="shared" si="10"/>
        <v>0.27498692565573368</v>
      </c>
      <c r="AP29" s="182">
        <f t="shared" si="10"/>
        <v>0.27999953892471285</v>
      </c>
      <c r="AQ29" s="182">
        <f t="shared" si="10"/>
        <v>0.2739253195018036</v>
      </c>
      <c r="AR29" s="182">
        <f t="shared" si="10"/>
        <v>0.28040186412485552</v>
      </c>
      <c r="AS29" s="182">
        <f t="shared" si="10"/>
        <v>0.29631154395975307</v>
      </c>
      <c r="AT29" s="182">
        <f t="shared" si="10"/>
        <v>0.3022025858343752</v>
      </c>
      <c r="AU29" s="182">
        <f t="shared" si="10"/>
        <v>0.30146502777778089</v>
      </c>
      <c r="AV29" s="182">
        <f t="shared" si="10"/>
        <v>0.30419764925902332</v>
      </c>
      <c r="AW29" s="182">
        <f t="shared" si="10"/>
        <v>0.30331013697462444</v>
      </c>
      <c r="AX29" s="182">
        <f t="shared" si="10"/>
        <v>0.29889571547535237</v>
      </c>
      <c r="AY29" s="182">
        <f t="shared" si="10"/>
        <v>0.30199963420681386</v>
      </c>
      <c r="AZ29" s="182">
        <f t="shared" si="10"/>
        <v>0.28674639651342304</v>
      </c>
      <c r="BA29" s="182">
        <f t="shared" si="10"/>
        <v>0.29324075696150592</v>
      </c>
      <c r="BB29" s="182">
        <f t="shared" si="10"/>
        <v>0.29119269536299708</v>
      </c>
      <c r="BC29" s="182">
        <f t="shared" si="10"/>
        <v>0.29002654804485334</v>
      </c>
      <c r="BD29" s="182">
        <f t="shared" si="10"/>
        <v>0.29564501631015827</v>
      </c>
      <c r="BE29" s="182">
        <f t="shared" si="10"/>
        <v>0.30402525542733638</v>
      </c>
    </row>
    <row r="31" spans="1:57" x14ac:dyDescent="0.25">
      <c r="A31" t="s">
        <v>373</v>
      </c>
      <c r="B31" t="s">
        <v>374</v>
      </c>
      <c r="C31" t="s">
        <v>87</v>
      </c>
      <c r="D31" s="182">
        <f>'3a - LTH MTH1 orig UK data'!C29</f>
        <v>1.1392292803096896E-2</v>
      </c>
      <c r="E31" s="182">
        <f>'3a - LTH MTH1 orig UK data'!D29</f>
        <v>1.1196382058047561E-2</v>
      </c>
      <c r="F31" s="182">
        <f>'3a - LTH MTH1 orig UK data'!E29</f>
        <v>1.3923809389836393E-2</v>
      </c>
      <c r="G31" s="182">
        <f>'3a - LTH MTH1 orig UK data'!F29</f>
        <v>2.1560707329935001E-2</v>
      </c>
      <c r="H31" s="182">
        <f>'3a - LTH MTH1 orig UK data'!G29</f>
        <v>1.4896809699525514E-2</v>
      </c>
      <c r="I31" s="182">
        <f>'3a - LTH MTH1 orig UK data'!H29</f>
        <v>1.5687019146320012E-2</v>
      </c>
      <c r="J31" s="182">
        <f>'3a - LTH MTH1 orig UK data'!I29</f>
        <v>1.3973891483757755E-2</v>
      </c>
      <c r="K31" s="182">
        <f>'3a - LTH MTH1 orig UK data'!J29</f>
        <v>1.2995222748815132E-2</v>
      </c>
      <c r="L31" s="182">
        <f>'3a - LTH MTH1 orig UK data'!K29</f>
        <v>1.65793774346377E-2</v>
      </c>
      <c r="M31" s="182">
        <f>'3a - LTH MTH1 orig UK data'!L29</f>
        <v>1.7630067005788438E-2</v>
      </c>
      <c r="N31" s="182">
        <f>'3a - LTH MTH1 orig UK data'!M29</f>
        <v>1.7849609909188966E-2</v>
      </c>
      <c r="O31" s="182">
        <f>'3a - LTH MTH1 orig UK data'!N29</f>
        <v>1.7439298904525075E-2</v>
      </c>
      <c r="P31" s="182">
        <f>'3a - LTH MTH1 orig UK data'!O29</f>
        <v>1.6267716202630619E-2</v>
      </c>
      <c r="Q31" s="182">
        <f>'3a - LTH MTH1 orig UK data'!P29</f>
        <v>1.6453443637935071E-2</v>
      </c>
      <c r="R31" s="182">
        <f>'3a - LTH MTH1 orig UK data'!Q29</f>
        <v>1.7241125169735437E-2</v>
      </c>
      <c r="S31" s="182">
        <f>'3a - LTH MTH1 orig UK data'!R29</f>
        <v>1.4467923571139667E-2</v>
      </c>
      <c r="T31" s="182">
        <f>'3a - LTH MTH1 orig UK data'!S29</f>
        <v>1.6061768185935084E-2</v>
      </c>
      <c r="U31" s="182">
        <f>'3a - LTH MTH1 orig UK data'!T29</f>
        <v>2.2997207766155308E-2</v>
      </c>
      <c r="V31" s="182">
        <f>'3a - LTH MTH1 orig UK data'!U29</f>
        <v>2.1733277436631983E-2</v>
      </c>
      <c r="W31" s="182">
        <f>'3a - LTH MTH1 orig UK data'!V29</f>
        <v>2.6105216494831759E-2</v>
      </c>
      <c r="X31" s="182">
        <f>'3a - LTH MTH1 orig UK data'!W29</f>
        <v>2.0737045588531823E-2</v>
      </c>
      <c r="Y31" s="182">
        <f>'3a - LTH MTH1 orig UK data'!X29</f>
        <v>1.9996306732926336E-2</v>
      </c>
      <c r="Z31" s="182">
        <f>'3a - LTH MTH1 orig UK data'!Y29</f>
        <v>2.6693179619527874E-2</v>
      </c>
      <c r="AA31" s="182">
        <f>'3a - LTH MTH1 orig UK data'!Z29</f>
        <v>2.4104477526453661E-2</v>
      </c>
      <c r="AB31" s="182">
        <f>'3a - LTH MTH1 orig UK data'!AA29</f>
        <v>2.3518286476628469E-2</v>
      </c>
      <c r="AC31" s="182">
        <f>'3a - LTH MTH1 orig UK data'!AB29</f>
        <v>2.7066397405607501E-2</v>
      </c>
      <c r="AD31" s="182">
        <f>'3a - LTH MTH1 orig UK data'!AC29</f>
        <v>2.8643740155508125E-2</v>
      </c>
      <c r="AE31" s="182">
        <f>'3a - LTH MTH1 orig UK data'!AD29</f>
        <v>2.6753601487794074E-2</v>
      </c>
      <c r="AF31" s="182">
        <f>'3a - LTH MTH1 orig UK data'!AE29</f>
        <v>2.5056742104371199E-2</v>
      </c>
      <c r="AG31" s="182">
        <f>'3a - LTH MTH1 orig UK data'!AF29</f>
        <v>2.2965320284037756E-2</v>
      </c>
      <c r="AH31" s="182">
        <f>'3a - LTH MTH1 orig UK data'!AG29</f>
        <v>2.6210228567026501E-2</v>
      </c>
      <c r="AI31" s="182">
        <f>'3a - LTH MTH1 orig UK data'!AH29</f>
        <v>3.3141992297141439E-2</v>
      </c>
      <c r="AJ31" s="182">
        <f>'3a - LTH MTH1 orig UK data'!AI29</f>
        <v>2.9453881071589312E-2</v>
      </c>
      <c r="AK31" s="182">
        <f>'3a - LTH MTH1 orig UK data'!AJ29</f>
        <v>3.0327733001881324E-2</v>
      </c>
      <c r="AL31" s="182">
        <f>'3a - LTH MTH1 orig UK data'!AK29</f>
        <v>3.2639085670038988E-2</v>
      </c>
      <c r="AM31" s="182">
        <f>'3a - LTH MTH1 orig UK data'!AL29</f>
        <v>2.8545654861391673E-2</v>
      </c>
      <c r="AN31" s="182">
        <f>'3a - LTH MTH1 orig UK data'!AM29</f>
        <v>3.6974754524071965E-2</v>
      </c>
      <c r="AO31" s="182">
        <f>'3a - LTH MTH1 orig UK data'!AN29</f>
        <v>3.708120069391331E-2</v>
      </c>
      <c r="AP31" s="182">
        <f>'3a - LTH MTH1 orig UK data'!AO29</f>
        <v>3.2838439973804173E-2</v>
      </c>
      <c r="AQ31" s="182">
        <f>'3a - LTH MTH1 orig UK data'!AP29</f>
        <v>3.4213972882992418E-2</v>
      </c>
      <c r="AR31" s="182">
        <f>'3a - LTH MTH1 orig UK data'!AQ29</f>
        <v>3.4913761073115203E-2</v>
      </c>
      <c r="AS31" s="182">
        <f>'3a - LTH MTH1 orig UK data'!AR29</f>
        <v>3.7338482343028008E-2</v>
      </c>
      <c r="AT31" s="182">
        <f>'3a - LTH MTH1 orig UK data'!AS29</f>
        <v>3.7313709490196363E-2</v>
      </c>
      <c r="AU31" s="182">
        <f>'3a - LTH MTH1 orig UK data'!AT29</f>
        <v>3.7453688197567496E-2</v>
      </c>
      <c r="AV31" s="182">
        <f>'3a - LTH MTH1 orig UK data'!AU29</f>
        <v>3.7839422483110903E-2</v>
      </c>
      <c r="AW31" s="182">
        <f>'3a - LTH MTH1 orig UK data'!AV29</f>
        <v>3.882688478122117E-2</v>
      </c>
      <c r="AX31" s="182">
        <f>'3a - LTH MTH1 orig UK data'!AW29</f>
        <v>4.0313361861045893E-2</v>
      </c>
      <c r="AY31" s="182">
        <f>'3a - LTH MTH1 orig UK data'!AX29</f>
        <v>3.268125738616303E-2</v>
      </c>
      <c r="AZ31" s="182">
        <f>'3a - LTH MTH1 orig UK data'!AY29</f>
        <v>3.4482415880187481E-2</v>
      </c>
      <c r="BA31" s="182">
        <f>'3a - LTH MTH1 orig UK data'!AZ29</f>
        <v>4.0550389198870246E-2</v>
      </c>
      <c r="BB31" s="182">
        <f>'3a - LTH MTH1 orig UK data'!BA29</f>
        <v>4.3042948903139693E-2</v>
      </c>
      <c r="BC31" s="182">
        <f>'3a - LTH MTH1 orig UK data'!BB29</f>
        <v>4.3206145517149956E-2</v>
      </c>
      <c r="BD31" s="182">
        <f>'3a - LTH MTH1 orig UK data'!BC29</f>
        <v>3.6375279738337062E-2</v>
      </c>
      <c r="BE31" s="182">
        <f>'3a - LTH MTH1 orig UK data'!BD29</f>
        <v>4.0344293337923907E-2</v>
      </c>
    </row>
    <row r="32" spans="1:57" x14ac:dyDescent="0.25">
      <c r="B32" t="s">
        <v>374</v>
      </c>
      <c r="C32" t="s">
        <v>88</v>
      </c>
      <c r="D32" s="182">
        <f>'3a - LTH MTH1 orig UK data'!C30</f>
        <v>0.12212938496583149</v>
      </c>
      <c r="E32" s="182">
        <f>'3a - LTH MTH1 orig UK data'!D30</f>
        <v>0.1237039291169771</v>
      </c>
      <c r="F32" s="182">
        <f>'3a - LTH MTH1 orig UK data'!E30</f>
        <v>0.12760287498325071</v>
      </c>
      <c r="G32" s="182">
        <f>'3a - LTH MTH1 orig UK data'!F30</f>
        <v>0.12978454562508379</v>
      </c>
      <c r="H32" s="182">
        <f>'3a - LTH MTH1 orig UK data'!G30</f>
        <v>0.13031347983384706</v>
      </c>
      <c r="I32" s="182">
        <f>'3a - LTH MTH1 orig UK data'!H30</f>
        <v>0.13301817633659385</v>
      </c>
      <c r="J32" s="182">
        <f>'3a - LTH MTH1 orig UK data'!I30</f>
        <v>0.13425577167358968</v>
      </c>
      <c r="K32" s="182">
        <f>'3a - LTH MTH1 orig UK data'!J30</f>
        <v>0.13568757081602575</v>
      </c>
      <c r="L32" s="182">
        <f>'3a - LTH MTH1 orig UK data'!K30</f>
        <v>0.13816043253383362</v>
      </c>
      <c r="M32" s="182">
        <f>'3a - LTH MTH1 orig UK data'!L30</f>
        <v>0.14048143775961419</v>
      </c>
      <c r="N32" s="182">
        <f>'3a - LTH MTH1 orig UK data'!M30</f>
        <v>0.14217097681897364</v>
      </c>
      <c r="O32" s="182">
        <f>'3a - LTH MTH1 orig UK data'!N30</f>
        <v>0.14431550569476084</v>
      </c>
      <c r="P32" s="182">
        <f>'3a - LTH MTH1 orig UK data'!O30</f>
        <v>0.14681290097815899</v>
      </c>
      <c r="Q32" s="182">
        <f>'3a - LTH MTH1 orig UK data'!P30</f>
        <v>0.14836419201393547</v>
      </c>
      <c r="R32" s="182">
        <f>'3a - LTH MTH1 orig UK data'!Q30</f>
        <v>0.15100834838536784</v>
      </c>
      <c r="S32" s="182">
        <f>'3a - LTH MTH1 orig UK data'!R30</f>
        <v>0.15175018424226189</v>
      </c>
      <c r="T32" s="182">
        <f>'3a - LTH MTH1 orig UK data'!S30</f>
        <v>0.15376314404395022</v>
      </c>
      <c r="U32" s="182">
        <f>'3a - LTH MTH1 orig UK data'!T30</f>
        <v>0.15814709701192559</v>
      </c>
      <c r="V32" s="182">
        <f>'3a - LTH MTH1 orig UK data'!U30</f>
        <v>0.15961953316360719</v>
      </c>
      <c r="W32" s="182">
        <f>'3a - LTH MTH1 orig UK data'!V30</f>
        <v>0.16364857376390204</v>
      </c>
      <c r="X32" s="182">
        <f>'3a - LTH MTH1 orig UK data'!W30</f>
        <v>0.16462003215864937</v>
      </c>
      <c r="Y32" s="182">
        <f>'3a - LTH MTH1 orig UK data'!X30</f>
        <v>0.16650095511188545</v>
      </c>
      <c r="Z32" s="182">
        <f>'3a - LTH MTH1 orig UK data'!Y30</f>
        <v>0.16923710625753732</v>
      </c>
      <c r="AA32" s="182">
        <f>'3a - LTH MTH1 orig UK data'!Z30</f>
        <v>0.17087225807316109</v>
      </c>
      <c r="AB32" s="182">
        <f>'3a - LTH MTH1 orig UK data'!AA30</f>
        <v>0.1737153477153961</v>
      </c>
      <c r="AC32" s="182">
        <f>'3a - LTH MTH1 orig UK data'!AB30</f>
        <v>0.17846509446603251</v>
      </c>
      <c r="AD32" s="182">
        <f>'3a - LTH MTH1 orig UK data'!AC30</f>
        <v>0.17973670105855558</v>
      </c>
      <c r="AE32" s="182">
        <f>'3a - LTH MTH1 orig UK data'!AD30</f>
        <v>0.18099611416320513</v>
      </c>
      <c r="AF32" s="182">
        <f>'3a - LTH MTH1 orig UK data'!AE30</f>
        <v>0.18164612086292375</v>
      </c>
      <c r="AG32" s="182">
        <f>'3a - LTH MTH1 orig UK data'!AF30</f>
        <v>0.1811099423824199</v>
      </c>
      <c r="AH32" s="182">
        <f>'3a - LTH MTH1 orig UK data'!AG30</f>
        <v>0.18264766179820444</v>
      </c>
      <c r="AI32" s="182">
        <f>'3a - LTH MTH1 orig UK data'!AH30</f>
        <v>0.18674795658582338</v>
      </c>
      <c r="AJ32" s="182">
        <f>'3a - LTH MTH1 orig UK data'!AI30</f>
        <v>0.18731930858903928</v>
      </c>
      <c r="AK32" s="182">
        <f>'3a - LTH MTH1 orig UK data'!AJ30</f>
        <v>0.19002505694760827</v>
      </c>
      <c r="AL32" s="182">
        <f>'3a - LTH MTH1 orig UK data'!AK30</f>
        <v>0.19016950288087897</v>
      </c>
      <c r="AM32" s="182">
        <f>'3a - LTH MTH1 orig UK data'!AL30</f>
        <v>0.19035943990352408</v>
      </c>
      <c r="AN32" s="182">
        <f>'3a - LTH MTH1 orig UK data'!AM30</f>
        <v>0.19574809058019568</v>
      </c>
      <c r="AO32" s="182">
        <f>'3a - LTH MTH1 orig UK data'!AN30</f>
        <v>0.19476684979230877</v>
      </c>
      <c r="AP32" s="182">
        <f>'3a - LTH MTH1 orig UK data'!AO30</f>
        <v>0.19599088838268794</v>
      </c>
      <c r="AQ32" s="182">
        <f>'3a - LTH MTH1 orig UK data'!AP30</f>
        <v>0.19658676135602313</v>
      </c>
      <c r="AR32" s="182">
        <f>'3a - LTH MTH1 orig UK data'!AQ30</f>
        <v>0.19866943588369287</v>
      </c>
      <c r="AS32" s="182">
        <f>'3a - LTH MTH1 orig UK data'!AR30</f>
        <v>0.20039126356693016</v>
      </c>
      <c r="AT32" s="182">
        <f>'3a - LTH MTH1 orig UK data'!AS30</f>
        <v>0.20086654160525264</v>
      </c>
      <c r="AU32" s="182">
        <f>'3a - LTH MTH1 orig UK data'!AT30</f>
        <v>0.20160109875385235</v>
      </c>
      <c r="AV32" s="182">
        <f>'3a - LTH MTH1 orig UK data'!AU30</f>
        <v>0.20289963821519502</v>
      </c>
      <c r="AW32" s="182">
        <f>'3a - LTH MTH1 orig UK data'!AV30</f>
        <v>0.20357570682031362</v>
      </c>
      <c r="AX32" s="182">
        <f>'3a - LTH MTH1 orig UK data'!AW30</f>
        <v>0.20406672919737368</v>
      </c>
      <c r="AY32" s="182">
        <f>'3a - LTH MTH1 orig UK data'!AX30</f>
        <v>0.20484255661262218</v>
      </c>
      <c r="AZ32" s="182">
        <f>'3a - LTH MTH1 orig UK data'!AY30</f>
        <v>0.20682594131046492</v>
      </c>
      <c r="BA32" s="182">
        <f>'3a - LTH MTH1 orig UK data'!AZ30</f>
        <v>0.20713520032158647</v>
      </c>
      <c r="BB32" s="182">
        <f>'3a - LTH MTH1 orig UK data'!BA30</f>
        <v>0.20986922149269735</v>
      </c>
      <c r="BC32" s="182">
        <f>'3a - LTH MTH1 orig UK data'!BB30</f>
        <v>0.20809861985796593</v>
      </c>
      <c r="BD32" s="182">
        <f>'3a - LTH MTH1 orig UK data'!BC30</f>
        <v>0.2093345839474742</v>
      </c>
      <c r="BE32" s="182">
        <f>'3a - LTH MTH1 orig UK data'!BD30</f>
        <v>0.21063218544821125</v>
      </c>
    </row>
    <row r="33" spans="1:57" x14ac:dyDescent="0.25">
      <c r="B33" t="s">
        <v>970</v>
      </c>
      <c r="C33" t="s">
        <v>87</v>
      </c>
      <c r="D33" s="182">
        <f>'3a - LTH MTH1 orig UK data'!C59</f>
        <v>0.50580000000000003</v>
      </c>
      <c r="E33" s="182">
        <f>'3a - LTH MTH1 orig UK data'!D59</f>
        <v>0.51331800000000005</v>
      </c>
      <c r="F33" s="182">
        <f>'3a - LTH MTH1 orig UK data'!E59</f>
        <v>0.52095200000000008</v>
      </c>
      <c r="G33" s="182">
        <f>'3a - LTH MTH1 orig UK data'!F59</f>
        <v>0.52870200000000012</v>
      </c>
      <c r="H33" s="182">
        <f>'3a - LTH MTH1 orig UK data'!G59</f>
        <v>0.53656800000000016</v>
      </c>
      <c r="I33" s="182">
        <f>'3a - LTH MTH1 orig UK data'!H59</f>
        <v>0.54455000000000009</v>
      </c>
      <c r="J33" s="182">
        <f>'3a - LTH MTH1 orig UK data'!I59</f>
        <v>0.55264800000000014</v>
      </c>
      <c r="K33" s="182">
        <f>'3a - LTH MTH1 orig UK data'!J59</f>
        <v>0.56086200000000019</v>
      </c>
      <c r="L33" s="182">
        <f>'3a - LTH MTH1 orig UK data'!K59</f>
        <v>0.56919200000000025</v>
      </c>
      <c r="M33" s="182">
        <f>'3a - LTH MTH1 orig UK data'!L59</f>
        <v>0.57763800000000032</v>
      </c>
      <c r="N33" s="182">
        <f>'3a - LTH MTH1 orig UK data'!M59</f>
        <v>0.58620000000000028</v>
      </c>
      <c r="O33" s="182">
        <f>'3a - LTH MTH1 orig UK data'!N59</f>
        <v>0.59487800000000024</v>
      </c>
      <c r="P33" s="182">
        <f>'3a - LTH MTH1 orig UK data'!O59</f>
        <v>0.60367200000000021</v>
      </c>
      <c r="Q33" s="182">
        <f>'3a - LTH MTH1 orig UK data'!P59</f>
        <v>0.61258200000000029</v>
      </c>
      <c r="R33" s="182">
        <f>'3a - LTH MTH1 orig UK data'!Q59</f>
        <v>0.62160800000000038</v>
      </c>
      <c r="S33" s="182">
        <f>'3a - LTH MTH1 orig UK data'!R59</f>
        <v>0.63075000000000037</v>
      </c>
      <c r="T33" s="182">
        <f>'3a - LTH MTH1 orig UK data'!S59</f>
        <v>0.64000800000000035</v>
      </c>
      <c r="U33" s="182">
        <f>'3a - LTH MTH1 orig UK data'!T59</f>
        <v>0.64938200000000035</v>
      </c>
      <c r="V33" s="182">
        <f>'3a - LTH MTH1 orig UK data'!U59</f>
        <v>0.65887200000000035</v>
      </c>
      <c r="W33" s="182">
        <f>'3a - LTH MTH1 orig UK data'!V59</f>
        <v>0.66847800000000035</v>
      </c>
      <c r="X33" s="182">
        <f>'3a - LTH MTH1 orig UK data'!W59</f>
        <v>0.67820000000000036</v>
      </c>
      <c r="Y33" s="182">
        <f>'3a - LTH MTH1 orig UK data'!X59</f>
        <v>0.68803800000000048</v>
      </c>
      <c r="Z33" s="182">
        <f>'3a - LTH MTH1 orig UK data'!Y59</f>
        <v>0.6979920000000005</v>
      </c>
      <c r="AA33" s="182">
        <f>'3a - LTH MTH1 orig UK data'!Z59</f>
        <v>0.70806200000000041</v>
      </c>
      <c r="AB33" s="182">
        <f>'3a - LTH MTH1 orig UK data'!AA59</f>
        <v>0.71824800000000055</v>
      </c>
      <c r="AC33" s="182">
        <f>'3a - LTH MTH1 orig UK data'!AB59</f>
        <v>0.73</v>
      </c>
      <c r="AD33" s="182">
        <f>'3a - LTH MTH1 orig UK data'!AC59</f>
        <v>0.73499999999999999</v>
      </c>
      <c r="AE33" s="182">
        <f>'3a - LTH MTH1 orig UK data'!AD59</f>
        <v>0.74299999999999999</v>
      </c>
      <c r="AF33" s="182">
        <f>'3a - LTH MTH1 orig UK data'!AE59</f>
        <v>0.75</v>
      </c>
      <c r="AG33" s="182">
        <f>'3a - LTH MTH1 orig UK data'!AF59</f>
        <v>0.75700000000000001</v>
      </c>
      <c r="AH33" s="182">
        <f>'3a - LTH MTH1 orig UK data'!AG59</f>
        <v>0.76300000000000001</v>
      </c>
      <c r="AI33" s="182">
        <f>'3a - LTH MTH1 orig UK data'!AH59</f>
        <v>0.77</v>
      </c>
      <c r="AJ33" s="182">
        <f>'3a - LTH MTH1 orig UK data'!AI59</f>
        <v>0.77600000000000002</v>
      </c>
      <c r="AK33" s="182">
        <f>'3a - LTH MTH1 orig UK data'!AJ59</f>
        <v>0.78200000000000003</v>
      </c>
      <c r="AL33" s="182">
        <f>'3a - LTH MTH1 orig UK data'!AK59</f>
        <v>0.79</v>
      </c>
      <c r="AM33" s="182">
        <f>'3a - LTH MTH1 orig UK data'!AL59</f>
        <v>0.79700000000000004</v>
      </c>
      <c r="AN33" s="182">
        <f>'3a - LTH MTH1 orig UK data'!AM59</f>
        <v>0.80400000000000005</v>
      </c>
      <c r="AO33" s="182">
        <f>'3a - LTH MTH1 orig UK data'!AN59</f>
        <v>0.81</v>
      </c>
      <c r="AP33" s="182">
        <f>'3a - LTH MTH1 orig UK data'!AO59</f>
        <v>0.81599999999999995</v>
      </c>
      <c r="AQ33" s="182">
        <f>'3a - LTH MTH1 orig UK data'!AP59</f>
        <v>0.82099999999999995</v>
      </c>
      <c r="AR33" s="182">
        <f>'3a - LTH MTH1 orig UK data'!AQ59</f>
        <v>0.82599999999999996</v>
      </c>
      <c r="AS33" s="182">
        <f>'3a - LTH MTH1 orig UK data'!AR59</f>
        <v>0.83199999999999996</v>
      </c>
      <c r="AT33" s="182">
        <f>'3a - LTH MTH1 orig UK data'!AS59</f>
        <v>0.83699999999999997</v>
      </c>
      <c r="AU33" s="182">
        <f>'3a - LTH MTH1 orig UK data'!AT59</f>
        <v>0.84099999999999997</v>
      </c>
      <c r="AV33" s="182">
        <f>'3a - LTH MTH1 orig UK data'!AU59</f>
        <v>0.84499999999999997</v>
      </c>
      <c r="AW33" s="182">
        <f>'3a - LTH MTH1 orig UK data'!AV59</f>
        <v>0.84899999999999998</v>
      </c>
      <c r="AX33" s="182">
        <f>'3a - LTH MTH1 orig UK data'!AW59</f>
        <v>0.85199999999999998</v>
      </c>
      <c r="AY33" s="182">
        <f>'3a - LTH MTH1 orig UK data'!AX59</f>
        <v>0.85499999999999998</v>
      </c>
      <c r="AZ33" s="182">
        <f>'3a - LTH MTH1 orig UK data'!AY59</f>
        <v>0.85799999999999998</v>
      </c>
      <c r="BA33" s="182">
        <f>'3a - LTH MTH1 orig UK data'!AZ59</f>
        <v>0.86</v>
      </c>
      <c r="BB33" s="182">
        <f>'3a - LTH MTH1 orig UK data'!BA59</f>
        <v>0.86199999999999999</v>
      </c>
      <c r="BC33" s="182">
        <f>'3a - LTH MTH1 orig UK data'!BB59</f>
        <v>0.86399999999999999</v>
      </c>
      <c r="BD33" s="182">
        <f>'3a - LTH MTH1 orig UK data'!BC59</f>
        <v>0.86599999999999999</v>
      </c>
      <c r="BE33" s="182">
        <f>'3a - LTH MTH1 orig UK data'!BD59</f>
        <v>0.86799999999999999</v>
      </c>
    </row>
    <row r="34" spans="1:57" x14ac:dyDescent="0.25">
      <c r="B34" t="s">
        <v>970</v>
      </c>
      <c r="C34" t="s">
        <v>88</v>
      </c>
      <c r="D34" s="182">
        <f>'3a - LTH MTH1 orig UK data'!C60</f>
        <v>0.50580000000000003</v>
      </c>
      <c r="E34" s="182">
        <f>'3a - LTH MTH1 orig UK data'!D60</f>
        <v>0.51331800000000005</v>
      </c>
      <c r="F34" s="182">
        <f>'3a - LTH MTH1 orig UK data'!E60</f>
        <v>0.52095200000000008</v>
      </c>
      <c r="G34" s="182">
        <f>'3a - LTH MTH1 orig UK data'!F60</f>
        <v>0.52870200000000012</v>
      </c>
      <c r="H34" s="182">
        <f>'3a - LTH MTH1 orig UK data'!G60</f>
        <v>0.53656800000000016</v>
      </c>
      <c r="I34" s="182">
        <f>'3a - LTH MTH1 orig UK data'!H60</f>
        <v>0.54455000000000009</v>
      </c>
      <c r="J34" s="182">
        <f>'3a - LTH MTH1 orig UK data'!I60</f>
        <v>0.55264800000000014</v>
      </c>
      <c r="K34" s="182">
        <f>'3a - LTH MTH1 orig UK data'!J60</f>
        <v>0.56086200000000019</v>
      </c>
      <c r="L34" s="182">
        <f>'3a - LTH MTH1 orig UK data'!K60</f>
        <v>0.56919200000000025</v>
      </c>
      <c r="M34" s="182">
        <f>'3a - LTH MTH1 orig UK data'!L60</f>
        <v>0.57763800000000032</v>
      </c>
      <c r="N34" s="182">
        <f>'3a - LTH MTH1 orig UK data'!M60</f>
        <v>0.58620000000000028</v>
      </c>
      <c r="O34" s="182">
        <f>'3a - LTH MTH1 orig UK data'!N60</f>
        <v>0.59487800000000024</v>
      </c>
      <c r="P34" s="182">
        <f>'3a - LTH MTH1 orig UK data'!O60</f>
        <v>0.60367200000000021</v>
      </c>
      <c r="Q34" s="182">
        <f>'3a - LTH MTH1 orig UK data'!P60</f>
        <v>0.61258200000000029</v>
      </c>
      <c r="R34" s="182">
        <f>'3a - LTH MTH1 orig UK data'!Q60</f>
        <v>0.62160800000000038</v>
      </c>
      <c r="S34" s="182">
        <f>'3a - LTH MTH1 orig UK data'!R60</f>
        <v>0.63075000000000037</v>
      </c>
      <c r="T34" s="182">
        <f>'3a - LTH MTH1 orig UK data'!S60</f>
        <v>0.64000800000000035</v>
      </c>
      <c r="U34" s="182">
        <f>'3a - LTH MTH1 orig UK data'!T60</f>
        <v>0.64938200000000035</v>
      </c>
      <c r="V34" s="182">
        <f>'3a - LTH MTH1 orig UK data'!U60</f>
        <v>0.65887200000000035</v>
      </c>
      <c r="W34" s="182">
        <f>'3a - LTH MTH1 orig UK data'!V60</f>
        <v>0.66847800000000035</v>
      </c>
      <c r="X34" s="182">
        <f>'3a - LTH MTH1 orig UK data'!W60</f>
        <v>0.67820000000000036</v>
      </c>
      <c r="Y34" s="182">
        <f>'3a - LTH MTH1 orig UK data'!X60</f>
        <v>0.68803800000000048</v>
      </c>
      <c r="Z34" s="182">
        <f>'3a - LTH MTH1 orig UK data'!Y60</f>
        <v>0.6979920000000005</v>
      </c>
      <c r="AA34" s="182">
        <f>'3a - LTH MTH1 orig UK data'!Z60</f>
        <v>0.70806200000000041</v>
      </c>
      <c r="AB34" s="182">
        <f>'3a - LTH MTH1 orig UK data'!AA60</f>
        <v>0.71824800000000055</v>
      </c>
      <c r="AC34" s="182">
        <f>'3a - LTH MTH1 orig UK data'!AB60</f>
        <v>0.73</v>
      </c>
      <c r="AD34" s="182">
        <f>'3a - LTH MTH1 orig UK data'!AC60</f>
        <v>0.73499999999999999</v>
      </c>
      <c r="AE34" s="182">
        <f>'3a - LTH MTH1 orig UK data'!AD60</f>
        <v>0.74299999999999999</v>
      </c>
      <c r="AF34" s="182">
        <f>'3a - LTH MTH1 orig UK data'!AE60</f>
        <v>0.75</v>
      </c>
      <c r="AG34" s="182">
        <f>'3a - LTH MTH1 orig UK data'!AF60</f>
        <v>0.75700000000000001</v>
      </c>
      <c r="AH34" s="182">
        <f>'3a - LTH MTH1 orig UK data'!AG60</f>
        <v>0.76300000000000001</v>
      </c>
      <c r="AI34" s="182">
        <f>'3a - LTH MTH1 orig UK data'!AH60</f>
        <v>0.77</v>
      </c>
      <c r="AJ34" s="182">
        <f>'3a - LTH MTH1 orig UK data'!AI60</f>
        <v>0.77600000000000002</v>
      </c>
      <c r="AK34" s="182">
        <f>'3a - LTH MTH1 orig UK data'!AJ60</f>
        <v>0.78200000000000003</v>
      </c>
      <c r="AL34" s="182">
        <f>'3a - LTH MTH1 orig UK data'!AK60</f>
        <v>0.79</v>
      </c>
      <c r="AM34" s="182">
        <f>'3a - LTH MTH1 orig UK data'!AL60</f>
        <v>0.79700000000000004</v>
      </c>
      <c r="AN34" s="182">
        <f>'3a - LTH MTH1 orig UK data'!AM60</f>
        <v>0.80400000000000005</v>
      </c>
      <c r="AO34" s="182">
        <f>'3a - LTH MTH1 orig UK data'!AN60</f>
        <v>0.81</v>
      </c>
      <c r="AP34" s="182">
        <f>'3a - LTH MTH1 orig UK data'!AO60</f>
        <v>0.81599999999999995</v>
      </c>
      <c r="AQ34" s="182">
        <f>'3a - LTH MTH1 orig UK data'!AP60</f>
        <v>0.82099999999999995</v>
      </c>
      <c r="AR34" s="182">
        <f>'3a - LTH MTH1 orig UK data'!AQ60</f>
        <v>0.82599999999999996</v>
      </c>
      <c r="AS34" s="182">
        <f>'3a - LTH MTH1 orig UK data'!AR60</f>
        <v>0.83199999999999996</v>
      </c>
      <c r="AT34" s="182">
        <f>'3a - LTH MTH1 orig UK data'!AS60</f>
        <v>0.83699999999999997</v>
      </c>
      <c r="AU34" s="182">
        <f>'3a - LTH MTH1 orig UK data'!AT60</f>
        <v>0.84099999999999997</v>
      </c>
      <c r="AV34" s="182">
        <f>'3a - LTH MTH1 orig UK data'!AU60</f>
        <v>0.84499999999999997</v>
      </c>
      <c r="AW34" s="182">
        <f>'3a - LTH MTH1 orig UK data'!AV60</f>
        <v>0.84899999999999998</v>
      </c>
      <c r="AX34" s="182">
        <f>'3a - LTH MTH1 orig UK data'!AW60</f>
        <v>0.85199999999999998</v>
      </c>
      <c r="AY34" s="182">
        <f>'3a - LTH MTH1 orig UK data'!AX60</f>
        <v>0.85499999999999998</v>
      </c>
      <c r="AZ34" s="182">
        <f>'3a - LTH MTH1 orig UK data'!AY60</f>
        <v>0.85799999999999998</v>
      </c>
      <c r="BA34" s="182">
        <f>'3a - LTH MTH1 orig UK data'!AZ60</f>
        <v>0.86</v>
      </c>
      <c r="BB34" s="182">
        <f>'3a - LTH MTH1 orig UK data'!BA60</f>
        <v>0.86199999999999999</v>
      </c>
      <c r="BC34" s="182">
        <f>'3a - LTH MTH1 orig UK data'!BB60</f>
        <v>0.86399999999999999</v>
      </c>
      <c r="BD34" s="182">
        <f>'3a - LTH MTH1 orig UK data'!BC60</f>
        <v>0.86599999999999999</v>
      </c>
      <c r="BE34" s="182">
        <f>'3a - LTH MTH1 orig UK data'!BD60</f>
        <v>0.86799999999999999</v>
      </c>
    </row>
    <row r="35" spans="1:57" x14ac:dyDescent="0.25">
      <c r="B35" t="s">
        <v>971</v>
      </c>
      <c r="C35" t="s">
        <v>87</v>
      </c>
      <c r="D35" s="182">
        <f t="shared" ref="D35:AI35" si="11">D31/D33</f>
        <v>2.2523315150448586E-2</v>
      </c>
      <c r="E35" s="182">
        <f t="shared" si="11"/>
        <v>2.1811785400176031E-2</v>
      </c>
      <c r="F35" s="182">
        <f t="shared" si="11"/>
        <v>2.6727624406541084E-2</v>
      </c>
      <c r="G35" s="182">
        <f t="shared" si="11"/>
        <v>4.0780453506767511E-2</v>
      </c>
      <c r="H35" s="182">
        <f t="shared" si="11"/>
        <v>2.7763134774204778E-2</v>
      </c>
      <c r="I35" s="182">
        <f t="shared" si="11"/>
        <v>2.8807307219392175E-2</v>
      </c>
      <c r="J35" s="182">
        <f t="shared" si="11"/>
        <v>2.528533801580346E-2</v>
      </c>
      <c r="K35" s="182">
        <f t="shared" si="11"/>
        <v>2.3170089520800352E-2</v>
      </c>
      <c r="L35" s="182">
        <f t="shared" si="11"/>
        <v>2.9127917178452426E-2</v>
      </c>
      <c r="M35" s="182">
        <f t="shared" si="11"/>
        <v>3.0520961234871025E-2</v>
      </c>
      <c r="N35" s="182">
        <f t="shared" si="11"/>
        <v>3.0449692782649196E-2</v>
      </c>
      <c r="O35" s="182">
        <f t="shared" si="11"/>
        <v>2.9315757019968917E-2</v>
      </c>
      <c r="P35" s="182">
        <f t="shared" si="11"/>
        <v>2.6947938951335515E-2</v>
      </c>
      <c r="Q35" s="182">
        <f t="shared" si="11"/>
        <v>2.685916928335319E-2</v>
      </c>
      <c r="R35" s="182">
        <f t="shared" si="11"/>
        <v>2.7736330886564242E-2</v>
      </c>
      <c r="S35" s="182">
        <f t="shared" si="11"/>
        <v>2.2937651321664143E-2</v>
      </c>
      <c r="T35" s="182">
        <f t="shared" si="11"/>
        <v>2.5096199088034954E-2</v>
      </c>
      <c r="U35" s="182">
        <f t="shared" si="11"/>
        <v>3.5413990172433629E-2</v>
      </c>
      <c r="V35" s="182">
        <f t="shared" si="11"/>
        <v>3.2985583598380219E-2</v>
      </c>
      <c r="W35" s="182">
        <f t="shared" si="11"/>
        <v>3.9051721215704549E-2</v>
      </c>
      <c r="X35" s="182">
        <f t="shared" si="11"/>
        <v>3.0576593318389578E-2</v>
      </c>
      <c r="Y35" s="182">
        <f t="shared" si="11"/>
        <v>2.9062794108648538E-2</v>
      </c>
      <c r="Z35" s="182">
        <f t="shared" si="11"/>
        <v>3.8242815991483936E-2</v>
      </c>
      <c r="AA35" s="182">
        <f t="shared" si="11"/>
        <v>3.4042891055378832E-2</v>
      </c>
      <c r="AB35" s="182">
        <f t="shared" si="11"/>
        <v>3.2743963751557192E-2</v>
      </c>
      <c r="AC35" s="182">
        <f t="shared" si="11"/>
        <v>3.7077256720010277E-2</v>
      </c>
      <c r="AD35" s="182">
        <f t="shared" si="11"/>
        <v>3.8971075041507652E-2</v>
      </c>
      <c r="AE35" s="182">
        <f t="shared" si="11"/>
        <v>3.600753901452769E-2</v>
      </c>
      <c r="AF35" s="182">
        <f t="shared" si="11"/>
        <v>3.3408989472494932E-2</v>
      </c>
      <c r="AG35" s="182">
        <f t="shared" si="11"/>
        <v>3.0337279107051196E-2</v>
      </c>
      <c r="AH35" s="182">
        <f t="shared" si="11"/>
        <v>3.4351544648789645E-2</v>
      </c>
      <c r="AI35" s="182">
        <f t="shared" si="11"/>
        <v>4.3041548437846022E-2</v>
      </c>
      <c r="AJ35" s="182">
        <f t="shared" ref="AJ35:BE35" si="12">AJ31/AJ33</f>
        <v>3.795603230874911E-2</v>
      </c>
      <c r="AK35" s="182">
        <f t="shared" si="12"/>
        <v>3.8782267265832893E-2</v>
      </c>
      <c r="AL35" s="182">
        <f t="shared" si="12"/>
        <v>4.1315298316505045E-2</v>
      </c>
      <c r="AM35" s="182">
        <f t="shared" si="12"/>
        <v>3.581638000174614E-2</v>
      </c>
      <c r="AN35" s="182">
        <f t="shared" si="12"/>
        <v>4.5988500651830799E-2</v>
      </c>
      <c r="AO35" s="182">
        <f t="shared" si="12"/>
        <v>4.5779260115942355E-2</v>
      </c>
      <c r="AP35" s="182">
        <f t="shared" si="12"/>
        <v>4.0243186242407081E-2</v>
      </c>
      <c r="AQ35" s="182">
        <f t="shared" si="12"/>
        <v>4.1673535789272131E-2</v>
      </c>
      <c r="AR35" s="182">
        <f t="shared" si="12"/>
        <v>4.2268475875442135E-2</v>
      </c>
      <c r="AS35" s="182">
        <f t="shared" si="12"/>
        <v>4.4877983585370207E-2</v>
      </c>
      <c r="AT35" s="182">
        <f t="shared" si="12"/>
        <v>4.4580298076698166E-2</v>
      </c>
      <c r="AU35" s="182">
        <f t="shared" si="12"/>
        <v>4.4534706536941138E-2</v>
      </c>
      <c r="AV35" s="182">
        <f t="shared" si="12"/>
        <v>4.4780381636817641E-2</v>
      </c>
      <c r="AW35" s="182">
        <f t="shared" si="12"/>
        <v>4.5732490908387713E-2</v>
      </c>
      <c r="AX35" s="182">
        <f t="shared" si="12"/>
        <v>4.7316152419067954E-2</v>
      </c>
      <c r="AY35" s="182">
        <f t="shared" si="12"/>
        <v>3.8223692849313484E-2</v>
      </c>
      <c r="AZ35" s="182">
        <f t="shared" si="12"/>
        <v>4.0189295897654409E-2</v>
      </c>
      <c r="BA35" s="182">
        <f t="shared" si="12"/>
        <v>4.7151615347523546E-2</v>
      </c>
      <c r="BB35" s="182">
        <f t="shared" si="12"/>
        <v>4.9933815432876671E-2</v>
      </c>
      <c r="BC35" s="182">
        <f t="shared" si="12"/>
        <v>5.0007112867071712E-2</v>
      </c>
      <c r="BD35" s="182">
        <f t="shared" si="12"/>
        <v>4.200378722671716E-2</v>
      </c>
      <c r="BE35" s="182">
        <f t="shared" si="12"/>
        <v>4.6479600619728001E-2</v>
      </c>
    </row>
    <row r="36" spans="1:57" x14ac:dyDescent="0.25">
      <c r="B36" t="s">
        <v>971</v>
      </c>
      <c r="C36" t="s">
        <v>88</v>
      </c>
      <c r="D36" s="182">
        <f t="shared" ref="D36:AI36" si="13">D32/D33</f>
        <v>0.24145785876993175</v>
      </c>
      <c r="E36" s="182">
        <f t="shared" si="13"/>
        <v>0.24098887846710437</v>
      </c>
      <c r="F36" s="182">
        <f t="shared" si="13"/>
        <v>0.24494171244807716</v>
      </c>
      <c r="G36" s="182">
        <f t="shared" si="13"/>
        <v>0.24547768993702268</v>
      </c>
      <c r="H36" s="182">
        <f t="shared" si="13"/>
        <v>0.2428647996784136</v>
      </c>
      <c r="I36" s="182">
        <f t="shared" si="13"/>
        <v>0.2442717405868953</v>
      </c>
      <c r="J36" s="182">
        <f t="shared" si="13"/>
        <v>0.24293179686453156</v>
      </c>
      <c r="K36" s="182">
        <f t="shared" si="13"/>
        <v>0.24192683907275891</v>
      </c>
      <c r="L36" s="182">
        <f t="shared" si="13"/>
        <v>0.24273080530617711</v>
      </c>
      <c r="M36" s="182">
        <f t="shared" si="13"/>
        <v>0.24319978560900446</v>
      </c>
      <c r="N36" s="182">
        <f t="shared" si="13"/>
        <v>0.24252981374782254</v>
      </c>
      <c r="O36" s="182">
        <f t="shared" si="13"/>
        <v>0.24259681093394073</v>
      </c>
      <c r="P36" s="182">
        <f t="shared" si="13"/>
        <v>0.24319978560900446</v>
      </c>
      <c r="Q36" s="182">
        <f t="shared" si="13"/>
        <v>0.24219482781723164</v>
      </c>
      <c r="R36" s="182">
        <f t="shared" si="13"/>
        <v>0.24293179686453156</v>
      </c>
      <c r="S36" s="182">
        <f t="shared" si="13"/>
        <v>0.24058689535039524</v>
      </c>
      <c r="T36" s="182">
        <f t="shared" si="13"/>
        <v>0.24025190941980434</v>
      </c>
      <c r="U36" s="182">
        <f t="shared" si="13"/>
        <v>0.24353477153959535</v>
      </c>
      <c r="V36" s="182">
        <f t="shared" si="13"/>
        <v>0.24226182500334983</v>
      </c>
      <c r="W36" s="182">
        <f t="shared" si="13"/>
        <v>0.24480771807584087</v>
      </c>
      <c r="X36" s="182">
        <f t="shared" si="13"/>
        <v>0.24273080530617705</v>
      </c>
      <c r="Y36" s="182">
        <f t="shared" si="13"/>
        <v>0.24199383625887719</v>
      </c>
      <c r="Z36" s="182">
        <f t="shared" si="13"/>
        <v>0.24246281656170443</v>
      </c>
      <c r="AA36" s="182">
        <f t="shared" si="13"/>
        <v>0.24132386439769538</v>
      </c>
      <c r="AB36" s="182">
        <f t="shared" si="13"/>
        <v>0.24185984188664078</v>
      </c>
      <c r="AC36" s="182">
        <f t="shared" si="13"/>
        <v>0.24447273214525</v>
      </c>
      <c r="AD36" s="182">
        <f t="shared" si="13"/>
        <v>0.24453972933136814</v>
      </c>
      <c r="AE36" s="182">
        <f t="shared" si="13"/>
        <v>0.24360176872571351</v>
      </c>
      <c r="AF36" s="182">
        <f t="shared" si="13"/>
        <v>0.24219482781723167</v>
      </c>
      <c r="AG36" s="182">
        <f t="shared" si="13"/>
        <v>0.23924695162803156</v>
      </c>
      <c r="AH36" s="182">
        <f t="shared" si="13"/>
        <v>0.23938094600026794</v>
      </c>
      <c r="AI36" s="182">
        <f t="shared" si="13"/>
        <v>0.24252981374782256</v>
      </c>
      <c r="AJ36" s="182">
        <f t="shared" ref="AJ36:BE36" si="14">AJ32/AJ33</f>
        <v>0.24139086158381351</v>
      </c>
      <c r="AK36" s="182">
        <f t="shared" si="14"/>
        <v>0.24299879405064995</v>
      </c>
      <c r="AL36" s="182">
        <f t="shared" si="14"/>
        <v>0.24072088972263159</v>
      </c>
      <c r="AM36" s="182">
        <f t="shared" si="14"/>
        <v>0.23884496851132256</v>
      </c>
      <c r="AN36" s="182">
        <f t="shared" si="14"/>
        <v>0.24346777435347719</v>
      </c>
      <c r="AO36" s="182">
        <f t="shared" si="14"/>
        <v>0.24045290097815897</v>
      </c>
      <c r="AP36" s="182">
        <f t="shared" si="14"/>
        <v>0.24018491223368621</v>
      </c>
      <c r="AQ36" s="182">
        <f t="shared" si="14"/>
        <v>0.23944794318638629</v>
      </c>
      <c r="AR36" s="182">
        <f t="shared" si="14"/>
        <v>0.2405198981642771</v>
      </c>
      <c r="AS36" s="182">
        <f t="shared" si="14"/>
        <v>0.24085488409486799</v>
      </c>
      <c r="AT36" s="182">
        <f t="shared" si="14"/>
        <v>0.23998392067533172</v>
      </c>
      <c r="AU36" s="182">
        <f t="shared" si="14"/>
        <v>0.23971593193085891</v>
      </c>
      <c r="AV36" s="182">
        <f t="shared" si="14"/>
        <v>0.24011791504756808</v>
      </c>
      <c r="AW36" s="182">
        <f t="shared" si="14"/>
        <v>0.23978292911697718</v>
      </c>
      <c r="AX36" s="182">
        <f t="shared" si="14"/>
        <v>0.23951494037250431</v>
      </c>
      <c r="AY36" s="182">
        <f t="shared" si="14"/>
        <v>0.23958193755862245</v>
      </c>
      <c r="AZ36" s="182">
        <f t="shared" si="14"/>
        <v>0.24105587565322251</v>
      </c>
      <c r="BA36" s="182">
        <f t="shared" si="14"/>
        <v>0.24085488409486799</v>
      </c>
      <c r="BB36" s="182">
        <f t="shared" si="14"/>
        <v>0.24346777435347722</v>
      </c>
      <c r="BC36" s="182">
        <f t="shared" si="14"/>
        <v>0.24085488409486799</v>
      </c>
      <c r="BD36" s="182">
        <f t="shared" si="14"/>
        <v>0.2417258475144044</v>
      </c>
      <c r="BE36" s="182">
        <f t="shared" si="14"/>
        <v>0.24266380812005903</v>
      </c>
    </row>
    <row r="37" spans="1:57" x14ac:dyDescent="0.25">
      <c r="B37" t="s">
        <v>972</v>
      </c>
      <c r="C37" t="s">
        <v>87</v>
      </c>
      <c r="D37" s="182">
        <f>D33*D35</f>
        <v>1.1392292803096896E-2</v>
      </c>
      <c r="E37" s="182">
        <f t="shared" ref="E37:BE37" si="15">E33*E35</f>
        <v>1.1196382058047561E-2</v>
      </c>
      <c r="F37" s="182">
        <f t="shared" si="15"/>
        <v>1.3923809389836393E-2</v>
      </c>
      <c r="G37" s="182">
        <f t="shared" si="15"/>
        <v>2.1560707329935001E-2</v>
      </c>
      <c r="H37" s="182">
        <f t="shared" si="15"/>
        <v>1.4896809699525514E-2</v>
      </c>
      <c r="I37" s="182">
        <f t="shared" si="15"/>
        <v>1.5687019146320012E-2</v>
      </c>
      <c r="J37" s="182">
        <f t="shared" si="15"/>
        <v>1.3973891483757755E-2</v>
      </c>
      <c r="K37" s="182">
        <f t="shared" si="15"/>
        <v>1.2995222748815132E-2</v>
      </c>
      <c r="L37" s="182">
        <f t="shared" si="15"/>
        <v>1.65793774346377E-2</v>
      </c>
      <c r="M37" s="182">
        <f t="shared" si="15"/>
        <v>1.7630067005788438E-2</v>
      </c>
      <c r="N37" s="182">
        <f t="shared" si="15"/>
        <v>1.7849609909188966E-2</v>
      </c>
      <c r="O37" s="182">
        <f t="shared" si="15"/>
        <v>1.7439298904525075E-2</v>
      </c>
      <c r="P37" s="182">
        <f t="shared" si="15"/>
        <v>1.6267716202630619E-2</v>
      </c>
      <c r="Q37" s="182">
        <f t="shared" si="15"/>
        <v>1.6453443637935071E-2</v>
      </c>
      <c r="R37" s="182">
        <f t="shared" si="15"/>
        <v>1.7241125169735437E-2</v>
      </c>
      <c r="S37" s="182">
        <f t="shared" si="15"/>
        <v>1.4467923571139667E-2</v>
      </c>
      <c r="T37" s="182">
        <f t="shared" si="15"/>
        <v>1.6061768185935084E-2</v>
      </c>
      <c r="U37" s="182">
        <f t="shared" si="15"/>
        <v>2.2997207766155308E-2</v>
      </c>
      <c r="V37" s="182">
        <f t="shared" si="15"/>
        <v>2.1733277436631983E-2</v>
      </c>
      <c r="W37" s="182">
        <f t="shared" si="15"/>
        <v>2.6105216494831759E-2</v>
      </c>
      <c r="X37" s="182">
        <f t="shared" si="15"/>
        <v>2.0737045588531823E-2</v>
      </c>
      <c r="Y37" s="182">
        <f t="shared" si="15"/>
        <v>1.9996306732926336E-2</v>
      </c>
      <c r="Z37" s="182">
        <f t="shared" si="15"/>
        <v>2.6693179619527874E-2</v>
      </c>
      <c r="AA37" s="182">
        <f t="shared" si="15"/>
        <v>2.4104477526453661E-2</v>
      </c>
      <c r="AB37" s="182">
        <f t="shared" si="15"/>
        <v>2.3518286476628469E-2</v>
      </c>
      <c r="AC37" s="182">
        <f t="shared" si="15"/>
        <v>2.7066397405607501E-2</v>
      </c>
      <c r="AD37" s="182">
        <f t="shared" si="15"/>
        <v>2.8643740155508125E-2</v>
      </c>
      <c r="AE37" s="182">
        <f t="shared" si="15"/>
        <v>2.6753601487794074E-2</v>
      </c>
      <c r="AF37" s="182">
        <f t="shared" si="15"/>
        <v>2.5056742104371199E-2</v>
      </c>
      <c r="AG37" s="182">
        <f t="shared" si="15"/>
        <v>2.2965320284037756E-2</v>
      </c>
      <c r="AH37" s="182">
        <f t="shared" si="15"/>
        <v>2.6210228567026501E-2</v>
      </c>
      <c r="AI37" s="182">
        <f t="shared" si="15"/>
        <v>3.3141992297141439E-2</v>
      </c>
      <c r="AJ37" s="182">
        <f t="shared" si="15"/>
        <v>2.9453881071589312E-2</v>
      </c>
      <c r="AK37" s="182">
        <f t="shared" si="15"/>
        <v>3.0327733001881324E-2</v>
      </c>
      <c r="AL37" s="182">
        <f t="shared" si="15"/>
        <v>3.2639085670038988E-2</v>
      </c>
      <c r="AM37" s="182">
        <f t="shared" si="15"/>
        <v>2.8545654861391673E-2</v>
      </c>
      <c r="AN37" s="182">
        <f t="shared" si="15"/>
        <v>3.6974754524071965E-2</v>
      </c>
      <c r="AO37" s="182">
        <f t="shared" si="15"/>
        <v>3.708120069391331E-2</v>
      </c>
      <c r="AP37" s="182">
        <f t="shared" si="15"/>
        <v>3.2838439973804173E-2</v>
      </c>
      <c r="AQ37" s="182">
        <f t="shared" si="15"/>
        <v>3.4213972882992418E-2</v>
      </c>
      <c r="AR37" s="182">
        <f t="shared" si="15"/>
        <v>3.4913761073115203E-2</v>
      </c>
      <c r="AS37" s="182">
        <f t="shared" si="15"/>
        <v>3.7338482343028008E-2</v>
      </c>
      <c r="AT37" s="182">
        <f t="shared" si="15"/>
        <v>3.7313709490196363E-2</v>
      </c>
      <c r="AU37" s="182">
        <f t="shared" si="15"/>
        <v>3.7453688197567496E-2</v>
      </c>
      <c r="AV37" s="182">
        <f t="shared" si="15"/>
        <v>3.7839422483110903E-2</v>
      </c>
      <c r="AW37" s="182">
        <f t="shared" si="15"/>
        <v>3.882688478122117E-2</v>
      </c>
      <c r="AX37" s="182">
        <f t="shared" si="15"/>
        <v>4.0313361861045893E-2</v>
      </c>
      <c r="AY37" s="182">
        <f t="shared" si="15"/>
        <v>3.268125738616303E-2</v>
      </c>
      <c r="AZ37" s="182">
        <f t="shared" si="15"/>
        <v>3.4482415880187481E-2</v>
      </c>
      <c r="BA37" s="182">
        <f t="shared" si="15"/>
        <v>4.0550389198870246E-2</v>
      </c>
      <c r="BB37" s="182">
        <f t="shared" si="15"/>
        <v>4.3042948903139693E-2</v>
      </c>
      <c r="BC37" s="182">
        <f t="shared" si="15"/>
        <v>4.3206145517149956E-2</v>
      </c>
      <c r="BD37" s="182">
        <f t="shared" si="15"/>
        <v>3.6375279738337062E-2</v>
      </c>
      <c r="BE37" s="182">
        <f t="shared" si="15"/>
        <v>4.0344293337923907E-2</v>
      </c>
    </row>
    <row r="38" spans="1:57" x14ac:dyDescent="0.25">
      <c r="B38" t="s">
        <v>972</v>
      </c>
      <c r="C38" t="s">
        <v>88</v>
      </c>
      <c r="D38" s="182">
        <f>D34*D36</f>
        <v>0.12212938496583149</v>
      </c>
      <c r="E38" s="182">
        <f t="shared" ref="E38:BE38" si="16">E34*E36</f>
        <v>0.1237039291169771</v>
      </c>
      <c r="F38" s="182">
        <f t="shared" si="16"/>
        <v>0.12760287498325071</v>
      </c>
      <c r="G38" s="182">
        <f t="shared" si="16"/>
        <v>0.12978454562508379</v>
      </c>
      <c r="H38" s="182">
        <f t="shared" si="16"/>
        <v>0.13031347983384706</v>
      </c>
      <c r="I38" s="182">
        <f t="shared" si="16"/>
        <v>0.13301817633659385</v>
      </c>
      <c r="J38" s="182">
        <f t="shared" si="16"/>
        <v>0.13425577167358968</v>
      </c>
      <c r="K38" s="182">
        <f t="shared" si="16"/>
        <v>0.13568757081602575</v>
      </c>
      <c r="L38" s="182">
        <f t="shared" si="16"/>
        <v>0.13816043253383362</v>
      </c>
      <c r="M38" s="182">
        <f t="shared" si="16"/>
        <v>0.14048143775961419</v>
      </c>
      <c r="N38" s="182">
        <f t="shared" si="16"/>
        <v>0.14217097681897364</v>
      </c>
      <c r="O38" s="182">
        <f t="shared" si="16"/>
        <v>0.14431550569476084</v>
      </c>
      <c r="P38" s="182">
        <f t="shared" si="16"/>
        <v>0.14681290097815899</v>
      </c>
      <c r="Q38" s="182">
        <f t="shared" si="16"/>
        <v>0.14836419201393547</v>
      </c>
      <c r="R38" s="182">
        <f t="shared" si="16"/>
        <v>0.15100834838536784</v>
      </c>
      <c r="S38" s="182">
        <f t="shared" si="16"/>
        <v>0.15175018424226189</v>
      </c>
      <c r="T38" s="182">
        <f t="shared" si="16"/>
        <v>0.15376314404395022</v>
      </c>
      <c r="U38" s="182">
        <f t="shared" si="16"/>
        <v>0.15814709701192559</v>
      </c>
      <c r="V38" s="182">
        <f t="shared" si="16"/>
        <v>0.15961953316360719</v>
      </c>
      <c r="W38" s="182">
        <f t="shared" si="16"/>
        <v>0.16364857376390204</v>
      </c>
      <c r="X38" s="182">
        <f t="shared" si="16"/>
        <v>0.16462003215864937</v>
      </c>
      <c r="Y38" s="182">
        <f t="shared" si="16"/>
        <v>0.16650095511188545</v>
      </c>
      <c r="Z38" s="182">
        <f t="shared" si="16"/>
        <v>0.16923710625753732</v>
      </c>
      <c r="AA38" s="182">
        <f t="shared" si="16"/>
        <v>0.17087225807316109</v>
      </c>
      <c r="AB38" s="182">
        <f t="shared" si="16"/>
        <v>0.1737153477153961</v>
      </c>
      <c r="AC38" s="182">
        <f t="shared" si="16"/>
        <v>0.17846509446603251</v>
      </c>
      <c r="AD38" s="182">
        <f t="shared" si="16"/>
        <v>0.17973670105855558</v>
      </c>
      <c r="AE38" s="182">
        <f t="shared" si="16"/>
        <v>0.18099611416320513</v>
      </c>
      <c r="AF38" s="182">
        <f t="shared" si="16"/>
        <v>0.18164612086292375</v>
      </c>
      <c r="AG38" s="182">
        <f t="shared" si="16"/>
        <v>0.1811099423824199</v>
      </c>
      <c r="AH38" s="182">
        <f t="shared" si="16"/>
        <v>0.18264766179820444</v>
      </c>
      <c r="AI38" s="182">
        <f t="shared" si="16"/>
        <v>0.18674795658582338</v>
      </c>
      <c r="AJ38" s="182">
        <f t="shared" si="16"/>
        <v>0.18731930858903928</v>
      </c>
      <c r="AK38" s="182">
        <f t="shared" si="16"/>
        <v>0.19002505694760827</v>
      </c>
      <c r="AL38" s="182">
        <f t="shared" si="16"/>
        <v>0.19016950288087897</v>
      </c>
      <c r="AM38" s="182">
        <f t="shared" si="16"/>
        <v>0.19035943990352408</v>
      </c>
      <c r="AN38" s="182">
        <f t="shared" si="16"/>
        <v>0.19574809058019568</v>
      </c>
      <c r="AO38" s="182">
        <f t="shared" si="16"/>
        <v>0.19476684979230877</v>
      </c>
      <c r="AP38" s="182">
        <f t="shared" si="16"/>
        <v>0.19599088838268794</v>
      </c>
      <c r="AQ38" s="182">
        <f t="shared" si="16"/>
        <v>0.19658676135602313</v>
      </c>
      <c r="AR38" s="182">
        <f t="shared" si="16"/>
        <v>0.19866943588369287</v>
      </c>
      <c r="AS38" s="182">
        <f t="shared" si="16"/>
        <v>0.20039126356693016</v>
      </c>
      <c r="AT38" s="182">
        <f t="shared" si="16"/>
        <v>0.20086654160525264</v>
      </c>
      <c r="AU38" s="182">
        <f t="shared" si="16"/>
        <v>0.20160109875385235</v>
      </c>
      <c r="AV38" s="182">
        <f t="shared" si="16"/>
        <v>0.20289963821519502</v>
      </c>
      <c r="AW38" s="182">
        <f t="shared" si="16"/>
        <v>0.20357570682031362</v>
      </c>
      <c r="AX38" s="182">
        <f t="shared" si="16"/>
        <v>0.20406672919737368</v>
      </c>
      <c r="AY38" s="182">
        <f t="shared" si="16"/>
        <v>0.20484255661262218</v>
      </c>
      <c r="AZ38" s="182">
        <f t="shared" si="16"/>
        <v>0.20682594131046492</v>
      </c>
      <c r="BA38" s="182">
        <f t="shared" si="16"/>
        <v>0.20713520032158647</v>
      </c>
      <c r="BB38" s="182">
        <f t="shared" si="16"/>
        <v>0.20986922149269735</v>
      </c>
      <c r="BC38" s="182">
        <f t="shared" si="16"/>
        <v>0.20809861985796593</v>
      </c>
      <c r="BD38" s="182">
        <f t="shared" si="16"/>
        <v>0.2093345839474742</v>
      </c>
      <c r="BE38" s="182">
        <f t="shared" si="16"/>
        <v>0.21063218544821125</v>
      </c>
    </row>
    <row r="40" spans="1:57" x14ac:dyDescent="0.25">
      <c r="A40" t="s">
        <v>843</v>
      </c>
      <c r="B40" t="s">
        <v>970</v>
      </c>
      <c r="C40" t="s">
        <v>87</v>
      </c>
      <c r="D40">
        <f>'4a - Electricity useful work TJ'!G39</f>
        <v>0.8</v>
      </c>
      <c r="E40">
        <f>'4a - Electricity useful work TJ'!H39</f>
        <v>0.80200000000000005</v>
      </c>
      <c r="F40">
        <f>'4a - Electricity useful work TJ'!I39</f>
        <v>0.80400000000000005</v>
      </c>
      <c r="G40">
        <f>'4a - Electricity useful work TJ'!J39</f>
        <v>0.80600000000000005</v>
      </c>
      <c r="H40">
        <f>'4a - Electricity useful work TJ'!K39</f>
        <v>0.80800000000000005</v>
      </c>
      <c r="I40">
        <f>'4a - Electricity useful work TJ'!L39</f>
        <v>0.81</v>
      </c>
      <c r="J40">
        <f>'4a - Electricity useful work TJ'!M39</f>
        <v>0.81200000000000006</v>
      </c>
      <c r="K40">
        <f>'4a - Electricity useful work TJ'!N39</f>
        <v>0.81399999999999995</v>
      </c>
      <c r="L40">
        <f>'4a - Electricity useful work TJ'!O39</f>
        <v>0.81599999999999995</v>
      </c>
      <c r="M40">
        <f>'4a - Electricity useful work TJ'!P39</f>
        <v>0.81799999999999995</v>
      </c>
      <c r="N40">
        <f>'4a - Electricity useful work TJ'!Q39</f>
        <v>0.82</v>
      </c>
      <c r="O40">
        <f>'4a - Electricity useful work TJ'!R39</f>
        <v>0.82199999999999995</v>
      </c>
      <c r="P40">
        <f>'4a - Electricity useful work TJ'!S39</f>
        <v>0.82399999999999995</v>
      </c>
      <c r="Q40">
        <f>'4a - Electricity useful work TJ'!T39</f>
        <v>0.82599999999999996</v>
      </c>
      <c r="R40">
        <f>'4a - Electricity useful work TJ'!U39</f>
        <v>0.82799999999999996</v>
      </c>
      <c r="S40">
        <f>'4a - Electricity useful work TJ'!V39</f>
        <v>0.83</v>
      </c>
      <c r="T40">
        <f>'4a - Electricity useful work TJ'!W39</f>
        <v>0.83199999999999996</v>
      </c>
      <c r="U40">
        <f>'4a - Electricity useful work TJ'!X39</f>
        <v>0.83399999999999996</v>
      </c>
      <c r="V40">
        <f>'4a - Electricity useful work TJ'!Y39</f>
        <v>0.83599999999999997</v>
      </c>
      <c r="W40">
        <f>'4a - Electricity useful work TJ'!Z39</f>
        <v>0.83799999999999997</v>
      </c>
      <c r="X40">
        <f>'4a - Electricity useful work TJ'!AA39</f>
        <v>0.84</v>
      </c>
      <c r="Y40">
        <f>'4a - Electricity useful work TJ'!AB39</f>
        <v>0.84199999999999997</v>
      </c>
      <c r="Z40">
        <f>'4a - Electricity useful work TJ'!AC39</f>
        <v>0.84399999999999997</v>
      </c>
      <c r="AA40">
        <f>'4a - Electricity useful work TJ'!AD39</f>
        <v>0.84599999999999997</v>
      </c>
      <c r="AB40">
        <f>'4a - Electricity useful work TJ'!AE39</f>
        <v>0.84799999999999998</v>
      </c>
      <c r="AC40">
        <f>'4a - Electricity useful work TJ'!AF39</f>
        <v>0.85</v>
      </c>
      <c r="AD40">
        <f>'4a - Electricity useful work TJ'!AG39</f>
        <v>0.85199999999999998</v>
      </c>
      <c r="AE40">
        <f>'4a - Electricity useful work TJ'!AH39</f>
        <v>0.85399999999999998</v>
      </c>
      <c r="AF40">
        <f>'4a - Electricity useful work TJ'!AI39</f>
        <v>0.85599999999999998</v>
      </c>
      <c r="AG40">
        <f>'4a - Electricity useful work TJ'!AJ39</f>
        <v>0.85799999999999998</v>
      </c>
      <c r="AH40">
        <f>'4a - Electricity useful work TJ'!AK39</f>
        <v>0.86</v>
      </c>
      <c r="AI40">
        <f>'4a - Electricity useful work TJ'!AL39</f>
        <v>0.86199999999999999</v>
      </c>
      <c r="AJ40">
        <f>'4a - Electricity useful work TJ'!AM39</f>
        <v>0.86399999999999999</v>
      </c>
      <c r="AK40">
        <f>'4a - Electricity useful work TJ'!AN39</f>
        <v>0.86599999999999999</v>
      </c>
      <c r="AL40">
        <f>'4a - Electricity useful work TJ'!AO39</f>
        <v>0.86799999999999999</v>
      </c>
      <c r="AM40">
        <f>'4a - Electricity useful work TJ'!AP39</f>
        <v>0.87</v>
      </c>
      <c r="AN40">
        <f>'4a - Electricity useful work TJ'!AQ39</f>
        <v>0.872</v>
      </c>
      <c r="AO40">
        <f>'4a - Electricity useful work TJ'!AR39</f>
        <v>0.874</v>
      </c>
      <c r="AP40">
        <f>'4a - Electricity useful work TJ'!AS39</f>
        <v>0.876</v>
      </c>
      <c r="AQ40">
        <f>'4a - Electricity useful work TJ'!AT39</f>
        <v>0.878</v>
      </c>
      <c r="AR40">
        <f>'4a - Electricity useful work TJ'!AU39</f>
        <v>0.88</v>
      </c>
      <c r="AS40">
        <f>'4a - Electricity useful work TJ'!AV39</f>
        <v>0.88200000000000001</v>
      </c>
      <c r="AT40">
        <f>'4a - Electricity useful work TJ'!AW39</f>
        <v>0.88400000000000001</v>
      </c>
      <c r="AU40">
        <f>'4a - Electricity useful work TJ'!AX39</f>
        <v>0.88600000000000001</v>
      </c>
      <c r="AV40">
        <f>'4a - Electricity useful work TJ'!AY39</f>
        <v>0.88800000000000001</v>
      </c>
      <c r="AW40">
        <f>'4a - Electricity useful work TJ'!AZ39</f>
        <v>0.89</v>
      </c>
      <c r="AX40">
        <f>'4a - Electricity useful work TJ'!BA39</f>
        <v>0.89200000000000002</v>
      </c>
      <c r="AY40">
        <f>'4a - Electricity useful work TJ'!BB39</f>
        <v>0.89400000000000002</v>
      </c>
      <c r="AZ40">
        <f>'4a - Electricity useful work TJ'!BC39</f>
        <v>0.89600000000000002</v>
      </c>
      <c r="BA40">
        <f>'4a - Electricity useful work TJ'!BD39</f>
        <v>0.89800000000000002</v>
      </c>
      <c r="BB40">
        <f>'4a - Electricity useful work TJ'!BE39</f>
        <v>0.9</v>
      </c>
      <c r="BC40">
        <f>'4a - Electricity useful work TJ'!BF39</f>
        <v>0.90200000000000002</v>
      </c>
      <c r="BD40">
        <f>'4a - Electricity useful work TJ'!BG39</f>
        <v>0.90400000000000003</v>
      </c>
      <c r="BE40">
        <f>'4a - Electricity useful work TJ'!BH39</f>
        <v>0.90600000000000003</v>
      </c>
    </row>
    <row r="41" spans="1:57" x14ac:dyDescent="0.25">
      <c r="B41" t="s">
        <v>971</v>
      </c>
      <c r="C41" t="s">
        <v>87</v>
      </c>
      <c r="D41" s="182">
        <f>'4a - Electricity useful work TJ'!G50</f>
        <v>2.2523315150448586E-2</v>
      </c>
      <c r="E41" s="182">
        <f>'4a - Electricity useful work TJ'!H50</f>
        <v>2.1811785400176031E-2</v>
      </c>
      <c r="F41" s="182">
        <f>'4a - Electricity useful work TJ'!I50</f>
        <v>2.6727624406541084E-2</v>
      </c>
      <c r="G41" s="182">
        <f>'4a - Electricity useful work TJ'!J50</f>
        <v>4.0780453506767511E-2</v>
      </c>
      <c r="H41" s="182">
        <f>'4a - Electricity useful work TJ'!K50</f>
        <v>2.7763134774204778E-2</v>
      </c>
      <c r="I41" s="182">
        <f>'4a - Electricity useful work TJ'!L50</f>
        <v>2.8807307219392175E-2</v>
      </c>
      <c r="J41" s="182">
        <f>'4a - Electricity useful work TJ'!M50</f>
        <v>2.528533801580346E-2</v>
      </c>
      <c r="K41" s="182">
        <f>'4a - Electricity useful work TJ'!N50</f>
        <v>2.3170089520800352E-2</v>
      </c>
      <c r="L41" s="182">
        <f>'4a - Electricity useful work TJ'!O50</f>
        <v>2.9127917178452423E-2</v>
      </c>
      <c r="M41" s="182">
        <f>'4a - Electricity useful work TJ'!P50</f>
        <v>3.0520961234871025E-2</v>
      </c>
      <c r="N41" s="182">
        <f>'4a - Electricity useful work TJ'!Q50</f>
        <v>3.0449692782649196E-2</v>
      </c>
      <c r="O41" s="182">
        <f>'4a - Electricity useful work TJ'!R50</f>
        <v>2.9315757019968913E-2</v>
      </c>
      <c r="P41" s="182">
        <f>'4a - Electricity useful work TJ'!S50</f>
        <v>2.6947938951335515E-2</v>
      </c>
      <c r="Q41" s="182">
        <f>'4a - Electricity useful work TJ'!T50</f>
        <v>2.685916928335319E-2</v>
      </c>
      <c r="R41" s="182">
        <f>'4a - Electricity useful work TJ'!U50</f>
        <v>2.7736330886564242E-2</v>
      </c>
      <c r="S41" s="182">
        <f>'4a - Electricity useful work TJ'!V50</f>
        <v>2.2937651321664143E-2</v>
      </c>
      <c r="T41" s="182">
        <f>'4a - Electricity useful work TJ'!W50</f>
        <v>2.5096199088034954E-2</v>
      </c>
      <c r="U41" s="182">
        <f>'4a - Electricity useful work TJ'!X50</f>
        <v>3.5413990172433629E-2</v>
      </c>
      <c r="V41" s="182">
        <f>'4a - Electricity useful work TJ'!Y50</f>
        <v>3.2985583598380219E-2</v>
      </c>
      <c r="W41" s="182">
        <f>'4a - Electricity useful work TJ'!Z50</f>
        <v>3.9051721215704549E-2</v>
      </c>
      <c r="X41" s="182">
        <f>'4a - Electricity useful work TJ'!AA50</f>
        <v>3.0576593318389578E-2</v>
      </c>
      <c r="Y41" s="182">
        <f>'4a - Electricity useful work TJ'!AB50</f>
        <v>2.9062794108648538E-2</v>
      </c>
      <c r="Z41" s="182">
        <f>'4a - Electricity useful work TJ'!AC50</f>
        <v>3.8242815991483936E-2</v>
      </c>
      <c r="AA41" s="182">
        <f>'4a - Electricity useful work TJ'!AD50</f>
        <v>3.4042891055378832E-2</v>
      </c>
      <c r="AB41" s="182">
        <f>'4a - Electricity useful work TJ'!AE50</f>
        <v>3.2743963751557192E-2</v>
      </c>
      <c r="AC41" s="182">
        <f>'4a - Electricity useful work TJ'!AF50</f>
        <v>3.7077256720010277E-2</v>
      </c>
      <c r="AD41" s="182">
        <f>'4a - Electricity useful work TJ'!AG50</f>
        <v>3.8971075041507652E-2</v>
      </c>
      <c r="AE41" s="182">
        <f>'4a - Electricity useful work TJ'!AH50</f>
        <v>3.600753901452769E-2</v>
      </c>
      <c r="AF41" s="182">
        <f>'4a - Electricity useful work TJ'!AI50</f>
        <v>3.3408989472494932E-2</v>
      </c>
      <c r="AG41" s="182">
        <f>'4a - Electricity useful work TJ'!AJ50</f>
        <v>3.0337279107051196E-2</v>
      </c>
      <c r="AH41" s="182">
        <f>'4a - Electricity useful work TJ'!AK50</f>
        <v>3.4351544648789645E-2</v>
      </c>
      <c r="AI41" s="182">
        <f>'4a - Electricity useful work TJ'!AL50</f>
        <v>4.3041548437846022E-2</v>
      </c>
      <c r="AJ41" s="182">
        <f>'4a - Electricity useful work TJ'!AM50</f>
        <v>3.795603230874911E-2</v>
      </c>
      <c r="AK41" s="182">
        <f>'4a - Electricity useful work TJ'!AN50</f>
        <v>3.8782267265832893E-2</v>
      </c>
      <c r="AL41" s="182">
        <f>'4a - Electricity useful work TJ'!AO50</f>
        <v>4.1315298316505045E-2</v>
      </c>
      <c r="AM41" s="182">
        <f>'4a - Electricity useful work TJ'!AP50</f>
        <v>3.581638000174614E-2</v>
      </c>
      <c r="AN41" s="182">
        <f>'4a - Electricity useful work TJ'!AQ50</f>
        <v>4.5988500651830799E-2</v>
      </c>
      <c r="AO41" s="182">
        <f>'4a - Electricity useful work TJ'!AR50</f>
        <v>4.5779260115942355E-2</v>
      </c>
      <c r="AP41" s="182">
        <f>'4a - Electricity useful work TJ'!AS50</f>
        <v>4.0243186242407081E-2</v>
      </c>
      <c r="AQ41" s="182">
        <f>'4a - Electricity useful work TJ'!AT50</f>
        <v>4.1673535789272131E-2</v>
      </c>
      <c r="AR41" s="182">
        <f>'4a - Electricity useful work TJ'!AU50</f>
        <v>4.2268475875442135E-2</v>
      </c>
      <c r="AS41" s="182">
        <f>'4a - Electricity useful work TJ'!AV50</f>
        <v>4.4877983585370207E-2</v>
      </c>
      <c r="AT41" s="182">
        <f>'4a - Electricity useful work TJ'!AW50</f>
        <v>4.4580298076698166E-2</v>
      </c>
      <c r="AU41" s="182">
        <f>'4a - Electricity useful work TJ'!AX50</f>
        <v>4.4534706536941138E-2</v>
      </c>
      <c r="AV41" s="182">
        <f>'4a - Electricity useful work TJ'!AY50</f>
        <v>4.4780381636817634E-2</v>
      </c>
      <c r="AW41" s="182">
        <f>'4a - Electricity useful work TJ'!AZ50</f>
        <v>4.5732490908387713E-2</v>
      </c>
      <c r="AX41" s="182">
        <f>'4a - Electricity useful work TJ'!BA50</f>
        <v>4.7316152419067947E-2</v>
      </c>
      <c r="AY41" s="182">
        <f>'4a - Electricity useful work TJ'!BB50</f>
        <v>3.8223692849313484E-2</v>
      </c>
      <c r="AZ41" s="182">
        <f>'4a - Electricity useful work TJ'!BC50</f>
        <v>4.0189295897654409E-2</v>
      </c>
      <c r="BA41" s="182">
        <f>'4a - Electricity useful work TJ'!BD50</f>
        <v>4.7151615347523546E-2</v>
      </c>
      <c r="BB41" s="182">
        <f>'4a - Electricity useful work TJ'!BE50</f>
        <v>4.9933815432876671E-2</v>
      </c>
      <c r="BC41" s="182">
        <f>'4a - Electricity useful work TJ'!BF50</f>
        <v>5.0007112867071712E-2</v>
      </c>
      <c r="BD41" s="182">
        <f>'4a - Electricity useful work TJ'!BG50</f>
        <v>4.200378722671716E-2</v>
      </c>
      <c r="BE41" s="182">
        <f>'4a - Electricity useful work TJ'!BH50</f>
        <v>4.6479600619728001E-2</v>
      </c>
    </row>
    <row r="42" spans="1:57" x14ac:dyDescent="0.25">
      <c r="B42" t="s">
        <v>972</v>
      </c>
      <c r="C42" t="s">
        <v>87</v>
      </c>
      <c r="D42" s="182">
        <f>D40*D41</f>
        <v>1.8018652120358868E-2</v>
      </c>
      <c r="E42" s="182">
        <f t="shared" ref="E42:BE42" si="17">E40*E41</f>
        <v>1.7493051890941178E-2</v>
      </c>
      <c r="F42" s="182">
        <f t="shared" si="17"/>
        <v>2.1489010022859033E-2</v>
      </c>
      <c r="G42" s="182">
        <f t="shared" si="17"/>
        <v>3.2869045526454616E-2</v>
      </c>
      <c r="H42" s="182">
        <f t="shared" si="17"/>
        <v>2.2432612897557463E-2</v>
      </c>
      <c r="I42" s="182">
        <f t="shared" si="17"/>
        <v>2.3333918847707663E-2</v>
      </c>
      <c r="J42" s="182">
        <f t="shared" si="17"/>
        <v>2.053169446883241E-2</v>
      </c>
      <c r="K42" s="182">
        <f t="shared" si="17"/>
        <v>1.8860452869931484E-2</v>
      </c>
      <c r="L42" s="182">
        <f t="shared" si="17"/>
        <v>2.3768380417617176E-2</v>
      </c>
      <c r="M42" s="182">
        <f t="shared" si="17"/>
        <v>2.4966146290124495E-2</v>
      </c>
      <c r="N42" s="182">
        <f t="shared" si="17"/>
        <v>2.4968748081772338E-2</v>
      </c>
      <c r="O42" s="182">
        <f t="shared" si="17"/>
        <v>2.4097552270414446E-2</v>
      </c>
      <c r="P42" s="182">
        <f t="shared" si="17"/>
        <v>2.2205101695900464E-2</v>
      </c>
      <c r="Q42" s="182">
        <f t="shared" si="17"/>
        <v>2.2185673828049732E-2</v>
      </c>
      <c r="R42" s="182">
        <f t="shared" si="17"/>
        <v>2.296568197407519E-2</v>
      </c>
      <c r="S42" s="182">
        <f t="shared" si="17"/>
        <v>1.9038250596981238E-2</v>
      </c>
      <c r="T42" s="182">
        <f t="shared" si="17"/>
        <v>2.0880037641245082E-2</v>
      </c>
      <c r="U42" s="182">
        <f t="shared" si="17"/>
        <v>2.9535267803809644E-2</v>
      </c>
      <c r="V42" s="182">
        <f t="shared" si="17"/>
        <v>2.7575947888245862E-2</v>
      </c>
      <c r="W42" s="182">
        <f t="shared" si="17"/>
        <v>3.2725342378760409E-2</v>
      </c>
      <c r="X42" s="182">
        <f t="shared" si="17"/>
        <v>2.5684338387447245E-2</v>
      </c>
      <c r="Y42" s="182">
        <f t="shared" si="17"/>
        <v>2.4470872639482069E-2</v>
      </c>
      <c r="Z42" s="182">
        <f t="shared" si="17"/>
        <v>3.227693669681244E-2</v>
      </c>
      <c r="AA42" s="182">
        <f t="shared" si="17"/>
        <v>2.8800285832850492E-2</v>
      </c>
      <c r="AB42" s="182">
        <f t="shared" si="17"/>
        <v>2.7766881261320497E-2</v>
      </c>
      <c r="AC42" s="182">
        <f t="shared" si="17"/>
        <v>3.1515668212008734E-2</v>
      </c>
      <c r="AD42" s="182">
        <f t="shared" si="17"/>
        <v>3.3203355935364519E-2</v>
      </c>
      <c r="AE42" s="182">
        <f t="shared" si="17"/>
        <v>3.0750438318406646E-2</v>
      </c>
      <c r="AF42" s="182">
        <f t="shared" si="17"/>
        <v>2.8598094988455662E-2</v>
      </c>
      <c r="AG42" s="182">
        <f t="shared" si="17"/>
        <v>2.6029385473849927E-2</v>
      </c>
      <c r="AH42" s="182">
        <f t="shared" si="17"/>
        <v>2.9542328397959092E-2</v>
      </c>
      <c r="AI42" s="182">
        <f t="shared" si="17"/>
        <v>3.7101814753423272E-2</v>
      </c>
      <c r="AJ42" s="182">
        <f t="shared" si="17"/>
        <v>3.2794011914759232E-2</v>
      </c>
      <c r="AK42" s="182">
        <f t="shared" si="17"/>
        <v>3.3585443452211282E-2</v>
      </c>
      <c r="AL42" s="182">
        <f t="shared" si="17"/>
        <v>3.5861678938726375E-2</v>
      </c>
      <c r="AM42" s="182">
        <f t="shared" si="17"/>
        <v>3.1160250601519141E-2</v>
      </c>
      <c r="AN42" s="182">
        <f t="shared" si="17"/>
        <v>4.0101972568396455E-2</v>
      </c>
      <c r="AO42" s="182">
        <f t="shared" si="17"/>
        <v>4.0011073341333615E-2</v>
      </c>
      <c r="AP42" s="182">
        <f t="shared" si="17"/>
        <v>3.5253031148348601E-2</v>
      </c>
      <c r="AQ42" s="182">
        <f t="shared" si="17"/>
        <v>3.6589364422980934E-2</v>
      </c>
      <c r="AR42" s="182">
        <f t="shared" si="17"/>
        <v>3.7196258770389082E-2</v>
      </c>
      <c r="AS42" s="182">
        <f t="shared" si="17"/>
        <v>3.9582381522296525E-2</v>
      </c>
      <c r="AT42" s="182">
        <f t="shared" si="17"/>
        <v>3.9408983499801181E-2</v>
      </c>
      <c r="AU42" s="182">
        <f t="shared" si="17"/>
        <v>3.9457749991729851E-2</v>
      </c>
      <c r="AV42" s="182">
        <f t="shared" si="17"/>
        <v>3.9764978893494063E-2</v>
      </c>
      <c r="AW42" s="182">
        <f t="shared" si="17"/>
        <v>4.0701916908465065E-2</v>
      </c>
      <c r="AX42" s="182">
        <f t="shared" si="17"/>
        <v>4.2206007957808607E-2</v>
      </c>
      <c r="AY42" s="182">
        <f t="shared" si="17"/>
        <v>3.4171981407286257E-2</v>
      </c>
      <c r="AZ42" s="182">
        <f t="shared" si="17"/>
        <v>3.6009609124298354E-2</v>
      </c>
      <c r="BA42" s="182">
        <f t="shared" si="17"/>
        <v>4.2342150582076146E-2</v>
      </c>
      <c r="BB42" s="182">
        <f t="shared" si="17"/>
        <v>4.4940433889589008E-2</v>
      </c>
      <c r="BC42" s="182">
        <f t="shared" si="17"/>
        <v>4.5106415806098685E-2</v>
      </c>
      <c r="BD42" s="182">
        <f t="shared" si="17"/>
        <v>3.7971423652952314E-2</v>
      </c>
      <c r="BE42" s="182">
        <f t="shared" si="17"/>
        <v>4.211051816147357E-2</v>
      </c>
    </row>
    <row r="43" spans="1:57" x14ac:dyDescent="0.25">
      <c r="A43" t="s">
        <v>80</v>
      </c>
      <c r="B43" t="s">
        <v>970</v>
      </c>
      <c r="D43" s="2">
        <v>0.8</v>
      </c>
      <c r="E43" s="2">
        <v>0.80200000000000005</v>
      </c>
      <c r="F43" s="2">
        <v>0.80400000000000005</v>
      </c>
      <c r="G43" s="2">
        <v>0.80600000000000005</v>
      </c>
      <c r="H43" s="2">
        <v>0.80800000000000005</v>
      </c>
      <c r="I43" s="2">
        <v>0.81</v>
      </c>
      <c r="J43" s="2">
        <v>0.81200000000000006</v>
      </c>
      <c r="K43" s="2">
        <v>0.81399999999999995</v>
      </c>
      <c r="L43" s="2">
        <v>0.81599999999999995</v>
      </c>
      <c r="M43" s="2">
        <v>0.81799999999999995</v>
      </c>
      <c r="N43" s="2">
        <v>0.82</v>
      </c>
      <c r="O43" s="2">
        <v>0.82199999999999995</v>
      </c>
      <c r="P43" s="2">
        <v>0.82399999999999995</v>
      </c>
      <c r="Q43" s="2">
        <v>0.82599999999999996</v>
      </c>
      <c r="R43" s="2">
        <v>0.82799999999999996</v>
      </c>
      <c r="S43" s="2">
        <v>0.83</v>
      </c>
      <c r="T43" s="2">
        <v>0.83199999999999996</v>
      </c>
      <c r="U43" s="2">
        <v>0.83399999999999996</v>
      </c>
      <c r="V43" s="2">
        <v>0.83599999999999997</v>
      </c>
      <c r="W43" s="2">
        <v>0.83799999999999997</v>
      </c>
      <c r="X43" s="2">
        <v>0.84</v>
      </c>
      <c r="Y43" s="2">
        <v>0.84199999999999997</v>
      </c>
      <c r="Z43" s="2">
        <v>0.84399999999999997</v>
      </c>
      <c r="AA43" s="2">
        <v>0.84599999999999997</v>
      </c>
      <c r="AB43" s="2">
        <v>0.84799999999999998</v>
      </c>
      <c r="AC43" s="2">
        <v>0.85</v>
      </c>
      <c r="AD43" s="2">
        <v>0.85199999999999998</v>
      </c>
      <c r="AE43" s="2">
        <v>0.85399999999999998</v>
      </c>
      <c r="AF43" s="2">
        <v>0.85599999999999998</v>
      </c>
      <c r="AG43" s="2">
        <v>0.85799999999999998</v>
      </c>
      <c r="AH43" s="2">
        <v>0.86</v>
      </c>
      <c r="AI43" s="2">
        <v>0.86199999999999999</v>
      </c>
      <c r="AJ43" s="2">
        <v>0.86399999999999999</v>
      </c>
      <c r="AK43" s="2">
        <v>0.86599999999999999</v>
      </c>
      <c r="AL43" s="2">
        <v>0.86799999999999999</v>
      </c>
      <c r="AM43" s="2">
        <v>0.87</v>
      </c>
      <c r="AN43" s="2">
        <v>0.872</v>
      </c>
      <c r="AO43" s="2">
        <v>0.874</v>
      </c>
      <c r="AP43" s="2">
        <v>0.876</v>
      </c>
      <c r="AQ43" s="2">
        <v>0.878</v>
      </c>
      <c r="AR43" s="2">
        <v>0.88</v>
      </c>
      <c r="AS43" s="2">
        <v>0.88200000000000001</v>
      </c>
      <c r="AT43" s="2">
        <v>0.88400000000000001</v>
      </c>
      <c r="AU43" s="2">
        <v>0.88600000000000001</v>
      </c>
      <c r="AV43" s="2">
        <v>0.88800000000000001</v>
      </c>
      <c r="AW43" s="2">
        <v>0.89</v>
      </c>
      <c r="AX43" s="2">
        <v>0.89200000000000002</v>
      </c>
      <c r="AY43" s="2">
        <v>0.89400000000000002</v>
      </c>
      <c r="AZ43" s="2">
        <v>0.89600000000000002</v>
      </c>
      <c r="BA43" s="2">
        <v>0.89800000000000002</v>
      </c>
      <c r="BB43" s="2">
        <v>0.9</v>
      </c>
      <c r="BC43" s="39">
        <v>0.90200000000000002</v>
      </c>
      <c r="BD43" s="39">
        <v>0.90400000000000003</v>
      </c>
      <c r="BE43" s="39">
        <v>0.90600000000000003</v>
      </c>
    </row>
    <row r="44" spans="1:57" x14ac:dyDescent="0.25">
      <c r="B44" t="s">
        <v>375</v>
      </c>
      <c r="C44" t="str">
        <f>C18</f>
        <v>LTH.20.C</v>
      </c>
      <c r="D44" s="182">
        <f>D22</f>
        <v>2.2523315150448586E-2</v>
      </c>
      <c r="E44" s="182">
        <f t="shared" ref="E44:BE44" si="18">E22</f>
        <v>2.1811785400176031E-2</v>
      </c>
      <c r="F44" s="182">
        <f t="shared" si="18"/>
        <v>2.6727624406541084E-2</v>
      </c>
      <c r="G44" s="182">
        <f t="shared" si="18"/>
        <v>4.0780453506767511E-2</v>
      </c>
      <c r="H44" s="182">
        <f t="shared" si="18"/>
        <v>2.7763134774204778E-2</v>
      </c>
      <c r="I44" s="182">
        <f t="shared" si="18"/>
        <v>2.8807307219392175E-2</v>
      </c>
      <c r="J44" s="182">
        <f t="shared" si="18"/>
        <v>2.528533801580346E-2</v>
      </c>
      <c r="K44" s="182">
        <f t="shared" si="18"/>
        <v>2.3170089520800352E-2</v>
      </c>
      <c r="L44" s="182">
        <f t="shared" si="18"/>
        <v>2.9127917178452426E-2</v>
      </c>
      <c r="M44" s="182">
        <f t="shared" si="18"/>
        <v>3.0520961234871025E-2</v>
      </c>
      <c r="N44" s="182">
        <f t="shared" si="18"/>
        <v>3.0449692782649196E-2</v>
      </c>
      <c r="O44" s="182">
        <f t="shared" si="18"/>
        <v>2.9315757019968917E-2</v>
      </c>
      <c r="P44" s="182">
        <f t="shared" si="18"/>
        <v>2.6947938951335515E-2</v>
      </c>
      <c r="Q44" s="182">
        <f t="shared" si="18"/>
        <v>2.685916928335319E-2</v>
      </c>
      <c r="R44" s="182">
        <f t="shared" si="18"/>
        <v>2.7736330886564242E-2</v>
      </c>
      <c r="S44" s="182">
        <f t="shared" si="18"/>
        <v>2.2937651321664143E-2</v>
      </c>
      <c r="T44" s="182">
        <f t="shared" si="18"/>
        <v>2.5096199088034954E-2</v>
      </c>
      <c r="U44" s="182">
        <f t="shared" si="18"/>
        <v>3.5413990172433629E-2</v>
      </c>
      <c r="V44" s="182">
        <f t="shared" si="18"/>
        <v>3.2985583598380219E-2</v>
      </c>
      <c r="W44" s="182">
        <f t="shared" si="18"/>
        <v>3.9051721215704549E-2</v>
      </c>
      <c r="X44" s="182">
        <f t="shared" si="18"/>
        <v>3.0576593318389578E-2</v>
      </c>
      <c r="Y44" s="182">
        <f t="shared" si="18"/>
        <v>2.9062794108648538E-2</v>
      </c>
      <c r="Z44" s="182">
        <f t="shared" si="18"/>
        <v>3.8242815991483936E-2</v>
      </c>
      <c r="AA44" s="182">
        <f t="shared" si="18"/>
        <v>3.4042891055378832E-2</v>
      </c>
      <c r="AB44" s="182">
        <f t="shared" si="18"/>
        <v>3.2743963751557192E-2</v>
      </c>
      <c r="AC44" s="182">
        <f t="shared" si="18"/>
        <v>3.7077256720010277E-2</v>
      </c>
      <c r="AD44" s="182">
        <f t="shared" si="18"/>
        <v>3.8971075041507652E-2</v>
      </c>
      <c r="AE44" s="182">
        <f t="shared" si="18"/>
        <v>3.600753901452769E-2</v>
      </c>
      <c r="AF44" s="182">
        <f t="shared" si="18"/>
        <v>3.3408989472494932E-2</v>
      </c>
      <c r="AG44" s="182">
        <f t="shared" si="18"/>
        <v>3.0337279107051196E-2</v>
      </c>
      <c r="AH44" s="182">
        <f t="shared" si="18"/>
        <v>3.4351544648789645E-2</v>
      </c>
      <c r="AI44" s="182">
        <f t="shared" si="18"/>
        <v>4.3041548437846022E-2</v>
      </c>
      <c r="AJ44" s="182">
        <f t="shared" si="18"/>
        <v>3.795603230874911E-2</v>
      </c>
      <c r="AK44" s="182">
        <f t="shared" si="18"/>
        <v>3.8782267265832893E-2</v>
      </c>
      <c r="AL44" s="182">
        <f t="shared" si="18"/>
        <v>4.1315298316505045E-2</v>
      </c>
      <c r="AM44" s="182">
        <f t="shared" si="18"/>
        <v>3.581638000174614E-2</v>
      </c>
      <c r="AN44" s="182">
        <f t="shared" si="18"/>
        <v>4.5988500651830799E-2</v>
      </c>
      <c r="AO44" s="182">
        <f t="shared" si="18"/>
        <v>4.5779260115942355E-2</v>
      </c>
      <c r="AP44" s="182">
        <f t="shared" si="18"/>
        <v>4.0243186242407081E-2</v>
      </c>
      <c r="AQ44" s="182">
        <f t="shared" si="18"/>
        <v>4.1673535789272131E-2</v>
      </c>
      <c r="AR44" s="182">
        <f t="shared" si="18"/>
        <v>4.2268475875442135E-2</v>
      </c>
      <c r="AS44" s="182">
        <f t="shared" si="18"/>
        <v>4.4877983585370207E-2</v>
      </c>
      <c r="AT44" s="182">
        <f t="shared" si="18"/>
        <v>4.4580298076698166E-2</v>
      </c>
      <c r="AU44" s="182">
        <f t="shared" si="18"/>
        <v>4.4534706536941138E-2</v>
      </c>
      <c r="AV44" s="182">
        <f t="shared" si="18"/>
        <v>4.4780381636817641E-2</v>
      </c>
      <c r="AW44" s="182">
        <f t="shared" si="18"/>
        <v>4.5732490908387713E-2</v>
      </c>
      <c r="AX44" s="182">
        <f t="shared" si="18"/>
        <v>4.7316152419067954E-2</v>
      </c>
      <c r="AY44" s="182">
        <f t="shared" si="18"/>
        <v>3.8223692849313484E-2</v>
      </c>
      <c r="AZ44" s="182">
        <f t="shared" si="18"/>
        <v>4.0189295897654409E-2</v>
      </c>
      <c r="BA44" s="182">
        <f t="shared" si="18"/>
        <v>4.7151615347523546E-2</v>
      </c>
      <c r="BB44" s="182">
        <f t="shared" si="18"/>
        <v>4.9933815432876671E-2</v>
      </c>
      <c r="BC44" s="182">
        <f t="shared" si="18"/>
        <v>5.0007112867071712E-2</v>
      </c>
      <c r="BD44" s="182">
        <f t="shared" si="18"/>
        <v>4.200378722671716E-2</v>
      </c>
      <c r="BE44" s="182">
        <f t="shared" si="18"/>
        <v>4.6479600619728001E-2</v>
      </c>
    </row>
    <row r="45" spans="1:57" x14ac:dyDescent="0.25">
      <c r="B45" t="s">
        <v>375</v>
      </c>
      <c r="C45" t="str">
        <f>C19</f>
        <v>MTH.100.C</v>
      </c>
      <c r="D45" s="182">
        <f>D23</f>
        <v>0.24145785876993175</v>
      </c>
      <c r="E45" s="182">
        <f t="shared" ref="E45:BE47" si="19">E23</f>
        <v>0.24098887846710437</v>
      </c>
      <c r="F45" s="182">
        <f t="shared" si="19"/>
        <v>0.24494171244807716</v>
      </c>
      <c r="G45" s="182">
        <f t="shared" si="19"/>
        <v>0.24547768993702268</v>
      </c>
      <c r="H45" s="182">
        <f t="shared" si="19"/>
        <v>0.2428647996784136</v>
      </c>
      <c r="I45" s="182">
        <f t="shared" si="19"/>
        <v>0.2442717405868953</v>
      </c>
      <c r="J45" s="182">
        <f t="shared" si="19"/>
        <v>0.24293179686453156</v>
      </c>
      <c r="K45" s="182">
        <f t="shared" si="19"/>
        <v>0.24192683907275891</v>
      </c>
      <c r="L45" s="182">
        <f t="shared" si="19"/>
        <v>0.24273080530617711</v>
      </c>
      <c r="M45" s="182">
        <f t="shared" si="19"/>
        <v>0.24319978560900446</v>
      </c>
      <c r="N45" s="182">
        <f t="shared" si="19"/>
        <v>0.24252981374782254</v>
      </c>
      <c r="O45" s="182">
        <f t="shared" si="19"/>
        <v>0.24259681093394073</v>
      </c>
      <c r="P45" s="182">
        <f t="shared" si="19"/>
        <v>0.24319978560900446</v>
      </c>
      <c r="Q45" s="182">
        <f t="shared" si="19"/>
        <v>0.24219482781723164</v>
      </c>
      <c r="R45" s="182">
        <f t="shared" si="19"/>
        <v>0.24293179686453156</v>
      </c>
      <c r="S45" s="182">
        <f t="shared" si="19"/>
        <v>0.24058689535039524</v>
      </c>
      <c r="T45" s="182">
        <f t="shared" si="19"/>
        <v>0.24025190941980434</v>
      </c>
      <c r="U45" s="182">
        <f t="shared" si="19"/>
        <v>0.24353477153959535</v>
      </c>
      <c r="V45" s="182">
        <f t="shared" si="19"/>
        <v>0.24226182500334983</v>
      </c>
      <c r="W45" s="182">
        <f t="shared" si="19"/>
        <v>0.24480771807584087</v>
      </c>
      <c r="X45" s="182">
        <f t="shared" si="19"/>
        <v>0.24273080530617705</v>
      </c>
      <c r="Y45" s="182">
        <f t="shared" si="19"/>
        <v>0.24199383625887719</v>
      </c>
      <c r="Z45" s="182">
        <f t="shared" si="19"/>
        <v>0.24246281656170443</v>
      </c>
      <c r="AA45" s="182">
        <f t="shared" si="19"/>
        <v>0.24132386439769538</v>
      </c>
      <c r="AB45" s="182">
        <f t="shared" si="19"/>
        <v>0.24185984188664078</v>
      </c>
      <c r="AC45" s="182">
        <f t="shared" si="19"/>
        <v>0.24447273214525</v>
      </c>
      <c r="AD45" s="182">
        <f t="shared" si="19"/>
        <v>0.24453972933136814</v>
      </c>
      <c r="AE45" s="182">
        <f t="shared" si="19"/>
        <v>0.24360176872571351</v>
      </c>
      <c r="AF45" s="182">
        <f t="shared" si="19"/>
        <v>0.24219482781723167</v>
      </c>
      <c r="AG45" s="182">
        <f t="shared" si="19"/>
        <v>0.23924695162803156</v>
      </c>
      <c r="AH45" s="182">
        <f t="shared" si="19"/>
        <v>0.23938094600026794</v>
      </c>
      <c r="AI45" s="182">
        <f t="shared" si="19"/>
        <v>0.24252981374782256</v>
      </c>
      <c r="AJ45" s="182">
        <f t="shared" si="19"/>
        <v>0.24139086158381351</v>
      </c>
      <c r="AK45" s="182">
        <f t="shared" si="19"/>
        <v>0.24299879405064995</v>
      </c>
      <c r="AL45" s="182">
        <f t="shared" si="19"/>
        <v>0.24072088972263159</v>
      </c>
      <c r="AM45" s="182">
        <f t="shared" si="19"/>
        <v>0.23884496851132256</v>
      </c>
      <c r="AN45" s="182">
        <f t="shared" si="19"/>
        <v>0.24346777435347719</v>
      </c>
      <c r="AO45" s="182">
        <f t="shared" si="19"/>
        <v>0.24045290097815897</v>
      </c>
      <c r="AP45" s="182">
        <f t="shared" si="19"/>
        <v>0.24018491223368621</v>
      </c>
      <c r="AQ45" s="182">
        <f t="shared" si="19"/>
        <v>0.23944794318638629</v>
      </c>
      <c r="AR45" s="182">
        <f t="shared" si="19"/>
        <v>0.2405198981642771</v>
      </c>
      <c r="AS45" s="182">
        <f t="shared" si="19"/>
        <v>0.24085488409486799</v>
      </c>
      <c r="AT45" s="182">
        <f t="shared" si="19"/>
        <v>0.23998392067533172</v>
      </c>
      <c r="AU45" s="182">
        <f t="shared" si="19"/>
        <v>0.23971593193085891</v>
      </c>
      <c r="AV45" s="182">
        <f t="shared" si="19"/>
        <v>0.24011791504756808</v>
      </c>
      <c r="AW45" s="182">
        <f t="shared" si="19"/>
        <v>0.23978292911697718</v>
      </c>
      <c r="AX45" s="182">
        <f t="shared" si="19"/>
        <v>0.23951494037250431</v>
      </c>
      <c r="AY45" s="182">
        <f t="shared" si="19"/>
        <v>0.23958193755862245</v>
      </c>
      <c r="AZ45" s="182">
        <f t="shared" si="19"/>
        <v>0.24105587565322251</v>
      </c>
      <c r="BA45" s="182">
        <f t="shared" si="19"/>
        <v>0.24085488409486799</v>
      </c>
      <c r="BB45" s="182">
        <f t="shared" si="19"/>
        <v>0.24346777435347722</v>
      </c>
      <c r="BC45" s="182">
        <f t="shared" si="19"/>
        <v>0.24085488409486799</v>
      </c>
      <c r="BD45" s="182">
        <f t="shared" si="19"/>
        <v>0.2417258475144044</v>
      </c>
      <c r="BE45" s="182">
        <f t="shared" si="19"/>
        <v>0.24266380812005903</v>
      </c>
    </row>
    <row r="46" spans="1:57" x14ac:dyDescent="0.25">
      <c r="B46" t="s">
        <v>375</v>
      </c>
      <c r="C46" t="str">
        <f>C20</f>
        <v>MTH.200.C</v>
      </c>
      <c r="D46" s="182">
        <f t="shared" ref="D46:S47" si="20">D24</f>
        <v>0.40171211160431208</v>
      </c>
      <c r="E46" s="182">
        <f t="shared" si="20"/>
        <v>0.40134221094905953</v>
      </c>
      <c r="F46" s="182">
        <f t="shared" si="20"/>
        <v>0.40445994504333127</v>
      </c>
      <c r="G46" s="182">
        <f t="shared" si="20"/>
        <v>0.4048826886493343</v>
      </c>
      <c r="H46" s="182">
        <f t="shared" si="20"/>
        <v>0.40282181357006985</v>
      </c>
      <c r="I46" s="182">
        <f t="shared" si="20"/>
        <v>0.40393151553582751</v>
      </c>
      <c r="J46" s="182">
        <f t="shared" si="20"/>
        <v>0.40287465652082011</v>
      </c>
      <c r="K46" s="182">
        <f t="shared" si="20"/>
        <v>0.40208201225956464</v>
      </c>
      <c r="L46" s="182">
        <f t="shared" si="20"/>
        <v>0.40271612766856901</v>
      </c>
      <c r="M46" s="182">
        <f t="shared" si="20"/>
        <v>0.40308602832382168</v>
      </c>
      <c r="N46" s="182">
        <f t="shared" si="20"/>
        <v>0.40255759881631803</v>
      </c>
      <c r="O46" s="182">
        <f t="shared" si="20"/>
        <v>0.40261044176706828</v>
      </c>
      <c r="P46" s="182">
        <f t="shared" si="20"/>
        <v>0.40308602832382168</v>
      </c>
      <c r="Q46" s="182">
        <f t="shared" si="20"/>
        <v>0.4022933840625661</v>
      </c>
      <c r="R46" s="182">
        <f t="shared" si="20"/>
        <v>0.40287465652082011</v>
      </c>
      <c r="S46" s="182">
        <f t="shared" si="20"/>
        <v>0.40102515324455723</v>
      </c>
      <c r="T46" s="182">
        <f t="shared" si="19"/>
        <v>0.40076093849080541</v>
      </c>
      <c r="U46" s="182">
        <f t="shared" si="19"/>
        <v>0.4033502430775735</v>
      </c>
      <c r="V46" s="182">
        <f t="shared" si="19"/>
        <v>0.40234622701331646</v>
      </c>
      <c r="W46" s="182">
        <f t="shared" si="19"/>
        <v>0.40435425914183065</v>
      </c>
      <c r="X46" s="182">
        <f t="shared" si="19"/>
        <v>0.40271612766856901</v>
      </c>
      <c r="Y46" s="182">
        <f t="shared" si="19"/>
        <v>0.402134855210315</v>
      </c>
      <c r="Z46" s="182">
        <f t="shared" si="19"/>
        <v>0.40250475586556766</v>
      </c>
      <c r="AA46" s="182">
        <f t="shared" si="19"/>
        <v>0.40160642570281135</v>
      </c>
      <c r="AB46" s="182">
        <f t="shared" si="19"/>
        <v>0.40202916930881427</v>
      </c>
      <c r="AC46" s="182">
        <f t="shared" si="19"/>
        <v>0.40409004438807872</v>
      </c>
      <c r="AD46" s="182">
        <f t="shared" si="19"/>
        <v>0.40414288733882908</v>
      </c>
      <c r="AE46" s="182">
        <f t="shared" si="19"/>
        <v>0.40340308602832387</v>
      </c>
      <c r="AF46" s="182">
        <f t="shared" si="19"/>
        <v>0.4022933840625661</v>
      </c>
      <c r="AG46" s="182">
        <f t="shared" si="19"/>
        <v>0.39996829422954983</v>
      </c>
      <c r="AH46" s="182">
        <f t="shared" si="19"/>
        <v>0.40007398013105056</v>
      </c>
      <c r="AI46" s="182">
        <f t="shared" si="19"/>
        <v>0.40255759881631803</v>
      </c>
      <c r="AJ46" s="182">
        <f t="shared" si="19"/>
        <v>0.40165926865356172</v>
      </c>
      <c r="AK46" s="182">
        <f t="shared" si="19"/>
        <v>0.40292749947157058</v>
      </c>
      <c r="AL46" s="182">
        <f t="shared" si="19"/>
        <v>0.40113083914605796</v>
      </c>
      <c r="AM46" s="182">
        <f t="shared" si="19"/>
        <v>0.39965123652504764</v>
      </c>
      <c r="AN46" s="182">
        <f t="shared" si="19"/>
        <v>0.40329740012682325</v>
      </c>
      <c r="AO46" s="182">
        <f t="shared" si="19"/>
        <v>0.40091946734305661</v>
      </c>
      <c r="AP46" s="182">
        <f t="shared" si="19"/>
        <v>0.40070809554005504</v>
      </c>
      <c r="AQ46" s="182">
        <f t="shared" si="19"/>
        <v>0.40012682308180103</v>
      </c>
      <c r="AR46" s="182">
        <f t="shared" si="19"/>
        <v>0.40097231029380687</v>
      </c>
      <c r="AS46" s="182">
        <f t="shared" si="19"/>
        <v>0.40123652504755869</v>
      </c>
      <c r="AT46" s="182">
        <f t="shared" si="19"/>
        <v>0.40054956668780395</v>
      </c>
      <c r="AU46" s="182">
        <f t="shared" si="19"/>
        <v>0.40033819488480238</v>
      </c>
      <c r="AV46" s="182">
        <f t="shared" si="19"/>
        <v>0.40065525258930468</v>
      </c>
      <c r="AW46" s="182">
        <f t="shared" si="19"/>
        <v>0.40039103783555285</v>
      </c>
      <c r="AX46" s="182">
        <f t="shared" si="19"/>
        <v>0.40017966603255128</v>
      </c>
      <c r="AY46" s="182">
        <f t="shared" si="19"/>
        <v>0.40023250898330165</v>
      </c>
      <c r="AZ46" s="182">
        <f t="shared" si="19"/>
        <v>0.40139505389980978</v>
      </c>
      <c r="BA46" s="182">
        <f t="shared" si="19"/>
        <v>0.40123652504755869</v>
      </c>
      <c r="BB46" s="182">
        <f t="shared" si="19"/>
        <v>0.40329740012682325</v>
      </c>
      <c r="BC46" s="182">
        <f t="shared" si="19"/>
        <v>0.40123652504755869</v>
      </c>
      <c r="BD46" s="182">
        <f t="shared" si="19"/>
        <v>0.40192348340731354</v>
      </c>
      <c r="BE46" s="182">
        <f t="shared" si="19"/>
        <v>0.40266328471781876</v>
      </c>
    </row>
    <row r="47" spans="1:57" x14ac:dyDescent="0.25">
      <c r="B47" t="s">
        <v>375</v>
      </c>
      <c r="C47" t="str">
        <f>C21</f>
        <v>HTH.600.C</v>
      </c>
      <c r="D47" s="182">
        <f t="shared" si="20"/>
        <v>0.67581033100446697</v>
      </c>
      <c r="E47" s="182">
        <f t="shared" si="19"/>
        <v>0.67560989577368002</v>
      </c>
      <c r="F47" s="182">
        <f t="shared" si="19"/>
        <v>0.67729927843316917</v>
      </c>
      <c r="G47" s="182">
        <f t="shared" si="19"/>
        <v>0.6775283472683542</v>
      </c>
      <c r="H47" s="182">
        <f t="shared" si="19"/>
        <v>0.67641163669682736</v>
      </c>
      <c r="I47" s="182">
        <f t="shared" si="19"/>
        <v>0.67701294238918797</v>
      </c>
      <c r="J47" s="182">
        <f t="shared" si="19"/>
        <v>0.67644027030122555</v>
      </c>
      <c r="K47" s="182">
        <f t="shared" si="19"/>
        <v>0.67601076623525369</v>
      </c>
      <c r="L47" s="182">
        <f t="shared" si="19"/>
        <v>0.67635436948803118</v>
      </c>
      <c r="M47" s="182">
        <f t="shared" si="19"/>
        <v>0.67655480471881801</v>
      </c>
      <c r="N47" s="182">
        <f t="shared" si="19"/>
        <v>0.67626846867483681</v>
      </c>
      <c r="O47" s="182">
        <f t="shared" si="19"/>
        <v>0.6762971022792349</v>
      </c>
      <c r="P47" s="182">
        <f t="shared" si="19"/>
        <v>0.67655480471881801</v>
      </c>
      <c r="Q47" s="182">
        <f t="shared" si="19"/>
        <v>0.67612530065284626</v>
      </c>
      <c r="R47" s="182">
        <f t="shared" si="19"/>
        <v>0.67644027030122555</v>
      </c>
      <c r="S47" s="182">
        <f t="shared" si="19"/>
        <v>0.67543809414729128</v>
      </c>
      <c r="T47" s="182">
        <f t="shared" si="19"/>
        <v>0.67529492612530073</v>
      </c>
      <c r="U47" s="182">
        <f t="shared" si="19"/>
        <v>0.67669797274080867</v>
      </c>
      <c r="V47" s="182">
        <f t="shared" si="19"/>
        <v>0.67615393425724424</v>
      </c>
      <c r="W47" s="182">
        <f t="shared" si="19"/>
        <v>0.677242011224373</v>
      </c>
      <c r="X47" s="182">
        <f t="shared" si="19"/>
        <v>0.67635436948803118</v>
      </c>
      <c r="Y47" s="182">
        <f t="shared" si="19"/>
        <v>0.67603939983965189</v>
      </c>
      <c r="Z47" s="182">
        <f t="shared" si="19"/>
        <v>0.67623983507043872</v>
      </c>
      <c r="AA47" s="182">
        <f t="shared" si="19"/>
        <v>0.67575306379567057</v>
      </c>
      <c r="AB47" s="182">
        <f t="shared" si="19"/>
        <v>0.6759821326308556</v>
      </c>
      <c r="AC47" s="182">
        <f t="shared" si="19"/>
        <v>0.67709884320238234</v>
      </c>
      <c r="AD47" s="182">
        <f t="shared" si="19"/>
        <v>0.67712747680678054</v>
      </c>
      <c r="AE47" s="182">
        <f t="shared" si="19"/>
        <v>0.67672660634520676</v>
      </c>
      <c r="AF47" s="182">
        <f t="shared" si="19"/>
        <v>0.67612530065284626</v>
      </c>
      <c r="AG47" s="182">
        <f t="shared" si="19"/>
        <v>0.67486542205932887</v>
      </c>
      <c r="AH47" s="182">
        <f t="shared" si="19"/>
        <v>0.67492268926812504</v>
      </c>
      <c r="AI47" s="182">
        <f t="shared" si="19"/>
        <v>0.67626846867483681</v>
      </c>
      <c r="AJ47" s="182">
        <f t="shared" si="19"/>
        <v>0.67578169740006877</v>
      </c>
      <c r="AK47" s="182">
        <f t="shared" si="19"/>
        <v>0.67646890390562375</v>
      </c>
      <c r="AL47" s="182">
        <f t="shared" si="19"/>
        <v>0.67549536135608745</v>
      </c>
      <c r="AM47" s="182">
        <f t="shared" si="19"/>
        <v>0.67469362043294012</v>
      </c>
      <c r="AN47" s="182">
        <f t="shared" si="19"/>
        <v>0.67666933913641047</v>
      </c>
      <c r="AO47" s="182">
        <f t="shared" si="19"/>
        <v>0.6753808269384951</v>
      </c>
      <c r="AP47" s="182">
        <f t="shared" si="19"/>
        <v>0.67526629252090253</v>
      </c>
      <c r="AQ47" s="182">
        <f t="shared" si="19"/>
        <v>0.67495132287252324</v>
      </c>
      <c r="AR47" s="182">
        <f t="shared" si="19"/>
        <v>0.67540946054289319</v>
      </c>
      <c r="AS47" s="182">
        <f t="shared" si="19"/>
        <v>0.67555262856488385</v>
      </c>
      <c r="AT47" s="182">
        <f t="shared" si="19"/>
        <v>0.67518039170770816</v>
      </c>
      <c r="AU47" s="182">
        <f t="shared" si="19"/>
        <v>0.6750658572901157</v>
      </c>
      <c r="AV47" s="182">
        <f t="shared" si="19"/>
        <v>0.67523765891650445</v>
      </c>
      <c r="AW47" s="182">
        <f t="shared" si="19"/>
        <v>0.67509449089451379</v>
      </c>
      <c r="AX47" s="182">
        <f t="shared" si="19"/>
        <v>0.67497995647692133</v>
      </c>
      <c r="AY47" s="182">
        <f t="shared" si="19"/>
        <v>0.67500859008131942</v>
      </c>
      <c r="AZ47" s="182">
        <f t="shared" si="19"/>
        <v>0.67563852937807811</v>
      </c>
      <c r="BA47" s="182">
        <f t="shared" si="19"/>
        <v>0.67555262856488385</v>
      </c>
      <c r="BB47" s="182">
        <f t="shared" si="19"/>
        <v>0.67666933913641047</v>
      </c>
      <c r="BC47" s="182">
        <f t="shared" si="19"/>
        <v>0.67555262856488385</v>
      </c>
      <c r="BD47" s="182">
        <f t="shared" si="19"/>
        <v>0.67592486542205932</v>
      </c>
      <c r="BE47" s="182">
        <f t="shared" si="19"/>
        <v>0.67632573588363309</v>
      </c>
    </row>
    <row r="48" spans="1:57" x14ac:dyDescent="0.25"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</row>
    <row r="49" spans="1:57" x14ac:dyDescent="0.25">
      <c r="A49" s="179" t="s">
        <v>379</v>
      </c>
    </row>
    <row r="50" spans="1:57" x14ac:dyDescent="0.25">
      <c r="A50" t="s">
        <v>18</v>
      </c>
      <c r="B50" t="s">
        <v>975</v>
      </c>
      <c r="D50" s="194">
        <f>1</f>
        <v>1</v>
      </c>
      <c r="E50" s="194">
        <f>1</f>
        <v>1</v>
      </c>
      <c r="F50" s="194">
        <f>1</f>
        <v>1</v>
      </c>
      <c r="G50" s="194">
        <f>1</f>
        <v>1</v>
      </c>
      <c r="H50" s="194">
        <f>1</f>
        <v>1</v>
      </c>
      <c r="I50" s="194">
        <f>1</f>
        <v>1</v>
      </c>
      <c r="J50" s="194">
        <f>1</f>
        <v>1</v>
      </c>
      <c r="K50" s="194">
        <f>1</f>
        <v>1</v>
      </c>
      <c r="L50" s="194">
        <f>1</f>
        <v>1</v>
      </c>
      <c r="M50" s="194">
        <f>1</f>
        <v>1</v>
      </c>
      <c r="N50" s="194">
        <f>1</f>
        <v>1</v>
      </c>
      <c r="O50" s="194">
        <f>1</f>
        <v>1</v>
      </c>
      <c r="P50" s="194">
        <f>1</f>
        <v>1</v>
      </c>
      <c r="Q50" s="194">
        <f>1</f>
        <v>1</v>
      </c>
      <c r="R50" s="194">
        <f>1</f>
        <v>1</v>
      </c>
      <c r="S50" s="194">
        <f>1</f>
        <v>1</v>
      </c>
      <c r="T50" s="194">
        <f>1</f>
        <v>1</v>
      </c>
      <c r="U50" s="194">
        <f>1</f>
        <v>1</v>
      </c>
      <c r="V50" s="194">
        <f>1</f>
        <v>1</v>
      </c>
      <c r="W50" s="194">
        <f>1</f>
        <v>1</v>
      </c>
      <c r="X50" s="194">
        <f>1</f>
        <v>1</v>
      </c>
      <c r="Y50" s="194">
        <f>1</f>
        <v>1</v>
      </c>
      <c r="Z50" s="194">
        <f>1</f>
        <v>1</v>
      </c>
      <c r="AA50" s="194">
        <f>1</f>
        <v>1</v>
      </c>
      <c r="AB50" s="194">
        <f>1</f>
        <v>1</v>
      </c>
      <c r="AC50" s="194">
        <f>1</f>
        <v>1</v>
      </c>
      <c r="AD50" s="194">
        <f>1</f>
        <v>1</v>
      </c>
      <c r="AE50" s="194">
        <f>1</f>
        <v>1</v>
      </c>
      <c r="AF50" s="194">
        <f>1</f>
        <v>1</v>
      </c>
      <c r="AG50" s="194">
        <f>1</f>
        <v>1</v>
      </c>
      <c r="AH50" s="194">
        <f>1</f>
        <v>1</v>
      </c>
      <c r="AI50" s="194">
        <f>1</f>
        <v>1</v>
      </c>
      <c r="AJ50" s="194">
        <f>1</f>
        <v>1</v>
      </c>
      <c r="AK50" s="194">
        <f>1</f>
        <v>1</v>
      </c>
      <c r="AL50" s="194">
        <f>1</f>
        <v>1</v>
      </c>
      <c r="AM50" s="194">
        <f>1</f>
        <v>1</v>
      </c>
      <c r="AN50" s="194">
        <f>1</f>
        <v>1</v>
      </c>
      <c r="AO50" s="194">
        <f>1</f>
        <v>1</v>
      </c>
      <c r="AP50" s="194">
        <f>1</f>
        <v>1</v>
      </c>
      <c r="AQ50" s="194">
        <f>1</f>
        <v>1</v>
      </c>
      <c r="AR50" s="194">
        <f>1</f>
        <v>1</v>
      </c>
      <c r="AS50" s="194">
        <f>1</f>
        <v>1</v>
      </c>
      <c r="AT50" s="194">
        <f>1</f>
        <v>1</v>
      </c>
      <c r="AU50" s="194">
        <f>1</f>
        <v>1</v>
      </c>
      <c r="AV50" s="194">
        <f>1</f>
        <v>1</v>
      </c>
      <c r="AW50" s="194">
        <f>1</f>
        <v>1</v>
      </c>
      <c r="AX50" s="194">
        <f>1</f>
        <v>1</v>
      </c>
      <c r="AY50" s="194">
        <f>1</f>
        <v>1</v>
      </c>
      <c r="AZ50" s="194">
        <f>1</f>
        <v>1</v>
      </c>
      <c r="BA50" s="194">
        <f>1</f>
        <v>1</v>
      </c>
      <c r="BB50" s="194">
        <f>1</f>
        <v>1</v>
      </c>
      <c r="BC50" s="194">
        <f>1</f>
        <v>1</v>
      </c>
      <c r="BD50" s="194">
        <f>1</f>
        <v>1</v>
      </c>
      <c r="BE50" s="194">
        <f>1</f>
        <v>1</v>
      </c>
    </row>
    <row r="51" spans="1:57" x14ac:dyDescent="0.25">
      <c r="B51" t="s">
        <v>375</v>
      </c>
      <c r="C51" t="str">
        <f>C22</f>
        <v>LTH.20.C</v>
      </c>
      <c r="D51" s="182">
        <f>D22</f>
        <v>2.2523315150448586E-2</v>
      </c>
      <c r="E51" s="182">
        <f t="shared" ref="E51:BE51" si="21">E22</f>
        <v>2.1811785400176031E-2</v>
      </c>
      <c r="F51" s="182">
        <f t="shared" si="21"/>
        <v>2.6727624406541084E-2</v>
      </c>
      <c r="G51" s="182">
        <f t="shared" si="21"/>
        <v>4.0780453506767511E-2</v>
      </c>
      <c r="H51" s="182">
        <f t="shared" si="21"/>
        <v>2.7763134774204778E-2</v>
      </c>
      <c r="I51" s="182">
        <f t="shared" si="21"/>
        <v>2.8807307219392175E-2</v>
      </c>
      <c r="J51" s="182">
        <f t="shared" si="21"/>
        <v>2.528533801580346E-2</v>
      </c>
      <c r="K51" s="182">
        <f t="shared" si="21"/>
        <v>2.3170089520800352E-2</v>
      </c>
      <c r="L51" s="182">
        <f t="shared" si="21"/>
        <v>2.9127917178452426E-2</v>
      </c>
      <c r="M51" s="182">
        <f t="shared" si="21"/>
        <v>3.0520961234871025E-2</v>
      </c>
      <c r="N51" s="182">
        <f t="shared" si="21"/>
        <v>3.0449692782649196E-2</v>
      </c>
      <c r="O51" s="182">
        <f t="shared" si="21"/>
        <v>2.9315757019968917E-2</v>
      </c>
      <c r="P51" s="182">
        <f t="shared" si="21"/>
        <v>2.6947938951335515E-2</v>
      </c>
      <c r="Q51" s="182">
        <f t="shared" si="21"/>
        <v>2.685916928335319E-2</v>
      </c>
      <c r="R51" s="182">
        <f t="shared" si="21"/>
        <v>2.7736330886564242E-2</v>
      </c>
      <c r="S51" s="182">
        <f t="shared" si="21"/>
        <v>2.2937651321664143E-2</v>
      </c>
      <c r="T51" s="182">
        <f t="shared" si="21"/>
        <v>2.5096199088034954E-2</v>
      </c>
      <c r="U51" s="182">
        <f t="shared" si="21"/>
        <v>3.5413990172433629E-2</v>
      </c>
      <c r="V51" s="182">
        <f t="shared" si="21"/>
        <v>3.2985583598380219E-2</v>
      </c>
      <c r="W51" s="182">
        <f t="shared" si="21"/>
        <v>3.9051721215704549E-2</v>
      </c>
      <c r="X51" s="182">
        <f t="shared" si="21"/>
        <v>3.0576593318389578E-2</v>
      </c>
      <c r="Y51" s="182">
        <f t="shared" si="21"/>
        <v>2.9062794108648538E-2</v>
      </c>
      <c r="Z51" s="182">
        <f t="shared" si="21"/>
        <v>3.8242815991483936E-2</v>
      </c>
      <c r="AA51" s="182">
        <f t="shared" si="21"/>
        <v>3.4042891055378832E-2</v>
      </c>
      <c r="AB51" s="182">
        <f t="shared" si="21"/>
        <v>3.2743963751557192E-2</v>
      </c>
      <c r="AC51" s="182">
        <f t="shared" si="21"/>
        <v>3.7077256720010277E-2</v>
      </c>
      <c r="AD51" s="182">
        <f t="shared" si="21"/>
        <v>3.8971075041507652E-2</v>
      </c>
      <c r="AE51" s="182">
        <f t="shared" si="21"/>
        <v>3.600753901452769E-2</v>
      </c>
      <c r="AF51" s="182">
        <f t="shared" si="21"/>
        <v>3.3408989472494932E-2</v>
      </c>
      <c r="AG51" s="182">
        <f t="shared" si="21"/>
        <v>3.0337279107051196E-2</v>
      </c>
      <c r="AH51" s="182">
        <f t="shared" si="21"/>
        <v>3.4351544648789645E-2</v>
      </c>
      <c r="AI51" s="182">
        <f t="shared" si="21"/>
        <v>4.3041548437846022E-2</v>
      </c>
      <c r="AJ51" s="182">
        <f t="shared" si="21"/>
        <v>3.795603230874911E-2</v>
      </c>
      <c r="AK51" s="182">
        <f t="shared" si="21"/>
        <v>3.8782267265832893E-2</v>
      </c>
      <c r="AL51" s="182">
        <f t="shared" si="21"/>
        <v>4.1315298316505045E-2</v>
      </c>
      <c r="AM51" s="182">
        <f t="shared" si="21"/>
        <v>3.581638000174614E-2</v>
      </c>
      <c r="AN51" s="182">
        <f t="shared" si="21"/>
        <v>4.5988500651830799E-2</v>
      </c>
      <c r="AO51" s="182">
        <f t="shared" si="21"/>
        <v>4.5779260115942355E-2</v>
      </c>
      <c r="AP51" s="182">
        <f t="shared" si="21"/>
        <v>4.0243186242407081E-2</v>
      </c>
      <c r="AQ51" s="182">
        <f t="shared" si="21"/>
        <v>4.1673535789272131E-2</v>
      </c>
      <c r="AR51" s="182">
        <f t="shared" si="21"/>
        <v>4.2268475875442135E-2</v>
      </c>
      <c r="AS51" s="182">
        <f t="shared" si="21"/>
        <v>4.4877983585370207E-2</v>
      </c>
      <c r="AT51" s="182">
        <f t="shared" si="21"/>
        <v>4.4580298076698166E-2</v>
      </c>
      <c r="AU51" s="182">
        <f t="shared" si="21"/>
        <v>4.4534706536941138E-2</v>
      </c>
      <c r="AV51" s="182">
        <f t="shared" si="21"/>
        <v>4.4780381636817641E-2</v>
      </c>
      <c r="AW51" s="182">
        <f t="shared" si="21"/>
        <v>4.5732490908387713E-2</v>
      </c>
      <c r="AX51" s="182">
        <f t="shared" si="21"/>
        <v>4.7316152419067954E-2</v>
      </c>
      <c r="AY51" s="182">
        <f t="shared" si="21"/>
        <v>3.8223692849313484E-2</v>
      </c>
      <c r="AZ51" s="182">
        <f t="shared" si="21"/>
        <v>4.0189295897654409E-2</v>
      </c>
      <c r="BA51" s="182">
        <f t="shared" si="21"/>
        <v>4.7151615347523546E-2</v>
      </c>
      <c r="BB51" s="182">
        <f t="shared" si="21"/>
        <v>4.9933815432876671E-2</v>
      </c>
      <c r="BC51" s="182">
        <f t="shared" si="21"/>
        <v>5.0007112867071712E-2</v>
      </c>
      <c r="BD51" s="182">
        <f t="shared" si="21"/>
        <v>4.200378722671716E-2</v>
      </c>
      <c r="BE51" s="182">
        <f t="shared" si="21"/>
        <v>4.6479600619728001E-2</v>
      </c>
    </row>
    <row r="52" spans="1:57" x14ac:dyDescent="0.25">
      <c r="B52" t="s">
        <v>375</v>
      </c>
      <c r="C52" t="str">
        <f>C23</f>
        <v>MTH.100.C</v>
      </c>
      <c r="D52" s="182">
        <f>D23</f>
        <v>0.24145785876993175</v>
      </c>
      <c r="E52" s="182">
        <f t="shared" ref="E52:BE52" si="22">E23</f>
        <v>0.24098887846710437</v>
      </c>
      <c r="F52" s="182">
        <f t="shared" si="22"/>
        <v>0.24494171244807716</v>
      </c>
      <c r="G52" s="182">
        <f t="shared" si="22"/>
        <v>0.24547768993702268</v>
      </c>
      <c r="H52" s="182">
        <f t="shared" si="22"/>
        <v>0.2428647996784136</v>
      </c>
      <c r="I52" s="182">
        <f t="shared" si="22"/>
        <v>0.2442717405868953</v>
      </c>
      <c r="J52" s="182">
        <f t="shared" si="22"/>
        <v>0.24293179686453156</v>
      </c>
      <c r="K52" s="182">
        <f t="shared" si="22"/>
        <v>0.24192683907275891</v>
      </c>
      <c r="L52" s="182">
        <f t="shared" si="22"/>
        <v>0.24273080530617711</v>
      </c>
      <c r="M52" s="182">
        <f t="shared" si="22"/>
        <v>0.24319978560900446</v>
      </c>
      <c r="N52" s="182">
        <f t="shared" si="22"/>
        <v>0.24252981374782254</v>
      </c>
      <c r="O52" s="182">
        <f t="shared" si="22"/>
        <v>0.24259681093394073</v>
      </c>
      <c r="P52" s="182">
        <f t="shared" si="22"/>
        <v>0.24319978560900446</v>
      </c>
      <c r="Q52" s="182">
        <f t="shared" si="22"/>
        <v>0.24219482781723164</v>
      </c>
      <c r="R52" s="182">
        <f t="shared" si="22"/>
        <v>0.24293179686453156</v>
      </c>
      <c r="S52" s="182">
        <f t="shared" si="22"/>
        <v>0.24058689535039524</v>
      </c>
      <c r="T52" s="182">
        <f t="shared" si="22"/>
        <v>0.24025190941980434</v>
      </c>
      <c r="U52" s="182">
        <f t="shared" si="22"/>
        <v>0.24353477153959535</v>
      </c>
      <c r="V52" s="182">
        <f t="shared" si="22"/>
        <v>0.24226182500334983</v>
      </c>
      <c r="W52" s="182">
        <f t="shared" si="22"/>
        <v>0.24480771807584087</v>
      </c>
      <c r="X52" s="182">
        <f t="shared" si="22"/>
        <v>0.24273080530617705</v>
      </c>
      <c r="Y52" s="182">
        <f t="shared" si="22"/>
        <v>0.24199383625887719</v>
      </c>
      <c r="Z52" s="182">
        <f t="shared" si="22"/>
        <v>0.24246281656170443</v>
      </c>
      <c r="AA52" s="182">
        <f t="shared" si="22"/>
        <v>0.24132386439769538</v>
      </c>
      <c r="AB52" s="182">
        <f t="shared" si="22"/>
        <v>0.24185984188664078</v>
      </c>
      <c r="AC52" s="182">
        <f t="shared" si="22"/>
        <v>0.24447273214525</v>
      </c>
      <c r="AD52" s="182">
        <f t="shared" si="22"/>
        <v>0.24453972933136814</v>
      </c>
      <c r="AE52" s="182">
        <f t="shared" si="22"/>
        <v>0.24360176872571351</v>
      </c>
      <c r="AF52" s="182">
        <f t="shared" si="22"/>
        <v>0.24219482781723167</v>
      </c>
      <c r="AG52" s="182">
        <f t="shared" si="22"/>
        <v>0.23924695162803156</v>
      </c>
      <c r="AH52" s="182">
        <f t="shared" si="22"/>
        <v>0.23938094600026794</v>
      </c>
      <c r="AI52" s="182">
        <f t="shared" si="22"/>
        <v>0.24252981374782256</v>
      </c>
      <c r="AJ52" s="182">
        <f t="shared" si="22"/>
        <v>0.24139086158381351</v>
      </c>
      <c r="AK52" s="182">
        <f t="shared" si="22"/>
        <v>0.24299879405064995</v>
      </c>
      <c r="AL52" s="182">
        <f t="shared" si="22"/>
        <v>0.24072088972263159</v>
      </c>
      <c r="AM52" s="182">
        <f t="shared" si="22"/>
        <v>0.23884496851132256</v>
      </c>
      <c r="AN52" s="182">
        <f t="shared" si="22"/>
        <v>0.24346777435347719</v>
      </c>
      <c r="AO52" s="182">
        <f t="shared" si="22"/>
        <v>0.24045290097815897</v>
      </c>
      <c r="AP52" s="182">
        <f t="shared" si="22"/>
        <v>0.24018491223368621</v>
      </c>
      <c r="AQ52" s="182">
        <f t="shared" si="22"/>
        <v>0.23944794318638629</v>
      </c>
      <c r="AR52" s="182">
        <f t="shared" si="22"/>
        <v>0.2405198981642771</v>
      </c>
      <c r="AS52" s="182">
        <f t="shared" si="22"/>
        <v>0.24085488409486799</v>
      </c>
      <c r="AT52" s="182">
        <f t="shared" si="22"/>
        <v>0.23998392067533172</v>
      </c>
      <c r="AU52" s="182">
        <f t="shared" si="22"/>
        <v>0.23971593193085891</v>
      </c>
      <c r="AV52" s="182">
        <f t="shared" si="22"/>
        <v>0.24011791504756808</v>
      </c>
      <c r="AW52" s="182">
        <f t="shared" si="22"/>
        <v>0.23978292911697718</v>
      </c>
      <c r="AX52" s="182">
        <f t="shared" si="22"/>
        <v>0.23951494037250431</v>
      </c>
      <c r="AY52" s="182">
        <f t="shared" si="22"/>
        <v>0.23958193755862245</v>
      </c>
      <c r="AZ52" s="182">
        <f t="shared" si="22"/>
        <v>0.24105587565322251</v>
      </c>
      <c r="BA52" s="182">
        <f t="shared" si="22"/>
        <v>0.24085488409486799</v>
      </c>
      <c r="BB52" s="182">
        <f t="shared" si="22"/>
        <v>0.24346777435347722</v>
      </c>
      <c r="BC52" s="182">
        <f t="shared" si="22"/>
        <v>0.24085488409486799</v>
      </c>
      <c r="BD52" s="182">
        <f t="shared" si="22"/>
        <v>0.2417258475144044</v>
      </c>
      <c r="BE52" s="182">
        <f t="shared" si="22"/>
        <v>0.24266380812005903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44"/>
  <sheetViews>
    <sheetView workbookViewId="0">
      <selection activeCell="C60" sqref="C60"/>
    </sheetView>
  </sheetViews>
  <sheetFormatPr defaultColWidth="8.875" defaultRowHeight="12.75" x14ac:dyDescent="0.2"/>
  <cols>
    <col min="1" max="1" width="32.375" style="10" customWidth="1"/>
    <col min="2" max="2" width="11.125" style="10" customWidth="1"/>
    <col min="3" max="3" width="10.875" style="10" bestFit="1" customWidth="1"/>
    <col min="4" max="4" width="11.875" style="10" customWidth="1"/>
    <col min="5" max="6" width="9.625" style="10" bestFit="1" customWidth="1"/>
    <col min="7" max="7" width="10.375" style="10" customWidth="1"/>
    <col min="8" max="8" width="9.625" style="10" bestFit="1" customWidth="1"/>
    <col min="9" max="9" width="10.125" style="10" bestFit="1" customWidth="1"/>
    <col min="10" max="44" width="9.625" style="10" bestFit="1" customWidth="1"/>
    <col min="45" max="53" width="8.875" style="10" bestFit="1" customWidth="1"/>
    <col min="54" max="16384" width="8.875" style="10"/>
  </cols>
  <sheetData>
    <row r="1" spans="1:3" ht="15" x14ac:dyDescent="0.25">
      <c r="A1" s="7" t="s">
        <v>93</v>
      </c>
      <c r="B1" s="8"/>
      <c r="C1" s="9"/>
    </row>
    <row r="2" spans="1:3" ht="15" x14ac:dyDescent="0.25">
      <c r="A2" s="11" t="s">
        <v>94</v>
      </c>
      <c r="B2" s="8"/>
      <c r="C2" s="9"/>
    </row>
    <row r="3" spans="1:3" ht="15" x14ac:dyDescent="0.25">
      <c r="A3" s="11" t="s">
        <v>95</v>
      </c>
      <c r="B3" s="8"/>
      <c r="C3" s="9"/>
    </row>
    <row r="4" spans="1:3" ht="15" x14ac:dyDescent="0.25">
      <c r="A4" s="11"/>
      <c r="B4" s="8"/>
      <c r="C4" s="9"/>
    </row>
    <row r="5" spans="1:3" ht="15" x14ac:dyDescent="0.25">
      <c r="A5" s="7" t="s">
        <v>96</v>
      </c>
      <c r="B5" s="8"/>
      <c r="C5" s="9"/>
    </row>
    <row r="6" spans="1:3" ht="15" x14ac:dyDescent="0.25">
      <c r="A6" s="12">
        <v>1</v>
      </c>
      <c r="B6" s="12" t="s">
        <v>97</v>
      </c>
      <c r="C6" s="9"/>
    </row>
    <row r="7" spans="1:3" ht="15" x14ac:dyDescent="0.25">
      <c r="A7" s="12">
        <v>3</v>
      </c>
      <c r="B7" s="13" t="s">
        <v>98</v>
      </c>
      <c r="C7" s="9"/>
    </row>
    <row r="8" spans="1:3" ht="15" x14ac:dyDescent="0.25">
      <c r="A8" s="10">
        <v>4</v>
      </c>
      <c r="B8" s="11" t="s">
        <v>99</v>
      </c>
      <c r="C8" s="9"/>
    </row>
    <row r="9" spans="1:3" ht="15" x14ac:dyDescent="0.25">
      <c r="A9" s="10">
        <v>5</v>
      </c>
      <c r="B9" s="11" t="s">
        <v>100</v>
      </c>
      <c r="C9" s="9"/>
    </row>
    <row r="10" spans="1:3" ht="15" x14ac:dyDescent="0.25">
      <c r="A10" s="7" t="s">
        <v>101</v>
      </c>
      <c r="B10" s="8"/>
      <c r="C10" s="9"/>
    </row>
    <row r="11" spans="1:3" ht="15" x14ac:dyDescent="0.25">
      <c r="A11" s="8">
        <v>1</v>
      </c>
      <c r="B11" s="12" t="s">
        <v>102</v>
      </c>
      <c r="C11" s="9"/>
    </row>
    <row r="12" spans="1:3" ht="15" x14ac:dyDescent="0.25">
      <c r="A12" s="8"/>
      <c r="B12" s="14"/>
      <c r="C12" s="9"/>
    </row>
    <row r="13" spans="1:3" ht="15" x14ac:dyDescent="0.25">
      <c r="A13" s="8"/>
      <c r="B13" s="14"/>
      <c r="C13" s="9"/>
    </row>
    <row r="14" spans="1:3" ht="15" x14ac:dyDescent="0.25">
      <c r="A14" s="8"/>
      <c r="B14" s="14"/>
      <c r="C14" s="9"/>
    </row>
    <row r="15" spans="1:3" ht="15" x14ac:dyDescent="0.25">
      <c r="A15" s="8"/>
      <c r="B15" s="14"/>
      <c r="C15" s="9"/>
    </row>
    <row r="16" spans="1:3" ht="15" x14ac:dyDescent="0.25">
      <c r="A16" s="8"/>
      <c r="B16" s="14"/>
      <c r="C16" s="9"/>
    </row>
    <row r="17" spans="1:58" ht="15" x14ac:dyDescent="0.25">
      <c r="A17" s="8"/>
      <c r="B17" s="14"/>
      <c r="C17" s="9"/>
    </row>
    <row r="18" spans="1:58" ht="15" x14ac:dyDescent="0.25">
      <c r="A18" s="8"/>
      <c r="B18" s="14"/>
      <c r="C18" s="9"/>
    </row>
    <row r="19" spans="1:58" x14ac:dyDescent="0.2">
      <c r="A19" s="15" t="s">
        <v>103</v>
      </c>
    </row>
    <row r="20" spans="1:58" ht="15" x14ac:dyDescent="0.25">
      <c r="A20" s="16" t="s">
        <v>104</v>
      </c>
      <c r="B20" s="17" t="s">
        <v>105</v>
      </c>
      <c r="G20" s="18" t="s">
        <v>106</v>
      </c>
      <c r="H20" s="19"/>
      <c r="I20" s="19"/>
      <c r="J20" s="19"/>
      <c r="K20" s="20" t="s">
        <v>107</v>
      </c>
    </row>
    <row r="21" spans="1:58" ht="15" x14ac:dyDescent="0.25">
      <c r="A21" s="16" t="s">
        <v>108</v>
      </c>
      <c r="B21" s="17" t="s">
        <v>109</v>
      </c>
      <c r="G21" s="8" t="s">
        <v>110</v>
      </c>
      <c r="L21" s="8" t="s">
        <v>111</v>
      </c>
    </row>
    <row r="22" spans="1:58" ht="15" x14ac:dyDescent="0.25">
      <c r="A22" s="16" t="s">
        <v>112</v>
      </c>
      <c r="B22" s="17" t="s">
        <v>113</v>
      </c>
      <c r="G22" s="10" t="s">
        <v>114</v>
      </c>
    </row>
    <row r="23" spans="1:58" ht="15" x14ac:dyDescent="0.25">
      <c r="A23" s="16" t="s">
        <v>115</v>
      </c>
      <c r="B23" s="17" t="s">
        <v>116</v>
      </c>
    </row>
    <row r="24" spans="1:58" ht="15" x14ac:dyDescent="0.25">
      <c r="A24" s="16"/>
      <c r="B24" s="17"/>
    </row>
    <row r="26" spans="1:58" x14ac:dyDescent="0.2">
      <c r="A26" s="15" t="s">
        <v>117</v>
      </c>
    </row>
    <row r="27" spans="1:58" x14ac:dyDescent="0.2">
      <c r="A27" s="21" t="s">
        <v>118</v>
      </c>
      <c r="B27" s="22"/>
      <c r="C27" s="23">
        <v>1960</v>
      </c>
      <c r="D27" s="23">
        <v>1961</v>
      </c>
      <c r="E27" s="23">
        <v>1962</v>
      </c>
      <c r="F27" s="23">
        <v>1963</v>
      </c>
      <c r="G27" s="23">
        <v>1964</v>
      </c>
      <c r="H27" s="23">
        <v>1965</v>
      </c>
      <c r="I27" s="23">
        <v>1966</v>
      </c>
      <c r="J27" s="23">
        <v>1967</v>
      </c>
      <c r="K27" s="23">
        <v>1968</v>
      </c>
      <c r="L27" s="23">
        <v>1969</v>
      </c>
      <c r="M27" s="23">
        <v>1970</v>
      </c>
      <c r="N27" s="23">
        <v>1971</v>
      </c>
      <c r="O27" s="23">
        <v>1972</v>
      </c>
      <c r="P27" s="23">
        <v>1973</v>
      </c>
      <c r="Q27" s="23">
        <v>1974</v>
      </c>
      <c r="R27" s="23">
        <v>1975</v>
      </c>
      <c r="S27" s="23">
        <v>1976</v>
      </c>
      <c r="T27" s="23">
        <v>1977</v>
      </c>
      <c r="U27" s="23">
        <v>1978</v>
      </c>
      <c r="V27" s="23">
        <v>1979</v>
      </c>
      <c r="W27" s="23">
        <v>1980</v>
      </c>
      <c r="X27" s="23">
        <v>1981</v>
      </c>
      <c r="Y27" s="23">
        <v>1982</v>
      </c>
      <c r="Z27" s="23">
        <v>1983</v>
      </c>
      <c r="AA27" s="23">
        <v>1984</v>
      </c>
      <c r="AB27" s="23">
        <v>1985</v>
      </c>
      <c r="AC27" s="23">
        <v>1986</v>
      </c>
      <c r="AD27" s="23">
        <v>1987</v>
      </c>
      <c r="AE27" s="23">
        <v>1988</v>
      </c>
      <c r="AF27" s="23">
        <v>1989</v>
      </c>
      <c r="AG27" s="23">
        <v>1990</v>
      </c>
      <c r="AH27" s="23">
        <v>1991</v>
      </c>
      <c r="AI27" s="23">
        <v>1992</v>
      </c>
      <c r="AJ27" s="23">
        <v>1993</v>
      </c>
      <c r="AK27" s="23">
        <v>1994</v>
      </c>
      <c r="AL27" s="23">
        <v>1995</v>
      </c>
      <c r="AM27" s="23">
        <v>1996</v>
      </c>
      <c r="AN27" s="23">
        <v>1997</v>
      </c>
      <c r="AO27" s="23">
        <v>1998</v>
      </c>
      <c r="AP27" s="23">
        <v>1999</v>
      </c>
      <c r="AQ27" s="23">
        <v>2000</v>
      </c>
      <c r="AR27" s="23">
        <v>2001</v>
      </c>
      <c r="AS27" s="23">
        <v>2002</v>
      </c>
      <c r="AT27" s="23">
        <v>2003</v>
      </c>
      <c r="AU27" s="23">
        <v>2004</v>
      </c>
      <c r="AV27" s="23">
        <v>2005</v>
      </c>
      <c r="AW27" s="23">
        <v>2006</v>
      </c>
      <c r="AX27" s="23">
        <v>2007</v>
      </c>
      <c r="AY27" s="23">
        <v>2008</v>
      </c>
      <c r="AZ27" s="23">
        <v>2009</v>
      </c>
      <c r="BA27" s="23">
        <v>2010</v>
      </c>
      <c r="BB27" s="23">
        <v>2011</v>
      </c>
      <c r="BC27" s="23">
        <v>2012</v>
      </c>
      <c r="BD27" s="23">
        <v>2013</v>
      </c>
      <c r="BE27" s="23">
        <v>2014</v>
      </c>
      <c r="BF27" s="23">
        <v>2015</v>
      </c>
    </row>
    <row r="28" spans="1:58" ht="15.75" x14ac:dyDescent="0.25">
      <c r="A28" s="21"/>
      <c r="B28" s="24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6"/>
    </row>
    <row r="29" spans="1:58" ht="15.75" x14ac:dyDescent="0.25">
      <c r="A29" s="21" t="s">
        <v>119</v>
      </c>
      <c r="B29" s="22" t="s">
        <v>120</v>
      </c>
      <c r="C29" s="25">
        <f t="shared" ref="C29:BF29" si="0">C55*C59</f>
        <v>1.1392292803096896E-2</v>
      </c>
      <c r="D29" s="25">
        <f t="shared" si="0"/>
        <v>1.1196382058047561E-2</v>
      </c>
      <c r="E29" s="25">
        <f t="shared" si="0"/>
        <v>1.3923809389836393E-2</v>
      </c>
      <c r="F29" s="25">
        <f t="shared" si="0"/>
        <v>2.1560707329935001E-2</v>
      </c>
      <c r="G29" s="25">
        <f t="shared" si="0"/>
        <v>1.4896809699525514E-2</v>
      </c>
      <c r="H29" s="25">
        <f t="shared" si="0"/>
        <v>1.5687019146320012E-2</v>
      </c>
      <c r="I29" s="25">
        <f t="shared" si="0"/>
        <v>1.3973891483757755E-2</v>
      </c>
      <c r="J29" s="25">
        <f t="shared" si="0"/>
        <v>1.2995222748815132E-2</v>
      </c>
      <c r="K29" s="25">
        <f t="shared" si="0"/>
        <v>1.65793774346377E-2</v>
      </c>
      <c r="L29" s="25">
        <f t="shared" si="0"/>
        <v>1.7630067005788438E-2</v>
      </c>
      <c r="M29" s="25">
        <f t="shared" si="0"/>
        <v>1.7849609909188966E-2</v>
      </c>
      <c r="N29" s="25">
        <f t="shared" si="0"/>
        <v>1.7439298904525075E-2</v>
      </c>
      <c r="O29" s="25">
        <f t="shared" si="0"/>
        <v>1.6267716202630619E-2</v>
      </c>
      <c r="P29" s="25">
        <f t="shared" si="0"/>
        <v>1.6453443637935071E-2</v>
      </c>
      <c r="Q29" s="25">
        <f t="shared" si="0"/>
        <v>1.7241125169735437E-2</v>
      </c>
      <c r="R29" s="25">
        <f t="shared" si="0"/>
        <v>1.4467923571139667E-2</v>
      </c>
      <c r="S29" s="25">
        <f t="shared" si="0"/>
        <v>1.6061768185935084E-2</v>
      </c>
      <c r="T29" s="25">
        <f t="shared" si="0"/>
        <v>2.2997207766155308E-2</v>
      </c>
      <c r="U29" s="25">
        <f t="shared" si="0"/>
        <v>2.1733277436631983E-2</v>
      </c>
      <c r="V29" s="25">
        <f t="shared" si="0"/>
        <v>2.6105216494831759E-2</v>
      </c>
      <c r="W29" s="25">
        <f t="shared" si="0"/>
        <v>2.0737045588531823E-2</v>
      </c>
      <c r="X29" s="25">
        <f t="shared" si="0"/>
        <v>1.9996306732926336E-2</v>
      </c>
      <c r="Y29" s="25">
        <f t="shared" si="0"/>
        <v>2.6693179619527874E-2</v>
      </c>
      <c r="Z29" s="25">
        <f t="shared" si="0"/>
        <v>2.4104477526453661E-2</v>
      </c>
      <c r="AA29" s="25">
        <f t="shared" si="0"/>
        <v>2.3518286476628469E-2</v>
      </c>
      <c r="AB29" s="25">
        <f t="shared" si="0"/>
        <v>2.7066397405607501E-2</v>
      </c>
      <c r="AC29" s="25">
        <f t="shared" si="0"/>
        <v>2.8643740155508125E-2</v>
      </c>
      <c r="AD29" s="25">
        <f t="shared" si="0"/>
        <v>2.6753601487794074E-2</v>
      </c>
      <c r="AE29" s="25">
        <f t="shared" si="0"/>
        <v>2.5056742104371199E-2</v>
      </c>
      <c r="AF29" s="25">
        <f t="shared" si="0"/>
        <v>2.2965320284037756E-2</v>
      </c>
      <c r="AG29" s="25">
        <f t="shared" si="0"/>
        <v>2.6210228567026501E-2</v>
      </c>
      <c r="AH29" s="25">
        <f t="shared" si="0"/>
        <v>3.3141992297141439E-2</v>
      </c>
      <c r="AI29" s="25">
        <f t="shared" si="0"/>
        <v>2.9453881071589312E-2</v>
      </c>
      <c r="AJ29" s="25">
        <f t="shared" si="0"/>
        <v>3.0327733001881324E-2</v>
      </c>
      <c r="AK29" s="25">
        <f t="shared" si="0"/>
        <v>3.2639085670038988E-2</v>
      </c>
      <c r="AL29" s="25">
        <f t="shared" si="0"/>
        <v>2.8545654861391673E-2</v>
      </c>
      <c r="AM29" s="25">
        <f t="shared" si="0"/>
        <v>3.6974754524071965E-2</v>
      </c>
      <c r="AN29" s="25">
        <f t="shared" si="0"/>
        <v>3.708120069391331E-2</v>
      </c>
      <c r="AO29" s="25">
        <f t="shared" si="0"/>
        <v>3.2838439973804173E-2</v>
      </c>
      <c r="AP29" s="25">
        <f t="shared" si="0"/>
        <v>3.4213972882992418E-2</v>
      </c>
      <c r="AQ29" s="25">
        <f t="shared" si="0"/>
        <v>3.4913761073115203E-2</v>
      </c>
      <c r="AR29" s="25">
        <f t="shared" si="0"/>
        <v>3.7338482343028008E-2</v>
      </c>
      <c r="AS29" s="25">
        <f t="shared" si="0"/>
        <v>3.7313709490196363E-2</v>
      </c>
      <c r="AT29" s="25">
        <f t="shared" si="0"/>
        <v>3.7453688197567496E-2</v>
      </c>
      <c r="AU29" s="25">
        <f t="shared" si="0"/>
        <v>3.7839422483110903E-2</v>
      </c>
      <c r="AV29" s="25">
        <f t="shared" si="0"/>
        <v>3.882688478122117E-2</v>
      </c>
      <c r="AW29" s="25">
        <f t="shared" si="0"/>
        <v>4.0313361861045893E-2</v>
      </c>
      <c r="AX29" s="25">
        <f t="shared" si="0"/>
        <v>3.268125738616303E-2</v>
      </c>
      <c r="AY29" s="25">
        <f t="shared" si="0"/>
        <v>3.4482415880187481E-2</v>
      </c>
      <c r="AZ29" s="25">
        <f t="shared" si="0"/>
        <v>4.0550389198870246E-2</v>
      </c>
      <c r="BA29" s="25">
        <f t="shared" si="0"/>
        <v>4.3042948903139693E-2</v>
      </c>
      <c r="BB29" s="27">
        <f t="shared" si="0"/>
        <v>4.3206145517149956E-2</v>
      </c>
      <c r="BC29" s="27">
        <f t="shared" si="0"/>
        <v>3.6375279738337062E-2</v>
      </c>
      <c r="BD29" s="27">
        <f t="shared" si="0"/>
        <v>4.0344293337923907E-2</v>
      </c>
      <c r="BE29" s="27">
        <f t="shared" si="0"/>
        <v>3.3547942847305848E-2</v>
      </c>
      <c r="BF29" s="27">
        <f t="shared" si="0"/>
        <v>3.8428645205715338E-2</v>
      </c>
    </row>
    <row r="30" spans="1:58" ht="15.75" x14ac:dyDescent="0.25">
      <c r="A30" s="21" t="s">
        <v>121</v>
      </c>
      <c r="B30" s="22" t="s">
        <v>122</v>
      </c>
      <c r="C30" s="25">
        <f>C57*C60</f>
        <v>0.12212938496583149</v>
      </c>
      <c r="D30" s="25">
        <f t="shared" ref="D30:BF30" si="1">D57*D60</f>
        <v>0.1237039291169771</v>
      </c>
      <c r="E30" s="25">
        <f t="shared" si="1"/>
        <v>0.12760287498325071</v>
      </c>
      <c r="F30" s="25">
        <f t="shared" si="1"/>
        <v>0.12978454562508379</v>
      </c>
      <c r="G30" s="25">
        <f t="shared" si="1"/>
        <v>0.13031347983384706</v>
      </c>
      <c r="H30" s="25">
        <f t="shared" si="1"/>
        <v>0.13301817633659385</v>
      </c>
      <c r="I30" s="25">
        <f t="shared" si="1"/>
        <v>0.13425577167358968</v>
      </c>
      <c r="J30" s="25">
        <f t="shared" si="1"/>
        <v>0.13568757081602575</v>
      </c>
      <c r="K30" s="25">
        <f t="shared" si="1"/>
        <v>0.13816043253383362</v>
      </c>
      <c r="L30" s="25">
        <f t="shared" si="1"/>
        <v>0.14048143775961419</v>
      </c>
      <c r="M30" s="25">
        <f t="shared" si="1"/>
        <v>0.14217097681897364</v>
      </c>
      <c r="N30" s="25">
        <f t="shared" si="1"/>
        <v>0.14431550569476084</v>
      </c>
      <c r="O30" s="25">
        <f t="shared" si="1"/>
        <v>0.14681290097815899</v>
      </c>
      <c r="P30" s="25">
        <f t="shared" si="1"/>
        <v>0.14836419201393547</v>
      </c>
      <c r="Q30" s="25">
        <f t="shared" si="1"/>
        <v>0.15100834838536784</v>
      </c>
      <c r="R30" s="25">
        <f t="shared" si="1"/>
        <v>0.15175018424226189</v>
      </c>
      <c r="S30" s="25">
        <f t="shared" si="1"/>
        <v>0.15376314404395022</v>
      </c>
      <c r="T30" s="25">
        <f t="shared" si="1"/>
        <v>0.15814709701192559</v>
      </c>
      <c r="U30" s="25">
        <f t="shared" si="1"/>
        <v>0.15961953316360719</v>
      </c>
      <c r="V30" s="25">
        <f t="shared" si="1"/>
        <v>0.16364857376390204</v>
      </c>
      <c r="W30" s="25">
        <f t="shared" si="1"/>
        <v>0.16462003215864937</v>
      </c>
      <c r="X30" s="25">
        <f t="shared" si="1"/>
        <v>0.16650095511188545</v>
      </c>
      <c r="Y30" s="25">
        <f t="shared" si="1"/>
        <v>0.16923710625753732</v>
      </c>
      <c r="Z30" s="25">
        <f t="shared" si="1"/>
        <v>0.17087225807316109</v>
      </c>
      <c r="AA30" s="25">
        <f t="shared" si="1"/>
        <v>0.1737153477153961</v>
      </c>
      <c r="AB30" s="25">
        <f t="shared" si="1"/>
        <v>0.17846509446603251</v>
      </c>
      <c r="AC30" s="25">
        <f t="shared" si="1"/>
        <v>0.17973670105855558</v>
      </c>
      <c r="AD30" s="25">
        <f t="shared" si="1"/>
        <v>0.18099611416320513</v>
      </c>
      <c r="AE30" s="25">
        <f t="shared" si="1"/>
        <v>0.18164612086292375</v>
      </c>
      <c r="AF30" s="25">
        <f t="shared" si="1"/>
        <v>0.1811099423824199</v>
      </c>
      <c r="AG30" s="25">
        <f t="shared" si="1"/>
        <v>0.18264766179820444</v>
      </c>
      <c r="AH30" s="25">
        <f t="shared" si="1"/>
        <v>0.18674795658582338</v>
      </c>
      <c r="AI30" s="25">
        <f t="shared" si="1"/>
        <v>0.18731930858903928</v>
      </c>
      <c r="AJ30" s="25">
        <f t="shared" si="1"/>
        <v>0.19002505694760827</v>
      </c>
      <c r="AK30" s="25">
        <f t="shared" si="1"/>
        <v>0.19016950288087897</v>
      </c>
      <c r="AL30" s="25">
        <f t="shared" si="1"/>
        <v>0.19035943990352408</v>
      </c>
      <c r="AM30" s="25">
        <f t="shared" si="1"/>
        <v>0.19574809058019568</v>
      </c>
      <c r="AN30" s="25">
        <f t="shared" si="1"/>
        <v>0.19476684979230877</v>
      </c>
      <c r="AO30" s="25">
        <f t="shared" si="1"/>
        <v>0.19599088838268794</v>
      </c>
      <c r="AP30" s="25">
        <f t="shared" si="1"/>
        <v>0.19658676135602313</v>
      </c>
      <c r="AQ30" s="25">
        <f t="shared" si="1"/>
        <v>0.19866943588369287</v>
      </c>
      <c r="AR30" s="25">
        <f t="shared" si="1"/>
        <v>0.20039126356693016</v>
      </c>
      <c r="AS30" s="25">
        <f t="shared" si="1"/>
        <v>0.20086654160525264</v>
      </c>
      <c r="AT30" s="25">
        <f t="shared" si="1"/>
        <v>0.20160109875385235</v>
      </c>
      <c r="AU30" s="25">
        <f t="shared" si="1"/>
        <v>0.20289963821519502</v>
      </c>
      <c r="AV30" s="25">
        <f t="shared" si="1"/>
        <v>0.20357570682031362</v>
      </c>
      <c r="AW30" s="25">
        <f t="shared" si="1"/>
        <v>0.20406672919737368</v>
      </c>
      <c r="AX30" s="25">
        <f t="shared" si="1"/>
        <v>0.20484255661262218</v>
      </c>
      <c r="AY30" s="25">
        <f t="shared" si="1"/>
        <v>0.20682594131046492</v>
      </c>
      <c r="AZ30" s="25">
        <f t="shared" si="1"/>
        <v>0.20713520032158647</v>
      </c>
      <c r="BA30" s="25">
        <f t="shared" si="1"/>
        <v>0.20986922149269735</v>
      </c>
      <c r="BB30" s="27">
        <f t="shared" si="1"/>
        <v>0.20809861985796593</v>
      </c>
      <c r="BC30" s="27">
        <f t="shared" si="1"/>
        <v>0.2093345839474742</v>
      </c>
      <c r="BD30" s="27">
        <f t="shared" si="1"/>
        <v>0.21063218544821125</v>
      </c>
      <c r="BE30" s="27">
        <f t="shared" si="1"/>
        <v>0.20744539729331374</v>
      </c>
      <c r="BF30" s="27">
        <f t="shared" si="1"/>
        <v>0.21060967439367551</v>
      </c>
    </row>
    <row r="31" spans="1:58" x14ac:dyDescent="0.2">
      <c r="B31" s="28"/>
      <c r="C31" s="10" t="s">
        <v>123</v>
      </c>
      <c r="BB31" s="29"/>
    </row>
    <row r="32" spans="1:58" x14ac:dyDescent="0.2">
      <c r="B32" s="22"/>
      <c r="C32" s="16" t="s">
        <v>124</v>
      </c>
      <c r="BB32" s="29"/>
    </row>
    <row r="33" spans="1:58" x14ac:dyDescent="0.2">
      <c r="BB33" s="29"/>
    </row>
    <row r="34" spans="1:58" x14ac:dyDescent="0.2">
      <c r="BB34" s="29"/>
    </row>
    <row r="35" spans="1:58" x14ac:dyDescent="0.2">
      <c r="BB35" s="29"/>
    </row>
    <row r="36" spans="1:58" x14ac:dyDescent="0.2">
      <c r="BB36" s="29"/>
    </row>
    <row r="37" spans="1:58" x14ac:dyDescent="0.2">
      <c r="BB37" s="29"/>
    </row>
    <row r="38" spans="1:58" x14ac:dyDescent="0.2">
      <c r="B38" s="10" t="s">
        <v>125</v>
      </c>
      <c r="F38" s="10" t="s">
        <v>126</v>
      </c>
      <c r="G38" s="10" t="s">
        <v>127</v>
      </c>
      <c r="BB38" s="29"/>
    </row>
    <row r="39" spans="1:58" x14ac:dyDescent="0.2">
      <c r="B39" s="10" t="s">
        <v>128</v>
      </c>
      <c r="C39" s="30"/>
      <c r="G39" s="28" t="s">
        <v>129</v>
      </c>
      <c r="BB39" s="29"/>
    </row>
    <row r="40" spans="1:58" x14ac:dyDescent="0.2">
      <c r="A40" s="31" t="s">
        <v>130</v>
      </c>
      <c r="B40" s="10" t="s">
        <v>131</v>
      </c>
      <c r="G40" s="32" t="s">
        <v>132</v>
      </c>
      <c r="BB40" s="29"/>
    </row>
    <row r="41" spans="1:58" x14ac:dyDescent="0.2">
      <c r="BB41" s="29"/>
    </row>
    <row r="42" spans="1:58" x14ac:dyDescent="0.2">
      <c r="BB42" s="29"/>
    </row>
    <row r="43" spans="1:58" x14ac:dyDescent="0.2">
      <c r="C43" s="30"/>
      <c r="BB43" s="29"/>
    </row>
    <row r="44" spans="1:58" x14ac:dyDescent="0.2">
      <c r="BB44" s="29"/>
    </row>
    <row r="45" spans="1:58" x14ac:dyDescent="0.2">
      <c r="C45" s="8">
        <v>1960</v>
      </c>
      <c r="D45" s="8">
        <v>1961</v>
      </c>
      <c r="E45" s="8">
        <v>1962</v>
      </c>
      <c r="F45" s="8">
        <v>1963</v>
      </c>
      <c r="G45" s="8">
        <v>1964</v>
      </c>
      <c r="H45" s="8">
        <v>1965</v>
      </c>
      <c r="I45" s="8">
        <v>1966</v>
      </c>
      <c r="J45" s="8">
        <v>1967</v>
      </c>
      <c r="K45" s="8">
        <v>1968</v>
      </c>
      <c r="L45" s="8">
        <v>1969</v>
      </c>
      <c r="M45" s="8">
        <v>1970</v>
      </c>
      <c r="N45" s="8">
        <v>1971</v>
      </c>
      <c r="O45" s="8">
        <v>1972</v>
      </c>
      <c r="P45" s="8">
        <v>1973</v>
      </c>
      <c r="Q45" s="8">
        <v>1974</v>
      </c>
      <c r="R45" s="8">
        <v>1975</v>
      </c>
      <c r="S45" s="8">
        <v>1976</v>
      </c>
      <c r="T45" s="8">
        <v>1977</v>
      </c>
      <c r="U45" s="8">
        <v>1978</v>
      </c>
      <c r="V45" s="8">
        <v>1979</v>
      </c>
      <c r="W45" s="8">
        <v>1980</v>
      </c>
      <c r="X45" s="8">
        <v>1981</v>
      </c>
      <c r="Y45" s="8">
        <v>1982</v>
      </c>
      <c r="Z45" s="8">
        <v>1983</v>
      </c>
      <c r="AA45" s="8">
        <v>1984</v>
      </c>
      <c r="AB45" s="8">
        <v>1985</v>
      </c>
      <c r="AC45" s="8">
        <v>1986</v>
      </c>
      <c r="AD45" s="8">
        <v>1987</v>
      </c>
      <c r="AE45" s="8">
        <v>1988</v>
      </c>
      <c r="AF45" s="8">
        <v>1989</v>
      </c>
      <c r="AG45" s="8">
        <v>1990</v>
      </c>
      <c r="AH45" s="8">
        <v>1991</v>
      </c>
      <c r="AI45" s="8">
        <v>1992</v>
      </c>
      <c r="AJ45" s="8">
        <v>1993</v>
      </c>
      <c r="AK45" s="8">
        <v>1994</v>
      </c>
      <c r="AL45" s="8">
        <v>1995</v>
      </c>
      <c r="AM45" s="8">
        <v>1996</v>
      </c>
      <c r="AN45" s="8">
        <v>1997</v>
      </c>
      <c r="AO45" s="8">
        <v>1998</v>
      </c>
      <c r="AP45" s="8">
        <v>1999</v>
      </c>
      <c r="AQ45" s="8">
        <v>2000</v>
      </c>
      <c r="AR45" s="8">
        <v>2001</v>
      </c>
      <c r="AS45" s="8">
        <v>2002</v>
      </c>
      <c r="AT45" s="8">
        <v>2003</v>
      </c>
      <c r="AU45" s="8">
        <v>2004</v>
      </c>
      <c r="AV45" s="8">
        <v>2005</v>
      </c>
      <c r="AW45" s="8">
        <v>2006</v>
      </c>
      <c r="AX45" s="8">
        <v>2007</v>
      </c>
      <c r="AY45" s="8">
        <v>2008</v>
      </c>
      <c r="AZ45" s="8">
        <v>2009</v>
      </c>
      <c r="BA45" s="8">
        <v>2010</v>
      </c>
      <c r="BB45" s="8">
        <v>2011</v>
      </c>
      <c r="BC45" s="8">
        <v>2012</v>
      </c>
      <c r="BD45" s="8">
        <v>2013</v>
      </c>
      <c r="BE45" s="8">
        <v>2014</v>
      </c>
      <c r="BF45" s="8">
        <v>2015</v>
      </c>
    </row>
    <row r="46" spans="1:58" x14ac:dyDescent="0.2">
      <c r="A46" s="33" t="str">
        <f>M65</f>
        <v>Average outside yearly temperature, Toa</v>
      </c>
      <c r="B46" s="33" t="s">
        <v>133</v>
      </c>
      <c r="C46" s="34">
        <f>M67</f>
        <v>283.04999999999995</v>
      </c>
      <c r="D46" s="34">
        <f>M68</f>
        <v>283.22499999999997</v>
      </c>
      <c r="E46" s="34">
        <f>M69</f>
        <v>281.75</v>
      </c>
      <c r="F46" s="34">
        <f>M70</f>
        <v>281.54999999999995</v>
      </c>
      <c r="G46" s="34">
        <f>M71</f>
        <v>282.52499999999998</v>
      </c>
      <c r="H46" s="34">
        <f>M72</f>
        <v>282</v>
      </c>
      <c r="I46" s="34">
        <f>M73</f>
        <v>282.5</v>
      </c>
      <c r="J46" s="34">
        <f>M74</f>
        <v>282.875</v>
      </c>
      <c r="K46" s="34">
        <f>M75</f>
        <v>282.57499999999999</v>
      </c>
      <c r="L46" s="34">
        <f>M76</f>
        <v>282.39999999999998</v>
      </c>
      <c r="M46" s="34">
        <f>M77</f>
        <v>282.64999999999998</v>
      </c>
      <c r="N46" s="34">
        <f>M78</f>
        <v>282.625</v>
      </c>
      <c r="O46" s="34">
        <f>M79</f>
        <v>282.39999999999998</v>
      </c>
      <c r="P46" s="34">
        <f>M80</f>
        <v>282.77499999999998</v>
      </c>
      <c r="Q46" s="34">
        <f>M81</f>
        <v>282.5</v>
      </c>
      <c r="R46" s="34">
        <f>M82</f>
        <v>283.375</v>
      </c>
      <c r="S46" s="34">
        <f>M83</f>
        <v>283.5</v>
      </c>
      <c r="T46" s="34">
        <f>M84</f>
        <v>282.27499999999998</v>
      </c>
      <c r="U46" s="34">
        <f>M85</f>
        <v>282.75</v>
      </c>
      <c r="V46" s="34">
        <f>M86</f>
        <v>281.79999999999995</v>
      </c>
      <c r="W46" s="34">
        <f>M87</f>
        <v>282.57499999999999</v>
      </c>
      <c r="X46" s="34">
        <f>M88</f>
        <v>282.84999999999997</v>
      </c>
      <c r="Y46" s="34">
        <f>M89</f>
        <v>282.67499999999995</v>
      </c>
      <c r="Z46" s="34">
        <f>M90</f>
        <v>283.09999999999997</v>
      </c>
      <c r="AA46" s="34">
        <f>M91</f>
        <v>282.89999999999998</v>
      </c>
      <c r="AB46" s="34">
        <f>M92</f>
        <v>281.92499999999995</v>
      </c>
      <c r="AC46" s="34">
        <f>M93</f>
        <v>281.89999999999998</v>
      </c>
      <c r="AD46" s="34">
        <f>M94</f>
        <v>282.25</v>
      </c>
      <c r="AE46" s="34">
        <f>M95</f>
        <v>282.77499999999998</v>
      </c>
      <c r="AF46" s="34">
        <f>M96</f>
        <v>283.875</v>
      </c>
      <c r="AG46" s="34">
        <f>M97</f>
        <v>283.82499999999999</v>
      </c>
      <c r="AH46" s="34">
        <f>M98</f>
        <v>282.64999999999998</v>
      </c>
      <c r="AI46" s="34">
        <f>M99</f>
        <v>283.07499999999999</v>
      </c>
      <c r="AJ46" s="34">
        <f>M100</f>
        <v>282.47499999999997</v>
      </c>
      <c r="AK46" s="34">
        <f>M101</f>
        <v>283.32499999999999</v>
      </c>
      <c r="AL46" s="34">
        <f>M102</f>
        <v>284.02499999999998</v>
      </c>
      <c r="AM46" s="34">
        <f>M103</f>
        <v>282.29999999999995</v>
      </c>
      <c r="AN46" s="34">
        <f>M104</f>
        <v>283.42499999999995</v>
      </c>
      <c r="AO46" s="34">
        <f>M105</f>
        <v>283.52499999999998</v>
      </c>
      <c r="AP46" s="34">
        <f>M106</f>
        <v>283.79999999999995</v>
      </c>
      <c r="AQ46" s="34">
        <f>M107</f>
        <v>283.39999999999998</v>
      </c>
      <c r="AR46" s="34">
        <f>M108</f>
        <v>283.27499999999998</v>
      </c>
      <c r="AS46" s="34">
        <f>M109</f>
        <v>283.59999999999997</v>
      </c>
      <c r="AT46" s="34">
        <f>M110</f>
        <v>283.7</v>
      </c>
      <c r="AU46" s="34">
        <f>M111</f>
        <v>283.54999999999995</v>
      </c>
      <c r="AV46" s="34">
        <f>M112</f>
        <v>283.67499999999995</v>
      </c>
      <c r="AW46" s="34">
        <f>M113</f>
        <v>283.77499999999998</v>
      </c>
      <c r="AX46" s="34">
        <f>M114</f>
        <v>283.75</v>
      </c>
      <c r="AY46" s="34">
        <f>M115</f>
        <v>283.2</v>
      </c>
      <c r="AZ46" s="34">
        <f>M116</f>
        <v>283.27499999999998</v>
      </c>
      <c r="BA46" s="34">
        <f>M117</f>
        <v>282.29999999999995</v>
      </c>
      <c r="BB46" s="35">
        <f>M118</f>
        <v>283.27499999999998</v>
      </c>
      <c r="BC46" s="35">
        <f>M119</f>
        <v>282.95</v>
      </c>
      <c r="BD46" s="35">
        <f>M120</f>
        <v>282.59999999999997</v>
      </c>
      <c r="BE46" s="35">
        <f>M121</f>
        <v>284.17499999999995</v>
      </c>
      <c r="BF46" s="35">
        <f>M122</f>
        <v>283.02499999999998</v>
      </c>
    </row>
    <row r="47" spans="1:58" x14ac:dyDescent="0.2">
      <c r="A47" s="33" t="str">
        <f>N65</f>
        <v>Average outside winter temperature, Tob</v>
      </c>
      <c r="B47" s="36" t="s">
        <v>130</v>
      </c>
      <c r="C47" s="34">
        <v>277.75</v>
      </c>
      <c r="D47" s="34">
        <v>278.04999999999995</v>
      </c>
      <c r="E47" s="34">
        <v>276.75</v>
      </c>
      <c r="F47" s="34">
        <v>272.84999999999997</v>
      </c>
      <c r="G47" s="34">
        <v>276.64999999999998</v>
      </c>
      <c r="H47" s="34">
        <v>276.45</v>
      </c>
      <c r="I47" s="34">
        <v>277.54999999999995</v>
      </c>
      <c r="J47" s="34">
        <v>278.25</v>
      </c>
      <c r="K47" s="34">
        <v>276.64999999999998</v>
      </c>
      <c r="L47" s="34">
        <v>276.34999999999997</v>
      </c>
      <c r="M47" s="34">
        <v>276.45</v>
      </c>
      <c r="N47" s="34">
        <v>277.54999999999995</v>
      </c>
      <c r="O47" s="34">
        <v>278.04999999999995</v>
      </c>
      <c r="P47" s="34">
        <v>278.04999999999995</v>
      </c>
      <c r="Q47" s="34">
        <v>278.54999999999995</v>
      </c>
      <c r="R47" s="34">
        <v>279.54999999999995</v>
      </c>
      <c r="S47" s="34">
        <v>278.34999999999997</v>
      </c>
      <c r="T47" s="34">
        <v>276.45</v>
      </c>
      <c r="U47" s="34">
        <v>277.25</v>
      </c>
      <c r="V47" s="34">
        <v>274.75</v>
      </c>
      <c r="W47" s="34">
        <v>277.75</v>
      </c>
      <c r="X47" s="34">
        <v>277.64999999999998</v>
      </c>
      <c r="Y47" s="34">
        <v>275.75</v>
      </c>
      <c r="Z47" s="34">
        <v>277.45</v>
      </c>
      <c r="AA47" s="34">
        <v>277.34999999999997</v>
      </c>
      <c r="AB47" s="34">
        <v>275.84999999999997</v>
      </c>
      <c r="AC47" s="34">
        <v>276.04999999999995</v>
      </c>
      <c r="AD47" s="34">
        <v>276.64999999999998</v>
      </c>
      <c r="AE47" s="34">
        <v>278.45</v>
      </c>
      <c r="AF47" s="34">
        <v>279.64999999999998</v>
      </c>
      <c r="AG47" s="34">
        <v>279.34999999999997</v>
      </c>
      <c r="AH47" s="34">
        <v>276.14999999999998</v>
      </c>
      <c r="AI47" s="34">
        <v>277.75</v>
      </c>
      <c r="AJ47" s="34">
        <v>277.84999999999997</v>
      </c>
      <c r="AK47" s="34">
        <v>277.84999999999997</v>
      </c>
      <c r="AL47" s="34">
        <v>279.04999999999995</v>
      </c>
      <c r="AM47" s="34">
        <v>276.14999999999998</v>
      </c>
      <c r="AN47" s="34">
        <v>277.14999999999998</v>
      </c>
      <c r="AO47" s="34">
        <v>279.25</v>
      </c>
      <c r="AP47" s="34">
        <v>278.54999999999995</v>
      </c>
      <c r="AQ47" s="34">
        <v>278.54999999999995</v>
      </c>
      <c r="AR47" s="34">
        <v>277.64999999999998</v>
      </c>
      <c r="AS47" s="34">
        <v>278.54999999999995</v>
      </c>
      <c r="AT47" s="34">
        <v>277.84999999999997</v>
      </c>
      <c r="AU47" s="34">
        <v>278.25</v>
      </c>
      <c r="AV47" s="34">
        <v>278.34999999999997</v>
      </c>
      <c r="AW47" s="34">
        <v>277.25</v>
      </c>
      <c r="AX47" s="34">
        <v>279.54999999999995</v>
      </c>
      <c r="AY47" s="34">
        <v>278.75</v>
      </c>
      <c r="AZ47" s="34">
        <v>276.64999999999998</v>
      </c>
      <c r="BA47" s="34">
        <v>275.54999999999995</v>
      </c>
      <c r="BB47" s="35">
        <f>N118</f>
        <v>276.25</v>
      </c>
      <c r="BC47" s="35">
        <f>N119</f>
        <v>278.25</v>
      </c>
      <c r="BD47" s="35">
        <f>N120</f>
        <v>276.95</v>
      </c>
      <c r="BE47" s="35">
        <f>N121</f>
        <v>279.25</v>
      </c>
      <c r="BF47" s="35">
        <f>N122</f>
        <v>277.64999999999998</v>
      </c>
    </row>
    <row r="48" spans="1:58" x14ac:dyDescent="0.2">
      <c r="A48" s="33" t="str">
        <f>O65</f>
        <v>Average outside Summer Temperature, Toc</v>
      </c>
      <c r="B48" s="36" t="s">
        <v>134</v>
      </c>
      <c r="C48" s="34">
        <f>O67</f>
        <v>288.54999999999995</v>
      </c>
      <c r="D48" s="34">
        <f>O68</f>
        <v>288.14999999999998</v>
      </c>
      <c r="E48" s="34">
        <f>O69</f>
        <v>287.54999999999995</v>
      </c>
      <c r="F48" s="34">
        <f>O70</f>
        <v>287.95</v>
      </c>
      <c r="G48" s="34">
        <f>O71</f>
        <v>288.25</v>
      </c>
      <c r="H48" s="34">
        <f>O72</f>
        <v>287.64999999999998</v>
      </c>
      <c r="I48" s="34">
        <f>O73</f>
        <v>288.14999999999998</v>
      </c>
      <c r="J48" s="34">
        <f>O74</f>
        <v>288.64999999999998</v>
      </c>
      <c r="K48" s="34">
        <f>O75</f>
        <v>288.25</v>
      </c>
      <c r="L48" s="34">
        <f>O76</f>
        <v>288.84999999999997</v>
      </c>
      <c r="M48" s="34">
        <f>O77</f>
        <v>289.04999999999995</v>
      </c>
      <c r="N48" s="34">
        <f>O78</f>
        <v>288.14999999999998</v>
      </c>
      <c r="O48" s="34">
        <f>O79</f>
        <v>287.34999999999997</v>
      </c>
      <c r="P48" s="34">
        <f>O80</f>
        <v>288.75</v>
      </c>
      <c r="Q48" s="34">
        <f>O81</f>
        <v>287.95</v>
      </c>
      <c r="R48" s="34">
        <f>O82</f>
        <v>290.04999999999995</v>
      </c>
      <c r="S48" s="34">
        <f>O83</f>
        <v>290.95</v>
      </c>
      <c r="T48" s="34">
        <f>O84</f>
        <v>287.54999999999995</v>
      </c>
      <c r="U48" s="34">
        <f>O85</f>
        <v>287.64999999999998</v>
      </c>
      <c r="V48" s="34">
        <f>O86</f>
        <v>288.14999999999998</v>
      </c>
      <c r="W48" s="34">
        <f>O87</f>
        <v>287.95</v>
      </c>
      <c r="X48" s="34">
        <f>O88</f>
        <v>288.14999999999998</v>
      </c>
      <c r="Y48" s="34">
        <f>O89</f>
        <v>289.04999999999995</v>
      </c>
      <c r="Z48" s="34">
        <f>O90</f>
        <v>290.25</v>
      </c>
      <c r="AA48" s="34">
        <f>O91</f>
        <v>289.45</v>
      </c>
      <c r="AB48" s="34">
        <f>O92</f>
        <v>287.64999999999998</v>
      </c>
      <c r="AC48" s="34">
        <f>O93</f>
        <v>287.95</v>
      </c>
      <c r="AD48" s="34">
        <f>O94</f>
        <v>287.95</v>
      </c>
      <c r="AE48" s="34">
        <f>O95</f>
        <v>287.95</v>
      </c>
      <c r="AF48" s="34">
        <f>O96</f>
        <v>289.64999999999998</v>
      </c>
      <c r="AG48" s="34">
        <f>O97</f>
        <v>289.34999999999997</v>
      </c>
      <c r="AH48" s="34">
        <f>O98</f>
        <v>288.64999999999998</v>
      </c>
      <c r="AI48" s="34">
        <f>O99</f>
        <v>288.84999999999997</v>
      </c>
      <c r="AJ48" s="34">
        <f>O100</f>
        <v>288.04999999999995</v>
      </c>
      <c r="AK48" s="34">
        <f>O101</f>
        <v>289.34999999999997</v>
      </c>
      <c r="AL48" s="34">
        <f>O102</f>
        <v>290.54999999999995</v>
      </c>
      <c r="AM48" s="34">
        <f>O103</f>
        <v>288.95</v>
      </c>
      <c r="AN48" s="34">
        <f>O104</f>
        <v>289.75</v>
      </c>
      <c r="AO48" s="34">
        <f>O105</f>
        <v>288.34999999999997</v>
      </c>
      <c r="AP48" s="34">
        <f>O106</f>
        <v>289.04999999999995</v>
      </c>
      <c r="AQ48" s="34">
        <f>O107</f>
        <v>288.84999999999997</v>
      </c>
      <c r="AR48" s="34">
        <f>O108</f>
        <v>289.25</v>
      </c>
      <c r="AS48" s="34">
        <f>O109</f>
        <v>288.95</v>
      </c>
      <c r="AT48" s="34">
        <f>O110</f>
        <v>290.45</v>
      </c>
      <c r="AU48" s="34">
        <f>O111</f>
        <v>289.34999999999997</v>
      </c>
      <c r="AV48" s="34">
        <f>O112</f>
        <v>289.34999999999997</v>
      </c>
      <c r="AW48" s="34">
        <f>O113</f>
        <v>290.34999999999997</v>
      </c>
      <c r="AX48" s="34">
        <f>O114</f>
        <v>288.34999999999997</v>
      </c>
      <c r="AY48" s="34">
        <f>O115</f>
        <v>288.54999999999995</v>
      </c>
      <c r="AZ48" s="34">
        <f>O116</f>
        <v>288.95</v>
      </c>
      <c r="BA48" s="34">
        <f>O117</f>
        <v>289.04999999999995</v>
      </c>
      <c r="BB48" s="35">
        <f>O118</f>
        <v>287.95</v>
      </c>
      <c r="BC48" s="35">
        <f>O119</f>
        <v>288.34999999999997</v>
      </c>
      <c r="BD48" s="35">
        <f>O120</f>
        <v>289.45</v>
      </c>
      <c r="BE48" s="35">
        <f>O121</f>
        <v>289.04999999999995</v>
      </c>
      <c r="BF48" s="35">
        <f>O122</f>
        <v>288.45</v>
      </c>
    </row>
    <row r="49" spans="1:58" x14ac:dyDescent="0.2">
      <c r="B49" s="16"/>
      <c r="D49" s="37"/>
      <c r="E49" s="37"/>
      <c r="H49" s="37"/>
      <c r="I49" s="37"/>
      <c r="J49" s="37"/>
      <c r="L49" s="37"/>
      <c r="M49" s="37"/>
      <c r="N49" s="37"/>
      <c r="P49" s="37"/>
      <c r="Q49" s="37"/>
      <c r="R49" s="37"/>
      <c r="T49" s="37"/>
      <c r="U49" s="37"/>
      <c r="V49" s="37"/>
      <c r="X49" s="37"/>
      <c r="Y49" s="37"/>
      <c r="Z49" s="37"/>
      <c r="AB49" s="37"/>
      <c r="AC49" s="37"/>
      <c r="AD49" s="37"/>
      <c r="AF49" s="37"/>
      <c r="AG49" s="37"/>
      <c r="AH49" s="37"/>
      <c r="AJ49" s="37"/>
      <c r="AK49" s="37"/>
      <c r="AL49" s="37"/>
      <c r="AN49" s="37"/>
      <c r="AO49" s="37"/>
      <c r="AP49" s="37"/>
      <c r="AR49" s="37"/>
      <c r="AS49" s="37"/>
      <c r="AT49" s="37"/>
      <c r="AV49" s="37"/>
      <c r="AW49" s="37"/>
      <c r="AX49" s="37"/>
      <c r="AZ49" s="37"/>
      <c r="BA49" s="37"/>
      <c r="BB49" s="37"/>
    </row>
    <row r="50" spans="1:58" x14ac:dyDescent="0.2">
      <c r="B50" s="16"/>
      <c r="D50" s="37"/>
      <c r="E50" s="37"/>
      <c r="F50" s="37"/>
      <c r="H50" s="37"/>
      <c r="I50" s="37"/>
      <c r="J50" s="37"/>
      <c r="L50" s="37"/>
      <c r="M50" s="37"/>
      <c r="N50" s="37"/>
      <c r="P50" s="37"/>
      <c r="Q50" s="37"/>
      <c r="R50" s="37"/>
      <c r="T50" s="37"/>
      <c r="U50" s="37"/>
      <c r="V50" s="37"/>
      <c r="X50" s="37"/>
      <c r="Y50" s="37"/>
      <c r="Z50" s="37"/>
      <c r="AB50" s="37"/>
      <c r="AC50" s="37"/>
      <c r="AD50" s="37"/>
      <c r="AF50" s="37"/>
      <c r="AG50" s="37"/>
      <c r="AH50" s="37"/>
      <c r="AJ50" s="37"/>
      <c r="AK50" s="37"/>
      <c r="AL50" s="37"/>
      <c r="AN50" s="37"/>
      <c r="AO50" s="37"/>
      <c r="AP50" s="37"/>
      <c r="AR50" s="37"/>
      <c r="AS50" s="37"/>
      <c r="AT50" s="37"/>
      <c r="AV50" s="37"/>
      <c r="AW50" s="37"/>
      <c r="AX50" s="37"/>
      <c r="AZ50" s="37"/>
      <c r="BA50" s="37"/>
      <c r="BB50" s="37"/>
    </row>
    <row r="51" spans="1:58" x14ac:dyDescent="0.2">
      <c r="B51" s="16"/>
      <c r="D51" s="37"/>
      <c r="E51" s="37"/>
      <c r="F51" s="37"/>
      <c r="H51" s="37"/>
      <c r="I51" s="37"/>
      <c r="J51" s="37"/>
      <c r="L51" s="37"/>
      <c r="M51" s="37"/>
      <c r="N51" s="37"/>
      <c r="P51" s="37"/>
      <c r="Q51" s="37"/>
      <c r="R51" s="37"/>
      <c r="T51" s="37"/>
      <c r="U51" s="37"/>
      <c r="V51" s="37"/>
      <c r="X51" s="37"/>
      <c r="Y51" s="37"/>
      <c r="Z51" s="37"/>
      <c r="AB51" s="37"/>
      <c r="AC51" s="37"/>
      <c r="AD51" s="37"/>
      <c r="AF51" s="37"/>
      <c r="AG51" s="37"/>
      <c r="AH51" s="37"/>
      <c r="AJ51" s="37"/>
      <c r="AK51" s="37"/>
      <c r="AL51" s="37"/>
      <c r="AN51" s="37"/>
      <c r="AO51" s="37"/>
      <c r="AP51" s="37"/>
      <c r="AR51" s="37"/>
      <c r="AS51" s="37"/>
      <c r="AT51" s="37"/>
      <c r="AV51" s="37"/>
      <c r="AW51" s="37"/>
      <c r="AX51" s="37"/>
      <c r="AY51" s="37"/>
      <c r="AZ51" s="37"/>
      <c r="BA51" s="37"/>
      <c r="BB51" s="37"/>
    </row>
    <row r="52" spans="1:58" x14ac:dyDescent="0.2">
      <c r="B52" s="16"/>
      <c r="C52" s="37"/>
      <c r="D52" s="37"/>
      <c r="E52" s="37"/>
      <c r="F52" s="37"/>
      <c r="H52" s="37"/>
      <c r="I52" s="37"/>
      <c r="J52" s="37"/>
      <c r="L52" s="37"/>
      <c r="M52" s="37"/>
      <c r="N52" s="37"/>
      <c r="P52" s="37"/>
      <c r="Q52" s="37"/>
      <c r="R52" s="37"/>
      <c r="T52" s="37"/>
      <c r="U52" s="37"/>
      <c r="V52" s="37"/>
      <c r="X52" s="37"/>
      <c r="Y52" s="37"/>
      <c r="Z52" s="37"/>
      <c r="AB52" s="37"/>
      <c r="AC52" s="37"/>
      <c r="AD52" s="37"/>
      <c r="AF52" s="37"/>
      <c r="AG52" s="37"/>
      <c r="AH52" s="37"/>
      <c r="AJ52" s="37"/>
      <c r="AK52" s="37"/>
      <c r="AL52" s="37"/>
      <c r="AN52" s="37"/>
      <c r="AO52" s="37"/>
      <c r="AP52" s="37"/>
      <c r="AR52" s="37"/>
      <c r="AS52" s="37"/>
      <c r="AT52" s="37"/>
      <c r="AV52" s="37"/>
      <c r="AW52" s="37"/>
      <c r="AX52" s="37"/>
      <c r="AY52" s="37"/>
      <c r="AZ52" s="37"/>
      <c r="BA52" s="37"/>
      <c r="BB52" s="37"/>
    </row>
    <row r="53" spans="1:58" x14ac:dyDescent="0.2">
      <c r="A53" s="10" t="s">
        <v>135</v>
      </c>
      <c r="B53" s="10" t="s">
        <v>126</v>
      </c>
      <c r="C53" s="38">
        <f>Q67</f>
        <v>284.14999999999998</v>
      </c>
      <c r="D53" s="38">
        <f>Q68</f>
        <v>284.25</v>
      </c>
      <c r="E53" s="38">
        <f>Q69</f>
        <v>284.34999999999997</v>
      </c>
      <c r="F53" s="38">
        <f>Q70</f>
        <v>284.45</v>
      </c>
      <c r="G53" s="38">
        <f>Q71</f>
        <v>284.54999999999995</v>
      </c>
      <c r="H53" s="38">
        <f>Q72</f>
        <v>284.64999999999998</v>
      </c>
      <c r="I53" s="38">
        <f>Q73</f>
        <v>284.75</v>
      </c>
      <c r="J53" s="38">
        <f>Q74</f>
        <v>284.84999999999997</v>
      </c>
      <c r="K53" s="38">
        <f>Q75</f>
        <v>284.95</v>
      </c>
      <c r="L53" s="38">
        <f>Q76</f>
        <v>285.04999999999995</v>
      </c>
      <c r="M53" s="38">
        <f>Q77</f>
        <v>285.13218751219091</v>
      </c>
      <c r="N53" s="38">
        <f>Q78</f>
        <v>285.9323224902804</v>
      </c>
      <c r="O53" s="38">
        <f>Q79</f>
        <v>285.75038390067607</v>
      </c>
      <c r="P53" s="38">
        <f>Q80</f>
        <v>285.7243178207172</v>
      </c>
      <c r="Q53" s="38">
        <f>Q81</f>
        <v>286.49635777710114</v>
      </c>
      <c r="R53" s="38">
        <f>Q82</f>
        <v>286.11275460378238</v>
      </c>
      <c r="S53" s="38">
        <f>Q83</f>
        <v>285.51535006799639</v>
      </c>
      <c r="T53" s="38">
        <f>Q84</f>
        <v>286.59963671815996</v>
      </c>
      <c r="U53" s="38">
        <f>Q85</f>
        <v>286.70720446100643</v>
      </c>
      <c r="V53" s="38">
        <f>Q86</f>
        <v>285.91549208828258</v>
      </c>
      <c r="W53" s="38">
        <f>Q87</f>
        <v>286.51051551432363</v>
      </c>
      <c r="X53" s="38">
        <f>Q88</f>
        <v>285.96082044781502</v>
      </c>
      <c r="Y53" s="38">
        <f>Q89</f>
        <v>286.71478059638628</v>
      </c>
      <c r="Z53" s="38">
        <f>Q90</f>
        <v>287.22807403232883</v>
      </c>
      <c r="AA53" s="38">
        <f>Q91</f>
        <v>286.73897045472842</v>
      </c>
      <c r="AB53" s="38">
        <f>Q92</f>
        <v>286.47158032676236</v>
      </c>
      <c r="AC53" s="38">
        <f>Q93</f>
        <v>287.24421589279717</v>
      </c>
      <c r="AD53" s="38">
        <f>Q94</f>
        <v>286.98357217149356</v>
      </c>
      <c r="AE53" s="38">
        <f>Q95</f>
        <v>288.07427026249638</v>
      </c>
      <c r="AF53" s="38">
        <f>Q96</f>
        <v>288.3992484958834</v>
      </c>
      <c r="AG53" s="38">
        <f>Q97</f>
        <v>289.28747149333884</v>
      </c>
      <c r="AH53" s="38">
        <f>Q98</f>
        <v>288.5705221049131</v>
      </c>
      <c r="AI53" s="38">
        <f>Q99</f>
        <v>288.70821846797173</v>
      </c>
      <c r="AJ53" s="38">
        <f>Q100</f>
        <v>289.06041840245757</v>
      </c>
      <c r="AK53" s="38">
        <f>Q101</f>
        <v>289.82417213092316</v>
      </c>
      <c r="AL53" s="38">
        <f>Q102</f>
        <v>289.41582724720558</v>
      </c>
      <c r="AM53" s="38">
        <f>Q103</f>
        <v>289.46191968197468</v>
      </c>
      <c r="AN53" s="38">
        <f>Q104</f>
        <v>290.44642231699453</v>
      </c>
      <c r="AO53" s="38">
        <f>Q105</f>
        <v>290.95912214125792</v>
      </c>
      <c r="AP53" s="38">
        <f>Q106</f>
        <v>290.6629529733504</v>
      </c>
      <c r="AQ53" s="38">
        <f>Q107</f>
        <v>290.84351196919891</v>
      </c>
      <c r="AR53" s="38">
        <f>Q108</f>
        <v>290.69584328319871</v>
      </c>
      <c r="AS53" s="38">
        <f>Q109</f>
        <v>291.54726392941927</v>
      </c>
      <c r="AT53" s="38">
        <f>Q110</f>
        <v>290.80072494620913</v>
      </c>
      <c r="AU53" s="38">
        <f>Q111</f>
        <v>291.2942685126124</v>
      </c>
      <c r="AV53" s="38">
        <f>Q112</f>
        <v>291.68969638814099</v>
      </c>
      <c r="AW53" s="38">
        <f>Q113</f>
        <v>291.01994402864813</v>
      </c>
      <c r="AX53" s="38">
        <f>Q114</f>
        <v>290.66010248077509</v>
      </c>
      <c r="AY53" s="38">
        <f>Q115</f>
        <v>290.42184965075842</v>
      </c>
      <c r="AZ53" s="38">
        <f>Q116</f>
        <v>290.33999999999997</v>
      </c>
      <c r="BA53" s="38">
        <f>Q117</f>
        <v>290.0324256099571</v>
      </c>
      <c r="BB53" s="38">
        <f>Q118</f>
        <v>290.79165090774575</v>
      </c>
      <c r="BC53" s="38">
        <f>Q119</f>
        <v>290.45</v>
      </c>
      <c r="BD53" s="38">
        <f>Q120</f>
        <v>290.45</v>
      </c>
      <c r="BE53" s="38">
        <f>Q121</f>
        <v>290.45</v>
      </c>
      <c r="BF53" s="38">
        <f>Q122</f>
        <v>290.45</v>
      </c>
    </row>
    <row r="54" spans="1:58" x14ac:dyDescent="0.2">
      <c r="B54" s="10" t="s">
        <v>136</v>
      </c>
      <c r="C54" s="10">
        <f>373.15</f>
        <v>373.15</v>
      </c>
      <c r="D54" s="10">
        <f t="shared" ref="D54:BF54" si="2">373.15</f>
        <v>373.15</v>
      </c>
      <c r="E54" s="10">
        <f t="shared" si="2"/>
        <v>373.15</v>
      </c>
      <c r="F54" s="10">
        <f t="shared" si="2"/>
        <v>373.15</v>
      </c>
      <c r="G54" s="10">
        <f t="shared" si="2"/>
        <v>373.15</v>
      </c>
      <c r="H54" s="10">
        <f t="shared" si="2"/>
        <v>373.15</v>
      </c>
      <c r="I54" s="10">
        <f t="shared" si="2"/>
        <v>373.15</v>
      </c>
      <c r="J54" s="10">
        <f t="shared" si="2"/>
        <v>373.15</v>
      </c>
      <c r="K54" s="10">
        <f t="shared" si="2"/>
        <v>373.15</v>
      </c>
      <c r="L54" s="10">
        <f t="shared" si="2"/>
        <v>373.15</v>
      </c>
      <c r="M54" s="10">
        <f t="shared" si="2"/>
        <v>373.15</v>
      </c>
      <c r="N54" s="10">
        <f t="shared" si="2"/>
        <v>373.15</v>
      </c>
      <c r="O54" s="10">
        <f t="shared" si="2"/>
        <v>373.15</v>
      </c>
      <c r="P54" s="10">
        <f t="shared" si="2"/>
        <v>373.15</v>
      </c>
      <c r="Q54" s="10">
        <f t="shared" si="2"/>
        <v>373.15</v>
      </c>
      <c r="R54" s="10">
        <f t="shared" si="2"/>
        <v>373.15</v>
      </c>
      <c r="S54" s="10">
        <f t="shared" si="2"/>
        <v>373.15</v>
      </c>
      <c r="T54" s="10">
        <f t="shared" si="2"/>
        <v>373.15</v>
      </c>
      <c r="U54" s="10">
        <f t="shared" si="2"/>
        <v>373.15</v>
      </c>
      <c r="V54" s="10">
        <f t="shared" si="2"/>
        <v>373.15</v>
      </c>
      <c r="W54" s="10">
        <f t="shared" si="2"/>
        <v>373.15</v>
      </c>
      <c r="X54" s="10">
        <f t="shared" si="2"/>
        <v>373.15</v>
      </c>
      <c r="Y54" s="10">
        <f t="shared" si="2"/>
        <v>373.15</v>
      </c>
      <c r="Z54" s="10">
        <f t="shared" si="2"/>
        <v>373.15</v>
      </c>
      <c r="AA54" s="10">
        <f t="shared" si="2"/>
        <v>373.15</v>
      </c>
      <c r="AB54" s="10">
        <f t="shared" si="2"/>
        <v>373.15</v>
      </c>
      <c r="AC54" s="10">
        <f t="shared" si="2"/>
        <v>373.15</v>
      </c>
      <c r="AD54" s="10">
        <f t="shared" si="2"/>
        <v>373.15</v>
      </c>
      <c r="AE54" s="10">
        <f t="shared" si="2"/>
        <v>373.15</v>
      </c>
      <c r="AF54" s="10">
        <f t="shared" si="2"/>
        <v>373.15</v>
      </c>
      <c r="AG54" s="10">
        <f t="shared" si="2"/>
        <v>373.15</v>
      </c>
      <c r="AH54" s="10">
        <f t="shared" si="2"/>
        <v>373.15</v>
      </c>
      <c r="AI54" s="10">
        <f t="shared" si="2"/>
        <v>373.15</v>
      </c>
      <c r="AJ54" s="10">
        <f t="shared" si="2"/>
        <v>373.15</v>
      </c>
      <c r="AK54" s="10">
        <f t="shared" si="2"/>
        <v>373.15</v>
      </c>
      <c r="AL54" s="10">
        <f t="shared" si="2"/>
        <v>373.15</v>
      </c>
      <c r="AM54" s="10">
        <f t="shared" si="2"/>
        <v>373.15</v>
      </c>
      <c r="AN54" s="10">
        <f t="shared" si="2"/>
        <v>373.15</v>
      </c>
      <c r="AO54" s="10">
        <f t="shared" si="2"/>
        <v>373.15</v>
      </c>
      <c r="AP54" s="10">
        <f t="shared" si="2"/>
        <v>373.15</v>
      </c>
      <c r="AQ54" s="10">
        <f t="shared" si="2"/>
        <v>373.15</v>
      </c>
      <c r="AR54" s="10">
        <f t="shared" si="2"/>
        <v>373.15</v>
      </c>
      <c r="AS54" s="10">
        <f t="shared" si="2"/>
        <v>373.15</v>
      </c>
      <c r="AT54" s="10">
        <f t="shared" si="2"/>
        <v>373.15</v>
      </c>
      <c r="AU54" s="10">
        <f t="shared" si="2"/>
        <v>373.15</v>
      </c>
      <c r="AV54" s="10">
        <f t="shared" si="2"/>
        <v>373.15</v>
      </c>
      <c r="AW54" s="10">
        <f t="shared" si="2"/>
        <v>373.15</v>
      </c>
      <c r="AX54" s="10">
        <f t="shared" si="2"/>
        <v>373.15</v>
      </c>
      <c r="AY54" s="10">
        <f t="shared" si="2"/>
        <v>373.15</v>
      </c>
      <c r="AZ54" s="10">
        <f t="shared" si="2"/>
        <v>373.15</v>
      </c>
      <c r="BA54" s="10">
        <f t="shared" si="2"/>
        <v>373.15</v>
      </c>
      <c r="BB54" s="10">
        <f t="shared" si="2"/>
        <v>373.15</v>
      </c>
      <c r="BC54" s="10">
        <f t="shared" si="2"/>
        <v>373.15</v>
      </c>
      <c r="BD54" s="10">
        <f t="shared" si="2"/>
        <v>373.15</v>
      </c>
      <c r="BE54" s="10">
        <f t="shared" si="2"/>
        <v>373.15</v>
      </c>
      <c r="BF54" s="10">
        <f t="shared" si="2"/>
        <v>373.15</v>
      </c>
    </row>
    <row r="55" spans="1:58" ht="15.75" x14ac:dyDescent="0.25">
      <c r="B55" s="10" t="s">
        <v>120</v>
      </c>
      <c r="C55" s="39">
        <f>1-C$47/C53</f>
        <v>2.2523315150448586E-2</v>
      </c>
      <c r="D55" s="39">
        <f t="shared" ref="D55:AZ55" si="3">1-D$47/D53</f>
        <v>2.1811785400176031E-2</v>
      </c>
      <c r="E55" s="39">
        <f t="shared" si="3"/>
        <v>2.6727624406541084E-2</v>
      </c>
      <c r="F55" s="39">
        <f t="shared" si="3"/>
        <v>4.0780453506767511E-2</v>
      </c>
      <c r="G55" s="39">
        <f t="shared" si="3"/>
        <v>2.7763134774204778E-2</v>
      </c>
      <c r="H55" s="39">
        <f t="shared" si="3"/>
        <v>2.8807307219392175E-2</v>
      </c>
      <c r="I55" s="39">
        <f t="shared" si="3"/>
        <v>2.528533801580346E-2</v>
      </c>
      <c r="J55" s="39">
        <f t="shared" si="3"/>
        <v>2.3170089520800352E-2</v>
      </c>
      <c r="K55" s="39">
        <f t="shared" si="3"/>
        <v>2.9127917178452423E-2</v>
      </c>
      <c r="L55" s="39">
        <f t="shared" si="3"/>
        <v>3.0520961234871025E-2</v>
      </c>
      <c r="M55" s="39">
        <f t="shared" si="3"/>
        <v>3.0449692782649196E-2</v>
      </c>
      <c r="N55" s="39">
        <f t="shared" si="3"/>
        <v>2.9315757019968913E-2</v>
      </c>
      <c r="O55" s="39">
        <f t="shared" si="3"/>
        <v>2.6947938951335515E-2</v>
      </c>
      <c r="P55" s="39">
        <f t="shared" si="3"/>
        <v>2.685916928335319E-2</v>
      </c>
      <c r="Q55" s="39">
        <f t="shared" si="3"/>
        <v>2.7736330886564242E-2</v>
      </c>
      <c r="R55" s="39">
        <f t="shared" si="3"/>
        <v>2.2937651321664143E-2</v>
      </c>
      <c r="S55" s="39">
        <f t="shared" si="3"/>
        <v>2.5096199088034954E-2</v>
      </c>
      <c r="T55" s="39">
        <f t="shared" si="3"/>
        <v>3.5413990172433629E-2</v>
      </c>
      <c r="U55" s="39">
        <f t="shared" si="3"/>
        <v>3.2985583598380219E-2</v>
      </c>
      <c r="V55" s="39">
        <f t="shared" si="3"/>
        <v>3.9051721215704549E-2</v>
      </c>
      <c r="W55" s="39">
        <f t="shared" si="3"/>
        <v>3.0576593318389578E-2</v>
      </c>
      <c r="X55" s="39">
        <f t="shared" si="3"/>
        <v>2.9062794108648538E-2</v>
      </c>
      <c r="Y55" s="39">
        <f t="shared" si="3"/>
        <v>3.8242815991483936E-2</v>
      </c>
      <c r="Z55" s="39">
        <f t="shared" si="3"/>
        <v>3.4042891055378832E-2</v>
      </c>
      <c r="AA55" s="39">
        <f t="shared" si="3"/>
        <v>3.2743963751557192E-2</v>
      </c>
      <c r="AB55" s="39">
        <f t="shared" si="3"/>
        <v>3.7077256720010277E-2</v>
      </c>
      <c r="AC55" s="39">
        <f t="shared" si="3"/>
        <v>3.8971075041507652E-2</v>
      </c>
      <c r="AD55" s="39">
        <f t="shared" si="3"/>
        <v>3.600753901452769E-2</v>
      </c>
      <c r="AE55" s="39">
        <f t="shared" si="3"/>
        <v>3.3408989472494932E-2</v>
      </c>
      <c r="AF55" s="39">
        <f t="shared" si="3"/>
        <v>3.0337279107051196E-2</v>
      </c>
      <c r="AG55" s="39">
        <f t="shared" si="3"/>
        <v>3.4351544648789645E-2</v>
      </c>
      <c r="AH55" s="39">
        <f t="shared" si="3"/>
        <v>4.3041548437846022E-2</v>
      </c>
      <c r="AI55" s="39">
        <f t="shared" si="3"/>
        <v>3.795603230874911E-2</v>
      </c>
      <c r="AJ55" s="39">
        <f t="shared" si="3"/>
        <v>3.8782267265832893E-2</v>
      </c>
      <c r="AK55" s="39">
        <f t="shared" si="3"/>
        <v>4.1315298316505045E-2</v>
      </c>
      <c r="AL55" s="39">
        <f t="shared" si="3"/>
        <v>3.581638000174614E-2</v>
      </c>
      <c r="AM55" s="39">
        <f t="shared" si="3"/>
        <v>4.5988500651830799E-2</v>
      </c>
      <c r="AN55" s="39">
        <f t="shared" si="3"/>
        <v>4.5779260115942355E-2</v>
      </c>
      <c r="AO55" s="39">
        <f t="shared" si="3"/>
        <v>4.0243186242407081E-2</v>
      </c>
      <c r="AP55" s="39">
        <f t="shared" si="3"/>
        <v>4.1673535789272131E-2</v>
      </c>
      <c r="AQ55" s="39">
        <f t="shared" si="3"/>
        <v>4.2268475875442135E-2</v>
      </c>
      <c r="AR55" s="39">
        <f t="shared" si="3"/>
        <v>4.4877983585370207E-2</v>
      </c>
      <c r="AS55" s="39">
        <f t="shared" si="3"/>
        <v>4.4580298076698166E-2</v>
      </c>
      <c r="AT55" s="39">
        <f t="shared" si="3"/>
        <v>4.4534706536941138E-2</v>
      </c>
      <c r="AU55" s="39">
        <f t="shared" si="3"/>
        <v>4.4780381636817634E-2</v>
      </c>
      <c r="AV55" s="39">
        <f t="shared" si="3"/>
        <v>4.5732490908387713E-2</v>
      </c>
      <c r="AW55" s="39">
        <f t="shared" si="3"/>
        <v>4.7316152419067947E-2</v>
      </c>
      <c r="AX55" s="40">
        <f t="shared" si="3"/>
        <v>3.8223692849313484E-2</v>
      </c>
      <c r="AY55" s="40">
        <f t="shared" si="3"/>
        <v>4.0189295897654409E-2</v>
      </c>
      <c r="AZ55" s="40">
        <f t="shared" si="3"/>
        <v>4.7151615347523546E-2</v>
      </c>
      <c r="BA55" s="40">
        <f t="shared" ref="BA55:BF55" si="4">1-BA$47/BA53</f>
        <v>4.9933815432876671E-2</v>
      </c>
      <c r="BB55" s="40">
        <f t="shared" si="4"/>
        <v>5.0007112867071712E-2</v>
      </c>
      <c r="BC55" s="40">
        <f t="shared" si="4"/>
        <v>4.200378722671716E-2</v>
      </c>
      <c r="BD55" s="40">
        <f t="shared" si="4"/>
        <v>4.6479600619728001E-2</v>
      </c>
      <c r="BE55" s="40">
        <f t="shared" si="4"/>
        <v>3.8560853847477983E-2</v>
      </c>
      <c r="BF55" s="40">
        <f t="shared" si="4"/>
        <v>4.406954725426071E-2</v>
      </c>
    </row>
    <row r="57" spans="1:58" ht="15.75" x14ac:dyDescent="0.25">
      <c r="B57" s="10" t="s">
        <v>122</v>
      </c>
      <c r="C57" s="181">
        <f>1-C46/C54</f>
        <v>0.24145785876993175</v>
      </c>
      <c r="D57" s="181">
        <f t="shared" ref="D57:BF57" si="5">1-D46/D54</f>
        <v>0.24098887846710437</v>
      </c>
      <c r="E57" s="181">
        <f t="shared" si="5"/>
        <v>0.24494171244807716</v>
      </c>
      <c r="F57" s="181">
        <f t="shared" si="5"/>
        <v>0.24547768993702268</v>
      </c>
      <c r="G57" s="181">
        <f t="shared" si="5"/>
        <v>0.24286479967841357</v>
      </c>
      <c r="H57" s="181">
        <f t="shared" si="5"/>
        <v>0.24427174058689527</v>
      </c>
      <c r="I57" s="181">
        <f t="shared" si="5"/>
        <v>0.24293179686453159</v>
      </c>
      <c r="J57" s="181">
        <f t="shared" si="5"/>
        <v>0.24192683907275891</v>
      </c>
      <c r="K57" s="181">
        <f t="shared" si="5"/>
        <v>0.24273080530617708</v>
      </c>
      <c r="L57" s="181">
        <f t="shared" si="5"/>
        <v>0.24319978560900446</v>
      </c>
      <c r="M57" s="181">
        <f t="shared" si="5"/>
        <v>0.24252981374782256</v>
      </c>
      <c r="N57" s="181">
        <f t="shared" si="5"/>
        <v>0.2425968109339407</v>
      </c>
      <c r="O57" s="181">
        <f t="shared" si="5"/>
        <v>0.24319978560900446</v>
      </c>
      <c r="P57" s="181">
        <f t="shared" si="5"/>
        <v>0.24219482781723167</v>
      </c>
      <c r="Q57" s="181">
        <f t="shared" si="5"/>
        <v>0.24293179686453159</v>
      </c>
      <c r="R57" s="181">
        <f t="shared" si="5"/>
        <v>0.24058689535039524</v>
      </c>
      <c r="S57" s="181">
        <f t="shared" si="5"/>
        <v>0.24025190941980434</v>
      </c>
      <c r="T57" s="181">
        <f t="shared" si="5"/>
        <v>0.24353477153959535</v>
      </c>
      <c r="U57" s="181">
        <f t="shared" si="5"/>
        <v>0.24226182500334981</v>
      </c>
      <c r="V57" s="181">
        <f t="shared" si="5"/>
        <v>0.2448077180758409</v>
      </c>
      <c r="W57" s="181">
        <f t="shared" si="5"/>
        <v>0.24273080530617708</v>
      </c>
      <c r="X57" s="181">
        <f t="shared" si="5"/>
        <v>0.24199383625887716</v>
      </c>
      <c r="Y57" s="181">
        <f t="shared" si="5"/>
        <v>0.24246281656170443</v>
      </c>
      <c r="Z57" s="181">
        <f t="shared" si="5"/>
        <v>0.24132386439769538</v>
      </c>
      <c r="AA57" s="181">
        <f t="shared" si="5"/>
        <v>0.24185984188664078</v>
      </c>
      <c r="AB57" s="181">
        <f t="shared" si="5"/>
        <v>0.24447273214525</v>
      </c>
      <c r="AC57" s="181">
        <f t="shared" si="5"/>
        <v>0.24453972933136814</v>
      </c>
      <c r="AD57" s="181">
        <f t="shared" si="5"/>
        <v>0.24360176872571349</v>
      </c>
      <c r="AE57" s="181">
        <f t="shared" si="5"/>
        <v>0.24219482781723167</v>
      </c>
      <c r="AF57" s="181">
        <f t="shared" si="5"/>
        <v>0.23924695162803156</v>
      </c>
      <c r="AG57" s="181">
        <f t="shared" si="5"/>
        <v>0.23938094600026794</v>
      </c>
      <c r="AH57" s="181">
        <f t="shared" si="5"/>
        <v>0.24252981374782256</v>
      </c>
      <c r="AI57" s="181">
        <f t="shared" si="5"/>
        <v>0.24139086158381351</v>
      </c>
      <c r="AJ57" s="181">
        <f t="shared" si="5"/>
        <v>0.24299879405064995</v>
      </c>
      <c r="AK57" s="181">
        <f t="shared" si="5"/>
        <v>0.24072088972263161</v>
      </c>
      <c r="AL57" s="181">
        <f t="shared" si="5"/>
        <v>0.23884496851132253</v>
      </c>
      <c r="AM57" s="181">
        <f t="shared" si="5"/>
        <v>0.24346777435347722</v>
      </c>
      <c r="AN57" s="181">
        <f t="shared" si="5"/>
        <v>0.24045290097815897</v>
      </c>
      <c r="AO57" s="181">
        <f t="shared" si="5"/>
        <v>0.24018491223368621</v>
      </c>
      <c r="AP57" s="181">
        <f t="shared" si="5"/>
        <v>0.23944794318638629</v>
      </c>
      <c r="AQ57" s="181">
        <f t="shared" si="5"/>
        <v>0.2405198981642771</v>
      </c>
      <c r="AR57" s="181">
        <f t="shared" si="5"/>
        <v>0.24085488409486799</v>
      </c>
      <c r="AS57" s="181">
        <f t="shared" si="5"/>
        <v>0.2399839206753317</v>
      </c>
      <c r="AT57" s="181">
        <f t="shared" si="5"/>
        <v>0.23971593193085894</v>
      </c>
      <c r="AU57" s="181">
        <f t="shared" si="5"/>
        <v>0.24011791504756808</v>
      </c>
      <c r="AV57" s="181">
        <f t="shared" si="5"/>
        <v>0.23978292911697718</v>
      </c>
      <c r="AW57" s="181">
        <f t="shared" si="5"/>
        <v>0.23951494037250431</v>
      </c>
      <c r="AX57" s="181">
        <f t="shared" si="5"/>
        <v>0.23958193755862245</v>
      </c>
      <c r="AY57" s="181">
        <f t="shared" si="5"/>
        <v>0.24105587565322251</v>
      </c>
      <c r="AZ57" s="181">
        <f t="shared" si="5"/>
        <v>0.24085488409486799</v>
      </c>
      <c r="BA57" s="181">
        <f t="shared" si="5"/>
        <v>0.24346777435347722</v>
      </c>
      <c r="BB57" s="181">
        <f t="shared" si="5"/>
        <v>0.24085488409486799</v>
      </c>
      <c r="BC57" s="181">
        <f t="shared" si="5"/>
        <v>0.2417258475144044</v>
      </c>
      <c r="BD57" s="181">
        <f t="shared" si="5"/>
        <v>0.24266380812005905</v>
      </c>
      <c r="BE57" s="181">
        <f t="shared" si="5"/>
        <v>0.2384429853946135</v>
      </c>
      <c r="BF57" s="181">
        <f t="shared" si="5"/>
        <v>0.24152485595604989</v>
      </c>
    </row>
    <row r="58" spans="1:58" x14ac:dyDescent="0.2">
      <c r="B58" s="16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B58" s="41"/>
      <c r="BD58" s="41"/>
      <c r="BF58" s="41"/>
    </row>
    <row r="59" spans="1:58" x14ac:dyDescent="0.2">
      <c r="A59" s="10" t="s">
        <v>137</v>
      </c>
      <c r="B59" s="10" t="s">
        <v>138</v>
      </c>
      <c r="C59" s="41">
        <f>C67</f>
        <v>0.50580000000000003</v>
      </c>
      <c r="D59" s="41">
        <f>C68</f>
        <v>0.51331800000000005</v>
      </c>
      <c r="E59" s="41">
        <f>C69</f>
        <v>0.52095200000000008</v>
      </c>
      <c r="F59" s="41">
        <f>C70</f>
        <v>0.52870200000000012</v>
      </c>
      <c r="G59" s="41">
        <f>C71</f>
        <v>0.53656800000000016</v>
      </c>
      <c r="H59" s="41">
        <f>C72</f>
        <v>0.54455000000000009</v>
      </c>
      <c r="I59" s="41">
        <f>C73</f>
        <v>0.55264800000000014</v>
      </c>
      <c r="J59" s="41">
        <f>C74</f>
        <v>0.56086200000000019</v>
      </c>
      <c r="K59" s="41">
        <f>C75</f>
        <v>0.56919200000000025</v>
      </c>
      <c r="L59" s="41">
        <f>C76</f>
        <v>0.57763800000000032</v>
      </c>
      <c r="M59" s="41">
        <f>C77</f>
        <v>0.58620000000000028</v>
      </c>
      <c r="N59" s="41">
        <f>C78</f>
        <v>0.59487800000000024</v>
      </c>
      <c r="O59" s="41">
        <f>C79</f>
        <v>0.60367200000000021</v>
      </c>
      <c r="P59" s="41">
        <f>C80</f>
        <v>0.61258200000000029</v>
      </c>
      <c r="Q59" s="41">
        <f>C81</f>
        <v>0.62160800000000038</v>
      </c>
      <c r="R59" s="41">
        <f>C82</f>
        <v>0.63075000000000037</v>
      </c>
      <c r="S59" s="41">
        <f>C83</f>
        <v>0.64000800000000035</v>
      </c>
      <c r="T59" s="41">
        <f>C84</f>
        <v>0.64938200000000035</v>
      </c>
      <c r="U59" s="41">
        <f>C85</f>
        <v>0.65887200000000035</v>
      </c>
      <c r="V59" s="41">
        <f>C86</f>
        <v>0.66847800000000035</v>
      </c>
      <c r="W59" s="41">
        <f>C87</f>
        <v>0.67820000000000036</v>
      </c>
      <c r="X59" s="41">
        <f>C88</f>
        <v>0.68803800000000048</v>
      </c>
      <c r="Y59" s="41">
        <f>C89</f>
        <v>0.6979920000000005</v>
      </c>
      <c r="Z59" s="41">
        <f>C90</f>
        <v>0.70806200000000041</v>
      </c>
      <c r="AA59" s="41">
        <f>C91</f>
        <v>0.71824800000000055</v>
      </c>
      <c r="AB59" s="41">
        <f>C92</f>
        <v>0.73</v>
      </c>
      <c r="AC59" s="41">
        <f>C93</f>
        <v>0.73499999999999999</v>
      </c>
      <c r="AD59" s="41">
        <f>C94</f>
        <v>0.74299999999999999</v>
      </c>
      <c r="AE59" s="41">
        <f>C95</f>
        <v>0.75</v>
      </c>
      <c r="AF59" s="41">
        <f>C96</f>
        <v>0.75700000000000001</v>
      </c>
      <c r="AG59" s="41">
        <f>C97</f>
        <v>0.76300000000000001</v>
      </c>
      <c r="AH59" s="41">
        <f>C98</f>
        <v>0.77</v>
      </c>
      <c r="AI59" s="41">
        <f>C99</f>
        <v>0.77600000000000002</v>
      </c>
      <c r="AJ59" s="41">
        <f>C100</f>
        <v>0.78200000000000003</v>
      </c>
      <c r="AK59" s="41">
        <f>C101</f>
        <v>0.79</v>
      </c>
      <c r="AL59" s="41">
        <f>C102</f>
        <v>0.79700000000000004</v>
      </c>
      <c r="AM59" s="41">
        <f>C103</f>
        <v>0.80400000000000005</v>
      </c>
      <c r="AN59" s="41">
        <f>C104</f>
        <v>0.81</v>
      </c>
      <c r="AO59" s="41">
        <f>C105</f>
        <v>0.81599999999999995</v>
      </c>
      <c r="AP59" s="41">
        <f>C106</f>
        <v>0.82099999999999995</v>
      </c>
      <c r="AQ59" s="41">
        <f>C107</f>
        <v>0.82599999999999996</v>
      </c>
      <c r="AR59" s="41">
        <f>C108</f>
        <v>0.83199999999999996</v>
      </c>
      <c r="AS59" s="41">
        <f>C109</f>
        <v>0.83699999999999997</v>
      </c>
      <c r="AT59" s="41">
        <f>C110</f>
        <v>0.84099999999999997</v>
      </c>
      <c r="AU59" s="41">
        <f>C111</f>
        <v>0.84499999999999997</v>
      </c>
      <c r="AV59" s="41">
        <f>C112</f>
        <v>0.84899999999999998</v>
      </c>
      <c r="AW59" s="41">
        <f>C113</f>
        <v>0.85199999999999998</v>
      </c>
      <c r="AX59" s="41">
        <f>C114</f>
        <v>0.85499999999999998</v>
      </c>
      <c r="AY59" s="41">
        <f>C115</f>
        <v>0.85799999999999998</v>
      </c>
      <c r="AZ59" s="41">
        <f>C116</f>
        <v>0.86</v>
      </c>
      <c r="BA59" s="41">
        <f>C117</f>
        <v>0.86199999999999999</v>
      </c>
      <c r="BB59" s="41">
        <f>C118</f>
        <v>0.86399999999999999</v>
      </c>
      <c r="BC59" s="41">
        <f>C119</f>
        <v>0.86599999999999999</v>
      </c>
      <c r="BD59" s="41">
        <f>C120</f>
        <v>0.86799999999999999</v>
      </c>
      <c r="BE59" s="41">
        <f>C121</f>
        <v>0.87</v>
      </c>
      <c r="BF59" s="41">
        <f>C122</f>
        <v>0.872</v>
      </c>
    </row>
    <row r="60" spans="1:58" x14ac:dyDescent="0.2">
      <c r="B60" s="10" t="s">
        <v>139</v>
      </c>
      <c r="C60" s="41">
        <f>C59</f>
        <v>0.50580000000000003</v>
      </c>
      <c r="D60" s="41">
        <f t="shared" ref="D60:BF60" si="6">D59</f>
        <v>0.51331800000000005</v>
      </c>
      <c r="E60" s="41">
        <f t="shared" si="6"/>
        <v>0.52095200000000008</v>
      </c>
      <c r="F60" s="41">
        <f t="shared" si="6"/>
        <v>0.52870200000000012</v>
      </c>
      <c r="G60" s="41">
        <f t="shared" si="6"/>
        <v>0.53656800000000016</v>
      </c>
      <c r="H60" s="41">
        <f t="shared" si="6"/>
        <v>0.54455000000000009</v>
      </c>
      <c r="I60" s="41">
        <f t="shared" si="6"/>
        <v>0.55264800000000014</v>
      </c>
      <c r="J60" s="41">
        <f t="shared" si="6"/>
        <v>0.56086200000000019</v>
      </c>
      <c r="K60" s="41">
        <f t="shared" si="6"/>
        <v>0.56919200000000025</v>
      </c>
      <c r="L60" s="41">
        <f t="shared" si="6"/>
        <v>0.57763800000000032</v>
      </c>
      <c r="M60" s="41">
        <f t="shared" si="6"/>
        <v>0.58620000000000028</v>
      </c>
      <c r="N60" s="41">
        <f t="shared" si="6"/>
        <v>0.59487800000000024</v>
      </c>
      <c r="O60" s="41">
        <f t="shared" si="6"/>
        <v>0.60367200000000021</v>
      </c>
      <c r="P60" s="41">
        <f t="shared" si="6"/>
        <v>0.61258200000000029</v>
      </c>
      <c r="Q60" s="41">
        <f t="shared" si="6"/>
        <v>0.62160800000000038</v>
      </c>
      <c r="R60" s="41">
        <f t="shared" si="6"/>
        <v>0.63075000000000037</v>
      </c>
      <c r="S60" s="41">
        <f t="shared" si="6"/>
        <v>0.64000800000000035</v>
      </c>
      <c r="T60" s="41">
        <f t="shared" si="6"/>
        <v>0.64938200000000035</v>
      </c>
      <c r="U60" s="41">
        <f t="shared" si="6"/>
        <v>0.65887200000000035</v>
      </c>
      <c r="V60" s="41">
        <f t="shared" si="6"/>
        <v>0.66847800000000035</v>
      </c>
      <c r="W60" s="41">
        <f t="shared" si="6"/>
        <v>0.67820000000000036</v>
      </c>
      <c r="X60" s="41">
        <f t="shared" si="6"/>
        <v>0.68803800000000048</v>
      </c>
      <c r="Y60" s="41">
        <f t="shared" si="6"/>
        <v>0.6979920000000005</v>
      </c>
      <c r="Z60" s="41">
        <f t="shared" si="6"/>
        <v>0.70806200000000041</v>
      </c>
      <c r="AA60" s="41">
        <f t="shared" si="6"/>
        <v>0.71824800000000055</v>
      </c>
      <c r="AB60" s="41">
        <f t="shared" si="6"/>
        <v>0.73</v>
      </c>
      <c r="AC60" s="41">
        <f t="shared" si="6"/>
        <v>0.73499999999999999</v>
      </c>
      <c r="AD60" s="41">
        <f t="shared" si="6"/>
        <v>0.74299999999999999</v>
      </c>
      <c r="AE60" s="41">
        <f t="shared" si="6"/>
        <v>0.75</v>
      </c>
      <c r="AF60" s="41">
        <f t="shared" si="6"/>
        <v>0.75700000000000001</v>
      </c>
      <c r="AG60" s="41">
        <f t="shared" si="6"/>
        <v>0.76300000000000001</v>
      </c>
      <c r="AH60" s="41">
        <f t="shared" si="6"/>
        <v>0.77</v>
      </c>
      <c r="AI60" s="41">
        <f t="shared" si="6"/>
        <v>0.77600000000000002</v>
      </c>
      <c r="AJ60" s="41">
        <f t="shared" si="6"/>
        <v>0.78200000000000003</v>
      </c>
      <c r="AK60" s="41">
        <f t="shared" si="6"/>
        <v>0.79</v>
      </c>
      <c r="AL60" s="41">
        <f t="shared" si="6"/>
        <v>0.79700000000000004</v>
      </c>
      <c r="AM60" s="41">
        <f t="shared" si="6"/>
        <v>0.80400000000000005</v>
      </c>
      <c r="AN60" s="41">
        <f t="shared" si="6"/>
        <v>0.81</v>
      </c>
      <c r="AO60" s="41">
        <f t="shared" si="6"/>
        <v>0.81599999999999995</v>
      </c>
      <c r="AP60" s="41">
        <f t="shared" si="6"/>
        <v>0.82099999999999995</v>
      </c>
      <c r="AQ60" s="41">
        <f t="shared" si="6"/>
        <v>0.82599999999999996</v>
      </c>
      <c r="AR60" s="41">
        <f t="shared" si="6"/>
        <v>0.83199999999999996</v>
      </c>
      <c r="AS60" s="41">
        <f t="shared" si="6"/>
        <v>0.83699999999999997</v>
      </c>
      <c r="AT60" s="41">
        <f t="shared" si="6"/>
        <v>0.84099999999999997</v>
      </c>
      <c r="AU60" s="41">
        <f t="shared" si="6"/>
        <v>0.84499999999999997</v>
      </c>
      <c r="AV60" s="41">
        <f t="shared" si="6"/>
        <v>0.84899999999999998</v>
      </c>
      <c r="AW60" s="41">
        <f t="shared" si="6"/>
        <v>0.85199999999999998</v>
      </c>
      <c r="AX60" s="41">
        <f t="shared" si="6"/>
        <v>0.85499999999999998</v>
      </c>
      <c r="AY60" s="41">
        <f t="shared" si="6"/>
        <v>0.85799999999999998</v>
      </c>
      <c r="AZ60" s="41">
        <f t="shared" si="6"/>
        <v>0.86</v>
      </c>
      <c r="BA60" s="41">
        <f t="shared" si="6"/>
        <v>0.86199999999999999</v>
      </c>
      <c r="BB60" s="41">
        <f t="shared" si="6"/>
        <v>0.86399999999999999</v>
      </c>
      <c r="BC60" s="41">
        <f t="shared" si="6"/>
        <v>0.86599999999999999</v>
      </c>
      <c r="BD60" s="41">
        <f t="shared" si="6"/>
        <v>0.86799999999999999</v>
      </c>
      <c r="BE60" s="41">
        <f t="shared" si="6"/>
        <v>0.87</v>
      </c>
      <c r="BF60" s="41">
        <f t="shared" si="6"/>
        <v>0.872</v>
      </c>
    </row>
    <row r="61" spans="1:58" x14ac:dyDescent="0.2">
      <c r="C61" s="41"/>
      <c r="D61" s="8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</row>
    <row r="62" spans="1:58" x14ac:dyDescent="0.2">
      <c r="C62" s="41"/>
      <c r="D62" s="8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10" t="s">
        <v>140</v>
      </c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</row>
    <row r="63" spans="1:58" ht="15.75" x14ac:dyDescent="0.25">
      <c r="A63" s="716" t="s">
        <v>114</v>
      </c>
      <c r="B63" s="717"/>
      <c r="C63" s="41"/>
      <c r="E63" s="8" t="s">
        <v>110</v>
      </c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2" t="s">
        <v>141</v>
      </c>
      <c r="Q63" s="41"/>
      <c r="R63" s="41"/>
      <c r="S63" s="41"/>
      <c r="T63" s="43" t="s">
        <v>142</v>
      </c>
      <c r="U63" s="44"/>
      <c r="V63" s="44"/>
      <c r="W63" s="44"/>
      <c r="X63" s="44"/>
      <c r="Y63" s="44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</row>
    <row r="64" spans="1:58" ht="16.5" thickBot="1" x14ac:dyDescent="0.3">
      <c r="A64" s="717"/>
      <c r="B64" s="717"/>
      <c r="C64" s="41"/>
      <c r="E64" s="45" t="s">
        <v>111</v>
      </c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6" t="s">
        <v>143</v>
      </c>
      <c r="Q64" s="41"/>
      <c r="R64" s="41"/>
      <c r="S64" s="41"/>
      <c r="T64" s="47"/>
      <c r="U64" s="47"/>
      <c r="V64" s="47"/>
      <c r="W64" s="47"/>
      <c r="X64" s="47"/>
      <c r="Y64" s="48" t="s">
        <v>144</v>
      </c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</row>
    <row r="65" spans="1:27" ht="64.5" thickTop="1" x14ac:dyDescent="0.2">
      <c r="A65" s="717"/>
      <c r="B65" s="717"/>
      <c r="E65" s="8" t="s">
        <v>145</v>
      </c>
      <c r="F65" s="8" t="s">
        <v>146</v>
      </c>
      <c r="G65" s="8" t="s">
        <v>147</v>
      </c>
      <c r="H65" s="8" t="s">
        <v>148</v>
      </c>
      <c r="I65" s="8"/>
      <c r="J65" s="49" t="s">
        <v>149</v>
      </c>
      <c r="K65" s="49" t="s">
        <v>150</v>
      </c>
      <c r="L65" s="49" t="s">
        <v>151</v>
      </c>
      <c r="M65" s="49" t="s">
        <v>152</v>
      </c>
      <c r="N65" s="49" t="s">
        <v>153</v>
      </c>
      <c r="O65" s="50" t="s">
        <v>154</v>
      </c>
      <c r="P65" s="51" t="s">
        <v>155</v>
      </c>
      <c r="T65" s="52"/>
      <c r="U65" s="53" t="s">
        <v>156</v>
      </c>
      <c r="V65" s="53"/>
      <c r="W65" s="53"/>
      <c r="X65" s="52"/>
      <c r="Y65" s="54" t="s">
        <v>157</v>
      </c>
    </row>
    <row r="66" spans="1:27" ht="51" x14ac:dyDescent="0.2">
      <c r="A66" s="55" t="s">
        <v>158</v>
      </c>
      <c r="B66" s="56" t="s">
        <v>159</v>
      </c>
      <c r="C66" s="55" t="s">
        <v>160</v>
      </c>
      <c r="D66" s="55" t="s">
        <v>161</v>
      </c>
      <c r="E66" s="8"/>
      <c r="F66" s="8"/>
      <c r="G66" s="8"/>
      <c r="H66" s="8"/>
      <c r="I66" s="8"/>
      <c r="J66" s="57" t="s">
        <v>11</v>
      </c>
      <c r="K66" s="57" t="s">
        <v>11</v>
      </c>
      <c r="L66" s="57" t="s">
        <v>11</v>
      </c>
      <c r="M66" s="8" t="s">
        <v>162</v>
      </c>
      <c r="N66" s="8" t="s">
        <v>162</v>
      </c>
      <c r="O66" s="8" t="s">
        <v>162</v>
      </c>
      <c r="P66" s="58" t="s">
        <v>163</v>
      </c>
      <c r="Q66" s="58" t="s">
        <v>162</v>
      </c>
      <c r="T66" s="59"/>
      <c r="U66" s="60" t="s">
        <v>164</v>
      </c>
      <c r="V66" s="60" t="s">
        <v>165</v>
      </c>
      <c r="W66" s="61" t="s">
        <v>166</v>
      </c>
      <c r="X66" s="62"/>
      <c r="Y66" s="63" t="s">
        <v>167</v>
      </c>
      <c r="AA66" s="10" t="s">
        <v>168</v>
      </c>
    </row>
    <row r="67" spans="1:27" ht="15.75" x14ac:dyDescent="0.25">
      <c r="A67" s="10">
        <v>1960</v>
      </c>
      <c r="C67" s="64">
        <v>0.50580000000000003</v>
      </c>
      <c r="D67" s="65">
        <v>0.50580000000000003</v>
      </c>
      <c r="E67" s="66">
        <f>'[7]CET Hadley 1960-2010'!C317</f>
        <v>4.5999999999999996</v>
      </c>
      <c r="F67" s="66">
        <f>'[7]CET Hadley 1960-2010'!D317</f>
        <v>9.4</v>
      </c>
      <c r="G67" s="66">
        <f>'[7]CET Hadley 1960-2010'!E317</f>
        <v>15.4</v>
      </c>
      <c r="H67" s="66">
        <f>'[7]CET Hadley 1960-2010'!F317</f>
        <v>10.199999999999999</v>
      </c>
      <c r="I67" s="65"/>
      <c r="J67" s="37">
        <f>AVERAGE(E67:H67)</f>
        <v>9.8999999999999986</v>
      </c>
      <c r="K67" s="67">
        <f>E67</f>
        <v>4.5999999999999996</v>
      </c>
      <c r="L67" s="67">
        <f>G67</f>
        <v>15.4</v>
      </c>
      <c r="M67" s="37">
        <f>273.15+J67</f>
        <v>283.04999999999995</v>
      </c>
      <c r="N67" s="37">
        <f>273.15+K67</f>
        <v>277.75</v>
      </c>
      <c r="O67" s="37">
        <f>273.15+L67</f>
        <v>288.54999999999995</v>
      </c>
      <c r="P67" s="68">
        <f>W67</f>
        <v>11</v>
      </c>
      <c r="Q67" s="38">
        <f>P67+273.15</f>
        <v>284.14999999999998</v>
      </c>
      <c r="T67" s="69">
        <v>1960</v>
      </c>
      <c r="W67" s="68">
        <v>11</v>
      </c>
      <c r="AA67" s="38">
        <v>18.000000000000004</v>
      </c>
    </row>
    <row r="68" spans="1:27" ht="15.75" x14ac:dyDescent="0.25">
      <c r="A68" s="10">
        <v>1961</v>
      </c>
      <c r="C68" s="64">
        <v>0.51331800000000005</v>
      </c>
      <c r="D68" s="65">
        <v>0.51331800000000005</v>
      </c>
      <c r="E68" s="66">
        <f>'[7]CET Hadley 1960-2010'!C318</f>
        <v>4.9000000000000004</v>
      </c>
      <c r="F68" s="66">
        <f>'[7]CET Hadley 1960-2010'!D318</f>
        <v>9.6999999999999993</v>
      </c>
      <c r="G68" s="66">
        <f>'[7]CET Hadley 1960-2010'!E318</f>
        <v>15</v>
      </c>
      <c r="H68" s="66">
        <f>'[7]CET Hadley 1960-2010'!F318</f>
        <v>10.7</v>
      </c>
      <c r="I68" s="65"/>
      <c r="J68" s="37">
        <f t="shared" ref="J68:J117" si="7">AVERAGE(E68:H68)</f>
        <v>10.074999999999999</v>
      </c>
      <c r="K68" s="67">
        <f t="shared" ref="K68:K117" si="8">E68</f>
        <v>4.9000000000000004</v>
      </c>
      <c r="L68" s="67">
        <f t="shared" ref="L68:L122" si="9">G68</f>
        <v>15</v>
      </c>
      <c r="M68" s="37">
        <f t="shared" ref="M68:O117" si="10">273.15+J68</f>
        <v>283.22499999999997</v>
      </c>
      <c r="N68" s="37">
        <f t="shared" si="10"/>
        <v>278.04999999999995</v>
      </c>
      <c r="O68" s="37">
        <f t="shared" si="10"/>
        <v>288.14999999999998</v>
      </c>
      <c r="P68" s="68">
        <f t="shared" ref="P68:P76" si="11">W68</f>
        <v>11.1</v>
      </c>
      <c r="Q68" s="38">
        <f t="shared" ref="Q68:Q117" si="12">P68+273.15</f>
        <v>284.25</v>
      </c>
      <c r="T68" s="69">
        <v>1961</v>
      </c>
      <c r="W68" s="70">
        <v>11.1</v>
      </c>
      <c r="AA68" s="38">
        <v>18.055555555555557</v>
      </c>
    </row>
    <row r="69" spans="1:27" ht="15.75" x14ac:dyDescent="0.25">
      <c r="A69" s="10">
        <v>1962</v>
      </c>
      <c r="C69" s="64">
        <v>0.52095200000000008</v>
      </c>
      <c r="D69" s="65">
        <v>0.52095200000000008</v>
      </c>
      <c r="E69" s="66">
        <f>'[7]CET Hadley 1960-2010'!C319</f>
        <v>3.6</v>
      </c>
      <c r="F69" s="66">
        <f>'[7]CET Hadley 1960-2010'!D319</f>
        <v>6.9</v>
      </c>
      <c r="G69" s="66">
        <f>'[7]CET Hadley 1960-2010'!E319</f>
        <v>14.4</v>
      </c>
      <c r="H69" s="66">
        <f>'[7]CET Hadley 1960-2010'!F319</f>
        <v>9.5</v>
      </c>
      <c r="I69" s="65"/>
      <c r="J69" s="37">
        <f t="shared" si="7"/>
        <v>8.6</v>
      </c>
      <c r="K69" s="67">
        <f t="shared" si="8"/>
        <v>3.6</v>
      </c>
      <c r="L69" s="67">
        <f t="shared" si="9"/>
        <v>14.4</v>
      </c>
      <c r="M69" s="37">
        <f t="shared" si="10"/>
        <v>281.75</v>
      </c>
      <c r="N69" s="37">
        <f t="shared" si="10"/>
        <v>276.75</v>
      </c>
      <c r="O69" s="37">
        <f t="shared" si="10"/>
        <v>287.54999999999995</v>
      </c>
      <c r="P69" s="68">
        <f t="shared" si="11"/>
        <v>11.2</v>
      </c>
      <c r="Q69" s="38">
        <f t="shared" si="12"/>
        <v>284.34999999999997</v>
      </c>
      <c r="T69" s="69">
        <v>1962</v>
      </c>
      <c r="W69" s="68">
        <v>11.2</v>
      </c>
      <c r="AA69" s="38">
        <v>18.111111111111107</v>
      </c>
    </row>
    <row r="70" spans="1:27" ht="15.75" x14ac:dyDescent="0.25">
      <c r="A70" s="10">
        <v>1963</v>
      </c>
      <c r="C70" s="64">
        <v>0.52870200000000012</v>
      </c>
      <c r="D70" s="65">
        <v>0.52870200000000012</v>
      </c>
      <c r="E70" s="66">
        <f>'[7]CET Hadley 1960-2010'!C320</f>
        <v>-0.3</v>
      </c>
      <c r="F70" s="66">
        <f>'[7]CET Hadley 1960-2010'!D320</f>
        <v>8.4</v>
      </c>
      <c r="G70" s="66">
        <f>'[7]CET Hadley 1960-2010'!E320</f>
        <v>14.8</v>
      </c>
      <c r="H70" s="66">
        <f>'[7]CET Hadley 1960-2010'!F320</f>
        <v>10.7</v>
      </c>
      <c r="I70" s="65"/>
      <c r="J70" s="37">
        <f t="shared" si="7"/>
        <v>8.3999999999999986</v>
      </c>
      <c r="K70" s="67">
        <f t="shared" si="8"/>
        <v>-0.3</v>
      </c>
      <c r="L70" s="67">
        <f t="shared" si="9"/>
        <v>14.8</v>
      </c>
      <c r="M70" s="37">
        <f t="shared" si="10"/>
        <v>281.54999999999995</v>
      </c>
      <c r="N70" s="37">
        <f t="shared" si="10"/>
        <v>272.84999999999997</v>
      </c>
      <c r="O70" s="37">
        <f t="shared" si="10"/>
        <v>287.95</v>
      </c>
      <c r="P70" s="68">
        <f t="shared" si="11"/>
        <v>11.3</v>
      </c>
      <c r="Q70" s="38">
        <f t="shared" si="12"/>
        <v>284.45</v>
      </c>
      <c r="T70" s="69">
        <v>1963</v>
      </c>
      <c r="W70" s="70">
        <v>11.3</v>
      </c>
      <c r="AA70" s="38">
        <v>18.166666666666668</v>
      </c>
    </row>
    <row r="71" spans="1:27" ht="15.75" x14ac:dyDescent="0.25">
      <c r="A71" s="10">
        <v>1964</v>
      </c>
      <c r="C71" s="64">
        <v>0.53656800000000016</v>
      </c>
      <c r="D71" s="65">
        <v>0.53656800000000016</v>
      </c>
      <c r="E71" s="66">
        <f>'[7]CET Hadley 1960-2010'!C321</f>
        <v>3.5</v>
      </c>
      <c r="F71" s="66">
        <f>'[7]CET Hadley 1960-2010'!D321</f>
        <v>8.8000000000000007</v>
      </c>
      <c r="G71" s="66">
        <f>'[7]CET Hadley 1960-2010'!E321</f>
        <v>15.1</v>
      </c>
      <c r="H71" s="66">
        <f>'[7]CET Hadley 1960-2010'!F321</f>
        <v>10.1</v>
      </c>
      <c r="I71" s="65"/>
      <c r="J71" s="37">
        <f t="shared" si="7"/>
        <v>9.375</v>
      </c>
      <c r="K71" s="67">
        <f t="shared" si="8"/>
        <v>3.5</v>
      </c>
      <c r="L71" s="67">
        <f t="shared" si="9"/>
        <v>15.1</v>
      </c>
      <c r="M71" s="37">
        <f t="shared" si="10"/>
        <v>282.52499999999998</v>
      </c>
      <c r="N71" s="37">
        <f t="shared" si="10"/>
        <v>276.64999999999998</v>
      </c>
      <c r="O71" s="37">
        <f t="shared" si="10"/>
        <v>288.25</v>
      </c>
      <c r="P71" s="68">
        <f t="shared" si="11"/>
        <v>11.4</v>
      </c>
      <c r="Q71" s="38">
        <f t="shared" si="12"/>
        <v>284.54999999999995</v>
      </c>
      <c r="T71" s="69">
        <v>1964</v>
      </c>
      <c r="W71" s="68">
        <v>11.4</v>
      </c>
      <c r="AA71" s="38">
        <v>18.222222222222221</v>
      </c>
    </row>
    <row r="72" spans="1:27" ht="15.75" x14ac:dyDescent="0.25">
      <c r="A72" s="10">
        <v>1965</v>
      </c>
      <c r="C72" s="64">
        <v>0.54455000000000009</v>
      </c>
      <c r="D72" s="65">
        <v>0.54455000000000009</v>
      </c>
      <c r="E72" s="66">
        <f>'[7]CET Hadley 1960-2010'!C322</f>
        <v>3.3</v>
      </c>
      <c r="F72" s="66">
        <f>'[7]CET Hadley 1960-2010'!D322</f>
        <v>8.3000000000000007</v>
      </c>
      <c r="G72" s="66">
        <f>'[7]CET Hadley 1960-2010'!E322</f>
        <v>14.5</v>
      </c>
      <c r="H72" s="66">
        <f>'[7]CET Hadley 1960-2010'!F322</f>
        <v>9.3000000000000007</v>
      </c>
      <c r="I72" s="65"/>
      <c r="J72" s="37">
        <f t="shared" si="7"/>
        <v>8.8500000000000014</v>
      </c>
      <c r="K72" s="67">
        <f t="shared" si="8"/>
        <v>3.3</v>
      </c>
      <c r="L72" s="67">
        <f t="shared" si="9"/>
        <v>14.5</v>
      </c>
      <c r="M72" s="37">
        <f t="shared" si="10"/>
        <v>282</v>
      </c>
      <c r="N72" s="37">
        <f t="shared" si="10"/>
        <v>276.45</v>
      </c>
      <c r="O72" s="37">
        <f t="shared" si="10"/>
        <v>287.64999999999998</v>
      </c>
      <c r="P72" s="68">
        <f t="shared" si="11"/>
        <v>11.5</v>
      </c>
      <c r="Q72" s="38">
        <f t="shared" si="12"/>
        <v>284.64999999999998</v>
      </c>
      <c r="T72" s="69">
        <v>1965</v>
      </c>
      <c r="W72" s="70">
        <v>11.5</v>
      </c>
      <c r="AA72" s="38">
        <v>18.277777777777782</v>
      </c>
    </row>
    <row r="73" spans="1:27" ht="15.75" x14ac:dyDescent="0.25">
      <c r="A73" s="10">
        <v>1966</v>
      </c>
      <c r="C73" s="64">
        <v>0.55264800000000014</v>
      </c>
      <c r="D73" s="65">
        <v>0.55264800000000014</v>
      </c>
      <c r="E73" s="66">
        <f>'[7]CET Hadley 1960-2010'!C323</f>
        <v>4.4000000000000004</v>
      </c>
      <c r="F73" s="66">
        <f>'[7]CET Hadley 1960-2010'!D323</f>
        <v>8.1999999999999993</v>
      </c>
      <c r="G73" s="66">
        <f>'[7]CET Hadley 1960-2010'!E323</f>
        <v>15</v>
      </c>
      <c r="H73" s="66">
        <f>'[7]CET Hadley 1960-2010'!F323</f>
        <v>9.8000000000000007</v>
      </c>
      <c r="I73" s="65"/>
      <c r="J73" s="37">
        <f t="shared" si="7"/>
        <v>9.3500000000000014</v>
      </c>
      <c r="K73" s="67">
        <f t="shared" si="8"/>
        <v>4.4000000000000004</v>
      </c>
      <c r="L73" s="67">
        <f t="shared" si="9"/>
        <v>15</v>
      </c>
      <c r="M73" s="37">
        <f t="shared" si="10"/>
        <v>282.5</v>
      </c>
      <c r="N73" s="37">
        <f t="shared" si="10"/>
        <v>277.54999999999995</v>
      </c>
      <c r="O73" s="37">
        <f t="shared" si="10"/>
        <v>288.14999999999998</v>
      </c>
      <c r="P73" s="68">
        <f t="shared" si="11"/>
        <v>11.6</v>
      </c>
      <c r="Q73" s="38">
        <f t="shared" si="12"/>
        <v>284.75</v>
      </c>
      <c r="T73" s="69">
        <v>1966</v>
      </c>
      <c r="W73" s="68">
        <v>11.6</v>
      </c>
      <c r="AA73" s="38">
        <v>18.333333333333332</v>
      </c>
    </row>
    <row r="74" spans="1:27" ht="15.75" x14ac:dyDescent="0.25">
      <c r="A74" s="10">
        <v>1967</v>
      </c>
      <c r="C74" s="64">
        <v>0.56086200000000019</v>
      </c>
      <c r="D74" s="65">
        <v>0.56086200000000019</v>
      </c>
      <c r="E74" s="66">
        <f>'[7]CET Hadley 1960-2010'!C324</f>
        <v>5.0999999999999996</v>
      </c>
      <c r="F74" s="66">
        <f>'[7]CET Hadley 1960-2010'!D324</f>
        <v>8.4</v>
      </c>
      <c r="G74" s="66">
        <f>'[7]CET Hadley 1960-2010'!E324</f>
        <v>15.5</v>
      </c>
      <c r="H74" s="66">
        <f>'[7]CET Hadley 1960-2010'!F324</f>
        <v>9.9</v>
      </c>
      <c r="I74" s="65"/>
      <c r="J74" s="37">
        <f t="shared" si="7"/>
        <v>9.7249999999999996</v>
      </c>
      <c r="K74" s="67">
        <f t="shared" si="8"/>
        <v>5.0999999999999996</v>
      </c>
      <c r="L74" s="67">
        <f t="shared" si="9"/>
        <v>15.5</v>
      </c>
      <c r="M74" s="37">
        <f t="shared" si="10"/>
        <v>282.875</v>
      </c>
      <c r="N74" s="37">
        <f t="shared" si="10"/>
        <v>278.25</v>
      </c>
      <c r="O74" s="37">
        <f t="shared" si="10"/>
        <v>288.64999999999998</v>
      </c>
      <c r="P74" s="68">
        <f t="shared" si="11"/>
        <v>11.7</v>
      </c>
      <c r="Q74" s="38">
        <f t="shared" si="12"/>
        <v>284.84999999999997</v>
      </c>
      <c r="T74" s="69">
        <v>1967</v>
      </c>
      <c r="W74" s="70">
        <v>11.7</v>
      </c>
      <c r="AA74" s="38">
        <v>18.388888888888886</v>
      </c>
    </row>
    <row r="75" spans="1:27" ht="15.75" x14ac:dyDescent="0.25">
      <c r="A75" s="10">
        <v>1968</v>
      </c>
      <c r="C75" s="64">
        <v>0.56919200000000025</v>
      </c>
      <c r="D75" s="65">
        <v>0.56919200000000025</v>
      </c>
      <c r="E75" s="66">
        <f>'[7]CET Hadley 1960-2010'!C325</f>
        <v>3.5</v>
      </c>
      <c r="F75" s="66">
        <f>'[7]CET Hadley 1960-2010'!D325</f>
        <v>8.1</v>
      </c>
      <c r="G75" s="66">
        <f>'[7]CET Hadley 1960-2010'!E325</f>
        <v>15.1</v>
      </c>
      <c r="H75" s="66">
        <f>'[7]CET Hadley 1960-2010'!F325</f>
        <v>11</v>
      </c>
      <c r="I75" s="65"/>
      <c r="J75" s="37">
        <f t="shared" si="7"/>
        <v>9.4250000000000007</v>
      </c>
      <c r="K75" s="67">
        <f t="shared" si="8"/>
        <v>3.5</v>
      </c>
      <c r="L75" s="67">
        <f t="shared" si="9"/>
        <v>15.1</v>
      </c>
      <c r="M75" s="37">
        <f t="shared" si="10"/>
        <v>282.57499999999999</v>
      </c>
      <c r="N75" s="37">
        <f t="shared" si="10"/>
        <v>276.64999999999998</v>
      </c>
      <c r="O75" s="37">
        <f t="shared" si="10"/>
        <v>288.25</v>
      </c>
      <c r="P75" s="68">
        <f t="shared" si="11"/>
        <v>11.8</v>
      </c>
      <c r="Q75" s="38">
        <f t="shared" si="12"/>
        <v>284.95</v>
      </c>
      <c r="T75" s="69">
        <v>1968</v>
      </c>
      <c r="W75" s="68">
        <v>11.8</v>
      </c>
      <c r="AA75" s="38">
        <v>18.444444444444443</v>
      </c>
    </row>
    <row r="76" spans="1:27" ht="15.75" x14ac:dyDescent="0.25">
      <c r="A76" s="10">
        <v>1969</v>
      </c>
      <c r="C76" s="64">
        <v>0.57763800000000032</v>
      </c>
      <c r="D76" s="65">
        <v>0.57763800000000032</v>
      </c>
      <c r="E76" s="66">
        <f>'[7]CET Hadley 1960-2010'!C326</f>
        <v>3.2</v>
      </c>
      <c r="F76" s="66">
        <f>'[7]CET Hadley 1960-2010'!D326</f>
        <v>7.3</v>
      </c>
      <c r="G76" s="66">
        <f>'[7]CET Hadley 1960-2010'!E326</f>
        <v>15.7</v>
      </c>
      <c r="H76" s="66">
        <f>'[7]CET Hadley 1960-2010'!F326</f>
        <v>10.8</v>
      </c>
      <c r="I76" s="65"/>
      <c r="J76" s="37">
        <f t="shared" si="7"/>
        <v>9.25</v>
      </c>
      <c r="K76" s="67">
        <f t="shared" si="8"/>
        <v>3.2</v>
      </c>
      <c r="L76" s="67">
        <f t="shared" si="9"/>
        <v>15.7</v>
      </c>
      <c r="M76" s="37">
        <f t="shared" si="10"/>
        <v>282.39999999999998</v>
      </c>
      <c r="N76" s="37">
        <f t="shared" si="10"/>
        <v>276.34999999999997</v>
      </c>
      <c r="O76" s="37">
        <f t="shared" si="10"/>
        <v>288.84999999999997</v>
      </c>
      <c r="P76" s="68">
        <f t="shared" si="11"/>
        <v>11.9</v>
      </c>
      <c r="Q76" s="38">
        <f t="shared" si="12"/>
        <v>285.04999999999995</v>
      </c>
      <c r="T76" s="69">
        <v>1969</v>
      </c>
      <c r="W76" s="70">
        <v>11.9</v>
      </c>
      <c r="AA76" s="38">
        <v>18.5</v>
      </c>
    </row>
    <row r="77" spans="1:27" ht="15.75" x14ac:dyDescent="0.25">
      <c r="A77" s="10">
        <v>1970</v>
      </c>
      <c r="C77" s="64">
        <v>0.58620000000000028</v>
      </c>
      <c r="D77" s="65">
        <v>0.58620000000000028</v>
      </c>
      <c r="E77" s="66">
        <f>'[7]CET Hadley 1960-2010'!C327</f>
        <v>3.3</v>
      </c>
      <c r="F77" s="66">
        <f>'[7]CET Hadley 1960-2010'!D327</f>
        <v>7.8</v>
      </c>
      <c r="G77" s="66">
        <f>'[7]CET Hadley 1960-2010'!E327</f>
        <v>15.9</v>
      </c>
      <c r="H77" s="66">
        <f>'[7]CET Hadley 1960-2010'!F327</f>
        <v>11</v>
      </c>
      <c r="I77" s="65"/>
      <c r="J77" s="37">
        <f t="shared" si="7"/>
        <v>9.5</v>
      </c>
      <c r="K77" s="67">
        <f t="shared" si="8"/>
        <v>3.3</v>
      </c>
      <c r="L77" s="67">
        <f t="shared" si="9"/>
        <v>15.9</v>
      </c>
      <c r="M77" s="37">
        <f t="shared" si="10"/>
        <v>282.64999999999998</v>
      </c>
      <c r="N77" s="37">
        <f t="shared" si="10"/>
        <v>276.45</v>
      </c>
      <c r="O77" s="37">
        <f t="shared" si="10"/>
        <v>289.04999999999995</v>
      </c>
      <c r="P77" s="71">
        <f>W77</f>
        <v>11.982187512190933</v>
      </c>
      <c r="Q77" s="38">
        <f t="shared" si="12"/>
        <v>285.13218751219091</v>
      </c>
      <c r="T77" s="69">
        <v>1970</v>
      </c>
      <c r="U77" s="71">
        <v>13.700009980984275</v>
      </c>
      <c r="V77" s="71">
        <v>11.200009980984275</v>
      </c>
      <c r="W77" s="71">
        <v>11.982187512190933</v>
      </c>
      <c r="X77" s="71"/>
      <c r="Y77" s="71">
        <v>5.7802197802197801</v>
      </c>
      <c r="AA77" s="38">
        <v>18.555555555555504</v>
      </c>
    </row>
    <row r="78" spans="1:27" ht="15.75" x14ac:dyDescent="0.25">
      <c r="A78" s="10">
        <v>1971</v>
      </c>
      <c r="C78" s="64">
        <v>0.59487800000000024</v>
      </c>
      <c r="D78" s="65">
        <v>0.59487800000000024</v>
      </c>
      <c r="E78" s="66">
        <f>'[7]CET Hadley 1960-2010'!C328</f>
        <v>4.4000000000000004</v>
      </c>
      <c r="F78" s="66">
        <f>'[7]CET Hadley 1960-2010'!D328</f>
        <v>8.1</v>
      </c>
      <c r="G78" s="66">
        <f>'[7]CET Hadley 1960-2010'!E328</f>
        <v>15</v>
      </c>
      <c r="H78" s="66">
        <f>'[7]CET Hadley 1960-2010'!F328</f>
        <v>10.4</v>
      </c>
      <c r="I78" s="65"/>
      <c r="J78" s="37">
        <f t="shared" si="7"/>
        <v>9.4749999999999996</v>
      </c>
      <c r="K78" s="67">
        <f t="shared" si="8"/>
        <v>4.4000000000000004</v>
      </c>
      <c r="L78" s="67">
        <f t="shared" si="9"/>
        <v>15</v>
      </c>
      <c r="M78" s="37">
        <f t="shared" si="10"/>
        <v>282.625</v>
      </c>
      <c r="N78" s="37">
        <f t="shared" si="10"/>
        <v>277.54999999999995</v>
      </c>
      <c r="O78" s="37">
        <f t="shared" si="10"/>
        <v>288.14999999999998</v>
      </c>
      <c r="P78" s="71">
        <f t="shared" ref="P78:P117" si="13">W78</f>
        <v>12.782322490280446</v>
      </c>
      <c r="Q78" s="38">
        <f t="shared" si="12"/>
        <v>285.9323224902804</v>
      </c>
      <c r="T78" s="69">
        <v>1971</v>
      </c>
      <c r="U78" s="71">
        <v>14.421898947926211</v>
      </c>
      <c r="V78" s="71">
        <v>11.921898947926211</v>
      </c>
      <c r="W78" s="71">
        <v>12.782322490280446</v>
      </c>
      <c r="X78" s="71"/>
      <c r="Y78" s="71">
        <v>6.7296703296703297</v>
      </c>
      <c r="AA78" s="38">
        <v>18.611111111111054</v>
      </c>
    </row>
    <row r="79" spans="1:27" ht="15.75" x14ac:dyDescent="0.25">
      <c r="A79" s="10">
        <v>1972</v>
      </c>
      <c r="C79" s="64">
        <v>0.60367200000000021</v>
      </c>
      <c r="D79" s="65">
        <v>0.60367200000000021</v>
      </c>
      <c r="E79" s="66">
        <f>'[7]CET Hadley 1960-2010'!C329</f>
        <v>4.9000000000000004</v>
      </c>
      <c r="F79" s="66">
        <f>'[7]CET Hadley 1960-2010'!D329</f>
        <v>8.4</v>
      </c>
      <c r="G79" s="66">
        <f>'[7]CET Hadley 1960-2010'!E329</f>
        <v>14.2</v>
      </c>
      <c r="H79" s="66">
        <f>'[7]CET Hadley 1960-2010'!F329</f>
        <v>9.5</v>
      </c>
      <c r="I79" s="65"/>
      <c r="J79" s="37">
        <f t="shared" si="7"/>
        <v>9.25</v>
      </c>
      <c r="K79" s="67">
        <f t="shared" si="8"/>
        <v>4.9000000000000004</v>
      </c>
      <c r="L79" s="67">
        <f t="shared" si="9"/>
        <v>14.2</v>
      </c>
      <c r="M79" s="37">
        <f t="shared" si="10"/>
        <v>282.39999999999998</v>
      </c>
      <c r="N79" s="37">
        <f t="shared" si="10"/>
        <v>278.04999999999995</v>
      </c>
      <c r="O79" s="37">
        <f t="shared" si="10"/>
        <v>287.34999999999997</v>
      </c>
      <c r="P79" s="71">
        <f t="shared" si="13"/>
        <v>12.600383900676116</v>
      </c>
      <c r="Q79" s="38">
        <f t="shared" si="12"/>
        <v>285.75038390067607</v>
      </c>
      <c r="T79" s="69">
        <v>1972</v>
      </c>
      <c r="U79" s="71">
        <v>14.168722061429193</v>
      </c>
      <c r="V79" s="71">
        <v>11.668722061429193</v>
      </c>
      <c r="W79" s="71">
        <v>12.600383900676116</v>
      </c>
      <c r="X79" s="71"/>
      <c r="Y79" s="71">
        <v>6.3857923497267759</v>
      </c>
      <c r="AA79" s="38">
        <v>18.666666666666611</v>
      </c>
    </row>
    <row r="80" spans="1:27" ht="15.75" x14ac:dyDescent="0.25">
      <c r="A80" s="10">
        <v>1973</v>
      </c>
      <c r="C80" s="64">
        <v>0.61258200000000029</v>
      </c>
      <c r="D80" s="65">
        <v>0.61258200000000029</v>
      </c>
      <c r="E80" s="66">
        <f>'[7]CET Hadley 1960-2010'!C330</f>
        <v>4.9000000000000004</v>
      </c>
      <c r="F80" s="66">
        <f>'[7]CET Hadley 1960-2010'!D330</f>
        <v>8.1999999999999993</v>
      </c>
      <c r="G80" s="66">
        <f>'[7]CET Hadley 1960-2010'!E330</f>
        <v>15.6</v>
      </c>
      <c r="H80" s="66">
        <f>'[7]CET Hadley 1960-2010'!F330</f>
        <v>9.8000000000000007</v>
      </c>
      <c r="I80" s="65"/>
      <c r="J80" s="37">
        <f t="shared" si="7"/>
        <v>9.625</v>
      </c>
      <c r="K80" s="67">
        <f t="shared" si="8"/>
        <v>4.9000000000000004</v>
      </c>
      <c r="L80" s="67">
        <f t="shared" si="9"/>
        <v>15.6</v>
      </c>
      <c r="M80" s="37">
        <f t="shared" si="10"/>
        <v>282.77499999999998</v>
      </c>
      <c r="N80" s="37">
        <f t="shared" si="10"/>
        <v>278.04999999999995</v>
      </c>
      <c r="O80" s="37">
        <f t="shared" si="10"/>
        <v>288.75</v>
      </c>
      <c r="P80" s="71">
        <f t="shared" si="13"/>
        <v>12.574317820717233</v>
      </c>
      <c r="Q80" s="38">
        <f t="shared" si="12"/>
        <v>285.7243178207172</v>
      </c>
      <c r="T80" s="69">
        <v>1973</v>
      </c>
      <c r="U80" s="71">
        <v>14.043704663763354</v>
      </c>
      <c r="V80" s="71">
        <v>11.543704663763354</v>
      </c>
      <c r="W80" s="71">
        <v>12.574317820717233</v>
      </c>
      <c r="X80" s="71"/>
      <c r="Y80" s="71">
        <v>6.1225274725274721</v>
      </c>
      <c r="AA80" s="38">
        <v>18.722222222222168</v>
      </c>
    </row>
    <row r="81" spans="1:27" ht="15.75" x14ac:dyDescent="0.25">
      <c r="A81" s="10">
        <v>1974</v>
      </c>
      <c r="C81" s="64">
        <v>0.62160800000000038</v>
      </c>
      <c r="D81" s="65">
        <v>0.62160800000000038</v>
      </c>
      <c r="E81" s="66">
        <f>'[7]CET Hadley 1960-2010'!C331</f>
        <v>5.4</v>
      </c>
      <c r="F81" s="66">
        <f>'[7]CET Hadley 1960-2010'!D331</f>
        <v>8.3000000000000007</v>
      </c>
      <c r="G81" s="66">
        <f>'[7]CET Hadley 1960-2010'!E331</f>
        <v>14.8</v>
      </c>
      <c r="H81" s="66">
        <f>'[7]CET Hadley 1960-2010'!F331</f>
        <v>8.9</v>
      </c>
      <c r="I81" s="65"/>
      <c r="J81" s="37">
        <f t="shared" si="7"/>
        <v>9.35</v>
      </c>
      <c r="K81" s="67">
        <f t="shared" si="8"/>
        <v>5.4</v>
      </c>
      <c r="L81" s="67">
        <f t="shared" si="9"/>
        <v>14.8</v>
      </c>
      <c r="M81" s="37">
        <f t="shared" si="10"/>
        <v>282.5</v>
      </c>
      <c r="N81" s="37">
        <f t="shared" si="10"/>
        <v>278.54999999999995</v>
      </c>
      <c r="O81" s="37">
        <f t="shared" si="10"/>
        <v>287.95</v>
      </c>
      <c r="P81" s="71">
        <f t="shared" si="13"/>
        <v>13.346357777101153</v>
      </c>
      <c r="Q81" s="38">
        <f t="shared" si="12"/>
        <v>286.49635777710114</v>
      </c>
      <c r="T81" s="69">
        <v>1974</v>
      </c>
      <c r="U81" s="71">
        <v>14.697920277101153</v>
      </c>
      <c r="V81" s="71">
        <v>12.197920277101153</v>
      </c>
      <c r="W81" s="71">
        <v>13.346357777101153</v>
      </c>
      <c r="X81" s="71"/>
      <c r="Y81" s="71">
        <v>6.731868131868131</v>
      </c>
      <c r="AA81" s="38">
        <v>18.777777777777722</v>
      </c>
    </row>
    <row r="82" spans="1:27" ht="15.75" x14ac:dyDescent="0.25">
      <c r="A82" s="10">
        <v>1975</v>
      </c>
      <c r="C82" s="64">
        <v>0.63075000000000037</v>
      </c>
      <c r="D82" s="65">
        <v>0.63075000000000037</v>
      </c>
      <c r="E82" s="66">
        <f>'[7]CET Hadley 1960-2010'!C332</f>
        <v>6.4</v>
      </c>
      <c r="F82" s="66">
        <f>'[7]CET Hadley 1960-2010'!D332</f>
        <v>7.7</v>
      </c>
      <c r="G82" s="66">
        <f>'[7]CET Hadley 1960-2010'!E332</f>
        <v>16.899999999999999</v>
      </c>
      <c r="H82" s="66">
        <f>'[7]CET Hadley 1960-2010'!F332</f>
        <v>9.9</v>
      </c>
      <c r="I82" s="65"/>
      <c r="J82" s="37">
        <f t="shared" si="7"/>
        <v>10.225</v>
      </c>
      <c r="K82" s="67">
        <f t="shared" si="8"/>
        <v>6.4</v>
      </c>
      <c r="L82" s="67">
        <f t="shared" si="9"/>
        <v>16.899999999999999</v>
      </c>
      <c r="M82" s="37">
        <f t="shared" si="10"/>
        <v>283.375</v>
      </c>
      <c r="N82" s="37">
        <f t="shared" si="10"/>
        <v>279.54999999999995</v>
      </c>
      <c r="O82" s="37">
        <f t="shared" si="10"/>
        <v>290.04999999999995</v>
      </c>
      <c r="P82" s="71">
        <f t="shared" si="13"/>
        <v>12.962754603782425</v>
      </c>
      <c r="Q82" s="38">
        <f t="shared" si="12"/>
        <v>286.11275460378238</v>
      </c>
      <c r="T82" s="69">
        <v>1975</v>
      </c>
      <c r="U82" s="71">
        <v>14.236356924457532</v>
      </c>
      <c r="V82" s="71">
        <v>11.736356924457532</v>
      </c>
      <c r="W82" s="71">
        <v>12.962754603782425</v>
      </c>
      <c r="X82" s="71"/>
      <c r="Y82" s="71">
        <v>6.394505494505494</v>
      </c>
      <c r="AA82" s="38">
        <v>18.833333333333282</v>
      </c>
    </row>
    <row r="83" spans="1:27" ht="15.75" x14ac:dyDescent="0.25">
      <c r="A83" s="10">
        <v>1976</v>
      </c>
      <c r="C83" s="64">
        <v>0.64000800000000035</v>
      </c>
      <c r="D83" s="65">
        <v>0.64000800000000035</v>
      </c>
      <c r="E83" s="66">
        <f>'[7]CET Hadley 1960-2010'!C333</f>
        <v>5.2</v>
      </c>
      <c r="F83" s="66">
        <f>'[7]CET Hadley 1960-2010'!D333</f>
        <v>8.3000000000000007</v>
      </c>
      <c r="G83" s="66">
        <f>'[7]CET Hadley 1960-2010'!E333</f>
        <v>17.8</v>
      </c>
      <c r="H83" s="66">
        <f>'[7]CET Hadley 1960-2010'!F333</f>
        <v>10.1</v>
      </c>
      <c r="I83" s="65"/>
      <c r="J83" s="37">
        <f t="shared" si="7"/>
        <v>10.35</v>
      </c>
      <c r="K83" s="67">
        <f t="shared" si="8"/>
        <v>5.2</v>
      </c>
      <c r="L83" s="67">
        <f t="shared" si="9"/>
        <v>17.8</v>
      </c>
      <c r="M83" s="37">
        <f t="shared" si="10"/>
        <v>283.5</v>
      </c>
      <c r="N83" s="37">
        <f t="shared" si="10"/>
        <v>278.34999999999997</v>
      </c>
      <c r="O83" s="37">
        <f t="shared" si="10"/>
        <v>290.95</v>
      </c>
      <c r="P83" s="71">
        <f t="shared" si="13"/>
        <v>12.365350067996395</v>
      </c>
      <c r="Q83" s="38">
        <f t="shared" si="12"/>
        <v>285.51535006799639</v>
      </c>
      <c r="T83" s="69">
        <v>1976</v>
      </c>
      <c r="U83" s="71">
        <v>13.578809584295028</v>
      </c>
      <c r="V83" s="71">
        <v>11.078809584295028</v>
      </c>
      <c r="W83" s="71">
        <v>12.365350067996395</v>
      </c>
      <c r="X83" s="71"/>
      <c r="Y83" s="71">
        <v>5.8087431693989071</v>
      </c>
      <c r="AA83" s="38">
        <v>18.888888888888832</v>
      </c>
    </row>
    <row r="84" spans="1:27" ht="15.75" x14ac:dyDescent="0.25">
      <c r="A84" s="10">
        <v>1977</v>
      </c>
      <c r="C84" s="64">
        <v>0.64938200000000035</v>
      </c>
      <c r="D84" s="65">
        <v>0.64938200000000035</v>
      </c>
      <c r="E84" s="66">
        <f>'[7]CET Hadley 1960-2010'!C334</f>
        <v>3.3</v>
      </c>
      <c r="F84" s="66">
        <f>'[7]CET Hadley 1960-2010'!D334</f>
        <v>8.1999999999999993</v>
      </c>
      <c r="G84" s="66">
        <f>'[7]CET Hadley 1960-2010'!E334</f>
        <v>14.4</v>
      </c>
      <c r="H84" s="66">
        <f>'[7]CET Hadley 1960-2010'!F334</f>
        <v>10.6</v>
      </c>
      <c r="I84" s="65"/>
      <c r="J84" s="37">
        <f t="shared" si="7"/>
        <v>9.125</v>
      </c>
      <c r="K84" s="67">
        <f t="shared" si="8"/>
        <v>3.3</v>
      </c>
      <c r="L84" s="67">
        <f t="shared" si="9"/>
        <v>14.4</v>
      </c>
      <c r="M84" s="37">
        <f t="shared" si="10"/>
        <v>282.27499999999998</v>
      </c>
      <c r="N84" s="37">
        <f t="shared" si="10"/>
        <v>276.45</v>
      </c>
      <c r="O84" s="37">
        <f t="shared" si="10"/>
        <v>287.54999999999995</v>
      </c>
      <c r="P84" s="71">
        <f t="shared" si="13"/>
        <v>13.449636718160006</v>
      </c>
      <c r="Q84" s="38">
        <f t="shared" si="12"/>
        <v>286.59963671815996</v>
      </c>
      <c r="T84" s="69">
        <v>1977</v>
      </c>
      <c r="U84" s="71">
        <v>14.605935724955614</v>
      </c>
      <c r="V84" s="71">
        <v>12.105935724955614</v>
      </c>
      <c r="W84" s="71">
        <v>13.449636718160006</v>
      </c>
      <c r="X84" s="71"/>
      <c r="Y84" s="71">
        <v>6.5917582417582423</v>
      </c>
      <c r="AA84" s="38">
        <v>18.944444444444386</v>
      </c>
    </row>
    <row r="85" spans="1:27" ht="15.75" x14ac:dyDescent="0.25">
      <c r="A85" s="10">
        <v>1978</v>
      </c>
      <c r="C85" s="64">
        <v>0.65887200000000035</v>
      </c>
      <c r="D85" s="65">
        <v>0.65887200000000035</v>
      </c>
      <c r="E85" s="66">
        <f>'[7]CET Hadley 1960-2010'!C335</f>
        <v>4.0999999999999996</v>
      </c>
      <c r="F85" s="66">
        <f>'[7]CET Hadley 1960-2010'!D335</f>
        <v>8.3000000000000007</v>
      </c>
      <c r="G85" s="66">
        <f>'[7]CET Hadley 1960-2010'!E335</f>
        <v>14.5</v>
      </c>
      <c r="H85" s="66">
        <f>'[7]CET Hadley 1960-2010'!F335</f>
        <v>11.5</v>
      </c>
      <c r="I85" s="65"/>
      <c r="J85" s="37">
        <f t="shared" si="7"/>
        <v>9.6</v>
      </c>
      <c r="K85" s="67">
        <f t="shared" si="8"/>
        <v>4.0999999999999996</v>
      </c>
      <c r="L85" s="67">
        <f t="shared" si="9"/>
        <v>14.5</v>
      </c>
      <c r="M85" s="37">
        <f t="shared" si="10"/>
        <v>282.75</v>
      </c>
      <c r="N85" s="37">
        <f t="shared" si="10"/>
        <v>277.25</v>
      </c>
      <c r="O85" s="37">
        <f t="shared" si="10"/>
        <v>287.64999999999998</v>
      </c>
      <c r="P85" s="71">
        <f t="shared" si="13"/>
        <v>13.557204461006428</v>
      </c>
      <c r="Q85" s="38">
        <f t="shared" si="12"/>
        <v>286.70720446100643</v>
      </c>
      <c r="T85" s="69">
        <v>1978</v>
      </c>
      <c r="U85" s="71">
        <v>14.70434585967922</v>
      </c>
      <c r="V85" s="71">
        <v>12.20434585967922</v>
      </c>
      <c r="W85" s="71">
        <v>13.557204461006428</v>
      </c>
      <c r="X85" s="71"/>
      <c r="Y85" s="71">
        <v>6.4681318681318682</v>
      </c>
      <c r="AA85" s="38">
        <v>18.999999999999947</v>
      </c>
    </row>
    <row r="86" spans="1:27" ht="15.75" x14ac:dyDescent="0.25">
      <c r="A86" s="10">
        <v>1979</v>
      </c>
      <c r="C86" s="64">
        <v>0.66847800000000035</v>
      </c>
      <c r="D86" s="65">
        <v>0.66847800000000035</v>
      </c>
      <c r="E86" s="66">
        <f>'[7]CET Hadley 1960-2010'!C336</f>
        <v>1.6</v>
      </c>
      <c r="F86" s="66">
        <f>'[7]CET Hadley 1960-2010'!D336</f>
        <v>7.5</v>
      </c>
      <c r="G86" s="66">
        <f>'[7]CET Hadley 1960-2010'!E336</f>
        <v>15</v>
      </c>
      <c r="H86" s="66">
        <f>'[7]CET Hadley 1960-2010'!F336</f>
        <v>10.5</v>
      </c>
      <c r="I86" s="65"/>
      <c r="J86" s="37">
        <f t="shared" si="7"/>
        <v>8.65</v>
      </c>
      <c r="K86" s="67">
        <f t="shared" si="8"/>
        <v>1.6</v>
      </c>
      <c r="L86" s="67">
        <f t="shared" si="9"/>
        <v>15</v>
      </c>
      <c r="M86" s="37">
        <f t="shared" si="10"/>
        <v>281.79999999999995</v>
      </c>
      <c r="N86" s="37">
        <f t="shared" si="10"/>
        <v>274.75</v>
      </c>
      <c r="O86" s="37">
        <f t="shared" si="10"/>
        <v>288.14999999999998</v>
      </c>
      <c r="P86" s="71">
        <f t="shared" si="13"/>
        <v>12.765492088282601</v>
      </c>
      <c r="Q86" s="38">
        <f t="shared" si="12"/>
        <v>285.91549208828258</v>
      </c>
      <c r="T86" s="69">
        <v>1979</v>
      </c>
      <c r="U86" s="71">
        <v>13.854341823998684</v>
      </c>
      <c r="V86" s="71">
        <v>11.354341823998684</v>
      </c>
      <c r="W86" s="71">
        <v>12.765492088282601</v>
      </c>
      <c r="X86" s="71"/>
      <c r="Y86" s="71">
        <v>5.1164835164835161</v>
      </c>
      <c r="AA86" s="38">
        <v>19.0555555555555</v>
      </c>
    </row>
    <row r="87" spans="1:27" ht="15.75" x14ac:dyDescent="0.25">
      <c r="A87" s="10">
        <v>1980</v>
      </c>
      <c r="C87" s="64">
        <v>0.67820000000000036</v>
      </c>
      <c r="D87" s="65">
        <v>0.67820000000000036</v>
      </c>
      <c r="E87" s="66">
        <f>'[7]CET Hadley 1960-2010'!C337</f>
        <v>4.5999999999999996</v>
      </c>
      <c r="F87" s="66">
        <f>'[7]CET Hadley 1960-2010'!D337</f>
        <v>8.1999999999999993</v>
      </c>
      <c r="G87" s="66">
        <f>'[7]CET Hadley 1960-2010'!E337</f>
        <v>14.8</v>
      </c>
      <c r="H87" s="66">
        <f>'[7]CET Hadley 1960-2010'!F337</f>
        <v>10.1</v>
      </c>
      <c r="I87" s="65"/>
      <c r="J87" s="37">
        <f t="shared" si="7"/>
        <v>9.4250000000000007</v>
      </c>
      <c r="K87" s="67">
        <f t="shared" si="8"/>
        <v>4.5999999999999996</v>
      </c>
      <c r="L87" s="67">
        <f t="shared" si="9"/>
        <v>14.8</v>
      </c>
      <c r="M87" s="37">
        <f t="shared" si="10"/>
        <v>282.57499999999999</v>
      </c>
      <c r="N87" s="37">
        <f t="shared" si="10"/>
        <v>277.75</v>
      </c>
      <c r="O87" s="37">
        <f t="shared" si="10"/>
        <v>287.95</v>
      </c>
      <c r="P87" s="71">
        <f t="shared" si="13"/>
        <v>13.360515514323664</v>
      </c>
      <c r="Q87" s="38">
        <f t="shared" si="12"/>
        <v>286.51051551432363</v>
      </c>
      <c r="T87" s="69">
        <v>1980</v>
      </c>
      <c r="U87" s="71">
        <v>14.42162801120568</v>
      </c>
      <c r="V87" s="71">
        <v>11.92162801120568</v>
      </c>
      <c r="W87" s="71">
        <v>13.360515514323664</v>
      </c>
      <c r="X87" s="71"/>
      <c r="Y87" s="71">
        <v>5.776502732240437</v>
      </c>
      <c r="AA87" s="38">
        <v>19.111111111111061</v>
      </c>
    </row>
    <row r="88" spans="1:27" ht="15.75" x14ac:dyDescent="0.25">
      <c r="A88" s="10">
        <v>1981</v>
      </c>
      <c r="C88" s="64">
        <v>0.68803800000000048</v>
      </c>
      <c r="D88" s="65">
        <v>0.68803800000000048</v>
      </c>
      <c r="E88" s="66">
        <f>'[7]CET Hadley 1960-2010'!C338</f>
        <v>4.5</v>
      </c>
      <c r="F88" s="66">
        <f>'[7]CET Hadley 1960-2010'!D338</f>
        <v>9</v>
      </c>
      <c r="G88" s="66">
        <f>'[7]CET Hadley 1960-2010'!E338</f>
        <v>15</v>
      </c>
      <c r="H88" s="66">
        <f>'[7]CET Hadley 1960-2010'!F338</f>
        <v>10.3</v>
      </c>
      <c r="I88" s="65"/>
      <c r="J88" s="37">
        <f t="shared" si="7"/>
        <v>9.6999999999999993</v>
      </c>
      <c r="K88" s="67">
        <f t="shared" si="8"/>
        <v>4.5</v>
      </c>
      <c r="L88" s="67">
        <f t="shared" si="9"/>
        <v>15</v>
      </c>
      <c r="M88" s="37">
        <f t="shared" si="10"/>
        <v>282.84999999999997</v>
      </c>
      <c r="N88" s="37">
        <f t="shared" si="10"/>
        <v>277.64999999999998</v>
      </c>
      <c r="O88" s="37">
        <f t="shared" si="10"/>
        <v>288.14999999999998</v>
      </c>
      <c r="P88" s="71">
        <f t="shared" si="13"/>
        <v>12.810820447815072</v>
      </c>
      <c r="Q88" s="38">
        <f t="shared" si="12"/>
        <v>285.96082044781502</v>
      </c>
      <c r="T88" s="69">
        <v>1981</v>
      </c>
      <c r="U88" s="71">
        <v>13.842464452759447</v>
      </c>
      <c r="V88" s="71">
        <v>11.342464452759447</v>
      </c>
      <c r="W88" s="71">
        <v>12.810820447815072</v>
      </c>
      <c r="X88" s="71"/>
      <c r="Y88" s="71">
        <v>5.1494505494505489</v>
      </c>
      <c r="AA88" s="38">
        <v>19.166666666666611</v>
      </c>
    </row>
    <row r="89" spans="1:27" ht="15.75" x14ac:dyDescent="0.25">
      <c r="A89" s="10">
        <v>1982</v>
      </c>
      <c r="C89" s="64">
        <v>0.6979920000000005</v>
      </c>
      <c r="D89" s="65">
        <v>0.6979920000000005</v>
      </c>
      <c r="E89" s="66">
        <f>'[7]CET Hadley 1960-2010'!C339</f>
        <v>2.6</v>
      </c>
      <c r="F89" s="66">
        <f>'[7]CET Hadley 1960-2010'!D339</f>
        <v>8.8000000000000007</v>
      </c>
      <c r="G89" s="66">
        <f>'[7]CET Hadley 1960-2010'!E339</f>
        <v>15.9</v>
      </c>
      <c r="H89" s="66">
        <f>'[7]CET Hadley 1960-2010'!F339</f>
        <v>10.8</v>
      </c>
      <c r="I89" s="65"/>
      <c r="J89" s="37">
        <f t="shared" si="7"/>
        <v>9.5250000000000004</v>
      </c>
      <c r="K89" s="67">
        <f t="shared" si="8"/>
        <v>2.6</v>
      </c>
      <c r="L89" s="67">
        <f t="shared" si="9"/>
        <v>15.9</v>
      </c>
      <c r="M89" s="37">
        <f t="shared" si="10"/>
        <v>282.67499999999995</v>
      </c>
      <c r="N89" s="37">
        <f t="shared" si="10"/>
        <v>275.75</v>
      </c>
      <c r="O89" s="37">
        <f t="shared" si="10"/>
        <v>289.04999999999995</v>
      </c>
      <c r="P89" s="71">
        <f t="shared" si="13"/>
        <v>13.564780596386283</v>
      </c>
      <c r="Q89" s="38">
        <f t="shared" si="12"/>
        <v>286.71478059638628</v>
      </c>
      <c r="T89" s="69">
        <v>1982</v>
      </c>
      <c r="U89" s="71">
        <v>14.542972216087337</v>
      </c>
      <c r="V89" s="71">
        <v>12.042972216087337</v>
      </c>
      <c r="W89" s="71">
        <v>13.564780596386283</v>
      </c>
      <c r="X89" s="71"/>
      <c r="Y89" s="71">
        <v>5.7906593406593396</v>
      </c>
      <c r="AA89" s="38">
        <v>19.222222222222165</v>
      </c>
    </row>
    <row r="90" spans="1:27" ht="15.75" x14ac:dyDescent="0.25">
      <c r="A90" s="10">
        <v>1983</v>
      </c>
      <c r="C90" s="64">
        <v>0.70806200000000041</v>
      </c>
      <c r="D90" s="65">
        <v>0.70806200000000041</v>
      </c>
      <c r="E90" s="66">
        <f>'[7]CET Hadley 1960-2010'!C340</f>
        <v>4.3</v>
      </c>
      <c r="F90" s="66">
        <f>'[7]CET Hadley 1960-2010'!D340</f>
        <v>7.8</v>
      </c>
      <c r="G90" s="66">
        <f>'[7]CET Hadley 1960-2010'!E340</f>
        <v>17.100000000000001</v>
      </c>
      <c r="H90" s="66">
        <f>'[7]CET Hadley 1960-2010'!F340</f>
        <v>10.6</v>
      </c>
      <c r="I90" s="65"/>
      <c r="J90" s="37">
        <f t="shared" si="7"/>
        <v>9.9500000000000011</v>
      </c>
      <c r="K90" s="67">
        <f t="shared" si="8"/>
        <v>4.3</v>
      </c>
      <c r="L90" s="67">
        <f t="shared" si="9"/>
        <v>17.100000000000001</v>
      </c>
      <c r="M90" s="37">
        <f t="shared" si="10"/>
        <v>283.09999999999997</v>
      </c>
      <c r="N90" s="37">
        <f t="shared" si="10"/>
        <v>277.45</v>
      </c>
      <c r="O90" s="37">
        <f t="shared" si="10"/>
        <v>290.25</v>
      </c>
      <c r="P90" s="71">
        <f t="shared" si="13"/>
        <v>14.078074032328832</v>
      </c>
      <c r="Q90" s="38">
        <f t="shared" si="12"/>
        <v>287.22807403232883</v>
      </c>
      <c r="T90" s="69">
        <v>1983</v>
      </c>
      <c r="U90" s="71">
        <v>14.940738106222852</v>
      </c>
      <c r="V90" s="71">
        <v>12.440738106222852</v>
      </c>
      <c r="W90" s="71">
        <v>14.078074032328832</v>
      </c>
      <c r="X90" s="71"/>
      <c r="Y90" s="71">
        <v>6.2307692307692308</v>
      </c>
      <c r="AA90" s="38">
        <v>19.277777777777725</v>
      </c>
    </row>
    <row r="91" spans="1:27" ht="15.75" x14ac:dyDescent="0.25">
      <c r="A91" s="10">
        <v>1984</v>
      </c>
      <c r="C91" s="64">
        <v>0.71824800000000055</v>
      </c>
      <c r="D91" s="65">
        <v>0.71824800000000055</v>
      </c>
      <c r="E91" s="66">
        <f>'[7]CET Hadley 1960-2010'!C341</f>
        <v>4.2</v>
      </c>
      <c r="F91" s="66">
        <f>'[7]CET Hadley 1960-2010'!D341</f>
        <v>7.6</v>
      </c>
      <c r="G91" s="66">
        <f>'[7]CET Hadley 1960-2010'!E341</f>
        <v>16.3</v>
      </c>
      <c r="H91" s="66">
        <f>'[7]CET Hadley 1960-2010'!F341</f>
        <v>10.9</v>
      </c>
      <c r="I91" s="65"/>
      <c r="J91" s="37">
        <f t="shared" si="7"/>
        <v>9.75</v>
      </c>
      <c r="K91" s="67">
        <f t="shared" si="8"/>
        <v>4.2</v>
      </c>
      <c r="L91" s="67">
        <f t="shared" si="9"/>
        <v>16.3</v>
      </c>
      <c r="M91" s="37">
        <f t="shared" si="10"/>
        <v>282.89999999999998</v>
      </c>
      <c r="N91" s="37">
        <f t="shared" si="10"/>
        <v>277.34999999999997</v>
      </c>
      <c r="O91" s="37">
        <f t="shared" si="10"/>
        <v>289.45</v>
      </c>
      <c r="P91" s="71">
        <f t="shared" si="13"/>
        <v>13.588970454728415</v>
      </c>
      <c r="Q91" s="38">
        <f t="shared" si="12"/>
        <v>286.73897045472842</v>
      </c>
      <c r="T91" s="69">
        <v>1984</v>
      </c>
      <c r="U91" s="71">
        <v>14.400304918278911</v>
      </c>
      <c r="V91" s="71">
        <v>11.900304918278911</v>
      </c>
      <c r="W91" s="71">
        <v>13.588970454728415</v>
      </c>
      <c r="X91" s="71"/>
      <c r="Y91" s="71">
        <v>5.7978142076502737</v>
      </c>
      <c r="AA91" s="38">
        <v>19.333333333333275</v>
      </c>
    </row>
    <row r="92" spans="1:27" ht="15.75" x14ac:dyDescent="0.25">
      <c r="A92" s="10">
        <v>1985</v>
      </c>
      <c r="C92" s="64">
        <v>0.73</v>
      </c>
      <c r="D92" s="65">
        <v>0.72855000000000047</v>
      </c>
      <c r="E92" s="66">
        <f>'[7]CET Hadley 1960-2010'!C342</f>
        <v>2.7</v>
      </c>
      <c r="F92" s="66">
        <f>'[7]CET Hadley 1960-2010'!D342</f>
        <v>8</v>
      </c>
      <c r="G92" s="66">
        <f>'[7]CET Hadley 1960-2010'!E342</f>
        <v>14.5</v>
      </c>
      <c r="H92" s="66">
        <f>'[7]CET Hadley 1960-2010'!F342</f>
        <v>9.9</v>
      </c>
      <c r="I92" s="65"/>
      <c r="J92" s="37">
        <f t="shared" si="7"/>
        <v>8.7750000000000004</v>
      </c>
      <c r="K92" s="67">
        <f t="shared" si="8"/>
        <v>2.7</v>
      </c>
      <c r="L92" s="67">
        <f t="shared" si="9"/>
        <v>14.5</v>
      </c>
      <c r="M92" s="37">
        <f t="shared" si="10"/>
        <v>281.92499999999995</v>
      </c>
      <c r="N92" s="37">
        <f t="shared" si="10"/>
        <v>275.84999999999997</v>
      </c>
      <c r="O92" s="37">
        <f t="shared" si="10"/>
        <v>287.64999999999998</v>
      </c>
      <c r="P92" s="71">
        <f t="shared" si="13"/>
        <v>13.321580326762358</v>
      </c>
      <c r="Q92" s="38">
        <f t="shared" si="12"/>
        <v>286.47158032676236</v>
      </c>
      <c r="T92" s="69">
        <v>1985</v>
      </c>
      <c r="U92" s="71">
        <v>14.06367160906132</v>
      </c>
      <c r="V92" s="71">
        <v>11.56367160906132</v>
      </c>
      <c r="W92" s="71">
        <v>13.321580326762358</v>
      </c>
      <c r="X92" s="71"/>
      <c r="Y92" s="71">
        <v>4.8252747252747259</v>
      </c>
      <c r="AA92" s="38">
        <v>19.38888888888884</v>
      </c>
    </row>
    <row r="93" spans="1:27" ht="15.75" x14ac:dyDescent="0.25">
      <c r="A93" s="10">
        <v>1986</v>
      </c>
      <c r="C93" s="64">
        <v>0.73499999999999999</v>
      </c>
      <c r="D93" s="65">
        <v>0.73896800000000051</v>
      </c>
      <c r="E93" s="66">
        <f>'[7]CET Hadley 1960-2010'!C343</f>
        <v>2.9</v>
      </c>
      <c r="F93" s="66">
        <f>'[7]CET Hadley 1960-2010'!D343</f>
        <v>7.3</v>
      </c>
      <c r="G93" s="66">
        <f>'[7]CET Hadley 1960-2010'!E343</f>
        <v>14.8</v>
      </c>
      <c r="H93" s="66">
        <f>'[7]CET Hadley 1960-2010'!F343</f>
        <v>10</v>
      </c>
      <c r="I93" s="65"/>
      <c r="J93" s="37">
        <f t="shared" si="7"/>
        <v>8.75</v>
      </c>
      <c r="K93" s="67">
        <f t="shared" si="8"/>
        <v>2.9</v>
      </c>
      <c r="L93" s="67">
        <f t="shared" si="9"/>
        <v>14.8</v>
      </c>
      <c r="M93" s="37">
        <f t="shared" si="10"/>
        <v>281.89999999999998</v>
      </c>
      <c r="N93" s="37">
        <f t="shared" si="10"/>
        <v>276.04999999999995</v>
      </c>
      <c r="O93" s="37">
        <f t="shared" si="10"/>
        <v>287.95</v>
      </c>
      <c r="P93" s="71">
        <f t="shared" si="13"/>
        <v>14.0942158927972</v>
      </c>
      <c r="Q93" s="38">
        <f t="shared" si="12"/>
        <v>287.24421589279717</v>
      </c>
      <c r="T93" s="69">
        <v>1986</v>
      </c>
      <c r="U93" s="71">
        <v>14.790159234481532</v>
      </c>
      <c r="V93" s="71">
        <v>12.290159234481532</v>
      </c>
      <c r="W93" s="71">
        <v>14.0942158927972</v>
      </c>
      <c r="X93" s="71"/>
      <c r="Y93" s="71">
        <v>5.2994505494505493</v>
      </c>
      <c r="AA93" s="38">
        <v>19.444444444444386</v>
      </c>
    </row>
    <row r="94" spans="1:27" ht="15.75" x14ac:dyDescent="0.25">
      <c r="A94" s="10">
        <v>1987</v>
      </c>
      <c r="C94" s="64">
        <v>0.74299999999999999</v>
      </c>
      <c r="D94" s="65">
        <v>0.74950200000000056</v>
      </c>
      <c r="E94" s="66">
        <f>'[7]CET Hadley 1960-2010'!C344</f>
        <v>3.5</v>
      </c>
      <c r="F94" s="66">
        <f>'[7]CET Hadley 1960-2010'!D344</f>
        <v>8.1999999999999993</v>
      </c>
      <c r="G94" s="66">
        <f>'[7]CET Hadley 1960-2010'!E344</f>
        <v>14.8</v>
      </c>
      <c r="H94" s="66">
        <f>'[7]CET Hadley 1960-2010'!F344</f>
        <v>9.9</v>
      </c>
      <c r="I94" s="65"/>
      <c r="J94" s="37">
        <f t="shared" si="7"/>
        <v>9.1</v>
      </c>
      <c r="K94" s="67">
        <f t="shared" si="8"/>
        <v>3.5</v>
      </c>
      <c r="L94" s="67">
        <f t="shared" si="9"/>
        <v>14.8</v>
      </c>
      <c r="M94" s="37">
        <f t="shared" si="10"/>
        <v>282.25</v>
      </c>
      <c r="N94" s="37">
        <f t="shared" si="10"/>
        <v>276.64999999999998</v>
      </c>
      <c r="O94" s="37">
        <f t="shared" si="10"/>
        <v>287.95</v>
      </c>
      <c r="P94" s="71">
        <f t="shared" si="13"/>
        <v>13.833572171493593</v>
      </c>
      <c r="Q94" s="38">
        <f t="shared" si="12"/>
        <v>286.98357217149356</v>
      </c>
      <c r="T94" s="69">
        <v>1987</v>
      </c>
      <c r="U94" s="71">
        <v>14.473994639088408</v>
      </c>
      <c r="V94" s="71">
        <v>11.973994639088408</v>
      </c>
      <c r="W94" s="71">
        <v>13.833572171493593</v>
      </c>
      <c r="X94" s="71"/>
      <c r="Y94" s="71">
        <v>4.8945054945054949</v>
      </c>
      <c r="AA94" s="38">
        <v>19.499999999999943</v>
      </c>
    </row>
    <row r="95" spans="1:27" ht="15.75" x14ac:dyDescent="0.25">
      <c r="A95" s="10">
        <v>1988</v>
      </c>
      <c r="C95" s="64">
        <v>0.75</v>
      </c>
      <c r="D95" s="65">
        <v>0.7601520000000006</v>
      </c>
      <c r="E95" s="66">
        <f>'[7]CET Hadley 1960-2010'!C345</f>
        <v>5.3</v>
      </c>
      <c r="F95" s="66">
        <f>'[7]CET Hadley 1960-2010'!D345</f>
        <v>8.8000000000000007</v>
      </c>
      <c r="G95" s="66">
        <f>'[7]CET Hadley 1960-2010'!E345</f>
        <v>14.8</v>
      </c>
      <c r="H95" s="66">
        <f>'[7]CET Hadley 1960-2010'!F345</f>
        <v>9.6</v>
      </c>
      <c r="I95" s="65"/>
      <c r="J95" s="37">
        <f t="shared" si="7"/>
        <v>9.625</v>
      </c>
      <c r="K95" s="67">
        <f t="shared" si="8"/>
        <v>5.3</v>
      </c>
      <c r="L95" s="67">
        <f t="shared" si="9"/>
        <v>14.8</v>
      </c>
      <c r="M95" s="37">
        <f t="shared" si="10"/>
        <v>282.77499999999998</v>
      </c>
      <c r="N95" s="37">
        <f t="shared" si="10"/>
        <v>278.45</v>
      </c>
      <c r="O95" s="37">
        <f t="shared" si="10"/>
        <v>287.95</v>
      </c>
      <c r="P95" s="71">
        <f t="shared" si="13"/>
        <v>14.924270262496393</v>
      </c>
      <c r="Q95" s="38">
        <f t="shared" si="12"/>
        <v>288.07427026249638</v>
      </c>
      <c r="T95" s="69">
        <v>1988</v>
      </c>
      <c r="U95" s="71">
        <v>15.536217693798662</v>
      </c>
      <c r="V95" s="71">
        <v>13.036217693798662</v>
      </c>
      <c r="W95" s="71">
        <v>14.924270262496393</v>
      </c>
      <c r="X95" s="71"/>
      <c r="Y95" s="71">
        <v>6.1896174863387969</v>
      </c>
      <c r="AA95" s="38">
        <v>19.555555555555447</v>
      </c>
    </row>
    <row r="96" spans="1:27" ht="15.75" x14ac:dyDescent="0.25">
      <c r="A96" s="10">
        <v>1989</v>
      </c>
      <c r="C96" s="64">
        <v>0.75700000000000001</v>
      </c>
      <c r="D96" s="65">
        <v>0.77091800000000055</v>
      </c>
      <c r="E96" s="66">
        <f>'[7]CET Hadley 1960-2010'!C346</f>
        <v>6.5</v>
      </c>
      <c r="F96" s="66">
        <f>'[7]CET Hadley 1960-2010'!D346</f>
        <v>9</v>
      </c>
      <c r="G96" s="66">
        <f>'[7]CET Hadley 1960-2010'!E346</f>
        <v>16.5</v>
      </c>
      <c r="H96" s="66">
        <f>'[7]CET Hadley 1960-2010'!F346</f>
        <v>10.9</v>
      </c>
      <c r="I96" s="65"/>
      <c r="J96" s="37">
        <f t="shared" si="7"/>
        <v>10.725</v>
      </c>
      <c r="K96" s="67">
        <f t="shared" si="8"/>
        <v>6.5</v>
      </c>
      <c r="L96" s="67">
        <f t="shared" si="9"/>
        <v>16.5</v>
      </c>
      <c r="M96" s="37">
        <f t="shared" si="10"/>
        <v>283.875</v>
      </c>
      <c r="N96" s="37">
        <f t="shared" si="10"/>
        <v>279.64999999999998</v>
      </c>
      <c r="O96" s="37">
        <f t="shared" si="10"/>
        <v>289.64999999999998</v>
      </c>
      <c r="P96" s="71">
        <f t="shared" si="13"/>
        <v>15.249248495883398</v>
      </c>
      <c r="Q96" s="38">
        <f t="shared" si="12"/>
        <v>288.3992484958834</v>
      </c>
      <c r="T96" s="69">
        <v>1989</v>
      </c>
      <c r="U96" s="71">
        <v>15.8008357974707</v>
      </c>
      <c r="V96" s="71">
        <v>13.3008357974707</v>
      </c>
      <c r="W96" s="71">
        <v>15.249248495883398</v>
      </c>
      <c r="X96" s="71"/>
      <c r="Y96" s="71">
        <v>6.9038461538461542</v>
      </c>
      <c r="AA96" s="38">
        <v>19.611111111110997</v>
      </c>
    </row>
    <row r="97" spans="1:27" ht="15.75" x14ac:dyDescent="0.25">
      <c r="A97" s="10">
        <v>1990</v>
      </c>
      <c r="C97" s="64">
        <v>0.76300000000000001</v>
      </c>
      <c r="D97" s="65">
        <v>0.78180000000000061</v>
      </c>
      <c r="E97" s="66">
        <f>'[7]CET Hadley 1960-2010'!C347</f>
        <v>6.2</v>
      </c>
      <c r="F97" s="66">
        <f>'[7]CET Hadley 1960-2010'!D347</f>
        <v>9.6</v>
      </c>
      <c r="G97" s="66">
        <f>'[7]CET Hadley 1960-2010'!E347</f>
        <v>16.2</v>
      </c>
      <c r="H97" s="66">
        <f>'[7]CET Hadley 1960-2010'!F347</f>
        <v>10.7</v>
      </c>
      <c r="I97" s="65"/>
      <c r="J97" s="37">
        <f t="shared" si="7"/>
        <v>10.675000000000001</v>
      </c>
      <c r="K97" s="67">
        <f t="shared" si="8"/>
        <v>6.2</v>
      </c>
      <c r="L97" s="67">
        <f t="shared" si="9"/>
        <v>16.2</v>
      </c>
      <c r="M97" s="37">
        <f t="shared" si="10"/>
        <v>283.82499999999999</v>
      </c>
      <c r="N97" s="37">
        <f t="shared" si="10"/>
        <v>279.34999999999997</v>
      </c>
      <c r="O97" s="37">
        <f t="shared" si="10"/>
        <v>289.34999999999997</v>
      </c>
      <c r="P97" s="71">
        <f t="shared" si="13"/>
        <v>16.137471493338865</v>
      </c>
      <c r="Q97" s="38">
        <f t="shared" si="12"/>
        <v>289.28747149333884</v>
      </c>
      <c r="T97" s="69">
        <v>1990</v>
      </c>
      <c r="U97" s="71">
        <v>16.653212234079604</v>
      </c>
      <c r="V97" s="71">
        <v>14.153212234079604</v>
      </c>
      <c r="W97" s="71">
        <v>16.137471493338865</v>
      </c>
      <c r="X97" s="71"/>
      <c r="Y97" s="71">
        <v>7.6120879120879117</v>
      </c>
      <c r="AA97" s="38">
        <v>19.666666666666558</v>
      </c>
    </row>
    <row r="98" spans="1:27" ht="15.75" x14ac:dyDescent="0.25">
      <c r="A98" s="10">
        <v>1991</v>
      </c>
      <c r="C98" s="64">
        <v>0.77</v>
      </c>
      <c r="D98" s="65">
        <v>0.79279800000000056</v>
      </c>
      <c r="E98" s="66">
        <f>'[7]CET Hadley 1960-2010'!C348</f>
        <v>3</v>
      </c>
      <c r="F98" s="66">
        <f>'[7]CET Hadley 1960-2010'!D348</f>
        <v>8.9</v>
      </c>
      <c r="G98" s="66">
        <f>'[7]CET Hadley 1960-2010'!E348</f>
        <v>15.5</v>
      </c>
      <c r="H98" s="66">
        <f>'[7]CET Hadley 1960-2010'!F348</f>
        <v>10.6</v>
      </c>
      <c r="I98" s="65"/>
      <c r="J98" s="37">
        <f t="shared" si="7"/>
        <v>9.5</v>
      </c>
      <c r="K98" s="67">
        <f t="shared" si="8"/>
        <v>3</v>
      </c>
      <c r="L98" s="67">
        <f t="shared" si="9"/>
        <v>15.5</v>
      </c>
      <c r="M98" s="37">
        <f t="shared" si="10"/>
        <v>282.64999999999998</v>
      </c>
      <c r="N98" s="37">
        <f t="shared" si="10"/>
        <v>276.14999999999998</v>
      </c>
      <c r="O98" s="37">
        <f t="shared" si="10"/>
        <v>288.64999999999998</v>
      </c>
      <c r="P98" s="71">
        <f t="shared" si="13"/>
        <v>15.420522104913097</v>
      </c>
      <c r="Q98" s="38">
        <f t="shared" si="12"/>
        <v>288.5705221049131</v>
      </c>
      <c r="T98" s="69">
        <v>1991</v>
      </c>
      <c r="U98" s="71">
        <v>15.876370728766307</v>
      </c>
      <c r="V98" s="71">
        <v>13.376370728766307</v>
      </c>
      <c r="W98" s="71">
        <v>15.420522104913097</v>
      </c>
      <c r="X98" s="71"/>
      <c r="Y98" s="71">
        <v>6.0879120879120876</v>
      </c>
      <c r="AA98" s="38">
        <v>19.722222222222111</v>
      </c>
    </row>
    <row r="99" spans="1:27" ht="15.75" x14ac:dyDescent="0.25">
      <c r="A99" s="10">
        <v>1992</v>
      </c>
      <c r="C99" s="64">
        <v>0.77600000000000002</v>
      </c>
      <c r="D99" s="65">
        <v>0.80391200000000052</v>
      </c>
      <c r="E99" s="66">
        <f>'[7]CET Hadley 1960-2010'!C349</f>
        <v>4.5999999999999996</v>
      </c>
      <c r="F99" s="66">
        <f>'[7]CET Hadley 1960-2010'!D349</f>
        <v>9.9</v>
      </c>
      <c r="G99" s="66">
        <f>'[7]CET Hadley 1960-2010'!E349</f>
        <v>15.7</v>
      </c>
      <c r="H99" s="66">
        <f>'[7]CET Hadley 1960-2010'!F349</f>
        <v>9.5</v>
      </c>
      <c r="I99" s="65"/>
      <c r="J99" s="37">
        <f t="shared" si="7"/>
        <v>9.9250000000000007</v>
      </c>
      <c r="K99" s="67">
        <f t="shared" si="8"/>
        <v>4.5999999999999996</v>
      </c>
      <c r="L99" s="67">
        <f t="shared" si="9"/>
        <v>15.7</v>
      </c>
      <c r="M99" s="37">
        <f t="shared" si="10"/>
        <v>283.07499999999999</v>
      </c>
      <c r="N99" s="37">
        <f t="shared" si="10"/>
        <v>277.75</v>
      </c>
      <c r="O99" s="37">
        <f t="shared" si="10"/>
        <v>288.84999999999997</v>
      </c>
      <c r="P99" s="71">
        <f t="shared" si="13"/>
        <v>15.558218467971784</v>
      </c>
      <c r="Q99" s="38">
        <f t="shared" si="12"/>
        <v>288.70821846797173</v>
      </c>
      <c r="T99" s="69">
        <v>1992</v>
      </c>
      <c r="U99" s="71">
        <v>15.986141282954758</v>
      </c>
      <c r="V99" s="71">
        <v>13.486141282954758</v>
      </c>
      <c r="W99" s="71">
        <v>15.558218467971784</v>
      </c>
      <c r="X99" s="71"/>
      <c r="Y99" s="71">
        <v>6.1114754098360651</v>
      </c>
      <c r="AA99" s="38">
        <v>19.777777777777665</v>
      </c>
    </row>
    <row r="100" spans="1:27" ht="15.75" x14ac:dyDescent="0.25">
      <c r="A100" s="10">
        <v>1993</v>
      </c>
      <c r="C100" s="64">
        <v>0.78200000000000003</v>
      </c>
      <c r="D100" s="65">
        <v>0.8151420000000007</v>
      </c>
      <c r="E100" s="66">
        <f>'[7]CET Hadley 1960-2010'!C350</f>
        <v>4.7</v>
      </c>
      <c r="F100" s="66">
        <f>'[7]CET Hadley 1960-2010'!D350</f>
        <v>9.1999999999999993</v>
      </c>
      <c r="G100" s="66">
        <f>'[7]CET Hadley 1960-2010'!E350</f>
        <v>14.9</v>
      </c>
      <c r="H100" s="66">
        <f>'[7]CET Hadley 1960-2010'!F350</f>
        <v>8.5</v>
      </c>
      <c r="I100" s="65"/>
      <c r="J100" s="37">
        <f t="shared" si="7"/>
        <v>9.3249999999999993</v>
      </c>
      <c r="K100" s="67">
        <f t="shared" si="8"/>
        <v>4.7</v>
      </c>
      <c r="L100" s="67">
        <f t="shared" si="9"/>
        <v>14.9</v>
      </c>
      <c r="M100" s="37">
        <f t="shared" si="10"/>
        <v>282.47499999999997</v>
      </c>
      <c r="N100" s="37">
        <f t="shared" si="10"/>
        <v>277.84999999999997</v>
      </c>
      <c r="O100" s="37">
        <f t="shared" si="10"/>
        <v>288.04999999999995</v>
      </c>
      <c r="P100" s="71">
        <f t="shared" si="13"/>
        <v>15.910418402457612</v>
      </c>
      <c r="Q100" s="38">
        <f t="shared" si="12"/>
        <v>289.06041840245757</v>
      </c>
      <c r="T100" s="69">
        <v>1993</v>
      </c>
      <c r="U100" s="71">
        <v>16.304009291247251</v>
      </c>
      <c r="V100" s="71">
        <v>13.804009291247251</v>
      </c>
      <c r="W100" s="71">
        <v>15.910418402457612</v>
      </c>
      <c r="X100" s="71"/>
      <c r="Y100" s="71">
        <v>6.151648351648352</v>
      </c>
      <c r="AA100" s="38">
        <v>19.833333333333226</v>
      </c>
    </row>
    <row r="101" spans="1:27" ht="15.75" x14ac:dyDescent="0.25">
      <c r="A101" s="10">
        <v>1994</v>
      </c>
      <c r="C101" s="64">
        <v>0.79</v>
      </c>
      <c r="D101" s="65">
        <v>0.82648800000000056</v>
      </c>
      <c r="E101" s="66">
        <f>'[7]CET Hadley 1960-2010'!C351</f>
        <v>4.7</v>
      </c>
      <c r="F101" s="66">
        <f>'[7]CET Hadley 1960-2010'!D351</f>
        <v>8.8000000000000007</v>
      </c>
      <c r="G101" s="66">
        <f>'[7]CET Hadley 1960-2010'!E351</f>
        <v>16.2</v>
      </c>
      <c r="H101" s="66">
        <f>'[7]CET Hadley 1960-2010'!F351</f>
        <v>11</v>
      </c>
      <c r="I101" s="65"/>
      <c r="J101" s="37">
        <f t="shared" si="7"/>
        <v>10.175000000000001</v>
      </c>
      <c r="K101" s="67">
        <f t="shared" si="8"/>
        <v>4.7</v>
      </c>
      <c r="L101" s="67">
        <f t="shared" si="9"/>
        <v>16.2</v>
      </c>
      <c r="M101" s="37">
        <f t="shared" si="10"/>
        <v>283.32499999999999</v>
      </c>
      <c r="N101" s="37">
        <f t="shared" si="10"/>
        <v>277.84999999999997</v>
      </c>
      <c r="O101" s="37">
        <f t="shared" si="10"/>
        <v>289.34999999999997</v>
      </c>
      <c r="P101" s="71">
        <f t="shared" si="13"/>
        <v>16.674172130923175</v>
      </c>
      <c r="Q101" s="38">
        <f t="shared" si="12"/>
        <v>289.82417213092316</v>
      </c>
      <c r="T101" s="69">
        <v>1994</v>
      </c>
      <c r="U101" s="71">
        <v>17.031046578314864</v>
      </c>
      <c r="V101" s="71">
        <v>14.531046578314864</v>
      </c>
      <c r="W101" s="71">
        <v>16.674172130923175</v>
      </c>
      <c r="X101" s="71"/>
      <c r="Y101" s="71">
        <v>7.2109890109890111</v>
      </c>
      <c r="AA101" s="38">
        <v>19.888888888888776</v>
      </c>
    </row>
    <row r="102" spans="1:27" ht="15.75" x14ac:dyDescent="0.25">
      <c r="A102" s="10">
        <v>1995</v>
      </c>
      <c r="C102" s="64">
        <v>0.79700000000000004</v>
      </c>
      <c r="D102" s="65">
        <v>0.83795000000000064</v>
      </c>
      <c r="E102" s="66">
        <f>'[7]CET Hadley 1960-2010'!C352</f>
        <v>5.9</v>
      </c>
      <c r="F102" s="66">
        <f>'[7]CET Hadley 1960-2010'!D352</f>
        <v>8.8000000000000007</v>
      </c>
      <c r="G102" s="66">
        <f>'[7]CET Hadley 1960-2010'!E352</f>
        <v>17.399999999999999</v>
      </c>
      <c r="H102" s="66">
        <f>'[7]CET Hadley 1960-2010'!F352</f>
        <v>11.4</v>
      </c>
      <c r="I102" s="65"/>
      <c r="J102" s="37">
        <f t="shared" si="7"/>
        <v>10.875</v>
      </c>
      <c r="K102" s="67">
        <f t="shared" si="8"/>
        <v>5.9</v>
      </c>
      <c r="L102" s="67">
        <f t="shared" si="9"/>
        <v>17.399999999999999</v>
      </c>
      <c r="M102" s="37">
        <f t="shared" si="10"/>
        <v>284.02499999999998</v>
      </c>
      <c r="N102" s="37">
        <f t="shared" si="10"/>
        <v>279.04999999999995</v>
      </c>
      <c r="O102" s="37">
        <f t="shared" si="10"/>
        <v>290.54999999999995</v>
      </c>
      <c r="P102" s="71">
        <f t="shared" si="13"/>
        <v>16.265827247205621</v>
      </c>
      <c r="Q102" s="38">
        <f t="shared" si="12"/>
        <v>289.41582724720558</v>
      </c>
      <c r="T102" s="69">
        <v>1995</v>
      </c>
      <c r="U102" s="71">
        <v>16.591899926715254</v>
      </c>
      <c r="V102" s="71">
        <v>14.091899926715254</v>
      </c>
      <c r="W102" s="71">
        <v>16.265827247205621</v>
      </c>
      <c r="X102" s="71"/>
      <c r="Y102" s="71">
        <v>6.8796703296703292</v>
      </c>
      <c r="AA102" s="38">
        <v>19.944444444444336</v>
      </c>
    </row>
    <row r="103" spans="1:27" ht="15.75" x14ac:dyDescent="0.25">
      <c r="A103" s="10">
        <v>1996</v>
      </c>
      <c r="C103" s="64">
        <v>0.80400000000000005</v>
      </c>
      <c r="D103" s="65">
        <v>0.84952800000000073</v>
      </c>
      <c r="E103" s="66">
        <f>'[7]CET Hadley 1960-2010'!C353</f>
        <v>3</v>
      </c>
      <c r="F103" s="66">
        <f>'[7]CET Hadley 1960-2010'!D353</f>
        <v>7.4</v>
      </c>
      <c r="G103" s="66">
        <f>'[7]CET Hadley 1960-2010'!E353</f>
        <v>15.8</v>
      </c>
      <c r="H103" s="66">
        <f>'[7]CET Hadley 1960-2010'!F353</f>
        <v>10.4</v>
      </c>
      <c r="I103" s="65"/>
      <c r="J103" s="37">
        <f t="shared" si="7"/>
        <v>9.15</v>
      </c>
      <c r="K103" s="67">
        <f t="shared" si="8"/>
        <v>3</v>
      </c>
      <c r="L103" s="67">
        <f t="shared" si="9"/>
        <v>15.8</v>
      </c>
      <c r="M103" s="37">
        <f t="shared" si="10"/>
        <v>282.29999999999995</v>
      </c>
      <c r="N103" s="37">
        <f t="shared" si="10"/>
        <v>276.14999999999998</v>
      </c>
      <c r="O103" s="37">
        <f t="shared" si="10"/>
        <v>288.95</v>
      </c>
      <c r="P103" s="71">
        <f t="shared" si="13"/>
        <v>16.311919681974725</v>
      </c>
      <c r="Q103" s="38">
        <f t="shared" si="12"/>
        <v>289.46191968197468</v>
      </c>
      <c r="T103" s="69">
        <v>1996</v>
      </c>
      <c r="U103" s="71">
        <v>16.636876726648264</v>
      </c>
      <c r="V103" s="71">
        <v>14.136876726648264</v>
      </c>
      <c r="W103" s="71">
        <v>16.311919681974725</v>
      </c>
      <c r="X103" s="71"/>
      <c r="Y103" s="71">
        <v>5.6880765027322395</v>
      </c>
      <c r="AA103" s="38">
        <v>19.99999999999989</v>
      </c>
    </row>
    <row r="104" spans="1:27" ht="15.75" x14ac:dyDescent="0.25">
      <c r="A104" s="10">
        <v>1997</v>
      </c>
      <c r="C104" s="64">
        <v>0.81</v>
      </c>
      <c r="D104" s="65">
        <v>0.86122200000000071</v>
      </c>
      <c r="E104" s="66">
        <f>'[7]CET Hadley 1960-2010'!C354</f>
        <v>4</v>
      </c>
      <c r="F104" s="66">
        <f>'[7]CET Hadley 1960-2010'!D354</f>
        <v>9.6</v>
      </c>
      <c r="G104" s="66">
        <f>'[7]CET Hadley 1960-2010'!E354</f>
        <v>16.600000000000001</v>
      </c>
      <c r="H104" s="66">
        <f>'[7]CET Hadley 1960-2010'!F354</f>
        <v>10.9</v>
      </c>
      <c r="I104" s="65"/>
      <c r="J104" s="37">
        <f t="shared" si="7"/>
        <v>10.275</v>
      </c>
      <c r="K104" s="67">
        <f t="shared" si="8"/>
        <v>4</v>
      </c>
      <c r="L104" s="67">
        <f t="shared" si="9"/>
        <v>16.600000000000001</v>
      </c>
      <c r="M104" s="37">
        <f t="shared" si="10"/>
        <v>283.42499999999995</v>
      </c>
      <c r="N104" s="37">
        <f t="shared" si="10"/>
        <v>277.14999999999998</v>
      </c>
      <c r="O104" s="37">
        <f t="shared" si="10"/>
        <v>289.75</v>
      </c>
      <c r="P104" s="71">
        <f t="shared" si="13"/>
        <v>17.296422316994562</v>
      </c>
      <c r="Q104" s="38">
        <f t="shared" si="12"/>
        <v>290.44642231699453</v>
      </c>
      <c r="T104" s="69">
        <v>1997</v>
      </c>
      <c r="U104" s="71">
        <v>17.602740998313244</v>
      </c>
      <c r="V104" s="71">
        <v>15.102740998313244</v>
      </c>
      <c r="W104" s="71">
        <v>17.296422316994562</v>
      </c>
      <c r="X104" s="71"/>
      <c r="Y104" s="71">
        <v>7.2782378523202071</v>
      </c>
      <c r="AA104" s="38">
        <v>20.055555555555443</v>
      </c>
    </row>
    <row r="105" spans="1:27" ht="15.75" x14ac:dyDescent="0.25">
      <c r="A105" s="10">
        <v>1998</v>
      </c>
      <c r="C105" s="64">
        <v>0.81599999999999995</v>
      </c>
      <c r="D105" s="65">
        <v>0.8730320000000007</v>
      </c>
      <c r="E105" s="66">
        <f>'[7]CET Hadley 1960-2010'!C355</f>
        <v>6.1</v>
      </c>
      <c r="F105" s="66">
        <f>'[7]CET Hadley 1960-2010'!D355</f>
        <v>9.6</v>
      </c>
      <c r="G105" s="66">
        <f>'[7]CET Hadley 1960-2010'!E355</f>
        <v>15.2</v>
      </c>
      <c r="H105" s="66">
        <f>'[7]CET Hadley 1960-2010'!F355</f>
        <v>10.6</v>
      </c>
      <c r="I105" s="65"/>
      <c r="J105" s="37">
        <f t="shared" si="7"/>
        <v>10.375</v>
      </c>
      <c r="K105" s="67">
        <f t="shared" si="8"/>
        <v>6.1</v>
      </c>
      <c r="L105" s="67">
        <f t="shared" si="9"/>
        <v>15.2</v>
      </c>
      <c r="M105" s="37">
        <f t="shared" si="10"/>
        <v>283.52499999999998</v>
      </c>
      <c r="N105" s="37">
        <f t="shared" si="10"/>
        <v>279.25</v>
      </c>
      <c r="O105" s="37">
        <f t="shared" si="10"/>
        <v>288.34999999999997</v>
      </c>
      <c r="P105" s="71">
        <f t="shared" si="13"/>
        <v>17.809122141257927</v>
      </c>
      <c r="Q105" s="38">
        <f t="shared" si="12"/>
        <v>290.95912214125792</v>
      </c>
      <c r="T105" s="69">
        <v>1998</v>
      </c>
      <c r="U105" s="71">
        <v>18.081309641257928</v>
      </c>
      <c r="V105" s="71">
        <v>15.581309641257928</v>
      </c>
      <c r="W105" s="71">
        <v>17.809122141257927</v>
      </c>
      <c r="X105" s="71"/>
      <c r="Y105" s="71">
        <v>7.4951900907429794</v>
      </c>
      <c r="AA105" s="38">
        <v>20.111111111111004</v>
      </c>
    </row>
    <row r="106" spans="1:27" ht="15.75" x14ac:dyDescent="0.25">
      <c r="A106" s="10">
        <v>1999</v>
      </c>
      <c r="C106" s="64">
        <v>0.82099999999999995</v>
      </c>
      <c r="D106" s="65">
        <v>0.8849580000000008</v>
      </c>
      <c r="E106" s="66">
        <f>'[7]CET Hadley 1960-2010'!C356</f>
        <v>5.4</v>
      </c>
      <c r="F106" s="66">
        <f>'[7]CET Hadley 1960-2010'!D356</f>
        <v>9.9</v>
      </c>
      <c r="G106" s="66">
        <f>'[7]CET Hadley 1960-2010'!E356</f>
        <v>15.9</v>
      </c>
      <c r="H106" s="66">
        <f>'[7]CET Hadley 1960-2010'!F356</f>
        <v>11.4</v>
      </c>
      <c r="I106" s="65"/>
      <c r="J106" s="37">
        <f t="shared" si="7"/>
        <v>10.65</v>
      </c>
      <c r="K106" s="67">
        <f t="shared" si="8"/>
        <v>5.4</v>
      </c>
      <c r="L106" s="67">
        <f t="shared" si="9"/>
        <v>15.9</v>
      </c>
      <c r="M106" s="37">
        <f t="shared" si="10"/>
        <v>283.79999999999995</v>
      </c>
      <c r="N106" s="37">
        <f t="shared" si="10"/>
        <v>278.54999999999995</v>
      </c>
      <c r="O106" s="37">
        <f t="shared" si="10"/>
        <v>289.04999999999995</v>
      </c>
      <c r="P106" s="71">
        <f t="shared" si="13"/>
        <v>17.512952973350401</v>
      </c>
      <c r="Q106" s="38">
        <f t="shared" si="12"/>
        <v>290.6629529733504</v>
      </c>
      <c r="T106" s="69">
        <v>1999</v>
      </c>
      <c r="U106" s="71">
        <v>17.782740119454967</v>
      </c>
      <c r="V106" s="71">
        <v>15.282740119454967</v>
      </c>
      <c r="W106" s="71">
        <v>17.512952973350401</v>
      </c>
      <c r="X106" s="71"/>
      <c r="Y106" s="71">
        <v>7.1565875584975878</v>
      </c>
      <c r="AA106" s="38">
        <v>20.166666666666554</v>
      </c>
    </row>
    <row r="107" spans="1:27" ht="15.75" x14ac:dyDescent="0.25">
      <c r="A107" s="10">
        <v>2000</v>
      </c>
      <c r="C107" s="64">
        <v>0.82599999999999996</v>
      </c>
      <c r="D107" s="65">
        <v>0.89700000000000002</v>
      </c>
      <c r="E107" s="66">
        <f>'[7]CET Hadley 1960-2010'!C357</f>
        <v>5.4</v>
      </c>
      <c r="F107" s="66">
        <f>'[7]CET Hadley 1960-2010'!D357</f>
        <v>9.1999999999999993</v>
      </c>
      <c r="G107" s="66">
        <f>'[7]CET Hadley 1960-2010'!E357</f>
        <v>15.7</v>
      </c>
      <c r="H107" s="66">
        <f>'[7]CET Hadley 1960-2010'!F357</f>
        <v>10.7</v>
      </c>
      <c r="I107" s="65"/>
      <c r="J107" s="37">
        <f t="shared" si="7"/>
        <v>10.25</v>
      </c>
      <c r="K107" s="67">
        <f t="shared" si="8"/>
        <v>5.4</v>
      </c>
      <c r="L107" s="67">
        <f t="shared" si="9"/>
        <v>15.7</v>
      </c>
      <c r="M107" s="37">
        <f t="shared" si="10"/>
        <v>283.39999999999998</v>
      </c>
      <c r="N107" s="37">
        <f t="shared" si="10"/>
        <v>278.54999999999995</v>
      </c>
      <c r="O107" s="37">
        <f t="shared" si="10"/>
        <v>288.84999999999997</v>
      </c>
      <c r="P107" s="71">
        <f t="shared" si="13"/>
        <v>17.693511969198916</v>
      </c>
      <c r="Q107" s="38">
        <f t="shared" si="12"/>
        <v>290.84351196919891</v>
      </c>
      <c r="T107" s="54">
        <v>2000</v>
      </c>
      <c r="U107" s="71">
        <v>17.966052952805473</v>
      </c>
      <c r="V107" s="71">
        <v>15.466052952805473</v>
      </c>
      <c r="W107" s="71">
        <v>17.693511969198916</v>
      </c>
      <c r="X107" s="71"/>
      <c r="Y107" s="71">
        <v>7.172316835875967</v>
      </c>
      <c r="AA107" s="38">
        <v>20.222222222222115</v>
      </c>
    </row>
    <row r="108" spans="1:27" ht="15.75" x14ac:dyDescent="0.25">
      <c r="A108" s="10">
        <v>2001</v>
      </c>
      <c r="C108" s="64">
        <v>0.83199999999999996</v>
      </c>
      <c r="D108" s="65">
        <v>0.89700000000000002</v>
      </c>
      <c r="E108" s="66">
        <f>'[7]CET Hadley 1960-2010'!C358</f>
        <v>4.5</v>
      </c>
      <c r="F108" s="66">
        <f>'[7]CET Hadley 1960-2010'!D358</f>
        <v>8.5</v>
      </c>
      <c r="G108" s="66">
        <f>'[7]CET Hadley 1960-2010'!E358</f>
        <v>16.100000000000001</v>
      </c>
      <c r="H108" s="66">
        <f>'[7]CET Hadley 1960-2010'!F358</f>
        <v>11.4</v>
      </c>
      <c r="I108" s="65"/>
      <c r="J108" s="37">
        <f t="shared" si="7"/>
        <v>10.125</v>
      </c>
      <c r="K108" s="67">
        <f t="shared" si="8"/>
        <v>4.5</v>
      </c>
      <c r="L108" s="67">
        <f t="shared" si="9"/>
        <v>16.100000000000001</v>
      </c>
      <c r="M108" s="37">
        <f t="shared" si="10"/>
        <v>283.27499999999998</v>
      </c>
      <c r="N108" s="37">
        <f t="shared" si="10"/>
        <v>277.64999999999998</v>
      </c>
      <c r="O108" s="37">
        <f t="shared" si="10"/>
        <v>289.25</v>
      </c>
      <c r="P108" s="71">
        <f t="shared" si="13"/>
        <v>17.545843283198721</v>
      </c>
      <c r="Q108" s="38">
        <f t="shared" si="12"/>
        <v>290.69584328319871</v>
      </c>
      <c r="T108" s="54">
        <v>2001</v>
      </c>
      <c r="U108" s="71">
        <v>17.790660356369454</v>
      </c>
      <c r="V108" s="71">
        <v>15.290660356369454</v>
      </c>
      <c r="W108" s="71">
        <v>17.545843283198721</v>
      </c>
      <c r="X108" s="71"/>
      <c r="Y108" s="71">
        <v>6.6454560887421215</v>
      </c>
      <c r="AA108" s="38">
        <v>20.277777777777668</v>
      </c>
    </row>
    <row r="109" spans="1:27" ht="15.75" x14ac:dyDescent="0.25">
      <c r="A109" s="10">
        <v>2002</v>
      </c>
      <c r="C109" s="64">
        <v>0.83699999999999997</v>
      </c>
      <c r="D109" s="65">
        <v>0.89700000000000002</v>
      </c>
      <c r="E109" s="66">
        <f>'[7]CET Hadley 1960-2010'!C359</f>
        <v>5.4</v>
      </c>
      <c r="F109" s="66">
        <f>'[7]CET Hadley 1960-2010'!D359</f>
        <v>9.6</v>
      </c>
      <c r="G109" s="66">
        <f>'[7]CET Hadley 1960-2010'!E359</f>
        <v>15.8</v>
      </c>
      <c r="H109" s="66">
        <f>'[7]CET Hadley 1960-2010'!F359</f>
        <v>11</v>
      </c>
      <c r="I109" s="65"/>
      <c r="J109" s="37">
        <f t="shared" si="7"/>
        <v>10.45</v>
      </c>
      <c r="K109" s="67">
        <f t="shared" si="8"/>
        <v>5.4</v>
      </c>
      <c r="L109" s="67">
        <f t="shared" si="9"/>
        <v>15.8</v>
      </c>
      <c r="M109" s="37">
        <f t="shared" si="10"/>
        <v>283.59999999999997</v>
      </c>
      <c r="N109" s="37">
        <f t="shared" si="10"/>
        <v>278.54999999999995</v>
      </c>
      <c r="O109" s="37">
        <f t="shared" si="10"/>
        <v>288.95</v>
      </c>
      <c r="P109" s="71">
        <f t="shared" si="13"/>
        <v>18.397263929419317</v>
      </c>
      <c r="Q109" s="38">
        <f t="shared" si="12"/>
        <v>291.54726392941927</v>
      </c>
      <c r="T109" s="54">
        <v>2002</v>
      </c>
      <c r="U109" s="71">
        <v>18.642112414267803</v>
      </c>
      <c r="V109" s="71">
        <v>16.142112414267803</v>
      </c>
      <c r="W109" s="71">
        <v>18.397263929419317</v>
      </c>
      <c r="X109" s="71"/>
      <c r="Y109" s="71">
        <v>7.6662222213450102</v>
      </c>
      <c r="AA109" s="38">
        <v>20.333333333333218</v>
      </c>
    </row>
    <row r="110" spans="1:27" ht="15.75" x14ac:dyDescent="0.25">
      <c r="A110" s="10">
        <v>2003</v>
      </c>
      <c r="C110" s="64">
        <v>0.84099999999999997</v>
      </c>
      <c r="D110" s="65">
        <v>0.89700000000000002</v>
      </c>
      <c r="E110" s="66">
        <f>'[7]CET Hadley 1960-2010'!C360</f>
        <v>4.7</v>
      </c>
      <c r="F110" s="66">
        <f>'[7]CET Hadley 1960-2010'!D360</f>
        <v>9.6999999999999993</v>
      </c>
      <c r="G110" s="66">
        <f>'[7]CET Hadley 1960-2010'!E360</f>
        <v>17.3</v>
      </c>
      <c r="H110" s="66">
        <f>'[7]CET Hadley 1960-2010'!F360</f>
        <v>10.5</v>
      </c>
      <c r="I110" s="65"/>
      <c r="J110" s="37">
        <f t="shared" si="7"/>
        <v>10.55</v>
      </c>
      <c r="K110" s="67">
        <f t="shared" si="8"/>
        <v>4.7</v>
      </c>
      <c r="L110" s="67">
        <f t="shared" si="9"/>
        <v>17.3</v>
      </c>
      <c r="M110" s="37">
        <f t="shared" si="10"/>
        <v>283.7</v>
      </c>
      <c r="N110" s="37">
        <f t="shared" si="10"/>
        <v>277.84999999999997</v>
      </c>
      <c r="O110" s="37">
        <f t="shared" si="10"/>
        <v>290.45</v>
      </c>
      <c r="P110" s="71">
        <f t="shared" si="13"/>
        <v>17.650724946209174</v>
      </c>
      <c r="Q110" s="38">
        <f t="shared" si="12"/>
        <v>290.80072494620913</v>
      </c>
      <c r="T110" s="54">
        <v>2003</v>
      </c>
      <c r="U110" s="71">
        <v>17.866314833849621</v>
      </c>
      <c r="V110" s="71">
        <v>15.366314833849621</v>
      </c>
      <c r="W110" s="71">
        <v>17.650724946209174</v>
      </c>
      <c r="X110" s="71"/>
      <c r="Y110" s="71">
        <v>6.6136136256902311</v>
      </c>
      <c r="AA110" s="38">
        <v>20.388888888888783</v>
      </c>
    </row>
    <row r="111" spans="1:27" ht="15.75" x14ac:dyDescent="0.25">
      <c r="A111" s="10">
        <v>2004</v>
      </c>
      <c r="C111" s="64">
        <v>0.84499999999999997</v>
      </c>
      <c r="D111" s="65">
        <v>0.89700000000000002</v>
      </c>
      <c r="E111" s="66">
        <f>'[7]CET Hadley 1960-2010'!C361</f>
        <v>5.0999999999999996</v>
      </c>
      <c r="F111" s="66">
        <f>'[7]CET Hadley 1960-2010'!D361</f>
        <v>9.3000000000000007</v>
      </c>
      <c r="G111" s="66">
        <f>'[7]CET Hadley 1960-2010'!E361</f>
        <v>16.2</v>
      </c>
      <c r="H111" s="66">
        <f>'[7]CET Hadley 1960-2010'!F361</f>
        <v>11</v>
      </c>
      <c r="I111" s="65"/>
      <c r="J111" s="37">
        <f t="shared" si="7"/>
        <v>10.4</v>
      </c>
      <c r="K111" s="67">
        <f t="shared" si="8"/>
        <v>5.0999999999999996</v>
      </c>
      <c r="L111" s="67">
        <f t="shared" si="9"/>
        <v>16.2</v>
      </c>
      <c r="M111" s="37">
        <f t="shared" si="10"/>
        <v>283.54999999999995</v>
      </c>
      <c r="N111" s="37">
        <f t="shared" si="10"/>
        <v>278.25</v>
      </c>
      <c r="O111" s="37">
        <f t="shared" si="10"/>
        <v>289.34999999999997</v>
      </c>
      <c r="P111" s="71">
        <f t="shared" si="13"/>
        <v>18.144268512612403</v>
      </c>
      <c r="Q111" s="38">
        <f t="shared" si="12"/>
        <v>291.2942685126124</v>
      </c>
      <c r="T111" s="54">
        <v>2004</v>
      </c>
      <c r="U111" s="71">
        <v>18.35538758297216</v>
      </c>
      <c r="V111" s="71">
        <v>15.85538758297216</v>
      </c>
      <c r="W111" s="71">
        <v>18.144268512612403</v>
      </c>
      <c r="X111" s="71"/>
      <c r="Y111" s="71">
        <v>7.0138288532331909</v>
      </c>
      <c r="AA111" s="38">
        <v>20.444444444444329</v>
      </c>
    </row>
    <row r="112" spans="1:27" ht="15.75" x14ac:dyDescent="0.25">
      <c r="A112" s="10">
        <v>2005</v>
      </c>
      <c r="C112" s="64">
        <v>0.84899999999999998</v>
      </c>
      <c r="D112" s="65">
        <v>0.89700000000000002</v>
      </c>
      <c r="E112" s="66">
        <f>'[7]CET Hadley 1960-2010'!C362</f>
        <v>5.2</v>
      </c>
      <c r="F112" s="66">
        <f>'[7]CET Hadley 1960-2010'!D362</f>
        <v>9.1999999999999993</v>
      </c>
      <c r="G112" s="66">
        <f>'[7]CET Hadley 1960-2010'!E362</f>
        <v>16.2</v>
      </c>
      <c r="H112" s="66">
        <f>'[7]CET Hadley 1960-2010'!F362</f>
        <v>11.5</v>
      </c>
      <c r="I112" s="65"/>
      <c r="J112" s="37">
        <f t="shared" si="7"/>
        <v>10.524999999999999</v>
      </c>
      <c r="K112" s="67">
        <f t="shared" si="8"/>
        <v>5.2</v>
      </c>
      <c r="L112" s="67">
        <f t="shared" si="9"/>
        <v>16.2</v>
      </c>
      <c r="M112" s="37">
        <f t="shared" si="10"/>
        <v>283.67499999999995</v>
      </c>
      <c r="N112" s="37">
        <f t="shared" si="10"/>
        <v>278.34999999999997</v>
      </c>
      <c r="O112" s="37">
        <f t="shared" si="10"/>
        <v>289.34999999999997</v>
      </c>
      <c r="P112" s="71">
        <f t="shared" si="13"/>
        <v>18.539696388141007</v>
      </c>
      <c r="Q112" s="38">
        <f t="shared" si="12"/>
        <v>291.68969638814099</v>
      </c>
      <c r="T112" s="72">
        <v>2005</v>
      </c>
      <c r="U112" s="71">
        <v>18.750457386951947</v>
      </c>
      <c r="V112" s="71">
        <v>16.250457386951947</v>
      </c>
      <c r="W112" s="71">
        <v>18.539696388141007</v>
      </c>
      <c r="X112" s="71"/>
      <c r="Y112" s="71">
        <v>7.1040878600128687</v>
      </c>
      <c r="AA112" s="38">
        <v>20.499999999999829</v>
      </c>
    </row>
    <row r="113" spans="1:27" ht="15.75" x14ac:dyDescent="0.25">
      <c r="A113" s="10">
        <v>2006</v>
      </c>
      <c r="C113" s="64">
        <v>0.85199999999999998</v>
      </c>
      <c r="D113" s="65">
        <v>0.89700000000000002</v>
      </c>
      <c r="E113" s="66">
        <f>'[7]CET Hadley 1960-2010'!C363</f>
        <v>4.0999999999999996</v>
      </c>
      <c r="F113" s="66">
        <f>'[7]CET Hadley 1960-2010'!D363</f>
        <v>8.6</v>
      </c>
      <c r="G113" s="66">
        <f>'[7]CET Hadley 1960-2010'!E363</f>
        <v>17.2</v>
      </c>
      <c r="H113" s="66">
        <f>'[7]CET Hadley 1960-2010'!F363</f>
        <v>12.6</v>
      </c>
      <c r="I113" s="65"/>
      <c r="J113" s="37">
        <f t="shared" si="7"/>
        <v>10.625</v>
      </c>
      <c r="K113" s="67">
        <f t="shared" si="8"/>
        <v>4.0999999999999996</v>
      </c>
      <c r="L113" s="67">
        <f t="shared" si="9"/>
        <v>17.2</v>
      </c>
      <c r="M113" s="37">
        <f t="shared" si="10"/>
        <v>283.77499999999998</v>
      </c>
      <c r="N113" s="37">
        <f t="shared" si="10"/>
        <v>277.25</v>
      </c>
      <c r="O113" s="37">
        <f t="shared" si="10"/>
        <v>290.34999999999997</v>
      </c>
      <c r="P113" s="71">
        <f t="shared" si="13"/>
        <v>17.869944028648128</v>
      </c>
      <c r="Q113" s="38">
        <f t="shared" si="12"/>
        <v>291.01994402864813</v>
      </c>
      <c r="T113" s="72">
        <v>2006</v>
      </c>
      <c r="U113" s="71">
        <v>18.092563590875503</v>
      </c>
      <c r="V113" s="71">
        <v>15.592563590875503</v>
      </c>
      <c r="W113" s="71">
        <v>17.869944028648128</v>
      </c>
      <c r="X113" s="71"/>
      <c r="Y113" s="71">
        <v>6.8515415001948323</v>
      </c>
      <c r="AA113" s="38">
        <v>20.55555555555539</v>
      </c>
    </row>
    <row r="114" spans="1:27" ht="15.75" x14ac:dyDescent="0.25">
      <c r="A114" s="10">
        <v>2007</v>
      </c>
      <c r="C114" s="64">
        <v>0.85499999999999998</v>
      </c>
      <c r="D114" s="65">
        <v>0.89700000000000002</v>
      </c>
      <c r="E114" s="66">
        <f>'[7]CET Hadley 1960-2010'!C364</f>
        <v>6.4</v>
      </c>
      <c r="F114" s="66">
        <f>'[7]CET Hadley 1960-2010'!D364</f>
        <v>10.1</v>
      </c>
      <c r="G114" s="66">
        <f>'[7]CET Hadley 1960-2010'!E364</f>
        <v>15.2</v>
      </c>
      <c r="H114" s="66">
        <f>'[7]CET Hadley 1960-2010'!F364</f>
        <v>10.7</v>
      </c>
      <c r="I114" s="65"/>
      <c r="J114" s="37">
        <f t="shared" si="7"/>
        <v>10.6</v>
      </c>
      <c r="K114" s="67">
        <f t="shared" si="8"/>
        <v>6.4</v>
      </c>
      <c r="L114" s="67">
        <f t="shared" si="9"/>
        <v>15.2</v>
      </c>
      <c r="M114" s="37">
        <f t="shared" si="10"/>
        <v>283.75</v>
      </c>
      <c r="N114" s="37">
        <f t="shared" si="10"/>
        <v>279.54999999999995</v>
      </c>
      <c r="O114" s="37">
        <f t="shared" si="10"/>
        <v>288.34999999999997</v>
      </c>
      <c r="P114" s="71">
        <f t="shared" si="13"/>
        <v>17.510102480775124</v>
      </c>
      <c r="Q114" s="38">
        <f t="shared" si="12"/>
        <v>290.66010248077509</v>
      </c>
      <c r="T114" s="72">
        <v>2007</v>
      </c>
      <c r="U114" s="71">
        <v>17.727230609802344</v>
      </c>
      <c r="V114" s="71">
        <v>15.227230609802344</v>
      </c>
      <c r="W114" s="71">
        <v>17.510102480775124</v>
      </c>
      <c r="X114" s="71"/>
      <c r="Y114" s="71">
        <v>7.2882618277201123</v>
      </c>
      <c r="AA114" s="38">
        <v>20.61111111111094</v>
      </c>
    </row>
    <row r="115" spans="1:27" ht="15.75" x14ac:dyDescent="0.25">
      <c r="A115" s="10">
        <v>2008</v>
      </c>
      <c r="B115" s="73">
        <f>U133/100</f>
        <v>0.7964691850708715</v>
      </c>
      <c r="C115" s="64">
        <v>0.85799999999999998</v>
      </c>
      <c r="D115" s="65">
        <v>0.89700000000000002</v>
      </c>
      <c r="E115" s="66">
        <f>'[7]CET Hadley 1960-2010'!C365</f>
        <v>5.6</v>
      </c>
      <c r="F115" s="66">
        <f>'[7]CET Hadley 1960-2010'!D365</f>
        <v>9.1</v>
      </c>
      <c r="G115" s="66">
        <f>'[7]CET Hadley 1960-2010'!E365</f>
        <v>15.4</v>
      </c>
      <c r="H115" s="66">
        <f>'[7]CET Hadley 1960-2010'!F365</f>
        <v>10.1</v>
      </c>
      <c r="I115" s="65"/>
      <c r="J115" s="37">
        <f t="shared" si="7"/>
        <v>10.050000000000001</v>
      </c>
      <c r="K115" s="67">
        <f t="shared" si="8"/>
        <v>5.6</v>
      </c>
      <c r="L115" s="67">
        <f t="shared" si="9"/>
        <v>15.4</v>
      </c>
      <c r="M115" s="37">
        <f t="shared" si="10"/>
        <v>283.2</v>
      </c>
      <c r="N115" s="37">
        <f t="shared" si="10"/>
        <v>278.75</v>
      </c>
      <c r="O115" s="37">
        <f t="shared" si="10"/>
        <v>288.54999999999995</v>
      </c>
      <c r="P115" s="71">
        <f t="shared" si="13"/>
        <v>17.271849650758433</v>
      </c>
      <c r="Q115" s="38">
        <f t="shared" si="12"/>
        <v>290.42184965075842</v>
      </c>
      <c r="T115" s="72">
        <v>2008</v>
      </c>
      <c r="U115" s="74">
        <v>17.347642615676452</v>
      </c>
      <c r="V115" s="74">
        <v>14.847642615676452</v>
      </c>
      <c r="W115" s="74">
        <v>17.271849650758433</v>
      </c>
      <c r="X115" s="74"/>
      <c r="Y115" s="74">
        <v>6.3883890448180107</v>
      </c>
      <c r="AA115" s="38">
        <v>20.666666666666501</v>
      </c>
    </row>
    <row r="116" spans="1:27" ht="15.75" x14ac:dyDescent="0.25">
      <c r="A116" s="10">
        <v>2009</v>
      </c>
      <c r="B116" s="73">
        <f>U134/100</f>
        <v>0.80541796052017556</v>
      </c>
      <c r="C116" s="64">
        <v>0.86</v>
      </c>
      <c r="D116" s="65">
        <v>0.89700000000000002</v>
      </c>
      <c r="E116" s="66">
        <f>'[7]CET Hadley 1960-2010'!C366</f>
        <v>3.5</v>
      </c>
      <c r="F116" s="66">
        <f>'[7]CET Hadley 1960-2010'!D366</f>
        <v>9.6999999999999993</v>
      </c>
      <c r="G116" s="66">
        <f>'[7]CET Hadley 1960-2010'!E366</f>
        <v>15.8</v>
      </c>
      <c r="H116" s="66">
        <f>'[7]CET Hadley 1960-2010'!F366</f>
        <v>11.5</v>
      </c>
      <c r="I116" s="65"/>
      <c r="J116" s="37">
        <f t="shared" si="7"/>
        <v>10.125</v>
      </c>
      <c r="K116" s="67">
        <f t="shared" si="8"/>
        <v>3.5</v>
      </c>
      <c r="L116" s="67">
        <f t="shared" si="9"/>
        <v>15.8</v>
      </c>
      <c r="M116" s="37">
        <f t="shared" si="10"/>
        <v>283.27499999999998</v>
      </c>
      <c r="N116" s="37">
        <f t="shared" si="10"/>
        <v>276.64999999999998</v>
      </c>
      <c r="O116" s="37">
        <f t="shared" si="10"/>
        <v>288.95</v>
      </c>
      <c r="P116" s="71">
        <f t="shared" si="13"/>
        <v>17.190000000000001</v>
      </c>
      <c r="Q116" s="38">
        <f t="shared" si="12"/>
        <v>290.33999999999997</v>
      </c>
      <c r="T116" s="75" t="s">
        <v>169</v>
      </c>
      <c r="U116" s="71">
        <v>17.23</v>
      </c>
      <c r="V116" s="71">
        <v>15.74</v>
      </c>
      <c r="W116" s="71">
        <v>17.190000000000001</v>
      </c>
      <c r="X116" s="71"/>
      <c r="Y116" s="71">
        <v>6.28186813186813</v>
      </c>
      <c r="AA116" s="38">
        <v>20.722222222222054</v>
      </c>
    </row>
    <row r="117" spans="1:27" ht="15.75" x14ac:dyDescent="0.25">
      <c r="A117" s="10">
        <v>2010</v>
      </c>
      <c r="B117" s="73">
        <f>U135/100</f>
        <v>0.82331090581465571</v>
      </c>
      <c r="C117" s="64">
        <v>0.86199999999999999</v>
      </c>
      <c r="D117" s="65">
        <v>0.89700000000000002</v>
      </c>
      <c r="E117" s="66">
        <f>'[7]CET Hadley 1960-2010'!C367</f>
        <v>2.4</v>
      </c>
      <c r="F117" s="66">
        <f>'[7]CET Hadley 1960-2010'!D367</f>
        <v>8.5</v>
      </c>
      <c r="G117" s="66">
        <f>'[7]CET Hadley 1960-2010'!E367</f>
        <v>15.9</v>
      </c>
      <c r="H117" s="66">
        <f>'[7]CET Hadley 1960-2010'!F367</f>
        <v>9.8000000000000007</v>
      </c>
      <c r="I117" s="65"/>
      <c r="J117" s="37">
        <f t="shared" si="7"/>
        <v>9.15</v>
      </c>
      <c r="K117" s="67">
        <f t="shared" si="8"/>
        <v>2.4</v>
      </c>
      <c r="L117" s="67">
        <f t="shared" si="9"/>
        <v>15.9</v>
      </c>
      <c r="M117" s="37">
        <f t="shared" si="10"/>
        <v>282.29999999999995</v>
      </c>
      <c r="N117" s="37">
        <f t="shared" si="10"/>
        <v>275.54999999999995</v>
      </c>
      <c r="O117" s="37">
        <f t="shared" si="10"/>
        <v>289.04999999999995</v>
      </c>
      <c r="P117" s="71">
        <f t="shared" si="13"/>
        <v>16.882425609957139</v>
      </c>
      <c r="Q117" s="38">
        <f t="shared" si="12"/>
        <v>290.0324256099571</v>
      </c>
      <c r="T117" s="54" t="s">
        <v>170</v>
      </c>
      <c r="U117" s="71">
        <v>16.944164879531563</v>
      </c>
      <c r="V117" s="71">
        <v>14.915652507482202</v>
      </c>
      <c r="W117" s="71">
        <v>16.882425609957139</v>
      </c>
      <c r="X117" s="71"/>
      <c r="Y117" s="71">
        <v>4.3281135531135568</v>
      </c>
      <c r="AA117" s="38">
        <v>20.777777777777608</v>
      </c>
    </row>
    <row r="118" spans="1:27" ht="15.75" x14ac:dyDescent="0.25">
      <c r="A118" s="10">
        <v>2011</v>
      </c>
      <c r="B118" s="73">
        <f>U136/100</f>
        <v>0.82475674800225751</v>
      </c>
      <c r="C118" s="27">
        <v>0.86399999999999999</v>
      </c>
      <c r="D118" s="65">
        <v>0.89700000000000002</v>
      </c>
      <c r="E118" s="76">
        <f>'[7]CET Hadley 1960-2010'!C368</f>
        <v>3.1</v>
      </c>
      <c r="F118" s="76">
        <f>'[7]CET Hadley 1960-2010'!D368</f>
        <v>10.199999999999999</v>
      </c>
      <c r="G118" s="76">
        <f>'[7]CET Hadley 1960-2010'!E368</f>
        <v>14.8</v>
      </c>
      <c r="H118" s="76">
        <f>'[7]CET Hadley 1960-2010'!F368</f>
        <v>12.4</v>
      </c>
      <c r="I118" s="65"/>
      <c r="J118" s="35">
        <f>AVERAGE(E118:H118)</f>
        <v>10.125</v>
      </c>
      <c r="K118" s="76">
        <f>E118</f>
        <v>3.1</v>
      </c>
      <c r="L118" s="76">
        <f t="shared" si="9"/>
        <v>14.8</v>
      </c>
      <c r="M118" s="35">
        <f>273.15+J118</f>
        <v>283.27499999999998</v>
      </c>
      <c r="N118" s="35">
        <f>273.15+K118</f>
        <v>276.25</v>
      </c>
      <c r="O118" s="35">
        <f>273.15+L118</f>
        <v>287.95</v>
      </c>
      <c r="P118" s="77">
        <f>W118</f>
        <v>17.641650907745742</v>
      </c>
      <c r="Q118" s="78">
        <f>P118+273.15</f>
        <v>290.79165090774575</v>
      </c>
      <c r="T118" s="79" t="s">
        <v>171</v>
      </c>
      <c r="U118" s="80">
        <v>17.675177211324943</v>
      </c>
      <c r="V118" s="80">
        <v>16.520513289323333</v>
      </c>
      <c r="W118" s="80">
        <v>17.641650907745742</v>
      </c>
      <c r="X118" s="80"/>
      <c r="Y118" s="80">
        <v>6.7069444444444448</v>
      </c>
    </row>
    <row r="119" spans="1:27" ht="15.75" x14ac:dyDescent="0.25">
      <c r="A119" s="10">
        <v>2012</v>
      </c>
      <c r="B119" s="73">
        <f>U137/100</f>
        <v>0.79367106928545506</v>
      </c>
      <c r="C119" s="27">
        <v>0.86599999999999999</v>
      </c>
      <c r="D119" s="65">
        <v>0.89700000000000002</v>
      </c>
      <c r="E119" s="76">
        <f>'[7]CET Hadley 1960-2010'!C369</f>
        <v>5.0999999999999996</v>
      </c>
      <c r="F119" s="76">
        <f>'[7]CET Hadley 1960-2010'!D369</f>
        <v>9.1</v>
      </c>
      <c r="G119" s="76">
        <f>'[7]CET Hadley 1960-2010'!E369</f>
        <v>15.2</v>
      </c>
      <c r="H119" s="76">
        <f>'[7]CET Hadley 1960-2010'!F369</f>
        <v>9.8000000000000007</v>
      </c>
      <c r="J119" s="35">
        <f>AVERAGE(E119:H119)</f>
        <v>9.8000000000000007</v>
      </c>
      <c r="K119" s="76">
        <f>E119</f>
        <v>5.0999999999999996</v>
      </c>
      <c r="L119" s="76">
        <f t="shared" si="9"/>
        <v>15.2</v>
      </c>
      <c r="M119" s="35">
        <f t="shared" ref="M119:N122" si="14">273.15+J119</f>
        <v>282.95</v>
      </c>
      <c r="N119" s="35">
        <f t="shared" si="14"/>
        <v>278.25</v>
      </c>
      <c r="O119" s="35">
        <f>273.15+L119</f>
        <v>288.34999999999997</v>
      </c>
      <c r="P119" s="77">
        <v>17.3</v>
      </c>
      <c r="Q119" s="78">
        <f>P119+273.15</f>
        <v>290.45</v>
      </c>
      <c r="T119" s="79" t="s">
        <v>172</v>
      </c>
      <c r="U119" s="81">
        <v>17.357561096822</v>
      </c>
      <c r="V119" s="81">
        <v>16.537844375098398</v>
      </c>
      <c r="W119" s="81">
        <v>17.2759984699786</v>
      </c>
      <c r="X119" s="80"/>
      <c r="Y119" s="82">
        <v>6.5515725437604821</v>
      </c>
    </row>
    <row r="120" spans="1:27" ht="15.75" x14ac:dyDescent="0.25">
      <c r="A120" s="10">
        <v>2013</v>
      </c>
      <c r="B120" s="73"/>
      <c r="C120" s="27">
        <v>0.86799999999999999</v>
      </c>
      <c r="D120" s="65">
        <v>0.89700000000000002</v>
      </c>
      <c r="E120" s="76">
        <f>'[7]CET Hadley 1960-2010'!C370</f>
        <v>3.8</v>
      </c>
      <c r="F120" s="76">
        <f>'[7]CET Hadley 1960-2010'!D370</f>
        <v>6.9</v>
      </c>
      <c r="G120" s="76">
        <f>'[7]CET Hadley 1960-2010'!E370</f>
        <v>16.3</v>
      </c>
      <c r="H120" s="76">
        <f>'[7]CET Hadley 1960-2010'!F370</f>
        <v>10.8</v>
      </c>
      <c r="J120" s="35">
        <f>AVERAGE(E120:H120)</f>
        <v>9.4499999999999993</v>
      </c>
      <c r="K120" s="76">
        <f>E120</f>
        <v>3.8</v>
      </c>
      <c r="L120" s="76">
        <f t="shared" si="9"/>
        <v>16.3</v>
      </c>
      <c r="M120" s="35">
        <f t="shared" si="14"/>
        <v>282.59999999999997</v>
      </c>
      <c r="N120" s="35">
        <f t="shared" si="14"/>
        <v>276.95</v>
      </c>
      <c r="O120" s="35">
        <f>273.15+L120</f>
        <v>289.45</v>
      </c>
      <c r="P120" s="83">
        <v>17.3</v>
      </c>
      <c r="Q120" s="78">
        <f>P120+273.15</f>
        <v>290.45</v>
      </c>
      <c r="T120" s="79" t="s">
        <v>173</v>
      </c>
      <c r="U120" s="80" t="s">
        <v>174</v>
      </c>
      <c r="V120" s="80" t="s">
        <v>174</v>
      </c>
      <c r="W120" s="80" t="s">
        <v>174</v>
      </c>
      <c r="X120" s="80"/>
      <c r="Y120" s="84">
        <v>5.9162417099456226</v>
      </c>
    </row>
    <row r="121" spans="1:27" ht="15.75" x14ac:dyDescent="0.25">
      <c r="A121" s="10">
        <v>2014</v>
      </c>
      <c r="C121" s="27">
        <v>0.87</v>
      </c>
      <c r="D121" s="65">
        <v>0.89700000000000002</v>
      </c>
      <c r="E121" s="76">
        <f>'[7]CET Hadley 1960-2010'!C371</f>
        <v>6.1</v>
      </c>
      <c r="F121" s="76">
        <f>'[7]CET Hadley 1960-2010'!D371</f>
        <v>10</v>
      </c>
      <c r="G121" s="76">
        <f>'[7]CET Hadley 1960-2010'!E371</f>
        <v>15.9</v>
      </c>
      <c r="H121" s="76">
        <f>'[7]CET Hadley 1960-2010'!F371</f>
        <v>12.1</v>
      </c>
      <c r="J121" s="35">
        <f>AVERAGE(E121:H121)</f>
        <v>11.025</v>
      </c>
      <c r="K121" s="76">
        <f>E121</f>
        <v>6.1</v>
      </c>
      <c r="L121" s="76">
        <f t="shared" si="9"/>
        <v>15.9</v>
      </c>
      <c r="M121" s="35">
        <f t="shared" si="14"/>
        <v>284.17499999999995</v>
      </c>
      <c r="N121" s="35">
        <f t="shared" si="14"/>
        <v>279.25</v>
      </c>
      <c r="O121" s="35">
        <f>273.15+L121</f>
        <v>289.04999999999995</v>
      </c>
      <c r="P121" s="83">
        <v>17.3</v>
      </c>
      <c r="Q121" s="78">
        <f>P121+273.15</f>
        <v>290.45</v>
      </c>
      <c r="T121" s="79" t="s">
        <v>175</v>
      </c>
      <c r="U121" s="80" t="s">
        <v>174</v>
      </c>
      <c r="V121" s="80" t="s">
        <v>174</v>
      </c>
      <c r="W121" s="80" t="s">
        <v>174</v>
      </c>
      <c r="X121" s="80"/>
      <c r="Y121" s="84">
        <v>7.616273102430938</v>
      </c>
    </row>
    <row r="122" spans="1:27" ht="15.75" x14ac:dyDescent="0.25">
      <c r="A122" s="10">
        <v>2015</v>
      </c>
      <c r="C122" s="27">
        <v>0.872</v>
      </c>
      <c r="D122" s="65">
        <v>0.89700000000000002</v>
      </c>
      <c r="E122" s="76">
        <f>'[7]CET Hadley 1960-2010'!C372</f>
        <v>4.5</v>
      </c>
      <c r="F122" s="76">
        <f>'[7]CET Hadley 1960-2010'!D372</f>
        <v>8.6999999999999993</v>
      </c>
      <c r="G122" s="76">
        <f>'[7]CET Hadley 1960-2010'!E372</f>
        <v>15.3</v>
      </c>
      <c r="H122" s="76">
        <f>'[7]CET Hadley 1960-2010'!F372</f>
        <v>11</v>
      </c>
      <c r="J122" s="35">
        <f>AVERAGE(E122:H122)</f>
        <v>9.875</v>
      </c>
      <c r="K122" s="76">
        <f>E122</f>
        <v>4.5</v>
      </c>
      <c r="L122" s="76">
        <f t="shared" si="9"/>
        <v>15.3</v>
      </c>
      <c r="M122" s="35">
        <f t="shared" si="14"/>
        <v>283.02499999999998</v>
      </c>
      <c r="N122" s="35">
        <f t="shared" si="14"/>
        <v>277.64999999999998</v>
      </c>
      <c r="O122" s="35">
        <f>273.15+L122</f>
        <v>288.45</v>
      </c>
      <c r="P122" s="83">
        <v>17.3</v>
      </c>
      <c r="Q122" s="78">
        <f>P122+273.15</f>
        <v>290.45</v>
      </c>
      <c r="T122" s="85" t="s">
        <v>176</v>
      </c>
      <c r="U122" s="80" t="s">
        <v>174</v>
      </c>
      <c r="V122" s="80" t="s">
        <v>174</v>
      </c>
      <c r="W122" s="80" t="s">
        <v>174</v>
      </c>
      <c r="X122" s="80"/>
      <c r="Y122" s="84">
        <v>7.5466337197961666</v>
      </c>
    </row>
    <row r="123" spans="1:27" ht="13.5" thickBot="1" x14ac:dyDescent="0.25">
      <c r="T123" s="86"/>
      <c r="U123" s="86"/>
      <c r="V123" s="86"/>
      <c r="W123" s="86"/>
      <c r="X123" s="86"/>
      <c r="Y123" s="86"/>
    </row>
    <row r="124" spans="1:27" ht="13.5" thickTop="1" x14ac:dyDescent="0.2">
      <c r="P124" s="38"/>
      <c r="T124" s="87"/>
      <c r="U124" s="87"/>
      <c r="V124" s="87"/>
      <c r="W124" s="87"/>
      <c r="X124" s="87"/>
      <c r="Y124" s="87"/>
    </row>
    <row r="125" spans="1:27" x14ac:dyDescent="0.2">
      <c r="P125" s="38"/>
      <c r="T125" s="88" t="s">
        <v>177</v>
      </c>
      <c r="U125" s="88"/>
      <c r="V125" s="88"/>
      <c r="W125" s="88"/>
      <c r="X125" s="88"/>
      <c r="Y125" s="88"/>
    </row>
    <row r="126" spans="1:27" x14ac:dyDescent="0.2">
      <c r="P126" s="38"/>
      <c r="T126" s="88" t="s">
        <v>178</v>
      </c>
      <c r="U126" s="88"/>
      <c r="V126" s="88"/>
      <c r="W126" s="88"/>
      <c r="X126" s="88"/>
      <c r="Y126" s="88"/>
    </row>
    <row r="127" spans="1:27" x14ac:dyDescent="0.2">
      <c r="T127" s="88" t="s">
        <v>179</v>
      </c>
      <c r="U127" s="88"/>
      <c r="V127" s="88"/>
      <c r="W127" s="88"/>
      <c r="X127" s="88"/>
      <c r="Y127" s="88"/>
    </row>
    <row r="128" spans="1:27" x14ac:dyDescent="0.2">
      <c r="T128" s="88" t="s">
        <v>180</v>
      </c>
      <c r="U128" s="88"/>
      <c r="V128" s="88"/>
      <c r="W128" s="88"/>
      <c r="X128" s="88"/>
      <c r="Y128" s="88"/>
    </row>
    <row r="129" spans="1:25" ht="18.75" x14ac:dyDescent="0.25">
      <c r="A129" s="89" t="s">
        <v>181</v>
      </c>
      <c r="B129" s="90"/>
      <c r="C129" s="91"/>
      <c r="D129" s="91"/>
      <c r="E129" s="91"/>
      <c r="F129" s="91"/>
      <c r="G129" s="91"/>
      <c r="H129" s="91"/>
      <c r="I129" s="91"/>
      <c r="J129" s="91"/>
      <c r="K129" s="91"/>
      <c r="L129" s="92"/>
      <c r="M129" s="92"/>
      <c r="N129" s="92"/>
      <c r="O129" s="92"/>
      <c r="P129" s="92"/>
      <c r="Q129" s="92"/>
      <c r="R129" s="92"/>
      <c r="S129" s="91"/>
      <c r="T129" s="91"/>
      <c r="U129" s="92"/>
      <c r="V129" s="88"/>
      <c r="W129" s="88"/>
      <c r="X129" s="88"/>
      <c r="Y129" s="88"/>
    </row>
    <row r="130" spans="1:25" ht="13.5" thickBot="1" x14ac:dyDescent="0.25">
      <c r="A130" s="93" t="s">
        <v>182</v>
      </c>
      <c r="B130" s="94"/>
      <c r="C130" s="91"/>
      <c r="D130" s="91"/>
      <c r="E130" s="91"/>
      <c r="F130" s="91"/>
      <c r="G130" s="91"/>
      <c r="H130" s="91"/>
      <c r="I130" s="91"/>
      <c r="J130" s="91"/>
      <c r="K130" s="91"/>
      <c r="L130" s="92"/>
      <c r="M130" s="92"/>
      <c r="N130" s="92"/>
      <c r="O130" s="92"/>
      <c r="P130" s="92"/>
      <c r="Q130" s="92"/>
      <c r="R130" s="92"/>
      <c r="S130" s="91"/>
      <c r="T130" s="91"/>
      <c r="U130" s="92"/>
      <c r="V130" s="88"/>
      <c r="W130" s="88"/>
      <c r="X130" s="88"/>
      <c r="Y130" s="88"/>
    </row>
    <row r="131" spans="1:25" ht="13.5" thickTop="1" x14ac:dyDescent="0.2">
      <c r="A131" s="95"/>
      <c r="B131" s="718" t="s">
        <v>183</v>
      </c>
      <c r="C131" s="718"/>
      <c r="D131" s="718"/>
      <c r="E131" s="718"/>
      <c r="F131" s="718"/>
      <c r="G131" s="718"/>
      <c r="H131" s="718"/>
      <c r="I131" s="95"/>
      <c r="J131" s="718" t="s">
        <v>184</v>
      </c>
      <c r="K131" s="718"/>
      <c r="L131" s="718"/>
      <c r="M131" s="718"/>
      <c r="N131" s="718"/>
      <c r="O131" s="718"/>
      <c r="P131" s="718"/>
      <c r="Q131" s="718"/>
      <c r="R131" s="718"/>
      <c r="S131" s="718"/>
      <c r="T131" s="96"/>
      <c r="U131" s="97"/>
      <c r="V131" s="88"/>
      <c r="W131" s="88"/>
      <c r="X131" s="88"/>
      <c r="Y131" s="88"/>
    </row>
    <row r="132" spans="1:25" ht="38.25" x14ac:dyDescent="0.2">
      <c r="A132" s="98" t="s">
        <v>185</v>
      </c>
      <c r="B132" s="99" t="s">
        <v>186</v>
      </c>
      <c r="C132" s="99" t="s">
        <v>187</v>
      </c>
      <c r="D132" s="99" t="s">
        <v>188</v>
      </c>
      <c r="E132" s="99" t="s">
        <v>189</v>
      </c>
      <c r="F132" s="99" t="s">
        <v>190</v>
      </c>
      <c r="G132" s="99" t="s">
        <v>191</v>
      </c>
      <c r="H132" s="99" t="s">
        <v>192</v>
      </c>
      <c r="I132" s="100"/>
      <c r="J132" s="99" t="s">
        <v>193</v>
      </c>
      <c r="K132" s="99" t="s">
        <v>194</v>
      </c>
      <c r="L132" s="99" t="s">
        <v>195</v>
      </c>
      <c r="M132" s="99" t="s">
        <v>196</v>
      </c>
      <c r="N132" s="99" t="s">
        <v>197</v>
      </c>
      <c r="O132" s="99" t="s">
        <v>198</v>
      </c>
      <c r="P132" s="99" t="s">
        <v>199</v>
      </c>
      <c r="Q132" s="99" t="s">
        <v>200</v>
      </c>
      <c r="R132" s="99" t="s">
        <v>201</v>
      </c>
      <c r="S132" s="99" t="s">
        <v>202</v>
      </c>
      <c r="T132" s="100"/>
      <c r="U132" s="99" t="s">
        <v>203</v>
      </c>
      <c r="V132" s="88"/>
      <c r="W132" s="88"/>
      <c r="X132" s="88"/>
      <c r="Y132" s="88"/>
    </row>
    <row r="133" spans="1:25" x14ac:dyDescent="0.2">
      <c r="A133" s="101">
        <v>2008</v>
      </c>
      <c r="B133" s="102">
        <v>77.861345144510423</v>
      </c>
      <c r="C133" s="102">
        <v>78.349433502107743</v>
      </c>
      <c r="D133" s="102">
        <v>79.209266820541117</v>
      </c>
      <c r="E133" s="102">
        <v>79.123965357003911</v>
      </c>
      <c r="F133" s="102">
        <v>76.697165123240069</v>
      </c>
      <c r="G133" s="102">
        <v>85.260957162812062</v>
      </c>
      <c r="H133" s="102">
        <v>83.41255361044135</v>
      </c>
      <c r="I133" s="103"/>
      <c r="J133" s="80">
        <v>79.224471602399319</v>
      </c>
      <c r="K133" s="80">
        <v>79.469381413611472</v>
      </c>
      <c r="L133" s="80">
        <v>78.623438508151168</v>
      </c>
      <c r="M133" s="80">
        <v>78.301387816480485</v>
      </c>
      <c r="N133" s="80">
        <v>79.426949012166915</v>
      </c>
      <c r="O133" s="80">
        <v>80.04681475429625</v>
      </c>
      <c r="P133" s="80">
        <v>81.136737440787329</v>
      </c>
      <c r="Q133" s="80">
        <v>81.815389391340858</v>
      </c>
      <c r="R133" s="80">
        <v>82.471724985724236</v>
      </c>
      <c r="S133" s="80">
        <v>84.532734942342586</v>
      </c>
      <c r="T133" s="103"/>
      <c r="U133" s="103">
        <v>79.64691850708715</v>
      </c>
      <c r="V133" s="88"/>
      <c r="W133" s="88"/>
      <c r="X133" s="88"/>
      <c r="Y133" s="88"/>
    </row>
    <row r="134" spans="1:25" x14ac:dyDescent="0.2">
      <c r="A134" s="101">
        <v>2009</v>
      </c>
      <c r="B134" s="104">
        <v>78.323186064420526</v>
      </c>
      <c r="C134" s="104">
        <v>79.280614654949247</v>
      </c>
      <c r="D134" s="104">
        <v>80.176248724068842</v>
      </c>
      <c r="E134" s="104">
        <v>80.099473522645042</v>
      </c>
      <c r="F134" s="104">
        <v>77.751948768031255</v>
      </c>
      <c r="G134" s="104">
        <v>85.907745867430165</v>
      </c>
      <c r="H134" s="104">
        <v>85.069390144131063</v>
      </c>
      <c r="I134" s="103"/>
      <c r="J134" s="80">
        <v>80.199813866848672</v>
      </c>
      <c r="K134" s="80">
        <v>80.507094206702035</v>
      </c>
      <c r="L134" s="80">
        <v>79.515288586078967</v>
      </c>
      <c r="M134" s="80">
        <v>79.118079873506318</v>
      </c>
      <c r="N134" s="80">
        <v>80.299681513574697</v>
      </c>
      <c r="O134" s="80">
        <v>80.497188346927416</v>
      </c>
      <c r="P134" s="80">
        <v>81.543991643722691</v>
      </c>
      <c r="Q134" s="80">
        <v>83.897335109989015</v>
      </c>
      <c r="R134" s="80">
        <v>82.930310713384159</v>
      </c>
      <c r="S134" s="80">
        <v>85.918858883351078</v>
      </c>
      <c r="T134" s="103"/>
      <c r="U134" s="103">
        <v>80.54179605201756</v>
      </c>
    </row>
    <row r="135" spans="1:25" x14ac:dyDescent="0.2">
      <c r="A135" s="101">
        <v>2010</v>
      </c>
      <c r="B135" s="104">
        <v>81.06809177182997</v>
      </c>
      <c r="C135" s="104">
        <v>81.28023628586476</v>
      </c>
      <c r="D135" s="104">
        <v>81.710949215078458</v>
      </c>
      <c r="E135" s="104">
        <v>81.764880102196571</v>
      </c>
      <c r="F135" s="104">
        <v>80.27452607345343</v>
      </c>
      <c r="G135" s="104">
        <v>86.580232205105446</v>
      </c>
      <c r="H135" s="104">
        <v>85.996153111855506</v>
      </c>
      <c r="I135" s="103"/>
      <c r="J135" s="80">
        <v>81.90982991462198</v>
      </c>
      <c r="K135" s="80">
        <v>81.554212875599433</v>
      </c>
      <c r="L135" s="80">
        <v>81.695255073339325</v>
      </c>
      <c r="M135" s="80">
        <v>81.385712278995044</v>
      </c>
      <c r="N135" s="80">
        <v>82.159765308398875</v>
      </c>
      <c r="O135" s="80">
        <v>82.18981210483264</v>
      </c>
      <c r="P135" s="80">
        <v>82.522772798548985</v>
      </c>
      <c r="Q135" s="80">
        <v>84.837371989246179</v>
      </c>
      <c r="R135" s="80">
        <v>82.763335862681231</v>
      </c>
      <c r="S135" s="80">
        <v>88.865369439287448</v>
      </c>
      <c r="T135" s="103"/>
      <c r="U135" s="103">
        <v>82.331090581465574</v>
      </c>
    </row>
    <row r="136" spans="1:25" x14ac:dyDescent="0.2">
      <c r="A136" s="105">
        <v>2011</v>
      </c>
      <c r="B136" s="106">
        <v>81.342160028613065</v>
      </c>
      <c r="C136" s="106">
        <v>81.749088276981738</v>
      </c>
      <c r="D136" s="106">
        <v>82.407278425342867</v>
      </c>
      <c r="E136" s="106">
        <v>82.4605317096498</v>
      </c>
      <c r="F136" s="106">
        <v>81.001988218254269</v>
      </c>
      <c r="G136" s="106">
        <v>84.889343390139132</v>
      </c>
      <c r="H136" s="106">
        <v>84.68925266197644</v>
      </c>
      <c r="I136" s="107"/>
      <c r="J136" s="108">
        <v>81.888946287833633</v>
      </c>
      <c r="K136" s="108">
        <v>82.254437599223593</v>
      </c>
      <c r="L136" s="108">
        <v>82.063642530966149</v>
      </c>
      <c r="M136" s="108">
        <v>81.77643270936403</v>
      </c>
      <c r="N136" s="108">
        <v>82.621883151186864</v>
      </c>
      <c r="O136" s="108">
        <v>82.463541327705599</v>
      </c>
      <c r="P136" s="108">
        <v>82.525358225544423</v>
      </c>
      <c r="Q136" s="108">
        <v>84.319292269104992</v>
      </c>
      <c r="R136" s="108">
        <v>83.481993982848181</v>
      </c>
      <c r="S136" s="108">
        <v>85.544850505088931</v>
      </c>
      <c r="T136" s="107"/>
      <c r="U136" s="107">
        <v>82.475674800225747</v>
      </c>
    </row>
    <row r="137" spans="1:25" ht="14.25" x14ac:dyDescent="0.2">
      <c r="A137" s="109" t="s">
        <v>204</v>
      </c>
      <c r="B137" s="110">
        <v>78.281498472747003</v>
      </c>
      <c r="C137" s="110">
        <v>78.865828226691306</v>
      </c>
      <c r="D137" s="110">
        <v>79.766695646718802</v>
      </c>
      <c r="E137" s="110">
        <v>80.054584332430395</v>
      </c>
      <c r="F137" s="110">
        <v>78.457436945575196</v>
      </c>
      <c r="G137" s="110">
        <v>81.325011945756273</v>
      </c>
      <c r="H137" s="110">
        <v>81.163384616289406</v>
      </c>
      <c r="I137" s="110"/>
      <c r="J137" s="110">
        <v>79.123622387834502</v>
      </c>
      <c r="K137" s="110">
        <v>79.691695357659995</v>
      </c>
      <c r="L137" s="110">
        <v>79.303872252960801</v>
      </c>
      <c r="M137" s="110">
        <v>79.221349706886599</v>
      </c>
      <c r="N137" s="110">
        <v>78.890691260521194</v>
      </c>
      <c r="O137" s="110">
        <v>79.359583568606496</v>
      </c>
      <c r="P137" s="110">
        <v>78.355189180729298</v>
      </c>
      <c r="Q137" s="110">
        <v>78.641380718954096</v>
      </c>
      <c r="R137" s="110">
        <v>78.850262643433894</v>
      </c>
      <c r="S137" s="110">
        <v>82.291911903577997</v>
      </c>
      <c r="T137" s="111"/>
      <c r="U137" s="112">
        <v>79.36710692854551</v>
      </c>
    </row>
    <row r="138" spans="1:25" x14ac:dyDescent="0.2">
      <c r="A138" s="101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13"/>
      <c r="U138" s="114"/>
    </row>
    <row r="139" spans="1:25" ht="13.5" thickBot="1" x14ac:dyDescent="0.25">
      <c r="A139" s="115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7"/>
      <c r="U139" s="118"/>
    </row>
    <row r="140" spans="1:25" ht="13.5" thickTop="1" x14ac:dyDescent="0.2">
      <c r="A140" s="101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13"/>
      <c r="U140" s="114"/>
    </row>
    <row r="141" spans="1:25" x14ac:dyDescent="0.2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</row>
    <row r="142" spans="1:25" x14ac:dyDescent="0.2">
      <c r="A142" s="87" t="s">
        <v>205</v>
      </c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</row>
    <row r="143" spans="1:25" x14ac:dyDescent="0.2">
      <c r="A143" s="87" t="s">
        <v>206</v>
      </c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</row>
    <row r="144" spans="1:25" x14ac:dyDescent="0.2">
      <c r="A144" s="119" t="s">
        <v>207</v>
      </c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</row>
  </sheetData>
  <mergeCells count="3">
    <mergeCell ref="A63:B65"/>
    <mergeCell ref="B131:H131"/>
    <mergeCell ref="J131:S131"/>
  </mergeCells>
  <hyperlinks>
    <hyperlink ref="K20" r:id="rId1"/>
    <hyperlink ref="E64" r:id="rId2"/>
    <hyperlink ref="A130" location="Title!A1" display="Return to Title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09"/>
  <sheetViews>
    <sheetView workbookViewId="0">
      <selection activeCell="C26" sqref="C26"/>
    </sheetView>
  </sheetViews>
  <sheetFormatPr defaultColWidth="8.875" defaultRowHeight="12.75" x14ac:dyDescent="0.2"/>
  <cols>
    <col min="1" max="1" width="32.375" style="10" customWidth="1"/>
    <col min="2" max="2" width="14.5" style="10" customWidth="1"/>
    <col min="3" max="3" width="40.625" style="10" customWidth="1"/>
    <col min="4" max="4" width="10.875" style="10" bestFit="1" customWidth="1"/>
    <col min="5" max="5" width="11.875" style="10" customWidth="1"/>
    <col min="6" max="7" width="9.625" style="10" bestFit="1" customWidth="1"/>
    <col min="8" max="8" width="10.375" style="10" customWidth="1"/>
    <col min="9" max="9" width="9.625" style="10" bestFit="1" customWidth="1"/>
    <col min="10" max="10" width="10.125" style="10" bestFit="1" customWidth="1"/>
    <col min="11" max="45" width="9.625" style="10" bestFit="1" customWidth="1"/>
    <col min="46" max="53" width="8.875" style="10" bestFit="1" customWidth="1"/>
    <col min="54" max="54" width="8.875" style="10" customWidth="1"/>
    <col min="55" max="55" width="8.875" style="10" bestFit="1" customWidth="1"/>
    <col min="56" max="16384" width="8.875" style="10"/>
  </cols>
  <sheetData>
    <row r="1" spans="1:4" ht="15" x14ac:dyDescent="0.25">
      <c r="A1" s="7" t="s">
        <v>93</v>
      </c>
      <c r="B1" s="7"/>
      <c r="C1" s="8"/>
      <c r="D1" s="9"/>
    </row>
    <row r="2" spans="1:4" ht="15" x14ac:dyDescent="0.25">
      <c r="A2" s="11" t="s">
        <v>208</v>
      </c>
      <c r="B2" s="11"/>
      <c r="C2" s="8"/>
      <c r="D2" s="9"/>
    </row>
    <row r="3" spans="1:4" ht="15" x14ac:dyDescent="0.25">
      <c r="A3" s="11" t="s">
        <v>209</v>
      </c>
      <c r="B3" s="11"/>
      <c r="C3" s="8"/>
      <c r="D3" s="9"/>
    </row>
    <row r="4" spans="1:4" ht="15" x14ac:dyDescent="0.25">
      <c r="A4" s="11"/>
      <c r="B4" s="11"/>
      <c r="C4" s="8"/>
      <c r="D4" s="9"/>
    </row>
    <row r="5" spans="1:4" ht="15" x14ac:dyDescent="0.25">
      <c r="A5" s="7" t="s">
        <v>96</v>
      </c>
      <c r="B5" s="7"/>
      <c r="C5" s="8"/>
      <c r="D5" s="9"/>
    </row>
    <row r="6" spans="1:4" ht="15" x14ac:dyDescent="0.25">
      <c r="A6" s="12">
        <v>1</v>
      </c>
      <c r="B6" s="12"/>
      <c r="C6" s="12" t="s">
        <v>97</v>
      </c>
      <c r="D6" s="9"/>
    </row>
    <row r="7" spans="1:4" ht="15" x14ac:dyDescent="0.25">
      <c r="A7" s="10">
        <v>2</v>
      </c>
      <c r="C7" s="12" t="s">
        <v>210</v>
      </c>
      <c r="D7" s="9"/>
    </row>
    <row r="8" spans="1:4" ht="15" x14ac:dyDescent="0.25">
      <c r="A8" s="12">
        <v>3</v>
      </c>
      <c r="B8" s="12"/>
      <c r="C8" s="11" t="s">
        <v>211</v>
      </c>
      <c r="D8" s="9"/>
    </row>
    <row r="9" spans="1:4" ht="15" x14ac:dyDescent="0.25">
      <c r="A9" s="10">
        <v>4</v>
      </c>
      <c r="C9" s="11" t="s">
        <v>212</v>
      </c>
      <c r="D9" s="9"/>
    </row>
    <row r="10" spans="1:4" ht="15" x14ac:dyDescent="0.25">
      <c r="A10" s="12">
        <v>5</v>
      </c>
      <c r="B10" s="12"/>
      <c r="C10" s="11" t="s">
        <v>213</v>
      </c>
      <c r="D10" s="9"/>
    </row>
    <row r="11" spans="1:4" ht="15" x14ac:dyDescent="0.25">
      <c r="A11" s="10">
        <v>6</v>
      </c>
      <c r="C11" s="11" t="s">
        <v>214</v>
      </c>
      <c r="D11" s="9"/>
    </row>
    <row r="12" spans="1:4" ht="15" x14ac:dyDescent="0.25">
      <c r="A12" s="12">
        <v>7</v>
      </c>
      <c r="B12" s="12"/>
      <c r="C12" s="11" t="s">
        <v>215</v>
      </c>
      <c r="D12" s="9"/>
    </row>
    <row r="13" spans="1:4" ht="15" x14ac:dyDescent="0.25">
      <c r="A13" s="10">
        <v>8</v>
      </c>
      <c r="C13" s="11" t="s">
        <v>216</v>
      </c>
      <c r="D13" s="9"/>
    </row>
    <row r="14" spans="1:4" ht="15" x14ac:dyDescent="0.25">
      <c r="A14" s="7" t="s">
        <v>101</v>
      </c>
      <c r="B14" s="7"/>
      <c r="C14" s="8"/>
      <c r="D14" s="9"/>
    </row>
    <row r="15" spans="1:4" ht="15" x14ac:dyDescent="0.25">
      <c r="A15" s="8"/>
      <c r="B15" s="8"/>
      <c r="C15" s="120" t="s">
        <v>217</v>
      </c>
      <c r="D15" s="9"/>
    </row>
    <row r="16" spans="1:4" ht="15" x14ac:dyDescent="0.25">
      <c r="A16" s="9"/>
      <c r="B16" s="9"/>
      <c r="C16" s="17"/>
      <c r="D16" s="9"/>
    </row>
    <row r="17" spans="1:59" ht="15" x14ac:dyDescent="0.25">
      <c r="C17" s="17"/>
      <c r="D17" s="9"/>
    </row>
    <row r="18" spans="1:59" x14ac:dyDescent="0.2">
      <c r="A18" s="15" t="s">
        <v>103</v>
      </c>
      <c r="B18" s="15"/>
    </row>
    <row r="19" spans="1:59" ht="15" x14ac:dyDescent="0.25">
      <c r="A19" s="10" t="s">
        <v>218</v>
      </c>
      <c r="C19" s="17" t="s">
        <v>105</v>
      </c>
    </row>
    <row r="20" spans="1:59" ht="15" x14ac:dyDescent="0.25">
      <c r="A20" s="16" t="s">
        <v>108</v>
      </c>
      <c r="B20" s="16"/>
      <c r="C20" s="17" t="s">
        <v>109</v>
      </c>
    </row>
    <row r="21" spans="1:59" ht="15" x14ac:dyDescent="0.25">
      <c r="A21" s="16" t="s">
        <v>115</v>
      </c>
      <c r="B21" s="16"/>
      <c r="C21" s="17" t="s">
        <v>116</v>
      </c>
    </row>
    <row r="22" spans="1:59" ht="15" x14ac:dyDescent="0.25">
      <c r="A22" s="16" t="s">
        <v>219</v>
      </c>
      <c r="B22" s="16"/>
      <c r="C22" s="17" t="s">
        <v>220</v>
      </c>
      <c r="I22" s="10" t="s">
        <v>221</v>
      </c>
    </row>
    <row r="23" spans="1:59" ht="15" x14ac:dyDescent="0.25">
      <c r="A23" s="16" t="s">
        <v>222</v>
      </c>
      <c r="B23" s="16"/>
      <c r="C23" s="17" t="s">
        <v>223</v>
      </c>
      <c r="I23" s="121" t="s">
        <v>221</v>
      </c>
      <c r="L23" s="16" t="s">
        <v>224</v>
      </c>
    </row>
    <row r="24" spans="1:59" ht="15" x14ac:dyDescent="0.25">
      <c r="A24" s="16" t="s">
        <v>225</v>
      </c>
      <c r="B24" s="16"/>
      <c r="C24" s="17" t="s">
        <v>226</v>
      </c>
    </row>
    <row r="25" spans="1:59" ht="15" x14ac:dyDescent="0.25">
      <c r="A25" s="16" t="s">
        <v>115</v>
      </c>
      <c r="B25" s="16"/>
      <c r="C25" s="17" t="s">
        <v>227</v>
      </c>
    </row>
    <row r="26" spans="1:59" ht="15" x14ac:dyDescent="0.25">
      <c r="A26" s="16" t="s">
        <v>228</v>
      </c>
      <c r="B26" s="16"/>
      <c r="C26" s="17" t="s">
        <v>229</v>
      </c>
    </row>
    <row r="27" spans="1:59" ht="15" x14ac:dyDescent="0.25">
      <c r="A27" s="16" t="s">
        <v>230</v>
      </c>
      <c r="B27" s="16"/>
      <c r="C27" s="122" t="s">
        <v>231</v>
      </c>
      <c r="I27" s="10" t="s">
        <v>232</v>
      </c>
      <c r="J27" s="16"/>
      <c r="L27" s="121"/>
    </row>
    <row r="28" spans="1:59" x14ac:dyDescent="0.2">
      <c r="C28" s="16" t="s">
        <v>233</v>
      </c>
      <c r="E28" s="10" t="s">
        <v>234</v>
      </c>
      <c r="I28" s="10" t="s">
        <v>235</v>
      </c>
    </row>
    <row r="29" spans="1:59" x14ac:dyDescent="0.2">
      <c r="C29" s="10" t="s">
        <v>236</v>
      </c>
    </row>
    <row r="31" spans="1:59" x14ac:dyDescent="0.2">
      <c r="A31" s="15" t="s">
        <v>117</v>
      </c>
      <c r="B31" s="15"/>
    </row>
    <row r="32" spans="1:59" x14ac:dyDescent="0.2">
      <c r="A32" s="21" t="s">
        <v>237</v>
      </c>
      <c r="B32" s="21"/>
      <c r="C32" s="22"/>
      <c r="D32" s="23">
        <v>1960</v>
      </c>
      <c r="E32" s="23">
        <v>1961</v>
      </c>
      <c r="F32" s="23">
        <v>1962</v>
      </c>
      <c r="G32" s="23">
        <v>1963</v>
      </c>
      <c r="H32" s="23">
        <v>1964</v>
      </c>
      <c r="I32" s="23">
        <v>1965</v>
      </c>
      <c r="J32" s="23">
        <v>1966</v>
      </c>
      <c r="K32" s="23">
        <v>1967</v>
      </c>
      <c r="L32" s="23">
        <v>1968</v>
      </c>
      <c r="M32" s="23">
        <v>1969</v>
      </c>
      <c r="N32" s="23">
        <v>1970</v>
      </c>
      <c r="O32" s="23">
        <v>1971</v>
      </c>
      <c r="P32" s="23">
        <v>1972</v>
      </c>
      <c r="Q32" s="23">
        <v>1973</v>
      </c>
      <c r="R32" s="23">
        <v>1974</v>
      </c>
      <c r="S32" s="23">
        <v>1975</v>
      </c>
      <c r="T32" s="23">
        <v>1976</v>
      </c>
      <c r="U32" s="23">
        <v>1977</v>
      </c>
      <c r="V32" s="23">
        <v>1978</v>
      </c>
      <c r="W32" s="23">
        <v>1979</v>
      </c>
      <c r="X32" s="23">
        <v>1980</v>
      </c>
      <c r="Y32" s="23">
        <v>1981</v>
      </c>
      <c r="Z32" s="23">
        <v>1982</v>
      </c>
      <c r="AA32" s="23">
        <v>1983</v>
      </c>
      <c r="AB32" s="23">
        <v>1984</v>
      </c>
      <c r="AC32" s="23">
        <v>1985</v>
      </c>
      <c r="AD32" s="23">
        <v>1986</v>
      </c>
      <c r="AE32" s="23">
        <v>1987</v>
      </c>
      <c r="AF32" s="23">
        <v>1988</v>
      </c>
      <c r="AG32" s="23">
        <v>1989</v>
      </c>
      <c r="AH32" s="23">
        <v>1990</v>
      </c>
      <c r="AI32" s="23">
        <v>1991</v>
      </c>
      <c r="AJ32" s="23">
        <v>1992</v>
      </c>
      <c r="AK32" s="23">
        <v>1993</v>
      </c>
      <c r="AL32" s="23">
        <v>1994</v>
      </c>
      <c r="AM32" s="23">
        <v>1995</v>
      </c>
      <c r="AN32" s="23">
        <v>1996</v>
      </c>
      <c r="AO32" s="23">
        <v>1997</v>
      </c>
      <c r="AP32" s="23">
        <v>1998</v>
      </c>
      <c r="AQ32" s="23">
        <v>1999</v>
      </c>
      <c r="AR32" s="23">
        <v>2000</v>
      </c>
      <c r="AS32" s="23">
        <v>2001</v>
      </c>
      <c r="AT32" s="23">
        <v>2002</v>
      </c>
      <c r="AU32" s="23">
        <v>2003</v>
      </c>
      <c r="AV32" s="23">
        <v>2004</v>
      </c>
      <c r="AW32" s="23">
        <v>2005</v>
      </c>
      <c r="AX32" s="23">
        <v>2006</v>
      </c>
      <c r="AY32" s="23">
        <v>2007</v>
      </c>
      <c r="AZ32" s="23">
        <v>2008</v>
      </c>
      <c r="BA32" s="23">
        <v>2009</v>
      </c>
      <c r="BB32" s="23">
        <v>2010</v>
      </c>
      <c r="BC32" s="23">
        <v>2011</v>
      </c>
      <c r="BD32" s="23">
        <v>2012</v>
      </c>
      <c r="BE32" s="23">
        <v>2013</v>
      </c>
      <c r="BF32" s="23">
        <v>2014</v>
      </c>
      <c r="BG32" s="23">
        <v>2015</v>
      </c>
    </row>
    <row r="33" spans="1:59" ht="15.75" x14ac:dyDescent="0.25">
      <c r="A33" s="21" t="s">
        <v>238</v>
      </c>
      <c r="B33" s="21"/>
      <c r="C33" s="24" t="s">
        <v>239</v>
      </c>
      <c r="D33" s="25">
        <f>D118</f>
        <v>0.19409293235047742</v>
      </c>
      <c r="E33" s="25">
        <f t="shared" ref="E33:BF33" si="0">E118</f>
        <v>0.20627143218667282</v>
      </c>
      <c r="F33" s="25">
        <f t="shared" si="0"/>
        <v>0.2054957367560129</v>
      </c>
      <c r="G33" s="25">
        <f t="shared" si="0"/>
        <v>0.21481746514198144</v>
      </c>
      <c r="H33" s="25">
        <f t="shared" si="0"/>
        <v>0.22320354830840505</v>
      </c>
      <c r="I33" s="25">
        <f t="shared" si="0"/>
        <v>0.22734833714194524</v>
      </c>
      <c r="J33" s="25">
        <f t="shared" si="0"/>
        <v>0.22611190762902386</v>
      </c>
      <c r="K33" s="25">
        <f t="shared" si="0"/>
        <v>0.22859671419927494</v>
      </c>
      <c r="L33" s="25">
        <f t="shared" si="0"/>
        <v>0.22974335176670307</v>
      </c>
      <c r="M33" s="25">
        <f t="shared" si="0"/>
        <v>0.22518514575722418</v>
      </c>
      <c r="N33" s="25">
        <f t="shared" si="0"/>
        <v>0.2262996186872831</v>
      </c>
      <c r="O33" s="25">
        <f t="shared" si="0"/>
        <v>0.22833829627944799</v>
      </c>
      <c r="P33" s="25">
        <f t="shared" si="0"/>
        <v>0.25120815022645188</v>
      </c>
      <c r="Q33" s="25">
        <f t="shared" si="0"/>
        <v>0.20233881257167521</v>
      </c>
      <c r="R33" s="25">
        <f t="shared" si="0"/>
        <v>0.19558037372077283</v>
      </c>
      <c r="S33" s="25">
        <f t="shared" si="0"/>
        <v>0.17742520139703846</v>
      </c>
      <c r="T33" s="25">
        <f t="shared" si="0"/>
        <v>0.16904907925122825</v>
      </c>
      <c r="U33" s="25">
        <f t="shared" si="0"/>
        <v>0.17766811749362474</v>
      </c>
      <c r="V33" s="25">
        <f t="shared" si="0"/>
        <v>0.17627535028600769</v>
      </c>
      <c r="W33" s="25">
        <f t="shared" si="0"/>
        <v>0.1738562435173453</v>
      </c>
      <c r="X33" s="25">
        <f t="shared" si="0"/>
        <v>0.16591137470405715</v>
      </c>
      <c r="Y33" s="25">
        <f t="shared" si="0"/>
        <v>0.20014710384997583</v>
      </c>
      <c r="Z33" s="25">
        <f t="shared" si="0"/>
        <v>0.20252688969653582</v>
      </c>
      <c r="AA33" s="25">
        <f t="shared" si="0"/>
        <v>0.22116167538748951</v>
      </c>
      <c r="AB33" s="25">
        <f t="shared" si="0"/>
        <v>0.226209111305226</v>
      </c>
      <c r="AC33" s="25">
        <f t="shared" si="0"/>
        <v>0.23385952104919383</v>
      </c>
      <c r="AD33" s="25">
        <f t="shared" si="0"/>
        <v>0.24811099543109114</v>
      </c>
      <c r="AE33" s="25">
        <f t="shared" si="0"/>
        <v>0.25841585030743713</v>
      </c>
      <c r="AF33" s="25">
        <f t="shared" si="0"/>
        <v>0.27110864612627583</v>
      </c>
      <c r="AG33" s="25">
        <f t="shared" si="0"/>
        <v>0.25597942637861681</v>
      </c>
      <c r="AH33" s="25">
        <f t="shared" si="0"/>
        <v>0.26962667265217105</v>
      </c>
      <c r="AI33" s="25">
        <f t="shared" si="0"/>
        <v>0.26995740806983159</v>
      </c>
      <c r="AJ33" s="25">
        <f t="shared" si="0"/>
        <v>0.27656000847733203</v>
      </c>
      <c r="AK33" s="25">
        <f t="shared" si="0"/>
        <v>0.28274027286482434</v>
      </c>
      <c r="AL33" s="25">
        <f t="shared" si="0"/>
        <v>0.28838385880763134</v>
      </c>
      <c r="AM33" s="25">
        <f t="shared" si="0"/>
        <v>0.2917495512144781</v>
      </c>
      <c r="AN33" s="25">
        <f t="shared" si="0"/>
        <v>0.30343833091974798</v>
      </c>
      <c r="AO33" s="25">
        <f t="shared" si="0"/>
        <v>0.30525015449234133</v>
      </c>
      <c r="AP33" s="25">
        <f t="shared" si="0"/>
        <v>0.30158627734238591</v>
      </c>
      <c r="AQ33" s="25">
        <f t="shared" si="0"/>
        <v>0.29779710454921354</v>
      </c>
      <c r="AR33" s="25">
        <f t="shared" si="0"/>
        <v>0.31203987812952272</v>
      </c>
      <c r="AS33" s="25">
        <f t="shared" si="0"/>
        <v>0.30933277841878032</v>
      </c>
      <c r="AT33" s="25">
        <f t="shared" si="0"/>
        <v>0.32483808636526884</v>
      </c>
      <c r="AU33" s="25">
        <f t="shared" si="0"/>
        <v>0.31545638138613485</v>
      </c>
      <c r="AV33" s="25">
        <f t="shared" si="0"/>
        <v>0.32584692904524387</v>
      </c>
      <c r="AW33" s="25">
        <f t="shared" si="0"/>
        <v>0.32615237167736616</v>
      </c>
      <c r="AX33" s="25">
        <f t="shared" si="0"/>
        <v>0.33126077036243717</v>
      </c>
      <c r="AY33" s="25">
        <f t="shared" si="0"/>
        <v>0.34744393281735914</v>
      </c>
      <c r="AZ33" s="25">
        <f t="shared" si="0"/>
        <v>0.34225868659950903</v>
      </c>
      <c r="BA33" s="25">
        <f t="shared" si="0"/>
        <v>0.33758133226104886</v>
      </c>
      <c r="BB33" s="25">
        <f t="shared" si="0"/>
        <v>0.32020376831029185</v>
      </c>
      <c r="BC33" s="27">
        <f t="shared" si="0"/>
        <v>0.31764906549669025</v>
      </c>
      <c r="BD33" s="27">
        <f t="shared" si="0"/>
        <v>0.33010039428546933</v>
      </c>
      <c r="BE33" s="27">
        <f t="shared" si="0"/>
        <v>0.36102716057826911</v>
      </c>
      <c r="BF33" s="27">
        <f t="shared" si="0"/>
        <v>0.3713566812472352</v>
      </c>
      <c r="BG33" s="27"/>
    </row>
    <row r="34" spans="1:59" ht="15.75" x14ac:dyDescent="0.25">
      <c r="A34" s="21" t="s">
        <v>238</v>
      </c>
      <c r="B34" s="21"/>
      <c r="C34" s="24" t="s">
        <v>240</v>
      </c>
      <c r="D34" s="25">
        <f>Q290</f>
        <v>0.33419465977605506</v>
      </c>
      <c r="E34" s="25">
        <f>Q291</f>
        <v>0.33972506785745554</v>
      </c>
      <c r="F34" s="25">
        <f>Q292</f>
        <v>0.34544159544159542</v>
      </c>
      <c r="G34" s="25">
        <f>Q293</f>
        <v>0.35135379878656164</v>
      </c>
      <c r="H34" s="25">
        <f>Q294</f>
        <v>0.35747189976045701</v>
      </c>
      <c r="I34" s="25">
        <f>Q295</f>
        <v>0.36380684481950315</v>
      </c>
      <c r="J34" s="25">
        <f>Q296</f>
        <v>0.37037037037037046</v>
      </c>
      <c r="K34" s="25">
        <f>Q297</f>
        <v>0.37717507533780514</v>
      </c>
      <c r="L34" s="25">
        <f>Q298</f>
        <v>0.38423450188156089</v>
      </c>
      <c r="M34" s="25">
        <f>Q299</f>
        <v>0.39156322535069155</v>
      </c>
      <c r="N34" s="25">
        <f>Q300</f>
        <v>0.39917695473251025</v>
      </c>
      <c r="O34" s="25">
        <f>Q301</f>
        <v>0.40479916536254557</v>
      </c>
      <c r="P34" s="25">
        <f>Q302</f>
        <v>0.41058201058201055</v>
      </c>
      <c r="Q34" s="25">
        <f>Q303</f>
        <v>0.41653247450348896</v>
      </c>
      <c r="R34" s="25">
        <f>Q304</f>
        <v>0.42265795206971674</v>
      </c>
      <c r="S34" s="25">
        <f>Q305</f>
        <v>0.4289662797125483</v>
      </c>
      <c r="T34" s="25">
        <f>Q306</f>
        <v>0.43546576879910204</v>
      </c>
      <c r="U34" s="25">
        <f>Q307</f>
        <v>0.44216524216524211</v>
      </c>
      <c r="V34" s="25">
        <f>Q308</f>
        <v>0.44907407407407401</v>
      </c>
      <c r="W34" s="25">
        <f>Q309</f>
        <v>0.45620223398001175</v>
      </c>
      <c r="X34" s="25">
        <f>Q310</f>
        <v>0.46356033452807643</v>
      </c>
      <c r="Y34" s="25">
        <f>Q311</f>
        <v>0.46885384568908223</v>
      </c>
      <c r="Z34" s="25">
        <f>Q312</f>
        <v>0.47426964918714098</v>
      </c>
      <c r="AA34" s="25">
        <f>Q313</f>
        <v>0.47981203239967846</v>
      </c>
      <c r="AB34" s="25">
        <f>Q314</f>
        <v>0.48548548548548554</v>
      </c>
      <c r="AC34" s="25">
        <f>Q315</f>
        <v>0.49129471351693582</v>
      </c>
      <c r="AD34" s="25">
        <f>Q316</f>
        <v>0.49724464949378455</v>
      </c>
      <c r="AE34" s="25">
        <f>Q317</f>
        <v>0.50334046831419876</v>
      </c>
      <c r="AF34" s="25">
        <f>Q318</f>
        <v>0.50958760178618345</v>
      </c>
      <c r="AG34" s="25">
        <f>Q319</f>
        <v>0.51599175477092907</v>
      </c>
      <c r="AH34" s="25">
        <f>Q320</f>
        <v>0.52255892255892256</v>
      </c>
      <c r="AI34" s="25">
        <f>Q321</f>
        <v>0.52735304111450898</v>
      </c>
      <c r="AJ34" s="25">
        <f>Q322</f>
        <v>0.53223593964334692</v>
      </c>
      <c r="AK34" s="25">
        <f>Q323</f>
        <v>0.53721010730356511</v>
      </c>
      <c r="AL34" s="25">
        <f>Q324</f>
        <v>0.54227812718378754</v>
      </c>
      <c r="AM34" s="25">
        <f>Q325</f>
        <v>0.5474426807760141</v>
      </c>
      <c r="AN34" s="25">
        <f>Q326</f>
        <v>0.55270655270655267</v>
      </c>
      <c r="AO34" s="25">
        <f>Q327</f>
        <v>0.55807263574253851</v>
      </c>
      <c r="AP34" s="25">
        <f>Q328</f>
        <v>0.56354393609295561</v>
      </c>
      <c r="AQ34" s="25">
        <f>Q329</f>
        <v>0.56912357902456912</v>
      </c>
      <c r="AR34" s="25">
        <f>Q330</f>
        <v>0.57481481481481478</v>
      </c>
      <c r="AS34" s="25">
        <f>Q331</f>
        <v>0.57945041816009546</v>
      </c>
      <c r="AT34" s="25">
        <f>Q332</f>
        <v>0.58416139716952709</v>
      </c>
      <c r="AU34" s="25">
        <f>Q333</f>
        <v>0.58894960534304786</v>
      </c>
      <c r="AV34" s="25">
        <f>Q334</f>
        <v>0.59381695745332097</v>
      </c>
      <c r="AW34" s="25">
        <f>Q335</f>
        <v>0.59876543209876532</v>
      </c>
      <c r="AX34" s="25">
        <f>Q336</f>
        <v>0.60379707438530961</v>
      </c>
      <c r="AY34" s="25">
        <f>Q337</f>
        <v>0.60891399874450702</v>
      </c>
      <c r="AZ34" s="25">
        <f>Q338</f>
        <v>0.61411839189616946</v>
      </c>
      <c r="BA34" s="25">
        <f>Q339</f>
        <v>0.61941251596423985</v>
      </c>
      <c r="BB34" s="25">
        <f>Q340</f>
        <v>0.62479871175523338</v>
      </c>
      <c r="BC34" s="27">
        <f>Q341</f>
        <v>0.63027940220922662</v>
      </c>
      <c r="BD34" s="27">
        <f>Q342</f>
        <v>0.63585709603408702</v>
      </c>
      <c r="BE34" s="27">
        <f>Q343</f>
        <v>0.64153439153439162</v>
      </c>
      <c r="BF34" s="27">
        <f>Q344</f>
        <v>0.64731398064731394</v>
      </c>
      <c r="BG34" s="27"/>
    </row>
    <row r="35" spans="1:59" ht="15.75" x14ac:dyDescent="0.25">
      <c r="A35" s="21" t="s">
        <v>238</v>
      </c>
      <c r="B35" s="21"/>
      <c r="C35" s="24" t="s">
        <v>241</v>
      </c>
      <c r="D35" s="25">
        <f>(D33+D34)/2</f>
        <v>0.26414379606326621</v>
      </c>
      <c r="E35" s="25">
        <f t="shared" ref="E35:BA35" si="1">(E33+E34)/2</f>
        <v>0.27299825002206418</v>
      </c>
      <c r="F35" s="25">
        <f t="shared" si="1"/>
        <v>0.27546866609880416</v>
      </c>
      <c r="G35" s="25">
        <f t="shared" si="1"/>
        <v>0.28308563196427156</v>
      </c>
      <c r="H35" s="25">
        <f t="shared" si="1"/>
        <v>0.29033772403443103</v>
      </c>
      <c r="I35" s="25">
        <f t="shared" si="1"/>
        <v>0.29557759098072423</v>
      </c>
      <c r="J35" s="25">
        <f t="shared" si="1"/>
        <v>0.29824113899969718</v>
      </c>
      <c r="K35" s="25">
        <f t="shared" si="1"/>
        <v>0.30288589476854005</v>
      </c>
      <c r="L35" s="25">
        <f t="shared" si="1"/>
        <v>0.30698892682413198</v>
      </c>
      <c r="M35" s="25">
        <f t="shared" si="1"/>
        <v>0.30837418555395785</v>
      </c>
      <c r="N35" s="25">
        <f t="shared" si="1"/>
        <v>0.31273828670989667</v>
      </c>
      <c r="O35" s="25">
        <f t="shared" si="1"/>
        <v>0.31656873082099679</v>
      </c>
      <c r="P35" s="25">
        <f t="shared" si="1"/>
        <v>0.33089508040423121</v>
      </c>
      <c r="Q35" s="25">
        <f t="shared" si="1"/>
        <v>0.30943564353758207</v>
      </c>
      <c r="R35" s="25">
        <f t="shared" si="1"/>
        <v>0.30911916289524477</v>
      </c>
      <c r="S35" s="25">
        <f t="shared" si="1"/>
        <v>0.30319574055479337</v>
      </c>
      <c r="T35" s="25">
        <f t="shared" si="1"/>
        <v>0.30225742402516514</v>
      </c>
      <c r="U35" s="25">
        <f t="shared" si="1"/>
        <v>0.30991667982943344</v>
      </c>
      <c r="V35" s="25">
        <f t="shared" si="1"/>
        <v>0.31267471218004084</v>
      </c>
      <c r="W35" s="25">
        <f t="shared" si="1"/>
        <v>0.3150292387486785</v>
      </c>
      <c r="X35" s="25">
        <f t="shared" si="1"/>
        <v>0.31473585461606679</v>
      </c>
      <c r="Y35" s="25">
        <f t="shared" si="1"/>
        <v>0.33450047476952904</v>
      </c>
      <c r="Z35" s="25">
        <f t="shared" si="1"/>
        <v>0.33839826944183837</v>
      </c>
      <c r="AA35" s="25">
        <f t="shared" si="1"/>
        <v>0.35048685389358397</v>
      </c>
      <c r="AB35" s="25">
        <f t="shared" si="1"/>
        <v>0.35584729839535578</v>
      </c>
      <c r="AC35" s="25">
        <f t="shared" si="1"/>
        <v>0.36257711728306485</v>
      </c>
      <c r="AD35" s="25">
        <f t="shared" si="1"/>
        <v>0.37267782246243786</v>
      </c>
      <c r="AE35" s="25">
        <f t="shared" si="1"/>
        <v>0.38087815931081792</v>
      </c>
      <c r="AF35" s="25">
        <f t="shared" si="1"/>
        <v>0.39034812395622964</v>
      </c>
      <c r="AG35" s="25">
        <f t="shared" si="1"/>
        <v>0.38598559057477294</v>
      </c>
      <c r="AH35" s="25">
        <f t="shared" si="1"/>
        <v>0.39609279760554683</v>
      </c>
      <c r="AI35" s="25">
        <f t="shared" si="1"/>
        <v>0.39865522459217029</v>
      </c>
      <c r="AJ35" s="25">
        <f t="shared" si="1"/>
        <v>0.4043979740603395</v>
      </c>
      <c r="AK35" s="25">
        <f t="shared" si="1"/>
        <v>0.4099751900841947</v>
      </c>
      <c r="AL35" s="25">
        <f t="shared" si="1"/>
        <v>0.41533099299570941</v>
      </c>
      <c r="AM35" s="25">
        <f t="shared" si="1"/>
        <v>0.4195961159952461</v>
      </c>
      <c r="AN35" s="25">
        <f t="shared" si="1"/>
        <v>0.4280724418131503</v>
      </c>
      <c r="AO35" s="25">
        <f t="shared" si="1"/>
        <v>0.43166139511743995</v>
      </c>
      <c r="AP35" s="25">
        <f t="shared" si="1"/>
        <v>0.43256510671767079</v>
      </c>
      <c r="AQ35" s="25">
        <f t="shared" si="1"/>
        <v>0.4334603417868913</v>
      </c>
      <c r="AR35" s="25">
        <f t="shared" si="1"/>
        <v>0.44342734647216875</v>
      </c>
      <c r="AS35" s="25">
        <f t="shared" si="1"/>
        <v>0.44439159828943786</v>
      </c>
      <c r="AT35" s="25">
        <f t="shared" si="1"/>
        <v>0.45449974176739794</v>
      </c>
      <c r="AU35" s="25">
        <f t="shared" si="1"/>
        <v>0.45220299336459135</v>
      </c>
      <c r="AV35" s="25">
        <f t="shared" si="1"/>
        <v>0.45983194324928245</v>
      </c>
      <c r="AW35" s="25">
        <f t="shared" si="1"/>
        <v>0.46245890188806571</v>
      </c>
      <c r="AX35" s="25">
        <f t="shared" si="1"/>
        <v>0.46752892237387339</v>
      </c>
      <c r="AY35" s="25">
        <f t="shared" si="1"/>
        <v>0.47817896578093311</v>
      </c>
      <c r="AZ35" s="25">
        <f t="shared" si="1"/>
        <v>0.47818853924783922</v>
      </c>
      <c r="BA35" s="25">
        <f t="shared" si="1"/>
        <v>0.47849692411264433</v>
      </c>
      <c r="BB35" s="25">
        <f>(BB33+BB34)/2</f>
        <v>0.47250124003276261</v>
      </c>
      <c r="BC35" s="27">
        <f>(BC33+BC34)/2</f>
        <v>0.47396423385295844</v>
      </c>
      <c r="BD35" s="27">
        <f>(BD33+BD34)/2</f>
        <v>0.48297874515977818</v>
      </c>
      <c r="BE35" s="27">
        <f>(BE33+BE34)/2</f>
        <v>0.50128077605633037</v>
      </c>
      <c r="BF35" s="27">
        <f>(BF33+BF34)/2</f>
        <v>0.50933533094727457</v>
      </c>
      <c r="BG35" s="27"/>
    </row>
    <row r="36" spans="1:59" ht="15.75" x14ac:dyDescent="0.25">
      <c r="A36" s="21" t="s">
        <v>238</v>
      </c>
      <c r="B36" s="21"/>
      <c r="C36" s="24" t="s">
        <v>242</v>
      </c>
      <c r="D36" s="25">
        <f t="shared" ref="D36:BF36" si="2">(D33*D68+D34*D69)</f>
        <v>0.22082583439363709</v>
      </c>
      <c r="E36" s="25">
        <f t="shared" si="2"/>
        <v>0.23818542510955309</v>
      </c>
      <c r="F36" s="25">
        <f t="shared" si="2"/>
        <v>0.24042546167303691</v>
      </c>
      <c r="G36" s="25">
        <f t="shared" si="2"/>
        <v>0.24721206174660004</v>
      </c>
      <c r="H36" s="25">
        <f t="shared" si="2"/>
        <v>0.25245285308078824</v>
      </c>
      <c r="I36" s="25">
        <f t="shared" si="2"/>
        <v>0.25597161877739627</v>
      </c>
      <c r="J36" s="25">
        <f t="shared" si="2"/>
        <v>0.25795766803074527</v>
      </c>
      <c r="K36" s="25">
        <f t="shared" si="2"/>
        <v>0.26274732024593184</v>
      </c>
      <c r="L36" s="25">
        <f t="shared" si="2"/>
        <v>0.26301245275701968</v>
      </c>
      <c r="M36" s="25">
        <f t="shared" si="2"/>
        <v>0.25926789110504256</v>
      </c>
      <c r="N36" s="25">
        <f t="shared" si="2"/>
        <v>0.26376961637687713</v>
      </c>
      <c r="O36" s="25">
        <f t="shared" si="2"/>
        <v>0.27384463233818968</v>
      </c>
      <c r="P36" s="25">
        <f t="shared" si="2"/>
        <v>0.29274828522686275</v>
      </c>
      <c r="Q36" s="25">
        <f t="shared" si="2"/>
        <v>0.26305771052289167</v>
      </c>
      <c r="R36" s="25">
        <f t="shared" si="2"/>
        <v>0.27337536104858901</v>
      </c>
      <c r="S36" s="25">
        <f t="shared" si="2"/>
        <v>0.26712694482050137</v>
      </c>
      <c r="T36" s="25">
        <f t="shared" si="2"/>
        <v>0.26379674514077622</v>
      </c>
      <c r="U36" s="25">
        <f t="shared" si="2"/>
        <v>0.27815907003644758</v>
      </c>
      <c r="V36" s="25">
        <f t="shared" si="2"/>
        <v>0.28285577134714029</v>
      </c>
      <c r="W36" s="25">
        <f t="shared" si="2"/>
        <v>0.27873423627915395</v>
      </c>
      <c r="X36" s="25">
        <f t="shared" si="2"/>
        <v>0.30307632471533119</v>
      </c>
      <c r="Y36" s="25">
        <f t="shared" si="2"/>
        <v>0.30222719842934154</v>
      </c>
      <c r="Z36" s="25">
        <f t="shared" si="2"/>
        <v>0.31428327370669973</v>
      </c>
      <c r="AA36" s="25">
        <f t="shared" si="2"/>
        <v>0.32638671499685012</v>
      </c>
      <c r="AB36" s="25">
        <f t="shared" si="2"/>
        <v>0.32866456515327247</v>
      </c>
      <c r="AC36" s="25">
        <f t="shared" si="2"/>
        <v>0.32726578478118595</v>
      </c>
      <c r="AD36" s="25">
        <f t="shared" si="2"/>
        <v>0.33804828140726689</v>
      </c>
      <c r="AE36" s="25">
        <f t="shared" si="2"/>
        <v>0.35308368348877672</v>
      </c>
      <c r="AF36" s="25">
        <f t="shared" si="2"/>
        <v>0.36127501605989543</v>
      </c>
      <c r="AG36" s="25">
        <f t="shared" si="2"/>
        <v>0.336314328692911</v>
      </c>
      <c r="AH36" s="25">
        <f t="shared" si="2"/>
        <v>0.34392257025756506</v>
      </c>
      <c r="AI36" s="25">
        <f t="shared" si="2"/>
        <v>0.36114628596185655</v>
      </c>
      <c r="AJ36" s="25">
        <f t="shared" si="2"/>
        <v>0.37061538562698515</v>
      </c>
      <c r="AK36" s="25">
        <f t="shared" si="2"/>
        <v>0.37678757180985728</v>
      </c>
      <c r="AL36" s="25">
        <f t="shared" si="2"/>
        <v>0.38741092067264526</v>
      </c>
      <c r="AM36" s="25">
        <f t="shared" si="2"/>
        <v>0.383268005286727</v>
      </c>
      <c r="AN36" s="25">
        <f t="shared" si="2"/>
        <v>0.39361997933234427</v>
      </c>
      <c r="AO36" s="25">
        <f t="shared" si="2"/>
        <v>0.40715832414469166</v>
      </c>
      <c r="AP36" s="25">
        <f t="shared" si="2"/>
        <v>0.41465054901440324</v>
      </c>
      <c r="AQ36" s="25">
        <f t="shared" si="2"/>
        <v>0.40584455533179142</v>
      </c>
      <c r="AR36" s="25">
        <f t="shared" si="2"/>
        <v>0.4151583306213521</v>
      </c>
      <c r="AS36" s="25">
        <f t="shared" si="2"/>
        <v>0.43862096220278957</v>
      </c>
      <c r="AT36" s="25">
        <f t="shared" si="2"/>
        <v>0.44758791805257503</v>
      </c>
      <c r="AU36" s="25">
        <f t="shared" si="2"/>
        <v>0.44657128563417114</v>
      </c>
      <c r="AV36" s="25">
        <f t="shared" si="2"/>
        <v>0.45050456715809217</v>
      </c>
      <c r="AW36" s="25">
        <f t="shared" si="2"/>
        <v>0.44928545717019908</v>
      </c>
      <c r="AX36" s="25">
        <f t="shared" si="2"/>
        <v>0.44282161656391661</v>
      </c>
      <c r="AY36" s="25">
        <f t="shared" si="2"/>
        <v>0.4474011718435042</v>
      </c>
      <c r="AZ36" s="25">
        <f t="shared" si="2"/>
        <v>0.42440799931491724</v>
      </c>
      <c r="BA36" s="25">
        <f t="shared" si="2"/>
        <v>0.43407536964877846</v>
      </c>
      <c r="BB36" s="25">
        <f t="shared" si="2"/>
        <v>0.43033233297466611</v>
      </c>
      <c r="BC36" s="27">
        <f t="shared" si="2"/>
        <v>0.42931747399306813</v>
      </c>
      <c r="BD36" s="27">
        <f t="shared" si="2"/>
        <v>0.4373933131244585</v>
      </c>
      <c r="BE36" s="27">
        <f t="shared" si="2"/>
        <v>0.44952489502727749</v>
      </c>
      <c r="BF36" s="27">
        <f t="shared" si="2"/>
        <v>0.45740107929148222</v>
      </c>
      <c r="BG36" s="27"/>
    </row>
    <row r="37" spans="1:59" ht="15.75" x14ac:dyDescent="0.25">
      <c r="A37" s="21" t="s">
        <v>243</v>
      </c>
      <c r="B37" s="21"/>
      <c r="C37" s="24" t="s">
        <v>244</v>
      </c>
      <c r="D37" s="25">
        <f t="shared" ref="D37:BF37" si="3">D36*D74</f>
        <v>0.14923638023590149</v>
      </c>
      <c r="E37" s="25">
        <f t="shared" si="3"/>
        <v>0.16092043023307484</v>
      </c>
      <c r="F37" s="25">
        <f t="shared" si="3"/>
        <v>0.16283999170810948</v>
      </c>
      <c r="G37" s="25">
        <f t="shared" si="3"/>
        <v>0.16749317961997626</v>
      </c>
      <c r="H37" s="25">
        <f t="shared" si="3"/>
        <v>0.17076204754115967</v>
      </c>
      <c r="I37" s="25">
        <f t="shared" si="3"/>
        <v>0.17329609879660857</v>
      </c>
      <c r="J37" s="25">
        <f t="shared" si="3"/>
        <v>0.17449295468899115</v>
      </c>
      <c r="K37" s="25">
        <f t="shared" si="3"/>
        <v>0.17762001728571197</v>
      </c>
      <c r="L37" s="25">
        <f t="shared" si="3"/>
        <v>0.17788962165197464</v>
      </c>
      <c r="M37" s="25">
        <f t="shared" si="3"/>
        <v>0.17540893743643185</v>
      </c>
      <c r="N37" s="25">
        <f t="shared" si="3"/>
        <v>0.17837907455013985</v>
      </c>
      <c r="O37" s="25">
        <f t="shared" si="3"/>
        <v>0.18520033132504013</v>
      </c>
      <c r="P37" s="25">
        <f t="shared" si="3"/>
        <v>0.19806025894342896</v>
      </c>
      <c r="Q37" s="25">
        <f t="shared" si="3"/>
        <v>0.17785997361633954</v>
      </c>
      <c r="R37" s="25">
        <f t="shared" si="3"/>
        <v>0.18492210312140267</v>
      </c>
      <c r="S37" s="25">
        <f t="shared" si="3"/>
        <v>0.18042771450494807</v>
      </c>
      <c r="T37" s="25">
        <f t="shared" si="3"/>
        <v>0.17814060352193525</v>
      </c>
      <c r="U37" s="25">
        <f t="shared" si="3"/>
        <v>0.18822967879313268</v>
      </c>
      <c r="V37" s="25">
        <f t="shared" si="3"/>
        <v>0.19125404262373641</v>
      </c>
      <c r="W37" s="25">
        <f t="shared" si="3"/>
        <v>0.18877053477478381</v>
      </c>
      <c r="X37" s="25">
        <f t="shared" si="3"/>
        <v>0.20498699650958763</v>
      </c>
      <c r="Y37" s="25">
        <f t="shared" si="3"/>
        <v>0.20431749384139145</v>
      </c>
      <c r="Z37" s="25">
        <f t="shared" si="3"/>
        <v>0.21253086917681618</v>
      </c>
      <c r="AA37" s="25">
        <f t="shared" si="3"/>
        <v>0.22055682264132581</v>
      </c>
      <c r="AB37" s="25">
        <f t="shared" si="3"/>
        <v>0.22217137367250192</v>
      </c>
      <c r="AC37" s="25">
        <f t="shared" si="3"/>
        <v>0.22159128429506084</v>
      </c>
      <c r="AD37" s="25">
        <f t="shared" si="3"/>
        <v>0.22890177982817114</v>
      </c>
      <c r="AE37" s="25">
        <f t="shared" si="3"/>
        <v>0.238941122883225</v>
      </c>
      <c r="AF37" s="25">
        <f t="shared" si="3"/>
        <v>0.24426717885185867</v>
      </c>
      <c r="AG37" s="25">
        <f t="shared" si="3"/>
        <v>0.22696691137794123</v>
      </c>
      <c r="AH37" s="25">
        <f t="shared" si="3"/>
        <v>0.23212114601824149</v>
      </c>
      <c r="AI37" s="25">
        <f t="shared" si="3"/>
        <v>0.24423184577502943</v>
      </c>
      <c r="AJ37" s="25">
        <f t="shared" si="3"/>
        <v>0.25045509438158509</v>
      </c>
      <c r="AK37" s="25">
        <f t="shared" si="3"/>
        <v>0.25488507570747565</v>
      </c>
      <c r="AL37" s="25">
        <f t="shared" si="3"/>
        <v>0.26169427985306304</v>
      </c>
      <c r="AM37" s="25">
        <f t="shared" si="3"/>
        <v>0.25858847808301305</v>
      </c>
      <c r="AN37" s="25">
        <f t="shared" si="3"/>
        <v>0.26635057128570494</v>
      </c>
      <c r="AO37" s="25">
        <f t="shared" si="3"/>
        <v>0.27498692565573368</v>
      </c>
      <c r="AP37" s="25">
        <f t="shared" si="3"/>
        <v>0.27999953892471285</v>
      </c>
      <c r="AQ37" s="25">
        <f t="shared" si="3"/>
        <v>0.2739253195018036</v>
      </c>
      <c r="AR37" s="25">
        <f t="shared" si="3"/>
        <v>0.28040186412485552</v>
      </c>
      <c r="AS37" s="25">
        <f t="shared" si="3"/>
        <v>0.29631154395975307</v>
      </c>
      <c r="AT37" s="25">
        <f t="shared" si="3"/>
        <v>0.3022025858343752</v>
      </c>
      <c r="AU37" s="25">
        <f t="shared" si="3"/>
        <v>0.30146502777778089</v>
      </c>
      <c r="AV37" s="25">
        <f t="shared" si="3"/>
        <v>0.30419764925902332</v>
      </c>
      <c r="AW37" s="25">
        <f t="shared" si="3"/>
        <v>0.30331013697462444</v>
      </c>
      <c r="AX37" s="25">
        <f t="shared" si="3"/>
        <v>0.29889571547535237</v>
      </c>
      <c r="AY37" s="25">
        <f t="shared" si="3"/>
        <v>0.30199963420681386</v>
      </c>
      <c r="AZ37" s="25">
        <f t="shared" si="3"/>
        <v>0.28674639651342304</v>
      </c>
      <c r="BA37" s="25">
        <f t="shared" si="3"/>
        <v>0.29324075696150592</v>
      </c>
      <c r="BB37" s="25">
        <f t="shared" si="3"/>
        <v>0.29119269536299708</v>
      </c>
      <c r="BC37" s="27">
        <f t="shared" si="3"/>
        <v>0.29002654804485334</v>
      </c>
      <c r="BD37" s="27">
        <f t="shared" si="3"/>
        <v>0.29564501631015827</v>
      </c>
      <c r="BE37" s="27">
        <f t="shared" si="3"/>
        <v>0.30402525542733638</v>
      </c>
      <c r="BF37" s="27">
        <f t="shared" si="3"/>
        <v>0.30852700792777021</v>
      </c>
      <c r="BG37" s="27"/>
    </row>
    <row r="38" spans="1:59" ht="15.75" x14ac:dyDescent="0.25">
      <c r="A38" s="21"/>
      <c r="B38" s="21"/>
      <c r="C38" s="24" t="s">
        <v>245</v>
      </c>
      <c r="D38" s="25">
        <f t="shared" ref="D38:BF38" si="4">D37*D75/D74</f>
        <v>8.8708412231052081E-2</v>
      </c>
      <c r="E38" s="25">
        <f t="shared" si="4"/>
        <v>9.5593865129309688E-2</v>
      </c>
      <c r="F38" s="25">
        <f t="shared" si="4"/>
        <v>9.7242469015294056E-2</v>
      </c>
      <c r="G38" s="25">
        <f t="shared" si="4"/>
        <v>0.10009188422650868</v>
      </c>
      <c r="H38" s="25">
        <f t="shared" si="4"/>
        <v>0.10169351611894152</v>
      </c>
      <c r="I38" s="25">
        <f t="shared" si="4"/>
        <v>0.10339500390691277</v>
      </c>
      <c r="J38" s="25">
        <f t="shared" si="4"/>
        <v>0.10392460690479824</v>
      </c>
      <c r="K38" s="25">
        <f t="shared" si="4"/>
        <v>0.10564597124029253</v>
      </c>
      <c r="L38" s="25">
        <f t="shared" si="4"/>
        <v>0.10591935650291941</v>
      </c>
      <c r="M38" s="25">
        <f t="shared" si="4"/>
        <v>0.10450726449742472</v>
      </c>
      <c r="N38" s="25">
        <f t="shared" si="4"/>
        <v>0.10618246340937701</v>
      </c>
      <c r="O38" s="25">
        <f t="shared" si="4"/>
        <v>0.11025270840121892</v>
      </c>
      <c r="P38" s="25">
        <f t="shared" si="4"/>
        <v>0.11800274359070542</v>
      </c>
      <c r="Q38" s="25">
        <f t="shared" si="4"/>
        <v>0.105826376570005</v>
      </c>
      <c r="R38" s="25">
        <f t="shared" si="4"/>
        <v>0.11013600468370548</v>
      </c>
      <c r="S38" s="25">
        <f t="shared" si="4"/>
        <v>0.10712462398239192</v>
      </c>
      <c r="T38" s="25">
        <f t="shared" si="4"/>
        <v>0.10571943115343729</v>
      </c>
      <c r="U38" s="25">
        <f t="shared" si="4"/>
        <v>0.11219552851343292</v>
      </c>
      <c r="V38" s="25">
        <f t="shared" si="4"/>
        <v>0.11380595239046325</v>
      </c>
      <c r="W38" s="25">
        <f t="shared" si="4"/>
        <v>0.11270737560812126</v>
      </c>
      <c r="X38" s="25">
        <f t="shared" si="4"/>
        <v>0.12205372387737999</v>
      </c>
      <c r="Y38" s="25">
        <f t="shared" si="4"/>
        <v>0.12153609068100241</v>
      </c>
      <c r="Z38" s="25">
        <f t="shared" si="4"/>
        <v>0.12650051235594656</v>
      </c>
      <c r="AA38" s="25">
        <f t="shared" si="4"/>
        <v>0.13107900200676717</v>
      </c>
      <c r="AB38" s="25">
        <f t="shared" si="4"/>
        <v>0.1321327421098128</v>
      </c>
      <c r="AC38" s="25">
        <f t="shared" si="4"/>
        <v>0.13224484549892884</v>
      </c>
      <c r="AD38" s="25">
        <f t="shared" si="4"/>
        <v>0.13661980850786185</v>
      </c>
      <c r="AE38" s="25">
        <f t="shared" si="4"/>
        <v>0.14243504754562047</v>
      </c>
      <c r="AF38" s="25">
        <f t="shared" si="4"/>
        <v>0.14533854878799327</v>
      </c>
      <c r="AG38" s="25">
        <f t="shared" si="4"/>
        <v>0.13451506837225977</v>
      </c>
      <c r="AH38" s="25">
        <f t="shared" si="4"/>
        <v>0.13759447153984491</v>
      </c>
      <c r="AI38" s="25">
        <f t="shared" si="4"/>
        <v>0.14538218169823633</v>
      </c>
      <c r="AJ38" s="25">
        <f t="shared" si="4"/>
        <v>0.1488611047426926</v>
      </c>
      <c r="AK38" s="25">
        <f t="shared" si="4"/>
        <v>0.15181807414131063</v>
      </c>
      <c r="AL38" s="25">
        <f t="shared" si="4"/>
        <v>0.15540246770376506</v>
      </c>
      <c r="AM38" s="25">
        <f t="shared" si="4"/>
        <v>0.15317353223332894</v>
      </c>
      <c r="AN38" s="25">
        <f t="shared" si="4"/>
        <v>0.15874591430270835</v>
      </c>
      <c r="AO38" s="25">
        <f t="shared" si="4"/>
        <v>0.16323769844038136</v>
      </c>
      <c r="AP38" s="25">
        <f t="shared" si="4"/>
        <v>0.16615383181019977</v>
      </c>
      <c r="AQ38" s="25">
        <f t="shared" si="4"/>
        <v>0.16238929258995594</v>
      </c>
      <c r="AR38" s="25">
        <f t="shared" si="4"/>
        <v>0.16646699496696366</v>
      </c>
      <c r="AS38" s="25">
        <f t="shared" si="4"/>
        <v>0.17599075068726389</v>
      </c>
      <c r="AT38" s="25">
        <f t="shared" si="4"/>
        <v>0.17928114663065522</v>
      </c>
      <c r="AU38" s="25">
        <f t="shared" si="4"/>
        <v>0.17877954237816956</v>
      </c>
      <c r="AV38" s="25">
        <f t="shared" si="4"/>
        <v>0.1804970211473608</v>
      </c>
      <c r="AW38" s="25">
        <f t="shared" si="4"/>
        <v>0.17988987048079685</v>
      </c>
      <c r="AX38" s="25">
        <f t="shared" si="4"/>
        <v>0.17720820662854261</v>
      </c>
      <c r="AY38" s="25">
        <f t="shared" si="4"/>
        <v>0.17906449352899498</v>
      </c>
      <c r="AZ38" s="25">
        <f t="shared" si="4"/>
        <v>0.17035527176052162</v>
      </c>
      <c r="BA38" s="25">
        <f t="shared" si="4"/>
        <v>0.17416689292661042</v>
      </c>
      <c r="BB38" s="25">
        <f t="shared" si="4"/>
        <v>0.17355191107919327</v>
      </c>
      <c r="BC38" s="27">
        <f t="shared" si="4"/>
        <v>0.17225785140717431</v>
      </c>
      <c r="BD38" s="27">
        <f t="shared" si="4"/>
        <v>0.17579864403004819</v>
      </c>
      <c r="BE38" s="27">
        <f t="shared" si="4"/>
        <v>0.18100717079411624</v>
      </c>
      <c r="BF38" s="27">
        <f t="shared" si="4"/>
        <v>0.18265588439049524</v>
      </c>
      <c r="BG38" s="27"/>
    </row>
    <row r="39" spans="1:59" ht="15.75" x14ac:dyDescent="0.25">
      <c r="A39" s="21"/>
      <c r="B39" s="21"/>
      <c r="C39" s="24" t="s">
        <v>246</v>
      </c>
      <c r="D39" s="25">
        <f>'[7]4a - LTH MTH1 heat efficiencies'!C30</f>
        <v>0.12931346643440972</v>
      </c>
      <c r="E39" s="25">
        <f>'[7]4a - LTH MTH1 heat efficiencies'!D30</f>
        <v>0.13082283746482651</v>
      </c>
      <c r="F39" s="25">
        <f>'[7]4a - LTH MTH1 heat efficiencies'!E30</f>
        <v>0.13458333860377864</v>
      </c>
      <c r="G39" s="25">
        <f>'[7]4a - LTH MTH1 heat efficiencies'!F30</f>
        <v>0.14211124373576317</v>
      </c>
      <c r="H39" s="25">
        <f>'[7]4a - LTH MTH1 heat efficiencies'!G30</f>
        <v>0.13876138818169639</v>
      </c>
      <c r="I39" s="25">
        <f>'[7]4a - LTH MTH1 heat efficiencies'!H30</f>
        <v>0.14111747286613965</v>
      </c>
      <c r="J39" s="25">
        <f>'[7]4a - LTH MTH1 heat efficiencies'!I30</f>
        <v>0.14158689213453043</v>
      </c>
      <c r="K39" s="25">
        <f>'[7]4a - LTH MTH1 heat efficiencies'!J30</f>
        <v>0.14263916333913981</v>
      </c>
      <c r="L39" s="25">
        <f>'[7]4a - LTH MTH1 heat efficiencies'!K30</f>
        <v>0.14719825271338607</v>
      </c>
      <c r="M39" s="25">
        <f>'[7]4a - LTH MTH1 heat efficiencies'!L30</f>
        <v>0.14984686694358848</v>
      </c>
      <c r="N39" s="25">
        <f>'[7]4a - LTH MTH1 heat efficiencies'!M30</f>
        <v>0.15191086694358846</v>
      </c>
      <c r="O39" s="25">
        <f>'[7]4a - LTH MTH1 heat efficiencies'!N30</f>
        <v>0.15240610156773426</v>
      </c>
      <c r="P39" s="25">
        <f>'[7]4a - LTH MTH1 heat efficiencies'!O30</f>
        <v>0.15385021358702944</v>
      </c>
      <c r="Q39" s="25">
        <f>'[7]4a - LTH MTH1 heat efficiencies'!P30</f>
        <v>0.15612099209433214</v>
      </c>
      <c r="R39" s="25">
        <f>'[7]4a - LTH MTH1 heat efficiencies'!Q30</f>
        <v>0.15758841431059908</v>
      </c>
      <c r="S39" s="25">
        <f>'[7]4a - LTH MTH1 heat efficiencies'!R30</f>
        <v>0.15821573093930072</v>
      </c>
      <c r="T39" s="25">
        <f>'[7]4a - LTH MTH1 heat efficiencies'!S30</f>
        <v>0.16259616347313427</v>
      </c>
      <c r="U39" s="25">
        <f>'[7]4a - LTH MTH1 heat efficiencies'!T30</f>
        <v>0.16828417365670653</v>
      </c>
      <c r="V39" s="25">
        <f>'[7]4a - LTH MTH1 heat efficiencies'!U30</f>
        <v>0.16933089856626027</v>
      </c>
      <c r="W39" s="25">
        <f>'[7]4a - LTH MTH1 heat efficiencies'!V30</f>
        <v>0.17627826664880078</v>
      </c>
      <c r="X39" s="25">
        <f>'[7]4a - LTH MTH1 heat efficiencies'!W30</f>
        <v>0.17338946804234226</v>
      </c>
      <c r="Y39" s="25">
        <f>'[7]4a - LTH MTH1 heat efficiencies'!X30</f>
        <v>0.17608904997990099</v>
      </c>
      <c r="Z39" s="25">
        <f>'[7]4a - LTH MTH1 heat efficiencies'!Y30</f>
        <v>0.18219059573897908</v>
      </c>
      <c r="AA39" s="25">
        <f>'[7]4a - LTH MTH1 heat efficiencies'!Z30</f>
        <v>0.18159328259413116</v>
      </c>
      <c r="AB39" s="25">
        <f>'[7]4a - LTH MTH1 heat efficiencies'!AA30</f>
        <v>0.18439811979096893</v>
      </c>
      <c r="AC39" s="25">
        <f>'[7]4a - LTH MTH1 heat efficiencies'!AB30</f>
        <v>0.19034972531153696</v>
      </c>
      <c r="AD39" s="25">
        <f>'[7]4a - LTH MTH1 heat efficiencies'!AC30</f>
        <v>0.19125954709902193</v>
      </c>
      <c r="AE39" s="25">
        <f>'[7]4a - LTH MTH1 heat efficiencies'!AD30</f>
        <v>0.19214658984322655</v>
      </c>
      <c r="AF39" s="25">
        <f>'[7]4a - LTH MTH1 heat efficiencies'!AE30</f>
        <v>0.19033900576175797</v>
      </c>
      <c r="AG39" s="25">
        <f>'[7]4a - LTH MTH1 heat efficiencies'!AF30</f>
        <v>0.18968109339407743</v>
      </c>
      <c r="AH39" s="25">
        <f>'[7]4a - LTH MTH1 heat efficiencies'!AG30</f>
        <v>0.1917979364866676</v>
      </c>
      <c r="AI39" s="25">
        <f>'[7]4a - LTH MTH1 heat efficiencies'!AH30</f>
        <v>0.20016079324668362</v>
      </c>
      <c r="AJ39" s="25">
        <f>'[7]4a - LTH MTH1 heat efficiencies'!AI30</f>
        <v>0.19839313948814144</v>
      </c>
      <c r="AK39" s="25">
        <f>'[7]4a - LTH MTH1 heat efficiencies'!AJ30</f>
        <v>0.19971753986332574</v>
      </c>
      <c r="AL39" s="25">
        <f>'[7]4a - LTH MTH1 heat efficiencies'!AK30</f>
        <v>0.20176068605118586</v>
      </c>
      <c r="AM39" s="25">
        <f>'[7]4a - LTH MTH1 heat efficiencies'!AL30</f>
        <v>0.20098539461342635</v>
      </c>
      <c r="AN39" s="25">
        <f>'[7]4a - LTH MTH1 heat efficiencies'!AM30</f>
        <v>0.20899906203939436</v>
      </c>
      <c r="AO39" s="25">
        <f>'[7]4a - LTH MTH1 heat efficiencies'!AN30</f>
        <v>0.20838804770199659</v>
      </c>
      <c r="AP39" s="25">
        <f>'[7]4a - LTH MTH1 heat efficiencies'!AO30</f>
        <v>0.20533940774487466</v>
      </c>
      <c r="AQ39" s="25">
        <f>'[7]4a - LTH MTH1 heat efficiencies'!AP30</f>
        <v>0.208137746214659</v>
      </c>
      <c r="AR39" s="25">
        <f>'[7]4a - LTH MTH1 heat efficiencies'!AQ30</f>
        <v>0.20940533297601502</v>
      </c>
      <c r="AS39" s="25">
        <f>'[7]4a - LTH MTH1 heat efficiencies'!AR30</f>
        <v>0.21293313680825407</v>
      </c>
      <c r="AT39" s="25">
        <f>'[7]4a - LTH MTH1 heat efficiencies'!AS30</f>
        <v>0.21219402385099828</v>
      </c>
      <c r="AU39" s="25">
        <f>'[7]4a - LTH MTH1 heat efficiencies'!AT30</f>
        <v>0.21478574299879405</v>
      </c>
      <c r="AV39" s="25">
        <f>'[7]4a - LTH MTH1 heat efficiencies'!AU30</f>
        <v>0.21490151413640626</v>
      </c>
      <c r="AW39" s="25">
        <f>'[7]4a - LTH MTH1 heat efficiencies'!AV30</f>
        <v>0.21569127696636747</v>
      </c>
      <c r="AX39" s="25">
        <f>'[7]4a - LTH MTH1 heat efficiencies'!AW30</f>
        <v>0.21896502746884625</v>
      </c>
      <c r="AY39" s="25">
        <f>'[7]4a - LTH MTH1 heat efficiencies'!AX30</f>
        <v>0.21446603242663817</v>
      </c>
      <c r="AZ39" s="25">
        <f>'[7]4a - LTH MTH1 heat efficiencies'!AY30</f>
        <v>0.21705801956317833</v>
      </c>
      <c r="BA39" s="25">
        <f>'[7]4a - LTH MTH1 heat efficiencies'!AZ30</f>
        <v>0.22240385903792037</v>
      </c>
      <c r="BB39" s="25">
        <f>'[7]4a - LTH MTH1 heat efficiencies'!BA30</f>
        <v>0.22546214658984326</v>
      </c>
      <c r="BC39" s="27">
        <f>'[7]4a - LTH MTH1 heat efficiencies'!BB30</f>
        <v>0.22436446469248289</v>
      </c>
      <c r="BD39" s="27">
        <f>'[7]4a - LTH MTH1 heat efficiencies'!BC30</f>
        <v>0.22024226182500334</v>
      </c>
      <c r="BE39" s="27">
        <f>'[7]4a - LTH MTH1 heat efficiencies'!BD30</f>
        <v>0.22377488945464291</v>
      </c>
      <c r="BF39" s="27">
        <f>'[7]4a - LTH MTH1 heat efficiencies'!BE30</f>
        <v>0.21892804502210905</v>
      </c>
      <c r="BG39" s="27"/>
    </row>
    <row r="41" spans="1:59" x14ac:dyDescent="0.2">
      <c r="C41" s="24" t="s">
        <v>247</v>
      </c>
      <c r="D41" s="10">
        <v>1960</v>
      </c>
      <c r="E41" s="10">
        <v>1961</v>
      </c>
      <c r="F41" s="10">
        <v>1962</v>
      </c>
      <c r="G41" s="10">
        <v>1963</v>
      </c>
      <c r="H41" s="10">
        <v>1964</v>
      </c>
      <c r="I41" s="10">
        <v>1965</v>
      </c>
      <c r="J41" s="10">
        <v>1966</v>
      </c>
      <c r="K41" s="10">
        <v>1967</v>
      </c>
      <c r="L41" s="10">
        <v>1968</v>
      </c>
      <c r="M41" s="10">
        <v>1969</v>
      </c>
      <c r="N41" s="10">
        <v>1970</v>
      </c>
      <c r="O41" s="10">
        <v>1971</v>
      </c>
      <c r="P41" s="10">
        <v>1972</v>
      </c>
      <c r="Q41" s="10">
        <v>1973</v>
      </c>
      <c r="R41" s="10">
        <v>1974</v>
      </c>
      <c r="S41" s="10">
        <v>1975</v>
      </c>
      <c r="T41" s="10">
        <v>1976</v>
      </c>
      <c r="U41" s="10">
        <v>1977</v>
      </c>
      <c r="V41" s="10">
        <v>1978</v>
      </c>
      <c r="W41" s="10">
        <v>1979</v>
      </c>
      <c r="X41" s="10">
        <v>1980</v>
      </c>
      <c r="Y41" s="10">
        <v>1981</v>
      </c>
      <c r="Z41" s="10">
        <v>1982</v>
      </c>
      <c r="AA41" s="10">
        <v>1983</v>
      </c>
      <c r="AB41" s="10">
        <v>1984</v>
      </c>
      <c r="AC41" s="10">
        <v>1985</v>
      </c>
      <c r="AD41" s="10">
        <v>1986</v>
      </c>
      <c r="AE41" s="10">
        <v>1987</v>
      </c>
      <c r="AF41" s="10">
        <v>1988</v>
      </c>
      <c r="AG41" s="10">
        <v>1989</v>
      </c>
      <c r="AH41" s="10">
        <v>1990</v>
      </c>
      <c r="AI41" s="10">
        <v>1991</v>
      </c>
      <c r="AJ41" s="10">
        <v>1992</v>
      </c>
      <c r="AK41" s="10">
        <v>1993</v>
      </c>
      <c r="AL41" s="10">
        <v>1994</v>
      </c>
      <c r="AM41" s="10">
        <v>1995</v>
      </c>
      <c r="AN41" s="10">
        <v>1996</v>
      </c>
      <c r="AO41" s="10">
        <v>1997</v>
      </c>
      <c r="AP41" s="10">
        <v>1998</v>
      </c>
      <c r="AQ41" s="10">
        <v>1999</v>
      </c>
      <c r="AR41" s="10">
        <v>2000</v>
      </c>
      <c r="AS41" s="10">
        <v>2001</v>
      </c>
      <c r="AT41" s="10">
        <v>2002</v>
      </c>
      <c r="AU41" s="10">
        <v>2003</v>
      </c>
      <c r="AV41" s="10">
        <v>2004</v>
      </c>
      <c r="AW41" s="10">
        <v>2005</v>
      </c>
      <c r="AX41" s="10">
        <v>2006</v>
      </c>
      <c r="AY41" s="10">
        <v>2007</v>
      </c>
      <c r="AZ41" s="10">
        <v>2008</v>
      </c>
      <c r="BA41" s="10">
        <v>2009</v>
      </c>
      <c r="BB41" s="10">
        <v>2010</v>
      </c>
      <c r="BC41" s="10">
        <v>2011</v>
      </c>
      <c r="BD41" s="10">
        <v>2012</v>
      </c>
      <c r="BE41" s="10">
        <v>2013</v>
      </c>
      <c r="BF41" s="10">
        <v>2014</v>
      </c>
      <c r="BG41" s="10">
        <v>2015</v>
      </c>
    </row>
    <row r="42" spans="1:59" x14ac:dyDescent="0.2">
      <c r="A42" s="123" t="str">
        <f>'[7]2 - IEA final energy map to UW '!C221</f>
        <v>Iron and steel</v>
      </c>
      <c r="B42" s="123" t="str">
        <f>'[7]2 - IEA final energy map to UW '!D221</f>
        <v>Coal&amp; Coal Products</v>
      </c>
      <c r="C42" s="123" t="s">
        <v>974</v>
      </c>
      <c r="D42" s="123">
        <v>8295</v>
      </c>
      <c r="E42" s="123">
        <v>7566</v>
      </c>
      <c r="F42" s="123">
        <v>6983</v>
      </c>
      <c r="G42" s="123">
        <v>7266</v>
      </c>
      <c r="H42" s="123">
        <v>8053</v>
      </c>
      <c r="I42" s="123">
        <v>8525</v>
      </c>
      <c r="J42" s="123">
        <v>7629</v>
      </c>
      <c r="K42" s="123">
        <v>7300</v>
      </c>
      <c r="L42" s="123">
        <v>7861</v>
      </c>
      <c r="M42" s="123">
        <v>7944</v>
      </c>
      <c r="N42" s="123">
        <v>7785</v>
      </c>
      <c r="O42" s="123">
        <v>6911</v>
      </c>
      <c r="P42" s="123">
        <v>6194</v>
      </c>
      <c r="Q42" s="123">
        <v>6316</v>
      </c>
      <c r="R42" s="123">
        <v>4813</v>
      </c>
      <c r="S42" s="123">
        <v>4812</v>
      </c>
      <c r="T42" s="123">
        <v>4645</v>
      </c>
      <c r="U42" s="123">
        <v>4214</v>
      </c>
      <c r="V42" s="123">
        <v>3896</v>
      </c>
      <c r="W42" s="123">
        <v>4377</v>
      </c>
      <c r="X42" s="123">
        <v>2526</v>
      </c>
      <c r="Y42" s="123">
        <v>4040</v>
      </c>
      <c r="Z42" s="123">
        <v>3691</v>
      </c>
      <c r="AA42" s="123">
        <v>3626</v>
      </c>
      <c r="AB42" s="123">
        <v>3471</v>
      </c>
      <c r="AC42" s="123">
        <v>3836</v>
      </c>
      <c r="AD42" s="123">
        <v>3222</v>
      </c>
      <c r="AE42" s="123">
        <v>3296</v>
      </c>
      <c r="AF42" s="123">
        <v>3334</v>
      </c>
      <c r="AG42" s="123">
        <v>3036</v>
      </c>
      <c r="AH42" s="123">
        <v>2991</v>
      </c>
      <c r="AI42" s="123">
        <v>2813</v>
      </c>
      <c r="AJ42" s="123">
        <v>1925</v>
      </c>
      <c r="AK42" s="123">
        <v>1862</v>
      </c>
      <c r="AL42" s="123">
        <v>1953</v>
      </c>
      <c r="AM42" s="123">
        <v>1859</v>
      </c>
      <c r="AN42" s="123">
        <v>1683</v>
      </c>
      <c r="AO42" s="123">
        <v>1618</v>
      </c>
      <c r="AP42" s="123">
        <v>1223</v>
      </c>
      <c r="AQ42" s="123">
        <v>1237</v>
      </c>
      <c r="AR42" s="123">
        <v>1063</v>
      </c>
      <c r="AS42" s="123">
        <v>1426</v>
      </c>
      <c r="AT42" s="123">
        <v>1195</v>
      </c>
      <c r="AU42" s="123">
        <v>1111</v>
      </c>
      <c r="AV42" s="123">
        <v>1140</v>
      </c>
      <c r="AW42" s="123">
        <v>1091</v>
      </c>
      <c r="AX42" s="123">
        <v>1321</v>
      </c>
      <c r="AY42" s="123">
        <v>1344</v>
      </c>
      <c r="AZ42" s="123">
        <v>1445</v>
      </c>
      <c r="BA42" s="123">
        <v>977</v>
      </c>
      <c r="BB42" s="123">
        <v>870.56200000000001</v>
      </c>
      <c r="BC42" s="123">
        <v>778.10699999999997</v>
      </c>
      <c r="BD42" s="123">
        <v>750.03600000000006</v>
      </c>
      <c r="BE42" s="123">
        <v>860.71799999999996</v>
      </c>
      <c r="BF42" s="123">
        <v>882.60400000000004</v>
      </c>
      <c r="BG42" s="123">
        <f>'[7]2 - IEA final energy map to UW '!BN221</f>
        <v>0</v>
      </c>
    </row>
    <row r="43" spans="1:59" x14ac:dyDescent="0.2">
      <c r="A43" s="124" t="s">
        <v>248</v>
      </c>
      <c r="B43" s="123" t="str">
        <f>'[7]2 - IEA final energy map to UW '!D222</f>
        <v>Natural Gas</v>
      </c>
      <c r="C43" s="123" t="s">
        <v>974</v>
      </c>
      <c r="D43" s="123">
        <v>0</v>
      </c>
      <c r="E43" s="123">
        <v>0</v>
      </c>
      <c r="F43" s="123">
        <v>0</v>
      </c>
      <c r="G43" s="123">
        <v>0</v>
      </c>
      <c r="H43" s="123">
        <v>0</v>
      </c>
      <c r="I43" s="123">
        <v>0</v>
      </c>
      <c r="J43" s="123">
        <v>0</v>
      </c>
      <c r="K43" s="123">
        <v>0</v>
      </c>
      <c r="L43" s="123">
        <v>0</v>
      </c>
      <c r="M43" s="123">
        <v>0</v>
      </c>
      <c r="N43" s="123">
        <v>261</v>
      </c>
      <c r="O43" s="123">
        <v>524</v>
      </c>
      <c r="P43" s="123">
        <v>818</v>
      </c>
      <c r="Q43" s="123">
        <v>857</v>
      </c>
      <c r="R43" s="123">
        <v>863</v>
      </c>
      <c r="S43" s="123">
        <v>832</v>
      </c>
      <c r="T43" s="123">
        <v>979</v>
      </c>
      <c r="U43" s="123">
        <v>1069</v>
      </c>
      <c r="V43" s="123">
        <v>988</v>
      </c>
      <c r="W43" s="123">
        <v>1204</v>
      </c>
      <c r="X43" s="123">
        <v>1015</v>
      </c>
      <c r="Y43" s="123">
        <v>924</v>
      </c>
      <c r="Z43" s="123">
        <v>823</v>
      </c>
      <c r="AA43" s="123">
        <v>771</v>
      </c>
      <c r="AB43" s="123">
        <v>1035</v>
      </c>
      <c r="AC43" s="123">
        <v>1041</v>
      </c>
      <c r="AD43" s="123">
        <v>942</v>
      </c>
      <c r="AE43" s="123">
        <v>1049</v>
      </c>
      <c r="AF43" s="123">
        <v>1008</v>
      </c>
      <c r="AG43" s="123">
        <v>1054</v>
      </c>
      <c r="AH43" s="123">
        <v>1045</v>
      </c>
      <c r="AI43" s="123">
        <v>918</v>
      </c>
      <c r="AJ43" s="123">
        <v>1076</v>
      </c>
      <c r="AK43" s="123">
        <v>1205</v>
      </c>
      <c r="AL43" s="123">
        <v>1546</v>
      </c>
      <c r="AM43" s="123">
        <v>1546</v>
      </c>
      <c r="AN43" s="123">
        <v>1620</v>
      </c>
      <c r="AO43" s="123">
        <v>1592</v>
      </c>
      <c r="AP43" s="123">
        <v>1555</v>
      </c>
      <c r="AQ43" s="123">
        <v>1673</v>
      </c>
      <c r="AR43" s="123">
        <v>1745</v>
      </c>
      <c r="AS43" s="123">
        <v>658</v>
      </c>
      <c r="AT43" s="123">
        <v>680</v>
      </c>
      <c r="AU43" s="123">
        <v>799</v>
      </c>
      <c r="AV43" s="123">
        <v>752</v>
      </c>
      <c r="AW43" s="123">
        <v>654</v>
      </c>
      <c r="AX43" s="123">
        <v>649</v>
      </c>
      <c r="AY43" s="123">
        <v>567</v>
      </c>
      <c r="AZ43" s="123">
        <v>565</v>
      </c>
      <c r="BA43" s="123">
        <v>414</v>
      </c>
      <c r="BB43" s="123">
        <v>473.76900000000001</v>
      </c>
      <c r="BC43" s="123">
        <v>450.94600000000003</v>
      </c>
      <c r="BD43" s="123">
        <v>393.82600000000002</v>
      </c>
      <c r="BE43" s="123">
        <v>412.995</v>
      </c>
      <c r="BF43" s="123">
        <v>421.46199999999999</v>
      </c>
      <c r="BG43" s="123">
        <f>'[7]2 - IEA final energy map to UW '!BN222</f>
        <v>0</v>
      </c>
    </row>
    <row r="44" spans="1:59" x14ac:dyDescent="0.2">
      <c r="A44" s="124" t="s">
        <v>249</v>
      </c>
      <c r="B44" s="123" t="str">
        <f>'[7]2 - IEA final energy map to UW '!D223</f>
        <v>Oil &amp; Oil Products</v>
      </c>
      <c r="C44" s="123" t="s">
        <v>974</v>
      </c>
      <c r="D44" s="123">
        <v>0</v>
      </c>
      <c r="E44" s="123">
        <v>0</v>
      </c>
      <c r="F44" s="123">
        <v>0</v>
      </c>
      <c r="G44" s="123">
        <v>11</v>
      </c>
      <c r="H44" s="123">
        <v>11</v>
      </c>
      <c r="I44" s="123">
        <v>18</v>
      </c>
      <c r="J44" s="123">
        <v>21</v>
      </c>
      <c r="K44" s="123">
        <v>20</v>
      </c>
      <c r="L44" s="123">
        <v>22</v>
      </c>
      <c r="M44" s="123">
        <v>33</v>
      </c>
      <c r="N44" s="123">
        <v>37</v>
      </c>
      <c r="O44" s="123">
        <v>146</v>
      </c>
      <c r="P44" s="123">
        <v>68</v>
      </c>
      <c r="Q44" s="123">
        <v>62</v>
      </c>
      <c r="R44" s="123">
        <v>42</v>
      </c>
      <c r="S44" s="123">
        <v>48</v>
      </c>
      <c r="T44" s="123">
        <v>57</v>
      </c>
      <c r="U44" s="123">
        <v>60</v>
      </c>
      <c r="V44" s="123">
        <v>66</v>
      </c>
      <c r="W44" s="123">
        <v>26</v>
      </c>
      <c r="X44" s="123">
        <v>20</v>
      </c>
      <c r="Y44" s="123">
        <v>21</v>
      </c>
      <c r="Z44" s="123">
        <v>20</v>
      </c>
      <c r="AA44" s="123">
        <v>16</v>
      </c>
      <c r="AB44" s="123">
        <v>21</v>
      </c>
      <c r="AC44" s="123">
        <v>11</v>
      </c>
      <c r="AD44" s="123">
        <v>24</v>
      </c>
      <c r="AE44" s="123">
        <v>26</v>
      </c>
      <c r="AF44" s="123">
        <v>26</v>
      </c>
      <c r="AG44" s="123">
        <v>26</v>
      </c>
      <c r="AH44" s="123">
        <v>26</v>
      </c>
      <c r="AI44" s="123">
        <v>26</v>
      </c>
      <c r="AJ44" s="123">
        <v>26</v>
      </c>
      <c r="AK44" s="123">
        <v>0</v>
      </c>
      <c r="AL44" s="123">
        <v>0</v>
      </c>
      <c r="AM44" s="123">
        <v>0</v>
      </c>
      <c r="AN44" s="123">
        <v>7</v>
      </c>
      <c r="AO44" s="123">
        <v>19</v>
      </c>
      <c r="AP44" s="123">
        <v>23</v>
      </c>
      <c r="AQ44" s="123">
        <v>23</v>
      </c>
      <c r="AR44" s="123">
        <v>0</v>
      </c>
      <c r="AS44" s="123">
        <v>0</v>
      </c>
      <c r="AT44" s="123">
        <v>11</v>
      </c>
      <c r="AU44" s="123">
        <v>0</v>
      </c>
      <c r="AV44" s="123">
        <v>0</v>
      </c>
      <c r="AW44" s="123">
        <v>0</v>
      </c>
      <c r="AX44" s="123">
        <v>0</v>
      </c>
      <c r="AY44" s="123">
        <v>0</v>
      </c>
      <c r="AZ44" s="123">
        <v>0</v>
      </c>
      <c r="BA44" s="123">
        <v>0</v>
      </c>
      <c r="BB44" s="123">
        <v>0</v>
      </c>
      <c r="BC44" s="123">
        <v>0</v>
      </c>
      <c r="BD44" s="123">
        <v>0</v>
      </c>
      <c r="BE44" s="123">
        <v>1.099</v>
      </c>
      <c r="BF44" s="123">
        <v>3.2959999999999998</v>
      </c>
      <c r="BG44" s="123">
        <f>'[7]2 - IEA final energy map to UW '!BN223</f>
        <v>0</v>
      </c>
    </row>
    <row r="45" spans="1:59" x14ac:dyDescent="0.2">
      <c r="A45" s="123"/>
      <c r="B45" s="123" t="str">
        <f>'[7]2 - IEA final energy map to UW '!D225</f>
        <v>Oil &amp; Oil Products</v>
      </c>
      <c r="C45" s="123" t="s">
        <v>974</v>
      </c>
      <c r="D45" s="123">
        <v>0</v>
      </c>
      <c r="E45" s="123">
        <v>0</v>
      </c>
      <c r="F45" s="123">
        <v>189</v>
      </c>
      <c r="G45" s="123">
        <v>506</v>
      </c>
      <c r="H45" s="123">
        <v>686</v>
      </c>
      <c r="I45" s="123">
        <v>932</v>
      </c>
      <c r="J45" s="123">
        <v>1083</v>
      </c>
      <c r="K45" s="123">
        <v>1179</v>
      </c>
      <c r="L45" s="123">
        <v>1259</v>
      </c>
      <c r="M45" s="123">
        <v>1333</v>
      </c>
      <c r="N45" s="123">
        <v>1376</v>
      </c>
      <c r="O45" s="123">
        <v>1409</v>
      </c>
      <c r="P45" s="123">
        <v>1254</v>
      </c>
      <c r="Q45" s="123">
        <v>1182</v>
      </c>
      <c r="R45" s="123">
        <v>625</v>
      </c>
      <c r="S45" s="123">
        <v>804</v>
      </c>
      <c r="T45" s="123">
        <v>463</v>
      </c>
      <c r="U45" s="123">
        <v>503</v>
      </c>
      <c r="V45" s="123">
        <v>549</v>
      </c>
      <c r="W45" s="123">
        <v>516</v>
      </c>
      <c r="X45" s="123">
        <v>379</v>
      </c>
      <c r="Y45" s="123">
        <v>400</v>
      </c>
      <c r="Z45" s="123">
        <v>387</v>
      </c>
      <c r="AA45" s="123">
        <v>290</v>
      </c>
      <c r="AB45" s="123">
        <v>221</v>
      </c>
      <c r="AC45" s="123">
        <v>166</v>
      </c>
      <c r="AD45" s="123">
        <v>131</v>
      </c>
      <c r="AE45" s="123">
        <v>93</v>
      </c>
      <c r="AF45" s="123">
        <v>111</v>
      </c>
      <c r="AG45" s="123">
        <v>100</v>
      </c>
      <c r="AH45" s="123">
        <v>100</v>
      </c>
      <c r="AI45" s="123">
        <v>87</v>
      </c>
      <c r="AJ45" s="123">
        <v>170</v>
      </c>
      <c r="AK45" s="123">
        <v>336</v>
      </c>
      <c r="AL45" s="123">
        <v>234</v>
      </c>
      <c r="AM45" s="123">
        <v>181</v>
      </c>
      <c r="AN45" s="123">
        <v>107</v>
      </c>
      <c r="AO45" s="123">
        <v>83</v>
      </c>
      <c r="AP45" s="123">
        <v>29</v>
      </c>
      <c r="AQ45" s="123">
        <v>41</v>
      </c>
      <c r="AR45" s="123">
        <v>54</v>
      </c>
      <c r="AS45" s="123">
        <v>88</v>
      </c>
      <c r="AT45" s="123">
        <v>85</v>
      </c>
      <c r="AU45" s="123">
        <v>43</v>
      </c>
      <c r="AV45" s="123">
        <v>67</v>
      </c>
      <c r="AW45" s="123">
        <v>45</v>
      </c>
      <c r="AX45" s="123">
        <v>53</v>
      </c>
      <c r="AY45" s="123">
        <v>91</v>
      </c>
      <c r="AZ45" s="123">
        <v>43</v>
      </c>
      <c r="BA45" s="123">
        <v>14</v>
      </c>
      <c r="BB45" s="123">
        <v>4.7770000000000001</v>
      </c>
      <c r="BC45" s="123">
        <v>3.8220000000000001</v>
      </c>
      <c r="BD45" s="123">
        <v>1.911</v>
      </c>
      <c r="BE45" s="123">
        <v>2.8660000000000001</v>
      </c>
      <c r="BF45" s="123">
        <v>3.8220000000000001</v>
      </c>
      <c r="BG45" s="123">
        <f>'[7]2 - IEA final energy map to UW '!BN225</f>
        <v>0</v>
      </c>
    </row>
    <row r="46" spans="1:59" s="15" customFormat="1" x14ac:dyDescent="0.2">
      <c r="A46" s="125"/>
      <c r="B46" s="125" t="s">
        <v>250</v>
      </c>
      <c r="C46" s="125" t="s">
        <v>251</v>
      </c>
      <c r="D46" s="125">
        <v>8295</v>
      </c>
      <c r="E46" s="125">
        <v>7566</v>
      </c>
      <c r="F46" s="125">
        <v>7172</v>
      </c>
      <c r="G46" s="125">
        <v>7783</v>
      </c>
      <c r="H46" s="125">
        <v>8750</v>
      </c>
      <c r="I46" s="125">
        <v>9475</v>
      </c>
      <c r="J46" s="125">
        <v>8733</v>
      </c>
      <c r="K46" s="125">
        <v>8499</v>
      </c>
      <c r="L46" s="125">
        <v>9142</v>
      </c>
      <c r="M46" s="125">
        <v>9310</v>
      </c>
      <c r="N46" s="125">
        <v>9459</v>
      </c>
      <c r="O46" s="125">
        <v>8990</v>
      </c>
      <c r="P46" s="125">
        <v>8334</v>
      </c>
      <c r="Q46" s="125">
        <v>8417</v>
      </c>
      <c r="R46" s="125">
        <v>6343</v>
      </c>
      <c r="S46" s="125">
        <v>6496</v>
      </c>
      <c r="T46" s="125">
        <v>6144</v>
      </c>
      <c r="U46" s="125">
        <v>5846</v>
      </c>
      <c r="V46" s="125">
        <v>5499</v>
      </c>
      <c r="W46" s="125">
        <v>6123</v>
      </c>
      <c r="X46" s="125">
        <v>3940</v>
      </c>
      <c r="Y46" s="125">
        <v>5385</v>
      </c>
      <c r="Z46" s="125">
        <v>4921</v>
      </c>
      <c r="AA46" s="125">
        <v>4703</v>
      </c>
      <c r="AB46" s="125">
        <v>4748</v>
      </c>
      <c r="AC46" s="125">
        <v>5054</v>
      </c>
      <c r="AD46" s="125">
        <v>4319</v>
      </c>
      <c r="AE46" s="125">
        <v>4464</v>
      </c>
      <c r="AF46" s="125">
        <v>4479</v>
      </c>
      <c r="AG46" s="125">
        <v>4216</v>
      </c>
      <c r="AH46" s="125">
        <v>4162</v>
      </c>
      <c r="AI46" s="125">
        <v>3844</v>
      </c>
      <c r="AJ46" s="125">
        <v>3197</v>
      </c>
      <c r="AK46" s="125">
        <v>3403</v>
      </c>
      <c r="AL46" s="125">
        <v>3733</v>
      </c>
      <c r="AM46" s="125">
        <v>3586</v>
      </c>
      <c r="AN46" s="125">
        <v>3417</v>
      </c>
      <c r="AO46" s="125">
        <v>3312</v>
      </c>
      <c r="AP46" s="125">
        <v>2830</v>
      </c>
      <c r="AQ46" s="125">
        <v>2974</v>
      </c>
      <c r="AR46" s="125">
        <v>2862</v>
      </c>
      <c r="AS46" s="125">
        <v>2172</v>
      </c>
      <c r="AT46" s="125">
        <v>1971</v>
      </c>
      <c r="AU46" s="125">
        <v>1953</v>
      </c>
      <c r="AV46" s="125">
        <v>1959</v>
      </c>
      <c r="AW46" s="125">
        <v>1790</v>
      </c>
      <c r="AX46" s="125">
        <v>2023</v>
      </c>
      <c r="AY46" s="125">
        <v>2002</v>
      </c>
      <c r="AZ46" s="125">
        <v>2053</v>
      </c>
      <c r="BA46" s="125">
        <v>1405</v>
      </c>
      <c r="BB46" s="125">
        <v>1349.1080000000002</v>
      </c>
      <c r="BC46" s="125">
        <v>1232.8749999999998</v>
      </c>
      <c r="BD46" s="125">
        <v>1145.7730000000001</v>
      </c>
      <c r="BE46" s="125">
        <v>1277.6779999999999</v>
      </c>
      <c r="BF46" s="125">
        <v>1311.184</v>
      </c>
      <c r="BG46" s="125">
        <f>SUM(BG42:BG45)</f>
        <v>0</v>
      </c>
    </row>
    <row r="47" spans="1:59" ht="15.75" x14ac:dyDescent="0.25">
      <c r="A47" s="123"/>
      <c r="B47" s="123"/>
      <c r="C47" s="123"/>
      <c r="D47" s="73">
        <v>0.55481238713129555</v>
      </c>
      <c r="E47" s="73">
        <v>0.52096674240859331</v>
      </c>
      <c r="F47" s="73">
        <v>0.50386398763523954</v>
      </c>
      <c r="G47" s="73">
        <v>0.54116256431650678</v>
      </c>
      <c r="H47" s="73">
        <v>0.572943949711891</v>
      </c>
      <c r="I47" s="73">
        <v>0.5957246149009745</v>
      </c>
      <c r="J47" s="73">
        <v>0.5840690208667737</v>
      </c>
      <c r="K47" s="73">
        <v>0.49461677239131702</v>
      </c>
      <c r="L47" s="73">
        <v>0.510042401249721</v>
      </c>
      <c r="M47" s="73">
        <v>0.52306309343221524</v>
      </c>
      <c r="N47" s="73">
        <v>0.41715545755237043</v>
      </c>
      <c r="O47" s="73">
        <v>0.41399953948883261</v>
      </c>
      <c r="P47" s="73">
        <v>0.40850938679476495</v>
      </c>
      <c r="Q47" s="73">
        <v>0.37847924816763345</v>
      </c>
      <c r="R47" s="73">
        <v>0.3045712090655911</v>
      </c>
      <c r="S47" s="73">
        <v>0.32246214941672874</v>
      </c>
      <c r="T47" s="73">
        <v>0.30021988761299778</v>
      </c>
      <c r="U47" s="73">
        <v>0.28563052719011089</v>
      </c>
      <c r="V47" s="73">
        <v>0.28324920160708766</v>
      </c>
      <c r="W47" s="73">
        <v>0.30078105811268852</v>
      </c>
      <c r="X47" s="73">
        <v>0.22891006274692074</v>
      </c>
      <c r="Y47" s="73">
        <v>0.30440927077444885</v>
      </c>
      <c r="Z47" s="73">
        <v>0.2839093059481913</v>
      </c>
      <c r="AA47" s="73">
        <v>0.2812126285577613</v>
      </c>
      <c r="AB47" s="73">
        <v>0.28967116100298945</v>
      </c>
      <c r="AC47" s="73">
        <v>0.3023993298629809</v>
      </c>
      <c r="AD47" s="73">
        <v>0.29673651666094125</v>
      </c>
      <c r="AE47" s="73">
        <v>0.29370353312717939</v>
      </c>
      <c r="AF47" s="73">
        <v>0.296347757046447</v>
      </c>
      <c r="AG47" s="73">
        <v>0.31222691253795454</v>
      </c>
      <c r="AH47" s="73">
        <v>0.3325609268877347</v>
      </c>
      <c r="AI47" s="73">
        <v>0.31075181891673404</v>
      </c>
      <c r="AJ47" s="73">
        <v>0.27150743099787683</v>
      </c>
      <c r="AK47" s="73">
        <v>0.29250472752277806</v>
      </c>
      <c r="AL47" s="73">
        <v>0.30739459815546771</v>
      </c>
      <c r="AM47" s="73">
        <v>0.31869889797369355</v>
      </c>
      <c r="AN47" s="73">
        <v>0.30265721877767937</v>
      </c>
      <c r="AO47" s="73">
        <v>0.28373168851195063</v>
      </c>
      <c r="AP47" s="73">
        <v>0.25399389696643332</v>
      </c>
      <c r="AQ47" s="73">
        <v>0.26603452902764113</v>
      </c>
      <c r="AR47" s="73">
        <v>0.26334192123665806</v>
      </c>
      <c r="AS47" s="73">
        <v>0.20230998509687034</v>
      </c>
      <c r="AT47" s="73">
        <v>0.2019467213114754</v>
      </c>
      <c r="AU47" s="73">
        <v>0.20092592592592592</v>
      </c>
      <c r="AV47" s="73">
        <v>0.21541675830217727</v>
      </c>
      <c r="AW47" s="73">
        <v>0.20297085837396531</v>
      </c>
      <c r="AX47" s="73">
        <v>0.23135864592863678</v>
      </c>
      <c r="AY47" s="73">
        <v>0.24302015052197135</v>
      </c>
      <c r="AZ47" s="73">
        <v>0.27413539858459074</v>
      </c>
      <c r="BA47" s="73">
        <v>0.24140893470790378</v>
      </c>
      <c r="BB47" s="73">
        <v>0.22436546990824702</v>
      </c>
      <c r="BC47" s="73">
        <v>0.22174573132160361</v>
      </c>
      <c r="BD47" s="73">
        <v>0.21267441689956901</v>
      </c>
      <c r="BE47" s="73">
        <v>0.23137437696074914</v>
      </c>
      <c r="BF47" s="73">
        <v>0.23594850314292926</v>
      </c>
      <c r="BG47" s="73" t="e">
        <f>BG46/BG66</f>
        <v>#DIV/0!</v>
      </c>
    </row>
    <row r="48" spans="1:59" x14ac:dyDescent="0.2">
      <c r="A48" s="123" t="str">
        <f>'[7]2 - IEA final energy map to UW '!C227</f>
        <v>Chemical and petrochemical</v>
      </c>
      <c r="B48" s="123" t="str">
        <f>'[7]2 - IEA final energy map to UW '!D227</f>
        <v>Coal&amp; Coal Products</v>
      </c>
      <c r="C48" s="126" t="s">
        <v>252</v>
      </c>
      <c r="D48" s="123">
        <v>1956</v>
      </c>
      <c r="E48" s="123">
        <v>1936.5</v>
      </c>
      <c r="F48" s="123">
        <v>1866</v>
      </c>
      <c r="G48" s="123">
        <v>1782.5</v>
      </c>
      <c r="H48" s="123">
        <v>1729.5</v>
      </c>
      <c r="I48" s="123">
        <v>1717.5</v>
      </c>
      <c r="J48" s="123">
        <v>1628</v>
      </c>
      <c r="K48" s="123">
        <v>1507.5</v>
      </c>
      <c r="L48" s="123">
        <v>1480.5</v>
      </c>
      <c r="M48" s="123">
        <v>1401</v>
      </c>
      <c r="N48" s="123">
        <v>1254</v>
      </c>
      <c r="O48" s="123">
        <v>828</v>
      </c>
      <c r="P48" s="123">
        <v>210</v>
      </c>
      <c r="Q48" s="123">
        <v>118.5</v>
      </c>
      <c r="R48" s="123">
        <v>76</v>
      </c>
      <c r="S48" s="123">
        <v>70</v>
      </c>
      <c r="T48" s="123">
        <v>53.5</v>
      </c>
      <c r="U48" s="123">
        <v>71</v>
      </c>
      <c r="V48" s="123">
        <v>68.5</v>
      </c>
      <c r="W48" s="123">
        <v>79.5</v>
      </c>
      <c r="X48" s="123">
        <v>65.5</v>
      </c>
      <c r="Y48" s="123">
        <v>37.5</v>
      </c>
      <c r="Z48" s="123">
        <v>58.5</v>
      </c>
      <c r="AA48" s="123">
        <v>86.5</v>
      </c>
      <c r="AB48" s="123">
        <v>104</v>
      </c>
      <c r="AC48" s="123">
        <v>195</v>
      </c>
      <c r="AD48" s="123">
        <v>250</v>
      </c>
      <c r="AE48" s="123">
        <v>394.5</v>
      </c>
      <c r="AF48" s="123">
        <v>455.5</v>
      </c>
      <c r="AG48" s="123">
        <v>419</v>
      </c>
      <c r="AH48" s="123">
        <v>328</v>
      </c>
      <c r="AI48" s="123">
        <v>324</v>
      </c>
      <c r="AJ48" s="123">
        <v>377</v>
      </c>
      <c r="AK48" s="123">
        <v>389</v>
      </c>
      <c r="AL48" s="123">
        <v>389</v>
      </c>
      <c r="AM48" s="123">
        <v>304.5</v>
      </c>
      <c r="AN48" s="123">
        <v>206</v>
      </c>
      <c r="AO48" s="123">
        <v>213</v>
      </c>
      <c r="AP48" s="123">
        <v>205.5</v>
      </c>
      <c r="AQ48" s="123">
        <v>139.5</v>
      </c>
      <c r="AR48" s="123">
        <v>10.5</v>
      </c>
      <c r="AS48" s="123">
        <v>10.5</v>
      </c>
      <c r="AT48" s="123">
        <v>18.5</v>
      </c>
      <c r="AU48" s="123">
        <v>21</v>
      </c>
      <c r="AV48" s="123">
        <v>44.5</v>
      </c>
      <c r="AW48" s="123">
        <v>40</v>
      </c>
      <c r="AX48" s="123">
        <v>39.5</v>
      </c>
      <c r="AY48" s="123">
        <v>36.5</v>
      </c>
      <c r="AZ48" s="123">
        <v>31</v>
      </c>
      <c r="BA48" s="123">
        <v>24</v>
      </c>
      <c r="BB48" s="123">
        <v>24.8155</v>
      </c>
      <c r="BC48" s="123">
        <v>23.745000000000001</v>
      </c>
      <c r="BD48" s="123">
        <v>23.1435</v>
      </c>
      <c r="BE48" s="123">
        <v>26.173999999999999</v>
      </c>
      <c r="BF48" s="123">
        <v>23.664000000000001</v>
      </c>
      <c r="BG48" s="123">
        <f>'[7]2 - IEA final energy map to UW '!BN227*0.5</f>
        <v>0</v>
      </c>
    </row>
    <row r="49" spans="1:59" x14ac:dyDescent="0.2">
      <c r="A49" s="123"/>
      <c r="B49" s="123" t="str">
        <f>'[7]2 - IEA final energy map to UW '!D228</f>
        <v>Natural Gas</v>
      </c>
      <c r="C49" s="126" t="s">
        <v>252</v>
      </c>
      <c r="D49" s="123">
        <v>0</v>
      </c>
      <c r="E49" s="123">
        <v>0</v>
      </c>
      <c r="F49" s="123">
        <v>0</v>
      </c>
      <c r="G49" s="123">
        <v>0</v>
      </c>
      <c r="H49" s="123">
        <v>0</v>
      </c>
      <c r="I49" s="123">
        <v>0</v>
      </c>
      <c r="J49" s="123">
        <v>0</v>
      </c>
      <c r="K49" s="123">
        <v>0</v>
      </c>
      <c r="L49" s="123">
        <v>0</v>
      </c>
      <c r="M49" s="123">
        <v>0</v>
      </c>
      <c r="N49" s="123">
        <v>253</v>
      </c>
      <c r="O49" s="123">
        <v>978.5</v>
      </c>
      <c r="P49" s="123">
        <v>1426</v>
      </c>
      <c r="Q49" s="123">
        <v>1894.5</v>
      </c>
      <c r="R49" s="123">
        <v>2166</v>
      </c>
      <c r="S49" s="123">
        <v>2193.5</v>
      </c>
      <c r="T49" s="123">
        <v>2369.5</v>
      </c>
      <c r="U49" s="123">
        <v>2424.5</v>
      </c>
      <c r="V49" s="123">
        <v>2460</v>
      </c>
      <c r="W49" s="123">
        <v>2570.5</v>
      </c>
      <c r="X49" s="123">
        <v>2595.5</v>
      </c>
      <c r="Y49" s="123">
        <v>2667.5</v>
      </c>
      <c r="Z49" s="123">
        <v>2765.5</v>
      </c>
      <c r="AA49" s="123">
        <v>2740</v>
      </c>
      <c r="AB49" s="123">
        <v>2673</v>
      </c>
      <c r="AC49" s="123">
        <v>2498</v>
      </c>
      <c r="AD49" s="123">
        <v>1640.5</v>
      </c>
      <c r="AE49" s="123">
        <v>1880.5</v>
      </c>
      <c r="AF49" s="123">
        <v>1591</v>
      </c>
      <c r="AG49" s="123">
        <v>1076</v>
      </c>
      <c r="AH49" s="123">
        <v>941.5</v>
      </c>
      <c r="AI49" s="123">
        <v>1211.5</v>
      </c>
      <c r="AJ49" s="123">
        <v>1329</v>
      </c>
      <c r="AK49" s="123">
        <v>1311.5</v>
      </c>
      <c r="AL49" s="123">
        <v>1497</v>
      </c>
      <c r="AM49" s="123">
        <v>1344</v>
      </c>
      <c r="AN49" s="123">
        <v>1463</v>
      </c>
      <c r="AO49" s="123">
        <v>1843</v>
      </c>
      <c r="AP49" s="123">
        <v>1794.5</v>
      </c>
      <c r="AQ49" s="123">
        <v>1810</v>
      </c>
      <c r="AR49" s="123">
        <v>1801</v>
      </c>
      <c r="AS49" s="123">
        <v>1936.5</v>
      </c>
      <c r="AT49" s="123">
        <v>1712.5</v>
      </c>
      <c r="AU49" s="123">
        <v>1742.5</v>
      </c>
      <c r="AV49" s="123">
        <v>1624.5</v>
      </c>
      <c r="AW49" s="123">
        <v>1395.5</v>
      </c>
      <c r="AX49" s="123">
        <v>1328</v>
      </c>
      <c r="AY49" s="123">
        <v>1166</v>
      </c>
      <c r="AZ49" s="123">
        <v>807</v>
      </c>
      <c r="BA49" s="123">
        <v>675</v>
      </c>
      <c r="BB49" s="123">
        <v>675.66700000000003</v>
      </c>
      <c r="BC49" s="123">
        <v>620.24450000000002</v>
      </c>
      <c r="BD49" s="123">
        <v>588.16</v>
      </c>
      <c r="BE49" s="123">
        <v>552.67999999999995</v>
      </c>
      <c r="BF49" s="123">
        <v>558.93349999999998</v>
      </c>
      <c r="BG49" s="123">
        <f>'[7]2 - IEA final energy map to UW '!BN228*0.5</f>
        <v>0</v>
      </c>
    </row>
    <row r="50" spans="1:59" x14ac:dyDescent="0.2">
      <c r="B50" s="123" t="str">
        <f>'[7]2 - IEA final energy map to UW '!D229</f>
        <v>Oil &amp; Oil Products</v>
      </c>
      <c r="C50" s="126" t="s">
        <v>252</v>
      </c>
      <c r="D50" s="123">
        <v>0</v>
      </c>
      <c r="E50" s="123">
        <v>0</v>
      </c>
      <c r="F50" s="123">
        <v>0</v>
      </c>
      <c r="G50" s="123">
        <v>0</v>
      </c>
      <c r="H50" s="123">
        <v>0</v>
      </c>
      <c r="I50" s="123">
        <v>0</v>
      </c>
      <c r="J50" s="123">
        <v>0</v>
      </c>
      <c r="K50" s="123">
        <v>0</v>
      </c>
      <c r="L50" s="123">
        <v>0</v>
      </c>
      <c r="M50" s="123">
        <v>0</v>
      </c>
      <c r="N50" s="123">
        <v>0</v>
      </c>
      <c r="O50" s="123">
        <v>0</v>
      </c>
      <c r="P50" s="123">
        <v>0</v>
      </c>
      <c r="Q50" s="123">
        <v>0</v>
      </c>
      <c r="R50" s="123">
        <v>0</v>
      </c>
      <c r="S50" s="123">
        <v>0</v>
      </c>
      <c r="T50" s="123">
        <v>0</v>
      </c>
      <c r="U50" s="123">
        <v>0</v>
      </c>
      <c r="V50" s="123">
        <v>0</v>
      </c>
      <c r="W50" s="123">
        <v>0</v>
      </c>
      <c r="X50" s="123">
        <v>0</v>
      </c>
      <c r="Y50" s="123">
        <v>0</v>
      </c>
      <c r="Z50" s="123">
        <v>0</v>
      </c>
      <c r="AA50" s="123">
        <v>0</v>
      </c>
      <c r="AB50" s="123">
        <v>0</v>
      </c>
      <c r="AC50" s="123">
        <v>0</v>
      </c>
      <c r="AD50" s="123">
        <v>0</v>
      </c>
      <c r="AE50" s="123">
        <v>0</v>
      </c>
      <c r="AF50" s="123">
        <v>0</v>
      </c>
      <c r="AG50" s="123">
        <v>0</v>
      </c>
      <c r="AH50" s="123">
        <v>0</v>
      </c>
      <c r="AI50" s="123">
        <v>0</v>
      </c>
      <c r="AJ50" s="123">
        <v>0</v>
      </c>
      <c r="AK50" s="123">
        <v>0</v>
      </c>
      <c r="AL50" s="123">
        <v>0</v>
      </c>
      <c r="AM50" s="123">
        <v>0</v>
      </c>
      <c r="AN50" s="123">
        <v>0</v>
      </c>
      <c r="AO50" s="123">
        <v>0</v>
      </c>
      <c r="AP50" s="123">
        <v>0</v>
      </c>
      <c r="AQ50" s="123">
        <v>0</v>
      </c>
      <c r="AR50" s="123">
        <v>0</v>
      </c>
      <c r="AS50" s="123">
        <v>0</v>
      </c>
      <c r="AT50" s="123">
        <v>0</v>
      </c>
      <c r="AU50" s="123">
        <v>0</v>
      </c>
      <c r="AV50" s="123">
        <v>0</v>
      </c>
      <c r="AW50" s="123">
        <v>0</v>
      </c>
      <c r="AX50" s="123">
        <v>0</v>
      </c>
      <c r="AY50" s="123">
        <v>0</v>
      </c>
      <c r="AZ50" s="123">
        <v>0</v>
      </c>
      <c r="BA50" s="123">
        <v>0</v>
      </c>
      <c r="BB50" s="123">
        <v>0</v>
      </c>
      <c r="BC50" s="123">
        <v>0</v>
      </c>
      <c r="BD50" s="123">
        <v>0</v>
      </c>
      <c r="BE50" s="123">
        <v>0</v>
      </c>
      <c r="BF50" s="123">
        <v>0</v>
      </c>
      <c r="BG50" s="123">
        <f>'[7]2 - IEA final energy map to UW '!BN229*0.5</f>
        <v>0</v>
      </c>
    </row>
    <row r="51" spans="1:59" x14ac:dyDescent="0.2">
      <c r="B51" s="123" t="str">
        <f>'[7]2 - IEA final energy map to UW '!D231</f>
        <v>Oil &amp; Oil Products</v>
      </c>
      <c r="C51" s="126" t="s">
        <v>252</v>
      </c>
      <c r="D51" s="123">
        <v>402</v>
      </c>
      <c r="E51" s="123">
        <v>441.5</v>
      </c>
      <c r="F51" s="123">
        <v>519.5</v>
      </c>
      <c r="G51" s="123">
        <v>638.5</v>
      </c>
      <c r="H51" s="123">
        <v>707.5</v>
      </c>
      <c r="I51" s="123">
        <v>797.5</v>
      </c>
      <c r="J51" s="123">
        <v>846</v>
      </c>
      <c r="K51" s="123">
        <v>1029</v>
      </c>
      <c r="L51" s="123">
        <v>1028.5</v>
      </c>
      <c r="M51" s="123">
        <v>997.5</v>
      </c>
      <c r="N51" s="123">
        <v>1110.5</v>
      </c>
      <c r="O51" s="123">
        <v>1317.5</v>
      </c>
      <c r="P51" s="123">
        <v>1302</v>
      </c>
      <c r="Q51" s="123">
        <v>1317</v>
      </c>
      <c r="R51" s="123">
        <v>1063.5</v>
      </c>
      <c r="S51" s="123">
        <v>1337</v>
      </c>
      <c r="T51" s="123">
        <v>968</v>
      </c>
      <c r="U51" s="123">
        <v>1086.5</v>
      </c>
      <c r="V51" s="123">
        <v>997.5</v>
      </c>
      <c r="W51" s="123">
        <v>968.5</v>
      </c>
      <c r="X51" s="123">
        <v>706.5</v>
      </c>
      <c r="Y51" s="123">
        <v>594</v>
      </c>
      <c r="Z51" s="123">
        <v>613.5</v>
      </c>
      <c r="AA51" s="123">
        <v>399</v>
      </c>
      <c r="AB51" s="123">
        <v>325</v>
      </c>
      <c r="AC51" s="123">
        <v>185</v>
      </c>
      <c r="AD51" s="123">
        <v>549.5</v>
      </c>
      <c r="AE51" s="123">
        <v>537.5</v>
      </c>
      <c r="AF51" s="123">
        <v>676.5</v>
      </c>
      <c r="AG51" s="123">
        <v>390</v>
      </c>
      <c r="AH51" s="123">
        <v>461.5</v>
      </c>
      <c r="AI51" s="123">
        <v>573.5</v>
      </c>
      <c r="AJ51" s="123">
        <v>154.5</v>
      </c>
      <c r="AK51" s="123">
        <v>294.5</v>
      </c>
      <c r="AL51" s="123">
        <v>501</v>
      </c>
      <c r="AM51" s="123">
        <v>350.5</v>
      </c>
      <c r="AN51" s="123">
        <v>268</v>
      </c>
      <c r="AO51" s="123">
        <v>180.5</v>
      </c>
      <c r="AP51" s="123">
        <v>149</v>
      </c>
      <c r="AQ51" s="123">
        <v>18.5</v>
      </c>
      <c r="AR51" s="123">
        <v>37</v>
      </c>
      <c r="AS51" s="123">
        <v>47</v>
      </c>
      <c r="AT51" s="123">
        <v>40.5</v>
      </c>
      <c r="AU51" s="123">
        <v>35</v>
      </c>
      <c r="AV51" s="123">
        <v>35</v>
      </c>
      <c r="AW51" s="123">
        <v>39</v>
      </c>
      <c r="AX51" s="123">
        <v>34.5</v>
      </c>
      <c r="AY51" s="123">
        <v>36.5</v>
      </c>
      <c r="AZ51" s="123">
        <v>51</v>
      </c>
      <c r="BA51" s="123">
        <v>32.5</v>
      </c>
      <c r="BB51" s="123">
        <v>63.533000000000001</v>
      </c>
      <c r="BC51" s="123">
        <v>41.081499999999998</v>
      </c>
      <c r="BD51" s="123">
        <v>8.1210000000000004</v>
      </c>
      <c r="BE51" s="123">
        <v>10.031499999999999</v>
      </c>
      <c r="BF51" s="123">
        <v>11.464499999999999</v>
      </c>
      <c r="BG51" s="123">
        <f>'[7]2 - IEA final energy map to UW '!BN231*0.5</f>
        <v>0</v>
      </c>
    </row>
    <row r="52" spans="1:59" x14ac:dyDescent="0.2">
      <c r="B52" s="125" t="s">
        <v>250</v>
      </c>
      <c r="C52" s="125" t="s">
        <v>251</v>
      </c>
      <c r="D52" s="125">
        <v>1956</v>
      </c>
      <c r="E52" s="125">
        <v>2378</v>
      </c>
      <c r="F52" s="125">
        <v>2385.5</v>
      </c>
      <c r="G52" s="125">
        <v>2421</v>
      </c>
      <c r="H52" s="125">
        <v>2437</v>
      </c>
      <c r="I52" s="125">
        <v>2515</v>
      </c>
      <c r="J52" s="125">
        <v>2474</v>
      </c>
      <c r="K52" s="125">
        <v>2536.5</v>
      </c>
      <c r="L52" s="125">
        <v>2509</v>
      </c>
      <c r="M52" s="125">
        <v>2398.5</v>
      </c>
      <c r="N52" s="125">
        <v>2617.5</v>
      </c>
      <c r="O52" s="125">
        <v>3124</v>
      </c>
      <c r="P52" s="125">
        <v>2938</v>
      </c>
      <c r="Q52" s="125">
        <v>3330</v>
      </c>
      <c r="R52" s="125">
        <v>3305.5</v>
      </c>
      <c r="S52" s="125">
        <v>3600.5</v>
      </c>
      <c r="T52" s="125">
        <v>3391</v>
      </c>
      <c r="U52" s="125">
        <v>3582</v>
      </c>
      <c r="V52" s="125">
        <v>3526</v>
      </c>
      <c r="W52" s="125">
        <v>3618.5</v>
      </c>
      <c r="X52" s="125">
        <v>3367.5</v>
      </c>
      <c r="Y52" s="125">
        <v>3299</v>
      </c>
      <c r="Z52" s="125">
        <v>3437.5</v>
      </c>
      <c r="AA52" s="125">
        <v>3225.5</v>
      </c>
      <c r="AB52" s="125">
        <v>3102</v>
      </c>
      <c r="AC52" s="125">
        <v>2878</v>
      </c>
      <c r="AD52" s="125">
        <v>2440</v>
      </c>
      <c r="AE52" s="125">
        <v>2812.5</v>
      </c>
      <c r="AF52" s="125">
        <v>2723</v>
      </c>
      <c r="AG52" s="125">
        <v>1885</v>
      </c>
      <c r="AH52" s="125">
        <v>1731</v>
      </c>
      <c r="AI52" s="125">
        <v>2109</v>
      </c>
      <c r="AJ52" s="125">
        <v>1860.5</v>
      </c>
      <c r="AK52" s="125">
        <v>1995</v>
      </c>
      <c r="AL52" s="125">
        <v>2387</v>
      </c>
      <c r="AM52" s="125">
        <v>1999</v>
      </c>
      <c r="AN52" s="125">
        <v>1937</v>
      </c>
      <c r="AO52" s="125">
        <v>2236.5</v>
      </c>
      <c r="AP52" s="125">
        <v>2149</v>
      </c>
      <c r="AQ52" s="125">
        <v>1968</v>
      </c>
      <c r="AR52" s="125">
        <v>1848.5</v>
      </c>
      <c r="AS52" s="125">
        <v>1994</v>
      </c>
      <c r="AT52" s="125">
        <v>1771.5</v>
      </c>
      <c r="AU52" s="125">
        <v>1798.5</v>
      </c>
      <c r="AV52" s="125">
        <v>1704</v>
      </c>
      <c r="AW52" s="125">
        <v>1474.5</v>
      </c>
      <c r="AX52" s="125">
        <v>1402</v>
      </c>
      <c r="AY52" s="125">
        <v>1239</v>
      </c>
      <c r="AZ52" s="125">
        <v>889</v>
      </c>
      <c r="BA52" s="125">
        <v>731.5</v>
      </c>
      <c r="BB52" s="125">
        <v>764.01550000000009</v>
      </c>
      <c r="BC52" s="125">
        <v>685.07100000000003</v>
      </c>
      <c r="BD52" s="125">
        <v>619.42449999999997</v>
      </c>
      <c r="BE52" s="125">
        <v>588.88549999999998</v>
      </c>
      <c r="BF52" s="125">
        <v>594.06200000000001</v>
      </c>
      <c r="BG52" s="125">
        <f>SUM(BG48:BG51)</f>
        <v>0</v>
      </c>
    </row>
    <row r="53" spans="1:59" ht="15.75" x14ac:dyDescent="0.25">
      <c r="B53" s="123"/>
      <c r="C53" s="123"/>
      <c r="D53" s="73">
        <v>0.13082736940672865</v>
      </c>
      <c r="E53" s="73">
        <v>0.16374027404806168</v>
      </c>
      <c r="F53" s="73">
        <v>0.16759168188843615</v>
      </c>
      <c r="G53" s="73">
        <v>0.16833541927409262</v>
      </c>
      <c r="H53" s="73">
        <v>0.15957307490832898</v>
      </c>
      <c r="I53" s="73">
        <v>0.15812637535366236</v>
      </c>
      <c r="J53" s="73">
        <v>0.16546281433921883</v>
      </c>
      <c r="K53" s="73">
        <v>0.14761683058837222</v>
      </c>
      <c r="L53" s="73">
        <v>0.13997991519750055</v>
      </c>
      <c r="M53" s="73">
        <v>0.13475476150345525</v>
      </c>
      <c r="N53" s="73">
        <v>0.11543550165380374</v>
      </c>
      <c r="O53" s="73">
        <v>0.14386368869445085</v>
      </c>
      <c r="P53" s="73">
        <v>0.14401254840448999</v>
      </c>
      <c r="Q53" s="73">
        <v>0.14973694860380413</v>
      </c>
      <c r="R53" s="73">
        <v>0.15871986939402669</v>
      </c>
      <c r="S53" s="73">
        <v>0.17872921320426904</v>
      </c>
      <c r="T53" s="73">
        <v>0.16569753237234303</v>
      </c>
      <c r="U53" s="73">
        <v>0.17501343626325305</v>
      </c>
      <c r="V53" s="73">
        <v>0.18162151025033482</v>
      </c>
      <c r="W53" s="73">
        <v>0.17775212457631281</v>
      </c>
      <c r="X53" s="73">
        <v>0.19564838484778063</v>
      </c>
      <c r="Y53" s="73">
        <v>0.18648954211418881</v>
      </c>
      <c r="Z53" s="73">
        <v>0.19832112156003001</v>
      </c>
      <c r="AA53" s="73">
        <v>0.19286653910547716</v>
      </c>
      <c r="AB53" s="73">
        <v>0.18925019827954365</v>
      </c>
      <c r="AC53" s="73">
        <v>0.17220128044037575</v>
      </c>
      <c r="AD53" s="73">
        <v>0.16763998625901752</v>
      </c>
      <c r="AE53" s="73">
        <v>0.18504506875452331</v>
      </c>
      <c r="AF53" s="73">
        <v>0.1801640862776234</v>
      </c>
      <c r="AG53" s="73">
        <v>0.13959860771680369</v>
      </c>
      <c r="AH53" s="73">
        <v>0.13831402317219338</v>
      </c>
      <c r="AI53" s="73">
        <v>0.17049312853678253</v>
      </c>
      <c r="AJ53" s="73">
        <v>0.15800424628450105</v>
      </c>
      <c r="AK53" s="73">
        <v>0.17148014440433212</v>
      </c>
      <c r="AL53" s="73">
        <v>0.19655797101449277</v>
      </c>
      <c r="AM53" s="73">
        <v>0.17765730536793459</v>
      </c>
      <c r="AN53" s="73">
        <v>0.17156775907883082</v>
      </c>
      <c r="AO53" s="73">
        <v>0.19159599074787972</v>
      </c>
      <c r="AP53" s="73">
        <v>0.19287381080595944</v>
      </c>
      <c r="AQ53" s="73">
        <v>0.17604436890598443</v>
      </c>
      <c r="AR53" s="73">
        <v>0.1700864924549135</v>
      </c>
      <c r="AS53" s="73">
        <v>0.18573025335320417</v>
      </c>
      <c r="AT53" s="73">
        <v>0.1815061475409836</v>
      </c>
      <c r="AU53" s="73">
        <v>0.18503086419753087</v>
      </c>
      <c r="AV53" s="73">
        <v>0.18737629206069936</v>
      </c>
      <c r="AW53" s="73">
        <v>0.16719582719129153</v>
      </c>
      <c r="AX53" s="73">
        <v>0.16033851784080513</v>
      </c>
      <c r="AY53" s="73">
        <v>0.15040058266569556</v>
      </c>
      <c r="AZ53" s="73">
        <v>0.11870743757511017</v>
      </c>
      <c r="BA53" s="73">
        <v>0.1256872852233677</v>
      </c>
      <c r="BB53" s="73">
        <v>0.12706076657664492</v>
      </c>
      <c r="BC53" s="73">
        <v>0.12321733338921005</v>
      </c>
      <c r="BD53" s="73">
        <v>0.11497543086702781</v>
      </c>
      <c r="BE53" s="73">
        <v>0.10664112214792713</v>
      </c>
      <c r="BF53" s="73">
        <v>0.10690188385008881</v>
      </c>
      <c r="BG53" s="73" t="e">
        <f>BG52/BG66</f>
        <v>#DIV/0!</v>
      </c>
    </row>
    <row r="54" spans="1:59" ht="15.75" x14ac:dyDescent="0.25">
      <c r="B54" s="123"/>
      <c r="C54" s="12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</row>
    <row r="55" spans="1:59" x14ac:dyDescent="0.2">
      <c r="C55" s="123"/>
      <c r="D55" s="10">
        <v>1960</v>
      </c>
      <c r="E55" s="10">
        <v>1961</v>
      </c>
      <c r="F55" s="10">
        <v>1962</v>
      </c>
      <c r="G55" s="10">
        <v>1963</v>
      </c>
      <c r="H55" s="10">
        <v>1964</v>
      </c>
      <c r="I55" s="10">
        <v>1965</v>
      </c>
      <c r="J55" s="10">
        <v>1966</v>
      </c>
      <c r="K55" s="10">
        <v>1967</v>
      </c>
      <c r="L55" s="10">
        <v>1968</v>
      </c>
      <c r="M55" s="10">
        <v>1969</v>
      </c>
      <c r="N55" s="10">
        <v>1970</v>
      </c>
      <c r="O55" s="10">
        <v>1971</v>
      </c>
      <c r="P55" s="10">
        <v>1972</v>
      </c>
      <c r="Q55" s="10">
        <v>1973</v>
      </c>
      <c r="R55" s="10">
        <v>1974</v>
      </c>
      <c r="S55" s="10">
        <v>1975</v>
      </c>
      <c r="T55" s="10">
        <v>1976</v>
      </c>
      <c r="U55" s="10">
        <v>1977</v>
      </c>
      <c r="V55" s="10">
        <v>1978</v>
      </c>
      <c r="W55" s="10">
        <v>1979</v>
      </c>
      <c r="X55" s="10">
        <v>1980</v>
      </c>
      <c r="Y55" s="10">
        <v>1981</v>
      </c>
      <c r="Z55" s="10">
        <v>1982</v>
      </c>
      <c r="AA55" s="10">
        <v>1983</v>
      </c>
      <c r="AB55" s="10">
        <v>1984</v>
      </c>
      <c r="AC55" s="10">
        <v>1985</v>
      </c>
      <c r="AD55" s="10">
        <v>1986</v>
      </c>
      <c r="AE55" s="10">
        <v>1987</v>
      </c>
      <c r="AF55" s="10">
        <v>1988</v>
      </c>
      <c r="AG55" s="10">
        <v>1989</v>
      </c>
      <c r="AH55" s="10">
        <v>1990</v>
      </c>
      <c r="AI55" s="10">
        <v>1991</v>
      </c>
      <c r="AJ55" s="10">
        <v>1992</v>
      </c>
      <c r="AK55" s="10">
        <v>1993</v>
      </c>
      <c r="AL55" s="10">
        <v>1994</v>
      </c>
      <c r="AM55" s="10">
        <v>1995</v>
      </c>
      <c r="AN55" s="10">
        <v>1996</v>
      </c>
      <c r="AO55" s="10">
        <v>1997</v>
      </c>
      <c r="AP55" s="10">
        <v>1998</v>
      </c>
      <c r="AQ55" s="10">
        <v>1999</v>
      </c>
      <c r="AR55" s="10">
        <v>2000</v>
      </c>
      <c r="AS55" s="10">
        <v>2001</v>
      </c>
      <c r="AT55" s="10">
        <v>2002</v>
      </c>
      <c r="AU55" s="10">
        <v>2003</v>
      </c>
      <c r="AV55" s="10">
        <v>2004</v>
      </c>
      <c r="AW55" s="10">
        <v>2005</v>
      </c>
      <c r="AX55" s="10">
        <v>2006</v>
      </c>
      <c r="AY55" s="10">
        <v>2007</v>
      </c>
      <c r="AZ55" s="10">
        <v>2008</v>
      </c>
      <c r="BA55" s="10">
        <v>2009</v>
      </c>
      <c r="BB55" s="10">
        <v>2010</v>
      </c>
      <c r="BC55" s="10">
        <v>2011</v>
      </c>
      <c r="BD55" s="10">
        <v>2012</v>
      </c>
      <c r="BE55" s="10">
        <v>2013</v>
      </c>
      <c r="BF55" s="10">
        <v>2014</v>
      </c>
      <c r="BG55" s="10">
        <v>2015</v>
      </c>
    </row>
    <row r="56" spans="1:59" ht="15.75" x14ac:dyDescent="0.25">
      <c r="A56" s="123" t="s">
        <v>40</v>
      </c>
      <c r="B56" s="16" t="s">
        <v>253</v>
      </c>
      <c r="D56" s="127">
        <f>D46</f>
        <v>8295</v>
      </c>
      <c r="E56" s="127">
        <f t="shared" ref="E56:BG56" si="5">E46</f>
        <v>7566</v>
      </c>
      <c r="F56" s="127">
        <f t="shared" si="5"/>
        <v>7172</v>
      </c>
      <c r="G56" s="127">
        <f t="shared" si="5"/>
        <v>7783</v>
      </c>
      <c r="H56" s="127">
        <f t="shared" si="5"/>
        <v>8750</v>
      </c>
      <c r="I56" s="127">
        <f t="shared" si="5"/>
        <v>9475</v>
      </c>
      <c r="J56" s="127">
        <f t="shared" si="5"/>
        <v>8733</v>
      </c>
      <c r="K56" s="127">
        <f t="shared" si="5"/>
        <v>8499</v>
      </c>
      <c r="L56" s="127">
        <f t="shared" si="5"/>
        <v>9142</v>
      </c>
      <c r="M56" s="127">
        <f t="shared" si="5"/>
        <v>9310</v>
      </c>
      <c r="N56" s="127">
        <f t="shared" si="5"/>
        <v>9459</v>
      </c>
      <c r="O56" s="127">
        <f t="shared" si="5"/>
        <v>8990</v>
      </c>
      <c r="P56" s="127">
        <f t="shared" si="5"/>
        <v>8334</v>
      </c>
      <c r="Q56" s="127">
        <f t="shared" si="5"/>
        <v>8417</v>
      </c>
      <c r="R56" s="127">
        <f t="shared" si="5"/>
        <v>6343</v>
      </c>
      <c r="S56" s="127">
        <f t="shared" si="5"/>
        <v>6496</v>
      </c>
      <c r="T56" s="127">
        <f t="shared" si="5"/>
        <v>6144</v>
      </c>
      <c r="U56" s="127">
        <f t="shared" si="5"/>
        <v>5846</v>
      </c>
      <c r="V56" s="127">
        <f t="shared" si="5"/>
        <v>5499</v>
      </c>
      <c r="W56" s="127">
        <f t="shared" si="5"/>
        <v>6123</v>
      </c>
      <c r="X56" s="127">
        <f t="shared" si="5"/>
        <v>3940</v>
      </c>
      <c r="Y56" s="127">
        <f t="shared" si="5"/>
        <v>5385</v>
      </c>
      <c r="Z56" s="127">
        <f t="shared" si="5"/>
        <v>4921</v>
      </c>
      <c r="AA56" s="127">
        <f t="shared" si="5"/>
        <v>4703</v>
      </c>
      <c r="AB56" s="127">
        <f t="shared" si="5"/>
        <v>4748</v>
      </c>
      <c r="AC56" s="127">
        <f t="shared" si="5"/>
        <v>5054</v>
      </c>
      <c r="AD56" s="127">
        <f t="shared" si="5"/>
        <v>4319</v>
      </c>
      <c r="AE56" s="127">
        <f t="shared" si="5"/>
        <v>4464</v>
      </c>
      <c r="AF56" s="127">
        <f t="shared" si="5"/>
        <v>4479</v>
      </c>
      <c r="AG56" s="127">
        <f t="shared" si="5"/>
        <v>4216</v>
      </c>
      <c r="AH56" s="127">
        <f t="shared" si="5"/>
        <v>4162</v>
      </c>
      <c r="AI56" s="127">
        <f t="shared" si="5"/>
        <v>3844</v>
      </c>
      <c r="AJ56" s="127">
        <f t="shared" si="5"/>
        <v>3197</v>
      </c>
      <c r="AK56" s="127">
        <f t="shared" si="5"/>
        <v>3403</v>
      </c>
      <c r="AL56" s="127">
        <f t="shared" si="5"/>
        <v>3733</v>
      </c>
      <c r="AM56" s="127">
        <f t="shared" si="5"/>
        <v>3586</v>
      </c>
      <c r="AN56" s="127">
        <f t="shared" si="5"/>
        <v>3417</v>
      </c>
      <c r="AO56" s="127">
        <f t="shared" si="5"/>
        <v>3312</v>
      </c>
      <c r="AP56" s="127">
        <f t="shared" si="5"/>
        <v>2830</v>
      </c>
      <c r="AQ56" s="127">
        <f t="shared" si="5"/>
        <v>2974</v>
      </c>
      <c r="AR56" s="127">
        <f t="shared" si="5"/>
        <v>2862</v>
      </c>
      <c r="AS56" s="127">
        <f t="shared" si="5"/>
        <v>2172</v>
      </c>
      <c r="AT56" s="127">
        <f t="shared" si="5"/>
        <v>1971</v>
      </c>
      <c r="AU56" s="127">
        <f t="shared" si="5"/>
        <v>1953</v>
      </c>
      <c r="AV56" s="127">
        <f t="shared" si="5"/>
        <v>1959</v>
      </c>
      <c r="AW56" s="127">
        <f t="shared" si="5"/>
        <v>1790</v>
      </c>
      <c r="AX56" s="127">
        <f t="shared" si="5"/>
        <v>2023</v>
      </c>
      <c r="AY56" s="127">
        <f t="shared" si="5"/>
        <v>2002</v>
      </c>
      <c r="AZ56" s="127">
        <f t="shared" si="5"/>
        <v>2053</v>
      </c>
      <c r="BA56" s="127">
        <f t="shared" si="5"/>
        <v>1405</v>
      </c>
      <c r="BB56" s="127">
        <f t="shared" si="5"/>
        <v>1349.1080000000002</v>
      </c>
      <c r="BC56" s="127">
        <f t="shared" si="5"/>
        <v>1232.8749999999998</v>
      </c>
      <c r="BD56" s="127">
        <f t="shared" si="5"/>
        <v>1145.7730000000001</v>
      </c>
      <c r="BE56" s="127">
        <f t="shared" si="5"/>
        <v>1277.6779999999999</v>
      </c>
      <c r="BF56" s="127">
        <f t="shared" si="5"/>
        <v>1311.184</v>
      </c>
      <c r="BG56" s="127">
        <f t="shared" si="5"/>
        <v>0</v>
      </c>
    </row>
    <row r="57" spans="1:59" ht="15.75" x14ac:dyDescent="0.25">
      <c r="A57" s="123" t="s">
        <v>24</v>
      </c>
      <c r="B57" s="16" t="s">
        <v>254</v>
      </c>
      <c r="D57" s="127">
        <f>D52</f>
        <v>1956</v>
      </c>
      <c r="E57" s="127">
        <f t="shared" ref="E57:BG57" si="6">E52*0.5</f>
        <v>1189</v>
      </c>
      <c r="F57" s="127">
        <f t="shared" si="6"/>
        <v>1192.75</v>
      </c>
      <c r="G57" s="127">
        <f t="shared" si="6"/>
        <v>1210.5</v>
      </c>
      <c r="H57" s="127">
        <f t="shared" si="6"/>
        <v>1218.5</v>
      </c>
      <c r="I57" s="127">
        <f t="shared" si="6"/>
        <v>1257.5</v>
      </c>
      <c r="J57" s="127">
        <f t="shared" si="6"/>
        <v>1237</v>
      </c>
      <c r="K57" s="127">
        <f t="shared" si="6"/>
        <v>1268.25</v>
      </c>
      <c r="L57" s="127">
        <f t="shared" si="6"/>
        <v>1254.5</v>
      </c>
      <c r="M57" s="127">
        <f t="shared" si="6"/>
        <v>1199.25</v>
      </c>
      <c r="N57" s="127">
        <f t="shared" si="6"/>
        <v>1308.75</v>
      </c>
      <c r="O57" s="127">
        <f t="shared" si="6"/>
        <v>1562</v>
      </c>
      <c r="P57" s="127">
        <f t="shared" si="6"/>
        <v>1469</v>
      </c>
      <c r="Q57" s="127">
        <f t="shared" si="6"/>
        <v>1665</v>
      </c>
      <c r="R57" s="127">
        <f t="shared" si="6"/>
        <v>1652.75</v>
      </c>
      <c r="S57" s="127">
        <f t="shared" si="6"/>
        <v>1800.25</v>
      </c>
      <c r="T57" s="127">
        <f t="shared" si="6"/>
        <v>1695.5</v>
      </c>
      <c r="U57" s="127">
        <f t="shared" si="6"/>
        <v>1791</v>
      </c>
      <c r="V57" s="127">
        <f t="shared" si="6"/>
        <v>1763</v>
      </c>
      <c r="W57" s="127">
        <f t="shared" si="6"/>
        <v>1809.25</v>
      </c>
      <c r="X57" s="127">
        <f t="shared" si="6"/>
        <v>1683.75</v>
      </c>
      <c r="Y57" s="127">
        <f t="shared" si="6"/>
        <v>1649.5</v>
      </c>
      <c r="Z57" s="127">
        <f t="shared" si="6"/>
        <v>1718.75</v>
      </c>
      <c r="AA57" s="127">
        <f t="shared" si="6"/>
        <v>1612.75</v>
      </c>
      <c r="AB57" s="127">
        <f t="shared" si="6"/>
        <v>1551</v>
      </c>
      <c r="AC57" s="127">
        <f t="shared" si="6"/>
        <v>1439</v>
      </c>
      <c r="AD57" s="127">
        <f t="shared" si="6"/>
        <v>1220</v>
      </c>
      <c r="AE57" s="127">
        <f t="shared" si="6"/>
        <v>1406.25</v>
      </c>
      <c r="AF57" s="127">
        <f t="shared" si="6"/>
        <v>1361.5</v>
      </c>
      <c r="AG57" s="127">
        <f t="shared" si="6"/>
        <v>942.5</v>
      </c>
      <c r="AH57" s="127">
        <f t="shared" si="6"/>
        <v>865.5</v>
      </c>
      <c r="AI57" s="127">
        <f t="shared" si="6"/>
        <v>1054.5</v>
      </c>
      <c r="AJ57" s="127">
        <f t="shared" si="6"/>
        <v>930.25</v>
      </c>
      <c r="AK57" s="127">
        <f t="shared" si="6"/>
        <v>997.5</v>
      </c>
      <c r="AL57" s="127">
        <f t="shared" si="6"/>
        <v>1193.5</v>
      </c>
      <c r="AM57" s="127">
        <f t="shared" si="6"/>
        <v>999.5</v>
      </c>
      <c r="AN57" s="127">
        <f t="shared" si="6"/>
        <v>968.5</v>
      </c>
      <c r="AO57" s="127">
        <f t="shared" si="6"/>
        <v>1118.25</v>
      </c>
      <c r="AP57" s="127">
        <f t="shared" si="6"/>
        <v>1074.5</v>
      </c>
      <c r="AQ57" s="127">
        <f t="shared" si="6"/>
        <v>984</v>
      </c>
      <c r="AR57" s="127">
        <f t="shared" si="6"/>
        <v>924.25</v>
      </c>
      <c r="AS57" s="127">
        <f t="shared" si="6"/>
        <v>997</v>
      </c>
      <c r="AT57" s="127">
        <f t="shared" si="6"/>
        <v>885.75</v>
      </c>
      <c r="AU57" s="127">
        <f t="shared" si="6"/>
        <v>899.25</v>
      </c>
      <c r="AV57" s="127">
        <f t="shared" si="6"/>
        <v>852</v>
      </c>
      <c r="AW57" s="127">
        <f t="shared" si="6"/>
        <v>737.25</v>
      </c>
      <c r="AX57" s="127">
        <f t="shared" si="6"/>
        <v>701</v>
      </c>
      <c r="AY57" s="127">
        <f t="shared" si="6"/>
        <v>619.5</v>
      </c>
      <c r="AZ57" s="127">
        <f t="shared" si="6"/>
        <v>444.5</v>
      </c>
      <c r="BA57" s="127">
        <f t="shared" si="6"/>
        <v>365.75</v>
      </c>
      <c r="BB57" s="127">
        <f t="shared" si="6"/>
        <v>382.00775000000004</v>
      </c>
      <c r="BC57" s="127">
        <f t="shared" si="6"/>
        <v>342.53550000000001</v>
      </c>
      <c r="BD57" s="127">
        <f t="shared" si="6"/>
        <v>309.71224999999998</v>
      </c>
      <c r="BE57" s="127">
        <f t="shared" si="6"/>
        <v>294.44274999999999</v>
      </c>
      <c r="BF57" s="127">
        <f t="shared" si="6"/>
        <v>297.03100000000001</v>
      </c>
      <c r="BG57" s="127">
        <f t="shared" si="6"/>
        <v>0</v>
      </c>
    </row>
    <row r="58" spans="1:59" ht="15.75" x14ac:dyDescent="0.25">
      <c r="A58" s="13" t="s">
        <v>46</v>
      </c>
      <c r="B58" s="16" t="s">
        <v>254</v>
      </c>
      <c r="D58" s="127">
        <v>189</v>
      </c>
      <c r="E58" s="127">
        <v>189.5</v>
      </c>
      <c r="F58" s="127">
        <v>182.5</v>
      </c>
      <c r="G58" s="127">
        <v>181.5</v>
      </c>
      <c r="H58" s="127">
        <v>178.5</v>
      </c>
      <c r="I58" s="127">
        <v>178</v>
      </c>
      <c r="J58" s="127">
        <v>183</v>
      </c>
      <c r="K58" s="127">
        <v>186.5</v>
      </c>
      <c r="L58" s="127">
        <v>309.5</v>
      </c>
      <c r="M58" s="127">
        <v>376</v>
      </c>
      <c r="N58" s="127">
        <v>609.5</v>
      </c>
      <c r="O58" s="127">
        <v>654</v>
      </c>
      <c r="P58" s="127">
        <v>413</v>
      </c>
      <c r="Q58" s="127">
        <v>640.5</v>
      </c>
      <c r="R58" s="127">
        <v>626.5</v>
      </c>
      <c r="S58" s="127">
        <v>620.5</v>
      </c>
      <c r="T58" s="127">
        <v>645.5</v>
      </c>
      <c r="U58" s="127">
        <v>655.5</v>
      </c>
      <c r="V58" s="127">
        <v>369</v>
      </c>
      <c r="W58" s="127">
        <v>359.5</v>
      </c>
      <c r="X58" s="127">
        <v>321</v>
      </c>
      <c r="Y58" s="127">
        <v>295</v>
      </c>
      <c r="Z58" s="127">
        <v>279.5</v>
      </c>
      <c r="AA58" s="127">
        <v>305.5</v>
      </c>
      <c r="AB58" s="127">
        <v>321</v>
      </c>
      <c r="AC58" s="127">
        <v>356</v>
      </c>
      <c r="AD58" s="127">
        <v>315.5</v>
      </c>
      <c r="AE58" s="127">
        <v>267</v>
      </c>
      <c r="AF58" s="127">
        <v>315</v>
      </c>
      <c r="AG58" s="127">
        <v>360</v>
      </c>
      <c r="AH58" s="127">
        <v>284</v>
      </c>
      <c r="AI58" s="127">
        <v>321</v>
      </c>
      <c r="AJ58" s="127">
        <v>320</v>
      </c>
      <c r="AK58" s="127">
        <v>335.5</v>
      </c>
      <c r="AL58" s="127">
        <v>399.5</v>
      </c>
      <c r="AM58" s="127">
        <v>370.5</v>
      </c>
      <c r="AN58" s="127">
        <v>368.5</v>
      </c>
      <c r="AO58" s="127">
        <v>305</v>
      </c>
      <c r="AP58" s="127">
        <v>336</v>
      </c>
      <c r="AQ58" s="127">
        <v>384</v>
      </c>
      <c r="AR58" s="127">
        <v>276.5</v>
      </c>
      <c r="AS58" s="127">
        <v>284</v>
      </c>
      <c r="AT58" s="127">
        <v>247.5</v>
      </c>
      <c r="AU58" s="127">
        <v>209</v>
      </c>
      <c r="AV58" s="127">
        <v>138.5</v>
      </c>
      <c r="AW58" s="127">
        <v>146</v>
      </c>
      <c r="AX58" s="127">
        <v>152</v>
      </c>
      <c r="AY58" s="127">
        <v>134</v>
      </c>
      <c r="AZ58" s="127">
        <v>100</v>
      </c>
      <c r="BA58" s="127">
        <v>71.5</v>
      </c>
      <c r="BB58" s="127">
        <v>79.337000000000003</v>
      </c>
      <c r="BC58" s="127">
        <v>78.176500000000004</v>
      </c>
      <c r="BD58" s="127">
        <v>79.525499999999994</v>
      </c>
      <c r="BE58" s="127">
        <v>81.698999999999998</v>
      </c>
      <c r="BF58" s="127">
        <v>83.745000000000005</v>
      </c>
      <c r="BG58" s="127">
        <v>0</v>
      </c>
    </row>
    <row r="59" spans="1:59" ht="15.75" x14ac:dyDescent="0.25">
      <c r="A59" s="10" t="s">
        <v>47</v>
      </c>
      <c r="B59" s="16" t="s">
        <v>254</v>
      </c>
      <c r="D59" s="127">
        <v>734.5</v>
      </c>
      <c r="E59" s="127">
        <v>920.5</v>
      </c>
      <c r="F59" s="127">
        <v>1143</v>
      </c>
      <c r="G59" s="127">
        <v>1144.5</v>
      </c>
      <c r="H59" s="127">
        <v>1232</v>
      </c>
      <c r="I59" s="127">
        <v>1309</v>
      </c>
      <c r="J59" s="127">
        <v>1344.5</v>
      </c>
      <c r="K59" s="127">
        <v>2755.5</v>
      </c>
      <c r="L59" s="127">
        <v>2751</v>
      </c>
      <c r="M59" s="127">
        <v>2718</v>
      </c>
      <c r="N59" s="127">
        <v>3029.5</v>
      </c>
      <c r="O59" s="127">
        <v>2696.5</v>
      </c>
      <c r="P59" s="127">
        <v>2404</v>
      </c>
      <c r="Q59" s="127">
        <v>2539.5</v>
      </c>
      <c r="R59" s="127">
        <v>2366.5</v>
      </c>
      <c r="S59" s="127">
        <v>2136</v>
      </c>
      <c r="T59" s="127">
        <v>2013.5</v>
      </c>
      <c r="U59" s="127">
        <v>2002</v>
      </c>
      <c r="V59" s="127">
        <v>1984.5</v>
      </c>
      <c r="W59" s="127">
        <v>2000</v>
      </c>
      <c r="X59" s="127">
        <v>1760</v>
      </c>
      <c r="Y59" s="127">
        <v>1477</v>
      </c>
      <c r="Z59" s="127">
        <v>1533</v>
      </c>
      <c r="AA59" s="127">
        <v>1429</v>
      </c>
      <c r="AB59" s="127">
        <v>1353.5</v>
      </c>
      <c r="AC59" s="127">
        <v>1397.5</v>
      </c>
      <c r="AD59" s="127">
        <v>1404</v>
      </c>
      <c r="AE59" s="127">
        <v>1383</v>
      </c>
      <c r="AF59" s="127">
        <v>1499</v>
      </c>
      <c r="AG59" s="127">
        <v>1472</v>
      </c>
      <c r="AH59" s="127">
        <v>1349.5</v>
      </c>
      <c r="AI59" s="127">
        <v>1187.5</v>
      </c>
      <c r="AJ59" s="127">
        <v>1060.5</v>
      </c>
      <c r="AK59" s="127">
        <v>1009</v>
      </c>
      <c r="AL59" s="127">
        <v>1056.5</v>
      </c>
      <c r="AM59" s="127">
        <v>957.5</v>
      </c>
      <c r="AN59" s="127">
        <v>930.5</v>
      </c>
      <c r="AO59" s="127">
        <v>902</v>
      </c>
      <c r="AP59" s="127">
        <v>835</v>
      </c>
      <c r="AQ59" s="127">
        <v>778</v>
      </c>
      <c r="AR59" s="127">
        <v>937</v>
      </c>
      <c r="AS59" s="127">
        <v>998.5</v>
      </c>
      <c r="AT59" s="127">
        <v>926</v>
      </c>
      <c r="AU59" s="127">
        <v>915</v>
      </c>
      <c r="AV59" s="127">
        <v>865.5</v>
      </c>
      <c r="AW59" s="127">
        <v>1047.5</v>
      </c>
      <c r="AX59" s="127">
        <v>1005.5</v>
      </c>
      <c r="AY59" s="127">
        <v>1027.5</v>
      </c>
      <c r="AZ59" s="127">
        <v>1248</v>
      </c>
      <c r="BA59" s="127">
        <v>1033</v>
      </c>
      <c r="BB59" s="127">
        <v>1069.1285</v>
      </c>
      <c r="BC59" s="127">
        <v>953.05600000000004</v>
      </c>
      <c r="BD59" s="127">
        <v>927.20249999999999</v>
      </c>
      <c r="BE59" s="127">
        <v>945.8420000000001</v>
      </c>
      <c r="BF59" s="127">
        <v>944.22800000000007</v>
      </c>
      <c r="BG59" s="127">
        <v>0</v>
      </c>
    </row>
    <row r="60" spans="1:59" ht="15.75" x14ac:dyDescent="0.25">
      <c r="A60" s="10" t="s">
        <v>66</v>
      </c>
      <c r="B60" s="16" t="s">
        <v>254</v>
      </c>
      <c r="D60" s="127">
        <v>0</v>
      </c>
      <c r="E60" s="127">
        <v>0</v>
      </c>
      <c r="F60" s="127">
        <v>0</v>
      </c>
      <c r="G60" s="127">
        <v>0</v>
      </c>
      <c r="H60" s="127">
        <v>0</v>
      </c>
      <c r="I60" s="127">
        <v>0</v>
      </c>
      <c r="J60" s="127">
        <v>0</v>
      </c>
      <c r="K60" s="127">
        <v>0</v>
      </c>
      <c r="L60" s="127">
        <v>0</v>
      </c>
      <c r="M60" s="127">
        <v>0</v>
      </c>
      <c r="N60" s="127">
        <v>639</v>
      </c>
      <c r="O60" s="127">
        <v>508</v>
      </c>
      <c r="P60" s="127">
        <v>718</v>
      </c>
      <c r="Q60" s="127">
        <v>704.5</v>
      </c>
      <c r="R60" s="127">
        <v>644.5</v>
      </c>
      <c r="S60" s="127">
        <v>505</v>
      </c>
      <c r="T60" s="127">
        <v>504</v>
      </c>
      <c r="U60" s="127">
        <v>527</v>
      </c>
      <c r="V60" s="127">
        <v>453.5</v>
      </c>
      <c r="W60" s="127">
        <v>480.5</v>
      </c>
      <c r="X60" s="127">
        <v>361.5</v>
      </c>
      <c r="Y60" s="127">
        <v>394</v>
      </c>
      <c r="Z60" s="127">
        <v>353</v>
      </c>
      <c r="AA60" s="127">
        <v>286</v>
      </c>
      <c r="AB60" s="127">
        <v>503.5</v>
      </c>
      <c r="AC60" s="127">
        <v>500.5</v>
      </c>
      <c r="AD60" s="127">
        <v>526.5</v>
      </c>
      <c r="AE60" s="127">
        <v>506.5</v>
      </c>
      <c r="AF60" s="127">
        <v>521</v>
      </c>
      <c r="AG60" s="127">
        <v>477.5</v>
      </c>
      <c r="AH60" s="127">
        <v>468.5</v>
      </c>
      <c r="AI60" s="127">
        <v>467.5</v>
      </c>
      <c r="AJ60" s="127">
        <v>526.5</v>
      </c>
      <c r="AK60" s="127">
        <v>503</v>
      </c>
      <c r="AL60" s="127">
        <v>442</v>
      </c>
      <c r="AM60" s="127">
        <v>434.5</v>
      </c>
      <c r="AN60" s="127">
        <v>432.5</v>
      </c>
      <c r="AO60" s="127">
        <v>417</v>
      </c>
      <c r="AP60" s="127">
        <v>427.5</v>
      </c>
      <c r="AQ60" s="127">
        <v>446</v>
      </c>
      <c r="AR60" s="127">
        <v>438</v>
      </c>
      <c r="AS60" s="127">
        <v>499</v>
      </c>
      <c r="AT60" s="127">
        <v>479.5</v>
      </c>
      <c r="AU60" s="127">
        <v>489</v>
      </c>
      <c r="AV60" s="127">
        <v>430</v>
      </c>
      <c r="AW60" s="127">
        <v>411</v>
      </c>
      <c r="AX60" s="127">
        <v>391</v>
      </c>
      <c r="AY60" s="127">
        <v>353.5</v>
      </c>
      <c r="AZ60" s="127">
        <v>158.5</v>
      </c>
      <c r="BA60" s="127">
        <v>127</v>
      </c>
      <c r="BB60" s="127">
        <v>163.19450000000001</v>
      </c>
      <c r="BC60" s="127">
        <v>168.809</v>
      </c>
      <c r="BD60" s="127">
        <v>171.61249999999998</v>
      </c>
      <c r="BE60" s="127">
        <v>189.22899999999998</v>
      </c>
      <c r="BF60" s="127">
        <v>184.65200000000002</v>
      </c>
      <c r="BG60" s="127">
        <v>0</v>
      </c>
    </row>
    <row r="61" spans="1:59" ht="15.75" x14ac:dyDescent="0.25">
      <c r="A61" s="10" t="s">
        <v>44</v>
      </c>
      <c r="B61" s="16" t="s">
        <v>254</v>
      </c>
      <c r="D61" s="127">
        <v>448.5</v>
      </c>
      <c r="E61" s="127">
        <v>432</v>
      </c>
      <c r="F61" s="127">
        <v>434</v>
      </c>
      <c r="G61" s="127">
        <v>444</v>
      </c>
      <c r="H61" s="127">
        <v>464</v>
      </c>
      <c r="I61" s="127">
        <v>476.5</v>
      </c>
      <c r="J61" s="127">
        <v>495.5</v>
      </c>
      <c r="K61" s="127">
        <v>482</v>
      </c>
      <c r="L61" s="127">
        <v>479.5</v>
      </c>
      <c r="M61" s="127">
        <v>416</v>
      </c>
      <c r="N61" s="127">
        <v>1520</v>
      </c>
      <c r="O61" s="127">
        <v>1429.5</v>
      </c>
      <c r="P61" s="127">
        <v>1523.5</v>
      </c>
      <c r="Q61" s="127">
        <v>1661</v>
      </c>
      <c r="R61" s="127">
        <v>1748.5</v>
      </c>
      <c r="S61" s="127">
        <v>1765</v>
      </c>
      <c r="T61" s="127">
        <v>1842</v>
      </c>
      <c r="U61" s="127">
        <v>1910</v>
      </c>
      <c r="V61" s="127">
        <v>1921</v>
      </c>
      <c r="W61" s="127">
        <v>1900.5</v>
      </c>
      <c r="X61" s="127">
        <v>1732.5</v>
      </c>
      <c r="Y61" s="127">
        <v>1487.5</v>
      </c>
      <c r="Z61" s="127">
        <v>1401.5</v>
      </c>
      <c r="AA61" s="127">
        <v>1307.5</v>
      </c>
      <c r="AB61" s="127">
        <v>992.5</v>
      </c>
      <c r="AC61" s="127">
        <v>973</v>
      </c>
      <c r="AD61" s="127">
        <v>1058.5</v>
      </c>
      <c r="AE61" s="127">
        <v>991.5</v>
      </c>
      <c r="AF61" s="127">
        <v>1003.5</v>
      </c>
      <c r="AG61" s="127">
        <v>902.5</v>
      </c>
      <c r="AH61" s="127">
        <v>861.5</v>
      </c>
      <c r="AI61" s="127">
        <v>815.5</v>
      </c>
      <c r="AJ61" s="127">
        <v>768.5</v>
      </c>
      <c r="AK61" s="127">
        <v>741.5</v>
      </c>
      <c r="AL61" s="127">
        <v>555.5</v>
      </c>
      <c r="AM61" s="127">
        <v>527</v>
      </c>
      <c r="AN61" s="127">
        <v>599</v>
      </c>
      <c r="AO61" s="127">
        <v>554</v>
      </c>
      <c r="AP61" s="127">
        <v>578.5</v>
      </c>
      <c r="AQ61" s="127">
        <v>572.5</v>
      </c>
      <c r="AR61" s="127">
        <v>572</v>
      </c>
      <c r="AS61" s="127">
        <v>615</v>
      </c>
      <c r="AT61" s="127">
        <v>571</v>
      </c>
      <c r="AU61" s="127">
        <v>547</v>
      </c>
      <c r="AV61" s="127">
        <v>509</v>
      </c>
      <c r="AW61" s="127">
        <v>508</v>
      </c>
      <c r="AX61" s="127">
        <v>484.5</v>
      </c>
      <c r="AY61" s="127">
        <v>458</v>
      </c>
      <c r="AZ61" s="127">
        <v>395</v>
      </c>
      <c r="BA61" s="127">
        <v>284</v>
      </c>
      <c r="BB61" s="127">
        <v>322.18849999999998</v>
      </c>
      <c r="BC61" s="127">
        <v>321.37200000000001</v>
      </c>
      <c r="BD61" s="127">
        <v>332.15050000000002</v>
      </c>
      <c r="BE61" s="127">
        <v>328.03199999999998</v>
      </c>
      <c r="BF61" s="127">
        <v>329.63499999999999</v>
      </c>
      <c r="BG61" s="127">
        <v>0</v>
      </c>
    </row>
    <row r="62" spans="1:59" ht="15.75" x14ac:dyDescent="0.25">
      <c r="A62" s="10" t="s">
        <v>45</v>
      </c>
      <c r="B62" s="16" t="s">
        <v>254</v>
      </c>
      <c r="D62" s="127">
        <v>0</v>
      </c>
      <c r="E62" s="127">
        <v>0</v>
      </c>
      <c r="F62" s="127">
        <v>0</v>
      </c>
      <c r="G62" s="127">
        <v>0</v>
      </c>
      <c r="H62" s="127">
        <v>0</v>
      </c>
      <c r="I62" s="127">
        <v>0</v>
      </c>
      <c r="J62" s="127">
        <v>0</v>
      </c>
      <c r="K62" s="127">
        <v>0</v>
      </c>
      <c r="L62" s="127">
        <v>0</v>
      </c>
      <c r="M62" s="127">
        <v>0</v>
      </c>
      <c r="N62" s="127">
        <v>184</v>
      </c>
      <c r="O62" s="127">
        <v>146.5</v>
      </c>
      <c r="P62" s="127">
        <v>126</v>
      </c>
      <c r="Q62" s="127">
        <v>92</v>
      </c>
      <c r="R62" s="127">
        <v>69.5</v>
      </c>
      <c r="S62" s="127">
        <v>58.5</v>
      </c>
      <c r="T62" s="127">
        <v>76.5</v>
      </c>
      <c r="U62" s="127">
        <v>75.5</v>
      </c>
      <c r="V62" s="127">
        <v>75</v>
      </c>
      <c r="W62" s="127">
        <v>78.5</v>
      </c>
      <c r="X62" s="127">
        <v>70</v>
      </c>
      <c r="Y62" s="127">
        <v>53</v>
      </c>
      <c r="Z62" s="127">
        <v>53.5</v>
      </c>
      <c r="AA62" s="127">
        <v>38.5</v>
      </c>
      <c r="AB62" s="127">
        <v>16</v>
      </c>
      <c r="AC62" s="127">
        <v>14.5</v>
      </c>
      <c r="AD62" s="127">
        <v>13.5</v>
      </c>
      <c r="AE62" s="127">
        <v>13.5</v>
      </c>
      <c r="AF62" s="127">
        <v>12.5</v>
      </c>
      <c r="AG62" s="127">
        <v>7</v>
      </c>
      <c r="AH62" s="127">
        <v>9</v>
      </c>
      <c r="AI62" s="127">
        <v>5.5</v>
      </c>
      <c r="AJ62" s="127">
        <v>10</v>
      </c>
      <c r="AK62" s="127">
        <v>11</v>
      </c>
      <c r="AL62" s="127">
        <v>7.5</v>
      </c>
      <c r="AM62" s="127">
        <v>4</v>
      </c>
      <c r="AN62" s="127">
        <v>2.5</v>
      </c>
      <c r="AO62" s="127">
        <v>1</v>
      </c>
      <c r="AP62" s="127">
        <v>1.5</v>
      </c>
      <c r="AQ62" s="127">
        <v>1.5</v>
      </c>
      <c r="AR62" s="127">
        <v>0.5</v>
      </c>
      <c r="AS62" s="127">
        <v>0</v>
      </c>
      <c r="AT62" s="127">
        <v>0</v>
      </c>
      <c r="AU62" s="127">
        <v>0</v>
      </c>
      <c r="AV62" s="127">
        <v>0</v>
      </c>
      <c r="AW62" s="127">
        <v>0</v>
      </c>
      <c r="AX62" s="127">
        <v>0</v>
      </c>
      <c r="AY62" s="127">
        <v>0</v>
      </c>
      <c r="AZ62" s="127">
        <v>0</v>
      </c>
      <c r="BA62" s="127">
        <v>0</v>
      </c>
      <c r="BB62" s="127">
        <v>0</v>
      </c>
      <c r="BC62" s="127">
        <v>0</v>
      </c>
      <c r="BD62" s="127">
        <v>0</v>
      </c>
      <c r="BE62" s="127">
        <v>0</v>
      </c>
      <c r="BF62" s="127">
        <v>0</v>
      </c>
      <c r="BG62" s="127">
        <v>0</v>
      </c>
    </row>
    <row r="63" spans="1:59" x14ac:dyDescent="0.2">
      <c r="A63" s="10" t="s">
        <v>48</v>
      </c>
      <c r="B63" s="16" t="s">
        <v>254</v>
      </c>
      <c r="D63" s="123">
        <v>6601.5</v>
      </c>
      <c r="E63" s="123">
        <v>6652.5</v>
      </c>
      <c r="F63" s="123">
        <v>6890</v>
      </c>
      <c r="G63" s="123">
        <v>6944.5</v>
      </c>
      <c r="H63" s="123">
        <v>6858</v>
      </c>
      <c r="I63" s="123">
        <v>7121</v>
      </c>
      <c r="J63" s="123">
        <v>7302.5</v>
      </c>
      <c r="K63" s="123">
        <v>7038.5</v>
      </c>
      <c r="L63" s="123">
        <v>7404.5</v>
      </c>
      <c r="M63" s="123">
        <v>7617.5</v>
      </c>
      <c r="N63" s="123">
        <v>2015</v>
      </c>
      <c r="O63" s="123">
        <v>1937.5</v>
      </c>
      <c r="P63" s="123">
        <v>1318.5</v>
      </c>
      <c r="Q63" s="123">
        <v>1423</v>
      </c>
      <c r="R63" s="123">
        <v>1338</v>
      </c>
      <c r="S63" s="123">
        <v>1338</v>
      </c>
      <c r="T63" s="123">
        <v>1305.5</v>
      </c>
      <c r="U63" s="123">
        <v>1320.5</v>
      </c>
      <c r="V63" s="123">
        <v>990</v>
      </c>
      <c r="W63" s="123">
        <v>1191.5</v>
      </c>
      <c r="X63" s="123">
        <v>931.5</v>
      </c>
      <c r="Y63" s="123">
        <v>877</v>
      </c>
      <c r="Z63" s="123">
        <v>935</v>
      </c>
      <c r="AA63" s="123">
        <v>848.5</v>
      </c>
      <c r="AB63" s="123">
        <v>971.5</v>
      </c>
      <c r="AC63" s="123">
        <v>1166</v>
      </c>
      <c r="AD63" s="123">
        <v>1379</v>
      </c>
      <c r="AE63" s="123">
        <v>1230.5</v>
      </c>
      <c r="AF63" s="123">
        <v>1148</v>
      </c>
      <c r="AG63" s="123">
        <v>951.5</v>
      </c>
      <c r="AH63" s="123">
        <v>1096.5</v>
      </c>
      <c r="AI63" s="123">
        <v>1476</v>
      </c>
      <c r="AJ63" s="123">
        <v>1064.5</v>
      </c>
      <c r="AK63" s="123">
        <v>1022.5</v>
      </c>
      <c r="AL63" s="123">
        <v>834.5</v>
      </c>
      <c r="AM63" s="123">
        <v>1108</v>
      </c>
      <c r="AN63" s="123">
        <v>1218</v>
      </c>
      <c r="AO63" s="123">
        <v>1230.5</v>
      </c>
      <c r="AP63" s="123">
        <v>1365</v>
      </c>
      <c r="AQ63" s="123">
        <v>1456</v>
      </c>
      <c r="AR63" s="123">
        <v>1621</v>
      </c>
      <c r="AS63" s="123">
        <v>1792.5</v>
      </c>
      <c r="AT63" s="123">
        <v>1454.5</v>
      </c>
      <c r="AU63" s="123">
        <v>1486</v>
      </c>
      <c r="AV63" s="123">
        <v>1669.5</v>
      </c>
      <c r="AW63" s="123">
        <v>1419</v>
      </c>
      <c r="AX63" s="123">
        <v>1429.5</v>
      </c>
      <c r="AY63" s="123">
        <v>1399.5</v>
      </c>
      <c r="AZ63" s="123">
        <v>1249.5</v>
      </c>
      <c r="BA63" s="123">
        <v>1199.5</v>
      </c>
      <c r="BB63" s="123">
        <v>1317.817</v>
      </c>
      <c r="BC63" s="123">
        <v>1079.001</v>
      </c>
      <c r="BD63" s="123">
        <v>1043.617</v>
      </c>
      <c r="BE63" s="123">
        <v>1160.1435000000001</v>
      </c>
      <c r="BF63" s="123">
        <v>1121.9585000000002</v>
      </c>
      <c r="BG63" s="123">
        <v>0</v>
      </c>
    </row>
    <row r="64" spans="1:59" s="15" customFormat="1" x14ac:dyDescent="0.2">
      <c r="A64" s="15" t="s">
        <v>255</v>
      </c>
      <c r="B64" s="15" t="s">
        <v>256</v>
      </c>
      <c r="C64" s="15" t="s">
        <v>251</v>
      </c>
      <c r="D64" s="125">
        <f>SUM(D56:D63)</f>
        <v>18224.5</v>
      </c>
      <c r="E64" s="125">
        <f t="shared" ref="E64:BG64" si="7">SUM(E56:E63)</f>
        <v>16949.5</v>
      </c>
      <c r="F64" s="125">
        <f t="shared" si="7"/>
        <v>17014.25</v>
      </c>
      <c r="G64" s="125">
        <f t="shared" si="7"/>
        <v>17708</v>
      </c>
      <c r="H64" s="125">
        <f t="shared" si="7"/>
        <v>18701</v>
      </c>
      <c r="I64" s="125">
        <f t="shared" si="7"/>
        <v>19817</v>
      </c>
      <c r="J64" s="125">
        <f t="shared" si="7"/>
        <v>19295.5</v>
      </c>
      <c r="K64" s="125">
        <f t="shared" si="7"/>
        <v>20229.75</v>
      </c>
      <c r="L64" s="125">
        <f t="shared" si="7"/>
        <v>21341</v>
      </c>
      <c r="M64" s="125">
        <f t="shared" si="7"/>
        <v>21636.75</v>
      </c>
      <c r="N64" s="125">
        <f t="shared" si="7"/>
        <v>18764.75</v>
      </c>
      <c r="O64" s="125">
        <f t="shared" si="7"/>
        <v>17924</v>
      </c>
      <c r="P64" s="125">
        <f t="shared" si="7"/>
        <v>16306</v>
      </c>
      <c r="Q64" s="125">
        <f t="shared" si="7"/>
        <v>17142.5</v>
      </c>
      <c r="R64" s="125">
        <f t="shared" si="7"/>
        <v>14789.25</v>
      </c>
      <c r="S64" s="125">
        <f t="shared" si="7"/>
        <v>14719.25</v>
      </c>
      <c r="T64" s="125">
        <f t="shared" si="7"/>
        <v>14226.5</v>
      </c>
      <c r="U64" s="125">
        <f t="shared" si="7"/>
        <v>14127.5</v>
      </c>
      <c r="V64" s="125">
        <f t="shared" si="7"/>
        <v>13055</v>
      </c>
      <c r="W64" s="125">
        <f t="shared" si="7"/>
        <v>13942.75</v>
      </c>
      <c r="X64" s="125">
        <f t="shared" si="7"/>
        <v>10800.25</v>
      </c>
      <c r="Y64" s="125">
        <f t="shared" si="7"/>
        <v>11618</v>
      </c>
      <c r="Z64" s="125">
        <f t="shared" si="7"/>
        <v>11195.25</v>
      </c>
      <c r="AA64" s="125">
        <f t="shared" si="7"/>
        <v>10530.75</v>
      </c>
      <c r="AB64" s="125">
        <f t="shared" si="7"/>
        <v>10457</v>
      </c>
      <c r="AC64" s="125">
        <f t="shared" si="7"/>
        <v>10900.5</v>
      </c>
      <c r="AD64" s="125">
        <f t="shared" si="7"/>
        <v>10236</v>
      </c>
      <c r="AE64" s="125">
        <f t="shared" si="7"/>
        <v>10262.25</v>
      </c>
      <c r="AF64" s="125">
        <f t="shared" si="7"/>
        <v>10339.5</v>
      </c>
      <c r="AG64" s="125">
        <f t="shared" si="7"/>
        <v>9329</v>
      </c>
      <c r="AH64" s="125">
        <f t="shared" si="7"/>
        <v>9096.5</v>
      </c>
      <c r="AI64" s="125">
        <f t="shared" si="7"/>
        <v>9171.5</v>
      </c>
      <c r="AJ64" s="125">
        <f t="shared" si="7"/>
        <v>7877.25</v>
      </c>
      <c r="AK64" s="125">
        <f t="shared" si="7"/>
        <v>8023</v>
      </c>
      <c r="AL64" s="125">
        <f t="shared" si="7"/>
        <v>8222</v>
      </c>
      <c r="AM64" s="125">
        <f t="shared" si="7"/>
        <v>7987</v>
      </c>
      <c r="AN64" s="125">
        <f t="shared" si="7"/>
        <v>7936.5</v>
      </c>
      <c r="AO64" s="125">
        <f t="shared" si="7"/>
        <v>7839.75</v>
      </c>
      <c r="AP64" s="125">
        <f t="shared" si="7"/>
        <v>7448</v>
      </c>
      <c r="AQ64" s="125">
        <f t="shared" si="7"/>
        <v>7596</v>
      </c>
      <c r="AR64" s="125">
        <f t="shared" si="7"/>
        <v>7631.25</v>
      </c>
      <c r="AS64" s="125">
        <f t="shared" si="7"/>
        <v>7358</v>
      </c>
      <c r="AT64" s="125">
        <f t="shared" si="7"/>
        <v>6535.25</v>
      </c>
      <c r="AU64" s="125">
        <f t="shared" si="7"/>
        <v>6498.25</v>
      </c>
      <c r="AV64" s="125">
        <f t="shared" si="7"/>
        <v>6423.5</v>
      </c>
      <c r="AW64" s="125">
        <f t="shared" si="7"/>
        <v>6058.75</v>
      </c>
      <c r="AX64" s="125">
        <f t="shared" si="7"/>
        <v>6186.5</v>
      </c>
      <c r="AY64" s="125">
        <f t="shared" si="7"/>
        <v>5994</v>
      </c>
      <c r="AZ64" s="125">
        <f t="shared" si="7"/>
        <v>5648.5</v>
      </c>
      <c r="BA64" s="125">
        <f t="shared" si="7"/>
        <v>4485.75</v>
      </c>
      <c r="BB64" s="125">
        <f t="shared" si="7"/>
        <v>4682.78125</v>
      </c>
      <c r="BC64" s="125">
        <f t="shared" si="7"/>
        <v>4175.8249999999998</v>
      </c>
      <c r="BD64" s="125">
        <f t="shared" si="7"/>
        <v>4009.5932500000008</v>
      </c>
      <c r="BE64" s="125">
        <f t="shared" si="7"/>
        <v>4277.0662499999999</v>
      </c>
      <c r="BF64" s="125">
        <f t="shared" si="7"/>
        <v>4272.433500000001</v>
      </c>
      <c r="BG64" s="125">
        <f t="shared" si="7"/>
        <v>0</v>
      </c>
    </row>
    <row r="65" spans="1:59" ht="15.75" x14ac:dyDescent="0.25">
      <c r="B65" s="123"/>
      <c r="C65" s="12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</row>
    <row r="66" spans="1:59" x14ac:dyDescent="0.2">
      <c r="A66" s="16" t="s">
        <v>257</v>
      </c>
      <c r="B66" s="125" t="s">
        <v>250</v>
      </c>
      <c r="C66" s="125" t="s">
        <v>251</v>
      </c>
      <c r="D66" s="123">
        <v>14951</v>
      </c>
      <c r="E66" s="123">
        <v>14523</v>
      </c>
      <c r="F66" s="123">
        <v>14234</v>
      </c>
      <c r="G66" s="123">
        <v>14382</v>
      </c>
      <c r="H66" s="123">
        <v>15272</v>
      </c>
      <c r="I66" s="123">
        <v>15905</v>
      </c>
      <c r="J66" s="123">
        <v>14952</v>
      </c>
      <c r="K66" s="123">
        <v>17183</v>
      </c>
      <c r="L66" s="123">
        <v>17924</v>
      </c>
      <c r="M66" s="123">
        <v>17799</v>
      </c>
      <c r="N66" s="123">
        <v>22675</v>
      </c>
      <c r="O66" s="123">
        <v>21715</v>
      </c>
      <c r="P66" s="123">
        <v>20401</v>
      </c>
      <c r="Q66" s="123">
        <v>22239</v>
      </c>
      <c r="R66" s="123">
        <v>20826</v>
      </c>
      <c r="S66" s="123">
        <v>20145</v>
      </c>
      <c r="T66" s="123">
        <v>20465</v>
      </c>
      <c r="U66" s="123">
        <v>20467</v>
      </c>
      <c r="V66" s="123">
        <v>19414</v>
      </c>
      <c r="W66" s="123">
        <v>20357</v>
      </c>
      <c r="X66" s="123">
        <v>17212</v>
      </c>
      <c r="Y66" s="123">
        <v>17690</v>
      </c>
      <c r="Z66" s="123">
        <v>17333</v>
      </c>
      <c r="AA66" s="123">
        <v>16724</v>
      </c>
      <c r="AB66" s="123">
        <v>16391</v>
      </c>
      <c r="AC66" s="123">
        <v>16713</v>
      </c>
      <c r="AD66" s="123">
        <v>14555</v>
      </c>
      <c r="AE66" s="123">
        <v>15199</v>
      </c>
      <c r="AF66" s="123">
        <v>15114</v>
      </c>
      <c r="AG66" s="123">
        <v>13503</v>
      </c>
      <c r="AH66" s="123">
        <v>12515</v>
      </c>
      <c r="AI66" s="123">
        <v>12370</v>
      </c>
      <c r="AJ66" s="123">
        <v>11775</v>
      </c>
      <c r="AK66" s="123">
        <v>11634</v>
      </c>
      <c r="AL66" s="123">
        <v>12144</v>
      </c>
      <c r="AM66" s="123">
        <v>11252</v>
      </c>
      <c r="AN66" s="123">
        <v>11290</v>
      </c>
      <c r="AO66" s="123">
        <v>11673</v>
      </c>
      <c r="AP66" s="123">
        <v>11142</v>
      </c>
      <c r="AQ66" s="123">
        <v>11179</v>
      </c>
      <c r="AR66" s="123">
        <v>10868</v>
      </c>
      <c r="AS66" s="123">
        <v>10736</v>
      </c>
      <c r="AT66" s="123">
        <v>9760</v>
      </c>
      <c r="AU66" s="123">
        <v>9720</v>
      </c>
      <c r="AV66" s="123">
        <v>9094</v>
      </c>
      <c r="AW66" s="123">
        <v>8819</v>
      </c>
      <c r="AX66" s="123">
        <v>8744</v>
      </c>
      <c r="AY66" s="123">
        <v>8238</v>
      </c>
      <c r="AZ66" s="123">
        <v>7489</v>
      </c>
      <c r="BA66" s="123">
        <v>5820</v>
      </c>
      <c r="BB66" s="123">
        <v>6012.9930000000013</v>
      </c>
      <c r="BC66" s="123">
        <v>5559.8590000000004</v>
      </c>
      <c r="BD66" s="123">
        <v>5387.4510000000009</v>
      </c>
      <c r="BE66" s="123">
        <v>5522.1239999999998</v>
      </c>
      <c r="BF66" s="123">
        <v>5557.0770000000002</v>
      </c>
      <c r="BG66" s="123">
        <v>0</v>
      </c>
    </row>
    <row r="67" spans="1:59" x14ac:dyDescent="0.2">
      <c r="B67" s="123"/>
      <c r="C67" s="123"/>
      <c r="D67" s="123"/>
    </row>
    <row r="68" spans="1:59" ht="15.75" x14ac:dyDescent="0.25">
      <c r="A68" s="16" t="s">
        <v>258</v>
      </c>
      <c r="B68" s="126" t="s">
        <v>259</v>
      </c>
      <c r="C68" s="126" t="s">
        <v>260</v>
      </c>
      <c r="D68" s="128">
        <f t="shared" ref="D68:BG68" si="8">D46/(D46+D52)</f>
        <v>0.80918934738074333</v>
      </c>
      <c r="E68" s="128">
        <f t="shared" si="8"/>
        <v>0.76086082059533389</v>
      </c>
      <c r="F68" s="128">
        <f t="shared" si="8"/>
        <v>0.75040544075333504</v>
      </c>
      <c r="G68" s="128">
        <f t="shared" si="8"/>
        <v>0.76274010192081532</v>
      </c>
      <c r="H68" s="128">
        <f t="shared" si="8"/>
        <v>0.78215786180387947</v>
      </c>
      <c r="I68" s="128">
        <f t="shared" si="8"/>
        <v>0.79024186822351961</v>
      </c>
      <c r="J68" s="128">
        <f t="shared" si="8"/>
        <v>0.77924511466048008</v>
      </c>
      <c r="K68" s="128">
        <f t="shared" si="8"/>
        <v>0.77015087671605276</v>
      </c>
      <c r="L68" s="128">
        <f t="shared" si="8"/>
        <v>0.78465367779589734</v>
      </c>
      <c r="M68" s="128">
        <f t="shared" si="8"/>
        <v>0.79514882350429172</v>
      </c>
      <c r="N68" s="128">
        <f t="shared" si="8"/>
        <v>0.78325673829337972</v>
      </c>
      <c r="O68" s="128">
        <f t="shared" si="8"/>
        <v>0.74211655935281495</v>
      </c>
      <c r="P68" s="128">
        <f t="shared" si="8"/>
        <v>0.73935415188076647</v>
      </c>
      <c r="Q68" s="128">
        <f t="shared" si="8"/>
        <v>0.7165233676683409</v>
      </c>
      <c r="R68" s="128">
        <f t="shared" si="8"/>
        <v>0.65740788723635801</v>
      </c>
      <c r="S68" s="128">
        <f t="shared" si="8"/>
        <v>0.64339127420393205</v>
      </c>
      <c r="T68" s="128">
        <f t="shared" si="8"/>
        <v>0.64436287362349243</v>
      </c>
      <c r="U68" s="128">
        <f t="shared" si="8"/>
        <v>0.62006788290199411</v>
      </c>
      <c r="V68" s="128">
        <f t="shared" si="8"/>
        <v>0.60930747922437678</v>
      </c>
      <c r="W68" s="128">
        <f t="shared" si="8"/>
        <v>0.62854796489247033</v>
      </c>
      <c r="X68" s="128">
        <f t="shared" si="8"/>
        <v>0.53917208347588097</v>
      </c>
      <c r="Y68" s="128">
        <f t="shared" si="8"/>
        <v>0.62010594196222935</v>
      </c>
      <c r="Z68" s="128">
        <f t="shared" si="8"/>
        <v>0.58874199916252912</v>
      </c>
      <c r="AA68" s="128">
        <f t="shared" si="8"/>
        <v>0.5931765151037397</v>
      </c>
      <c r="AB68" s="128">
        <f t="shared" si="8"/>
        <v>0.60484076433121015</v>
      </c>
      <c r="AC68" s="128">
        <f t="shared" si="8"/>
        <v>0.63716591023701463</v>
      </c>
      <c r="AD68" s="128">
        <f t="shared" si="8"/>
        <v>0.63899985204911969</v>
      </c>
      <c r="AE68" s="128">
        <f t="shared" si="8"/>
        <v>0.61348175633889923</v>
      </c>
      <c r="AF68" s="128">
        <f t="shared" si="8"/>
        <v>0.62191058039433489</v>
      </c>
      <c r="AG68" s="128">
        <f t="shared" si="8"/>
        <v>0.69103425667923291</v>
      </c>
      <c r="AH68" s="128">
        <f t="shared" si="8"/>
        <v>0.70626166638384524</v>
      </c>
      <c r="AI68" s="128">
        <f t="shared" si="8"/>
        <v>0.64572484461615987</v>
      </c>
      <c r="AJ68" s="128">
        <f t="shared" si="8"/>
        <v>0.63213049925852693</v>
      </c>
      <c r="AK68" s="128">
        <f t="shared" si="8"/>
        <v>0.63041867358280845</v>
      </c>
      <c r="AL68" s="128">
        <f t="shared" si="8"/>
        <v>0.60996732026143796</v>
      </c>
      <c r="AM68" s="128">
        <f t="shared" si="8"/>
        <v>0.64207699194270362</v>
      </c>
      <c r="AN68" s="128">
        <f t="shared" si="8"/>
        <v>0.63821441912588717</v>
      </c>
      <c r="AO68" s="128">
        <f t="shared" si="8"/>
        <v>0.59691808596918083</v>
      </c>
      <c r="AP68" s="128">
        <f t="shared" si="8"/>
        <v>0.56838722635067285</v>
      </c>
      <c r="AQ68" s="128">
        <f t="shared" si="8"/>
        <v>0.60178065560501826</v>
      </c>
      <c r="AR68" s="128">
        <f t="shared" si="8"/>
        <v>0.60757881328945973</v>
      </c>
      <c r="AS68" s="128">
        <f t="shared" si="8"/>
        <v>0.52136341814690346</v>
      </c>
      <c r="AT68" s="128">
        <f t="shared" si="8"/>
        <v>0.5266533066132264</v>
      </c>
      <c r="AU68" s="128">
        <f t="shared" si="8"/>
        <v>0.52059176329468215</v>
      </c>
      <c r="AV68" s="128">
        <f t="shared" si="8"/>
        <v>0.53480753480753485</v>
      </c>
      <c r="AW68" s="128">
        <f t="shared" si="8"/>
        <v>0.54832286720784196</v>
      </c>
      <c r="AX68" s="128">
        <f t="shared" si="8"/>
        <v>0.59065693430656929</v>
      </c>
      <c r="AY68" s="128">
        <f t="shared" si="8"/>
        <v>0.6177105831533477</v>
      </c>
      <c r="AZ68" s="128">
        <f t="shared" si="8"/>
        <v>0.69782460910944932</v>
      </c>
      <c r="BA68" s="128">
        <f t="shared" si="8"/>
        <v>0.65761759887666749</v>
      </c>
      <c r="BB68" s="128">
        <f t="shared" si="8"/>
        <v>0.63844257091457268</v>
      </c>
      <c r="BC68" s="128">
        <f t="shared" si="8"/>
        <v>0.64281006868806512</v>
      </c>
      <c r="BD68" s="128">
        <f t="shared" si="8"/>
        <v>0.64909054086015872</v>
      </c>
      <c r="BE68" s="128">
        <f t="shared" si="8"/>
        <v>0.68450818844362915</v>
      </c>
      <c r="BF68" s="128">
        <f t="shared" si="8"/>
        <v>0.688196694810014</v>
      </c>
      <c r="BG68" s="128" t="e">
        <f t="shared" si="8"/>
        <v>#DIV/0!</v>
      </c>
    </row>
    <row r="69" spans="1:59" ht="15.75" x14ac:dyDescent="0.25">
      <c r="A69" s="123" t="str">
        <f>A48</f>
        <v>Chemical and petrochemical</v>
      </c>
      <c r="B69" s="126" t="s">
        <v>259</v>
      </c>
      <c r="C69" s="126" t="s">
        <v>260</v>
      </c>
      <c r="D69" s="128">
        <f t="shared" ref="D69:BG69" si="9">D52/(D46+D52)</f>
        <v>0.19081065261925667</v>
      </c>
      <c r="E69" s="128">
        <f t="shared" si="9"/>
        <v>0.23913917940466614</v>
      </c>
      <c r="F69" s="128">
        <f t="shared" si="9"/>
        <v>0.24959455924666493</v>
      </c>
      <c r="G69" s="128">
        <f t="shared" si="9"/>
        <v>0.23725989807918463</v>
      </c>
      <c r="H69" s="128">
        <f t="shared" si="9"/>
        <v>0.2178421381961205</v>
      </c>
      <c r="I69" s="128">
        <f t="shared" si="9"/>
        <v>0.20975813177648039</v>
      </c>
      <c r="J69" s="128">
        <f t="shared" si="9"/>
        <v>0.22075488533951995</v>
      </c>
      <c r="K69" s="128">
        <f t="shared" si="9"/>
        <v>0.22984912328394727</v>
      </c>
      <c r="L69" s="128">
        <f t="shared" si="9"/>
        <v>0.21534632220410266</v>
      </c>
      <c r="M69" s="128">
        <f t="shared" si="9"/>
        <v>0.20485117649570825</v>
      </c>
      <c r="N69" s="128">
        <f t="shared" si="9"/>
        <v>0.21674326170662028</v>
      </c>
      <c r="O69" s="128">
        <f t="shared" si="9"/>
        <v>0.2578834406471851</v>
      </c>
      <c r="P69" s="128">
        <f t="shared" si="9"/>
        <v>0.26064584811923353</v>
      </c>
      <c r="Q69" s="128">
        <f t="shared" si="9"/>
        <v>0.28347663233165915</v>
      </c>
      <c r="R69" s="128">
        <f t="shared" si="9"/>
        <v>0.34259211276364204</v>
      </c>
      <c r="S69" s="128">
        <f t="shared" si="9"/>
        <v>0.35660872579606795</v>
      </c>
      <c r="T69" s="128">
        <f t="shared" si="9"/>
        <v>0.35563712637650763</v>
      </c>
      <c r="U69" s="128">
        <f t="shared" si="9"/>
        <v>0.37993211709800595</v>
      </c>
      <c r="V69" s="128">
        <f t="shared" si="9"/>
        <v>0.39069252077562328</v>
      </c>
      <c r="W69" s="128">
        <f t="shared" si="9"/>
        <v>0.37145203510752967</v>
      </c>
      <c r="X69" s="128">
        <f t="shared" si="9"/>
        <v>0.46082791652411903</v>
      </c>
      <c r="Y69" s="128">
        <f t="shared" si="9"/>
        <v>0.3798940580377706</v>
      </c>
      <c r="Z69" s="128">
        <f t="shared" si="9"/>
        <v>0.41125800083747083</v>
      </c>
      <c r="AA69" s="128">
        <f t="shared" si="9"/>
        <v>0.4068234848962603</v>
      </c>
      <c r="AB69" s="128">
        <f t="shared" si="9"/>
        <v>0.3951592356687898</v>
      </c>
      <c r="AC69" s="128">
        <f t="shared" si="9"/>
        <v>0.36283408976298537</v>
      </c>
      <c r="AD69" s="128">
        <f t="shared" si="9"/>
        <v>0.36100014795088031</v>
      </c>
      <c r="AE69" s="128">
        <f t="shared" si="9"/>
        <v>0.38651824366110082</v>
      </c>
      <c r="AF69" s="128">
        <f t="shared" si="9"/>
        <v>0.37808941960566511</v>
      </c>
      <c r="AG69" s="128">
        <f t="shared" si="9"/>
        <v>0.30896574332076709</v>
      </c>
      <c r="AH69" s="128">
        <f t="shared" si="9"/>
        <v>0.29373833361615476</v>
      </c>
      <c r="AI69" s="128">
        <f t="shared" si="9"/>
        <v>0.35427515538384008</v>
      </c>
      <c r="AJ69" s="128">
        <f t="shared" si="9"/>
        <v>0.36786950074147307</v>
      </c>
      <c r="AK69" s="128">
        <f t="shared" si="9"/>
        <v>0.36958132641719155</v>
      </c>
      <c r="AL69" s="128">
        <f t="shared" si="9"/>
        <v>0.39003267973856209</v>
      </c>
      <c r="AM69" s="128">
        <f t="shared" si="9"/>
        <v>0.35792300805729632</v>
      </c>
      <c r="AN69" s="128">
        <f t="shared" si="9"/>
        <v>0.36178558087411283</v>
      </c>
      <c r="AO69" s="128">
        <f t="shared" si="9"/>
        <v>0.40308191403081917</v>
      </c>
      <c r="AP69" s="128">
        <f t="shared" si="9"/>
        <v>0.43161277364932715</v>
      </c>
      <c r="AQ69" s="128">
        <f t="shared" si="9"/>
        <v>0.3982193443949818</v>
      </c>
      <c r="AR69" s="128">
        <f t="shared" si="9"/>
        <v>0.39242118671054027</v>
      </c>
      <c r="AS69" s="128">
        <f t="shared" si="9"/>
        <v>0.47863658185309649</v>
      </c>
      <c r="AT69" s="128">
        <f t="shared" si="9"/>
        <v>0.47334669338677354</v>
      </c>
      <c r="AU69" s="128">
        <f t="shared" si="9"/>
        <v>0.47940823670531785</v>
      </c>
      <c r="AV69" s="128">
        <f t="shared" si="9"/>
        <v>0.46519246519246521</v>
      </c>
      <c r="AW69" s="128">
        <f t="shared" si="9"/>
        <v>0.45167713279215804</v>
      </c>
      <c r="AX69" s="128">
        <f t="shared" si="9"/>
        <v>0.40934306569343065</v>
      </c>
      <c r="AY69" s="128">
        <f t="shared" si="9"/>
        <v>0.38228941684665224</v>
      </c>
      <c r="AZ69" s="128">
        <f t="shared" si="9"/>
        <v>0.30217539089055062</v>
      </c>
      <c r="BA69" s="128">
        <f t="shared" si="9"/>
        <v>0.34238240112333257</v>
      </c>
      <c r="BB69" s="128">
        <f t="shared" si="9"/>
        <v>0.36155742908542737</v>
      </c>
      <c r="BC69" s="128">
        <f t="shared" si="9"/>
        <v>0.35718993131193477</v>
      </c>
      <c r="BD69" s="128">
        <f t="shared" si="9"/>
        <v>0.35090945913984123</v>
      </c>
      <c r="BE69" s="128">
        <f t="shared" si="9"/>
        <v>0.31549181155637085</v>
      </c>
      <c r="BF69" s="128">
        <f t="shared" si="9"/>
        <v>0.31180330518998595</v>
      </c>
      <c r="BG69" s="128" t="e">
        <f t="shared" si="9"/>
        <v>#DIV/0!</v>
      </c>
    </row>
    <row r="70" spans="1:59" x14ac:dyDescent="0.2">
      <c r="C70" s="28"/>
      <c r="D70" s="10" t="s">
        <v>123</v>
      </c>
    </row>
    <row r="71" spans="1:59" x14ac:dyDescent="0.2">
      <c r="C71" s="22"/>
      <c r="D71" s="16" t="s">
        <v>124</v>
      </c>
    </row>
    <row r="73" spans="1:59" x14ac:dyDescent="0.2">
      <c r="D73" s="8">
        <v>1960</v>
      </c>
      <c r="E73" s="8">
        <v>1961</v>
      </c>
      <c r="F73" s="8">
        <v>1962</v>
      </c>
      <c r="G73" s="8">
        <v>1963</v>
      </c>
      <c r="H73" s="8">
        <v>1964</v>
      </c>
      <c r="I73" s="8">
        <v>1965</v>
      </c>
      <c r="J73" s="8">
        <v>1966</v>
      </c>
      <c r="K73" s="8">
        <v>1967</v>
      </c>
      <c r="L73" s="8">
        <v>1968</v>
      </c>
      <c r="M73" s="8">
        <v>1969</v>
      </c>
      <c r="N73" s="8">
        <v>1970</v>
      </c>
      <c r="O73" s="8">
        <v>1971</v>
      </c>
      <c r="P73" s="8">
        <v>1972</v>
      </c>
      <c r="Q73" s="8">
        <v>1973</v>
      </c>
      <c r="R73" s="8">
        <v>1974</v>
      </c>
      <c r="S73" s="8">
        <v>1975</v>
      </c>
      <c r="T73" s="8">
        <v>1976</v>
      </c>
      <c r="U73" s="8">
        <v>1977</v>
      </c>
      <c r="V73" s="8">
        <v>1978</v>
      </c>
      <c r="W73" s="8">
        <v>1979</v>
      </c>
      <c r="X73" s="8">
        <v>1980</v>
      </c>
      <c r="Y73" s="8">
        <v>1981</v>
      </c>
      <c r="Z73" s="8">
        <v>1982</v>
      </c>
      <c r="AA73" s="8">
        <v>1983</v>
      </c>
      <c r="AB73" s="8">
        <v>1984</v>
      </c>
      <c r="AC73" s="8">
        <v>1985</v>
      </c>
      <c r="AD73" s="8">
        <v>1986</v>
      </c>
      <c r="AE73" s="8">
        <v>1987</v>
      </c>
      <c r="AF73" s="8">
        <v>1988</v>
      </c>
      <c r="AG73" s="8">
        <v>1989</v>
      </c>
      <c r="AH73" s="8">
        <v>1990</v>
      </c>
      <c r="AI73" s="8">
        <v>1991</v>
      </c>
      <c r="AJ73" s="8">
        <v>1992</v>
      </c>
      <c r="AK73" s="8">
        <v>1993</v>
      </c>
      <c r="AL73" s="8">
        <v>1994</v>
      </c>
      <c r="AM73" s="8">
        <v>1995</v>
      </c>
      <c r="AN73" s="8">
        <v>1996</v>
      </c>
      <c r="AO73" s="8">
        <v>1997</v>
      </c>
      <c r="AP73" s="8">
        <v>1998</v>
      </c>
      <c r="AQ73" s="8">
        <v>1999</v>
      </c>
      <c r="AR73" s="8">
        <v>2000</v>
      </c>
      <c r="AS73" s="8">
        <v>2001</v>
      </c>
      <c r="AT73" s="8">
        <v>2002</v>
      </c>
      <c r="AU73" s="8">
        <v>2003</v>
      </c>
      <c r="AV73" s="8">
        <v>2004</v>
      </c>
      <c r="AW73" s="8">
        <v>2005</v>
      </c>
      <c r="AX73" s="8">
        <v>2006</v>
      </c>
      <c r="AY73" s="8">
        <v>2007</v>
      </c>
      <c r="AZ73" s="8">
        <v>2008</v>
      </c>
      <c r="BA73" s="8">
        <v>2009</v>
      </c>
      <c r="BB73" s="8">
        <v>2010</v>
      </c>
      <c r="BC73" s="8">
        <v>2011</v>
      </c>
      <c r="BD73" s="8">
        <v>2012</v>
      </c>
      <c r="BE73" s="8">
        <v>2013</v>
      </c>
      <c r="BF73" s="8">
        <v>2014</v>
      </c>
      <c r="BG73" s="8">
        <v>2015</v>
      </c>
    </row>
    <row r="74" spans="1:59" ht="15.75" x14ac:dyDescent="0.25">
      <c r="A74" s="129"/>
      <c r="B74" s="129"/>
      <c r="C74" s="16" t="s">
        <v>261</v>
      </c>
      <c r="D74" s="130">
        <f>1-D$98/D99</f>
        <v>0.67581033100446697</v>
      </c>
      <c r="E74" s="130">
        <f t="shared" ref="E74:BA76" si="10">1-E$98/E99</f>
        <v>0.67560989577368002</v>
      </c>
      <c r="F74" s="130">
        <f t="shared" si="10"/>
        <v>0.67729927843316917</v>
      </c>
      <c r="G74" s="130">
        <f t="shared" si="10"/>
        <v>0.6775283472683542</v>
      </c>
      <c r="H74" s="130">
        <f t="shared" si="10"/>
        <v>0.67641163669682736</v>
      </c>
      <c r="I74" s="130">
        <f t="shared" si="10"/>
        <v>0.67701294238918797</v>
      </c>
      <c r="J74" s="130">
        <f t="shared" si="10"/>
        <v>0.67644027030122555</v>
      </c>
      <c r="K74" s="130">
        <f t="shared" si="10"/>
        <v>0.67601076623525369</v>
      </c>
      <c r="L74" s="130">
        <f t="shared" si="10"/>
        <v>0.67635436948803118</v>
      </c>
      <c r="M74" s="130">
        <f t="shared" si="10"/>
        <v>0.67655480471881801</v>
      </c>
      <c r="N74" s="130">
        <f t="shared" si="10"/>
        <v>0.67626846867483681</v>
      </c>
      <c r="O74" s="130">
        <f t="shared" si="10"/>
        <v>0.6762971022792349</v>
      </c>
      <c r="P74" s="130">
        <f t="shared" si="10"/>
        <v>0.67655480471881801</v>
      </c>
      <c r="Q74" s="130">
        <f t="shared" si="10"/>
        <v>0.67612530065284626</v>
      </c>
      <c r="R74" s="130">
        <f t="shared" si="10"/>
        <v>0.67644027030122555</v>
      </c>
      <c r="S74" s="130">
        <f t="shared" si="10"/>
        <v>0.67543809414729128</v>
      </c>
      <c r="T74" s="130">
        <f t="shared" si="10"/>
        <v>0.67529492612530073</v>
      </c>
      <c r="U74" s="130">
        <f t="shared" si="10"/>
        <v>0.67669797274080867</v>
      </c>
      <c r="V74" s="130">
        <f t="shared" si="10"/>
        <v>0.67615393425724424</v>
      </c>
      <c r="W74" s="130">
        <f t="shared" si="10"/>
        <v>0.677242011224373</v>
      </c>
      <c r="X74" s="130">
        <f t="shared" si="10"/>
        <v>0.67635436948803118</v>
      </c>
      <c r="Y74" s="130">
        <f t="shared" si="10"/>
        <v>0.67603939983965189</v>
      </c>
      <c r="Z74" s="130">
        <f t="shared" si="10"/>
        <v>0.67623983507043872</v>
      </c>
      <c r="AA74" s="130">
        <f t="shared" si="10"/>
        <v>0.67575306379567057</v>
      </c>
      <c r="AB74" s="130">
        <f t="shared" si="10"/>
        <v>0.6759821326308556</v>
      </c>
      <c r="AC74" s="130">
        <f t="shared" si="10"/>
        <v>0.67709884320238234</v>
      </c>
      <c r="AD74" s="130">
        <f t="shared" si="10"/>
        <v>0.67712747680678054</v>
      </c>
      <c r="AE74" s="130">
        <f t="shared" si="10"/>
        <v>0.67672660634520676</v>
      </c>
      <c r="AF74" s="130">
        <f t="shared" si="10"/>
        <v>0.67612530065284626</v>
      </c>
      <c r="AG74" s="130">
        <f t="shared" si="10"/>
        <v>0.67486542205932887</v>
      </c>
      <c r="AH74" s="130">
        <f t="shared" si="10"/>
        <v>0.67492268926812504</v>
      </c>
      <c r="AI74" s="130">
        <f t="shared" si="10"/>
        <v>0.67626846867483681</v>
      </c>
      <c r="AJ74" s="130">
        <f t="shared" si="10"/>
        <v>0.67578169740006877</v>
      </c>
      <c r="AK74" s="130">
        <f t="shared" si="10"/>
        <v>0.67646890390562375</v>
      </c>
      <c r="AL74" s="130">
        <f t="shared" si="10"/>
        <v>0.67549536135608745</v>
      </c>
      <c r="AM74" s="130">
        <f t="shared" si="10"/>
        <v>0.67469362043294012</v>
      </c>
      <c r="AN74" s="130">
        <f t="shared" si="10"/>
        <v>0.67666933913641047</v>
      </c>
      <c r="AO74" s="130">
        <f t="shared" si="10"/>
        <v>0.6753808269384951</v>
      </c>
      <c r="AP74" s="130">
        <f t="shared" si="10"/>
        <v>0.67526629252090253</v>
      </c>
      <c r="AQ74" s="130">
        <f t="shared" si="10"/>
        <v>0.67495132287252324</v>
      </c>
      <c r="AR74" s="130">
        <f t="shared" si="10"/>
        <v>0.67540946054289319</v>
      </c>
      <c r="AS74" s="130">
        <f t="shared" si="10"/>
        <v>0.67555262856488385</v>
      </c>
      <c r="AT74" s="130">
        <f t="shared" si="10"/>
        <v>0.67518039170770816</v>
      </c>
      <c r="AU74" s="130">
        <f t="shared" si="10"/>
        <v>0.6750658572901157</v>
      </c>
      <c r="AV74" s="130">
        <f t="shared" si="10"/>
        <v>0.67523765891650445</v>
      </c>
      <c r="AW74" s="130">
        <f t="shared" si="10"/>
        <v>0.67509449089451379</v>
      </c>
      <c r="AX74" s="130">
        <f t="shared" si="10"/>
        <v>0.67497995647692133</v>
      </c>
      <c r="AY74" s="130">
        <f t="shared" si="10"/>
        <v>0.67500859008131942</v>
      </c>
      <c r="AZ74" s="130">
        <f t="shared" si="10"/>
        <v>0.67563852937807811</v>
      </c>
      <c r="BA74" s="130">
        <f t="shared" si="10"/>
        <v>0.67555262856488385</v>
      </c>
      <c r="BB74" s="130">
        <f>1-BB$98/BB99</f>
        <v>0.67666933913641047</v>
      </c>
      <c r="BC74" s="130">
        <f t="shared" ref="BC74:BG76" si="11">1-BC$98/BC99</f>
        <v>0.67555262856488385</v>
      </c>
      <c r="BD74" s="130">
        <f t="shared" si="11"/>
        <v>0.67592486542205932</v>
      </c>
      <c r="BE74" s="130">
        <f t="shared" si="11"/>
        <v>0.67632573588363309</v>
      </c>
      <c r="BF74" s="130">
        <f t="shared" si="11"/>
        <v>0.67452181880655138</v>
      </c>
      <c r="BG74" s="130">
        <f t="shared" si="11"/>
        <v>0.67583896460886494</v>
      </c>
    </row>
    <row r="75" spans="1:59" ht="15.75" x14ac:dyDescent="0.25">
      <c r="A75" s="129"/>
      <c r="B75" s="129"/>
      <c r="C75" s="10" t="s">
        <v>262</v>
      </c>
      <c r="D75" s="130">
        <f>1-D$98/D100</f>
        <v>0.40171211160431208</v>
      </c>
      <c r="E75" s="130">
        <f t="shared" si="10"/>
        <v>0.40134221094905953</v>
      </c>
      <c r="F75" s="130">
        <f t="shared" si="10"/>
        <v>0.40445994504333127</v>
      </c>
      <c r="G75" s="130">
        <f t="shared" si="10"/>
        <v>0.4048826886493343</v>
      </c>
      <c r="H75" s="130">
        <f t="shared" si="10"/>
        <v>0.40282181357006985</v>
      </c>
      <c r="I75" s="130">
        <f t="shared" si="10"/>
        <v>0.40393151553582751</v>
      </c>
      <c r="J75" s="130">
        <f t="shared" si="10"/>
        <v>0.40287465652082011</v>
      </c>
      <c r="K75" s="130">
        <f t="shared" si="10"/>
        <v>0.40208201225956464</v>
      </c>
      <c r="L75" s="130">
        <f t="shared" si="10"/>
        <v>0.40271612766856901</v>
      </c>
      <c r="M75" s="130">
        <f t="shared" si="10"/>
        <v>0.40308602832382168</v>
      </c>
      <c r="N75" s="130">
        <f t="shared" si="10"/>
        <v>0.40255759881631803</v>
      </c>
      <c r="O75" s="130">
        <f t="shared" si="10"/>
        <v>0.40261044176706828</v>
      </c>
      <c r="P75" s="130">
        <f t="shared" si="10"/>
        <v>0.40308602832382168</v>
      </c>
      <c r="Q75" s="130">
        <f t="shared" si="10"/>
        <v>0.4022933840625661</v>
      </c>
      <c r="R75" s="130">
        <f t="shared" si="10"/>
        <v>0.40287465652082011</v>
      </c>
      <c r="S75" s="130">
        <f t="shared" si="10"/>
        <v>0.40102515324455723</v>
      </c>
      <c r="T75" s="130">
        <f t="shared" si="10"/>
        <v>0.40076093849080541</v>
      </c>
      <c r="U75" s="130">
        <f t="shared" si="10"/>
        <v>0.4033502430775735</v>
      </c>
      <c r="V75" s="130">
        <f t="shared" si="10"/>
        <v>0.40234622701331646</v>
      </c>
      <c r="W75" s="130">
        <f t="shared" si="10"/>
        <v>0.40435425914183065</v>
      </c>
      <c r="X75" s="130">
        <f t="shared" si="10"/>
        <v>0.40271612766856901</v>
      </c>
      <c r="Y75" s="130">
        <f t="shared" si="10"/>
        <v>0.402134855210315</v>
      </c>
      <c r="Z75" s="130">
        <f t="shared" si="10"/>
        <v>0.40250475586556766</v>
      </c>
      <c r="AA75" s="130">
        <f t="shared" si="10"/>
        <v>0.40160642570281135</v>
      </c>
      <c r="AB75" s="130">
        <f t="shared" si="10"/>
        <v>0.40202916930881427</v>
      </c>
      <c r="AC75" s="130">
        <f t="shared" si="10"/>
        <v>0.40409004438807872</v>
      </c>
      <c r="AD75" s="130">
        <f t="shared" si="10"/>
        <v>0.40414288733882908</v>
      </c>
      <c r="AE75" s="130">
        <f t="shared" si="10"/>
        <v>0.40340308602832387</v>
      </c>
      <c r="AF75" s="130">
        <f t="shared" si="10"/>
        <v>0.4022933840625661</v>
      </c>
      <c r="AG75" s="130">
        <f t="shared" si="10"/>
        <v>0.39996829422954983</v>
      </c>
      <c r="AH75" s="130">
        <f t="shared" si="10"/>
        <v>0.40007398013105056</v>
      </c>
      <c r="AI75" s="130">
        <f t="shared" si="10"/>
        <v>0.40255759881631803</v>
      </c>
      <c r="AJ75" s="130">
        <f t="shared" si="10"/>
        <v>0.40165926865356172</v>
      </c>
      <c r="AK75" s="130">
        <f t="shared" si="10"/>
        <v>0.40292749947157058</v>
      </c>
      <c r="AL75" s="130">
        <f t="shared" si="10"/>
        <v>0.40113083914605796</v>
      </c>
      <c r="AM75" s="130">
        <f t="shared" si="10"/>
        <v>0.39965123652504764</v>
      </c>
      <c r="AN75" s="130">
        <f t="shared" si="10"/>
        <v>0.40329740012682325</v>
      </c>
      <c r="AO75" s="130">
        <f t="shared" si="10"/>
        <v>0.40091946734305661</v>
      </c>
      <c r="AP75" s="130">
        <f t="shared" si="10"/>
        <v>0.40070809554005504</v>
      </c>
      <c r="AQ75" s="130">
        <f t="shared" si="10"/>
        <v>0.40012682308180103</v>
      </c>
      <c r="AR75" s="130">
        <f t="shared" si="10"/>
        <v>0.40097231029380687</v>
      </c>
      <c r="AS75" s="130">
        <f t="shared" si="10"/>
        <v>0.40123652504755869</v>
      </c>
      <c r="AT75" s="130">
        <f t="shared" si="10"/>
        <v>0.40054956668780395</v>
      </c>
      <c r="AU75" s="130">
        <f t="shared" si="10"/>
        <v>0.40033819488480238</v>
      </c>
      <c r="AV75" s="130">
        <f t="shared" si="10"/>
        <v>0.40065525258930468</v>
      </c>
      <c r="AW75" s="130">
        <f t="shared" si="10"/>
        <v>0.40039103783555285</v>
      </c>
      <c r="AX75" s="130">
        <f t="shared" si="10"/>
        <v>0.40017966603255128</v>
      </c>
      <c r="AY75" s="130">
        <f t="shared" si="10"/>
        <v>0.40023250898330165</v>
      </c>
      <c r="AZ75" s="130">
        <f t="shared" si="10"/>
        <v>0.40139505389980978</v>
      </c>
      <c r="BA75" s="130">
        <f t="shared" si="10"/>
        <v>0.40123652504755869</v>
      </c>
      <c r="BB75" s="130">
        <f>1-BB$98/BB100</f>
        <v>0.40329740012682325</v>
      </c>
      <c r="BC75" s="130">
        <f t="shared" si="11"/>
        <v>0.40123652504755869</v>
      </c>
      <c r="BD75" s="130">
        <f t="shared" si="11"/>
        <v>0.40192348340731354</v>
      </c>
      <c r="BE75" s="130">
        <f t="shared" si="11"/>
        <v>0.40266328471781876</v>
      </c>
      <c r="BF75" s="130">
        <f t="shared" si="11"/>
        <v>0.39933417882054545</v>
      </c>
      <c r="BG75" s="130">
        <f t="shared" si="11"/>
        <v>0.40176495455506245</v>
      </c>
    </row>
    <row r="76" spans="1:59" ht="15.75" x14ac:dyDescent="0.25">
      <c r="A76" s="129"/>
      <c r="B76" s="129"/>
      <c r="C76" s="10" t="s">
        <v>139</v>
      </c>
      <c r="D76" s="130">
        <f>1-D$98/D101</f>
        <v>0.24135620477083908</v>
      </c>
      <c r="E76" s="130">
        <f t="shared" si="10"/>
        <v>0.24088716161886903</v>
      </c>
      <c r="F76" s="130">
        <f t="shared" si="10"/>
        <v>0.24484052532833023</v>
      </c>
      <c r="G76" s="130">
        <f t="shared" si="10"/>
        <v>0.24537657464486751</v>
      </c>
      <c r="H76" s="130">
        <f t="shared" si="10"/>
        <v>0.24276333422674901</v>
      </c>
      <c r="I76" s="130">
        <f t="shared" si="10"/>
        <v>0.24417046368265882</v>
      </c>
      <c r="J76" s="130">
        <f t="shared" si="10"/>
        <v>0.24283034039131601</v>
      </c>
      <c r="K76" s="130">
        <f t="shared" si="10"/>
        <v>0.24182524792280891</v>
      </c>
      <c r="L76" s="130">
        <f t="shared" si="10"/>
        <v>0.24262932189761466</v>
      </c>
      <c r="M76" s="130">
        <f t="shared" si="10"/>
        <v>0.24309836504958471</v>
      </c>
      <c r="N76" s="130">
        <f t="shared" si="10"/>
        <v>0.2424283034039133</v>
      </c>
      <c r="O76" s="130">
        <f t="shared" si="10"/>
        <v>0.24249530956848031</v>
      </c>
      <c r="P76" s="130">
        <f t="shared" si="10"/>
        <v>0.24309836504958471</v>
      </c>
      <c r="Q76" s="130">
        <f t="shared" si="10"/>
        <v>0.2420932725810776</v>
      </c>
      <c r="R76" s="130">
        <f t="shared" si="10"/>
        <v>0.24283034039131601</v>
      </c>
      <c r="S76" s="130">
        <f t="shared" si="10"/>
        <v>0.2404851246314661</v>
      </c>
      <c r="T76" s="130">
        <f t="shared" si="10"/>
        <v>0.24015009380863039</v>
      </c>
      <c r="U76" s="130">
        <f t="shared" si="10"/>
        <v>0.24343339587242041</v>
      </c>
      <c r="V76" s="130">
        <f t="shared" si="10"/>
        <v>0.24216027874564461</v>
      </c>
      <c r="W76" s="130">
        <f t="shared" si="10"/>
        <v>0.2447065129991961</v>
      </c>
      <c r="X76" s="130">
        <f t="shared" si="10"/>
        <v>0.24262932189761466</v>
      </c>
      <c r="Y76" s="130">
        <f t="shared" si="10"/>
        <v>0.24189225408737614</v>
      </c>
      <c r="Z76" s="130">
        <f t="shared" si="10"/>
        <v>0.24236129723934619</v>
      </c>
      <c r="AA76" s="130">
        <f t="shared" si="10"/>
        <v>0.24122219244170473</v>
      </c>
      <c r="AB76" s="130">
        <f t="shared" si="10"/>
        <v>0.2417582417582419</v>
      </c>
      <c r="AC76" s="130">
        <f t="shared" si="10"/>
        <v>0.2443714821763604</v>
      </c>
      <c r="AD76" s="130">
        <f t="shared" si="10"/>
        <v>0.24443848834092752</v>
      </c>
      <c r="AE76" s="130">
        <f t="shared" si="10"/>
        <v>0.24350040203698742</v>
      </c>
      <c r="AF76" s="130">
        <f t="shared" si="10"/>
        <v>0.2420932725810776</v>
      </c>
      <c r="AG76" s="130">
        <f t="shared" si="10"/>
        <v>0.23914500134012329</v>
      </c>
      <c r="AH76" s="130">
        <f t="shared" si="10"/>
        <v>0.23927901366925763</v>
      </c>
      <c r="AI76" s="130">
        <f t="shared" si="10"/>
        <v>0.2424283034039133</v>
      </c>
      <c r="AJ76" s="130">
        <f t="shared" si="10"/>
        <v>0.24128919860627185</v>
      </c>
      <c r="AK76" s="130">
        <f t="shared" si="10"/>
        <v>0.24289734655588324</v>
      </c>
      <c r="AL76" s="130">
        <f t="shared" si="10"/>
        <v>0.24061913696060044</v>
      </c>
      <c r="AM76" s="130">
        <f t="shared" si="10"/>
        <v>0.23874296435272058</v>
      </c>
      <c r="AN76" s="130">
        <f t="shared" si="10"/>
        <v>0.24336638970785329</v>
      </c>
      <c r="AO76" s="130">
        <f t="shared" si="10"/>
        <v>0.24035111230233197</v>
      </c>
      <c r="AP76" s="130">
        <f t="shared" si="10"/>
        <v>0.24008308764406339</v>
      </c>
      <c r="AQ76" s="130">
        <f t="shared" si="10"/>
        <v>0.23934601983382486</v>
      </c>
      <c r="AR76" s="130">
        <f t="shared" si="10"/>
        <v>0.24041811846689909</v>
      </c>
      <c r="AS76" s="130">
        <f t="shared" si="10"/>
        <v>0.24075314928973479</v>
      </c>
      <c r="AT76" s="130">
        <f t="shared" si="10"/>
        <v>0.23988206915036192</v>
      </c>
      <c r="AU76" s="130">
        <f t="shared" si="10"/>
        <v>0.23961404449209334</v>
      </c>
      <c r="AV76" s="130">
        <f t="shared" si="10"/>
        <v>0.24001608147949627</v>
      </c>
      <c r="AW76" s="130">
        <f t="shared" si="10"/>
        <v>0.23968105065666057</v>
      </c>
      <c r="AX76" s="130">
        <f t="shared" si="10"/>
        <v>0.23941302599839198</v>
      </c>
      <c r="AY76" s="130">
        <f t="shared" si="10"/>
        <v>0.23948003216295899</v>
      </c>
      <c r="AZ76" s="130">
        <f t="shared" si="10"/>
        <v>0.24095416778343615</v>
      </c>
      <c r="BA76" s="130">
        <f t="shared" si="10"/>
        <v>0.24075314928973479</v>
      </c>
      <c r="BB76" s="130">
        <f>1-BB$98/BB101</f>
        <v>0.24336638970785329</v>
      </c>
      <c r="BC76" s="130">
        <f t="shared" si="11"/>
        <v>0.24075314928973479</v>
      </c>
      <c r="BD76" s="130">
        <f t="shared" si="11"/>
        <v>0.24162422942910755</v>
      </c>
      <c r="BE76" s="130">
        <f t="shared" si="11"/>
        <v>0.24256231573304754</v>
      </c>
      <c r="BF76" s="130">
        <f t="shared" si="11"/>
        <v>0.23834092736531776</v>
      </c>
      <c r="BG76" s="130">
        <f t="shared" si="11"/>
        <v>0.2414232109354062</v>
      </c>
    </row>
    <row r="82" spans="3:9" x14ac:dyDescent="0.2">
      <c r="C82" s="10" t="s">
        <v>263</v>
      </c>
      <c r="D82" s="10" t="s">
        <v>125</v>
      </c>
      <c r="G82" s="10" t="s">
        <v>264</v>
      </c>
      <c r="H82" s="10" t="s">
        <v>265</v>
      </c>
    </row>
    <row r="83" spans="3:9" x14ac:dyDescent="0.2">
      <c r="D83" s="10" t="s">
        <v>128</v>
      </c>
      <c r="H83" s="28">
        <v>600</v>
      </c>
      <c r="I83" s="30" t="s">
        <v>163</v>
      </c>
    </row>
    <row r="84" spans="3:9" x14ac:dyDescent="0.2">
      <c r="D84" s="10" t="s">
        <v>266</v>
      </c>
      <c r="H84" s="32">
        <f>H83+273.1</f>
        <v>873.1</v>
      </c>
      <c r="I84" s="10" t="s">
        <v>267</v>
      </c>
    </row>
    <row r="86" spans="3:9" x14ac:dyDescent="0.2">
      <c r="G86" s="10" t="s">
        <v>268</v>
      </c>
      <c r="H86" s="10" t="s">
        <v>269</v>
      </c>
    </row>
    <row r="87" spans="3:9" x14ac:dyDescent="0.2">
      <c r="H87" s="28">
        <v>200</v>
      </c>
      <c r="I87" s="30" t="s">
        <v>163</v>
      </c>
    </row>
    <row r="88" spans="3:9" x14ac:dyDescent="0.2">
      <c r="H88" s="32">
        <f>H87+273.1</f>
        <v>473.1</v>
      </c>
      <c r="I88" s="10" t="s">
        <v>267</v>
      </c>
    </row>
    <row r="90" spans="3:9" x14ac:dyDescent="0.2">
      <c r="G90" s="10" t="s">
        <v>270</v>
      </c>
      <c r="H90" s="10" t="s">
        <v>271</v>
      </c>
    </row>
    <row r="91" spans="3:9" x14ac:dyDescent="0.2">
      <c r="H91" s="28">
        <v>100</v>
      </c>
      <c r="I91" s="30" t="s">
        <v>163</v>
      </c>
    </row>
    <row r="92" spans="3:9" x14ac:dyDescent="0.2">
      <c r="H92" s="32">
        <f>H91+273.1</f>
        <v>373.1</v>
      </c>
      <c r="I92" s="10" t="s">
        <v>267</v>
      </c>
    </row>
    <row r="97" spans="1:59" s="15" customFormat="1" x14ac:dyDescent="0.2">
      <c r="D97" s="7">
        <v>1960</v>
      </c>
      <c r="E97" s="7">
        <v>1961</v>
      </c>
      <c r="F97" s="7">
        <v>1962</v>
      </c>
      <c r="G97" s="7">
        <v>1963</v>
      </c>
      <c r="H97" s="7">
        <v>1964</v>
      </c>
      <c r="I97" s="7">
        <v>1965</v>
      </c>
      <c r="J97" s="7">
        <v>1966</v>
      </c>
      <c r="K97" s="7">
        <v>1967</v>
      </c>
      <c r="L97" s="7">
        <v>1968</v>
      </c>
      <c r="M97" s="7">
        <v>1969</v>
      </c>
      <c r="N97" s="7">
        <v>1970</v>
      </c>
      <c r="O97" s="7">
        <v>1971</v>
      </c>
      <c r="P97" s="7">
        <v>1972</v>
      </c>
      <c r="Q97" s="7">
        <v>1973</v>
      </c>
      <c r="R97" s="7">
        <v>1974</v>
      </c>
      <c r="S97" s="7">
        <v>1975</v>
      </c>
      <c r="T97" s="7">
        <v>1976</v>
      </c>
      <c r="U97" s="7">
        <v>1977</v>
      </c>
      <c r="V97" s="7">
        <v>1978</v>
      </c>
      <c r="W97" s="7">
        <v>1979</v>
      </c>
      <c r="X97" s="7">
        <v>1980</v>
      </c>
      <c r="Y97" s="7">
        <v>1981</v>
      </c>
      <c r="Z97" s="7">
        <v>1982</v>
      </c>
      <c r="AA97" s="7">
        <v>1983</v>
      </c>
      <c r="AB97" s="7">
        <v>1984</v>
      </c>
      <c r="AC97" s="7">
        <v>1985</v>
      </c>
      <c r="AD97" s="7">
        <v>1986</v>
      </c>
      <c r="AE97" s="7">
        <v>1987</v>
      </c>
      <c r="AF97" s="7">
        <v>1988</v>
      </c>
      <c r="AG97" s="7">
        <v>1989</v>
      </c>
      <c r="AH97" s="7">
        <v>1990</v>
      </c>
      <c r="AI97" s="7">
        <v>1991</v>
      </c>
      <c r="AJ97" s="7">
        <v>1992</v>
      </c>
      <c r="AK97" s="7">
        <v>1993</v>
      </c>
      <c r="AL97" s="7">
        <v>1994</v>
      </c>
      <c r="AM97" s="7">
        <v>1995</v>
      </c>
      <c r="AN97" s="7">
        <v>1996</v>
      </c>
      <c r="AO97" s="7">
        <v>1997</v>
      </c>
      <c r="AP97" s="7">
        <v>1998</v>
      </c>
      <c r="AQ97" s="7">
        <v>1999</v>
      </c>
      <c r="AR97" s="7">
        <v>2000</v>
      </c>
      <c r="AS97" s="7">
        <v>2001</v>
      </c>
      <c r="AT97" s="7">
        <v>2002</v>
      </c>
      <c r="AU97" s="7">
        <v>2003</v>
      </c>
      <c r="AV97" s="7">
        <v>2004</v>
      </c>
      <c r="AW97" s="7">
        <v>2005</v>
      </c>
      <c r="AX97" s="7">
        <v>2006</v>
      </c>
      <c r="AY97" s="7">
        <v>2007</v>
      </c>
      <c r="AZ97" s="7">
        <v>2008</v>
      </c>
      <c r="BA97" s="7">
        <v>2009</v>
      </c>
      <c r="BB97" s="7">
        <v>2010</v>
      </c>
      <c r="BC97" s="7">
        <v>2011</v>
      </c>
      <c r="BD97" s="7">
        <v>2012</v>
      </c>
      <c r="BE97" s="7">
        <v>2013</v>
      </c>
      <c r="BF97" s="7">
        <v>2014</v>
      </c>
      <c r="BG97" s="7">
        <v>2015</v>
      </c>
    </row>
    <row r="98" spans="1:59" x14ac:dyDescent="0.2">
      <c r="C98" s="16" t="s">
        <v>263</v>
      </c>
      <c r="D98" s="38">
        <f>'[7]4a - LTH MTH1 heat efficiencies'!C46</f>
        <v>283.04999999999995</v>
      </c>
      <c r="E98" s="38">
        <f>'[7]4a - LTH MTH1 heat efficiencies'!D46</f>
        <v>283.22499999999997</v>
      </c>
      <c r="F98" s="38">
        <f>'[7]4a - LTH MTH1 heat efficiencies'!E46</f>
        <v>281.75</v>
      </c>
      <c r="G98" s="38">
        <f>'[7]4a - LTH MTH1 heat efficiencies'!F46</f>
        <v>281.54999999999995</v>
      </c>
      <c r="H98" s="38">
        <f>'[7]4a - LTH MTH1 heat efficiencies'!G46</f>
        <v>282.52499999999998</v>
      </c>
      <c r="I98" s="38">
        <f>'[7]4a - LTH MTH1 heat efficiencies'!H46</f>
        <v>282</v>
      </c>
      <c r="J98" s="38">
        <f>'[7]4a - LTH MTH1 heat efficiencies'!I46</f>
        <v>282.5</v>
      </c>
      <c r="K98" s="38">
        <f>'[7]4a - LTH MTH1 heat efficiencies'!J46</f>
        <v>282.875</v>
      </c>
      <c r="L98" s="38">
        <f>'[7]4a - LTH MTH1 heat efficiencies'!K46</f>
        <v>282.57499999999999</v>
      </c>
      <c r="M98" s="38">
        <f>'[7]4a - LTH MTH1 heat efficiencies'!L46</f>
        <v>282.39999999999998</v>
      </c>
      <c r="N98" s="38">
        <f>'[7]4a - LTH MTH1 heat efficiencies'!M46</f>
        <v>282.64999999999998</v>
      </c>
      <c r="O98" s="38">
        <f>'[7]4a - LTH MTH1 heat efficiencies'!N46</f>
        <v>282.625</v>
      </c>
      <c r="P98" s="38">
        <f>'[7]4a - LTH MTH1 heat efficiencies'!O46</f>
        <v>282.39999999999998</v>
      </c>
      <c r="Q98" s="38">
        <f>'[7]4a - LTH MTH1 heat efficiencies'!P46</f>
        <v>282.77499999999998</v>
      </c>
      <c r="R98" s="38">
        <f>'[7]4a - LTH MTH1 heat efficiencies'!Q46</f>
        <v>282.5</v>
      </c>
      <c r="S98" s="38">
        <f>'[7]4a - LTH MTH1 heat efficiencies'!R46</f>
        <v>283.375</v>
      </c>
      <c r="T98" s="38">
        <f>'[7]4a - LTH MTH1 heat efficiencies'!S46</f>
        <v>283.5</v>
      </c>
      <c r="U98" s="38">
        <f>'[7]4a - LTH MTH1 heat efficiencies'!T46</f>
        <v>282.27499999999998</v>
      </c>
      <c r="V98" s="38">
        <f>'[7]4a - LTH MTH1 heat efficiencies'!U46</f>
        <v>282.75</v>
      </c>
      <c r="W98" s="38">
        <f>'[7]4a - LTH MTH1 heat efficiencies'!V46</f>
        <v>281.79999999999995</v>
      </c>
      <c r="X98" s="38">
        <f>'[7]4a - LTH MTH1 heat efficiencies'!W46</f>
        <v>282.57499999999999</v>
      </c>
      <c r="Y98" s="38">
        <f>'[7]4a - LTH MTH1 heat efficiencies'!X46</f>
        <v>282.84999999999997</v>
      </c>
      <c r="Z98" s="38">
        <f>'[7]4a - LTH MTH1 heat efficiencies'!Y46</f>
        <v>282.67499999999995</v>
      </c>
      <c r="AA98" s="38">
        <f>'[7]4a - LTH MTH1 heat efficiencies'!Z46</f>
        <v>283.09999999999997</v>
      </c>
      <c r="AB98" s="38">
        <f>'[7]4a - LTH MTH1 heat efficiencies'!AA46</f>
        <v>282.89999999999998</v>
      </c>
      <c r="AC98" s="38">
        <f>'[7]4a - LTH MTH1 heat efficiencies'!AB46</f>
        <v>281.92499999999995</v>
      </c>
      <c r="AD98" s="38">
        <f>'[7]4a - LTH MTH1 heat efficiencies'!AC46</f>
        <v>281.89999999999998</v>
      </c>
      <c r="AE98" s="38">
        <f>'[7]4a - LTH MTH1 heat efficiencies'!AD46</f>
        <v>282.25</v>
      </c>
      <c r="AF98" s="38">
        <f>'[7]4a - LTH MTH1 heat efficiencies'!AE46</f>
        <v>282.77499999999998</v>
      </c>
      <c r="AG98" s="38">
        <f>'[7]4a - LTH MTH1 heat efficiencies'!AF46</f>
        <v>283.875</v>
      </c>
      <c r="AH98" s="38">
        <f>'[7]4a - LTH MTH1 heat efficiencies'!AG46</f>
        <v>283.82499999999999</v>
      </c>
      <c r="AI98" s="38">
        <f>'[7]4a - LTH MTH1 heat efficiencies'!AH46</f>
        <v>282.64999999999998</v>
      </c>
      <c r="AJ98" s="38">
        <f>'[7]4a - LTH MTH1 heat efficiencies'!AI46</f>
        <v>283.07499999999999</v>
      </c>
      <c r="AK98" s="38">
        <f>'[7]4a - LTH MTH1 heat efficiencies'!AJ46</f>
        <v>282.47499999999997</v>
      </c>
      <c r="AL98" s="38">
        <f>'[7]4a - LTH MTH1 heat efficiencies'!AK46</f>
        <v>283.32499999999999</v>
      </c>
      <c r="AM98" s="38">
        <f>'[7]4a - LTH MTH1 heat efficiencies'!AL46</f>
        <v>284.02499999999998</v>
      </c>
      <c r="AN98" s="38">
        <f>'[7]4a - LTH MTH1 heat efficiencies'!AM46</f>
        <v>282.29999999999995</v>
      </c>
      <c r="AO98" s="38">
        <f>'[7]4a - LTH MTH1 heat efficiencies'!AN46</f>
        <v>283.42499999999995</v>
      </c>
      <c r="AP98" s="38">
        <f>'[7]4a - LTH MTH1 heat efficiencies'!AO46</f>
        <v>283.52499999999998</v>
      </c>
      <c r="AQ98" s="38">
        <f>'[7]4a - LTH MTH1 heat efficiencies'!AP46</f>
        <v>283.79999999999995</v>
      </c>
      <c r="AR98" s="38">
        <f>'[7]4a - LTH MTH1 heat efficiencies'!AQ46</f>
        <v>283.39999999999998</v>
      </c>
      <c r="AS98" s="38">
        <f>'[7]4a - LTH MTH1 heat efficiencies'!AR46</f>
        <v>283.27499999999998</v>
      </c>
      <c r="AT98" s="38">
        <f>'[7]4a - LTH MTH1 heat efficiencies'!AS46</f>
        <v>283.59999999999997</v>
      </c>
      <c r="AU98" s="38">
        <f>'[7]4a - LTH MTH1 heat efficiencies'!AT46</f>
        <v>283.7</v>
      </c>
      <c r="AV98" s="38">
        <f>'[7]4a - LTH MTH1 heat efficiencies'!AU46</f>
        <v>283.54999999999995</v>
      </c>
      <c r="AW98" s="38">
        <f>'[7]4a - LTH MTH1 heat efficiencies'!AV46</f>
        <v>283.67499999999995</v>
      </c>
      <c r="AX98" s="38">
        <f>'[7]4a - LTH MTH1 heat efficiencies'!AW46</f>
        <v>283.77499999999998</v>
      </c>
      <c r="AY98" s="38">
        <f>'[7]4a - LTH MTH1 heat efficiencies'!AX46</f>
        <v>283.75</v>
      </c>
      <c r="AZ98" s="38">
        <f>'[7]4a - LTH MTH1 heat efficiencies'!AY46</f>
        <v>283.2</v>
      </c>
      <c r="BA98" s="38">
        <f>'[7]4a - LTH MTH1 heat efficiencies'!AZ46</f>
        <v>283.27499999999998</v>
      </c>
      <c r="BB98" s="38">
        <f>'[7]4a - LTH MTH1 heat efficiencies'!BA46</f>
        <v>282.29999999999995</v>
      </c>
      <c r="BC98" s="38">
        <f>'[7]4a - LTH MTH1 heat efficiencies'!BB46</f>
        <v>283.27499999999998</v>
      </c>
      <c r="BD98" s="38">
        <f>'[7]4a - LTH MTH1 heat efficiencies'!BC46</f>
        <v>282.95</v>
      </c>
      <c r="BE98" s="38">
        <f>'[7]4a - LTH MTH1 heat efficiencies'!BD46</f>
        <v>282.59999999999997</v>
      </c>
      <c r="BF98" s="38">
        <f>'[7]4a - LTH MTH1 heat efficiencies'!BE46</f>
        <v>284.17499999999995</v>
      </c>
      <c r="BG98" s="38">
        <f>'[7]4a - LTH MTH1 heat efficiencies'!BF46</f>
        <v>283.02499999999998</v>
      </c>
    </row>
    <row r="99" spans="1:59" x14ac:dyDescent="0.2">
      <c r="C99" s="10" t="s">
        <v>264</v>
      </c>
      <c r="D99" s="38">
        <f t="shared" ref="D99:BG99" si="12">$H$84</f>
        <v>873.1</v>
      </c>
      <c r="E99" s="38">
        <f t="shared" si="12"/>
        <v>873.1</v>
      </c>
      <c r="F99" s="38">
        <f t="shared" si="12"/>
        <v>873.1</v>
      </c>
      <c r="G99" s="38">
        <f t="shared" si="12"/>
        <v>873.1</v>
      </c>
      <c r="H99" s="38">
        <f t="shared" si="12"/>
        <v>873.1</v>
      </c>
      <c r="I99" s="38">
        <f t="shared" si="12"/>
        <v>873.1</v>
      </c>
      <c r="J99" s="38">
        <f t="shared" si="12"/>
        <v>873.1</v>
      </c>
      <c r="K99" s="38">
        <f t="shared" si="12"/>
        <v>873.1</v>
      </c>
      <c r="L99" s="38">
        <f t="shared" si="12"/>
        <v>873.1</v>
      </c>
      <c r="M99" s="38">
        <f t="shared" si="12"/>
        <v>873.1</v>
      </c>
      <c r="N99" s="38">
        <f t="shared" si="12"/>
        <v>873.1</v>
      </c>
      <c r="O99" s="38">
        <f t="shared" si="12"/>
        <v>873.1</v>
      </c>
      <c r="P99" s="38">
        <f t="shared" si="12"/>
        <v>873.1</v>
      </c>
      <c r="Q99" s="38">
        <f t="shared" si="12"/>
        <v>873.1</v>
      </c>
      <c r="R99" s="38">
        <f t="shared" si="12"/>
        <v>873.1</v>
      </c>
      <c r="S99" s="38">
        <f t="shared" si="12"/>
        <v>873.1</v>
      </c>
      <c r="T99" s="38">
        <f t="shared" si="12"/>
        <v>873.1</v>
      </c>
      <c r="U99" s="38">
        <f t="shared" si="12"/>
        <v>873.1</v>
      </c>
      <c r="V99" s="38">
        <f t="shared" si="12"/>
        <v>873.1</v>
      </c>
      <c r="W99" s="38">
        <f t="shared" si="12"/>
        <v>873.1</v>
      </c>
      <c r="X99" s="38">
        <f t="shared" si="12"/>
        <v>873.1</v>
      </c>
      <c r="Y99" s="38">
        <f t="shared" si="12"/>
        <v>873.1</v>
      </c>
      <c r="Z99" s="38">
        <f t="shared" si="12"/>
        <v>873.1</v>
      </c>
      <c r="AA99" s="38">
        <f t="shared" si="12"/>
        <v>873.1</v>
      </c>
      <c r="AB99" s="38">
        <f t="shared" si="12"/>
        <v>873.1</v>
      </c>
      <c r="AC99" s="38">
        <f t="shared" si="12"/>
        <v>873.1</v>
      </c>
      <c r="AD99" s="38">
        <f t="shared" si="12"/>
        <v>873.1</v>
      </c>
      <c r="AE99" s="38">
        <f t="shared" si="12"/>
        <v>873.1</v>
      </c>
      <c r="AF99" s="38">
        <f t="shared" si="12"/>
        <v>873.1</v>
      </c>
      <c r="AG99" s="38">
        <f t="shared" si="12"/>
        <v>873.1</v>
      </c>
      <c r="AH99" s="38">
        <f t="shared" si="12"/>
        <v>873.1</v>
      </c>
      <c r="AI99" s="38">
        <f t="shared" si="12"/>
        <v>873.1</v>
      </c>
      <c r="AJ99" s="38">
        <f t="shared" si="12"/>
        <v>873.1</v>
      </c>
      <c r="AK99" s="38">
        <f t="shared" si="12"/>
        <v>873.1</v>
      </c>
      <c r="AL99" s="38">
        <f t="shared" si="12"/>
        <v>873.1</v>
      </c>
      <c r="AM99" s="38">
        <f t="shared" si="12"/>
        <v>873.1</v>
      </c>
      <c r="AN99" s="38">
        <f t="shared" si="12"/>
        <v>873.1</v>
      </c>
      <c r="AO99" s="38">
        <f t="shared" si="12"/>
        <v>873.1</v>
      </c>
      <c r="AP99" s="38">
        <f t="shared" si="12"/>
        <v>873.1</v>
      </c>
      <c r="AQ99" s="38">
        <f t="shared" si="12"/>
        <v>873.1</v>
      </c>
      <c r="AR99" s="38">
        <f t="shared" si="12"/>
        <v>873.1</v>
      </c>
      <c r="AS99" s="38">
        <f t="shared" si="12"/>
        <v>873.1</v>
      </c>
      <c r="AT99" s="38">
        <f t="shared" si="12"/>
        <v>873.1</v>
      </c>
      <c r="AU99" s="38">
        <f t="shared" si="12"/>
        <v>873.1</v>
      </c>
      <c r="AV99" s="38">
        <f t="shared" si="12"/>
        <v>873.1</v>
      </c>
      <c r="AW99" s="38">
        <f t="shared" si="12"/>
        <v>873.1</v>
      </c>
      <c r="AX99" s="38">
        <f t="shared" si="12"/>
        <v>873.1</v>
      </c>
      <c r="AY99" s="38">
        <f t="shared" si="12"/>
        <v>873.1</v>
      </c>
      <c r="AZ99" s="38">
        <f t="shared" si="12"/>
        <v>873.1</v>
      </c>
      <c r="BA99" s="38">
        <f t="shared" si="12"/>
        <v>873.1</v>
      </c>
      <c r="BB99" s="38">
        <f t="shared" si="12"/>
        <v>873.1</v>
      </c>
      <c r="BC99" s="38">
        <f t="shared" si="12"/>
        <v>873.1</v>
      </c>
      <c r="BD99" s="38">
        <f t="shared" si="12"/>
        <v>873.1</v>
      </c>
      <c r="BE99" s="38">
        <f t="shared" si="12"/>
        <v>873.1</v>
      </c>
      <c r="BF99" s="38">
        <f t="shared" si="12"/>
        <v>873.1</v>
      </c>
      <c r="BG99" s="38">
        <f t="shared" si="12"/>
        <v>873.1</v>
      </c>
    </row>
    <row r="100" spans="1:59" x14ac:dyDescent="0.2">
      <c r="C100" s="10" t="s">
        <v>268</v>
      </c>
      <c r="D100" s="38">
        <f t="shared" ref="D100:BG100" si="13">$H$88</f>
        <v>473.1</v>
      </c>
      <c r="E100" s="38">
        <f t="shared" si="13"/>
        <v>473.1</v>
      </c>
      <c r="F100" s="38">
        <f t="shared" si="13"/>
        <v>473.1</v>
      </c>
      <c r="G100" s="38">
        <f t="shared" si="13"/>
        <v>473.1</v>
      </c>
      <c r="H100" s="38">
        <f t="shared" si="13"/>
        <v>473.1</v>
      </c>
      <c r="I100" s="38">
        <f t="shared" si="13"/>
        <v>473.1</v>
      </c>
      <c r="J100" s="38">
        <f t="shared" si="13"/>
        <v>473.1</v>
      </c>
      <c r="K100" s="38">
        <f t="shared" si="13"/>
        <v>473.1</v>
      </c>
      <c r="L100" s="38">
        <f t="shared" si="13"/>
        <v>473.1</v>
      </c>
      <c r="M100" s="38">
        <f t="shared" si="13"/>
        <v>473.1</v>
      </c>
      <c r="N100" s="38">
        <f t="shared" si="13"/>
        <v>473.1</v>
      </c>
      <c r="O100" s="38">
        <f t="shared" si="13"/>
        <v>473.1</v>
      </c>
      <c r="P100" s="38">
        <f t="shared" si="13"/>
        <v>473.1</v>
      </c>
      <c r="Q100" s="38">
        <f t="shared" si="13"/>
        <v>473.1</v>
      </c>
      <c r="R100" s="38">
        <f t="shared" si="13"/>
        <v>473.1</v>
      </c>
      <c r="S100" s="38">
        <f t="shared" si="13"/>
        <v>473.1</v>
      </c>
      <c r="T100" s="38">
        <f t="shared" si="13"/>
        <v>473.1</v>
      </c>
      <c r="U100" s="38">
        <f t="shared" si="13"/>
        <v>473.1</v>
      </c>
      <c r="V100" s="38">
        <f t="shared" si="13"/>
        <v>473.1</v>
      </c>
      <c r="W100" s="38">
        <f t="shared" si="13"/>
        <v>473.1</v>
      </c>
      <c r="X100" s="38">
        <f t="shared" si="13"/>
        <v>473.1</v>
      </c>
      <c r="Y100" s="38">
        <f t="shared" si="13"/>
        <v>473.1</v>
      </c>
      <c r="Z100" s="38">
        <f t="shared" si="13"/>
        <v>473.1</v>
      </c>
      <c r="AA100" s="38">
        <f t="shared" si="13"/>
        <v>473.1</v>
      </c>
      <c r="AB100" s="38">
        <f t="shared" si="13"/>
        <v>473.1</v>
      </c>
      <c r="AC100" s="38">
        <f t="shared" si="13"/>
        <v>473.1</v>
      </c>
      <c r="AD100" s="38">
        <f t="shared" si="13"/>
        <v>473.1</v>
      </c>
      <c r="AE100" s="38">
        <f t="shared" si="13"/>
        <v>473.1</v>
      </c>
      <c r="AF100" s="38">
        <f t="shared" si="13"/>
        <v>473.1</v>
      </c>
      <c r="AG100" s="38">
        <f t="shared" si="13"/>
        <v>473.1</v>
      </c>
      <c r="AH100" s="38">
        <f t="shared" si="13"/>
        <v>473.1</v>
      </c>
      <c r="AI100" s="38">
        <f t="shared" si="13"/>
        <v>473.1</v>
      </c>
      <c r="AJ100" s="38">
        <f t="shared" si="13"/>
        <v>473.1</v>
      </c>
      <c r="AK100" s="38">
        <f t="shared" si="13"/>
        <v>473.1</v>
      </c>
      <c r="AL100" s="38">
        <f t="shared" si="13"/>
        <v>473.1</v>
      </c>
      <c r="AM100" s="38">
        <f t="shared" si="13"/>
        <v>473.1</v>
      </c>
      <c r="AN100" s="38">
        <f t="shared" si="13"/>
        <v>473.1</v>
      </c>
      <c r="AO100" s="38">
        <f t="shared" si="13"/>
        <v>473.1</v>
      </c>
      <c r="AP100" s="38">
        <f t="shared" si="13"/>
        <v>473.1</v>
      </c>
      <c r="AQ100" s="38">
        <f t="shared" si="13"/>
        <v>473.1</v>
      </c>
      <c r="AR100" s="38">
        <f t="shared" si="13"/>
        <v>473.1</v>
      </c>
      <c r="AS100" s="38">
        <f t="shared" si="13"/>
        <v>473.1</v>
      </c>
      <c r="AT100" s="38">
        <f t="shared" si="13"/>
        <v>473.1</v>
      </c>
      <c r="AU100" s="38">
        <f t="shared" si="13"/>
        <v>473.1</v>
      </c>
      <c r="AV100" s="38">
        <f t="shared" si="13"/>
        <v>473.1</v>
      </c>
      <c r="AW100" s="38">
        <f t="shared" si="13"/>
        <v>473.1</v>
      </c>
      <c r="AX100" s="38">
        <f t="shared" si="13"/>
        <v>473.1</v>
      </c>
      <c r="AY100" s="38">
        <f t="shared" si="13"/>
        <v>473.1</v>
      </c>
      <c r="AZ100" s="38">
        <f t="shared" si="13"/>
        <v>473.1</v>
      </c>
      <c r="BA100" s="38">
        <f t="shared" si="13"/>
        <v>473.1</v>
      </c>
      <c r="BB100" s="38">
        <f t="shared" si="13"/>
        <v>473.1</v>
      </c>
      <c r="BC100" s="38">
        <f t="shared" si="13"/>
        <v>473.1</v>
      </c>
      <c r="BD100" s="38">
        <f t="shared" si="13"/>
        <v>473.1</v>
      </c>
      <c r="BE100" s="38">
        <f t="shared" si="13"/>
        <v>473.1</v>
      </c>
      <c r="BF100" s="38">
        <f t="shared" si="13"/>
        <v>473.1</v>
      </c>
      <c r="BG100" s="38">
        <f t="shared" si="13"/>
        <v>473.1</v>
      </c>
    </row>
    <row r="101" spans="1:59" x14ac:dyDescent="0.2">
      <c r="C101" s="10" t="s">
        <v>270</v>
      </c>
      <c r="D101" s="38">
        <f>$H$92</f>
        <v>373.1</v>
      </c>
      <c r="E101" s="38">
        <f t="shared" ref="E101:BG101" si="14">$H$92</f>
        <v>373.1</v>
      </c>
      <c r="F101" s="38">
        <f t="shared" si="14"/>
        <v>373.1</v>
      </c>
      <c r="G101" s="38">
        <f t="shared" si="14"/>
        <v>373.1</v>
      </c>
      <c r="H101" s="38">
        <f t="shared" si="14"/>
        <v>373.1</v>
      </c>
      <c r="I101" s="38">
        <f t="shared" si="14"/>
        <v>373.1</v>
      </c>
      <c r="J101" s="38">
        <f t="shared" si="14"/>
        <v>373.1</v>
      </c>
      <c r="K101" s="38">
        <f t="shared" si="14"/>
        <v>373.1</v>
      </c>
      <c r="L101" s="38">
        <f t="shared" si="14"/>
        <v>373.1</v>
      </c>
      <c r="M101" s="38">
        <f t="shared" si="14"/>
        <v>373.1</v>
      </c>
      <c r="N101" s="38">
        <f t="shared" si="14"/>
        <v>373.1</v>
      </c>
      <c r="O101" s="38">
        <f t="shared" si="14"/>
        <v>373.1</v>
      </c>
      <c r="P101" s="38">
        <f t="shared" si="14"/>
        <v>373.1</v>
      </c>
      <c r="Q101" s="38">
        <f t="shared" si="14"/>
        <v>373.1</v>
      </c>
      <c r="R101" s="38">
        <f t="shared" si="14"/>
        <v>373.1</v>
      </c>
      <c r="S101" s="38">
        <f t="shared" si="14"/>
        <v>373.1</v>
      </c>
      <c r="T101" s="38">
        <f t="shared" si="14"/>
        <v>373.1</v>
      </c>
      <c r="U101" s="38">
        <f t="shared" si="14"/>
        <v>373.1</v>
      </c>
      <c r="V101" s="38">
        <f t="shared" si="14"/>
        <v>373.1</v>
      </c>
      <c r="W101" s="38">
        <f t="shared" si="14"/>
        <v>373.1</v>
      </c>
      <c r="X101" s="38">
        <f t="shared" si="14"/>
        <v>373.1</v>
      </c>
      <c r="Y101" s="38">
        <f t="shared" si="14"/>
        <v>373.1</v>
      </c>
      <c r="Z101" s="38">
        <f t="shared" si="14"/>
        <v>373.1</v>
      </c>
      <c r="AA101" s="38">
        <f t="shared" si="14"/>
        <v>373.1</v>
      </c>
      <c r="AB101" s="38">
        <f t="shared" si="14"/>
        <v>373.1</v>
      </c>
      <c r="AC101" s="38">
        <f t="shared" si="14"/>
        <v>373.1</v>
      </c>
      <c r="AD101" s="38">
        <f t="shared" si="14"/>
        <v>373.1</v>
      </c>
      <c r="AE101" s="38">
        <f t="shared" si="14"/>
        <v>373.1</v>
      </c>
      <c r="AF101" s="38">
        <f t="shared" si="14"/>
        <v>373.1</v>
      </c>
      <c r="AG101" s="38">
        <f t="shared" si="14"/>
        <v>373.1</v>
      </c>
      <c r="AH101" s="38">
        <f t="shared" si="14"/>
        <v>373.1</v>
      </c>
      <c r="AI101" s="38">
        <f t="shared" si="14"/>
        <v>373.1</v>
      </c>
      <c r="AJ101" s="38">
        <f t="shared" si="14"/>
        <v>373.1</v>
      </c>
      <c r="AK101" s="38">
        <f t="shared" si="14"/>
        <v>373.1</v>
      </c>
      <c r="AL101" s="38">
        <f t="shared" si="14"/>
        <v>373.1</v>
      </c>
      <c r="AM101" s="38">
        <f t="shared" si="14"/>
        <v>373.1</v>
      </c>
      <c r="AN101" s="38">
        <f t="shared" si="14"/>
        <v>373.1</v>
      </c>
      <c r="AO101" s="38">
        <f t="shared" si="14"/>
        <v>373.1</v>
      </c>
      <c r="AP101" s="38">
        <f t="shared" si="14"/>
        <v>373.1</v>
      </c>
      <c r="AQ101" s="38">
        <f t="shared" si="14"/>
        <v>373.1</v>
      </c>
      <c r="AR101" s="38">
        <f t="shared" si="14"/>
        <v>373.1</v>
      </c>
      <c r="AS101" s="38">
        <f t="shared" si="14"/>
        <v>373.1</v>
      </c>
      <c r="AT101" s="38">
        <f t="shared" si="14"/>
        <v>373.1</v>
      </c>
      <c r="AU101" s="38">
        <f t="shared" si="14"/>
        <v>373.1</v>
      </c>
      <c r="AV101" s="38">
        <f t="shared" si="14"/>
        <v>373.1</v>
      </c>
      <c r="AW101" s="38">
        <f t="shared" si="14"/>
        <v>373.1</v>
      </c>
      <c r="AX101" s="38">
        <f t="shared" si="14"/>
        <v>373.1</v>
      </c>
      <c r="AY101" s="38">
        <f t="shared" si="14"/>
        <v>373.1</v>
      </c>
      <c r="AZ101" s="38">
        <f t="shared" si="14"/>
        <v>373.1</v>
      </c>
      <c r="BA101" s="38">
        <f t="shared" si="14"/>
        <v>373.1</v>
      </c>
      <c r="BB101" s="38">
        <f t="shared" si="14"/>
        <v>373.1</v>
      </c>
      <c r="BC101" s="38">
        <f t="shared" si="14"/>
        <v>373.1</v>
      </c>
      <c r="BD101" s="38">
        <f t="shared" si="14"/>
        <v>373.1</v>
      </c>
      <c r="BE101" s="38">
        <f t="shared" si="14"/>
        <v>373.1</v>
      </c>
      <c r="BF101" s="38">
        <f t="shared" si="14"/>
        <v>373.1</v>
      </c>
      <c r="BG101" s="38">
        <f t="shared" si="14"/>
        <v>373.1</v>
      </c>
    </row>
    <row r="104" spans="1:59" x14ac:dyDescent="0.2">
      <c r="A104" s="10">
        <v>1</v>
      </c>
      <c r="C104" s="10" t="s">
        <v>251</v>
      </c>
    </row>
    <row r="105" spans="1:59" x14ac:dyDescent="0.2">
      <c r="A105" s="10">
        <v>41868</v>
      </c>
      <c r="C105" s="10" t="s">
        <v>272</v>
      </c>
    </row>
    <row r="106" spans="1:59" x14ac:dyDescent="0.2">
      <c r="A106" s="15" t="s">
        <v>273</v>
      </c>
      <c r="B106" s="15"/>
      <c r="D106" s="10">
        <v>1960</v>
      </c>
      <c r="E106" s="10">
        <v>1961</v>
      </c>
      <c r="F106" s="10">
        <v>1962</v>
      </c>
      <c r="G106" s="10">
        <v>1963</v>
      </c>
      <c r="H106" s="10">
        <v>1964</v>
      </c>
      <c r="I106" s="10">
        <v>1965</v>
      </c>
      <c r="J106" s="10">
        <v>1966</v>
      </c>
      <c r="K106" s="10">
        <v>1967</v>
      </c>
      <c r="L106" s="10">
        <v>1968</v>
      </c>
      <c r="M106" s="10">
        <v>1969</v>
      </c>
      <c r="N106" s="10">
        <v>1970</v>
      </c>
      <c r="O106" s="10">
        <v>1971</v>
      </c>
      <c r="P106" s="10">
        <v>1972</v>
      </c>
      <c r="Q106" s="10">
        <v>1973</v>
      </c>
      <c r="R106" s="10">
        <v>1974</v>
      </c>
      <c r="S106" s="10">
        <v>1975</v>
      </c>
      <c r="T106" s="10">
        <v>1976</v>
      </c>
      <c r="U106" s="10">
        <v>1977</v>
      </c>
      <c r="V106" s="10">
        <v>1978</v>
      </c>
      <c r="W106" s="10">
        <v>1979</v>
      </c>
      <c r="X106" s="10">
        <v>1980</v>
      </c>
      <c r="Y106" s="10">
        <v>1981</v>
      </c>
      <c r="Z106" s="10">
        <v>1982</v>
      </c>
      <c r="AA106" s="10">
        <v>1983</v>
      </c>
      <c r="AB106" s="10">
        <v>1984</v>
      </c>
      <c r="AC106" s="10">
        <v>1985</v>
      </c>
      <c r="AD106" s="10">
        <v>1986</v>
      </c>
      <c r="AE106" s="10">
        <v>1987</v>
      </c>
      <c r="AF106" s="10">
        <v>1988</v>
      </c>
      <c r="AG106" s="10">
        <v>1989</v>
      </c>
      <c r="AH106" s="10">
        <v>1990</v>
      </c>
      <c r="AI106" s="10">
        <v>1991</v>
      </c>
      <c r="AJ106" s="10">
        <v>1992</v>
      </c>
      <c r="AK106" s="10">
        <v>1993</v>
      </c>
      <c r="AL106" s="10">
        <v>1994</v>
      </c>
      <c r="AM106" s="10">
        <v>1995</v>
      </c>
      <c r="AN106" s="10">
        <v>1996</v>
      </c>
      <c r="AO106" s="10">
        <v>1997</v>
      </c>
      <c r="AP106" s="10">
        <v>1998</v>
      </c>
      <c r="AQ106" s="10">
        <v>1999</v>
      </c>
      <c r="AR106" s="10">
        <v>2000</v>
      </c>
      <c r="AS106" s="10">
        <v>2001</v>
      </c>
      <c r="AT106" s="10">
        <v>2002</v>
      </c>
      <c r="AU106" s="10">
        <v>2003</v>
      </c>
      <c r="AV106" s="10">
        <v>2004</v>
      </c>
      <c r="AW106" s="10">
        <v>2005</v>
      </c>
      <c r="AX106" s="10">
        <v>2006</v>
      </c>
      <c r="AY106" s="10">
        <v>2007</v>
      </c>
      <c r="AZ106" s="10">
        <v>2008</v>
      </c>
      <c r="BA106" s="10">
        <v>2009</v>
      </c>
      <c r="BB106" s="10">
        <v>2010</v>
      </c>
      <c r="BC106" s="10">
        <v>2011</v>
      </c>
      <c r="BD106" s="10">
        <v>2012</v>
      </c>
      <c r="BE106" s="10">
        <v>2013</v>
      </c>
      <c r="BF106" s="10">
        <v>2014</v>
      </c>
      <c r="BG106" s="10">
        <v>2015</v>
      </c>
    </row>
    <row r="107" spans="1:59" x14ac:dyDescent="0.2">
      <c r="A107" s="131" t="s">
        <v>274</v>
      </c>
      <c r="B107" s="131"/>
      <c r="D107" s="132">
        <f>D159</f>
        <v>1.7124999999999999</v>
      </c>
      <c r="E107" s="132">
        <f t="shared" ref="E107:BA108" si="15">E159</f>
        <v>1.6744000000000001</v>
      </c>
      <c r="F107" s="132">
        <f t="shared" si="15"/>
        <v>1.5043</v>
      </c>
      <c r="G107" s="132">
        <f t="shared" si="15"/>
        <v>2.1101000000000001</v>
      </c>
      <c r="H107" s="132">
        <f t="shared" si="15"/>
        <v>2.9842</v>
      </c>
      <c r="I107" s="132">
        <f t="shared" si="15"/>
        <v>3.4906999999999999</v>
      </c>
      <c r="J107" s="132">
        <f t="shared" si="15"/>
        <v>3.395</v>
      </c>
      <c r="K107" s="132">
        <f t="shared" si="15"/>
        <v>3.4716</v>
      </c>
      <c r="L107" s="132">
        <f t="shared" si="15"/>
        <v>4.2160000000000002</v>
      </c>
      <c r="M107" s="132">
        <f t="shared" si="15"/>
        <v>4.9370000000000003</v>
      </c>
      <c r="N107" s="132">
        <f t="shared" si="15"/>
        <v>5.5140000000000002</v>
      </c>
      <c r="O107" s="132">
        <f t="shared" si="15"/>
        <v>4.3613</v>
      </c>
      <c r="P107" s="132">
        <f t="shared" si="15"/>
        <v>4.9103999999999992</v>
      </c>
      <c r="Q107" s="132">
        <f t="shared" si="15"/>
        <v>5.2933999999999992</v>
      </c>
      <c r="R107" s="132">
        <f t="shared" si="15"/>
        <v>5.2578000000000005</v>
      </c>
      <c r="S107" s="132">
        <f t="shared" si="15"/>
        <v>5.5618999999999996</v>
      </c>
      <c r="T107" s="132">
        <f t="shared" si="15"/>
        <v>6.7561</v>
      </c>
      <c r="U107" s="132">
        <f t="shared" si="15"/>
        <v>6.2693000000000003</v>
      </c>
      <c r="V107" s="132">
        <f t="shared" si="15"/>
        <v>7.2000999999999999</v>
      </c>
      <c r="W107" s="132">
        <f t="shared" si="15"/>
        <v>7.3849</v>
      </c>
      <c r="X107" s="132">
        <f t="shared" si="15"/>
        <v>4.5786999999999995</v>
      </c>
      <c r="Y107" s="132">
        <f t="shared" si="15"/>
        <v>5.0377999999999998</v>
      </c>
      <c r="Z107" s="132">
        <f t="shared" si="15"/>
        <v>4.6686000000000005</v>
      </c>
      <c r="AA107" s="132">
        <f t="shared" si="15"/>
        <v>4.4908999999999999</v>
      </c>
      <c r="AB107" s="132">
        <f t="shared" si="15"/>
        <v>4.8256999999999994</v>
      </c>
      <c r="AC107" s="132">
        <f t="shared" si="15"/>
        <v>4.5368999999999993</v>
      </c>
      <c r="AD107" s="132">
        <f t="shared" si="15"/>
        <v>4.1646999999999998</v>
      </c>
      <c r="AE107" s="132">
        <f t="shared" si="15"/>
        <v>4.4571999999999994</v>
      </c>
      <c r="AF107" s="132">
        <f t="shared" si="15"/>
        <v>4.9420999999999999</v>
      </c>
      <c r="AG107" s="132">
        <f t="shared" si="15"/>
        <v>5.1126000000000005</v>
      </c>
      <c r="AH107" s="132">
        <f t="shared" si="15"/>
        <v>4.6716000000000006</v>
      </c>
      <c r="AI107" s="132">
        <f t="shared" si="15"/>
        <v>3.9343000000000004</v>
      </c>
      <c r="AJ107" s="132">
        <f t="shared" si="15"/>
        <v>4.1203000000000003</v>
      </c>
      <c r="AK107" s="132">
        <f t="shared" si="15"/>
        <v>4.2948000000000004</v>
      </c>
      <c r="AL107" s="132">
        <f t="shared" si="15"/>
        <v>4.3765000000000001</v>
      </c>
      <c r="AM107" s="132">
        <f t="shared" si="15"/>
        <v>4.5210919999999994</v>
      </c>
      <c r="AN107" s="132">
        <f t="shared" si="15"/>
        <v>4.2333020000000001</v>
      </c>
      <c r="AO107" s="132">
        <f t="shared" si="15"/>
        <v>4.5128999999999992</v>
      </c>
      <c r="AP107" s="132">
        <f t="shared" si="15"/>
        <v>3.888979</v>
      </c>
      <c r="AQ107" s="132">
        <f t="shared" si="15"/>
        <v>3.6622919999999999</v>
      </c>
      <c r="AR107" s="132">
        <f t="shared" si="15"/>
        <v>3.6037440000000003</v>
      </c>
      <c r="AS107" s="132">
        <f t="shared" si="15"/>
        <v>3.2718000000000003</v>
      </c>
      <c r="AT107" s="132">
        <f t="shared" si="15"/>
        <v>2.7113969999999998</v>
      </c>
      <c r="AU107" s="132">
        <f t="shared" si="15"/>
        <v>2.6384949999999998</v>
      </c>
      <c r="AV107" s="132">
        <f t="shared" si="15"/>
        <v>3.0985859999999996</v>
      </c>
      <c r="AW107" s="132">
        <f t="shared" si="15"/>
        <v>2.6890000000000001</v>
      </c>
      <c r="AX107" s="132">
        <f t="shared" si="15"/>
        <v>2.702</v>
      </c>
      <c r="AY107" s="132">
        <f t="shared" si="15"/>
        <v>3.03</v>
      </c>
      <c r="AZ107" s="132">
        <f t="shared" si="15"/>
        <v>3.0430000000000001</v>
      </c>
      <c r="BA107" s="132">
        <f t="shared" si="15"/>
        <v>2.12</v>
      </c>
      <c r="BB107" s="132">
        <f>BB159</f>
        <v>2.3849999999999998</v>
      </c>
      <c r="BC107" s="132">
        <f t="shared" ref="BC107:BF108" si="16">BC159</f>
        <v>2.532</v>
      </c>
      <c r="BD107" s="132">
        <f t="shared" si="16"/>
        <v>2</v>
      </c>
      <c r="BE107" s="132">
        <f t="shared" si="16"/>
        <v>1.9</v>
      </c>
      <c r="BF107" s="132">
        <f t="shared" si="16"/>
        <v>2</v>
      </c>
      <c r="BG107" s="132"/>
    </row>
    <row r="108" spans="1:59" x14ac:dyDescent="0.2">
      <c r="A108" s="133" t="s">
        <v>275</v>
      </c>
      <c r="B108" s="133"/>
      <c r="D108" s="132">
        <f>D160</f>
        <v>18.722099999999998</v>
      </c>
      <c r="E108" s="132">
        <f t="shared" si="15"/>
        <v>18.744400000000002</v>
      </c>
      <c r="F108" s="132">
        <f t="shared" si="15"/>
        <v>17.425800000000002</v>
      </c>
      <c r="G108" s="132">
        <f t="shared" si="15"/>
        <v>18.911200000000001</v>
      </c>
      <c r="H108" s="132">
        <f t="shared" si="15"/>
        <v>21.817899999999998</v>
      </c>
      <c r="I108" s="132">
        <f t="shared" si="15"/>
        <v>22.2425</v>
      </c>
      <c r="J108" s="132">
        <f t="shared" si="15"/>
        <v>20.238599999999998</v>
      </c>
      <c r="K108" s="132">
        <f t="shared" si="15"/>
        <v>19.778199999999998</v>
      </c>
      <c r="L108" s="132">
        <f t="shared" si="15"/>
        <v>20.978400000000001</v>
      </c>
      <c r="M108" s="132">
        <f t="shared" si="15"/>
        <v>21.208599999999997</v>
      </c>
      <c r="N108" s="132">
        <f t="shared" si="15"/>
        <v>22.454999999999998</v>
      </c>
      <c r="O108" s="132">
        <f t="shared" si="15"/>
        <v>19.519800000000004</v>
      </c>
      <c r="P108" s="132">
        <f t="shared" si="15"/>
        <v>20.123900000000003</v>
      </c>
      <c r="Q108" s="132">
        <f t="shared" si="15"/>
        <v>21.0307</v>
      </c>
      <c r="R108" s="132">
        <f t="shared" si="15"/>
        <v>16.895900000000001</v>
      </c>
      <c r="S108" s="132">
        <f t="shared" si="15"/>
        <v>14.5099</v>
      </c>
      <c r="T108" s="132">
        <f t="shared" si="15"/>
        <v>15.496099999999998</v>
      </c>
      <c r="U108" s="132">
        <f t="shared" si="15"/>
        <v>14.1213</v>
      </c>
      <c r="V108" s="132">
        <f t="shared" si="15"/>
        <v>13.099800000000002</v>
      </c>
      <c r="W108" s="132">
        <f t="shared" si="15"/>
        <v>14.0566</v>
      </c>
      <c r="X108" s="132">
        <f t="shared" si="15"/>
        <v>6.6886000000000001</v>
      </c>
      <c r="Y108" s="132">
        <f t="shared" si="15"/>
        <v>10.534600000000001</v>
      </c>
      <c r="Z108" s="132">
        <f t="shared" si="15"/>
        <v>9.0358000000000001</v>
      </c>
      <c r="AA108" s="132">
        <f t="shared" si="15"/>
        <v>10.4955</v>
      </c>
      <c r="AB108" s="132">
        <f t="shared" si="15"/>
        <v>10.295299999999999</v>
      </c>
      <c r="AC108" s="132">
        <f t="shared" si="15"/>
        <v>11.185</v>
      </c>
      <c r="AD108" s="132">
        <f t="shared" si="15"/>
        <v>10.5603</v>
      </c>
      <c r="AE108" s="132">
        <f t="shared" si="15"/>
        <v>12.9565</v>
      </c>
      <c r="AF108" s="132">
        <f t="shared" si="15"/>
        <v>14.007899999999999</v>
      </c>
      <c r="AG108" s="132">
        <f t="shared" si="15"/>
        <v>13.6273</v>
      </c>
      <c r="AH108" s="132">
        <f t="shared" si="15"/>
        <v>13.1691</v>
      </c>
      <c r="AI108" s="132">
        <f t="shared" si="15"/>
        <v>12.540100000000001</v>
      </c>
      <c r="AJ108" s="132">
        <f t="shared" si="15"/>
        <v>12.0916</v>
      </c>
      <c r="AK108" s="132">
        <f t="shared" si="15"/>
        <v>12.3299</v>
      </c>
      <c r="AL108" s="132">
        <f t="shared" si="15"/>
        <v>12.9093</v>
      </c>
      <c r="AM108" s="132">
        <f t="shared" si="15"/>
        <v>13.082508000000001</v>
      </c>
      <c r="AN108" s="132">
        <f t="shared" si="15"/>
        <v>13.758436</v>
      </c>
      <c r="AO108" s="132">
        <f t="shared" si="15"/>
        <v>13.9876</v>
      </c>
      <c r="AP108" s="132">
        <f t="shared" si="15"/>
        <v>13.425998999999999</v>
      </c>
      <c r="AQ108" s="132">
        <f t="shared" si="15"/>
        <v>12.633471</v>
      </c>
      <c r="AR108" s="132">
        <f t="shared" si="15"/>
        <v>11.550868000000001</v>
      </c>
      <c r="AS108" s="132">
        <f t="shared" si="15"/>
        <v>10.270799999999999</v>
      </c>
      <c r="AT108" s="132">
        <f t="shared" si="15"/>
        <v>8.9557160000000007</v>
      </c>
      <c r="AU108" s="132">
        <f t="shared" si="15"/>
        <v>10.629528000000001</v>
      </c>
      <c r="AV108" s="132">
        <f t="shared" si="15"/>
        <v>10.667153000000001</v>
      </c>
      <c r="AW108" s="132">
        <f t="shared" si="15"/>
        <v>10.549723</v>
      </c>
      <c r="AX108" s="132">
        <f t="shared" si="15"/>
        <v>11.202999999999999</v>
      </c>
      <c r="AY108" s="132">
        <f t="shared" si="15"/>
        <v>11.362</v>
      </c>
      <c r="AZ108" s="132">
        <f t="shared" si="15"/>
        <v>10.478</v>
      </c>
      <c r="BA108" s="132">
        <f t="shared" si="15"/>
        <v>7.9550000000000001</v>
      </c>
      <c r="BB108" s="132">
        <f>BB160</f>
        <v>7.3230000000000004</v>
      </c>
      <c r="BC108" s="132">
        <f t="shared" si="16"/>
        <v>6.9459999999999997</v>
      </c>
      <c r="BD108" s="132">
        <f t="shared" si="16"/>
        <v>7.5</v>
      </c>
      <c r="BE108" s="132">
        <f t="shared" si="16"/>
        <v>9.9</v>
      </c>
      <c r="BF108" s="132">
        <f t="shared" si="16"/>
        <v>10.199999999999999</v>
      </c>
      <c r="BG108" s="132"/>
    </row>
    <row r="109" spans="1:59" ht="15.75" x14ac:dyDescent="0.25">
      <c r="A109" s="133" t="s">
        <v>276</v>
      </c>
      <c r="B109" s="133"/>
      <c r="D109" s="134">
        <f>D107/D110</f>
        <v>8.3803940375637417E-2</v>
      </c>
      <c r="E109" s="134">
        <f t="shared" ref="E109:BF109" si="17">E107/E110</f>
        <v>8.2002860109311029E-2</v>
      </c>
      <c r="F109" s="134">
        <f t="shared" si="17"/>
        <v>7.9466035572976351E-2</v>
      </c>
      <c r="G109" s="134">
        <f t="shared" si="17"/>
        <v>0.10037913925399476</v>
      </c>
      <c r="H109" s="134">
        <f t="shared" si="17"/>
        <v>0.12032045673551836</v>
      </c>
      <c r="I109" s="134">
        <f t="shared" si="17"/>
        <v>0.13564966657858329</v>
      </c>
      <c r="J109" s="134">
        <f t="shared" si="17"/>
        <v>0.14365141154965813</v>
      </c>
      <c r="K109" s="134">
        <f t="shared" si="17"/>
        <v>0.14931741348312677</v>
      </c>
      <c r="L109" s="134">
        <f t="shared" si="17"/>
        <v>0.1673387736957419</v>
      </c>
      <c r="M109" s="134">
        <f t="shared" si="17"/>
        <v>0.18882718315892544</v>
      </c>
      <c r="N109" s="134">
        <f t="shared" si="17"/>
        <v>0.19714684114555403</v>
      </c>
      <c r="O109" s="134">
        <f t="shared" si="17"/>
        <v>0.18262559094849062</v>
      </c>
      <c r="P109" s="134">
        <f t="shared" si="17"/>
        <v>0.19614688647176071</v>
      </c>
      <c r="Q109" s="134">
        <f t="shared" si="17"/>
        <v>0.20108569713684418</v>
      </c>
      <c r="R109" s="134">
        <f t="shared" si="17"/>
        <v>0.23733281573732606</v>
      </c>
      <c r="S109" s="134">
        <f t="shared" si="17"/>
        <v>0.27710021024521964</v>
      </c>
      <c r="T109" s="134">
        <f t="shared" si="17"/>
        <v>0.30361492346824137</v>
      </c>
      <c r="U109" s="134">
        <f t="shared" si="17"/>
        <v>0.30746030033446786</v>
      </c>
      <c r="V109" s="134">
        <f t="shared" si="17"/>
        <v>0.35468647628806049</v>
      </c>
      <c r="W109" s="134">
        <f t="shared" si="17"/>
        <v>0.34442086607746664</v>
      </c>
      <c r="X109" s="134">
        <f t="shared" si="17"/>
        <v>0.40637064780382171</v>
      </c>
      <c r="Y109" s="134">
        <f t="shared" si="17"/>
        <v>0.3235082582004058</v>
      </c>
      <c r="Z109" s="134">
        <f t="shared" si="17"/>
        <v>0.3406643121917049</v>
      </c>
      <c r="AA109" s="134">
        <f t="shared" si="17"/>
        <v>0.2996650296268617</v>
      </c>
      <c r="AB109" s="134">
        <f t="shared" si="17"/>
        <v>0.31913894583691554</v>
      </c>
      <c r="AC109" s="134">
        <f t="shared" si="17"/>
        <v>0.28857199193481697</v>
      </c>
      <c r="AD109" s="134">
        <f t="shared" si="17"/>
        <v>0.28283191850594225</v>
      </c>
      <c r="AE109" s="134">
        <f t="shared" si="17"/>
        <v>0.25595938829771958</v>
      </c>
      <c r="AF109" s="134">
        <f t="shared" si="17"/>
        <v>0.2607968337730871</v>
      </c>
      <c r="AG109" s="134">
        <f t="shared" si="17"/>
        <v>0.27281895847896737</v>
      </c>
      <c r="AH109" s="134">
        <f t="shared" si="17"/>
        <v>0.26185071213573458</v>
      </c>
      <c r="AI109" s="134">
        <f t="shared" si="17"/>
        <v>0.23881294614674889</v>
      </c>
      <c r="AJ109" s="134">
        <f t="shared" si="17"/>
        <v>0.25415281367390624</v>
      </c>
      <c r="AK109" s="134">
        <f t="shared" si="17"/>
        <v>0.25833849633376843</v>
      </c>
      <c r="AL109" s="134">
        <f t="shared" si="17"/>
        <v>0.25318469495192586</v>
      </c>
      <c r="AM109" s="134">
        <f t="shared" si="17"/>
        <v>0.2568276943352496</v>
      </c>
      <c r="AN109" s="134">
        <f t="shared" si="17"/>
        <v>0.23529144321688103</v>
      </c>
      <c r="AO109" s="134">
        <f t="shared" si="17"/>
        <v>0.24393394773114238</v>
      </c>
      <c r="AP109" s="134">
        <f t="shared" si="17"/>
        <v>0.2246020179754199</v>
      </c>
      <c r="AQ109" s="134">
        <f t="shared" si="17"/>
        <v>0.22473890912625569</v>
      </c>
      <c r="AR109" s="134">
        <f t="shared" si="17"/>
        <v>0.23779849988901067</v>
      </c>
      <c r="AS109" s="134">
        <f t="shared" si="17"/>
        <v>0.24159319480749636</v>
      </c>
      <c r="AT109" s="134">
        <f t="shared" si="17"/>
        <v>0.23239656631422012</v>
      </c>
      <c r="AU109" s="134">
        <f t="shared" si="17"/>
        <v>0.198861201853509</v>
      </c>
      <c r="AV109" s="134">
        <f t="shared" si="17"/>
        <v>0.22509405415866157</v>
      </c>
      <c r="AW109" s="134">
        <f t="shared" si="17"/>
        <v>0.2031162673318265</v>
      </c>
      <c r="AX109" s="134">
        <f t="shared" si="17"/>
        <v>0.19431859043509531</v>
      </c>
      <c r="AY109" s="134">
        <f t="shared" si="17"/>
        <v>0.21053362979433018</v>
      </c>
      <c r="AZ109" s="134">
        <f t="shared" si="17"/>
        <v>0.22505731824569189</v>
      </c>
      <c r="BA109" s="134">
        <f t="shared" si="17"/>
        <v>0.21042183622828786</v>
      </c>
      <c r="BB109" s="134">
        <f t="shared" si="17"/>
        <v>0.2456736711990111</v>
      </c>
      <c r="BC109" s="134">
        <f t="shared" si="17"/>
        <v>0.26714496729267778</v>
      </c>
      <c r="BD109" s="134">
        <f t="shared" si="17"/>
        <v>0.21052631578947367</v>
      </c>
      <c r="BE109" s="134">
        <f t="shared" si="17"/>
        <v>0.16101694915254236</v>
      </c>
      <c r="BF109" s="134">
        <f t="shared" si="17"/>
        <v>0.16393442622950821</v>
      </c>
      <c r="BG109" s="134"/>
    </row>
    <row r="110" spans="1:59" x14ac:dyDescent="0.2">
      <c r="A110" s="133" t="s">
        <v>277</v>
      </c>
      <c r="B110" s="133"/>
      <c r="D110" s="135">
        <f>SUM(D107:D108)</f>
        <v>20.434599999999996</v>
      </c>
      <c r="E110" s="135">
        <f t="shared" ref="E110:BA110" si="18">SUM(E107:E108)</f>
        <v>20.418800000000001</v>
      </c>
      <c r="F110" s="135">
        <f t="shared" si="18"/>
        <v>18.930100000000003</v>
      </c>
      <c r="G110" s="135">
        <f t="shared" si="18"/>
        <v>21.0213</v>
      </c>
      <c r="H110" s="135">
        <f t="shared" si="18"/>
        <v>24.802099999999999</v>
      </c>
      <c r="I110" s="135">
        <f t="shared" si="18"/>
        <v>25.7332</v>
      </c>
      <c r="J110" s="135">
        <f t="shared" si="18"/>
        <v>23.633599999999998</v>
      </c>
      <c r="K110" s="135">
        <f t="shared" si="18"/>
        <v>23.249799999999997</v>
      </c>
      <c r="L110" s="135">
        <f t="shared" si="18"/>
        <v>25.194400000000002</v>
      </c>
      <c r="M110" s="135">
        <f t="shared" si="18"/>
        <v>26.145599999999998</v>
      </c>
      <c r="N110" s="135">
        <f t="shared" si="18"/>
        <v>27.968999999999998</v>
      </c>
      <c r="O110" s="135">
        <f t="shared" si="18"/>
        <v>23.881100000000004</v>
      </c>
      <c r="P110" s="135">
        <f t="shared" si="18"/>
        <v>25.034300000000002</v>
      </c>
      <c r="Q110" s="135">
        <f t="shared" si="18"/>
        <v>26.324099999999998</v>
      </c>
      <c r="R110" s="135">
        <f t="shared" si="18"/>
        <v>22.153700000000001</v>
      </c>
      <c r="S110" s="135">
        <f t="shared" si="18"/>
        <v>20.0718</v>
      </c>
      <c r="T110" s="135">
        <f t="shared" si="18"/>
        <v>22.252199999999998</v>
      </c>
      <c r="U110" s="135">
        <f t="shared" si="18"/>
        <v>20.390599999999999</v>
      </c>
      <c r="V110" s="135">
        <f t="shared" si="18"/>
        <v>20.299900000000001</v>
      </c>
      <c r="W110" s="135">
        <f t="shared" si="18"/>
        <v>21.441499999999998</v>
      </c>
      <c r="X110" s="135">
        <f t="shared" si="18"/>
        <v>11.267299999999999</v>
      </c>
      <c r="Y110" s="135">
        <f t="shared" si="18"/>
        <v>15.572400000000002</v>
      </c>
      <c r="Z110" s="135">
        <f t="shared" si="18"/>
        <v>13.7044</v>
      </c>
      <c r="AA110" s="135">
        <f t="shared" si="18"/>
        <v>14.9864</v>
      </c>
      <c r="AB110" s="135">
        <f t="shared" si="18"/>
        <v>15.120999999999999</v>
      </c>
      <c r="AC110" s="135">
        <f t="shared" si="18"/>
        <v>15.7219</v>
      </c>
      <c r="AD110" s="135">
        <f t="shared" si="18"/>
        <v>14.725</v>
      </c>
      <c r="AE110" s="135">
        <f t="shared" si="18"/>
        <v>17.413699999999999</v>
      </c>
      <c r="AF110" s="135">
        <f t="shared" si="18"/>
        <v>18.95</v>
      </c>
      <c r="AG110" s="135">
        <f t="shared" si="18"/>
        <v>18.739899999999999</v>
      </c>
      <c r="AH110" s="135">
        <f t="shared" si="18"/>
        <v>17.840700000000002</v>
      </c>
      <c r="AI110" s="135">
        <f t="shared" si="18"/>
        <v>16.474400000000003</v>
      </c>
      <c r="AJ110" s="135">
        <f t="shared" si="18"/>
        <v>16.2119</v>
      </c>
      <c r="AK110" s="135">
        <f t="shared" si="18"/>
        <v>16.624700000000001</v>
      </c>
      <c r="AL110" s="135">
        <f t="shared" si="18"/>
        <v>17.285800000000002</v>
      </c>
      <c r="AM110" s="135">
        <f t="shared" si="18"/>
        <v>17.6036</v>
      </c>
      <c r="AN110" s="135">
        <f t="shared" si="18"/>
        <v>17.991737999999998</v>
      </c>
      <c r="AO110" s="135">
        <f t="shared" si="18"/>
        <v>18.500499999999999</v>
      </c>
      <c r="AP110" s="135">
        <f t="shared" si="18"/>
        <v>17.314978</v>
      </c>
      <c r="AQ110" s="135">
        <f t="shared" si="18"/>
        <v>16.295763000000001</v>
      </c>
      <c r="AR110" s="135">
        <f t="shared" si="18"/>
        <v>15.154612000000002</v>
      </c>
      <c r="AS110" s="135">
        <f t="shared" si="18"/>
        <v>13.5426</v>
      </c>
      <c r="AT110" s="135">
        <f t="shared" si="18"/>
        <v>11.667113000000001</v>
      </c>
      <c r="AU110" s="135">
        <f t="shared" si="18"/>
        <v>13.268022999999999</v>
      </c>
      <c r="AV110" s="135">
        <f t="shared" si="18"/>
        <v>13.765739</v>
      </c>
      <c r="AW110" s="135">
        <f t="shared" si="18"/>
        <v>13.238723</v>
      </c>
      <c r="AX110" s="135">
        <f t="shared" si="18"/>
        <v>13.904999999999999</v>
      </c>
      <c r="AY110" s="135">
        <f t="shared" si="18"/>
        <v>14.391999999999999</v>
      </c>
      <c r="AZ110" s="135">
        <f t="shared" si="18"/>
        <v>13.521000000000001</v>
      </c>
      <c r="BA110" s="135">
        <f t="shared" si="18"/>
        <v>10.074999999999999</v>
      </c>
      <c r="BB110" s="135">
        <f>SUM(BB107:BB108)</f>
        <v>9.7080000000000002</v>
      </c>
      <c r="BC110" s="135">
        <f>SUM(BC107:BC108)</f>
        <v>9.4779999999999998</v>
      </c>
      <c r="BD110" s="135">
        <f>SUM(BD107:BD108)</f>
        <v>9.5</v>
      </c>
      <c r="BE110" s="135">
        <f>SUM(BE107:BE108)</f>
        <v>11.8</v>
      </c>
      <c r="BF110" s="135">
        <f>SUM(BF107:BF108)</f>
        <v>12.2</v>
      </c>
      <c r="BG110" s="135"/>
    </row>
    <row r="111" spans="1:59" x14ac:dyDescent="0.2">
      <c r="A111" s="133" t="s">
        <v>278</v>
      </c>
      <c r="B111" s="133"/>
      <c r="D111" s="135">
        <f>1.3*D107/D110+8.6*(1-D107/D110)</f>
        <v>7.988231235257846</v>
      </c>
      <c r="E111" s="135">
        <f t="shared" ref="E111:AW111" si="19">1.3*E107/E110+8.6*(1-E107/E110)</f>
        <v>8.0013791212020298</v>
      </c>
      <c r="F111" s="135">
        <f t="shared" si="19"/>
        <v>8.0198979403172714</v>
      </c>
      <c r="G111" s="135">
        <f t="shared" si="19"/>
        <v>7.8672322834458379</v>
      </c>
      <c r="H111" s="135">
        <f t="shared" si="19"/>
        <v>7.7216606658307159</v>
      </c>
      <c r="I111" s="135">
        <f t="shared" si="19"/>
        <v>7.6097574339763412</v>
      </c>
      <c r="J111" s="135">
        <f t="shared" si="19"/>
        <v>7.5513446956874954</v>
      </c>
      <c r="K111" s="135">
        <f t="shared" si="19"/>
        <v>7.5099828815731744</v>
      </c>
      <c r="L111" s="135">
        <f t="shared" si="19"/>
        <v>7.3784269520210835</v>
      </c>
      <c r="M111" s="135">
        <f t="shared" si="19"/>
        <v>7.2215615629398444</v>
      </c>
      <c r="N111" s="135">
        <f t="shared" si="19"/>
        <v>7.1608280596374554</v>
      </c>
      <c r="O111" s="135">
        <f t="shared" si="19"/>
        <v>7.2668331860760178</v>
      </c>
      <c r="P111" s="135">
        <f t="shared" si="19"/>
        <v>7.1681277287561462</v>
      </c>
      <c r="Q111" s="135">
        <f t="shared" si="19"/>
        <v>7.132074410901037</v>
      </c>
      <c r="R111" s="135">
        <f t="shared" si="19"/>
        <v>6.8674704451175197</v>
      </c>
      <c r="S111" s="135">
        <f t="shared" si="19"/>
        <v>6.5771684652098976</v>
      </c>
      <c r="T111" s="135">
        <f t="shared" si="19"/>
        <v>6.3836110586818373</v>
      </c>
      <c r="U111" s="135">
        <f t="shared" si="19"/>
        <v>6.3555398075583849</v>
      </c>
      <c r="V111" s="135">
        <f t="shared" si="19"/>
        <v>6.0107887230971588</v>
      </c>
      <c r="W111" s="135">
        <f t="shared" si="19"/>
        <v>6.0857276776344937</v>
      </c>
      <c r="X111" s="135">
        <f t="shared" si="19"/>
        <v>5.6334942710321005</v>
      </c>
      <c r="Y111" s="135">
        <f t="shared" si="19"/>
        <v>6.2383897151370364</v>
      </c>
      <c r="Z111" s="135">
        <f t="shared" si="19"/>
        <v>6.1131505210005539</v>
      </c>
      <c r="AA111" s="135">
        <f t="shared" si="19"/>
        <v>6.4124452837239092</v>
      </c>
      <c r="AB111" s="135">
        <f t="shared" si="19"/>
        <v>6.2702856953905153</v>
      </c>
      <c r="AC111" s="135">
        <f t="shared" si="19"/>
        <v>6.4934244588758361</v>
      </c>
      <c r="AD111" s="135">
        <f t="shared" si="19"/>
        <v>6.5353269949066215</v>
      </c>
      <c r="AE111" s="135">
        <f t="shared" si="19"/>
        <v>6.7314964654266474</v>
      </c>
      <c r="AF111" s="135">
        <f t="shared" si="19"/>
        <v>6.6961831134564642</v>
      </c>
      <c r="AG111" s="135">
        <f t="shared" si="19"/>
        <v>6.6084216031035385</v>
      </c>
      <c r="AH111" s="135">
        <f t="shared" si="19"/>
        <v>6.6884898014091378</v>
      </c>
      <c r="AI111" s="135">
        <f t="shared" si="19"/>
        <v>6.856665493128733</v>
      </c>
      <c r="AJ111" s="135">
        <f t="shared" si="19"/>
        <v>6.7446844601804843</v>
      </c>
      <c r="AK111" s="135">
        <f t="shared" si="19"/>
        <v>6.7141289767634902</v>
      </c>
      <c r="AL111" s="135">
        <f t="shared" si="19"/>
        <v>6.7517517268509408</v>
      </c>
      <c r="AM111" s="135">
        <f t="shared" si="19"/>
        <v>6.7251578313526768</v>
      </c>
      <c r="AN111" s="135">
        <f t="shared" si="19"/>
        <v>6.8823724645167683</v>
      </c>
      <c r="AO111" s="135">
        <f t="shared" si="19"/>
        <v>6.8192821815626603</v>
      </c>
      <c r="AP111" s="135">
        <f t="shared" si="19"/>
        <v>6.9604052687794349</v>
      </c>
      <c r="AQ111" s="135">
        <f t="shared" si="19"/>
        <v>6.9594059633783338</v>
      </c>
      <c r="AR111" s="135">
        <f t="shared" si="19"/>
        <v>6.8640709508102216</v>
      </c>
      <c r="AS111" s="135">
        <f t="shared" si="19"/>
        <v>6.8363696779052772</v>
      </c>
      <c r="AT111" s="135">
        <f t="shared" si="19"/>
        <v>6.9035050659061925</v>
      </c>
      <c r="AU111" s="135">
        <f t="shared" si="19"/>
        <v>7.1483132264693836</v>
      </c>
      <c r="AV111" s="135">
        <f t="shared" si="19"/>
        <v>6.9568134046417702</v>
      </c>
      <c r="AW111" s="135">
        <f t="shared" si="19"/>
        <v>7.1172512484776655</v>
      </c>
      <c r="AX111" s="135">
        <f t="shared" ref="AX111:BF111" si="20">1.3*AX107/AX110+8.6*(1-AX107/AX110)</f>
        <v>7.1814742898238046</v>
      </c>
      <c r="AY111" s="135">
        <f t="shared" si="20"/>
        <v>7.0631045025013899</v>
      </c>
      <c r="AZ111" s="135">
        <f t="shared" si="20"/>
        <v>6.9570815768064493</v>
      </c>
      <c r="BA111" s="135">
        <f t="shared" si="20"/>
        <v>7.0639205955334976</v>
      </c>
      <c r="BB111" s="135">
        <f t="shared" si="20"/>
        <v>6.8065822002472194</v>
      </c>
      <c r="BC111" s="135">
        <f t="shared" si="20"/>
        <v>6.6498417387634516</v>
      </c>
      <c r="BD111" s="135">
        <f t="shared" si="20"/>
        <v>7.0631578947368423</v>
      </c>
      <c r="BE111" s="135">
        <f t="shared" si="20"/>
        <v>7.4245762711864396</v>
      </c>
      <c r="BF111" s="135">
        <f t="shared" si="20"/>
        <v>7.4032786885245905</v>
      </c>
      <c r="BG111" s="135"/>
    </row>
    <row r="112" spans="1:59" x14ac:dyDescent="0.2">
      <c r="A112" s="133" t="s">
        <v>279</v>
      </c>
      <c r="B112" s="133"/>
      <c r="D112" s="136">
        <f>D239</f>
        <v>37.238066700388231</v>
      </c>
      <c r="E112" s="136">
        <f t="shared" ref="E112:P112" si="21">E239</f>
        <v>35.106025711391133</v>
      </c>
      <c r="F112" s="136">
        <f t="shared" si="21"/>
        <v>35.038997153216897</v>
      </c>
      <c r="G112" s="136">
        <f t="shared" si="21"/>
        <v>32.524804152013807</v>
      </c>
      <c r="H112" s="136">
        <f t="shared" si="21"/>
        <v>30.819585856605492</v>
      </c>
      <c r="I112" s="136">
        <f t="shared" si="21"/>
        <v>29.53314511992291</v>
      </c>
      <c r="J112" s="137">
        <f t="shared" si="21"/>
        <v>29.2</v>
      </c>
      <c r="K112" s="137">
        <f t="shared" si="21"/>
        <v>28.9</v>
      </c>
      <c r="L112" s="137">
        <f t="shared" si="21"/>
        <v>28.6</v>
      </c>
      <c r="M112" s="137">
        <f t="shared" si="21"/>
        <v>28.3</v>
      </c>
      <c r="N112" s="136">
        <f t="shared" si="21"/>
        <v>28</v>
      </c>
      <c r="O112" s="136">
        <f t="shared" si="21"/>
        <v>27.71893463868917</v>
      </c>
      <c r="P112" s="138">
        <f t="shared" si="21"/>
        <v>24.903930207754961</v>
      </c>
      <c r="Q112" s="138">
        <f t="shared" ref="Q112:BA112" si="22">Q240</f>
        <v>31.7</v>
      </c>
      <c r="R112" s="136">
        <f t="shared" si="22"/>
        <v>31</v>
      </c>
      <c r="S112" s="136">
        <f t="shared" si="22"/>
        <v>33</v>
      </c>
      <c r="T112" s="136">
        <f t="shared" si="22"/>
        <v>33.5</v>
      </c>
      <c r="U112" s="136">
        <f t="shared" si="22"/>
        <v>31.2</v>
      </c>
      <c r="V112" s="136">
        <f t="shared" si="22"/>
        <v>29.2</v>
      </c>
      <c r="W112" s="136">
        <f t="shared" si="22"/>
        <v>30.2</v>
      </c>
      <c r="X112" s="136">
        <f t="shared" si="22"/>
        <v>27.8</v>
      </c>
      <c r="Y112" s="136">
        <f t="shared" si="22"/>
        <v>26.3</v>
      </c>
      <c r="Z112" s="136">
        <f t="shared" si="22"/>
        <v>25</v>
      </c>
      <c r="AA112" s="136">
        <f t="shared" si="22"/>
        <v>24.5</v>
      </c>
      <c r="AB112" s="136">
        <f t="shared" si="22"/>
        <v>23.7</v>
      </c>
      <c r="AC112" s="136">
        <f t="shared" si="22"/>
        <v>24</v>
      </c>
      <c r="AD112" s="136">
        <f t="shared" si="22"/>
        <v>22.5</v>
      </c>
      <c r="AE112" s="136">
        <f t="shared" si="22"/>
        <v>22.6</v>
      </c>
      <c r="AF112" s="136">
        <f t="shared" si="22"/>
        <v>21.4</v>
      </c>
      <c r="AG112" s="136">
        <f t="shared" si="22"/>
        <v>22.4</v>
      </c>
      <c r="AH112" s="136">
        <f t="shared" si="22"/>
        <v>21.6</v>
      </c>
      <c r="AI112" s="136">
        <f t="shared" si="22"/>
        <v>22</v>
      </c>
      <c r="AJ112" s="136">
        <f t="shared" si="22"/>
        <v>21</v>
      </c>
      <c r="AK112" s="136">
        <f t="shared" si="22"/>
        <v>20.3</v>
      </c>
      <c r="AL112" s="136">
        <f t="shared" si="22"/>
        <v>20</v>
      </c>
      <c r="AM112" s="136">
        <f t="shared" si="22"/>
        <v>19.8</v>
      </c>
      <c r="AN112" s="136">
        <f t="shared" si="22"/>
        <v>19.5</v>
      </c>
      <c r="AO112" s="136">
        <f t="shared" si="22"/>
        <v>19.399999999999999</v>
      </c>
      <c r="AP112" s="136">
        <f t="shared" si="22"/>
        <v>20</v>
      </c>
      <c r="AQ112" s="136">
        <f t="shared" si="22"/>
        <v>20.2</v>
      </c>
      <c r="AR112" s="136">
        <f t="shared" si="22"/>
        <v>19.8</v>
      </c>
      <c r="AS112" s="136">
        <f t="shared" si="22"/>
        <v>20</v>
      </c>
      <c r="AT112" s="136">
        <f t="shared" si="22"/>
        <v>19</v>
      </c>
      <c r="AU112" s="136">
        <f t="shared" si="22"/>
        <v>20.5</v>
      </c>
      <c r="AV112" s="136">
        <f t="shared" si="22"/>
        <v>19.3</v>
      </c>
      <c r="AW112" s="136">
        <f t="shared" si="22"/>
        <v>19.8</v>
      </c>
      <c r="AX112" s="136">
        <f t="shared" si="22"/>
        <v>19.399999999999999</v>
      </c>
      <c r="AY112" s="136">
        <f t="shared" si="22"/>
        <v>18.600000000000001</v>
      </c>
      <c r="AZ112" s="136">
        <f t="shared" si="22"/>
        <v>18.7</v>
      </c>
      <c r="BA112" s="136">
        <f t="shared" si="22"/>
        <v>19.2</v>
      </c>
      <c r="BB112" s="136">
        <f>BB240</f>
        <v>19.399999999999999</v>
      </c>
      <c r="BC112" s="136">
        <f>BC240</f>
        <v>19</v>
      </c>
      <c r="BD112" s="136">
        <f>BD240</f>
        <v>19.600000000000001</v>
      </c>
      <c r="BE112" s="136">
        <f>BE240</f>
        <v>19</v>
      </c>
      <c r="BF112" s="136">
        <f>BF240</f>
        <v>18.5</v>
      </c>
      <c r="BG112" s="136"/>
    </row>
    <row r="113" spans="1:59" x14ac:dyDescent="0.2">
      <c r="A113" s="133" t="s">
        <v>280</v>
      </c>
      <c r="B113" s="133"/>
      <c r="D113" s="32">
        <f>'[7]1b - UK IEA input data ktoe'!G3466</f>
        <v>820</v>
      </c>
      <c r="E113" s="32">
        <f>'[7]1b - UK IEA input data ktoe'!H3466</f>
        <v>784</v>
      </c>
      <c r="F113" s="32">
        <f>'[7]1b - UK IEA input data ktoe'!I3466</f>
        <v>796</v>
      </c>
      <c r="G113" s="32">
        <f>'[7]1b - UK IEA input data ktoe'!J3466</f>
        <v>899</v>
      </c>
      <c r="H113" s="32">
        <f>'[7]1b - UK IEA input data ktoe'!K3466</f>
        <v>1010</v>
      </c>
      <c r="I113" s="32">
        <f>'[7]1b - UK IEA input data ktoe'!L3466</f>
        <v>1085</v>
      </c>
      <c r="J113" s="32">
        <f>'[7]1b - UK IEA input data ktoe'!M3466</f>
        <v>1056</v>
      </c>
      <c r="K113" s="32">
        <f>'[7]1b - UK IEA input data ktoe'!N3466</f>
        <v>1017</v>
      </c>
      <c r="L113" s="32">
        <f>'[7]1b - UK IEA input data ktoe'!O3466</f>
        <v>1109</v>
      </c>
      <c r="M113" s="32">
        <f>'[7]1b - UK IEA input data ktoe'!P3466</f>
        <v>1171</v>
      </c>
      <c r="N113" s="32">
        <f>'[7]1b - UK IEA input data ktoe'!Q3466</f>
        <v>1184</v>
      </c>
      <c r="O113" s="32">
        <f>'[7]1b - UK IEA input data ktoe'!R3466</f>
        <v>1076</v>
      </c>
      <c r="P113" s="32">
        <f>'[7]1b - UK IEA input data ktoe'!S3466</f>
        <v>1052</v>
      </c>
      <c r="Q113" s="32">
        <f>'[7]1b - UK IEA input data ktoe'!T3466</f>
        <v>1119</v>
      </c>
      <c r="R113" s="32">
        <f>'[7]1b - UK IEA input data ktoe'!U3466</f>
        <v>1045</v>
      </c>
      <c r="S113" s="32">
        <f>'[7]1b - UK IEA input data ktoe'!V3466</f>
        <v>1001</v>
      </c>
      <c r="T113" s="32">
        <f>'[7]1b - UK IEA input data ktoe'!W3466</f>
        <v>1132</v>
      </c>
      <c r="U113" s="32">
        <f>'[7]1b - UK IEA input data ktoe'!X3466</f>
        <v>1105</v>
      </c>
      <c r="V113" s="32">
        <f>'[7]1b - UK IEA input data ktoe'!Y3466</f>
        <v>1237</v>
      </c>
      <c r="W113" s="32">
        <f>'[7]1b - UK IEA input data ktoe'!Z3466</f>
        <v>1262</v>
      </c>
      <c r="X113" s="32">
        <f>'[7]1b - UK IEA input data ktoe'!AA3466</f>
        <v>865</v>
      </c>
      <c r="Y113" s="32">
        <f>'[7]1b - UK IEA input data ktoe'!AB3466</f>
        <v>963</v>
      </c>
      <c r="Z113" s="32">
        <f>'[7]1b - UK IEA input data ktoe'!AC3466</f>
        <v>892</v>
      </c>
      <c r="AA113" s="32">
        <f>'[7]1b - UK IEA input data ktoe'!AD3466</f>
        <v>861</v>
      </c>
      <c r="AB113" s="32">
        <f>'[7]1b - UK IEA input data ktoe'!AE3466</f>
        <v>784</v>
      </c>
      <c r="AC113" s="32">
        <f>'[7]1b - UK IEA input data ktoe'!AF3466</f>
        <v>774</v>
      </c>
      <c r="AD113" s="32">
        <f>'[7]1b - UK IEA input data ktoe'!AG3466</f>
        <v>740</v>
      </c>
      <c r="AE113" s="32">
        <f>'[7]1b - UK IEA input data ktoe'!AH3466</f>
        <v>794</v>
      </c>
      <c r="AF113" s="32">
        <f>'[7]1b - UK IEA input data ktoe'!AI3466</f>
        <v>844</v>
      </c>
      <c r="AG113" s="32">
        <f>'[7]1b - UK IEA input data ktoe'!AJ3466</f>
        <v>857</v>
      </c>
      <c r="AH113" s="32">
        <f>'[7]1b - UK IEA input data ktoe'!AK3466</f>
        <v>780</v>
      </c>
      <c r="AI113" s="32">
        <f>'[7]1b - UK IEA input data ktoe'!AL3466</f>
        <v>771</v>
      </c>
      <c r="AJ113" s="32">
        <f>'[7]1b - UK IEA input data ktoe'!AM3466</f>
        <v>731</v>
      </c>
      <c r="AK113" s="32">
        <f>'[7]1b - UK IEA input data ktoe'!AN3466</f>
        <v>783</v>
      </c>
      <c r="AL113" s="32">
        <f>'[7]1b - UK IEA input data ktoe'!AO3466</f>
        <v>823</v>
      </c>
      <c r="AM113" s="32">
        <f>'[7]1b - UK IEA input data ktoe'!AP3466</f>
        <v>838</v>
      </c>
      <c r="AN113" s="32">
        <f>'[7]1b - UK IEA input data ktoe'!AQ3466</f>
        <v>862</v>
      </c>
      <c r="AO113" s="32">
        <f>'[7]1b - UK IEA input data ktoe'!AR3466</f>
        <v>835</v>
      </c>
      <c r="AP113" s="32">
        <f>'[7]1b - UK IEA input data ktoe'!AS3466</f>
        <v>823</v>
      </c>
      <c r="AQ113" s="32">
        <f>'[7]1b - UK IEA input data ktoe'!AT3466</f>
        <v>841</v>
      </c>
      <c r="AR113" s="32">
        <f>'[7]1b - UK IEA input data ktoe'!AU3466</f>
        <v>546</v>
      </c>
      <c r="AS113" s="32">
        <f>'[7]1b - UK IEA input data ktoe'!AV3466</f>
        <v>456</v>
      </c>
      <c r="AT113" s="32">
        <f>'[7]1b - UK IEA input data ktoe'!AW3466</f>
        <v>438</v>
      </c>
      <c r="AU113" s="32">
        <f>'[7]1b - UK IEA input data ktoe'!AX3466</f>
        <v>467</v>
      </c>
      <c r="AV113" s="32">
        <f>'[7]1b - UK IEA input data ktoe'!AY3466</f>
        <v>465</v>
      </c>
      <c r="AW113" s="32">
        <f>'[7]1b - UK IEA input data ktoe'!AZ3466</f>
        <v>432</v>
      </c>
      <c r="AX113" s="32">
        <f>'[7]1b - UK IEA input data ktoe'!BA3466</f>
        <v>504</v>
      </c>
      <c r="AY113" s="32">
        <f>'[7]1b - UK IEA input data ktoe'!BB3466</f>
        <v>425</v>
      </c>
      <c r="AZ113" s="32">
        <f>'[7]1b - UK IEA input data ktoe'!BC3466</f>
        <v>401</v>
      </c>
      <c r="BA113" s="32">
        <f>'[7]1b - UK IEA input data ktoe'!BD3466</f>
        <v>311</v>
      </c>
      <c r="BB113" s="32">
        <f>'[7]1b - UK IEA input data ktoe'!BE3466</f>
        <v>330.41199999999998</v>
      </c>
      <c r="BC113" s="32">
        <f>'[7]1b - UK IEA input data ktoe'!BF3466</f>
        <v>331.27199999999999</v>
      </c>
      <c r="BD113" s="32">
        <f>'[7]1b - UK IEA input data ktoe'!BG3466</f>
        <v>290.33600000000001</v>
      </c>
      <c r="BE113" s="32">
        <f>'[7]1b - UK IEA input data ktoe'!BH3466</f>
        <v>327.14400000000001</v>
      </c>
      <c r="BF113" s="32">
        <f>'[7]1b - UK IEA input data ktoe'!BI3466</f>
        <v>325.596</v>
      </c>
      <c r="BG113" s="32"/>
    </row>
    <row r="114" spans="1:59" ht="15.75" x14ac:dyDescent="0.25">
      <c r="A114" s="133" t="s">
        <v>281</v>
      </c>
      <c r="B114" s="133"/>
      <c r="D114" s="139">
        <f>'[7]6 - electricity grid efficiency'!D27</f>
        <v>0.3000813828993843</v>
      </c>
      <c r="E114" s="139">
        <f>'[7]6 - electricity grid efficiency'!E27</f>
        <v>0.30376820271778882</v>
      </c>
      <c r="F114" s="139">
        <f>'[7]6 - electricity grid efficiency'!F27</f>
        <v>0.30625265620825398</v>
      </c>
      <c r="G114" s="139">
        <f>'[7]6 - electricity grid efficiency'!G27</f>
        <v>0.30406770905126068</v>
      </c>
      <c r="H114" s="139">
        <f>'[7]6 - electricity grid efficiency'!H27</f>
        <v>0.31112012028402342</v>
      </c>
      <c r="I114" s="139">
        <f>'[7]6 - electricity grid efficiency'!I27</f>
        <v>0.30948699382940298</v>
      </c>
      <c r="J114" s="139">
        <f>'[7]6 - electricity grid efficiency'!J27</f>
        <v>0.30833634776479746</v>
      </c>
      <c r="K114" s="139">
        <f>'[7]6 - electricity grid efficiency'!K27</f>
        <v>0.31663569624760507</v>
      </c>
      <c r="L114" s="139">
        <f>'[7]6 - electricity grid efficiency'!L27</f>
        <v>0.34390228607201828</v>
      </c>
      <c r="M114" s="139">
        <f>'[7]6 - electricity grid efficiency'!M27</f>
        <v>0.33220532683282805</v>
      </c>
      <c r="N114" s="139">
        <f>'[7]6 - electricity grid efficiency'!N27</f>
        <v>0.32727862367450172</v>
      </c>
      <c r="O114" s="139">
        <f>'[7]6 - electricity grid efficiency'!O27</f>
        <v>0.31480608985188885</v>
      </c>
      <c r="P114" s="139">
        <f>'[7]6 - electricity grid efficiency'!P27</f>
        <v>0.32641313426698498</v>
      </c>
      <c r="Q114" s="139">
        <f>'[7]6 - electricity grid efficiency'!Q27</f>
        <v>0.33404157963035525</v>
      </c>
      <c r="R114" s="139">
        <f>'[7]6 - electricity grid efficiency'!R27</f>
        <v>0.32438570181273418</v>
      </c>
      <c r="S114" s="139">
        <f>'[7]6 - electricity grid efficiency'!S27</f>
        <v>0.33906581474279279</v>
      </c>
      <c r="T114" s="139">
        <f>'[7]6 - electricity grid efficiency'!T27</f>
        <v>0.33322305255682266</v>
      </c>
      <c r="U114" s="139">
        <f>'[7]6 - electricity grid efficiency'!U27</f>
        <v>0.33166756000119746</v>
      </c>
      <c r="V114" s="139">
        <f>'[7]6 - electricity grid efficiency'!V27</f>
        <v>0.34244713950011324</v>
      </c>
      <c r="W114" s="139">
        <f>'[7]6 - electricity grid efficiency'!W27</f>
        <v>0.33902684670243638</v>
      </c>
      <c r="X114" s="139">
        <f>'[7]6 - electricity grid efficiency'!X27</f>
        <v>0.3430689685824711</v>
      </c>
      <c r="Y114" s="139">
        <f>'[7]6 - electricity grid efficiency'!Y27</f>
        <v>0.34715383590157711</v>
      </c>
      <c r="Z114" s="139">
        <f>'[7]6 - electricity grid efficiency'!Z27</f>
        <v>0.34453790250025773</v>
      </c>
      <c r="AA114" s="139">
        <f>'[7]6 - electricity grid efficiency'!AA27</f>
        <v>0.34862028352391633</v>
      </c>
      <c r="AB114" s="139">
        <f>'[7]6 - electricity grid efficiency'!AB27</f>
        <v>0.35070609372810929</v>
      </c>
      <c r="AC114" s="139">
        <f>'[7]6 - electricity grid efficiency'!AC27</f>
        <v>0.35369841445900768</v>
      </c>
      <c r="AD114" s="139">
        <f>'[7]6 - electricity grid efficiency'!AD27</f>
        <v>0.35395717028129392</v>
      </c>
      <c r="AE114" s="139">
        <f>'[7]6 - electricity grid efficiency'!AE27</f>
        <v>0.3562870308469947</v>
      </c>
      <c r="AF114" s="139">
        <f>'[7]6 - electricity grid efficiency'!AF27</f>
        <v>0.36110224232786814</v>
      </c>
      <c r="AG114" s="139">
        <f>'[7]6 - electricity grid efficiency'!AG27</f>
        <v>0.35916603089022009</v>
      </c>
      <c r="AH114" s="139">
        <f>'[7]6 - electricity grid efficiency'!AH27</f>
        <v>0.36340933881732723</v>
      </c>
      <c r="AI114" s="139">
        <f>'[7]6 - electricity grid efficiency'!AI27</f>
        <v>0.36566656090661692</v>
      </c>
      <c r="AJ114" s="139">
        <f>'[7]6 - electricity grid efficiency'!AJ27</f>
        <v>0.35784260653502409</v>
      </c>
      <c r="AK114" s="139">
        <f>'[7]6 - electricity grid efficiency'!AK27</f>
        <v>0.36392062139248682</v>
      </c>
      <c r="AL114" s="139">
        <f>'[7]6 - electricity grid efficiency'!AL27</f>
        <v>0.36875261407288779</v>
      </c>
      <c r="AM114" s="139">
        <f>'[7]6 - electricity grid efficiency'!AM27</f>
        <v>0.38005318835930463</v>
      </c>
      <c r="AN114" s="139">
        <f>'[7]6 - electricity grid efficiency'!AN27</f>
        <v>0.3867065736616232</v>
      </c>
      <c r="AO114" s="139">
        <f>'[7]6 - electricity grid efficiency'!AO27</f>
        <v>0.39126401342383516</v>
      </c>
      <c r="AP114" s="139">
        <f>'[7]6 - electricity grid efficiency'!AP27</f>
        <v>0.39256168146771764</v>
      </c>
      <c r="AQ114" s="139">
        <f>'[7]6 - electricity grid efficiency'!AQ27</f>
        <v>0.40536509322679581</v>
      </c>
      <c r="AR114" s="139">
        <f>'[7]6 - electricity grid efficiency'!AR27</f>
        <v>0.40704338906309229</v>
      </c>
      <c r="AS114" s="139">
        <f>'[7]6 - electricity grid efficiency'!AS27</f>
        <v>0.40162574876947071</v>
      </c>
      <c r="AT114" s="139">
        <f>'[7]6 - electricity grid efficiency'!AT27</f>
        <v>0.41103939144952711</v>
      </c>
      <c r="AU114" s="139">
        <f>'[7]6 - electricity grid efficiency'!AU27</f>
        <v>0.40553024181825675</v>
      </c>
      <c r="AV114" s="139">
        <f>'[7]6 - electricity grid efficiency'!AV27</f>
        <v>0.40825328047880732</v>
      </c>
      <c r="AW114" s="139">
        <f>'[7]6 - electricity grid efficiency'!AW27</f>
        <v>0.40324276007646892</v>
      </c>
      <c r="AX114" s="139">
        <f>'[7]6 - electricity grid efficiency'!AX27</f>
        <v>0.39969457634794953</v>
      </c>
      <c r="AY114" s="139">
        <f>'[7]6 - electricity grid efficiency'!AY27</f>
        <v>0.4169707014429973</v>
      </c>
      <c r="AZ114" s="139">
        <f>'[7]6 - electricity grid efficiency'!AZ27</f>
        <v>0.43284950125202903</v>
      </c>
      <c r="BA114" s="139">
        <f>'[7]6 - electricity grid efficiency'!BA27</f>
        <v>0.42830298067931977</v>
      </c>
      <c r="BB114" s="139">
        <f>'[7]6 - electricity grid efficiency'!BB27</f>
        <v>0.43417831598459578</v>
      </c>
      <c r="BC114" s="139">
        <f>'[7]6 - electricity grid efficiency'!BC27</f>
        <v>0.4306636056969691</v>
      </c>
      <c r="BD114" s="139">
        <f>'[7]6 - electricity grid efficiency'!BD27</f>
        <v>0.41590552939675146</v>
      </c>
      <c r="BE114" s="139">
        <f>'[7]6 - electricity grid efficiency'!BE27</f>
        <v>0.4258235548465531</v>
      </c>
      <c r="BF114" s="139">
        <f>'[7]6 - electricity grid efficiency'!BF27</f>
        <v>0.43764916942626625</v>
      </c>
      <c r="BG114" s="139"/>
    </row>
    <row r="115" spans="1:59" x14ac:dyDescent="0.2">
      <c r="A115" s="133" t="s">
        <v>282</v>
      </c>
      <c r="B115" s="133"/>
      <c r="D115" s="38">
        <f>(1-D114)*D113*$A$105/(D114*1000000*D110)</f>
        <v>3.9186675429449593</v>
      </c>
      <c r="E115" s="38">
        <f t="shared" ref="E115:BA115" si="23">(1-E114)*E113*$A$105/(E114*1000000*E110)</f>
        <v>3.6845088593917543</v>
      </c>
      <c r="F115" s="38">
        <f t="shared" si="23"/>
        <v>3.9880798407908906</v>
      </c>
      <c r="G115" s="38">
        <f t="shared" si="23"/>
        <v>4.0980667036965013</v>
      </c>
      <c r="H115" s="38">
        <f t="shared" si="23"/>
        <v>3.7751180553660788</v>
      </c>
      <c r="I115" s="38">
        <f t="shared" si="23"/>
        <v>3.9386520774552194</v>
      </c>
      <c r="J115" s="38">
        <f t="shared" si="23"/>
        <v>4.1964928024790193</v>
      </c>
      <c r="K115" s="38">
        <f t="shared" si="23"/>
        <v>3.9525408069797865</v>
      </c>
      <c r="L115" s="38">
        <f t="shared" si="23"/>
        <v>3.5159541518034301</v>
      </c>
      <c r="M115" s="38">
        <f t="shared" si="23"/>
        <v>3.7694401873448991</v>
      </c>
      <c r="N115" s="38">
        <f t="shared" si="23"/>
        <v>3.6431291452275798</v>
      </c>
      <c r="O115" s="38">
        <f t="shared" si="23"/>
        <v>4.1059204315379763</v>
      </c>
      <c r="P115" s="38">
        <f t="shared" si="23"/>
        <v>3.63068430333646</v>
      </c>
      <c r="Q115" s="38">
        <f t="shared" si="23"/>
        <v>3.5481776494295501</v>
      </c>
      <c r="R115" s="38">
        <f t="shared" si="23"/>
        <v>4.1132903290291507</v>
      </c>
      <c r="S115" s="38">
        <f t="shared" si="23"/>
        <v>4.0700915846314647</v>
      </c>
      <c r="T115" s="38">
        <f t="shared" si="23"/>
        <v>4.2618800821445868</v>
      </c>
      <c r="U115" s="38">
        <f t="shared" si="23"/>
        <v>4.5719769715376266</v>
      </c>
      <c r="V115" s="38">
        <f t="shared" si="23"/>
        <v>4.8988613175048101</v>
      </c>
      <c r="W115" s="38">
        <f t="shared" si="23"/>
        <v>4.8043665646516347</v>
      </c>
      <c r="X115" s="38">
        <f t="shared" si="23"/>
        <v>6.1548405350796047</v>
      </c>
      <c r="Y115" s="38">
        <f t="shared" si="23"/>
        <v>4.8690231591516948</v>
      </c>
      <c r="Z115" s="38">
        <f t="shared" si="23"/>
        <v>5.1843894909976376</v>
      </c>
      <c r="AA115" s="38">
        <f t="shared" si="23"/>
        <v>4.4943783093924026</v>
      </c>
      <c r="AB115" s="38">
        <f t="shared" si="23"/>
        <v>4.0189793957059567</v>
      </c>
      <c r="AC115" s="38">
        <f t="shared" si="23"/>
        <v>3.7663463507645827</v>
      </c>
      <c r="AD115" s="38">
        <f t="shared" si="23"/>
        <v>3.8403360401321032</v>
      </c>
      <c r="AE115" s="38">
        <f t="shared" si="23"/>
        <v>3.4490850596749048</v>
      </c>
      <c r="AF115" s="38">
        <f t="shared" si="23"/>
        <v>3.2992606437846494</v>
      </c>
      <c r="AG115" s="38">
        <f t="shared" si="23"/>
        <v>3.4162216260656963</v>
      </c>
      <c r="AH115" s="38">
        <f t="shared" si="23"/>
        <v>3.2064842236047992</v>
      </c>
      <c r="AI115" s="38">
        <f t="shared" si="23"/>
        <v>3.3990640307047113</v>
      </c>
      <c r="AJ115" s="38">
        <f t="shared" si="23"/>
        <v>3.3877793369872031</v>
      </c>
      <c r="AK115" s="38">
        <f t="shared" si="23"/>
        <v>3.4466311704857677</v>
      </c>
      <c r="AL115" s="38">
        <f t="shared" si="23"/>
        <v>3.4123773597008005</v>
      </c>
      <c r="AM115" s="38">
        <f t="shared" si="23"/>
        <v>3.251133423710781</v>
      </c>
      <c r="AN115" s="38">
        <f t="shared" si="23"/>
        <v>3.1812889579760699</v>
      </c>
      <c r="AO115" s="38">
        <f t="shared" si="23"/>
        <v>2.9399794601373603</v>
      </c>
      <c r="AP115" s="38">
        <f t="shared" si="23"/>
        <v>3.0793169043212218</v>
      </c>
      <c r="AQ115" s="38">
        <f t="shared" si="23"/>
        <v>3.1696226627624333</v>
      </c>
      <c r="AR115" s="38">
        <f t="shared" si="23"/>
        <v>2.1974158173496554</v>
      </c>
      <c r="AS115" s="38">
        <f t="shared" si="23"/>
        <v>2.1003726564343448</v>
      </c>
      <c r="AT115" s="38">
        <f t="shared" si="23"/>
        <v>2.2521417766987057</v>
      </c>
      <c r="AU115" s="38">
        <f t="shared" si="23"/>
        <v>2.1602270496455112</v>
      </c>
      <c r="AV115" s="38">
        <f t="shared" si="23"/>
        <v>2.049943131352379</v>
      </c>
      <c r="AW115" s="38">
        <f t="shared" si="23"/>
        <v>2.0218595556255403</v>
      </c>
      <c r="AX115" s="38">
        <f t="shared" si="23"/>
        <v>2.2792174997554082</v>
      </c>
      <c r="AY115" s="38">
        <f t="shared" si="23"/>
        <v>1.728760514618779</v>
      </c>
      <c r="AZ115" s="38">
        <f t="shared" si="23"/>
        <v>1.6269686035674435</v>
      </c>
      <c r="BA115" s="38">
        <f t="shared" si="23"/>
        <v>1.7250924754068635</v>
      </c>
      <c r="BB115" s="38">
        <f>(1-BB114)*BB113*$A$105/(BB114*1000000*BB110)</f>
        <v>1.8570334077122312</v>
      </c>
      <c r="BC115" s="38">
        <f>(1-BC114)*BC113*$A$105/(BC114*1000000*BC110)</f>
        <v>1.9345547054119681</v>
      </c>
      <c r="BD115" s="38">
        <f>(1-BD114)*BD113*$A$105/(BD114*1000000*BD110)</f>
        <v>1.796999267527847</v>
      </c>
      <c r="BE115" s="38">
        <f>(1-BE114)*BE113*$A$105/(BE114*1000000*BE110)</f>
        <v>1.5651460108825352</v>
      </c>
      <c r="BF115" s="38">
        <f>(1-BF114)*BF113*$A$105/(BF114*1000000*BF110)</f>
        <v>1.4357627380231999</v>
      </c>
      <c r="BG115" s="38"/>
    </row>
    <row r="116" spans="1:59" x14ac:dyDescent="0.2">
      <c r="A116" s="133" t="s">
        <v>283</v>
      </c>
      <c r="B116" s="133"/>
      <c r="D116" s="38">
        <f>D115+D112</f>
        <v>41.15673424333319</v>
      </c>
      <c r="E116" s="38">
        <f t="shared" ref="E116:AZ116" si="24">E115+E112</f>
        <v>38.790534570782889</v>
      </c>
      <c r="F116" s="38">
        <f t="shared" si="24"/>
        <v>39.027076994007786</v>
      </c>
      <c r="G116" s="38">
        <f t="shared" si="24"/>
        <v>36.62287085571031</v>
      </c>
      <c r="H116" s="38">
        <f t="shared" si="24"/>
        <v>34.594703911971571</v>
      </c>
      <c r="I116" s="38">
        <f t="shared" si="24"/>
        <v>33.47179719737813</v>
      </c>
      <c r="J116" s="38">
        <f t="shared" si="24"/>
        <v>33.396492802479017</v>
      </c>
      <c r="K116" s="38">
        <f t="shared" si="24"/>
        <v>32.852540806979782</v>
      </c>
      <c r="L116" s="38">
        <f t="shared" si="24"/>
        <v>32.115954151803429</v>
      </c>
      <c r="M116" s="38">
        <f t="shared" si="24"/>
        <v>32.069440187344902</v>
      </c>
      <c r="N116" s="38">
        <f t="shared" si="24"/>
        <v>31.643129145227579</v>
      </c>
      <c r="O116" s="38">
        <f t="shared" si="24"/>
        <v>31.824855070227144</v>
      </c>
      <c r="P116" s="38">
        <f t="shared" si="24"/>
        <v>28.534614511091419</v>
      </c>
      <c r="Q116" s="38">
        <f t="shared" si="24"/>
        <v>35.24817764942955</v>
      </c>
      <c r="R116" s="38">
        <f t="shared" si="24"/>
        <v>35.113290329029148</v>
      </c>
      <c r="S116" s="38">
        <f t="shared" si="24"/>
        <v>37.070091584631463</v>
      </c>
      <c r="T116" s="38">
        <f t="shared" si="24"/>
        <v>37.761880082144586</v>
      </c>
      <c r="U116" s="38">
        <f t="shared" si="24"/>
        <v>35.771976971537626</v>
      </c>
      <c r="V116" s="38">
        <f t="shared" si="24"/>
        <v>34.098861317504813</v>
      </c>
      <c r="W116" s="38">
        <f t="shared" si="24"/>
        <v>35.004366564651633</v>
      </c>
      <c r="X116" s="38">
        <f t="shared" si="24"/>
        <v>33.954840535079605</v>
      </c>
      <c r="Y116" s="38">
        <f t="shared" si="24"/>
        <v>31.169023159151696</v>
      </c>
      <c r="Z116" s="38">
        <f t="shared" si="24"/>
        <v>30.184389490997638</v>
      </c>
      <c r="AA116" s="38">
        <f t="shared" si="24"/>
        <v>28.994378309392403</v>
      </c>
      <c r="AB116" s="38">
        <f t="shared" si="24"/>
        <v>27.718979395705958</v>
      </c>
      <c r="AC116" s="38">
        <f t="shared" si="24"/>
        <v>27.766346350764582</v>
      </c>
      <c r="AD116" s="38">
        <f t="shared" si="24"/>
        <v>26.340336040132105</v>
      </c>
      <c r="AE116" s="38">
        <f t="shared" si="24"/>
        <v>26.049085059674905</v>
      </c>
      <c r="AF116" s="38">
        <f t="shared" si="24"/>
        <v>24.699260643784648</v>
      </c>
      <c r="AG116" s="38">
        <f t="shared" si="24"/>
        <v>25.816221626065694</v>
      </c>
      <c r="AH116" s="38">
        <f t="shared" si="24"/>
        <v>24.806484223604802</v>
      </c>
      <c r="AI116" s="38">
        <f t="shared" si="24"/>
        <v>25.399064030704711</v>
      </c>
      <c r="AJ116" s="38">
        <f t="shared" si="24"/>
        <v>24.387779336987204</v>
      </c>
      <c r="AK116" s="38">
        <f t="shared" si="24"/>
        <v>23.74663117048577</v>
      </c>
      <c r="AL116" s="38">
        <f t="shared" si="24"/>
        <v>23.412377359700802</v>
      </c>
      <c r="AM116" s="38">
        <f t="shared" si="24"/>
        <v>23.05113342371078</v>
      </c>
      <c r="AN116" s="38">
        <f t="shared" si="24"/>
        <v>22.681288957976069</v>
      </c>
      <c r="AO116" s="38">
        <f t="shared" si="24"/>
        <v>22.339979460137357</v>
      </c>
      <c r="AP116" s="38">
        <f t="shared" si="24"/>
        <v>23.079316904321221</v>
      </c>
      <c r="AQ116" s="38">
        <f t="shared" si="24"/>
        <v>23.369622662762431</v>
      </c>
      <c r="AR116" s="38">
        <f t="shared" si="24"/>
        <v>21.997415817349655</v>
      </c>
      <c r="AS116" s="38">
        <f t="shared" si="24"/>
        <v>22.100372656434345</v>
      </c>
      <c r="AT116" s="38">
        <f t="shared" si="24"/>
        <v>21.252141776698707</v>
      </c>
      <c r="AU116" s="38">
        <f t="shared" si="24"/>
        <v>22.66022704964551</v>
      </c>
      <c r="AV116" s="38">
        <f t="shared" si="24"/>
        <v>21.349943131352379</v>
      </c>
      <c r="AW116" s="38">
        <f t="shared" si="24"/>
        <v>21.82185955562554</v>
      </c>
      <c r="AX116" s="38">
        <f t="shared" si="24"/>
        <v>21.679217499755406</v>
      </c>
      <c r="AY116" s="38">
        <f t="shared" si="24"/>
        <v>20.328760514618779</v>
      </c>
      <c r="AZ116" s="38">
        <f t="shared" si="24"/>
        <v>20.326968603567444</v>
      </c>
      <c r="BA116" s="38">
        <f t="shared" ref="BA116:BF116" si="25">BA115+BA112</f>
        <v>20.925092475406863</v>
      </c>
      <c r="BB116" s="38">
        <f t="shared" si="25"/>
        <v>21.257033407712228</v>
      </c>
      <c r="BC116" s="38">
        <f t="shared" si="25"/>
        <v>20.934554705411969</v>
      </c>
      <c r="BD116" s="38">
        <f t="shared" si="25"/>
        <v>21.39699926752785</v>
      </c>
      <c r="BE116" s="38">
        <f t="shared" si="25"/>
        <v>20.565146010882536</v>
      </c>
      <c r="BF116" s="38">
        <f t="shared" si="25"/>
        <v>19.9357627380232</v>
      </c>
      <c r="BG116" s="38"/>
    </row>
    <row r="117" spans="1:59" s="15" customFormat="1" x14ac:dyDescent="0.2">
      <c r="A117" s="140" t="s">
        <v>284</v>
      </c>
      <c r="B117" s="140"/>
      <c r="D117" s="141">
        <f>D111/D112</f>
        <v>0.21451788299134669</v>
      </c>
      <c r="E117" s="141">
        <f>E111/E112</f>
        <v>0.22792039141604564</v>
      </c>
      <c r="F117" s="141">
        <f t="shared" ref="F117:BF117" si="26">F111/F112</f>
        <v>0.22888491657590068</v>
      </c>
      <c r="G117" s="141">
        <f t="shared" si="26"/>
        <v>0.24188407858433578</v>
      </c>
      <c r="H117" s="141">
        <f t="shared" si="26"/>
        <v>0.25054394636441069</v>
      </c>
      <c r="I117" s="141">
        <f t="shared" si="26"/>
        <v>0.25766837236860485</v>
      </c>
      <c r="J117" s="141">
        <f t="shared" si="26"/>
        <v>0.25860769505779096</v>
      </c>
      <c r="K117" s="141">
        <f t="shared" si="26"/>
        <v>0.2598609993623936</v>
      </c>
      <c r="L117" s="141">
        <f t="shared" si="26"/>
        <v>0.25798695636437352</v>
      </c>
      <c r="M117" s="141">
        <f t="shared" si="26"/>
        <v>0.25517885381412875</v>
      </c>
      <c r="N117" s="141">
        <f t="shared" si="26"/>
        <v>0.25574385927276627</v>
      </c>
      <c r="O117" s="141">
        <f t="shared" si="26"/>
        <v>0.26216134497222748</v>
      </c>
      <c r="P117" s="141">
        <f t="shared" si="26"/>
        <v>0.28783118443385403</v>
      </c>
      <c r="Q117" s="141">
        <f t="shared" si="26"/>
        <v>0.22498657447637341</v>
      </c>
      <c r="R117" s="141">
        <f t="shared" si="26"/>
        <v>0.22153130468121032</v>
      </c>
      <c r="S117" s="141">
        <f t="shared" si="26"/>
        <v>0.19930813530939084</v>
      </c>
      <c r="T117" s="141">
        <f t="shared" si="26"/>
        <v>0.19055555399050261</v>
      </c>
      <c r="U117" s="141">
        <f t="shared" si="26"/>
        <v>0.20370319896020464</v>
      </c>
      <c r="V117" s="141">
        <f t="shared" si="26"/>
        <v>0.20584892887319037</v>
      </c>
      <c r="W117" s="141">
        <f t="shared" si="26"/>
        <v>0.20151416151107596</v>
      </c>
      <c r="X117" s="141">
        <f t="shared" si="26"/>
        <v>0.20264367881410433</v>
      </c>
      <c r="Y117" s="141">
        <f t="shared" si="26"/>
        <v>0.23720112985311925</v>
      </c>
      <c r="Z117" s="141">
        <f t="shared" si="26"/>
        <v>0.24452602084002215</v>
      </c>
      <c r="AA117" s="141">
        <f t="shared" si="26"/>
        <v>0.26173246056015959</v>
      </c>
      <c r="AB117" s="141">
        <f t="shared" si="26"/>
        <v>0.26456901668314409</v>
      </c>
      <c r="AC117" s="141">
        <f t="shared" si="26"/>
        <v>0.27055935245315982</v>
      </c>
      <c r="AD117" s="141">
        <f t="shared" si="26"/>
        <v>0.29045897755140537</v>
      </c>
      <c r="AE117" s="141">
        <f t="shared" si="26"/>
        <v>0.29785382590383391</v>
      </c>
      <c r="AF117" s="141">
        <f t="shared" si="26"/>
        <v>0.31290575296525536</v>
      </c>
      <c r="AG117" s="141">
        <f t="shared" si="26"/>
        <v>0.29501882156712228</v>
      </c>
      <c r="AH117" s="141">
        <f t="shared" si="26"/>
        <v>0.30965230562079338</v>
      </c>
      <c r="AI117" s="141">
        <f t="shared" si="26"/>
        <v>0.31166661332403334</v>
      </c>
      <c r="AJ117" s="141">
        <f t="shared" si="26"/>
        <v>0.32117545048478496</v>
      </c>
      <c r="AK117" s="141">
        <f t="shared" si="26"/>
        <v>0.33074526979130492</v>
      </c>
      <c r="AL117" s="141">
        <f t="shared" si="26"/>
        <v>0.33758758634254704</v>
      </c>
      <c r="AM117" s="141">
        <f t="shared" si="26"/>
        <v>0.33965443592690286</v>
      </c>
      <c r="AN117" s="141">
        <f t="shared" si="26"/>
        <v>0.35294217766752656</v>
      </c>
      <c r="AO117" s="141">
        <f t="shared" si="26"/>
        <v>0.35150939080219901</v>
      </c>
      <c r="AP117" s="141">
        <f t="shared" si="26"/>
        <v>0.34802026343897174</v>
      </c>
      <c r="AQ117" s="141">
        <f t="shared" si="26"/>
        <v>0.34452504769199671</v>
      </c>
      <c r="AR117" s="141">
        <f t="shared" si="26"/>
        <v>0.34667025004092028</v>
      </c>
      <c r="AS117" s="141">
        <f t="shared" si="26"/>
        <v>0.34181848389526387</v>
      </c>
      <c r="AT117" s="141">
        <f t="shared" si="26"/>
        <v>0.36334237188979962</v>
      </c>
      <c r="AU117" s="141">
        <f t="shared" si="26"/>
        <v>0.34869820616923825</v>
      </c>
      <c r="AV117" s="141">
        <f t="shared" si="26"/>
        <v>0.36045665309024716</v>
      </c>
      <c r="AW117" s="141">
        <f t="shared" si="26"/>
        <v>0.35945713376149824</v>
      </c>
      <c r="AX117" s="141">
        <f t="shared" si="26"/>
        <v>0.37017908710431985</v>
      </c>
      <c r="AY117" s="141">
        <f t="shared" si="26"/>
        <v>0.37973680120975212</v>
      </c>
      <c r="AZ117" s="141">
        <f t="shared" si="26"/>
        <v>0.37203644795756413</v>
      </c>
      <c r="BA117" s="141">
        <f t="shared" si="26"/>
        <v>0.3679125310173697</v>
      </c>
      <c r="BB117" s="141">
        <f t="shared" si="26"/>
        <v>0.35085475259006288</v>
      </c>
      <c r="BC117" s="141">
        <f t="shared" si="26"/>
        <v>0.34999167046123431</v>
      </c>
      <c r="BD117" s="141">
        <f t="shared" si="26"/>
        <v>0.36036519871106337</v>
      </c>
      <c r="BE117" s="141">
        <f t="shared" si="26"/>
        <v>0.39076717216770734</v>
      </c>
      <c r="BF117" s="141">
        <f t="shared" si="26"/>
        <v>0.40017722640673464</v>
      </c>
      <c r="BG117" s="141"/>
    </row>
    <row r="118" spans="1:59" ht="15.75" x14ac:dyDescent="0.25">
      <c r="A118" s="133" t="s">
        <v>285</v>
      </c>
      <c r="D118" s="73">
        <f>D111/D116</f>
        <v>0.19409293235047742</v>
      </c>
      <c r="E118" s="73">
        <f t="shared" ref="E118:BE118" si="27">E111/E116</f>
        <v>0.20627143218667282</v>
      </c>
      <c r="F118" s="73">
        <f t="shared" si="27"/>
        <v>0.2054957367560129</v>
      </c>
      <c r="G118" s="73">
        <f t="shared" si="27"/>
        <v>0.21481746514198144</v>
      </c>
      <c r="H118" s="73">
        <f t="shared" si="27"/>
        <v>0.22320354830840505</v>
      </c>
      <c r="I118" s="73">
        <f t="shared" si="27"/>
        <v>0.22734833714194524</v>
      </c>
      <c r="J118" s="73">
        <f t="shared" si="27"/>
        <v>0.22611190762902386</v>
      </c>
      <c r="K118" s="73">
        <f t="shared" si="27"/>
        <v>0.22859671419927494</v>
      </c>
      <c r="L118" s="73">
        <f t="shared" si="27"/>
        <v>0.22974335176670307</v>
      </c>
      <c r="M118" s="73">
        <f t="shared" si="27"/>
        <v>0.22518514575722418</v>
      </c>
      <c r="N118" s="73">
        <f t="shared" si="27"/>
        <v>0.2262996186872831</v>
      </c>
      <c r="O118" s="73">
        <f t="shared" si="27"/>
        <v>0.22833829627944799</v>
      </c>
      <c r="P118" s="73">
        <f t="shared" si="27"/>
        <v>0.25120815022645188</v>
      </c>
      <c r="Q118" s="73">
        <f t="shared" si="27"/>
        <v>0.20233881257167521</v>
      </c>
      <c r="R118" s="73">
        <f t="shared" si="27"/>
        <v>0.19558037372077283</v>
      </c>
      <c r="S118" s="73">
        <f t="shared" si="27"/>
        <v>0.17742520139703846</v>
      </c>
      <c r="T118" s="73">
        <f t="shared" si="27"/>
        <v>0.16904907925122825</v>
      </c>
      <c r="U118" s="73">
        <f t="shared" si="27"/>
        <v>0.17766811749362474</v>
      </c>
      <c r="V118" s="73">
        <f t="shared" si="27"/>
        <v>0.17627535028600769</v>
      </c>
      <c r="W118" s="73">
        <f t="shared" si="27"/>
        <v>0.1738562435173453</v>
      </c>
      <c r="X118" s="73">
        <f t="shared" si="27"/>
        <v>0.16591137470405715</v>
      </c>
      <c r="Y118" s="73">
        <f t="shared" si="27"/>
        <v>0.20014710384997583</v>
      </c>
      <c r="Z118" s="73">
        <f t="shared" si="27"/>
        <v>0.20252688969653582</v>
      </c>
      <c r="AA118" s="73">
        <f t="shared" si="27"/>
        <v>0.22116167538748951</v>
      </c>
      <c r="AB118" s="73">
        <f t="shared" si="27"/>
        <v>0.226209111305226</v>
      </c>
      <c r="AC118" s="73">
        <f t="shared" si="27"/>
        <v>0.23385952104919383</v>
      </c>
      <c r="AD118" s="73">
        <f t="shared" si="27"/>
        <v>0.24811099543109114</v>
      </c>
      <c r="AE118" s="73">
        <f t="shared" si="27"/>
        <v>0.25841585030743713</v>
      </c>
      <c r="AF118" s="73">
        <f t="shared" si="27"/>
        <v>0.27110864612627583</v>
      </c>
      <c r="AG118" s="73">
        <f t="shared" si="27"/>
        <v>0.25597942637861681</v>
      </c>
      <c r="AH118" s="73">
        <f t="shared" si="27"/>
        <v>0.26962667265217105</v>
      </c>
      <c r="AI118" s="73">
        <f t="shared" si="27"/>
        <v>0.26995740806983159</v>
      </c>
      <c r="AJ118" s="73">
        <f t="shared" si="27"/>
        <v>0.27656000847733203</v>
      </c>
      <c r="AK118" s="73">
        <f t="shared" si="27"/>
        <v>0.28274027286482434</v>
      </c>
      <c r="AL118" s="73">
        <f t="shared" si="27"/>
        <v>0.28838385880763134</v>
      </c>
      <c r="AM118" s="73">
        <f t="shared" si="27"/>
        <v>0.2917495512144781</v>
      </c>
      <c r="AN118" s="73">
        <f t="shared" si="27"/>
        <v>0.30343833091974798</v>
      </c>
      <c r="AO118" s="73">
        <f t="shared" si="27"/>
        <v>0.30525015449234133</v>
      </c>
      <c r="AP118" s="73">
        <f t="shared" si="27"/>
        <v>0.30158627734238591</v>
      </c>
      <c r="AQ118" s="73">
        <f t="shared" si="27"/>
        <v>0.29779710454921354</v>
      </c>
      <c r="AR118" s="73">
        <f t="shared" si="27"/>
        <v>0.31203987812952272</v>
      </c>
      <c r="AS118" s="73">
        <f t="shared" si="27"/>
        <v>0.30933277841878032</v>
      </c>
      <c r="AT118" s="73">
        <f t="shared" si="27"/>
        <v>0.32483808636526884</v>
      </c>
      <c r="AU118" s="73">
        <f t="shared" si="27"/>
        <v>0.31545638138613485</v>
      </c>
      <c r="AV118" s="73">
        <f t="shared" si="27"/>
        <v>0.32584692904524387</v>
      </c>
      <c r="AW118" s="73">
        <f t="shared" si="27"/>
        <v>0.32615237167736616</v>
      </c>
      <c r="AX118" s="73">
        <f t="shared" si="27"/>
        <v>0.33126077036243717</v>
      </c>
      <c r="AY118" s="73">
        <f t="shared" si="27"/>
        <v>0.34744393281735914</v>
      </c>
      <c r="AZ118" s="73">
        <f t="shared" si="27"/>
        <v>0.34225868659950903</v>
      </c>
      <c r="BA118" s="73">
        <f t="shared" si="27"/>
        <v>0.33758133226104886</v>
      </c>
      <c r="BB118" s="73">
        <f t="shared" si="27"/>
        <v>0.32020376831029185</v>
      </c>
      <c r="BC118" s="73">
        <f t="shared" si="27"/>
        <v>0.31764906549669025</v>
      </c>
      <c r="BD118" s="73">
        <f t="shared" si="27"/>
        <v>0.33010039428546933</v>
      </c>
      <c r="BE118" s="73">
        <f t="shared" si="27"/>
        <v>0.36102716057826911</v>
      </c>
      <c r="BF118" s="73">
        <f>BF111/BF116</f>
        <v>0.3713566812472352</v>
      </c>
      <c r="BG118" s="73"/>
    </row>
    <row r="119" spans="1:59" x14ac:dyDescent="0.2">
      <c r="K119" s="135"/>
    </row>
    <row r="120" spans="1:59" x14ac:dyDescent="0.2">
      <c r="K120" s="135"/>
    </row>
    <row r="121" spans="1:59" x14ac:dyDescent="0.2">
      <c r="K121" s="135"/>
    </row>
    <row r="122" spans="1:59" x14ac:dyDescent="0.2">
      <c r="K122" s="135"/>
    </row>
    <row r="147" spans="3:59" x14ac:dyDescent="0.2">
      <c r="C147" s="10" t="s">
        <v>286</v>
      </c>
    </row>
    <row r="148" spans="3:59" x14ac:dyDescent="0.2">
      <c r="C148" s="142" t="s">
        <v>287</v>
      </c>
    </row>
    <row r="149" spans="3:59" x14ac:dyDescent="0.2">
      <c r="C149" s="142"/>
      <c r="BB149" s="123"/>
    </row>
    <row r="150" spans="3:59" x14ac:dyDescent="0.2">
      <c r="D150" s="143" t="s">
        <v>288</v>
      </c>
    </row>
    <row r="151" spans="3:59" s="15" customFormat="1" x14ac:dyDescent="0.2">
      <c r="D151" s="15">
        <v>1960</v>
      </c>
      <c r="E151" s="15">
        <v>1961</v>
      </c>
      <c r="F151" s="15">
        <v>1962</v>
      </c>
      <c r="G151" s="15">
        <v>1963</v>
      </c>
      <c r="H151" s="15">
        <v>1964</v>
      </c>
      <c r="I151" s="15">
        <v>1965</v>
      </c>
      <c r="J151" s="15">
        <v>1966</v>
      </c>
      <c r="K151" s="15">
        <v>1967</v>
      </c>
      <c r="L151" s="15">
        <v>1968</v>
      </c>
      <c r="M151" s="15">
        <v>1969</v>
      </c>
      <c r="N151" s="15">
        <v>1970</v>
      </c>
      <c r="O151" s="15">
        <v>1971</v>
      </c>
      <c r="P151" s="15">
        <v>1972</v>
      </c>
      <c r="Q151" s="15">
        <v>1973</v>
      </c>
      <c r="R151" s="15">
        <v>1974</v>
      </c>
      <c r="S151" s="15">
        <v>1975</v>
      </c>
      <c r="T151" s="15">
        <v>1976</v>
      </c>
      <c r="U151" s="15">
        <v>1977</v>
      </c>
      <c r="V151" s="15">
        <v>1978</v>
      </c>
      <c r="W151" s="15">
        <v>1979</v>
      </c>
      <c r="X151" s="15">
        <v>1980</v>
      </c>
      <c r="Y151" s="15">
        <v>1981</v>
      </c>
      <c r="Z151" s="15">
        <v>1982</v>
      </c>
      <c r="AA151" s="15">
        <v>1983</v>
      </c>
      <c r="AB151" s="15">
        <v>1984</v>
      </c>
      <c r="AC151" s="15">
        <v>1985</v>
      </c>
      <c r="AD151" s="15">
        <v>1986</v>
      </c>
      <c r="AE151" s="15">
        <v>1987</v>
      </c>
      <c r="AF151" s="15">
        <v>1988</v>
      </c>
      <c r="AG151" s="15">
        <v>1989</v>
      </c>
      <c r="AH151" s="15">
        <v>1990</v>
      </c>
      <c r="AI151" s="15">
        <v>1991</v>
      </c>
      <c r="AJ151" s="15">
        <v>1992</v>
      </c>
      <c r="AK151" s="15">
        <v>1993</v>
      </c>
      <c r="AL151" s="15">
        <v>1994</v>
      </c>
      <c r="AM151" s="15">
        <v>1995</v>
      </c>
      <c r="AN151" s="15">
        <v>1996</v>
      </c>
      <c r="AO151" s="15">
        <v>1997</v>
      </c>
      <c r="AP151" s="15">
        <v>1998</v>
      </c>
      <c r="AQ151" s="15">
        <v>1999</v>
      </c>
      <c r="AR151" s="15">
        <v>2000</v>
      </c>
      <c r="AS151" s="15">
        <v>2001</v>
      </c>
      <c r="AT151" s="15">
        <v>2002</v>
      </c>
      <c r="AU151" s="15">
        <v>2003</v>
      </c>
      <c r="AV151" s="15">
        <v>2004</v>
      </c>
      <c r="AW151" s="15">
        <v>2005</v>
      </c>
      <c r="AX151" s="15">
        <v>2006</v>
      </c>
      <c r="AY151" s="15">
        <v>2007</v>
      </c>
      <c r="AZ151" s="15">
        <v>2008</v>
      </c>
      <c r="BA151" s="15">
        <v>2009</v>
      </c>
      <c r="BB151" s="15">
        <v>2010</v>
      </c>
      <c r="BC151" s="15">
        <v>2011</v>
      </c>
      <c r="BD151" s="15">
        <v>2012</v>
      </c>
      <c r="BE151" s="15">
        <v>2013</v>
      </c>
      <c r="BF151" s="15">
        <v>2014</v>
      </c>
      <c r="BG151" s="15">
        <v>2015</v>
      </c>
    </row>
    <row r="152" spans="3:59" x14ac:dyDescent="0.2">
      <c r="C152" s="143" t="s">
        <v>289</v>
      </c>
      <c r="D152" s="123">
        <v>0</v>
      </c>
      <c r="E152" s="123">
        <v>71.5</v>
      </c>
      <c r="F152" s="123">
        <v>438.4</v>
      </c>
      <c r="G152" s="123">
        <v>1528.3</v>
      </c>
      <c r="H152" s="123">
        <v>3037.6</v>
      </c>
      <c r="I152" s="123">
        <v>4756.8999999999996</v>
      </c>
      <c r="J152" s="123">
        <v>5641.2</v>
      </c>
      <c r="K152" s="123">
        <v>5914.4</v>
      </c>
      <c r="L152" s="123">
        <v>6573</v>
      </c>
      <c r="M152" s="123">
        <v>7036.6</v>
      </c>
      <c r="N152" s="123">
        <v>9085</v>
      </c>
      <c r="O152" s="123">
        <v>9345.1</v>
      </c>
      <c r="P152" s="123">
        <v>10766.6</v>
      </c>
      <c r="Q152" s="123">
        <v>12578</v>
      </c>
      <c r="R152" s="123">
        <v>10707.2</v>
      </c>
      <c r="S152" s="123">
        <v>10063.799999999999</v>
      </c>
      <c r="T152" s="123">
        <v>11470.4</v>
      </c>
      <c r="U152" s="123">
        <v>10842.6</v>
      </c>
      <c r="V152" s="123">
        <v>11336.1</v>
      </c>
      <c r="W152" s="123">
        <v>12893.9</v>
      </c>
      <c r="X152" s="123">
        <v>6688.6</v>
      </c>
      <c r="Y152" s="123">
        <v>10534.6</v>
      </c>
      <c r="Z152" s="123">
        <v>9035.7999999999993</v>
      </c>
      <c r="AA152" s="123">
        <v>10495.5</v>
      </c>
      <c r="AB152" s="123">
        <v>10295.299999999999</v>
      </c>
      <c r="AC152" s="123">
        <v>11185</v>
      </c>
      <c r="AD152" s="123">
        <v>10560.3</v>
      </c>
      <c r="AE152" s="123">
        <v>12956.5</v>
      </c>
      <c r="AF152" s="123">
        <v>14007.9</v>
      </c>
      <c r="AG152" s="123">
        <v>13627.3</v>
      </c>
      <c r="AH152" s="123">
        <v>13169.1</v>
      </c>
      <c r="AI152" s="123">
        <v>12540.1</v>
      </c>
      <c r="AJ152" s="123">
        <v>12091.6</v>
      </c>
      <c r="AK152" s="123">
        <v>12329.9</v>
      </c>
      <c r="AL152" s="123">
        <v>12909.3</v>
      </c>
      <c r="AM152" s="123">
        <v>13082.508</v>
      </c>
      <c r="AN152" s="123">
        <v>13758.436</v>
      </c>
      <c r="AO152" s="123">
        <v>13987.6</v>
      </c>
      <c r="AP152" s="123">
        <v>13425.999</v>
      </c>
      <c r="AQ152" s="123">
        <v>12633.471</v>
      </c>
      <c r="AR152" s="123">
        <v>11550.868</v>
      </c>
      <c r="AS152" s="123">
        <v>10270.799999999999</v>
      </c>
      <c r="AT152" s="123">
        <v>8955.7160000000003</v>
      </c>
      <c r="AU152" s="123">
        <v>10629.528</v>
      </c>
      <c r="AV152" s="123">
        <v>10667.153</v>
      </c>
      <c r="AW152" s="123">
        <v>10549.723</v>
      </c>
      <c r="AX152" s="123">
        <v>11203</v>
      </c>
      <c r="AY152" s="123">
        <v>11362</v>
      </c>
      <c r="AZ152" s="123">
        <v>10478</v>
      </c>
      <c r="BA152" s="123">
        <v>7955</v>
      </c>
      <c r="BB152" s="123">
        <v>7323</v>
      </c>
      <c r="BC152" s="144">
        <v>6946</v>
      </c>
      <c r="BD152" s="144">
        <v>7500</v>
      </c>
      <c r="BE152" s="144">
        <v>9900</v>
      </c>
      <c r="BF152" s="144">
        <v>10200</v>
      </c>
    </row>
    <row r="153" spans="3:59" x14ac:dyDescent="0.2">
      <c r="C153" s="143" t="s">
        <v>290</v>
      </c>
      <c r="D153" s="123">
        <v>1712.5</v>
      </c>
      <c r="E153" s="123">
        <v>1674.4</v>
      </c>
      <c r="F153" s="123">
        <v>1504.3</v>
      </c>
      <c r="G153" s="123">
        <v>2110.1</v>
      </c>
      <c r="H153" s="123">
        <v>2984.2</v>
      </c>
      <c r="I153" s="123">
        <v>3490.7</v>
      </c>
      <c r="J153" s="123">
        <v>3395</v>
      </c>
      <c r="K153" s="123">
        <v>3471.6</v>
      </c>
      <c r="L153" s="123">
        <v>4216</v>
      </c>
      <c r="M153" s="123">
        <v>4937</v>
      </c>
      <c r="N153" s="123">
        <v>5514</v>
      </c>
      <c r="O153" s="123">
        <v>4361.3</v>
      </c>
      <c r="P153" s="123">
        <v>4910.3999999999996</v>
      </c>
      <c r="Q153" s="123">
        <v>5293.4</v>
      </c>
      <c r="R153" s="123">
        <v>5257.8</v>
      </c>
      <c r="S153" s="123">
        <v>5561.9</v>
      </c>
      <c r="T153" s="123">
        <v>6756.1</v>
      </c>
      <c r="U153" s="123">
        <v>6269.3</v>
      </c>
      <c r="V153" s="123">
        <v>7200.1</v>
      </c>
      <c r="W153" s="123">
        <v>7384.9</v>
      </c>
      <c r="X153" s="123">
        <v>4578.7</v>
      </c>
      <c r="Y153" s="123">
        <v>5037.8</v>
      </c>
      <c r="Z153" s="123">
        <v>4668.6000000000004</v>
      </c>
      <c r="AA153" s="123">
        <v>4490.8999999999996</v>
      </c>
      <c r="AB153" s="123">
        <v>4825.7</v>
      </c>
      <c r="AC153" s="123">
        <v>4536.8999999999996</v>
      </c>
      <c r="AD153" s="123">
        <v>4164.7</v>
      </c>
      <c r="AE153" s="123">
        <v>4457.2</v>
      </c>
      <c r="AF153" s="123">
        <v>4942.1000000000004</v>
      </c>
      <c r="AG153" s="123">
        <v>5112.6000000000004</v>
      </c>
      <c r="AH153" s="123">
        <v>4671.6000000000004</v>
      </c>
      <c r="AI153" s="123">
        <v>3934.3</v>
      </c>
      <c r="AJ153" s="123">
        <v>4120.3</v>
      </c>
      <c r="AK153" s="123">
        <v>4294.8</v>
      </c>
      <c r="AL153" s="123">
        <v>4376.5</v>
      </c>
      <c r="AM153" s="123">
        <v>4521.0919999999996</v>
      </c>
      <c r="AN153" s="123">
        <v>4233.3019999999997</v>
      </c>
      <c r="AO153" s="123">
        <v>4512.8999999999996</v>
      </c>
      <c r="AP153" s="123">
        <v>3888.9789999999998</v>
      </c>
      <c r="AQ153" s="123">
        <v>3662.2919999999999</v>
      </c>
      <c r="AR153" s="123">
        <v>3603.7440000000001</v>
      </c>
      <c r="AS153" s="123">
        <v>3271.8</v>
      </c>
      <c r="AT153" s="123">
        <v>2711.3969999999999</v>
      </c>
      <c r="AU153" s="123">
        <v>2638.4949999999999</v>
      </c>
      <c r="AV153" s="123">
        <v>3098.5859999999998</v>
      </c>
      <c r="AW153" s="123">
        <v>2689</v>
      </c>
      <c r="AX153" s="123">
        <v>2702</v>
      </c>
      <c r="AY153" s="123">
        <v>3030</v>
      </c>
      <c r="AZ153" s="123">
        <v>3043</v>
      </c>
      <c r="BA153" s="123">
        <v>2120</v>
      </c>
      <c r="BB153" s="123">
        <v>2385</v>
      </c>
      <c r="BC153" s="144">
        <v>2532</v>
      </c>
      <c r="BD153" s="145">
        <v>2000</v>
      </c>
      <c r="BE153" s="145">
        <v>1900</v>
      </c>
      <c r="BF153" s="145">
        <v>2000</v>
      </c>
    </row>
    <row r="154" spans="3:59" x14ac:dyDescent="0.2">
      <c r="C154" s="143" t="s">
        <v>291</v>
      </c>
      <c r="D154" s="123">
        <v>18722.099999999999</v>
      </c>
      <c r="E154" s="123">
        <v>18672.900000000001</v>
      </c>
      <c r="F154" s="123">
        <v>16987.400000000001</v>
      </c>
      <c r="G154" s="123">
        <v>17382.900000000001</v>
      </c>
      <c r="H154" s="123">
        <v>18780.3</v>
      </c>
      <c r="I154" s="123">
        <v>17485.599999999999</v>
      </c>
      <c r="J154" s="123">
        <v>14597.4</v>
      </c>
      <c r="K154" s="123">
        <v>13863.8</v>
      </c>
      <c r="L154" s="123">
        <v>14405.4</v>
      </c>
      <c r="M154" s="123">
        <v>14172</v>
      </c>
      <c r="N154" s="123">
        <v>13370</v>
      </c>
      <c r="O154" s="123">
        <v>10174.700000000001</v>
      </c>
      <c r="P154" s="123">
        <v>9357.2999999999993</v>
      </c>
      <c r="Q154" s="123">
        <v>8452.7000000000007</v>
      </c>
      <c r="R154" s="123">
        <v>6188.7</v>
      </c>
      <c r="S154" s="123">
        <v>4446.1000000000004</v>
      </c>
      <c r="T154" s="123">
        <v>4025.7</v>
      </c>
      <c r="U154" s="123">
        <v>3278.7</v>
      </c>
      <c r="V154" s="123">
        <v>1763.7</v>
      </c>
      <c r="W154" s="123">
        <v>1162.7</v>
      </c>
      <c r="X154" s="123">
        <v>0</v>
      </c>
      <c r="Y154" s="123">
        <v>0</v>
      </c>
      <c r="Z154" s="123">
        <v>0</v>
      </c>
      <c r="AA154" s="123">
        <v>0</v>
      </c>
      <c r="AB154" s="123">
        <v>0</v>
      </c>
      <c r="AC154" s="123">
        <v>0</v>
      </c>
      <c r="AD154" s="123">
        <v>0</v>
      </c>
      <c r="AE154" s="123">
        <v>0</v>
      </c>
      <c r="AF154" s="123">
        <v>0</v>
      </c>
      <c r="AG154" s="123">
        <v>0</v>
      </c>
      <c r="AH154" s="123">
        <v>0</v>
      </c>
      <c r="AI154" s="123">
        <v>0</v>
      </c>
      <c r="AJ154" s="123">
        <v>0</v>
      </c>
      <c r="AK154" s="123">
        <v>0</v>
      </c>
      <c r="AL154" s="123">
        <v>0</v>
      </c>
      <c r="AM154" s="123">
        <v>0</v>
      </c>
      <c r="AN154" s="123">
        <v>0</v>
      </c>
      <c r="AO154" s="123">
        <v>0</v>
      </c>
      <c r="AP154" s="123">
        <v>0</v>
      </c>
      <c r="AQ154" s="123">
        <v>0</v>
      </c>
      <c r="AR154" s="123">
        <v>0</v>
      </c>
      <c r="AS154" s="123">
        <v>0</v>
      </c>
      <c r="AT154" s="123">
        <v>0</v>
      </c>
      <c r="AU154" s="123">
        <v>0</v>
      </c>
      <c r="AV154" s="123">
        <v>0</v>
      </c>
      <c r="AW154" s="123">
        <v>0</v>
      </c>
      <c r="AX154" s="123">
        <v>0</v>
      </c>
      <c r="AY154" s="123">
        <v>0</v>
      </c>
      <c r="AZ154" s="123">
        <v>0</v>
      </c>
      <c r="BA154" s="123">
        <v>0</v>
      </c>
      <c r="BB154" s="123">
        <v>0</v>
      </c>
      <c r="BC154" s="144">
        <v>0</v>
      </c>
      <c r="BD154" s="144">
        <v>0</v>
      </c>
      <c r="BE154" s="144">
        <v>0</v>
      </c>
      <c r="BF154" s="144">
        <v>0</v>
      </c>
    </row>
    <row r="155" spans="3:59" s="15" customFormat="1" x14ac:dyDescent="0.2">
      <c r="C155" s="143" t="s">
        <v>292</v>
      </c>
      <c r="D155" s="125">
        <f t="shared" ref="D155:BA155" si="28">+D152+D153+D154</f>
        <v>20434.599999999999</v>
      </c>
      <c r="E155" s="125">
        <f t="shared" si="28"/>
        <v>20418.800000000003</v>
      </c>
      <c r="F155" s="125">
        <f t="shared" si="28"/>
        <v>18930.100000000002</v>
      </c>
      <c r="G155" s="125">
        <f t="shared" si="28"/>
        <v>21021.300000000003</v>
      </c>
      <c r="H155" s="125">
        <f t="shared" si="28"/>
        <v>24802.1</v>
      </c>
      <c r="I155" s="125">
        <f t="shared" si="28"/>
        <v>25733.199999999997</v>
      </c>
      <c r="J155" s="125">
        <f t="shared" si="28"/>
        <v>23633.599999999999</v>
      </c>
      <c r="K155" s="125">
        <f t="shared" si="28"/>
        <v>23249.8</v>
      </c>
      <c r="L155" s="125">
        <f t="shared" si="28"/>
        <v>25194.400000000001</v>
      </c>
      <c r="M155" s="125">
        <f t="shared" si="28"/>
        <v>26145.599999999999</v>
      </c>
      <c r="N155" s="125">
        <f t="shared" si="28"/>
        <v>27969</v>
      </c>
      <c r="O155" s="125">
        <f t="shared" si="28"/>
        <v>23881.100000000002</v>
      </c>
      <c r="P155" s="125">
        <f t="shared" si="28"/>
        <v>25034.3</v>
      </c>
      <c r="Q155" s="125">
        <f t="shared" si="28"/>
        <v>26324.100000000002</v>
      </c>
      <c r="R155" s="125">
        <f t="shared" si="28"/>
        <v>22153.7</v>
      </c>
      <c r="S155" s="125">
        <f t="shared" si="28"/>
        <v>20071.8</v>
      </c>
      <c r="T155" s="125">
        <f t="shared" si="28"/>
        <v>22252.2</v>
      </c>
      <c r="U155" s="125">
        <f t="shared" si="28"/>
        <v>20390.600000000002</v>
      </c>
      <c r="V155" s="125">
        <f t="shared" si="28"/>
        <v>20299.900000000001</v>
      </c>
      <c r="W155" s="125">
        <f t="shared" si="28"/>
        <v>21441.5</v>
      </c>
      <c r="X155" s="125">
        <f t="shared" si="28"/>
        <v>11267.3</v>
      </c>
      <c r="Y155" s="125">
        <f t="shared" si="28"/>
        <v>15572.400000000001</v>
      </c>
      <c r="Z155" s="125">
        <f t="shared" si="28"/>
        <v>13704.4</v>
      </c>
      <c r="AA155" s="125">
        <f t="shared" si="28"/>
        <v>14986.4</v>
      </c>
      <c r="AB155" s="125">
        <f t="shared" si="28"/>
        <v>15121</v>
      </c>
      <c r="AC155" s="125">
        <f t="shared" si="28"/>
        <v>15721.9</v>
      </c>
      <c r="AD155" s="125">
        <f t="shared" si="28"/>
        <v>14725</v>
      </c>
      <c r="AE155" s="125">
        <f t="shared" si="28"/>
        <v>17413.7</v>
      </c>
      <c r="AF155" s="125">
        <f t="shared" si="28"/>
        <v>18950</v>
      </c>
      <c r="AG155" s="125">
        <f t="shared" si="28"/>
        <v>18739.900000000001</v>
      </c>
      <c r="AH155" s="125">
        <f t="shared" si="28"/>
        <v>17840.7</v>
      </c>
      <c r="AI155" s="125">
        <f t="shared" si="28"/>
        <v>16474.400000000001</v>
      </c>
      <c r="AJ155" s="125">
        <f t="shared" si="28"/>
        <v>16211.900000000001</v>
      </c>
      <c r="AK155" s="125">
        <f t="shared" si="28"/>
        <v>16624.7</v>
      </c>
      <c r="AL155" s="125">
        <f t="shared" si="28"/>
        <v>17285.8</v>
      </c>
      <c r="AM155" s="125">
        <f t="shared" si="28"/>
        <v>17603.599999999999</v>
      </c>
      <c r="AN155" s="125">
        <f t="shared" si="28"/>
        <v>17991.737999999998</v>
      </c>
      <c r="AO155" s="125">
        <f t="shared" si="28"/>
        <v>18500.5</v>
      </c>
      <c r="AP155" s="125">
        <f t="shared" si="28"/>
        <v>17314.977999999999</v>
      </c>
      <c r="AQ155" s="125">
        <f t="shared" si="28"/>
        <v>16295.762999999999</v>
      </c>
      <c r="AR155" s="125">
        <f t="shared" si="28"/>
        <v>15154.612000000001</v>
      </c>
      <c r="AS155" s="125">
        <f t="shared" si="28"/>
        <v>13542.599999999999</v>
      </c>
      <c r="AT155" s="125">
        <f t="shared" si="28"/>
        <v>11667.113000000001</v>
      </c>
      <c r="AU155" s="125">
        <f t="shared" si="28"/>
        <v>13268.023000000001</v>
      </c>
      <c r="AV155" s="125">
        <f t="shared" si="28"/>
        <v>13765.739</v>
      </c>
      <c r="AW155" s="125">
        <f t="shared" si="28"/>
        <v>13238.723</v>
      </c>
      <c r="AX155" s="125">
        <f t="shared" si="28"/>
        <v>13905</v>
      </c>
      <c r="AY155" s="125">
        <f t="shared" si="28"/>
        <v>14392</v>
      </c>
      <c r="AZ155" s="125">
        <f t="shared" si="28"/>
        <v>13521</v>
      </c>
      <c r="BA155" s="125">
        <f t="shared" si="28"/>
        <v>10075</v>
      </c>
      <c r="BB155" s="125">
        <f>+BB152+BB153+BB154</f>
        <v>9708</v>
      </c>
      <c r="BC155" s="146">
        <f>+BC152+BC153+BC154</f>
        <v>9478</v>
      </c>
      <c r="BD155" s="146">
        <f>+BD152+BD153+BD154</f>
        <v>9500</v>
      </c>
      <c r="BE155" s="146">
        <f>+BE152+BE153+BE154</f>
        <v>11800</v>
      </c>
      <c r="BF155" s="146">
        <f>+BF152+BF153+BF154</f>
        <v>12200</v>
      </c>
    </row>
    <row r="156" spans="3:59" s="15" customFormat="1" x14ac:dyDescent="0.2">
      <c r="C156" s="143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46"/>
      <c r="BD156" s="146"/>
      <c r="BE156" s="146"/>
      <c r="BF156" s="146"/>
    </row>
    <row r="157" spans="3:59" s="15" customFormat="1" x14ac:dyDescent="0.2">
      <c r="D157" s="15">
        <v>1960</v>
      </c>
      <c r="E157" s="15">
        <v>1961</v>
      </c>
      <c r="F157" s="15">
        <v>1962</v>
      </c>
      <c r="G157" s="15">
        <v>1963</v>
      </c>
      <c r="H157" s="15">
        <v>1964</v>
      </c>
      <c r="I157" s="15">
        <v>1965</v>
      </c>
      <c r="J157" s="15">
        <v>1966</v>
      </c>
      <c r="K157" s="15">
        <v>1967</v>
      </c>
      <c r="L157" s="15">
        <v>1968</v>
      </c>
      <c r="M157" s="15">
        <v>1969</v>
      </c>
      <c r="N157" s="15">
        <v>1970</v>
      </c>
      <c r="O157" s="15">
        <v>1971</v>
      </c>
      <c r="P157" s="15">
        <v>1972</v>
      </c>
      <c r="Q157" s="15">
        <v>1973</v>
      </c>
      <c r="R157" s="15">
        <v>1974</v>
      </c>
      <c r="S157" s="15">
        <v>1975</v>
      </c>
      <c r="T157" s="15">
        <v>1976</v>
      </c>
      <c r="U157" s="15">
        <v>1977</v>
      </c>
      <c r="V157" s="15">
        <v>1978</v>
      </c>
      <c r="W157" s="15">
        <v>1979</v>
      </c>
      <c r="X157" s="15">
        <v>1980</v>
      </c>
      <c r="Y157" s="15">
        <v>1981</v>
      </c>
      <c r="Z157" s="15">
        <v>1982</v>
      </c>
      <c r="AA157" s="15">
        <v>1983</v>
      </c>
      <c r="AB157" s="15">
        <v>1984</v>
      </c>
      <c r="AC157" s="15">
        <v>1985</v>
      </c>
      <c r="AD157" s="15">
        <v>1986</v>
      </c>
      <c r="AE157" s="15">
        <v>1987</v>
      </c>
      <c r="AF157" s="15">
        <v>1988</v>
      </c>
      <c r="AG157" s="15">
        <v>1989</v>
      </c>
      <c r="AH157" s="15">
        <v>1990</v>
      </c>
      <c r="AI157" s="15">
        <v>1991</v>
      </c>
      <c r="AJ157" s="15">
        <v>1992</v>
      </c>
      <c r="AK157" s="15">
        <v>1993</v>
      </c>
      <c r="AL157" s="15">
        <v>1994</v>
      </c>
      <c r="AM157" s="15">
        <v>1995</v>
      </c>
      <c r="AN157" s="15">
        <v>1996</v>
      </c>
      <c r="AO157" s="15">
        <v>1997</v>
      </c>
      <c r="AP157" s="15">
        <v>1998</v>
      </c>
      <c r="AQ157" s="15">
        <v>1999</v>
      </c>
      <c r="AR157" s="15">
        <v>2000</v>
      </c>
      <c r="AS157" s="15">
        <v>2001</v>
      </c>
      <c r="AT157" s="15">
        <v>2002</v>
      </c>
      <c r="AU157" s="15">
        <v>2003</v>
      </c>
      <c r="AV157" s="15">
        <v>2004</v>
      </c>
      <c r="AW157" s="15">
        <v>2005</v>
      </c>
      <c r="AX157" s="15">
        <v>2006</v>
      </c>
      <c r="AY157" s="15">
        <v>2007</v>
      </c>
      <c r="AZ157" s="15">
        <v>2008</v>
      </c>
      <c r="BA157" s="15">
        <v>2009</v>
      </c>
      <c r="BB157" s="15">
        <v>2010</v>
      </c>
      <c r="BC157" s="147">
        <v>2011</v>
      </c>
      <c r="BD157" s="147">
        <v>2012</v>
      </c>
      <c r="BE157" s="147">
        <v>2013</v>
      </c>
      <c r="BF157" s="147">
        <v>2014</v>
      </c>
    </row>
    <row r="158" spans="3:59" x14ac:dyDescent="0.2">
      <c r="D158" s="143" t="s">
        <v>293</v>
      </c>
      <c r="E158" s="123"/>
      <c r="F158" s="123"/>
      <c r="G158" s="123"/>
      <c r="BC158" s="145"/>
      <c r="BD158" s="145"/>
      <c r="BE158" s="145"/>
      <c r="BF158" s="145"/>
    </row>
    <row r="159" spans="3:59" x14ac:dyDescent="0.2">
      <c r="C159" s="143" t="s">
        <v>294</v>
      </c>
      <c r="D159" s="148">
        <f t="shared" ref="D159:BA159" si="29">D153/1000</f>
        <v>1.7124999999999999</v>
      </c>
      <c r="E159" s="148">
        <f t="shared" si="29"/>
        <v>1.6744000000000001</v>
      </c>
      <c r="F159" s="148">
        <f t="shared" si="29"/>
        <v>1.5043</v>
      </c>
      <c r="G159" s="148">
        <f t="shared" si="29"/>
        <v>2.1101000000000001</v>
      </c>
      <c r="H159" s="148">
        <f t="shared" si="29"/>
        <v>2.9842</v>
      </c>
      <c r="I159" s="148">
        <f t="shared" si="29"/>
        <v>3.4906999999999999</v>
      </c>
      <c r="J159" s="148">
        <f t="shared" si="29"/>
        <v>3.395</v>
      </c>
      <c r="K159" s="148">
        <f t="shared" si="29"/>
        <v>3.4716</v>
      </c>
      <c r="L159" s="148">
        <f t="shared" si="29"/>
        <v>4.2160000000000002</v>
      </c>
      <c r="M159" s="148">
        <f t="shared" si="29"/>
        <v>4.9370000000000003</v>
      </c>
      <c r="N159" s="148">
        <f t="shared" si="29"/>
        <v>5.5140000000000002</v>
      </c>
      <c r="O159" s="148">
        <f t="shared" si="29"/>
        <v>4.3613</v>
      </c>
      <c r="P159" s="148">
        <f t="shared" si="29"/>
        <v>4.9103999999999992</v>
      </c>
      <c r="Q159" s="148">
        <f t="shared" si="29"/>
        <v>5.2933999999999992</v>
      </c>
      <c r="R159" s="148">
        <f t="shared" si="29"/>
        <v>5.2578000000000005</v>
      </c>
      <c r="S159" s="148">
        <f t="shared" si="29"/>
        <v>5.5618999999999996</v>
      </c>
      <c r="T159" s="148">
        <f t="shared" si="29"/>
        <v>6.7561</v>
      </c>
      <c r="U159" s="148">
        <f t="shared" si="29"/>
        <v>6.2693000000000003</v>
      </c>
      <c r="V159" s="148">
        <f t="shared" si="29"/>
        <v>7.2000999999999999</v>
      </c>
      <c r="W159" s="148">
        <f t="shared" si="29"/>
        <v>7.3849</v>
      </c>
      <c r="X159" s="148">
        <f t="shared" si="29"/>
        <v>4.5786999999999995</v>
      </c>
      <c r="Y159" s="148">
        <f t="shared" si="29"/>
        <v>5.0377999999999998</v>
      </c>
      <c r="Z159" s="148">
        <f t="shared" si="29"/>
        <v>4.6686000000000005</v>
      </c>
      <c r="AA159" s="148">
        <f t="shared" si="29"/>
        <v>4.4908999999999999</v>
      </c>
      <c r="AB159" s="148">
        <f t="shared" si="29"/>
        <v>4.8256999999999994</v>
      </c>
      <c r="AC159" s="148">
        <f t="shared" si="29"/>
        <v>4.5368999999999993</v>
      </c>
      <c r="AD159" s="148">
        <f t="shared" si="29"/>
        <v>4.1646999999999998</v>
      </c>
      <c r="AE159" s="148">
        <f t="shared" si="29"/>
        <v>4.4571999999999994</v>
      </c>
      <c r="AF159" s="148">
        <f t="shared" si="29"/>
        <v>4.9420999999999999</v>
      </c>
      <c r="AG159" s="148">
        <f t="shared" si="29"/>
        <v>5.1126000000000005</v>
      </c>
      <c r="AH159" s="148">
        <f t="shared" si="29"/>
        <v>4.6716000000000006</v>
      </c>
      <c r="AI159" s="148">
        <f t="shared" si="29"/>
        <v>3.9343000000000004</v>
      </c>
      <c r="AJ159" s="148">
        <f t="shared" si="29"/>
        <v>4.1203000000000003</v>
      </c>
      <c r="AK159" s="148">
        <f t="shared" si="29"/>
        <v>4.2948000000000004</v>
      </c>
      <c r="AL159" s="148">
        <f t="shared" si="29"/>
        <v>4.3765000000000001</v>
      </c>
      <c r="AM159" s="148">
        <f t="shared" si="29"/>
        <v>4.5210919999999994</v>
      </c>
      <c r="AN159" s="148">
        <f t="shared" si="29"/>
        <v>4.2333020000000001</v>
      </c>
      <c r="AO159" s="148">
        <f t="shared" si="29"/>
        <v>4.5128999999999992</v>
      </c>
      <c r="AP159" s="148">
        <f t="shared" si="29"/>
        <v>3.888979</v>
      </c>
      <c r="AQ159" s="148">
        <f t="shared" si="29"/>
        <v>3.6622919999999999</v>
      </c>
      <c r="AR159" s="148">
        <f t="shared" si="29"/>
        <v>3.6037440000000003</v>
      </c>
      <c r="AS159" s="148">
        <f t="shared" si="29"/>
        <v>3.2718000000000003</v>
      </c>
      <c r="AT159" s="148">
        <f t="shared" si="29"/>
        <v>2.7113969999999998</v>
      </c>
      <c r="AU159" s="148">
        <f t="shared" si="29"/>
        <v>2.6384949999999998</v>
      </c>
      <c r="AV159" s="148">
        <f t="shared" si="29"/>
        <v>3.0985859999999996</v>
      </c>
      <c r="AW159" s="148">
        <f t="shared" si="29"/>
        <v>2.6890000000000001</v>
      </c>
      <c r="AX159" s="148">
        <f t="shared" si="29"/>
        <v>2.702</v>
      </c>
      <c r="AY159" s="148">
        <f t="shared" si="29"/>
        <v>3.03</v>
      </c>
      <c r="AZ159" s="148">
        <f t="shared" si="29"/>
        <v>3.0430000000000001</v>
      </c>
      <c r="BA159" s="148">
        <f t="shared" si="29"/>
        <v>2.12</v>
      </c>
      <c r="BB159" s="148">
        <f>BB153/1000</f>
        <v>2.3849999999999998</v>
      </c>
      <c r="BC159" s="149">
        <f>BC153/1000</f>
        <v>2.532</v>
      </c>
      <c r="BD159" s="149">
        <f>BD153/1000</f>
        <v>2</v>
      </c>
      <c r="BE159" s="149">
        <f>BE153/1000</f>
        <v>1.9</v>
      </c>
      <c r="BF159" s="149">
        <f>BF153/1000</f>
        <v>2</v>
      </c>
    </row>
    <row r="160" spans="3:59" x14ac:dyDescent="0.2">
      <c r="C160" s="143" t="s">
        <v>295</v>
      </c>
      <c r="D160" s="148">
        <f>(D152+D154)/1000</f>
        <v>18.722099999999998</v>
      </c>
      <c r="E160" s="148">
        <f t="shared" ref="E160:BA160" si="30">(E152+E154)/1000</f>
        <v>18.744400000000002</v>
      </c>
      <c r="F160" s="148">
        <f t="shared" si="30"/>
        <v>17.425800000000002</v>
      </c>
      <c r="G160" s="148">
        <f t="shared" si="30"/>
        <v>18.911200000000001</v>
      </c>
      <c r="H160" s="148">
        <f t="shared" si="30"/>
        <v>21.817899999999998</v>
      </c>
      <c r="I160" s="148">
        <f t="shared" si="30"/>
        <v>22.2425</v>
      </c>
      <c r="J160" s="148">
        <f t="shared" si="30"/>
        <v>20.238599999999998</v>
      </c>
      <c r="K160" s="148">
        <f t="shared" si="30"/>
        <v>19.778199999999998</v>
      </c>
      <c r="L160" s="148">
        <f t="shared" si="30"/>
        <v>20.978400000000001</v>
      </c>
      <c r="M160" s="148">
        <f t="shared" si="30"/>
        <v>21.208599999999997</v>
      </c>
      <c r="N160" s="148">
        <f t="shared" si="30"/>
        <v>22.454999999999998</v>
      </c>
      <c r="O160" s="148">
        <f t="shared" si="30"/>
        <v>19.519800000000004</v>
      </c>
      <c r="P160" s="148">
        <f t="shared" si="30"/>
        <v>20.123900000000003</v>
      </c>
      <c r="Q160" s="148">
        <f t="shared" si="30"/>
        <v>21.0307</v>
      </c>
      <c r="R160" s="148">
        <f t="shared" si="30"/>
        <v>16.895900000000001</v>
      </c>
      <c r="S160" s="148">
        <f t="shared" si="30"/>
        <v>14.5099</v>
      </c>
      <c r="T160" s="148">
        <f t="shared" si="30"/>
        <v>15.496099999999998</v>
      </c>
      <c r="U160" s="148">
        <f t="shared" si="30"/>
        <v>14.1213</v>
      </c>
      <c r="V160" s="148">
        <f t="shared" si="30"/>
        <v>13.099800000000002</v>
      </c>
      <c r="W160" s="148">
        <f t="shared" si="30"/>
        <v>14.0566</v>
      </c>
      <c r="X160" s="148">
        <f t="shared" si="30"/>
        <v>6.6886000000000001</v>
      </c>
      <c r="Y160" s="148">
        <f t="shared" si="30"/>
        <v>10.534600000000001</v>
      </c>
      <c r="Z160" s="148">
        <f t="shared" si="30"/>
        <v>9.0358000000000001</v>
      </c>
      <c r="AA160" s="148">
        <f t="shared" si="30"/>
        <v>10.4955</v>
      </c>
      <c r="AB160" s="148">
        <f t="shared" si="30"/>
        <v>10.295299999999999</v>
      </c>
      <c r="AC160" s="148">
        <f t="shared" si="30"/>
        <v>11.185</v>
      </c>
      <c r="AD160" s="148">
        <f t="shared" si="30"/>
        <v>10.5603</v>
      </c>
      <c r="AE160" s="148">
        <f t="shared" si="30"/>
        <v>12.9565</v>
      </c>
      <c r="AF160" s="148">
        <f t="shared" si="30"/>
        <v>14.007899999999999</v>
      </c>
      <c r="AG160" s="148">
        <f t="shared" si="30"/>
        <v>13.6273</v>
      </c>
      <c r="AH160" s="148">
        <f t="shared" si="30"/>
        <v>13.1691</v>
      </c>
      <c r="AI160" s="148">
        <f t="shared" si="30"/>
        <v>12.540100000000001</v>
      </c>
      <c r="AJ160" s="148">
        <f t="shared" si="30"/>
        <v>12.0916</v>
      </c>
      <c r="AK160" s="148">
        <f t="shared" si="30"/>
        <v>12.3299</v>
      </c>
      <c r="AL160" s="148">
        <f t="shared" si="30"/>
        <v>12.9093</v>
      </c>
      <c r="AM160" s="148">
        <f t="shared" si="30"/>
        <v>13.082508000000001</v>
      </c>
      <c r="AN160" s="148">
        <f t="shared" si="30"/>
        <v>13.758436</v>
      </c>
      <c r="AO160" s="148">
        <f t="shared" si="30"/>
        <v>13.9876</v>
      </c>
      <c r="AP160" s="148">
        <f t="shared" si="30"/>
        <v>13.425998999999999</v>
      </c>
      <c r="AQ160" s="148">
        <f t="shared" si="30"/>
        <v>12.633471</v>
      </c>
      <c r="AR160" s="148">
        <f t="shared" si="30"/>
        <v>11.550868000000001</v>
      </c>
      <c r="AS160" s="148">
        <f t="shared" si="30"/>
        <v>10.270799999999999</v>
      </c>
      <c r="AT160" s="148">
        <f t="shared" si="30"/>
        <v>8.9557160000000007</v>
      </c>
      <c r="AU160" s="148">
        <f t="shared" si="30"/>
        <v>10.629528000000001</v>
      </c>
      <c r="AV160" s="148">
        <f t="shared" si="30"/>
        <v>10.667153000000001</v>
      </c>
      <c r="AW160" s="148">
        <f t="shared" si="30"/>
        <v>10.549723</v>
      </c>
      <c r="AX160" s="148">
        <f t="shared" si="30"/>
        <v>11.202999999999999</v>
      </c>
      <c r="AY160" s="148">
        <f t="shared" si="30"/>
        <v>11.362</v>
      </c>
      <c r="AZ160" s="148">
        <f t="shared" si="30"/>
        <v>10.478</v>
      </c>
      <c r="BA160" s="148">
        <f t="shared" si="30"/>
        <v>7.9550000000000001</v>
      </c>
      <c r="BB160" s="148">
        <f>(BB152+BB154)/1000</f>
        <v>7.3230000000000004</v>
      </c>
      <c r="BC160" s="149">
        <f>(BC152+BC154)/1000</f>
        <v>6.9459999999999997</v>
      </c>
      <c r="BD160" s="149">
        <f>(BD152+BD154)/1000</f>
        <v>7.5</v>
      </c>
      <c r="BE160" s="149">
        <f>(BE152+BE154)/1000</f>
        <v>9.9</v>
      </c>
      <c r="BF160" s="149">
        <f>(BF152+BF154)/1000</f>
        <v>10.199999999999999</v>
      </c>
    </row>
    <row r="161" spans="1:59" s="15" customFormat="1" x14ac:dyDescent="0.2">
      <c r="C161" s="143" t="s">
        <v>255</v>
      </c>
      <c r="D161" s="150">
        <f t="shared" ref="D161:BA161" si="31">D160+D159</f>
        <v>20.434599999999996</v>
      </c>
      <c r="E161" s="150">
        <f t="shared" si="31"/>
        <v>20.418800000000001</v>
      </c>
      <c r="F161" s="150">
        <f t="shared" si="31"/>
        <v>18.930100000000003</v>
      </c>
      <c r="G161" s="150">
        <f t="shared" si="31"/>
        <v>21.0213</v>
      </c>
      <c r="H161" s="150">
        <f t="shared" si="31"/>
        <v>24.802099999999999</v>
      </c>
      <c r="I161" s="150">
        <f t="shared" si="31"/>
        <v>25.7332</v>
      </c>
      <c r="J161" s="150">
        <f t="shared" si="31"/>
        <v>23.633599999999998</v>
      </c>
      <c r="K161" s="150">
        <f t="shared" si="31"/>
        <v>23.249799999999997</v>
      </c>
      <c r="L161" s="150">
        <f t="shared" si="31"/>
        <v>25.194400000000002</v>
      </c>
      <c r="M161" s="150">
        <f t="shared" si="31"/>
        <v>26.145599999999998</v>
      </c>
      <c r="N161" s="150">
        <f t="shared" si="31"/>
        <v>27.968999999999998</v>
      </c>
      <c r="O161" s="150">
        <f t="shared" si="31"/>
        <v>23.881100000000004</v>
      </c>
      <c r="P161" s="150">
        <f t="shared" si="31"/>
        <v>25.034300000000002</v>
      </c>
      <c r="Q161" s="150">
        <f t="shared" si="31"/>
        <v>26.324099999999998</v>
      </c>
      <c r="R161" s="150">
        <f t="shared" si="31"/>
        <v>22.153700000000001</v>
      </c>
      <c r="S161" s="150">
        <f t="shared" si="31"/>
        <v>20.0718</v>
      </c>
      <c r="T161" s="150">
        <f t="shared" si="31"/>
        <v>22.252199999999998</v>
      </c>
      <c r="U161" s="150">
        <f t="shared" si="31"/>
        <v>20.390599999999999</v>
      </c>
      <c r="V161" s="150">
        <f t="shared" si="31"/>
        <v>20.299900000000001</v>
      </c>
      <c r="W161" s="150">
        <f t="shared" si="31"/>
        <v>21.441499999999998</v>
      </c>
      <c r="X161" s="150">
        <f t="shared" si="31"/>
        <v>11.267299999999999</v>
      </c>
      <c r="Y161" s="150">
        <f t="shared" si="31"/>
        <v>15.572400000000002</v>
      </c>
      <c r="Z161" s="150">
        <f t="shared" si="31"/>
        <v>13.7044</v>
      </c>
      <c r="AA161" s="150">
        <f t="shared" si="31"/>
        <v>14.9864</v>
      </c>
      <c r="AB161" s="150">
        <f t="shared" si="31"/>
        <v>15.120999999999999</v>
      </c>
      <c r="AC161" s="150">
        <f t="shared" si="31"/>
        <v>15.7219</v>
      </c>
      <c r="AD161" s="150">
        <f t="shared" si="31"/>
        <v>14.725</v>
      </c>
      <c r="AE161" s="150">
        <f t="shared" si="31"/>
        <v>17.413699999999999</v>
      </c>
      <c r="AF161" s="150">
        <f t="shared" si="31"/>
        <v>18.95</v>
      </c>
      <c r="AG161" s="150">
        <f t="shared" si="31"/>
        <v>18.739899999999999</v>
      </c>
      <c r="AH161" s="150">
        <f t="shared" si="31"/>
        <v>17.840700000000002</v>
      </c>
      <c r="AI161" s="150">
        <f t="shared" si="31"/>
        <v>16.474400000000003</v>
      </c>
      <c r="AJ161" s="150">
        <f t="shared" si="31"/>
        <v>16.2119</v>
      </c>
      <c r="AK161" s="150">
        <f t="shared" si="31"/>
        <v>16.624700000000001</v>
      </c>
      <c r="AL161" s="150">
        <f t="shared" si="31"/>
        <v>17.285800000000002</v>
      </c>
      <c r="AM161" s="150">
        <f t="shared" si="31"/>
        <v>17.6036</v>
      </c>
      <c r="AN161" s="150">
        <f t="shared" si="31"/>
        <v>17.991737999999998</v>
      </c>
      <c r="AO161" s="150">
        <f t="shared" si="31"/>
        <v>18.500499999999999</v>
      </c>
      <c r="AP161" s="150">
        <f t="shared" si="31"/>
        <v>17.314978</v>
      </c>
      <c r="AQ161" s="150">
        <f t="shared" si="31"/>
        <v>16.295763000000001</v>
      </c>
      <c r="AR161" s="150">
        <f t="shared" si="31"/>
        <v>15.154612000000002</v>
      </c>
      <c r="AS161" s="150">
        <f t="shared" si="31"/>
        <v>13.5426</v>
      </c>
      <c r="AT161" s="150">
        <f t="shared" si="31"/>
        <v>11.667113000000001</v>
      </c>
      <c r="AU161" s="150">
        <f t="shared" si="31"/>
        <v>13.268022999999999</v>
      </c>
      <c r="AV161" s="150">
        <f t="shared" si="31"/>
        <v>13.765739</v>
      </c>
      <c r="AW161" s="150">
        <f t="shared" si="31"/>
        <v>13.238723</v>
      </c>
      <c r="AX161" s="150">
        <f t="shared" si="31"/>
        <v>13.904999999999999</v>
      </c>
      <c r="AY161" s="150">
        <f t="shared" si="31"/>
        <v>14.391999999999999</v>
      </c>
      <c r="AZ161" s="150">
        <f t="shared" si="31"/>
        <v>13.521000000000001</v>
      </c>
      <c r="BA161" s="150">
        <f t="shared" si="31"/>
        <v>10.074999999999999</v>
      </c>
      <c r="BB161" s="150">
        <f>BB160+BB159</f>
        <v>9.7080000000000002</v>
      </c>
      <c r="BC161" s="151">
        <f>BC160+BC159</f>
        <v>9.4779999999999998</v>
      </c>
      <c r="BD161" s="151">
        <f>BD160+BD159</f>
        <v>9.5</v>
      </c>
      <c r="BE161" s="151">
        <f>BE160+BE159</f>
        <v>11.8</v>
      </c>
      <c r="BF161" s="151">
        <f>BF160+BF159</f>
        <v>12.2</v>
      </c>
    </row>
    <row r="162" spans="1:59" x14ac:dyDescent="0.2">
      <c r="D162" s="123"/>
      <c r="E162" s="123"/>
      <c r="F162" s="123"/>
      <c r="G162" s="123"/>
    </row>
    <row r="163" spans="1:59" x14ac:dyDescent="0.2">
      <c r="D163" s="123"/>
      <c r="E163" s="123"/>
      <c r="F163" s="123"/>
      <c r="G163" s="123"/>
    </row>
    <row r="164" spans="1:59" ht="38.25" x14ac:dyDescent="0.2">
      <c r="A164" s="152" t="s">
        <v>296</v>
      </c>
      <c r="B164" s="153"/>
      <c r="C164" s="10">
        <v>1</v>
      </c>
      <c r="D164" s="10" t="s">
        <v>251</v>
      </c>
      <c r="E164" s="123"/>
      <c r="F164" s="123"/>
      <c r="G164" s="123"/>
    </row>
    <row r="165" spans="1:59" x14ac:dyDescent="0.2">
      <c r="A165" s="16" t="s">
        <v>297</v>
      </c>
      <c r="C165" s="10">
        <v>41868</v>
      </c>
      <c r="D165" s="10" t="s">
        <v>272</v>
      </c>
      <c r="E165" s="123"/>
      <c r="F165" s="123"/>
      <c r="G165" s="123"/>
    </row>
    <row r="166" spans="1:59" s="15" customFormat="1" x14ac:dyDescent="0.2">
      <c r="A166" s="15" t="s">
        <v>298</v>
      </c>
      <c r="D166" s="154">
        <v>1960</v>
      </c>
      <c r="E166" s="154">
        <v>1961</v>
      </c>
      <c r="F166" s="154">
        <v>1962</v>
      </c>
      <c r="G166" s="154">
        <v>1963</v>
      </c>
      <c r="H166" s="154">
        <v>1964</v>
      </c>
      <c r="I166" s="154">
        <v>1965</v>
      </c>
      <c r="J166" s="154">
        <v>1966</v>
      </c>
      <c r="K166" s="154">
        <v>1967</v>
      </c>
      <c r="L166" s="154">
        <v>1968</v>
      </c>
      <c r="M166" s="154">
        <v>1969</v>
      </c>
      <c r="N166" s="154">
        <v>1970</v>
      </c>
      <c r="O166" s="154">
        <v>1971</v>
      </c>
      <c r="P166" s="154">
        <v>1972</v>
      </c>
      <c r="Q166" s="154">
        <v>1973</v>
      </c>
      <c r="R166" s="154">
        <v>1974</v>
      </c>
      <c r="S166" s="154">
        <v>1975</v>
      </c>
      <c r="T166" s="154">
        <v>1976</v>
      </c>
      <c r="U166" s="154">
        <v>1977</v>
      </c>
      <c r="V166" s="154">
        <v>1978</v>
      </c>
      <c r="W166" s="154">
        <v>1979</v>
      </c>
      <c r="X166" s="154">
        <v>1980</v>
      </c>
      <c r="Y166" s="154">
        <v>1981</v>
      </c>
      <c r="Z166" s="154">
        <v>1982</v>
      </c>
      <c r="AA166" s="154">
        <v>1983</v>
      </c>
      <c r="AB166" s="154">
        <v>1984</v>
      </c>
      <c r="AC166" s="154">
        <v>1985</v>
      </c>
      <c r="AD166" s="154">
        <v>1986</v>
      </c>
      <c r="AE166" s="154">
        <v>1987</v>
      </c>
      <c r="AF166" s="154">
        <v>1988</v>
      </c>
      <c r="AG166" s="154">
        <v>1989</v>
      </c>
      <c r="AH166" s="154">
        <v>1990</v>
      </c>
      <c r="AI166" s="154">
        <v>1991</v>
      </c>
      <c r="AJ166" s="154">
        <v>1992</v>
      </c>
      <c r="AK166" s="154">
        <v>1993</v>
      </c>
      <c r="AL166" s="154">
        <v>1994</v>
      </c>
      <c r="AM166" s="154">
        <v>1995</v>
      </c>
      <c r="AN166" s="154">
        <v>1996</v>
      </c>
      <c r="AO166" s="154">
        <v>1997</v>
      </c>
      <c r="AP166" s="154">
        <v>1998</v>
      </c>
      <c r="AQ166" s="154">
        <v>1999</v>
      </c>
      <c r="AR166" s="154">
        <v>2000</v>
      </c>
      <c r="AS166" s="154">
        <v>2001</v>
      </c>
      <c r="AT166" s="154">
        <v>2002</v>
      </c>
      <c r="AU166" s="154">
        <v>2003</v>
      </c>
      <c r="AV166" s="154">
        <v>2004</v>
      </c>
      <c r="AW166" s="154">
        <v>2005</v>
      </c>
      <c r="AX166" s="154">
        <v>2006</v>
      </c>
      <c r="AY166" s="154">
        <v>2007</v>
      </c>
      <c r="AZ166" s="154">
        <v>2008</v>
      </c>
      <c r="BA166" s="154">
        <v>2009</v>
      </c>
      <c r="BB166" s="154">
        <v>2010</v>
      </c>
      <c r="BC166" s="154">
        <v>2011</v>
      </c>
      <c r="BD166" s="154">
        <v>2012</v>
      </c>
      <c r="BE166" s="154">
        <v>2013</v>
      </c>
      <c r="BF166" s="154">
        <v>2014</v>
      </c>
      <c r="BG166" s="154">
        <v>2015</v>
      </c>
    </row>
    <row r="167" spans="1:59" x14ac:dyDescent="0.2">
      <c r="A167" s="16" t="s">
        <v>299</v>
      </c>
      <c r="B167" s="16"/>
      <c r="C167" s="143" t="s">
        <v>251</v>
      </c>
      <c r="D167" s="123">
        <v>8294</v>
      </c>
      <c r="E167" s="123">
        <v>7566</v>
      </c>
      <c r="F167" s="123">
        <v>7172</v>
      </c>
      <c r="G167" s="123">
        <v>7783</v>
      </c>
      <c r="H167" s="123">
        <v>8749</v>
      </c>
      <c r="I167" s="123">
        <v>9475</v>
      </c>
      <c r="J167" s="123">
        <v>8733</v>
      </c>
      <c r="K167" s="123">
        <v>8500</v>
      </c>
      <c r="L167" s="123">
        <v>9143</v>
      </c>
      <c r="M167" s="123">
        <v>9309</v>
      </c>
      <c r="N167" s="123">
        <v>9459</v>
      </c>
      <c r="O167" s="123">
        <v>8989</v>
      </c>
      <c r="P167" s="123">
        <v>8334</v>
      </c>
      <c r="Q167" s="123">
        <v>8416</v>
      </c>
      <c r="R167" s="123">
        <v>6342</v>
      </c>
      <c r="S167" s="123">
        <v>6497</v>
      </c>
      <c r="T167" s="123">
        <v>6144</v>
      </c>
      <c r="U167" s="123">
        <v>5847</v>
      </c>
      <c r="V167" s="123">
        <v>5499</v>
      </c>
      <c r="W167" s="123">
        <v>6123</v>
      </c>
      <c r="X167" s="123">
        <v>3941</v>
      </c>
      <c r="Y167" s="123">
        <v>5385</v>
      </c>
      <c r="Z167" s="123">
        <v>4920</v>
      </c>
      <c r="AA167" s="123">
        <v>4703</v>
      </c>
      <c r="AB167" s="123">
        <v>4749</v>
      </c>
      <c r="AC167" s="123">
        <v>5055</v>
      </c>
      <c r="AD167" s="123">
        <v>4319</v>
      </c>
      <c r="AE167" s="123">
        <v>4465</v>
      </c>
      <c r="AF167" s="123">
        <v>4479</v>
      </c>
      <c r="AG167" s="123">
        <v>4216</v>
      </c>
      <c r="AH167" s="123">
        <v>4163</v>
      </c>
      <c r="AI167" s="123">
        <v>3844</v>
      </c>
      <c r="AJ167" s="123">
        <v>3239</v>
      </c>
      <c r="AK167" s="123">
        <v>3466</v>
      </c>
      <c r="AL167" s="123">
        <v>3774</v>
      </c>
      <c r="AM167" s="123">
        <v>3616</v>
      </c>
      <c r="AN167" s="123">
        <v>3432</v>
      </c>
      <c r="AO167" s="123">
        <v>3339</v>
      </c>
      <c r="AP167" s="123">
        <v>2862</v>
      </c>
      <c r="AQ167" s="123">
        <v>2987</v>
      </c>
      <c r="AR167" s="123">
        <v>2932</v>
      </c>
      <c r="AS167" s="123">
        <v>2172</v>
      </c>
      <c r="AT167" s="123">
        <v>1973</v>
      </c>
      <c r="AU167" s="123">
        <v>1955</v>
      </c>
      <c r="AV167" s="123">
        <v>1961</v>
      </c>
      <c r="AW167" s="123">
        <v>1789</v>
      </c>
      <c r="AX167" s="123">
        <v>2021</v>
      </c>
      <c r="AY167" s="123">
        <v>2001</v>
      </c>
      <c r="AZ167" s="123">
        <v>2052</v>
      </c>
      <c r="BA167" s="123">
        <v>1404</v>
      </c>
      <c r="BB167" s="123">
        <v>1349.1079999999999</v>
      </c>
      <c r="BC167" s="123">
        <v>1232.875</v>
      </c>
      <c r="BD167" s="123">
        <v>1145.7729999999999</v>
      </c>
      <c r="BE167" s="123">
        <v>1277.6779999999999</v>
      </c>
      <c r="BF167" s="123">
        <v>1311.184</v>
      </c>
      <c r="BG167" s="123" t="e">
        <v>#REF!</v>
      </c>
    </row>
    <row r="168" spans="1:59" x14ac:dyDescent="0.2">
      <c r="A168" s="16" t="s">
        <v>300</v>
      </c>
      <c r="B168" s="16"/>
      <c r="C168" s="143" t="s">
        <v>251</v>
      </c>
      <c r="D168" s="123">
        <v>820</v>
      </c>
      <c r="E168" s="123">
        <v>784</v>
      </c>
      <c r="F168" s="123">
        <v>796</v>
      </c>
      <c r="G168" s="123">
        <v>899</v>
      </c>
      <c r="H168" s="123">
        <v>1010</v>
      </c>
      <c r="I168" s="123">
        <v>1085</v>
      </c>
      <c r="J168" s="123">
        <v>1056</v>
      </c>
      <c r="K168" s="123">
        <v>1017</v>
      </c>
      <c r="L168" s="123">
        <v>1109</v>
      </c>
      <c r="M168" s="123">
        <v>1171</v>
      </c>
      <c r="N168" s="123">
        <v>1184</v>
      </c>
      <c r="O168" s="123">
        <v>1076</v>
      </c>
      <c r="P168" s="123">
        <v>1052</v>
      </c>
      <c r="Q168" s="123">
        <v>1119</v>
      </c>
      <c r="R168" s="123">
        <v>1045</v>
      </c>
      <c r="S168" s="123">
        <v>1001</v>
      </c>
      <c r="T168" s="123">
        <v>1132</v>
      </c>
      <c r="U168" s="123">
        <v>1105</v>
      </c>
      <c r="V168" s="123">
        <v>1237</v>
      </c>
      <c r="W168" s="123">
        <v>1262</v>
      </c>
      <c r="X168" s="123">
        <v>865</v>
      </c>
      <c r="Y168" s="123">
        <v>963</v>
      </c>
      <c r="Z168" s="123">
        <v>892</v>
      </c>
      <c r="AA168" s="123">
        <v>861</v>
      </c>
      <c r="AB168" s="123">
        <v>784</v>
      </c>
      <c r="AC168" s="123">
        <v>774</v>
      </c>
      <c r="AD168" s="123">
        <v>740</v>
      </c>
      <c r="AE168" s="123">
        <v>794</v>
      </c>
      <c r="AF168" s="123">
        <v>844</v>
      </c>
      <c r="AG168" s="123">
        <v>857</v>
      </c>
      <c r="AH168" s="123">
        <v>780</v>
      </c>
      <c r="AI168" s="123">
        <v>771</v>
      </c>
      <c r="AJ168" s="123">
        <v>731</v>
      </c>
      <c r="AK168" s="123">
        <v>783</v>
      </c>
      <c r="AL168" s="123">
        <v>823</v>
      </c>
      <c r="AM168" s="123">
        <v>838</v>
      </c>
      <c r="AN168" s="123">
        <v>862</v>
      </c>
      <c r="AO168" s="123">
        <v>835</v>
      </c>
      <c r="AP168" s="123">
        <v>823</v>
      </c>
      <c r="AQ168" s="123">
        <v>841</v>
      </c>
      <c r="AR168" s="123">
        <v>546</v>
      </c>
      <c r="AS168" s="123">
        <v>456</v>
      </c>
      <c r="AT168" s="123">
        <v>438</v>
      </c>
      <c r="AU168" s="123">
        <v>467</v>
      </c>
      <c r="AV168" s="123">
        <v>465</v>
      </c>
      <c r="AW168" s="123">
        <v>432</v>
      </c>
      <c r="AX168" s="123">
        <v>504</v>
      </c>
      <c r="AY168" s="123">
        <v>425</v>
      </c>
      <c r="AZ168" s="123">
        <v>401</v>
      </c>
      <c r="BA168" s="123">
        <v>311</v>
      </c>
      <c r="BB168" s="123">
        <v>330.41199999999998</v>
      </c>
      <c r="BC168" s="123">
        <v>331.27199999999999</v>
      </c>
      <c r="BD168" s="123">
        <v>290.33600000000001</v>
      </c>
      <c r="BE168" s="123">
        <v>327.14400000000001</v>
      </c>
      <c r="BF168" s="123">
        <v>325.596</v>
      </c>
      <c r="BG168" s="123" t="e">
        <v>#REF!</v>
      </c>
    </row>
    <row r="169" spans="1:59" x14ac:dyDescent="0.2">
      <c r="A169" s="16" t="s">
        <v>299</v>
      </c>
      <c r="B169" s="16"/>
      <c r="C169" s="16" t="s">
        <v>272</v>
      </c>
      <c r="D169" s="123">
        <f>D167*$C$165</f>
        <v>347253192</v>
      </c>
      <c r="E169" s="123">
        <f t="shared" ref="E169:BA170" si="32">E167*$C$165</f>
        <v>316773288</v>
      </c>
      <c r="F169" s="123">
        <f t="shared" si="32"/>
        <v>300277296</v>
      </c>
      <c r="G169" s="123">
        <f t="shared" si="32"/>
        <v>325858644</v>
      </c>
      <c r="H169" s="123">
        <f t="shared" si="32"/>
        <v>366303132</v>
      </c>
      <c r="I169" s="123">
        <f t="shared" si="32"/>
        <v>396699300</v>
      </c>
      <c r="J169" s="123">
        <f t="shared" si="32"/>
        <v>365633244</v>
      </c>
      <c r="K169" s="123">
        <f t="shared" si="32"/>
        <v>355878000</v>
      </c>
      <c r="L169" s="123">
        <f t="shared" si="32"/>
        <v>382799124</v>
      </c>
      <c r="M169" s="123">
        <f t="shared" si="32"/>
        <v>389749212</v>
      </c>
      <c r="N169" s="123">
        <f t="shared" si="32"/>
        <v>396029412</v>
      </c>
      <c r="O169" s="123">
        <f t="shared" si="32"/>
        <v>376351452</v>
      </c>
      <c r="P169" s="123">
        <f t="shared" si="32"/>
        <v>348927912</v>
      </c>
      <c r="Q169" s="123">
        <f t="shared" si="32"/>
        <v>352361088</v>
      </c>
      <c r="R169" s="123">
        <f t="shared" si="32"/>
        <v>265526856</v>
      </c>
      <c r="S169" s="123">
        <f t="shared" si="32"/>
        <v>272016396</v>
      </c>
      <c r="T169" s="123">
        <f t="shared" si="32"/>
        <v>257236992</v>
      </c>
      <c r="U169" s="123">
        <f t="shared" si="32"/>
        <v>244802196</v>
      </c>
      <c r="V169" s="123">
        <f t="shared" si="32"/>
        <v>230232132</v>
      </c>
      <c r="W169" s="123">
        <f t="shared" si="32"/>
        <v>256357764</v>
      </c>
      <c r="X169" s="123">
        <f t="shared" si="32"/>
        <v>165001788</v>
      </c>
      <c r="Y169" s="123">
        <f t="shared" si="32"/>
        <v>225459180</v>
      </c>
      <c r="Z169" s="123">
        <f t="shared" si="32"/>
        <v>205990560</v>
      </c>
      <c r="AA169" s="123">
        <f t="shared" si="32"/>
        <v>196905204</v>
      </c>
      <c r="AB169" s="123">
        <f t="shared" si="32"/>
        <v>198831132</v>
      </c>
      <c r="AC169" s="123">
        <f t="shared" si="32"/>
        <v>211642740</v>
      </c>
      <c r="AD169" s="123">
        <f t="shared" si="32"/>
        <v>180827892</v>
      </c>
      <c r="AE169" s="123">
        <f t="shared" si="32"/>
        <v>186940620</v>
      </c>
      <c r="AF169" s="123">
        <f t="shared" si="32"/>
        <v>187526772</v>
      </c>
      <c r="AG169" s="123">
        <f t="shared" si="32"/>
        <v>176515488</v>
      </c>
      <c r="AH169" s="123">
        <f t="shared" si="32"/>
        <v>174296484</v>
      </c>
      <c r="AI169" s="123">
        <f t="shared" si="32"/>
        <v>160940592</v>
      </c>
      <c r="AJ169" s="123">
        <f t="shared" si="32"/>
        <v>135610452</v>
      </c>
      <c r="AK169" s="123">
        <f t="shared" si="32"/>
        <v>145114488</v>
      </c>
      <c r="AL169" s="123">
        <f t="shared" si="32"/>
        <v>158009832</v>
      </c>
      <c r="AM169" s="123">
        <f t="shared" si="32"/>
        <v>151394688</v>
      </c>
      <c r="AN169" s="123">
        <f t="shared" si="32"/>
        <v>143690976</v>
      </c>
      <c r="AO169" s="123">
        <f t="shared" si="32"/>
        <v>139797252</v>
      </c>
      <c r="AP169" s="123">
        <f t="shared" si="32"/>
        <v>119826216</v>
      </c>
      <c r="AQ169" s="123">
        <f t="shared" si="32"/>
        <v>125059716</v>
      </c>
      <c r="AR169" s="123">
        <f t="shared" si="32"/>
        <v>122756976</v>
      </c>
      <c r="AS169" s="123">
        <f t="shared" si="32"/>
        <v>90937296</v>
      </c>
      <c r="AT169" s="123">
        <f t="shared" si="32"/>
        <v>82605564</v>
      </c>
      <c r="AU169" s="123">
        <f t="shared" si="32"/>
        <v>81851940</v>
      </c>
      <c r="AV169" s="123">
        <f t="shared" si="32"/>
        <v>82103148</v>
      </c>
      <c r="AW169" s="123">
        <f t="shared" si="32"/>
        <v>74901852</v>
      </c>
      <c r="AX169" s="123">
        <f t="shared" si="32"/>
        <v>84615228</v>
      </c>
      <c r="AY169" s="123">
        <f t="shared" si="32"/>
        <v>83777868</v>
      </c>
      <c r="AZ169" s="123">
        <f t="shared" si="32"/>
        <v>85913136</v>
      </c>
      <c r="BA169" s="123">
        <f t="shared" si="32"/>
        <v>58782672</v>
      </c>
      <c r="BB169" s="123">
        <f>BB167*$C$165</f>
        <v>56484453.743999995</v>
      </c>
      <c r="BC169" s="123">
        <f t="shared" ref="BC169:BG170" si="33">BC167*$C$165</f>
        <v>51618010.5</v>
      </c>
      <c r="BD169" s="123">
        <f t="shared" si="33"/>
        <v>47971223.963999994</v>
      </c>
      <c r="BE169" s="123">
        <f t="shared" si="33"/>
        <v>53493822.503999993</v>
      </c>
      <c r="BF169" s="123">
        <f t="shared" si="33"/>
        <v>54896651.711999997</v>
      </c>
      <c r="BG169" s="123" t="e">
        <f t="shared" si="33"/>
        <v>#REF!</v>
      </c>
    </row>
    <row r="170" spans="1:59" x14ac:dyDescent="0.2">
      <c r="A170" s="16" t="s">
        <v>300</v>
      </c>
      <c r="B170" s="16"/>
      <c r="C170" s="16" t="s">
        <v>272</v>
      </c>
      <c r="D170" s="123">
        <f>D168*$C$165</f>
        <v>34331760</v>
      </c>
      <c r="E170" s="123">
        <f t="shared" si="32"/>
        <v>32824512</v>
      </c>
      <c r="F170" s="123">
        <f t="shared" si="32"/>
        <v>33326928</v>
      </c>
      <c r="G170" s="123">
        <f t="shared" si="32"/>
        <v>37639332</v>
      </c>
      <c r="H170" s="123">
        <f t="shared" si="32"/>
        <v>42286680</v>
      </c>
      <c r="I170" s="123">
        <f t="shared" si="32"/>
        <v>45426780</v>
      </c>
      <c r="J170" s="123">
        <f t="shared" si="32"/>
        <v>44212608</v>
      </c>
      <c r="K170" s="123">
        <f t="shared" si="32"/>
        <v>42579756</v>
      </c>
      <c r="L170" s="123">
        <f t="shared" si="32"/>
        <v>46431612</v>
      </c>
      <c r="M170" s="123">
        <f t="shared" si="32"/>
        <v>49027428</v>
      </c>
      <c r="N170" s="123">
        <f t="shared" si="32"/>
        <v>49571712</v>
      </c>
      <c r="O170" s="123">
        <f t="shared" si="32"/>
        <v>45049968</v>
      </c>
      <c r="P170" s="123">
        <f t="shared" si="32"/>
        <v>44045136</v>
      </c>
      <c r="Q170" s="123">
        <f t="shared" si="32"/>
        <v>46850292</v>
      </c>
      <c r="R170" s="123">
        <f t="shared" si="32"/>
        <v>43752060</v>
      </c>
      <c r="S170" s="123">
        <f t="shared" si="32"/>
        <v>41909868</v>
      </c>
      <c r="T170" s="123">
        <f t="shared" si="32"/>
        <v>47394576</v>
      </c>
      <c r="U170" s="123">
        <f t="shared" si="32"/>
        <v>46264140</v>
      </c>
      <c r="V170" s="123">
        <f t="shared" si="32"/>
        <v>51790716</v>
      </c>
      <c r="W170" s="123">
        <f t="shared" si="32"/>
        <v>52837416</v>
      </c>
      <c r="X170" s="123">
        <f t="shared" si="32"/>
        <v>36215820</v>
      </c>
      <c r="Y170" s="123">
        <f t="shared" si="32"/>
        <v>40318884</v>
      </c>
      <c r="Z170" s="123">
        <f t="shared" si="32"/>
        <v>37346256</v>
      </c>
      <c r="AA170" s="123">
        <f t="shared" si="32"/>
        <v>36048348</v>
      </c>
      <c r="AB170" s="123">
        <f t="shared" si="32"/>
        <v>32824512</v>
      </c>
      <c r="AC170" s="123">
        <f t="shared" si="32"/>
        <v>32405832</v>
      </c>
      <c r="AD170" s="123">
        <f t="shared" si="32"/>
        <v>30982320</v>
      </c>
      <c r="AE170" s="123">
        <f t="shared" si="32"/>
        <v>33243192</v>
      </c>
      <c r="AF170" s="123">
        <f t="shared" si="32"/>
        <v>35336592</v>
      </c>
      <c r="AG170" s="123">
        <f t="shared" si="32"/>
        <v>35880876</v>
      </c>
      <c r="AH170" s="123">
        <f t="shared" si="32"/>
        <v>32657040</v>
      </c>
      <c r="AI170" s="123">
        <f t="shared" si="32"/>
        <v>32280228</v>
      </c>
      <c r="AJ170" s="123">
        <f t="shared" si="32"/>
        <v>30605508</v>
      </c>
      <c r="AK170" s="123">
        <f t="shared" si="32"/>
        <v>32782644</v>
      </c>
      <c r="AL170" s="123">
        <f t="shared" si="32"/>
        <v>34457364</v>
      </c>
      <c r="AM170" s="123">
        <f t="shared" si="32"/>
        <v>35085384</v>
      </c>
      <c r="AN170" s="123">
        <f t="shared" si="32"/>
        <v>36090216</v>
      </c>
      <c r="AO170" s="123">
        <f t="shared" si="32"/>
        <v>34959780</v>
      </c>
      <c r="AP170" s="123">
        <f t="shared" si="32"/>
        <v>34457364</v>
      </c>
      <c r="AQ170" s="123">
        <f t="shared" si="32"/>
        <v>35210988</v>
      </c>
      <c r="AR170" s="123">
        <f t="shared" si="32"/>
        <v>22859928</v>
      </c>
      <c r="AS170" s="123">
        <f t="shared" si="32"/>
        <v>19091808</v>
      </c>
      <c r="AT170" s="123">
        <f t="shared" si="32"/>
        <v>18338184</v>
      </c>
      <c r="AU170" s="123">
        <f t="shared" si="32"/>
        <v>19552356</v>
      </c>
      <c r="AV170" s="123">
        <f t="shared" si="32"/>
        <v>19468620</v>
      </c>
      <c r="AW170" s="123">
        <f t="shared" si="32"/>
        <v>18086976</v>
      </c>
      <c r="AX170" s="123">
        <f t="shared" si="32"/>
        <v>21101472</v>
      </c>
      <c r="AY170" s="123">
        <f t="shared" si="32"/>
        <v>17793900</v>
      </c>
      <c r="AZ170" s="123">
        <f t="shared" si="32"/>
        <v>16789068</v>
      </c>
      <c r="BA170" s="123">
        <f t="shared" si="32"/>
        <v>13020948</v>
      </c>
      <c r="BB170" s="123">
        <f>BB168*$C$165</f>
        <v>13833689.615999999</v>
      </c>
      <c r="BC170" s="123">
        <f t="shared" si="33"/>
        <v>13869696.095999999</v>
      </c>
      <c r="BD170" s="123">
        <f t="shared" si="33"/>
        <v>12155787.648</v>
      </c>
      <c r="BE170" s="123">
        <f t="shared" si="33"/>
        <v>13696864.992000001</v>
      </c>
      <c r="BF170" s="123">
        <f t="shared" si="33"/>
        <v>13632053.328</v>
      </c>
      <c r="BG170" s="123" t="e">
        <f t="shared" si="33"/>
        <v>#REF!</v>
      </c>
    </row>
    <row r="171" spans="1:59" x14ac:dyDescent="0.2">
      <c r="A171" s="16" t="s">
        <v>255</v>
      </c>
      <c r="B171" s="16"/>
      <c r="C171" s="16" t="s">
        <v>272</v>
      </c>
      <c r="D171" s="123">
        <f>D169+D170</f>
        <v>381584952</v>
      </c>
      <c r="E171" s="123">
        <f t="shared" ref="E171:BA171" si="34">E169+E170</f>
        <v>349597800</v>
      </c>
      <c r="F171" s="123">
        <f t="shared" si="34"/>
        <v>333604224</v>
      </c>
      <c r="G171" s="123">
        <f t="shared" si="34"/>
        <v>363497976</v>
      </c>
      <c r="H171" s="123">
        <f t="shared" si="34"/>
        <v>408589812</v>
      </c>
      <c r="I171" s="123">
        <f t="shared" si="34"/>
        <v>442126080</v>
      </c>
      <c r="J171" s="123">
        <f t="shared" si="34"/>
        <v>409845852</v>
      </c>
      <c r="K171" s="123">
        <f t="shared" si="34"/>
        <v>398457756</v>
      </c>
      <c r="L171" s="123">
        <f t="shared" si="34"/>
        <v>429230736</v>
      </c>
      <c r="M171" s="123">
        <f t="shared" si="34"/>
        <v>438776640</v>
      </c>
      <c r="N171" s="123">
        <f t="shared" si="34"/>
        <v>445601124</v>
      </c>
      <c r="O171" s="123">
        <f t="shared" si="34"/>
        <v>421401420</v>
      </c>
      <c r="P171" s="123">
        <f t="shared" si="34"/>
        <v>392973048</v>
      </c>
      <c r="Q171" s="123">
        <f t="shared" si="34"/>
        <v>399211380</v>
      </c>
      <c r="R171" s="123">
        <f t="shared" si="34"/>
        <v>309278916</v>
      </c>
      <c r="S171" s="123">
        <f t="shared" si="34"/>
        <v>313926264</v>
      </c>
      <c r="T171" s="123">
        <f t="shared" si="34"/>
        <v>304631568</v>
      </c>
      <c r="U171" s="123">
        <f t="shared" si="34"/>
        <v>291066336</v>
      </c>
      <c r="V171" s="123">
        <f t="shared" si="34"/>
        <v>282022848</v>
      </c>
      <c r="W171" s="123">
        <f t="shared" si="34"/>
        <v>309195180</v>
      </c>
      <c r="X171" s="123">
        <f t="shared" si="34"/>
        <v>201217608</v>
      </c>
      <c r="Y171" s="123">
        <f t="shared" si="34"/>
        <v>265778064</v>
      </c>
      <c r="Z171" s="123">
        <f t="shared" si="34"/>
        <v>243336816</v>
      </c>
      <c r="AA171" s="123">
        <f t="shared" si="34"/>
        <v>232953552</v>
      </c>
      <c r="AB171" s="123">
        <f t="shared" si="34"/>
        <v>231655644</v>
      </c>
      <c r="AC171" s="123">
        <f t="shared" si="34"/>
        <v>244048572</v>
      </c>
      <c r="AD171" s="123">
        <f t="shared" si="34"/>
        <v>211810212</v>
      </c>
      <c r="AE171" s="123">
        <f t="shared" si="34"/>
        <v>220183812</v>
      </c>
      <c r="AF171" s="123">
        <f t="shared" si="34"/>
        <v>222863364</v>
      </c>
      <c r="AG171" s="123">
        <f t="shared" si="34"/>
        <v>212396364</v>
      </c>
      <c r="AH171" s="123">
        <f t="shared" si="34"/>
        <v>206953524</v>
      </c>
      <c r="AI171" s="123">
        <f t="shared" si="34"/>
        <v>193220820</v>
      </c>
      <c r="AJ171" s="123">
        <f t="shared" si="34"/>
        <v>166215960</v>
      </c>
      <c r="AK171" s="123">
        <f t="shared" si="34"/>
        <v>177897132</v>
      </c>
      <c r="AL171" s="123">
        <f t="shared" si="34"/>
        <v>192467196</v>
      </c>
      <c r="AM171" s="123">
        <f t="shared" si="34"/>
        <v>186480072</v>
      </c>
      <c r="AN171" s="123">
        <f t="shared" si="34"/>
        <v>179781192</v>
      </c>
      <c r="AO171" s="123">
        <f t="shared" si="34"/>
        <v>174757032</v>
      </c>
      <c r="AP171" s="123">
        <f t="shared" si="34"/>
        <v>154283580</v>
      </c>
      <c r="AQ171" s="123">
        <f t="shared" si="34"/>
        <v>160270704</v>
      </c>
      <c r="AR171" s="123">
        <f t="shared" si="34"/>
        <v>145616904</v>
      </c>
      <c r="AS171" s="123">
        <f t="shared" si="34"/>
        <v>110029104</v>
      </c>
      <c r="AT171" s="123">
        <f t="shared" si="34"/>
        <v>100943748</v>
      </c>
      <c r="AU171" s="123">
        <f t="shared" si="34"/>
        <v>101404296</v>
      </c>
      <c r="AV171" s="123">
        <f t="shared" si="34"/>
        <v>101571768</v>
      </c>
      <c r="AW171" s="123">
        <f t="shared" si="34"/>
        <v>92988828</v>
      </c>
      <c r="AX171" s="123">
        <f t="shared" si="34"/>
        <v>105716700</v>
      </c>
      <c r="AY171" s="123">
        <f t="shared" si="34"/>
        <v>101571768</v>
      </c>
      <c r="AZ171" s="123">
        <f t="shared" si="34"/>
        <v>102702204</v>
      </c>
      <c r="BA171" s="123">
        <f t="shared" si="34"/>
        <v>71803620</v>
      </c>
      <c r="BB171" s="123">
        <f t="shared" ref="BB171:BG171" si="35">BB169+BB170</f>
        <v>70318143.359999999</v>
      </c>
      <c r="BC171" s="123">
        <f t="shared" si="35"/>
        <v>65487706.596000001</v>
      </c>
      <c r="BD171" s="123">
        <f t="shared" si="35"/>
        <v>60127011.611999996</v>
      </c>
      <c r="BE171" s="123">
        <f t="shared" si="35"/>
        <v>67190687.495999992</v>
      </c>
      <c r="BF171" s="123">
        <f t="shared" si="35"/>
        <v>68528705.039999992</v>
      </c>
      <c r="BG171" s="123" t="e">
        <f t="shared" si="35"/>
        <v>#REF!</v>
      </c>
    </row>
    <row r="172" spans="1:59" x14ac:dyDescent="0.2">
      <c r="C172" s="16" t="s">
        <v>301</v>
      </c>
      <c r="D172" s="38">
        <f>D171/D161/1000000</f>
        <v>18.673473031035599</v>
      </c>
      <c r="E172" s="38">
        <f t="shared" ref="E172:BA172" si="36">E171/E161/1000000</f>
        <v>17.121368542715533</v>
      </c>
      <c r="F172" s="38">
        <f t="shared" si="36"/>
        <v>17.622950961695921</v>
      </c>
      <c r="G172" s="38">
        <f t="shared" si="36"/>
        <v>17.291888513079591</v>
      </c>
      <c r="H172" s="38">
        <f t="shared" si="36"/>
        <v>16.474000669298164</v>
      </c>
      <c r="I172" s="38">
        <f t="shared" si="36"/>
        <v>17.181154306498996</v>
      </c>
      <c r="J172" s="38">
        <f t="shared" si="36"/>
        <v>17.341659840227475</v>
      </c>
      <c r="K172" s="38">
        <f t="shared" si="36"/>
        <v>17.138115424648817</v>
      </c>
      <c r="L172" s="38">
        <f t="shared" si="36"/>
        <v>17.036751659098844</v>
      </c>
      <c r="M172" s="38">
        <f t="shared" si="36"/>
        <v>16.782045162474759</v>
      </c>
      <c r="N172" s="38">
        <f t="shared" si="36"/>
        <v>15.93196481819157</v>
      </c>
      <c r="O172" s="38">
        <f t="shared" si="36"/>
        <v>17.645812797567949</v>
      </c>
      <c r="P172" s="38">
        <f t="shared" si="36"/>
        <v>15.697385107632329</v>
      </c>
      <c r="Q172" s="38">
        <f t="shared" si="36"/>
        <v>15.1652432561797</v>
      </c>
      <c r="R172" s="38">
        <f t="shared" si="36"/>
        <v>13.960598726172151</v>
      </c>
      <c r="S172" s="38">
        <f t="shared" si="36"/>
        <v>15.640165007622635</v>
      </c>
      <c r="T172" s="38">
        <f t="shared" si="36"/>
        <v>13.689952813654381</v>
      </c>
      <c r="U172" s="38">
        <f t="shared" si="36"/>
        <v>14.27453512893196</v>
      </c>
      <c r="V172" s="38">
        <f t="shared" si="36"/>
        <v>13.892819570539755</v>
      </c>
      <c r="W172" s="38">
        <f t="shared" si="36"/>
        <v>14.420408087120771</v>
      </c>
      <c r="X172" s="38">
        <f t="shared" si="36"/>
        <v>17.858547123090712</v>
      </c>
      <c r="Y172" s="38">
        <f t="shared" si="36"/>
        <v>17.067251290745162</v>
      </c>
      <c r="Z172" s="38">
        <f t="shared" si="36"/>
        <v>17.756108695017659</v>
      </c>
      <c r="AA172" s="38">
        <f t="shared" si="36"/>
        <v>15.544330326162386</v>
      </c>
      <c r="AB172" s="38">
        <f t="shared" si="36"/>
        <v>15.320127240261888</v>
      </c>
      <c r="AC172" s="38">
        <f t="shared" si="36"/>
        <v>15.522842150121804</v>
      </c>
      <c r="AD172" s="38">
        <f t="shared" si="36"/>
        <v>14.384394702886247</v>
      </c>
      <c r="AE172" s="38">
        <f t="shared" si="36"/>
        <v>12.644286510046689</v>
      </c>
      <c r="AF172" s="38">
        <f t="shared" si="36"/>
        <v>11.760599683377309</v>
      </c>
      <c r="AG172" s="38">
        <f t="shared" si="36"/>
        <v>11.333911280209607</v>
      </c>
      <c r="AH172" s="38">
        <f t="shared" si="36"/>
        <v>11.600078696463703</v>
      </c>
      <c r="AI172" s="38">
        <f t="shared" si="36"/>
        <v>11.728549749915016</v>
      </c>
      <c r="AJ172" s="38">
        <f t="shared" si="36"/>
        <v>10.252713130478229</v>
      </c>
      <c r="AK172" s="38">
        <f t="shared" si="36"/>
        <v>10.700772465067038</v>
      </c>
      <c r="AL172" s="38">
        <f t="shared" si="36"/>
        <v>11.134410672343773</v>
      </c>
      <c r="AM172" s="38">
        <f t="shared" si="36"/>
        <v>10.593291826671816</v>
      </c>
      <c r="AN172" s="38">
        <f t="shared" si="36"/>
        <v>9.9924305256112564</v>
      </c>
      <c r="AO172" s="38">
        <f t="shared" si="36"/>
        <v>9.4460707548444649</v>
      </c>
      <c r="AP172" s="38">
        <f t="shared" si="36"/>
        <v>8.9104115523565781</v>
      </c>
      <c r="AQ172" s="38">
        <f t="shared" si="36"/>
        <v>9.8351150541401466</v>
      </c>
      <c r="AR172" s="38">
        <f t="shared" si="36"/>
        <v>9.6087517120200747</v>
      </c>
      <c r="AS172" s="38">
        <f t="shared" si="36"/>
        <v>8.1246661645474276</v>
      </c>
      <c r="AT172" s="38">
        <f t="shared" si="36"/>
        <v>8.6519902567156066</v>
      </c>
      <c r="AU172" s="38">
        <f t="shared" si="36"/>
        <v>7.6427585330534935</v>
      </c>
      <c r="AV172" s="38">
        <f t="shared" si="36"/>
        <v>7.3785917341597136</v>
      </c>
      <c r="AW172" s="38">
        <f t="shared" si="36"/>
        <v>7.0240028437788142</v>
      </c>
      <c r="AX172" s="38">
        <f t="shared" si="36"/>
        <v>7.6027831715210361</v>
      </c>
      <c r="AY172" s="38">
        <f t="shared" si="36"/>
        <v>7.0575158421345199</v>
      </c>
      <c r="AZ172" s="38">
        <f t="shared" si="36"/>
        <v>7.5957550477035713</v>
      </c>
      <c r="BA172" s="38">
        <f t="shared" si="36"/>
        <v>7.1269101736972713</v>
      </c>
      <c r="BB172" s="38">
        <f t="shared" ref="BB172:BG172" si="37">BB171/BB161/1000000</f>
        <v>7.2433192583436341</v>
      </c>
      <c r="BC172" s="38">
        <f t="shared" si="37"/>
        <v>6.9094436163747623</v>
      </c>
      <c r="BD172" s="38">
        <f t="shared" si="37"/>
        <v>6.3291591170526313</v>
      </c>
      <c r="BE172" s="38">
        <f t="shared" si="37"/>
        <v>5.6941260589830494</v>
      </c>
      <c r="BF172" s="38">
        <f t="shared" si="37"/>
        <v>5.6171069704918031</v>
      </c>
      <c r="BG172" s="38" t="e">
        <f t="shared" si="37"/>
        <v>#REF!</v>
      </c>
    </row>
    <row r="173" spans="1:59" x14ac:dyDescent="0.2">
      <c r="A173" s="133" t="s">
        <v>302</v>
      </c>
      <c r="B173" s="133"/>
      <c r="C173" s="16" t="s">
        <v>303</v>
      </c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>
        <v>22.8</v>
      </c>
      <c r="AI173" s="137">
        <v>22.6</v>
      </c>
      <c r="AJ173" s="137">
        <v>22.4</v>
      </c>
      <c r="AK173" s="137">
        <v>22.2</v>
      </c>
      <c r="AL173" s="137">
        <v>22</v>
      </c>
      <c r="AM173" s="137">
        <v>21.8</v>
      </c>
      <c r="AN173" s="137">
        <v>21.6</v>
      </c>
      <c r="AO173" s="137">
        <v>21.4</v>
      </c>
      <c r="AP173" s="137">
        <v>21.2</v>
      </c>
      <c r="AQ173" s="137">
        <v>21</v>
      </c>
      <c r="AR173" s="137">
        <v>20.8</v>
      </c>
      <c r="AS173" s="137">
        <v>20.6</v>
      </c>
      <c r="AT173" s="137">
        <v>20.399999999999999</v>
      </c>
      <c r="AU173" s="137">
        <v>20.2</v>
      </c>
      <c r="AV173" s="137">
        <v>20</v>
      </c>
      <c r="AW173" s="137">
        <v>19.8</v>
      </c>
      <c r="AX173" s="137">
        <v>19.600000000000001</v>
      </c>
      <c r="AY173" s="137">
        <v>19.399999999999999</v>
      </c>
      <c r="AZ173" s="137">
        <v>19.2</v>
      </c>
      <c r="BA173" s="137">
        <v>19</v>
      </c>
      <c r="BB173" s="137">
        <v>18.8</v>
      </c>
      <c r="BC173" s="137">
        <v>18.600000000000001</v>
      </c>
      <c r="BD173" s="137">
        <v>18.399999999999999</v>
      </c>
      <c r="BE173" s="137">
        <v>18.2</v>
      </c>
      <c r="BF173" s="137">
        <v>18</v>
      </c>
      <c r="BG173" s="137">
        <v>17.8</v>
      </c>
    </row>
    <row r="174" spans="1:59" x14ac:dyDescent="0.2">
      <c r="A174" s="16" t="s">
        <v>304</v>
      </c>
      <c r="B174" s="16"/>
      <c r="C174" s="16" t="s">
        <v>303</v>
      </c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135">
        <f>AH173-AH172</f>
        <v>11.199921303536298</v>
      </c>
      <c r="AI174" s="135">
        <f t="shared" ref="AI174:BA174" si="38">AI173-AI172</f>
        <v>10.871450250084985</v>
      </c>
      <c r="AJ174" s="135">
        <f t="shared" si="38"/>
        <v>12.14728686952177</v>
      </c>
      <c r="AK174" s="135">
        <f t="shared" si="38"/>
        <v>11.499227534932961</v>
      </c>
      <c r="AL174" s="135">
        <f t="shared" si="38"/>
        <v>10.865589327656227</v>
      </c>
      <c r="AM174" s="135">
        <f t="shared" si="38"/>
        <v>11.206708173328185</v>
      </c>
      <c r="AN174" s="135">
        <f t="shared" si="38"/>
        <v>11.607569474388745</v>
      </c>
      <c r="AO174" s="135">
        <f t="shared" si="38"/>
        <v>11.953929245155534</v>
      </c>
      <c r="AP174" s="135">
        <f t="shared" si="38"/>
        <v>12.289588447643421</v>
      </c>
      <c r="AQ174" s="135">
        <f t="shared" si="38"/>
        <v>11.164884945859853</v>
      </c>
      <c r="AR174" s="135">
        <f t="shared" si="38"/>
        <v>11.191248287979926</v>
      </c>
      <c r="AS174" s="135">
        <f t="shared" si="38"/>
        <v>12.475333835452574</v>
      </c>
      <c r="AT174" s="135">
        <f t="shared" si="38"/>
        <v>11.748009743284392</v>
      </c>
      <c r="AU174" s="135">
        <f t="shared" si="38"/>
        <v>12.557241466946506</v>
      </c>
      <c r="AV174" s="135">
        <f t="shared" si="38"/>
        <v>12.621408265840287</v>
      </c>
      <c r="AW174" s="135">
        <f t="shared" si="38"/>
        <v>12.775997156221187</v>
      </c>
      <c r="AX174" s="135">
        <f t="shared" si="38"/>
        <v>11.997216828478965</v>
      </c>
      <c r="AY174" s="135">
        <f t="shared" si="38"/>
        <v>12.342484157865478</v>
      </c>
      <c r="AZ174" s="135">
        <f t="shared" si="38"/>
        <v>11.604244952296428</v>
      </c>
      <c r="BA174" s="135">
        <f t="shared" si="38"/>
        <v>11.873089826302728</v>
      </c>
      <c r="BB174" s="135">
        <f t="shared" ref="BB174:BG174" si="39">BB173-BB172</f>
        <v>11.556680741656367</v>
      </c>
      <c r="BC174" s="135">
        <f t="shared" si="39"/>
        <v>11.690556383625239</v>
      </c>
      <c r="BD174" s="135">
        <f t="shared" si="39"/>
        <v>12.070840882947367</v>
      </c>
      <c r="BE174" s="135">
        <f t="shared" si="39"/>
        <v>12.505873941016951</v>
      </c>
      <c r="BF174" s="135">
        <f t="shared" si="39"/>
        <v>12.382893029508196</v>
      </c>
      <c r="BG174" s="135" t="e">
        <f t="shared" si="39"/>
        <v>#REF!</v>
      </c>
    </row>
    <row r="175" spans="1:59" x14ac:dyDescent="0.2">
      <c r="C175" s="16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</row>
    <row r="176" spans="1:59" x14ac:dyDescent="0.2">
      <c r="C176" s="16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</row>
    <row r="177" spans="4:7" x14ac:dyDescent="0.2">
      <c r="D177" s="123"/>
      <c r="E177" s="123"/>
      <c r="F177" s="123"/>
      <c r="G177" s="123"/>
    </row>
    <row r="178" spans="4:7" x14ac:dyDescent="0.2">
      <c r="D178" s="123"/>
      <c r="E178" s="123"/>
      <c r="F178" s="123"/>
      <c r="G178" s="123"/>
    </row>
    <row r="179" spans="4:7" x14ac:dyDescent="0.2">
      <c r="D179" s="123"/>
      <c r="E179" s="123"/>
      <c r="F179" s="123"/>
      <c r="G179" s="123"/>
    </row>
    <row r="180" spans="4:7" x14ac:dyDescent="0.2">
      <c r="D180" s="123"/>
      <c r="E180" s="123"/>
      <c r="F180" s="123"/>
      <c r="G180" s="123"/>
    </row>
    <row r="181" spans="4:7" x14ac:dyDescent="0.2">
      <c r="D181" s="123"/>
      <c r="E181" s="123"/>
      <c r="F181" s="123"/>
      <c r="G181" s="123"/>
    </row>
    <row r="182" spans="4:7" x14ac:dyDescent="0.2">
      <c r="D182" s="123"/>
      <c r="E182" s="123"/>
      <c r="F182" s="123"/>
      <c r="G182" s="123"/>
    </row>
    <row r="183" spans="4:7" x14ac:dyDescent="0.2">
      <c r="D183" s="123"/>
      <c r="E183" s="123"/>
      <c r="F183" s="123"/>
      <c r="G183" s="123"/>
    </row>
    <row r="184" spans="4:7" x14ac:dyDescent="0.2">
      <c r="D184" s="123"/>
      <c r="E184" s="123"/>
      <c r="F184" s="123"/>
      <c r="G184" s="123"/>
    </row>
    <row r="185" spans="4:7" x14ac:dyDescent="0.2">
      <c r="D185" s="123"/>
      <c r="E185" s="123"/>
      <c r="F185" s="123"/>
      <c r="G185" s="123"/>
    </row>
    <row r="186" spans="4:7" x14ac:dyDescent="0.2">
      <c r="D186" s="123"/>
      <c r="E186" s="123"/>
      <c r="F186" s="123"/>
      <c r="G186" s="123"/>
    </row>
    <row r="187" spans="4:7" x14ac:dyDescent="0.2">
      <c r="D187" s="123"/>
      <c r="E187" s="123"/>
      <c r="F187" s="123"/>
      <c r="G187" s="123"/>
    </row>
    <row r="188" spans="4:7" x14ac:dyDescent="0.2">
      <c r="D188" s="123"/>
      <c r="E188" s="123"/>
      <c r="F188" s="123"/>
      <c r="G188" s="123"/>
    </row>
    <row r="189" spans="4:7" x14ac:dyDescent="0.2">
      <c r="D189" s="123"/>
      <c r="E189" s="123"/>
      <c r="F189" s="123"/>
      <c r="G189" s="123"/>
    </row>
    <row r="190" spans="4:7" x14ac:dyDescent="0.2">
      <c r="D190" s="123"/>
      <c r="E190" s="123"/>
      <c r="F190" s="123"/>
      <c r="G190" s="123"/>
    </row>
    <row r="191" spans="4:7" x14ac:dyDescent="0.2">
      <c r="D191" s="123"/>
      <c r="E191" s="123"/>
      <c r="F191" s="123"/>
      <c r="G191" s="123"/>
    </row>
    <row r="192" spans="4:7" x14ac:dyDescent="0.2">
      <c r="D192" s="123"/>
      <c r="E192" s="123"/>
      <c r="F192" s="123"/>
      <c r="G192" s="123"/>
    </row>
    <row r="193" spans="1:26" x14ac:dyDescent="0.2">
      <c r="D193" s="123"/>
      <c r="E193" s="123"/>
      <c r="F193" s="123"/>
      <c r="G193" s="123"/>
    </row>
    <row r="194" spans="1:26" x14ac:dyDescent="0.2">
      <c r="D194" s="123"/>
      <c r="E194" s="123"/>
      <c r="F194" s="123"/>
      <c r="G194" s="123"/>
    </row>
    <row r="195" spans="1:26" x14ac:dyDescent="0.2">
      <c r="D195" s="123"/>
      <c r="E195" s="123"/>
      <c r="F195" s="123"/>
      <c r="G195" s="123"/>
    </row>
    <row r="196" spans="1:26" x14ac:dyDescent="0.2">
      <c r="D196" s="123"/>
      <c r="E196" s="123"/>
      <c r="F196" s="123"/>
      <c r="G196" s="123"/>
    </row>
    <row r="197" spans="1:26" x14ac:dyDescent="0.2">
      <c r="D197" s="123"/>
      <c r="E197" s="123"/>
      <c r="F197" s="123"/>
      <c r="G197" s="123"/>
    </row>
    <row r="198" spans="1:26" x14ac:dyDescent="0.2">
      <c r="D198" s="123"/>
      <c r="E198" s="123"/>
      <c r="F198" s="123"/>
      <c r="G198" s="123"/>
    </row>
    <row r="199" spans="1:26" x14ac:dyDescent="0.2">
      <c r="D199" s="123"/>
      <c r="E199" s="123"/>
      <c r="F199" s="123"/>
      <c r="G199" s="123"/>
    </row>
    <row r="200" spans="1:26" x14ac:dyDescent="0.2">
      <c r="D200" s="123"/>
      <c r="E200" s="123"/>
      <c r="F200" s="123"/>
      <c r="G200" s="123"/>
    </row>
    <row r="201" spans="1:26" x14ac:dyDescent="0.2">
      <c r="D201" s="123"/>
      <c r="E201" s="123"/>
      <c r="F201" s="123"/>
      <c r="G201" s="123"/>
    </row>
    <row r="202" spans="1:26" x14ac:dyDescent="0.2">
      <c r="C202" s="16" t="s">
        <v>305</v>
      </c>
      <c r="D202" s="16" t="s">
        <v>306</v>
      </c>
      <c r="E202" s="15">
        <v>1960</v>
      </c>
      <c r="F202" s="15">
        <v>1961</v>
      </c>
      <c r="G202" s="15">
        <v>1962</v>
      </c>
      <c r="H202" s="15">
        <v>1963</v>
      </c>
      <c r="I202" s="15">
        <v>1964</v>
      </c>
      <c r="J202" s="15">
        <v>1965</v>
      </c>
      <c r="K202" s="15">
        <v>1971</v>
      </c>
      <c r="L202" s="15">
        <v>1972</v>
      </c>
      <c r="M202" s="15">
        <v>1973</v>
      </c>
      <c r="N202" s="15">
        <v>1974</v>
      </c>
      <c r="O202" s="125" t="s">
        <v>307</v>
      </c>
      <c r="Q202" s="15">
        <v>1960</v>
      </c>
      <c r="R202" s="15">
        <v>1961</v>
      </c>
      <c r="S202" s="15">
        <v>1962</v>
      </c>
      <c r="T202" s="15">
        <v>1963</v>
      </c>
      <c r="U202" s="15">
        <v>1964</v>
      </c>
      <c r="V202" s="15">
        <v>1965</v>
      </c>
      <c r="W202" s="15">
        <v>1971</v>
      </c>
      <c r="X202" s="15">
        <v>1972</v>
      </c>
      <c r="Y202" s="15">
        <v>1973</v>
      </c>
      <c r="Z202" s="15">
        <v>1974</v>
      </c>
    </row>
    <row r="203" spans="1:26" x14ac:dyDescent="0.2">
      <c r="A203" s="16" t="s">
        <v>308</v>
      </c>
      <c r="B203" s="16"/>
      <c r="C203" s="16" t="s">
        <v>309</v>
      </c>
      <c r="D203" s="16" t="s">
        <v>310</v>
      </c>
      <c r="E203" s="10">
        <v>3591.6</v>
      </c>
      <c r="F203" s="10">
        <v>3053.7</v>
      </c>
      <c r="G203" s="10">
        <v>2461.6</v>
      </c>
      <c r="H203" s="10">
        <v>2246</v>
      </c>
      <c r="I203" s="123">
        <v>1996</v>
      </c>
      <c r="J203" s="123">
        <v>1599.2</v>
      </c>
      <c r="K203" s="123">
        <v>495.9</v>
      </c>
      <c r="L203" s="123">
        <v>285.60000000000002</v>
      </c>
      <c r="M203" s="123">
        <v>271.60000000000002</v>
      </c>
      <c r="N203" s="123">
        <v>217.3</v>
      </c>
      <c r="O203" s="150">
        <v>29.1</v>
      </c>
      <c r="P203" s="129" t="s">
        <v>272</v>
      </c>
      <c r="Q203" s="123">
        <f t="shared" ref="Q203:Z213" si="40">E203*$O203</f>
        <v>104515.56</v>
      </c>
      <c r="R203" s="123">
        <f t="shared" si="40"/>
        <v>88862.67</v>
      </c>
      <c r="S203" s="123">
        <f t="shared" si="40"/>
        <v>71632.56</v>
      </c>
      <c r="T203" s="123">
        <f t="shared" si="40"/>
        <v>65358.600000000006</v>
      </c>
      <c r="U203" s="123">
        <f t="shared" si="40"/>
        <v>58083.600000000006</v>
      </c>
      <c r="V203" s="123">
        <f t="shared" si="40"/>
        <v>46536.72</v>
      </c>
      <c r="W203" s="123">
        <f t="shared" si="40"/>
        <v>14430.69</v>
      </c>
      <c r="X203" s="123">
        <f t="shared" si="40"/>
        <v>8310.9600000000009</v>
      </c>
      <c r="Y203" s="123">
        <f t="shared" si="40"/>
        <v>7903.5600000000013</v>
      </c>
      <c r="Z203" s="123">
        <f t="shared" si="40"/>
        <v>6323.43</v>
      </c>
    </row>
    <row r="204" spans="1:26" x14ac:dyDescent="0.2">
      <c r="A204" s="16" t="s">
        <v>311</v>
      </c>
      <c r="B204" s="16"/>
      <c r="C204" s="16" t="s">
        <v>309</v>
      </c>
      <c r="D204" s="16" t="s">
        <v>310</v>
      </c>
      <c r="E204" s="10">
        <v>13350.8</v>
      </c>
      <c r="F204" s="10">
        <v>12360.4</v>
      </c>
      <c r="G204" s="10">
        <v>10871.2</v>
      </c>
      <c r="H204" s="10">
        <v>10758.5</v>
      </c>
      <c r="I204" s="123">
        <v>12364</v>
      </c>
      <c r="J204" s="123">
        <v>12217.4</v>
      </c>
      <c r="K204" s="123">
        <v>9522.7999999999993</v>
      </c>
      <c r="L204" s="123">
        <v>8984.1</v>
      </c>
      <c r="M204" s="123">
        <v>10025.6</v>
      </c>
      <c r="N204" s="123">
        <v>8529</v>
      </c>
      <c r="O204" s="150">
        <v>28</v>
      </c>
      <c r="P204" s="129" t="s">
        <v>272</v>
      </c>
      <c r="Q204" s="123">
        <f t="shared" si="40"/>
        <v>373822.39999999997</v>
      </c>
      <c r="R204" s="123">
        <f t="shared" si="40"/>
        <v>346091.2</v>
      </c>
      <c r="S204" s="123">
        <f t="shared" si="40"/>
        <v>304393.60000000003</v>
      </c>
      <c r="T204" s="123">
        <f t="shared" si="40"/>
        <v>301238</v>
      </c>
      <c r="U204" s="123">
        <f t="shared" si="40"/>
        <v>346192</v>
      </c>
      <c r="V204" s="123">
        <f t="shared" si="40"/>
        <v>342087.2</v>
      </c>
      <c r="W204" s="123">
        <f t="shared" si="40"/>
        <v>266638.39999999997</v>
      </c>
      <c r="X204" s="123">
        <f t="shared" si="40"/>
        <v>251554.80000000002</v>
      </c>
      <c r="Y204" s="123">
        <f t="shared" si="40"/>
        <v>280716.79999999999</v>
      </c>
      <c r="Z204" s="123">
        <f t="shared" si="40"/>
        <v>238812</v>
      </c>
    </row>
    <row r="205" spans="1:26" x14ac:dyDescent="0.2">
      <c r="A205" s="16" t="s">
        <v>312</v>
      </c>
      <c r="B205" s="16"/>
      <c r="C205" s="16" t="s">
        <v>309</v>
      </c>
      <c r="D205" s="16" t="s">
        <v>310</v>
      </c>
      <c r="E205" s="10">
        <v>1527.5</v>
      </c>
      <c r="F205" s="10">
        <v>1526.5</v>
      </c>
      <c r="G205" s="10">
        <v>1732.1</v>
      </c>
      <c r="H205" s="10">
        <v>1954.4</v>
      </c>
      <c r="I205" s="123">
        <v>2249.1</v>
      </c>
      <c r="J205" s="123">
        <v>2195.5</v>
      </c>
      <c r="K205" s="123">
        <v>1827.8</v>
      </c>
      <c r="L205" s="123">
        <v>1563.8</v>
      </c>
      <c r="M205" s="123">
        <v>1494.2</v>
      </c>
      <c r="N205" s="123">
        <v>1309.5999999999999</v>
      </c>
      <c r="O205" s="150">
        <v>22.8</v>
      </c>
      <c r="P205" s="129" t="s">
        <v>272</v>
      </c>
      <c r="Q205" s="123">
        <f t="shared" si="40"/>
        <v>34827</v>
      </c>
      <c r="R205" s="123">
        <f t="shared" si="40"/>
        <v>34804.200000000004</v>
      </c>
      <c r="S205" s="123">
        <f t="shared" si="40"/>
        <v>39491.879999999997</v>
      </c>
      <c r="T205" s="123">
        <f t="shared" si="40"/>
        <v>44560.320000000007</v>
      </c>
      <c r="U205" s="123">
        <f t="shared" si="40"/>
        <v>51279.479999999996</v>
      </c>
      <c r="V205" s="123">
        <f t="shared" si="40"/>
        <v>50057.4</v>
      </c>
      <c r="W205" s="123">
        <f t="shared" si="40"/>
        <v>41673.840000000004</v>
      </c>
      <c r="X205" s="123">
        <f t="shared" si="40"/>
        <v>35654.639999999999</v>
      </c>
      <c r="Y205" s="123">
        <f t="shared" si="40"/>
        <v>34067.760000000002</v>
      </c>
      <c r="Z205" s="123">
        <f t="shared" si="40"/>
        <v>29858.879999999997</v>
      </c>
    </row>
    <row r="206" spans="1:26" x14ac:dyDescent="0.2">
      <c r="A206" s="16" t="s">
        <v>313</v>
      </c>
      <c r="B206" s="16"/>
      <c r="C206" s="16" t="s">
        <v>309</v>
      </c>
      <c r="D206" s="16" t="s">
        <v>314</v>
      </c>
      <c r="E206" s="10">
        <v>181.6</v>
      </c>
      <c r="F206" s="10">
        <v>132.80000000000001</v>
      </c>
      <c r="G206" s="10">
        <v>85</v>
      </c>
      <c r="H206" s="10">
        <v>63</v>
      </c>
      <c r="I206" s="123">
        <v>22.1</v>
      </c>
      <c r="J206" s="123">
        <v>19.600000000000001</v>
      </c>
      <c r="K206" s="123">
        <v>0</v>
      </c>
      <c r="L206" s="123">
        <v>0</v>
      </c>
      <c r="M206" s="123">
        <v>0</v>
      </c>
      <c r="N206" s="123">
        <v>0</v>
      </c>
      <c r="O206" s="150">
        <v>37.4</v>
      </c>
      <c r="P206" s="129" t="s">
        <v>272</v>
      </c>
      <c r="Q206" s="123">
        <f t="shared" si="40"/>
        <v>6791.8399999999992</v>
      </c>
      <c r="R206" s="123">
        <f t="shared" si="40"/>
        <v>4966.72</v>
      </c>
      <c r="S206" s="123">
        <f t="shared" si="40"/>
        <v>3179</v>
      </c>
      <c r="T206" s="123">
        <f t="shared" si="40"/>
        <v>2356.1999999999998</v>
      </c>
      <c r="U206" s="123">
        <f t="shared" si="40"/>
        <v>826.54000000000008</v>
      </c>
      <c r="V206" s="123">
        <f t="shared" si="40"/>
        <v>733.04000000000008</v>
      </c>
      <c r="W206" s="123">
        <f t="shared" si="40"/>
        <v>0</v>
      </c>
      <c r="X206" s="123">
        <f t="shared" si="40"/>
        <v>0</v>
      </c>
      <c r="Y206" s="123">
        <f t="shared" si="40"/>
        <v>0</v>
      </c>
      <c r="Z206" s="123">
        <f t="shared" si="40"/>
        <v>0</v>
      </c>
    </row>
    <row r="207" spans="1:26" x14ac:dyDescent="0.2">
      <c r="A207" s="16" t="s">
        <v>315</v>
      </c>
      <c r="B207" s="16"/>
      <c r="C207" s="16" t="s">
        <v>309</v>
      </c>
      <c r="D207" s="16" t="s">
        <v>314</v>
      </c>
      <c r="E207" s="10">
        <v>699.7</v>
      </c>
      <c r="F207" s="10">
        <v>610.20000000000005</v>
      </c>
      <c r="G207" s="10">
        <v>618.5</v>
      </c>
      <c r="H207" s="10">
        <v>607.29999999999995</v>
      </c>
      <c r="I207" s="123">
        <v>542.20000000000005</v>
      </c>
      <c r="J207" s="123">
        <v>479.9</v>
      </c>
      <c r="K207" s="123">
        <v>181</v>
      </c>
      <c r="L207" s="123">
        <v>142.6</v>
      </c>
      <c r="M207" s="123">
        <v>156.69999999999999</v>
      </c>
      <c r="N207" s="123">
        <v>97.7</v>
      </c>
      <c r="O207" s="150">
        <v>37.4</v>
      </c>
      <c r="P207" s="129" t="s">
        <v>272</v>
      </c>
      <c r="Q207" s="123">
        <f t="shared" si="40"/>
        <v>26168.780000000002</v>
      </c>
      <c r="R207" s="123">
        <f t="shared" si="40"/>
        <v>22821.48</v>
      </c>
      <c r="S207" s="123">
        <f t="shared" si="40"/>
        <v>23131.899999999998</v>
      </c>
      <c r="T207" s="123">
        <f t="shared" si="40"/>
        <v>22713.019999999997</v>
      </c>
      <c r="U207" s="123">
        <f t="shared" si="40"/>
        <v>20278.280000000002</v>
      </c>
      <c r="V207" s="123">
        <f t="shared" si="40"/>
        <v>17948.259999999998</v>
      </c>
      <c r="W207" s="123">
        <f t="shared" si="40"/>
        <v>6769.4</v>
      </c>
      <c r="X207" s="123">
        <f t="shared" si="40"/>
        <v>5333.24</v>
      </c>
      <c r="Y207" s="123">
        <f t="shared" si="40"/>
        <v>5860.579999999999</v>
      </c>
      <c r="Z207" s="123">
        <f t="shared" si="40"/>
        <v>3653.98</v>
      </c>
    </row>
    <row r="208" spans="1:26" x14ac:dyDescent="0.2">
      <c r="A208" s="16" t="s">
        <v>316</v>
      </c>
      <c r="B208" s="16"/>
      <c r="C208" s="16" t="s">
        <v>309</v>
      </c>
      <c r="D208" s="16" t="s">
        <v>314</v>
      </c>
      <c r="E208" s="10">
        <v>2408.8000000000002</v>
      </c>
      <c r="F208" s="10">
        <v>2609.9</v>
      </c>
      <c r="G208" s="10">
        <v>2795.8</v>
      </c>
      <c r="H208" s="10">
        <v>3235.9</v>
      </c>
      <c r="I208" s="123">
        <v>3761.1</v>
      </c>
      <c r="J208" s="123">
        <v>4027</v>
      </c>
      <c r="K208" s="123">
        <v>4171.8999999999996</v>
      </c>
      <c r="L208" s="123">
        <v>3982.9</v>
      </c>
      <c r="M208" s="123">
        <v>3879.7</v>
      </c>
      <c r="N208" s="123">
        <v>3231.8</v>
      </c>
      <c r="O208" s="150">
        <v>41.5</v>
      </c>
      <c r="P208" s="129" t="s">
        <v>272</v>
      </c>
      <c r="Q208" s="123">
        <f t="shared" si="40"/>
        <v>99965.200000000012</v>
      </c>
      <c r="R208" s="123">
        <f t="shared" si="40"/>
        <v>108310.85</v>
      </c>
      <c r="S208" s="123">
        <f t="shared" si="40"/>
        <v>116025.70000000001</v>
      </c>
      <c r="T208" s="123">
        <f t="shared" si="40"/>
        <v>134289.85</v>
      </c>
      <c r="U208" s="123">
        <f t="shared" si="40"/>
        <v>156085.65</v>
      </c>
      <c r="V208" s="123">
        <f t="shared" si="40"/>
        <v>167120.5</v>
      </c>
      <c r="W208" s="123">
        <f t="shared" si="40"/>
        <v>173133.84999999998</v>
      </c>
      <c r="X208" s="123">
        <f t="shared" si="40"/>
        <v>165290.35</v>
      </c>
      <c r="Y208" s="123">
        <f t="shared" si="40"/>
        <v>161007.54999999999</v>
      </c>
      <c r="Z208" s="123">
        <f t="shared" si="40"/>
        <v>134119.70000000001</v>
      </c>
    </row>
    <row r="209" spans="1:26" x14ac:dyDescent="0.2">
      <c r="A209" s="16" t="s">
        <v>317</v>
      </c>
      <c r="B209" s="16"/>
      <c r="C209" s="16" t="s">
        <v>309</v>
      </c>
      <c r="D209" s="16" t="s">
        <v>314</v>
      </c>
      <c r="E209" s="10">
        <v>58</v>
      </c>
      <c r="F209" s="10">
        <v>61.8</v>
      </c>
      <c r="G209" s="10">
        <v>66</v>
      </c>
      <c r="H209" s="10">
        <v>74.400000000000006</v>
      </c>
      <c r="I209" s="123">
        <v>83.5</v>
      </c>
      <c r="J209" s="123">
        <v>99.4</v>
      </c>
      <c r="K209" s="123">
        <v>146</v>
      </c>
      <c r="L209" s="123">
        <v>91.9</v>
      </c>
      <c r="M209" s="123">
        <v>87.5</v>
      </c>
      <c r="N209" s="123">
        <v>75.3</v>
      </c>
      <c r="O209" s="150">
        <v>45.7</v>
      </c>
      <c r="P209" s="129" t="s">
        <v>272</v>
      </c>
      <c r="Q209" s="123">
        <f t="shared" si="40"/>
        <v>2650.6000000000004</v>
      </c>
      <c r="R209" s="123">
        <f t="shared" si="40"/>
        <v>2824.26</v>
      </c>
      <c r="S209" s="123">
        <f t="shared" si="40"/>
        <v>3016.2000000000003</v>
      </c>
      <c r="T209" s="123">
        <f t="shared" si="40"/>
        <v>3400.0800000000004</v>
      </c>
      <c r="U209" s="123">
        <f t="shared" si="40"/>
        <v>3815.9500000000003</v>
      </c>
      <c r="V209" s="123">
        <f t="shared" si="40"/>
        <v>4542.5800000000008</v>
      </c>
      <c r="W209" s="123">
        <f t="shared" si="40"/>
        <v>6672.2000000000007</v>
      </c>
      <c r="X209" s="123">
        <f t="shared" si="40"/>
        <v>4199.8300000000008</v>
      </c>
      <c r="Y209" s="123">
        <f t="shared" si="40"/>
        <v>3998.7500000000005</v>
      </c>
      <c r="Z209" s="123">
        <f t="shared" si="40"/>
        <v>3441.21</v>
      </c>
    </row>
    <row r="210" spans="1:26" x14ac:dyDescent="0.2">
      <c r="A210" s="16" t="s">
        <v>318</v>
      </c>
      <c r="B210" s="16"/>
      <c r="C210" s="16" t="s">
        <v>319</v>
      </c>
      <c r="D210" s="16" t="s">
        <v>320</v>
      </c>
      <c r="E210" s="10">
        <v>6082.7</v>
      </c>
      <c r="F210" s="10">
        <v>6065.7</v>
      </c>
      <c r="G210" s="10">
        <v>6284.7</v>
      </c>
      <c r="H210" s="10">
        <v>7326.1</v>
      </c>
      <c r="I210" s="123">
        <v>8600.7000000000007</v>
      </c>
      <c r="J210" s="123">
        <v>9122.9</v>
      </c>
      <c r="K210" s="123">
        <v>8759.7999999999993</v>
      </c>
      <c r="L210" s="123">
        <v>8696.2000000000007</v>
      </c>
      <c r="M210" s="123">
        <v>10235.6</v>
      </c>
      <c r="N210" s="123">
        <v>9881.7000000000007</v>
      </c>
      <c r="O210" s="150">
        <v>3.6</v>
      </c>
      <c r="P210" s="129" t="s">
        <v>272</v>
      </c>
      <c r="Q210" s="123">
        <f t="shared" si="40"/>
        <v>21897.72</v>
      </c>
      <c r="R210" s="123">
        <f t="shared" si="40"/>
        <v>21836.52</v>
      </c>
      <c r="S210" s="123">
        <f t="shared" si="40"/>
        <v>22624.92</v>
      </c>
      <c r="T210" s="123">
        <f t="shared" si="40"/>
        <v>26373.960000000003</v>
      </c>
      <c r="U210" s="123">
        <f t="shared" si="40"/>
        <v>30962.520000000004</v>
      </c>
      <c r="V210" s="123">
        <f t="shared" si="40"/>
        <v>32842.44</v>
      </c>
      <c r="W210" s="123">
        <f t="shared" si="40"/>
        <v>31535.279999999999</v>
      </c>
      <c r="X210" s="123">
        <f t="shared" si="40"/>
        <v>31306.320000000003</v>
      </c>
      <c r="Y210" s="123">
        <f t="shared" si="40"/>
        <v>36848.160000000003</v>
      </c>
      <c r="Z210" s="123">
        <f t="shared" si="40"/>
        <v>35574.120000000003</v>
      </c>
    </row>
    <row r="211" spans="1:26" x14ac:dyDescent="0.2">
      <c r="A211" s="16" t="s">
        <v>321</v>
      </c>
      <c r="B211" s="16"/>
      <c r="C211" s="16" t="s">
        <v>322</v>
      </c>
      <c r="E211" s="155">
        <v>138.5</v>
      </c>
      <c r="F211" s="155">
        <v>140.80000000000001</v>
      </c>
      <c r="G211" s="155">
        <v>133.4</v>
      </c>
      <c r="H211" s="155">
        <v>136.9</v>
      </c>
      <c r="I211" s="123">
        <v>140.9</v>
      </c>
      <c r="J211" s="123">
        <v>141.6</v>
      </c>
      <c r="K211" s="123">
        <v>170.8</v>
      </c>
      <c r="L211" s="123">
        <v>106.2</v>
      </c>
      <c r="M211" s="123">
        <v>34.700000000000003</v>
      </c>
      <c r="N211" s="123">
        <v>26</v>
      </c>
      <c r="O211" s="150">
        <v>105.5</v>
      </c>
      <c r="P211" s="129" t="s">
        <v>272</v>
      </c>
      <c r="Q211" s="156">
        <f t="shared" si="40"/>
        <v>14611.75</v>
      </c>
      <c r="R211" s="156">
        <f t="shared" si="40"/>
        <v>14854.400000000001</v>
      </c>
      <c r="S211" s="156">
        <f t="shared" si="40"/>
        <v>14073.7</v>
      </c>
      <c r="T211" s="156">
        <f t="shared" si="40"/>
        <v>14442.95</v>
      </c>
      <c r="U211" s="123">
        <f t="shared" si="40"/>
        <v>14864.95</v>
      </c>
      <c r="V211" s="123">
        <f t="shared" si="40"/>
        <v>14938.8</v>
      </c>
      <c r="W211" s="123">
        <f t="shared" si="40"/>
        <v>18019.400000000001</v>
      </c>
      <c r="X211" s="123">
        <f t="shared" si="40"/>
        <v>11204.1</v>
      </c>
      <c r="Y211" s="123">
        <f t="shared" si="40"/>
        <v>3660.8500000000004</v>
      </c>
      <c r="Z211" s="123">
        <f t="shared" si="40"/>
        <v>2743</v>
      </c>
    </row>
    <row r="212" spans="1:26" x14ac:dyDescent="0.2">
      <c r="A212" s="16" t="s">
        <v>323</v>
      </c>
      <c r="B212" s="16"/>
      <c r="C212" s="16" t="s">
        <v>322</v>
      </c>
      <c r="E212" s="10">
        <v>0</v>
      </c>
      <c r="F212" s="10">
        <v>0</v>
      </c>
      <c r="G212" s="10">
        <v>0</v>
      </c>
      <c r="H212" s="10">
        <v>0</v>
      </c>
      <c r="I212" s="123">
        <v>0</v>
      </c>
      <c r="J212" s="123">
        <v>0</v>
      </c>
      <c r="K212" s="123">
        <v>230.9</v>
      </c>
      <c r="L212" s="123">
        <v>361</v>
      </c>
      <c r="M212" s="123">
        <v>380.8</v>
      </c>
      <c r="N212" s="123">
        <v>387.4</v>
      </c>
      <c r="O212" s="150">
        <v>105.5</v>
      </c>
      <c r="P212" s="129" t="s">
        <v>272</v>
      </c>
      <c r="Q212" s="156">
        <f t="shared" si="40"/>
        <v>0</v>
      </c>
      <c r="R212" s="156">
        <f t="shared" si="40"/>
        <v>0</v>
      </c>
      <c r="S212" s="156">
        <f t="shared" si="40"/>
        <v>0</v>
      </c>
      <c r="T212" s="156">
        <f t="shared" si="40"/>
        <v>0</v>
      </c>
      <c r="U212" s="123">
        <f t="shared" si="40"/>
        <v>0</v>
      </c>
      <c r="V212" s="123">
        <f t="shared" si="40"/>
        <v>0</v>
      </c>
      <c r="W212" s="123">
        <f t="shared" si="40"/>
        <v>24359.95</v>
      </c>
      <c r="X212" s="123">
        <f t="shared" si="40"/>
        <v>38085.5</v>
      </c>
      <c r="Y212" s="123">
        <f t="shared" si="40"/>
        <v>40174.400000000001</v>
      </c>
      <c r="Z212" s="123">
        <f t="shared" si="40"/>
        <v>40870.699999999997</v>
      </c>
    </row>
    <row r="213" spans="1:26" x14ac:dyDescent="0.2">
      <c r="A213" s="16" t="s">
        <v>324</v>
      </c>
      <c r="B213" s="16"/>
      <c r="C213" s="16" t="s">
        <v>322</v>
      </c>
      <c r="E213" s="155">
        <v>759.5</v>
      </c>
      <c r="F213" s="155">
        <v>718.4</v>
      </c>
      <c r="G213" s="155">
        <v>662</v>
      </c>
      <c r="H213" s="155">
        <v>686</v>
      </c>
      <c r="I213" s="123">
        <v>822.4</v>
      </c>
      <c r="J213" s="123">
        <v>837.8</v>
      </c>
      <c r="K213" s="123">
        <v>787.2</v>
      </c>
      <c r="L213" s="123">
        <v>722.6</v>
      </c>
      <c r="M213" s="123">
        <v>822.5</v>
      </c>
      <c r="N213" s="123">
        <v>662.8</v>
      </c>
      <c r="O213" s="150">
        <v>105.5</v>
      </c>
      <c r="P213" s="129" t="s">
        <v>272</v>
      </c>
      <c r="Q213" s="156">
        <f t="shared" si="40"/>
        <v>80127.25</v>
      </c>
      <c r="R213" s="156">
        <f t="shared" si="40"/>
        <v>75791.199999999997</v>
      </c>
      <c r="S213" s="156">
        <f t="shared" si="40"/>
        <v>69841</v>
      </c>
      <c r="T213" s="156">
        <f t="shared" si="40"/>
        <v>72373</v>
      </c>
      <c r="U213" s="123">
        <f t="shared" si="40"/>
        <v>86763.199999999997</v>
      </c>
      <c r="V213" s="123">
        <f t="shared" si="40"/>
        <v>88387.9</v>
      </c>
      <c r="W213" s="123">
        <f t="shared" si="40"/>
        <v>83049.600000000006</v>
      </c>
      <c r="X213" s="123">
        <f t="shared" si="40"/>
        <v>76234.3</v>
      </c>
      <c r="Y213" s="123">
        <f t="shared" si="40"/>
        <v>86773.75</v>
      </c>
      <c r="Z213" s="123">
        <f t="shared" si="40"/>
        <v>69925.399999999994</v>
      </c>
    </row>
    <row r="214" spans="1:26" x14ac:dyDescent="0.2">
      <c r="A214" s="16"/>
      <c r="B214" s="16"/>
      <c r="C214" s="16"/>
      <c r="E214" s="155"/>
      <c r="F214" s="155"/>
      <c r="G214" s="155"/>
      <c r="H214" s="155"/>
      <c r="I214" s="123"/>
      <c r="J214" s="123"/>
      <c r="K214" s="123"/>
      <c r="L214" s="123"/>
      <c r="O214" s="125"/>
      <c r="P214" s="129"/>
      <c r="Q214" s="156"/>
      <c r="R214" s="156"/>
      <c r="S214" s="156"/>
      <c r="T214" s="156"/>
      <c r="U214" s="123"/>
      <c r="V214" s="123"/>
      <c r="W214" s="123"/>
      <c r="X214" s="123"/>
      <c r="Y214" s="123"/>
      <c r="Z214" s="123"/>
    </row>
    <row r="215" spans="1:26" x14ac:dyDescent="0.2">
      <c r="A215" s="16" t="s">
        <v>325</v>
      </c>
      <c r="B215" s="16"/>
      <c r="C215" s="16"/>
      <c r="I215" s="123"/>
      <c r="O215" s="15"/>
      <c r="P215" s="143" t="s">
        <v>326</v>
      </c>
      <c r="Q215" s="125">
        <f t="shared" ref="Q215:Z215" si="41">SUM(Q203:Q213)</f>
        <v>765378.1</v>
      </c>
      <c r="R215" s="125">
        <f t="shared" si="41"/>
        <v>721163.5</v>
      </c>
      <c r="S215" s="125">
        <f t="shared" si="41"/>
        <v>667410.46000000008</v>
      </c>
      <c r="T215" s="125">
        <f t="shared" si="41"/>
        <v>687105.97999999986</v>
      </c>
      <c r="U215" s="125">
        <f t="shared" si="41"/>
        <v>769152.16999999981</v>
      </c>
      <c r="V215" s="125">
        <f t="shared" si="41"/>
        <v>765194.8400000002</v>
      </c>
      <c r="W215" s="125">
        <f t="shared" si="41"/>
        <v>666282.61</v>
      </c>
      <c r="X215" s="125">
        <f t="shared" si="41"/>
        <v>627174.04</v>
      </c>
      <c r="Y215" s="125">
        <f t="shared" si="41"/>
        <v>661012.16</v>
      </c>
      <c r="Z215" s="125">
        <f t="shared" si="41"/>
        <v>565322.42000000004</v>
      </c>
    </row>
    <row r="216" spans="1:26" x14ac:dyDescent="0.2">
      <c r="C216" s="16"/>
      <c r="D216" s="10" t="s">
        <v>327</v>
      </c>
      <c r="E216" s="10">
        <v>135.19999999999999</v>
      </c>
      <c r="F216" s="10">
        <v>125.5</v>
      </c>
      <c r="G216" s="10">
        <v>84.2</v>
      </c>
      <c r="H216" s="123">
        <v>94.1</v>
      </c>
      <c r="I216" s="123">
        <v>98.9</v>
      </c>
      <c r="J216" s="123">
        <v>96.2</v>
      </c>
      <c r="O216" s="143"/>
    </row>
    <row r="217" spans="1:26" x14ac:dyDescent="0.2">
      <c r="A217" s="16" t="s">
        <v>328</v>
      </c>
      <c r="B217" s="16"/>
      <c r="C217" s="16" t="s">
        <v>322</v>
      </c>
      <c r="E217" s="157">
        <f>$I$217*E216/$I$216</f>
        <v>26.930637007077852</v>
      </c>
      <c r="F217" s="157">
        <f>$I$217*F216/$I$216</f>
        <v>24.998483316481291</v>
      </c>
      <c r="G217" s="157">
        <f>$I$217*G216/$I$216</f>
        <v>16.771890798786654</v>
      </c>
      <c r="H217" s="157">
        <f>$I$217*H216/$I$216</f>
        <v>18.743882709807885</v>
      </c>
      <c r="I217" s="148">
        <v>19.7</v>
      </c>
      <c r="J217" s="148">
        <v>10.8</v>
      </c>
      <c r="K217" s="123">
        <v>2.2000000000000002</v>
      </c>
      <c r="L217" s="123">
        <v>1.9</v>
      </c>
      <c r="M217" s="123">
        <v>1</v>
      </c>
      <c r="N217" s="123">
        <v>19.600000000000001</v>
      </c>
      <c r="O217" s="150">
        <v>105.5</v>
      </c>
      <c r="P217" s="129" t="s">
        <v>272</v>
      </c>
      <c r="Q217" s="123">
        <f>E217*$O217</f>
        <v>2841.1822042467134</v>
      </c>
      <c r="R217" s="123">
        <f t="shared" ref="R217:Z217" si="42">E217*$O217</f>
        <v>2841.1822042467134</v>
      </c>
      <c r="S217" s="123">
        <f t="shared" si="42"/>
        <v>2637.339989888776</v>
      </c>
      <c r="T217" s="123">
        <f t="shared" si="42"/>
        <v>1769.4344792719919</v>
      </c>
      <c r="U217" s="123">
        <f t="shared" si="42"/>
        <v>1977.4796258847318</v>
      </c>
      <c r="V217" s="123">
        <f t="shared" si="42"/>
        <v>2078.35</v>
      </c>
      <c r="W217" s="123">
        <f t="shared" si="42"/>
        <v>1139.4000000000001</v>
      </c>
      <c r="X217" s="123">
        <f t="shared" si="42"/>
        <v>232.10000000000002</v>
      </c>
      <c r="Y217" s="123">
        <f t="shared" si="42"/>
        <v>200.45</v>
      </c>
      <c r="Z217" s="123">
        <f t="shared" si="42"/>
        <v>105.5</v>
      </c>
    </row>
    <row r="218" spans="1:26" x14ac:dyDescent="0.2">
      <c r="A218" s="16" t="s">
        <v>318</v>
      </c>
      <c r="B218" s="16"/>
      <c r="C218" s="16" t="s">
        <v>319</v>
      </c>
      <c r="E218" s="10">
        <v>442.2</v>
      </c>
      <c r="F218" s="10">
        <v>416.5</v>
      </c>
      <c r="G218" s="10">
        <v>411.5</v>
      </c>
      <c r="H218" s="10">
        <v>450.8</v>
      </c>
      <c r="I218" s="123">
        <v>773.4</v>
      </c>
      <c r="J218" s="123">
        <v>870.6</v>
      </c>
      <c r="K218" s="123">
        <v>884.6</v>
      </c>
      <c r="L218" s="123">
        <v>969.3</v>
      </c>
      <c r="M218" s="123">
        <v>1173.8</v>
      </c>
      <c r="N218" s="123">
        <v>1350</v>
      </c>
      <c r="O218" s="150">
        <v>3.6</v>
      </c>
      <c r="P218" s="129" t="s">
        <v>272</v>
      </c>
      <c r="Q218" s="156">
        <f>E218*$O218</f>
        <v>1591.92</v>
      </c>
      <c r="R218" s="156">
        <f>F218*$O218</f>
        <v>1499.4</v>
      </c>
      <c r="S218" s="156">
        <f>G218*$O218</f>
        <v>1481.4</v>
      </c>
      <c r="T218" s="156">
        <f>H218*$O218</f>
        <v>1622.88</v>
      </c>
      <c r="U218" s="123">
        <f t="shared" ref="U218:Z218" si="43">I218*$O218</f>
        <v>2784.24</v>
      </c>
      <c r="V218" s="123">
        <f t="shared" si="43"/>
        <v>3134.1600000000003</v>
      </c>
      <c r="W218" s="123">
        <f t="shared" si="43"/>
        <v>3184.56</v>
      </c>
      <c r="X218" s="123">
        <f t="shared" si="43"/>
        <v>3489.48</v>
      </c>
      <c r="Y218" s="123">
        <f t="shared" si="43"/>
        <v>4225.68</v>
      </c>
      <c r="Z218" s="123">
        <f t="shared" si="43"/>
        <v>4860</v>
      </c>
    </row>
    <row r="219" spans="1:26" x14ac:dyDescent="0.2">
      <c r="P219" s="143" t="s">
        <v>329</v>
      </c>
      <c r="Q219" s="125">
        <f t="shared" ref="Q219:Z219" si="44">SUM(Q217:Q218)</f>
        <v>4433.1022042467139</v>
      </c>
      <c r="R219" s="125">
        <f t="shared" si="44"/>
        <v>4340.5822042467134</v>
      </c>
      <c r="S219" s="125">
        <f t="shared" si="44"/>
        <v>4118.7399898887761</v>
      </c>
      <c r="T219" s="125">
        <f t="shared" si="44"/>
        <v>3392.3144792719922</v>
      </c>
      <c r="U219" s="125">
        <f t="shared" si="44"/>
        <v>4761.7196258847316</v>
      </c>
      <c r="V219" s="125">
        <f t="shared" si="44"/>
        <v>5212.51</v>
      </c>
      <c r="W219" s="125">
        <f t="shared" si="44"/>
        <v>4323.96</v>
      </c>
      <c r="X219" s="125">
        <f t="shared" si="44"/>
        <v>3721.58</v>
      </c>
      <c r="Y219" s="125">
        <f t="shared" si="44"/>
        <v>4426.13</v>
      </c>
      <c r="Z219" s="125">
        <f t="shared" si="44"/>
        <v>4965.5</v>
      </c>
    </row>
    <row r="220" spans="1:26" x14ac:dyDescent="0.2">
      <c r="P220" s="143" t="s">
        <v>330</v>
      </c>
      <c r="Q220" s="125">
        <f t="shared" ref="Q220:Z220" si="45">Q215-Q219</f>
        <v>760944.9977957533</v>
      </c>
      <c r="R220" s="125">
        <f t="shared" si="45"/>
        <v>716822.91779575334</v>
      </c>
      <c r="S220" s="125">
        <f t="shared" si="45"/>
        <v>663291.72001011134</v>
      </c>
      <c r="T220" s="125">
        <f t="shared" si="45"/>
        <v>683713.66552072787</v>
      </c>
      <c r="U220" s="125">
        <f t="shared" si="45"/>
        <v>764390.45037411503</v>
      </c>
      <c r="V220" s="125">
        <f t="shared" si="45"/>
        <v>759982.33000000019</v>
      </c>
      <c r="W220" s="125">
        <f t="shared" si="45"/>
        <v>661958.65</v>
      </c>
      <c r="X220" s="125">
        <f t="shared" si="45"/>
        <v>623452.46000000008</v>
      </c>
      <c r="Y220" s="125">
        <f t="shared" si="45"/>
        <v>656586.03</v>
      </c>
      <c r="Z220" s="125">
        <f t="shared" si="45"/>
        <v>560356.92000000004</v>
      </c>
    </row>
    <row r="222" spans="1:26" x14ac:dyDescent="0.2">
      <c r="P222" s="16" t="s">
        <v>331</v>
      </c>
      <c r="Q222" s="148">
        <f t="shared" ref="Q222:V222" si="46">D161</f>
        <v>20.434599999999996</v>
      </c>
      <c r="R222" s="148">
        <f t="shared" si="46"/>
        <v>20.418800000000001</v>
      </c>
      <c r="S222" s="148">
        <f t="shared" si="46"/>
        <v>18.930100000000003</v>
      </c>
      <c r="T222" s="148">
        <f t="shared" si="46"/>
        <v>21.0213</v>
      </c>
      <c r="U222" s="148">
        <f t="shared" si="46"/>
        <v>24.802099999999999</v>
      </c>
      <c r="V222" s="148">
        <f t="shared" si="46"/>
        <v>25.7332</v>
      </c>
      <c r="W222" s="148">
        <f>O161</f>
        <v>23.881100000000004</v>
      </c>
      <c r="X222" s="148">
        <f>P161</f>
        <v>25.034300000000002</v>
      </c>
      <c r="Y222" s="148">
        <f>Q161</f>
        <v>26.324099999999998</v>
      </c>
      <c r="Z222" s="148">
        <f>R161</f>
        <v>22.153700000000001</v>
      </c>
    </row>
    <row r="224" spans="1:26" x14ac:dyDescent="0.2">
      <c r="P224" s="158" t="s">
        <v>303</v>
      </c>
      <c r="Q224" s="38">
        <f>Q220/Q222/1000</f>
        <v>37.238066700388231</v>
      </c>
      <c r="R224" s="38">
        <f t="shared" ref="R224:Y224" si="47">R220/R222/1000</f>
        <v>35.106025711391133</v>
      </c>
      <c r="S224" s="38">
        <f t="shared" si="47"/>
        <v>35.038997153216897</v>
      </c>
      <c r="T224" s="38">
        <f t="shared" si="47"/>
        <v>32.524804152013807</v>
      </c>
      <c r="U224" s="38">
        <f t="shared" si="47"/>
        <v>30.819585856605492</v>
      </c>
      <c r="V224" s="38">
        <f>V220/V222/1000</f>
        <v>29.53314511992291</v>
      </c>
      <c r="W224" s="38">
        <f t="shared" si="47"/>
        <v>27.71893463868917</v>
      </c>
      <c r="X224" s="38">
        <f t="shared" si="47"/>
        <v>24.903930207754961</v>
      </c>
      <c r="Y224" s="38">
        <f t="shared" si="47"/>
        <v>24.942392332501399</v>
      </c>
      <c r="Z224" s="38">
        <f>Z220/Z222/1000</f>
        <v>25.29405562050583</v>
      </c>
    </row>
    <row r="238" spans="1:59" x14ac:dyDescent="0.2">
      <c r="C238" s="16" t="s">
        <v>332</v>
      </c>
      <c r="D238" s="10">
        <v>1960</v>
      </c>
      <c r="E238" s="10">
        <v>1961</v>
      </c>
      <c r="F238" s="10">
        <v>1962</v>
      </c>
      <c r="G238" s="10">
        <v>1963</v>
      </c>
      <c r="H238" s="10">
        <v>1964</v>
      </c>
      <c r="I238" s="10">
        <v>1965</v>
      </c>
      <c r="J238" s="10">
        <v>1966</v>
      </c>
      <c r="K238" s="10">
        <v>1967</v>
      </c>
      <c r="L238" s="10">
        <v>1968</v>
      </c>
      <c r="M238" s="10">
        <v>1969</v>
      </c>
      <c r="N238" s="10">
        <v>1970</v>
      </c>
      <c r="O238" s="10">
        <v>1971</v>
      </c>
      <c r="P238" s="10">
        <v>1972</v>
      </c>
      <c r="Q238" s="10">
        <v>1973</v>
      </c>
      <c r="R238" s="10">
        <v>1974</v>
      </c>
      <c r="S238" s="10">
        <v>1975</v>
      </c>
      <c r="T238" s="10">
        <v>1976</v>
      </c>
      <c r="U238" s="10">
        <v>1977</v>
      </c>
      <c r="V238" s="10">
        <v>1978</v>
      </c>
      <c r="W238" s="10">
        <v>1979</v>
      </c>
      <c r="X238" s="10">
        <v>1980</v>
      </c>
      <c r="Y238" s="10">
        <v>1981</v>
      </c>
      <c r="Z238" s="10">
        <v>1982</v>
      </c>
      <c r="AA238" s="10">
        <v>1983</v>
      </c>
      <c r="AB238" s="10">
        <v>1984</v>
      </c>
      <c r="AC238" s="10">
        <v>1985</v>
      </c>
      <c r="AD238" s="10">
        <v>1986</v>
      </c>
      <c r="AE238" s="10">
        <v>1987</v>
      </c>
      <c r="AF238" s="10">
        <v>1988</v>
      </c>
      <c r="AG238" s="10">
        <v>1989</v>
      </c>
      <c r="AH238" s="10">
        <v>1990</v>
      </c>
      <c r="AI238" s="10">
        <v>1991</v>
      </c>
      <c r="AJ238" s="10">
        <v>1992</v>
      </c>
      <c r="AK238" s="10">
        <v>1993</v>
      </c>
      <c r="AL238" s="10">
        <v>1994</v>
      </c>
      <c r="AM238" s="10">
        <v>1995</v>
      </c>
      <c r="AN238" s="10">
        <v>1996</v>
      </c>
      <c r="AO238" s="10">
        <v>1997</v>
      </c>
      <c r="AP238" s="10">
        <v>1998</v>
      </c>
      <c r="AQ238" s="10">
        <v>1999</v>
      </c>
      <c r="AR238" s="10">
        <v>2000</v>
      </c>
      <c r="AS238" s="10">
        <v>2001</v>
      </c>
      <c r="AT238" s="10">
        <v>2002</v>
      </c>
      <c r="AU238" s="10">
        <v>2003</v>
      </c>
      <c r="AV238" s="10">
        <v>2004</v>
      </c>
      <c r="AW238" s="10">
        <v>2005</v>
      </c>
      <c r="AX238" s="10">
        <v>2006</v>
      </c>
      <c r="AY238" s="10">
        <v>2007</v>
      </c>
      <c r="AZ238" s="10">
        <v>2008</v>
      </c>
      <c r="BA238" s="10">
        <v>2009</v>
      </c>
      <c r="BB238" s="10">
        <v>2010</v>
      </c>
      <c r="BC238" s="10">
        <v>2011</v>
      </c>
      <c r="BD238" s="10">
        <v>2012</v>
      </c>
      <c r="BE238" s="10">
        <v>2013</v>
      </c>
      <c r="BF238" s="10">
        <v>2014</v>
      </c>
      <c r="BG238" s="10">
        <v>2015</v>
      </c>
    </row>
    <row r="239" spans="1:59" x14ac:dyDescent="0.2">
      <c r="A239" s="16" t="s">
        <v>333</v>
      </c>
      <c r="B239" s="16"/>
      <c r="C239" s="16" t="s">
        <v>303</v>
      </c>
      <c r="D239" s="38">
        <f t="shared" ref="D239:I239" si="48">Q224</f>
        <v>37.238066700388231</v>
      </c>
      <c r="E239" s="38">
        <f t="shared" si="48"/>
        <v>35.106025711391133</v>
      </c>
      <c r="F239" s="38">
        <f t="shared" si="48"/>
        <v>35.038997153216897</v>
      </c>
      <c r="G239" s="38">
        <f t="shared" si="48"/>
        <v>32.524804152013807</v>
      </c>
      <c r="H239" s="38">
        <f t="shared" si="48"/>
        <v>30.819585856605492</v>
      </c>
      <c r="I239" s="38">
        <f t="shared" si="48"/>
        <v>29.53314511992291</v>
      </c>
      <c r="J239" s="68">
        <v>29.2</v>
      </c>
      <c r="K239" s="68">
        <v>28.9</v>
      </c>
      <c r="L239" s="68">
        <v>28.6</v>
      </c>
      <c r="M239" s="68">
        <v>28.3</v>
      </c>
      <c r="N239" s="68">
        <v>28</v>
      </c>
      <c r="O239" s="38">
        <f>W224</f>
        <v>27.71893463868917</v>
      </c>
      <c r="P239" s="38">
        <f>X224</f>
        <v>24.903930207754961</v>
      </c>
      <c r="Q239" s="159">
        <f>Y224</f>
        <v>24.942392332501399</v>
      </c>
      <c r="R239" s="159">
        <f>Z224</f>
        <v>25.29405562050583</v>
      </c>
    </row>
    <row r="240" spans="1:59" x14ac:dyDescent="0.2">
      <c r="A240" s="16" t="s">
        <v>334</v>
      </c>
      <c r="B240" s="16"/>
      <c r="C240" s="16" t="s">
        <v>303</v>
      </c>
      <c r="D240" s="38"/>
      <c r="Q240" s="159">
        <v>31.7</v>
      </c>
      <c r="R240" s="159">
        <v>31</v>
      </c>
      <c r="S240" s="38">
        <v>33</v>
      </c>
      <c r="T240" s="38">
        <v>33.5</v>
      </c>
      <c r="U240" s="38">
        <v>31.2</v>
      </c>
      <c r="V240" s="38">
        <v>29.2</v>
      </c>
      <c r="W240" s="38">
        <v>30.2</v>
      </c>
      <c r="X240" s="38">
        <v>27.8</v>
      </c>
      <c r="Y240" s="38">
        <v>26.3</v>
      </c>
      <c r="Z240" s="38">
        <v>25</v>
      </c>
      <c r="AA240" s="38">
        <v>24.5</v>
      </c>
      <c r="AB240" s="38">
        <v>23.7</v>
      </c>
      <c r="AC240" s="38">
        <v>24</v>
      </c>
      <c r="AD240" s="38">
        <v>22.5</v>
      </c>
      <c r="AE240" s="38">
        <v>22.6</v>
      </c>
      <c r="AF240" s="38">
        <v>21.4</v>
      </c>
      <c r="AG240" s="38">
        <v>22.4</v>
      </c>
      <c r="AH240" s="38">
        <v>21.6</v>
      </c>
      <c r="AI240" s="38">
        <v>22</v>
      </c>
      <c r="AJ240" s="38">
        <v>21</v>
      </c>
      <c r="AK240" s="38">
        <v>20.3</v>
      </c>
      <c r="AL240" s="38">
        <v>20</v>
      </c>
      <c r="AM240" s="38">
        <v>19.8</v>
      </c>
      <c r="AN240" s="38">
        <v>19.5</v>
      </c>
      <c r="AO240" s="38">
        <v>19.399999999999999</v>
      </c>
      <c r="AP240" s="38">
        <v>20</v>
      </c>
      <c r="AQ240" s="38">
        <v>20.2</v>
      </c>
      <c r="AR240" s="38">
        <v>19.8</v>
      </c>
      <c r="AS240" s="38">
        <v>20</v>
      </c>
      <c r="AT240" s="38">
        <v>19</v>
      </c>
      <c r="AU240" s="38">
        <v>20.5</v>
      </c>
      <c r="AV240" s="38">
        <v>19.3</v>
      </c>
      <c r="AW240" s="38">
        <v>19.8</v>
      </c>
      <c r="AX240" s="38">
        <v>19.399999999999999</v>
      </c>
      <c r="AY240" s="38">
        <v>18.600000000000001</v>
      </c>
      <c r="AZ240" s="38">
        <v>18.7</v>
      </c>
      <c r="BA240" s="38">
        <v>19.2</v>
      </c>
      <c r="BB240" s="78">
        <v>19.399999999999999</v>
      </c>
      <c r="BC240" s="78">
        <v>19</v>
      </c>
      <c r="BD240" s="78">
        <v>19.600000000000001</v>
      </c>
      <c r="BE240" s="78">
        <v>19</v>
      </c>
      <c r="BF240" s="78">
        <v>18.5</v>
      </c>
    </row>
    <row r="241" spans="1:58" x14ac:dyDescent="0.2">
      <c r="A241" s="16" t="s">
        <v>335</v>
      </c>
      <c r="B241" s="16"/>
      <c r="C241" s="16" t="s">
        <v>303</v>
      </c>
      <c r="D241" s="38">
        <f t="shared" ref="D241:N241" si="49">D239/$Q$239*$Q$241</f>
        <v>47.326924324901896</v>
      </c>
      <c r="E241" s="38">
        <f t="shared" si="49"/>
        <v>44.61725243576479</v>
      </c>
      <c r="F241" s="38">
        <f t="shared" si="49"/>
        <v>44.532063923540377</v>
      </c>
      <c r="G241" s="38">
        <f t="shared" si="49"/>
        <v>41.336704108985451</v>
      </c>
      <c r="H241" s="38">
        <f t="shared" si="49"/>
        <v>39.169493392232901</v>
      </c>
      <c r="I241" s="38">
        <f t="shared" si="49"/>
        <v>37.534519055801709</v>
      </c>
      <c r="J241" s="38">
        <f t="shared" si="49"/>
        <v>37.111115391839817</v>
      </c>
      <c r="K241" s="38">
        <f t="shared" si="49"/>
        <v>36.729836809046937</v>
      </c>
      <c r="L241" s="38">
        <f t="shared" si="49"/>
        <v>36.34855822625407</v>
      </c>
      <c r="M241" s="38">
        <f t="shared" si="49"/>
        <v>35.96727964346119</v>
      </c>
      <c r="N241" s="38">
        <f t="shared" si="49"/>
        <v>35.586001060668316</v>
      </c>
      <c r="O241" s="38">
        <f>O239/$Q$239*$Q$241</f>
        <v>35.228787051892446</v>
      </c>
      <c r="P241" s="38">
        <f>P239/$Q$239*$Q$241</f>
        <v>31.65111738528492</v>
      </c>
      <c r="Q241" s="38">
        <f>Q240</f>
        <v>31.7</v>
      </c>
      <c r="R241" s="38">
        <f t="shared" ref="R241:BA241" si="50">R240</f>
        <v>31</v>
      </c>
      <c r="S241" s="38">
        <f t="shared" si="50"/>
        <v>33</v>
      </c>
      <c r="T241" s="38">
        <f t="shared" si="50"/>
        <v>33.5</v>
      </c>
      <c r="U241" s="38">
        <f t="shared" si="50"/>
        <v>31.2</v>
      </c>
      <c r="V241" s="38">
        <f t="shared" si="50"/>
        <v>29.2</v>
      </c>
      <c r="W241" s="38">
        <f t="shared" si="50"/>
        <v>30.2</v>
      </c>
      <c r="X241" s="38">
        <f t="shared" si="50"/>
        <v>27.8</v>
      </c>
      <c r="Y241" s="38">
        <f t="shared" si="50"/>
        <v>26.3</v>
      </c>
      <c r="Z241" s="38">
        <f t="shared" si="50"/>
        <v>25</v>
      </c>
      <c r="AA241" s="38">
        <f t="shared" si="50"/>
        <v>24.5</v>
      </c>
      <c r="AB241" s="38">
        <f t="shared" si="50"/>
        <v>23.7</v>
      </c>
      <c r="AC241" s="38">
        <f t="shared" si="50"/>
        <v>24</v>
      </c>
      <c r="AD241" s="38">
        <f t="shared" si="50"/>
        <v>22.5</v>
      </c>
      <c r="AE241" s="38">
        <f t="shared" si="50"/>
        <v>22.6</v>
      </c>
      <c r="AF241" s="38">
        <f t="shared" si="50"/>
        <v>21.4</v>
      </c>
      <c r="AG241" s="38">
        <f t="shared" si="50"/>
        <v>22.4</v>
      </c>
      <c r="AH241" s="38">
        <f t="shared" si="50"/>
        <v>21.6</v>
      </c>
      <c r="AI241" s="38">
        <f t="shared" si="50"/>
        <v>22</v>
      </c>
      <c r="AJ241" s="38">
        <f t="shared" si="50"/>
        <v>21</v>
      </c>
      <c r="AK241" s="38">
        <f t="shared" si="50"/>
        <v>20.3</v>
      </c>
      <c r="AL241" s="38">
        <f t="shared" si="50"/>
        <v>20</v>
      </c>
      <c r="AM241" s="38">
        <f t="shared" si="50"/>
        <v>19.8</v>
      </c>
      <c r="AN241" s="38">
        <f t="shared" si="50"/>
        <v>19.5</v>
      </c>
      <c r="AO241" s="38">
        <f t="shared" si="50"/>
        <v>19.399999999999999</v>
      </c>
      <c r="AP241" s="38">
        <f t="shared" si="50"/>
        <v>20</v>
      </c>
      <c r="AQ241" s="38">
        <f t="shared" si="50"/>
        <v>20.2</v>
      </c>
      <c r="AR241" s="38">
        <f t="shared" si="50"/>
        <v>19.8</v>
      </c>
      <c r="AS241" s="38">
        <f t="shared" si="50"/>
        <v>20</v>
      </c>
      <c r="AT241" s="38">
        <f t="shared" si="50"/>
        <v>19</v>
      </c>
      <c r="AU241" s="38">
        <f t="shared" si="50"/>
        <v>20.5</v>
      </c>
      <c r="AV241" s="38">
        <f t="shared" si="50"/>
        <v>19.3</v>
      </c>
      <c r="AW241" s="38">
        <f t="shared" si="50"/>
        <v>19.8</v>
      </c>
      <c r="AX241" s="38">
        <f t="shared" si="50"/>
        <v>19.399999999999999</v>
      </c>
      <c r="AY241" s="38">
        <f t="shared" si="50"/>
        <v>18.600000000000001</v>
      </c>
      <c r="AZ241" s="38">
        <f t="shared" si="50"/>
        <v>18.7</v>
      </c>
      <c r="BA241" s="38">
        <f t="shared" si="50"/>
        <v>19.2</v>
      </c>
      <c r="BB241" s="78">
        <f>BB240</f>
        <v>19.399999999999999</v>
      </c>
      <c r="BC241" s="78">
        <f>BC240</f>
        <v>19</v>
      </c>
      <c r="BD241" s="78">
        <f>BD240</f>
        <v>19.600000000000001</v>
      </c>
      <c r="BE241" s="78">
        <f>BE240</f>
        <v>19</v>
      </c>
      <c r="BF241" s="78">
        <f>BF240</f>
        <v>18.5</v>
      </c>
    </row>
    <row r="246" spans="1:58" x14ac:dyDescent="0.2">
      <c r="Z246" s="16" t="s">
        <v>336</v>
      </c>
    </row>
    <row r="247" spans="1:58" x14ac:dyDescent="0.2">
      <c r="Z247" s="10" t="s">
        <v>337</v>
      </c>
    </row>
    <row r="283" spans="1:20" x14ac:dyDescent="0.2">
      <c r="J283" s="10">
        <v>19.399999999999999</v>
      </c>
      <c r="K283" s="10" t="s">
        <v>303</v>
      </c>
      <c r="L283" s="10" t="s">
        <v>338</v>
      </c>
    </row>
    <row r="284" spans="1:20" x14ac:dyDescent="0.2">
      <c r="J284" s="16" t="s">
        <v>339</v>
      </c>
    </row>
    <row r="285" spans="1:20" x14ac:dyDescent="0.2">
      <c r="J285" s="10" t="s">
        <v>340</v>
      </c>
    </row>
    <row r="286" spans="1:20" x14ac:dyDescent="0.2">
      <c r="J286" s="15" t="s">
        <v>341</v>
      </c>
      <c r="K286" s="15" t="s">
        <v>342</v>
      </c>
      <c r="L286" s="15" t="s">
        <v>11</v>
      </c>
      <c r="M286" s="15" t="s">
        <v>343</v>
      </c>
      <c r="N286" s="15"/>
    </row>
    <row r="287" spans="1:20" x14ac:dyDescent="0.2">
      <c r="J287" s="15" t="s">
        <v>344</v>
      </c>
      <c r="K287" s="15" t="s">
        <v>345</v>
      </c>
      <c r="L287" s="15"/>
      <c r="M287" s="15"/>
      <c r="O287" s="28" t="s">
        <v>346</v>
      </c>
      <c r="P287" s="28"/>
      <c r="Q287" s="28"/>
      <c r="R287" s="28"/>
      <c r="S287" s="28"/>
    </row>
    <row r="288" spans="1:20" ht="38.25" x14ac:dyDescent="0.2">
      <c r="A288" s="160" t="s">
        <v>347</v>
      </c>
      <c r="B288" s="145"/>
      <c r="C288" s="145"/>
      <c r="J288" s="15" t="s">
        <v>341</v>
      </c>
      <c r="K288" s="15" t="s">
        <v>341</v>
      </c>
      <c r="L288" s="15" t="s">
        <v>348</v>
      </c>
      <c r="M288" s="15"/>
      <c r="N288" s="161" t="s">
        <v>349</v>
      </c>
      <c r="O288" s="161" t="s">
        <v>350</v>
      </c>
      <c r="P288" s="161" t="s">
        <v>351</v>
      </c>
      <c r="Q288" s="161" t="s">
        <v>352</v>
      </c>
      <c r="S288" s="161" t="s">
        <v>353</v>
      </c>
      <c r="T288" s="161" t="s">
        <v>354</v>
      </c>
    </row>
    <row r="289" spans="9:20" ht="15.75" x14ac:dyDescent="0.25">
      <c r="J289" s="15" t="s">
        <v>309</v>
      </c>
      <c r="K289" s="15" t="s">
        <v>309</v>
      </c>
      <c r="L289" s="15" t="s">
        <v>355</v>
      </c>
      <c r="M289" s="15" t="s">
        <v>303</v>
      </c>
      <c r="N289" s="15"/>
      <c r="O289" s="15" t="s">
        <v>303</v>
      </c>
      <c r="P289" s="16" t="s">
        <v>303</v>
      </c>
      <c r="Q289" s="139"/>
      <c r="S289" s="16" t="s">
        <v>303</v>
      </c>
      <c r="T289" s="16" t="s">
        <v>303</v>
      </c>
    </row>
    <row r="290" spans="9:20" ht="15.75" x14ac:dyDescent="0.25">
      <c r="I290" s="10">
        <v>1960</v>
      </c>
      <c r="O290" s="28">
        <v>58.700000000000102</v>
      </c>
      <c r="P290" s="10">
        <f t="shared" ref="P290:P344" si="51">T290*0.9</f>
        <v>58.050000000000004</v>
      </c>
      <c r="Q290" s="64">
        <f>$J$283/P290</f>
        <v>0.33419465977605506</v>
      </c>
      <c r="S290" s="28">
        <v>43</v>
      </c>
      <c r="T290" s="10">
        <f>S290*1.5</f>
        <v>64.5</v>
      </c>
    </row>
    <row r="291" spans="9:20" ht="15.75" x14ac:dyDescent="0.25">
      <c r="I291" s="10">
        <v>1961</v>
      </c>
      <c r="O291" s="68">
        <v>57.900000000000098</v>
      </c>
      <c r="P291" s="10">
        <f t="shared" si="51"/>
        <v>57.104999999999997</v>
      </c>
      <c r="Q291" s="64">
        <f t="shared" ref="Q291:Q344" si="52">$J$283/P291</f>
        <v>0.33972506785745554</v>
      </c>
      <c r="S291" s="10">
        <f>S290-0.7</f>
        <v>42.3</v>
      </c>
      <c r="T291" s="10">
        <f t="shared" ref="T291:T344" si="53">S291*1.5</f>
        <v>63.449999999999996</v>
      </c>
    </row>
    <row r="292" spans="9:20" ht="15.75" x14ac:dyDescent="0.25">
      <c r="I292" s="10">
        <v>1962</v>
      </c>
      <c r="O292" s="28">
        <v>57.100000000000101</v>
      </c>
      <c r="P292" s="10">
        <f t="shared" si="51"/>
        <v>56.16</v>
      </c>
      <c r="Q292" s="64">
        <f t="shared" si="52"/>
        <v>0.34544159544159542</v>
      </c>
      <c r="S292" s="10">
        <f t="shared" ref="S292:S299" si="54">S291-0.7</f>
        <v>41.599999999999994</v>
      </c>
      <c r="T292" s="10">
        <f t="shared" si="53"/>
        <v>62.399999999999991</v>
      </c>
    </row>
    <row r="293" spans="9:20" ht="15.75" x14ac:dyDescent="0.25">
      <c r="I293" s="10">
        <v>1963</v>
      </c>
      <c r="O293" s="28">
        <v>56.300000000000097</v>
      </c>
      <c r="P293" s="10">
        <f t="shared" si="51"/>
        <v>55.214999999999989</v>
      </c>
      <c r="Q293" s="64">
        <f t="shared" si="52"/>
        <v>0.35135379878656164</v>
      </c>
      <c r="S293" s="10">
        <f t="shared" si="54"/>
        <v>40.899999999999991</v>
      </c>
      <c r="T293" s="10">
        <f t="shared" si="53"/>
        <v>61.349999999999987</v>
      </c>
    </row>
    <row r="294" spans="9:20" ht="15.75" x14ac:dyDescent="0.25">
      <c r="I294" s="10">
        <v>1964</v>
      </c>
      <c r="O294" s="68">
        <v>55.500000000000099</v>
      </c>
      <c r="P294" s="10">
        <f t="shared" si="51"/>
        <v>54.269999999999989</v>
      </c>
      <c r="Q294" s="64">
        <f t="shared" si="52"/>
        <v>0.35747189976045701</v>
      </c>
      <c r="S294" s="10">
        <f t="shared" si="54"/>
        <v>40.199999999999989</v>
      </c>
      <c r="T294" s="10">
        <f t="shared" si="53"/>
        <v>60.299999999999983</v>
      </c>
    </row>
    <row r="295" spans="9:20" ht="15.75" x14ac:dyDescent="0.25">
      <c r="I295" s="10">
        <v>1965</v>
      </c>
      <c r="O295" s="28">
        <v>54.700000000000102</v>
      </c>
      <c r="P295" s="10">
        <f t="shared" si="51"/>
        <v>53.324999999999982</v>
      </c>
      <c r="Q295" s="64">
        <f t="shared" si="52"/>
        <v>0.36380684481950315</v>
      </c>
      <c r="S295" s="10">
        <f t="shared" si="54"/>
        <v>39.499999999999986</v>
      </c>
      <c r="T295" s="10">
        <f t="shared" si="53"/>
        <v>59.249999999999979</v>
      </c>
    </row>
    <row r="296" spans="9:20" ht="15.75" x14ac:dyDescent="0.25">
      <c r="I296" s="10">
        <v>1966</v>
      </c>
      <c r="O296" s="28">
        <v>53.900000000000098</v>
      </c>
      <c r="P296" s="10">
        <f t="shared" si="51"/>
        <v>52.379999999999981</v>
      </c>
      <c r="Q296" s="64">
        <f t="shared" si="52"/>
        <v>0.37037037037037046</v>
      </c>
      <c r="S296" s="10">
        <f t="shared" si="54"/>
        <v>38.799999999999983</v>
      </c>
      <c r="T296" s="10">
        <f t="shared" si="53"/>
        <v>58.199999999999974</v>
      </c>
    </row>
    <row r="297" spans="9:20" ht="15.75" x14ac:dyDescent="0.25">
      <c r="I297" s="10">
        <v>1967</v>
      </c>
      <c r="O297" s="68">
        <v>53.100000000000101</v>
      </c>
      <c r="P297" s="10">
        <f t="shared" si="51"/>
        <v>51.434999999999974</v>
      </c>
      <c r="Q297" s="64">
        <f t="shared" si="52"/>
        <v>0.37717507533780514</v>
      </c>
      <c r="S297" s="10">
        <f t="shared" si="54"/>
        <v>38.09999999999998</v>
      </c>
      <c r="T297" s="10">
        <f t="shared" si="53"/>
        <v>57.14999999999997</v>
      </c>
    </row>
    <row r="298" spans="9:20" ht="15.75" x14ac:dyDescent="0.25">
      <c r="I298" s="10">
        <v>1968</v>
      </c>
      <c r="O298" s="28">
        <v>52.300000000000097</v>
      </c>
      <c r="P298" s="10">
        <f t="shared" si="51"/>
        <v>50.489999999999974</v>
      </c>
      <c r="Q298" s="64">
        <f t="shared" si="52"/>
        <v>0.38423450188156089</v>
      </c>
      <c r="S298" s="10">
        <f t="shared" si="54"/>
        <v>37.399999999999977</v>
      </c>
      <c r="T298" s="10">
        <f t="shared" si="53"/>
        <v>56.099999999999966</v>
      </c>
    </row>
    <row r="299" spans="9:20" ht="15.75" x14ac:dyDescent="0.25">
      <c r="I299" s="10">
        <v>1969</v>
      </c>
      <c r="O299" s="28">
        <v>51.500000000000099</v>
      </c>
      <c r="P299" s="10">
        <f t="shared" si="51"/>
        <v>49.544999999999966</v>
      </c>
      <c r="Q299" s="64">
        <f t="shared" si="52"/>
        <v>0.39156322535069155</v>
      </c>
      <c r="S299" s="10">
        <f t="shared" si="54"/>
        <v>36.699999999999974</v>
      </c>
      <c r="T299" s="10">
        <f t="shared" si="53"/>
        <v>55.049999999999962</v>
      </c>
    </row>
    <row r="300" spans="9:20" ht="15.75" x14ac:dyDescent="0.25">
      <c r="I300" s="10">
        <v>1970</v>
      </c>
      <c r="O300" s="68">
        <v>50.700000000000102</v>
      </c>
      <c r="P300" s="10">
        <f t="shared" si="51"/>
        <v>48.6</v>
      </c>
      <c r="Q300" s="64">
        <f t="shared" si="52"/>
        <v>0.39917695473251025</v>
      </c>
      <c r="S300" s="28">
        <v>36</v>
      </c>
      <c r="T300" s="10">
        <f t="shared" si="53"/>
        <v>54</v>
      </c>
    </row>
    <row r="301" spans="9:20" ht="15.75" x14ac:dyDescent="0.25">
      <c r="I301" s="10">
        <v>1971</v>
      </c>
      <c r="O301" s="28">
        <v>49.900000000000098</v>
      </c>
      <c r="P301" s="10">
        <f t="shared" si="51"/>
        <v>47.925000000000004</v>
      </c>
      <c r="Q301" s="64">
        <f t="shared" si="52"/>
        <v>0.40479916536254557</v>
      </c>
      <c r="S301" s="10">
        <f>S300-0.5</f>
        <v>35.5</v>
      </c>
      <c r="T301" s="10">
        <f t="shared" si="53"/>
        <v>53.25</v>
      </c>
    </row>
    <row r="302" spans="9:20" ht="15.75" x14ac:dyDescent="0.25">
      <c r="I302" s="10">
        <v>1972</v>
      </c>
      <c r="O302" s="28">
        <v>49.100000000000101</v>
      </c>
      <c r="P302" s="10">
        <f t="shared" si="51"/>
        <v>47.25</v>
      </c>
      <c r="Q302" s="64">
        <f t="shared" si="52"/>
        <v>0.41058201058201055</v>
      </c>
      <c r="S302" s="10">
        <f t="shared" ref="S302:S309" si="55">S301-0.5</f>
        <v>35</v>
      </c>
      <c r="T302" s="10">
        <f t="shared" si="53"/>
        <v>52.5</v>
      </c>
    </row>
    <row r="303" spans="9:20" ht="15.75" x14ac:dyDescent="0.25">
      <c r="I303" s="10">
        <v>1973</v>
      </c>
      <c r="O303" s="68">
        <v>48.300000000000097</v>
      </c>
      <c r="P303" s="10">
        <f t="shared" si="51"/>
        <v>46.575000000000003</v>
      </c>
      <c r="Q303" s="64">
        <f t="shared" si="52"/>
        <v>0.41653247450348896</v>
      </c>
      <c r="S303" s="10">
        <f t="shared" si="55"/>
        <v>34.5</v>
      </c>
      <c r="T303" s="10">
        <f t="shared" si="53"/>
        <v>51.75</v>
      </c>
    </row>
    <row r="304" spans="9:20" ht="15.75" x14ac:dyDescent="0.25">
      <c r="I304" s="10">
        <v>1974</v>
      </c>
      <c r="O304" s="28">
        <v>47.500000000000099</v>
      </c>
      <c r="P304" s="10">
        <f t="shared" si="51"/>
        <v>45.9</v>
      </c>
      <c r="Q304" s="64">
        <f t="shared" si="52"/>
        <v>0.42265795206971674</v>
      </c>
      <c r="S304" s="10">
        <f t="shared" si="55"/>
        <v>34</v>
      </c>
      <c r="T304" s="10">
        <f t="shared" si="53"/>
        <v>51</v>
      </c>
    </row>
    <row r="305" spans="1:20" ht="15.75" x14ac:dyDescent="0.25">
      <c r="I305" s="10">
        <v>1975</v>
      </c>
      <c r="O305" s="28">
        <v>46.700000000000102</v>
      </c>
      <c r="P305" s="10">
        <f t="shared" si="51"/>
        <v>45.225000000000001</v>
      </c>
      <c r="Q305" s="64">
        <f t="shared" si="52"/>
        <v>0.4289662797125483</v>
      </c>
      <c r="S305" s="10">
        <f t="shared" si="55"/>
        <v>33.5</v>
      </c>
      <c r="T305" s="10">
        <f t="shared" si="53"/>
        <v>50.25</v>
      </c>
    </row>
    <row r="306" spans="1:20" ht="15.75" x14ac:dyDescent="0.25">
      <c r="I306" s="10">
        <v>1976</v>
      </c>
      <c r="O306" s="68">
        <v>45.9</v>
      </c>
      <c r="P306" s="10">
        <f t="shared" si="51"/>
        <v>44.550000000000004</v>
      </c>
      <c r="Q306" s="64">
        <f t="shared" si="52"/>
        <v>0.43546576879910204</v>
      </c>
      <c r="S306" s="10">
        <f t="shared" si="55"/>
        <v>33</v>
      </c>
      <c r="T306" s="10">
        <f t="shared" si="53"/>
        <v>49.5</v>
      </c>
    </row>
    <row r="307" spans="1:20" ht="15.75" x14ac:dyDescent="0.25">
      <c r="I307" s="10">
        <v>1977</v>
      </c>
      <c r="O307" s="28">
        <v>45.1</v>
      </c>
      <c r="P307" s="10">
        <f t="shared" si="51"/>
        <v>43.875</v>
      </c>
      <c r="Q307" s="64">
        <f t="shared" si="52"/>
        <v>0.44216524216524211</v>
      </c>
      <c r="S307" s="10">
        <f t="shared" si="55"/>
        <v>32.5</v>
      </c>
      <c r="T307" s="10">
        <f t="shared" si="53"/>
        <v>48.75</v>
      </c>
    </row>
    <row r="308" spans="1:20" ht="15.75" x14ac:dyDescent="0.25">
      <c r="I308" s="10">
        <v>1978</v>
      </c>
      <c r="O308" s="28">
        <v>44.3</v>
      </c>
      <c r="P308" s="10">
        <f t="shared" si="51"/>
        <v>43.2</v>
      </c>
      <c r="Q308" s="64">
        <f t="shared" si="52"/>
        <v>0.44907407407407401</v>
      </c>
      <c r="S308" s="10">
        <f t="shared" si="55"/>
        <v>32</v>
      </c>
      <c r="T308" s="10">
        <f t="shared" si="53"/>
        <v>48</v>
      </c>
    </row>
    <row r="309" spans="1:20" ht="15.75" x14ac:dyDescent="0.25">
      <c r="I309" s="10">
        <v>1979</v>
      </c>
      <c r="O309" s="68">
        <v>43.5</v>
      </c>
      <c r="P309" s="10">
        <f t="shared" si="51"/>
        <v>42.524999999999999</v>
      </c>
      <c r="Q309" s="64">
        <f t="shared" si="52"/>
        <v>0.45620223398001175</v>
      </c>
      <c r="S309" s="10">
        <f t="shared" si="55"/>
        <v>31.5</v>
      </c>
      <c r="T309" s="10">
        <f t="shared" si="53"/>
        <v>47.25</v>
      </c>
    </row>
    <row r="310" spans="1:20" ht="15.75" x14ac:dyDescent="0.25">
      <c r="I310" s="10">
        <v>1980</v>
      </c>
      <c r="O310" s="28">
        <v>42.7</v>
      </c>
      <c r="P310" s="10">
        <f t="shared" si="51"/>
        <v>41.85</v>
      </c>
      <c r="Q310" s="64">
        <f t="shared" si="52"/>
        <v>0.46356033452807643</v>
      </c>
      <c r="S310" s="28">
        <v>31</v>
      </c>
      <c r="T310" s="10">
        <f t="shared" si="53"/>
        <v>46.5</v>
      </c>
    </row>
    <row r="311" spans="1:20" ht="15.75" x14ac:dyDescent="0.25">
      <c r="I311" s="10">
        <v>1981</v>
      </c>
      <c r="O311" s="28">
        <v>41.9</v>
      </c>
      <c r="P311" s="10">
        <f t="shared" si="51"/>
        <v>41.377499999999998</v>
      </c>
      <c r="Q311" s="64">
        <f t="shared" si="52"/>
        <v>0.46885384568908223</v>
      </c>
      <c r="S311" s="10">
        <f>S310-0.35</f>
        <v>30.65</v>
      </c>
      <c r="T311" s="10">
        <f t="shared" si="53"/>
        <v>45.974999999999994</v>
      </c>
    </row>
    <row r="312" spans="1:20" ht="15.75" x14ac:dyDescent="0.25">
      <c r="I312" s="10">
        <v>1982</v>
      </c>
      <c r="O312" s="68">
        <v>41.1</v>
      </c>
      <c r="P312" s="10">
        <f t="shared" si="51"/>
        <v>40.904999999999994</v>
      </c>
      <c r="Q312" s="64">
        <f t="shared" si="52"/>
        <v>0.47426964918714098</v>
      </c>
      <c r="S312" s="10">
        <f t="shared" ref="S312:S319" si="56">S311-0.35</f>
        <v>30.299999999999997</v>
      </c>
      <c r="T312" s="10">
        <f t="shared" si="53"/>
        <v>45.449999999999996</v>
      </c>
    </row>
    <row r="313" spans="1:20" ht="15.75" x14ac:dyDescent="0.25">
      <c r="I313" s="10">
        <v>1983</v>
      </c>
      <c r="O313" s="28">
        <v>40.299999999999997</v>
      </c>
      <c r="P313" s="10">
        <f t="shared" si="51"/>
        <v>40.432499999999997</v>
      </c>
      <c r="Q313" s="64">
        <f t="shared" si="52"/>
        <v>0.47981203239967846</v>
      </c>
      <c r="S313" s="10">
        <f t="shared" si="56"/>
        <v>29.949999999999996</v>
      </c>
      <c r="T313" s="10">
        <f t="shared" si="53"/>
        <v>44.924999999999997</v>
      </c>
    </row>
    <row r="314" spans="1:20" ht="15.75" x14ac:dyDescent="0.25">
      <c r="I314" s="10">
        <v>1984</v>
      </c>
      <c r="O314" s="28">
        <v>39.5</v>
      </c>
      <c r="P314" s="10">
        <f t="shared" si="51"/>
        <v>39.959999999999994</v>
      </c>
      <c r="Q314" s="64">
        <f t="shared" si="52"/>
        <v>0.48548548548548554</v>
      </c>
      <c r="S314" s="10">
        <f t="shared" si="56"/>
        <v>29.599999999999994</v>
      </c>
      <c r="T314" s="10">
        <f t="shared" si="53"/>
        <v>44.399999999999991</v>
      </c>
    </row>
    <row r="315" spans="1:20" ht="15.75" x14ac:dyDescent="0.25">
      <c r="I315" s="10">
        <v>1985</v>
      </c>
      <c r="O315" s="68">
        <v>38.700000000000003</v>
      </c>
      <c r="P315" s="10">
        <f t="shared" si="51"/>
        <v>39.48749999999999</v>
      </c>
      <c r="Q315" s="64">
        <f>$J$283/P315</f>
        <v>0.49129471351693582</v>
      </c>
      <c r="S315" s="10">
        <f t="shared" si="56"/>
        <v>29.249999999999993</v>
      </c>
      <c r="T315" s="10">
        <f t="shared" si="53"/>
        <v>43.874999999999986</v>
      </c>
    </row>
    <row r="316" spans="1:20" ht="15.75" x14ac:dyDescent="0.25">
      <c r="I316" s="10">
        <v>1986</v>
      </c>
      <c r="O316" s="28">
        <v>37.9</v>
      </c>
      <c r="P316" s="10">
        <f t="shared" si="51"/>
        <v>39.014999999999986</v>
      </c>
      <c r="Q316" s="64">
        <f t="shared" si="52"/>
        <v>0.49724464949378455</v>
      </c>
      <c r="S316" s="10">
        <f t="shared" si="56"/>
        <v>28.899999999999991</v>
      </c>
      <c r="T316" s="10">
        <f t="shared" si="53"/>
        <v>43.349999999999987</v>
      </c>
    </row>
    <row r="317" spans="1:20" ht="15.75" x14ac:dyDescent="0.25">
      <c r="A317" s="16" t="s">
        <v>233</v>
      </c>
      <c r="B317" s="16"/>
      <c r="I317" s="10">
        <v>1987</v>
      </c>
      <c r="O317" s="28">
        <v>37.1</v>
      </c>
      <c r="P317" s="10">
        <f t="shared" si="51"/>
        <v>38.54249999999999</v>
      </c>
      <c r="Q317" s="64">
        <f t="shared" si="52"/>
        <v>0.50334046831419876</v>
      </c>
      <c r="S317" s="10">
        <f t="shared" si="56"/>
        <v>28.54999999999999</v>
      </c>
      <c r="T317" s="10">
        <f t="shared" si="53"/>
        <v>42.824999999999989</v>
      </c>
    </row>
    <row r="318" spans="1:20" ht="15.75" x14ac:dyDescent="0.25">
      <c r="A318" s="16" t="s">
        <v>234</v>
      </c>
      <c r="I318" s="10">
        <v>1988</v>
      </c>
      <c r="O318" s="68">
        <v>36.299999999999997</v>
      </c>
      <c r="P318" s="10">
        <f t="shared" si="51"/>
        <v>38.069999999999986</v>
      </c>
      <c r="Q318" s="64">
        <f t="shared" si="52"/>
        <v>0.50958760178618345</v>
      </c>
      <c r="S318" s="10">
        <f t="shared" si="56"/>
        <v>28.199999999999989</v>
      </c>
      <c r="T318" s="10">
        <f t="shared" si="53"/>
        <v>42.299999999999983</v>
      </c>
    </row>
    <row r="319" spans="1:20" ht="15.75" x14ac:dyDescent="0.25">
      <c r="A319" s="10" t="s">
        <v>235</v>
      </c>
      <c r="I319" s="10">
        <v>1989</v>
      </c>
      <c r="O319" s="28">
        <v>35.5</v>
      </c>
      <c r="P319" s="10">
        <f t="shared" si="51"/>
        <v>37.597499999999982</v>
      </c>
      <c r="Q319" s="64">
        <f t="shared" si="52"/>
        <v>0.51599175477092907</v>
      </c>
      <c r="S319" s="10">
        <f t="shared" si="56"/>
        <v>27.849999999999987</v>
      </c>
      <c r="T319" s="10">
        <f t="shared" si="53"/>
        <v>41.774999999999977</v>
      </c>
    </row>
    <row r="320" spans="1:20" ht="15.75" x14ac:dyDescent="0.25">
      <c r="A320" s="10" t="s">
        <v>236</v>
      </c>
      <c r="I320" s="10">
        <v>1990</v>
      </c>
      <c r="J320" s="10">
        <v>1328</v>
      </c>
      <c r="K320" s="10">
        <v>1128</v>
      </c>
      <c r="L320" s="10">
        <v>28413</v>
      </c>
      <c r="M320" s="38">
        <f>L320/K320</f>
        <v>25.188829787234042</v>
      </c>
      <c r="N320" s="64">
        <f>M320/O320</f>
        <v>0.71968085106382973</v>
      </c>
      <c r="O320" s="162">
        <v>35</v>
      </c>
      <c r="P320" s="10">
        <f t="shared" si="51"/>
        <v>37.125</v>
      </c>
      <c r="Q320" s="64">
        <f t="shared" si="52"/>
        <v>0.52255892255892256</v>
      </c>
      <c r="R320" s="10" t="s">
        <v>356</v>
      </c>
      <c r="S320" s="28">
        <v>27.5</v>
      </c>
      <c r="T320" s="10">
        <f t="shared" si="53"/>
        <v>41.25</v>
      </c>
    </row>
    <row r="321" spans="1:20" ht="15.75" x14ac:dyDescent="0.25">
      <c r="I321" s="10">
        <v>1991</v>
      </c>
      <c r="M321" s="38"/>
      <c r="N321" s="64">
        <v>0.72150000000000003</v>
      </c>
      <c r="O321" s="68">
        <v>34.9</v>
      </c>
      <c r="P321" s="10">
        <f t="shared" si="51"/>
        <v>36.787500000000001</v>
      </c>
      <c r="Q321" s="64">
        <f t="shared" si="52"/>
        <v>0.52735304111450898</v>
      </c>
      <c r="S321" s="10">
        <f>S320-0.25</f>
        <v>27.25</v>
      </c>
      <c r="T321" s="10">
        <f t="shared" si="53"/>
        <v>40.875</v>
      </c>
    </row>
    <row r="322" spans="1:20" ht="15.75" x14ac:dyDescent="0.25">
      <c r="A322" s="160" t="s">
        <v>357</v>
      </c>
      <c r="I322" s="10">
        <v>1992</v>
      </c>
      <c r="M322" s="38"/>
      <c r="N322" s="64">
        <v>0.72299999999999998</v>
      </c>
      <c r="O322" s="68">
        <v>34.799999999999997</v>
      </c>
      <c r="P322" s="10">
        <f t="shared" si="51"/>
        <v>36.450000000000003</v>
      </c>
      <c r="Q322" s="64">
        <f t="shared" si="52"/>
        <v>0.53223593964334692</v>
      </c>
      <c r="S322" s="10">
        <f t="shared" ref="S322:S329" si="57">S321-0.25</f>
        <v>27</v>
      </c>
      <c r="T322" s="10">
        <f t="shared" si="53"/>
        <v>40.5</v>
      </c>
    </row>
    <row r="323" spans="1:20" ht="15.75" x14ac:dyDescent="0.25">
      <c r="A323" s="10" t="s">
        <v>358</v>
      </c>
      <c r="I323" s="10">
        <v>1993</v>
      </c>
      <c r="M323" s="38"/>
      <c r="N323" s="64">
        <v>0.72450000000000003</v>
      </c>
      <c r="O323" s="68">
        <v>34.700000000000003</v>
      </c>
      <c r="P323" s="10">
        <f t="shared" si="51"/>
        <v>36.112500000000004</v>
      </c>
      <c r="Q323" s="64">
        <f t="shared" si="52"/>
        <v>0.53721010730356511</v>
      </c>
      <c r="S323" s="10">
        <f t="shared" si="57"/>
        <v>26.75</v>
      </c>
      <c r="T323" s="10">
        <f t="shared" si="53"/>
        <v>40.125</v>
      </c>
    </row>
    <row r="324" spans="1:20" ht="15.75" x14ac:dyDescent="0.25">
      <c r="I324" s="10">
        <v>1994</v>
      </c>
      <c r="M324" s="38"/>
      <c r="N324" s="64">
        <v>0.72599999999999998</v>
      </c>
      <c r="O324" s="68">
        <v>34.6</v>
      </c>
      <c r="P324" s="10">
        <f t="shared" si="51"/>
        <v>35.774999999999999</v>
      </c>
      <c r="Q324" s="64">
        <f t="shared" si="52"/>
        <v>0.54227812718378754</v>
      </c>
      <c r="S324" s="10">
        <f t="shared" si="57"/>
        <v>26.5</v>
      </c>
      <c r="T324" s="10">
        <f t="shared" si="53"/>
        <v>39.75</v>
      </c>
    </row>
    <row r="325" spans="1:20" ht="15.75" x14ac:dyDescent="0.25">
      <c r="A325" s="10" t="s">
        <v>359</v>
      </c>
      <c r="I325" s="10">
        <v>1995</v>
      </c>
      <c r="J325" s="10">
        <v>1388</v>
      </c>
      <c r="K325" s="10">
        <v>1145</v>
      </c>
      <c r="L325" s="10">
        <v>28741</v>
      </c>
      <c r="M325" s="38">
        <f t="shared" ref="M325:M340" si="58">L325/K325</f>
        <v>25.101310043668121</v>
      </c>
      <c r="N325" s="64">
        <v>0.72750000000000004</v>
      </c>
      <c r="O325" s="38">
        <f>M325/N325</f>
        <v>34.503518960368552</v>
      </c>
      <c r="P325" s="10">
        <f t="shared" si="51"/>
        <v>35.4375</v>
      </c>
      <c r="Q325" s="64">
        <f t="shared" si="52"/>
        <v>0.5474426807760141</v>
      </c>
      <c r="S325" s="10">
        <f t="shared" si="57"/>
        <v>26.25</v>
      </c>
      <c r="T325" s="10">
        <f t="shared" si="53"/>
        <v>39.375</v>
      </c>
    </row>
    <row r="326" spans="1:20" ht="15.75" x14ac:dyDescent="0.25">
      <c r="I326" s="10">
        <v>1996</v>
      </c>
      <c r="M326" s="38"/>
      <c r="N326" s="64">
        <v>0.72899999999999998</v>
      </c>
      <c r="O326" s="68">
        <v>35.5</v>
      </c>
      <c r="P326" s="10">
        <f t="shared" si="51"/>
        <v>35.1</v>
      </c>
      <c r="Q326" s="64">
        <f t="shared" si="52"/>
        <v>0.55270655270655267</v>
      </c>
      <c r="S326" s="10">
        <f t="shared" si="57"/>
        <v>26</v>
      </c>
      <c r="T326" s="10">
        <f t="shared" si="53"/>
        <v>39</v>
      </c>
    </row>
    <row r="327" spans="1:20" ht="15.75" x14ac:dyDescent="0.25">
      <c r="I327" s="10">
        <v>1997</v>
      </c>
      <c r="M327" s="38"/>
      <c r="N327" s="64">
        <v>0.73050000000000004</v>
      </c>
      <c r="O327" s="68">
        <v>36</v>
      </c>
      <c r="P327" s="10">
        <f t="shared" si="51"/>
        <v>34.762500000000003</v>
      </c>
      <c r="Q327" s="64">
        <f t="shared" si="52"/>
        <v>0.55807263574253851</v>
      </c>
      <c r="S327" s="10">
        <f t="shared" si="57"/>
        <v>25.75</v>
      </c>
      <c r="T327" s="10">
        <f t="shared" si="53"/>
        <v>38.625</v>
      </c>
    </row>
    <row r="328" spans="1:20" ht="15.75" x14ac:dyDescent="0.25">
      <c r="I328" s="10">
        <v>1998</v>
      </c>
      <c r="M328" s="38"/>
      <c r="N328" s="64">
        <v>0.73199999999999998</v>
      </c>
      <c r="O328" s="68">
        <v>36.4</v>
      </c>
      <c r="P328" s="10">
        <f t="shared" si="51"/>
        <v>34.425000000000004</v>
      </c>
      <c r="Q328" s="64">
        <f t="shared" si="52"/>
        <v>0.56354393609295561</v>
      </c>
      <c r="S328" s="10">
        <f t="shared" si="57"/>
        <v>25.5</v>
      </c>
      <c r="T328" s="10">
        <f t="shared" si="53"/>
        <v>38.25</v>
      </c>
    </row>
    <row r="329" spans="1:20" ht="15.75" x14ac:dyDescent="0.25">
      <c r="I329" s="10">
        <v>1999</v>
      </c>
      <c r="M329" s="38"/>
      <c r="N329" s="64">
        <v>0.73350000000000004</v>
      </c>
      <c r="O329" s="68">
        <v>36.799999999999997</v>
      </c>
      <c r="P329" s="10">
        <f t="shared" si="51"/>
        <v>34.087499999999999</v>
      </c>
      <c r="Q329" s="64">
        <f t="shared" si="52"/>
        <v>0.56912357902456912</v>
      </c>
      <c r="S329" s="10">
        <f t="shared" si="57"/>
        <v>25.25</v>
      </c>
      <c r="T329" s="10">
        <f t="shared" si="53"/>
        <v>37.875</v>
      </c>
    </row>
    <row r="330" spans="1:20" ht="15.75" x14ac:dyDescent="0.25">
      <c r="I330" s="10">
        <v>2000</v>
      </c>
      <c r="J330" s="10">
        <v>1213</v>
      </c>
      <c r="K330" s="10">
        <v>986</v>
      </c>
      <c r="L330" s="10">
        <v>26957</v>
      </c>
      <c r="M330" s="38">
        <f t="shared" si="58"/>
        <v>27.33975659229209</v>
      </c>
      <c r="N330" s="64">
        <v>0.73499999999999999</v>
      </c>
      <c r="O330" s="38">
        <f t="shared" ref="O330:O340" si="59">M330/N330</f>
        <v>37.196947744615088</v>
      </c>
      <c r="P330" s="10">
        <f t="shared" si="51"/>
        <v>33.75</v>
      </c>
      <c r="Q330" s="64">
        <f t="shared" si="52"/>
        <v>0.57481481481481478</v>
      </c>
      <c r="S330" s="28">
        <v>25</v>
      </c>
      <c r="T330" s="10">
        <f t="shared" si="53"/>
        <v>37.5</v>
      </c>
    </row>
    <row r="331" spans="1:20" ht="15.75" x14ac:dyDescent="0.25">
      <c r="I331" s="10">
        <v>2001</v>
      </c>
      <c r="M331" s="38"/>
      <c r="N331" s="64">
        <v>0.73649999999999904</v>
      </c>
      <c r="O331" s="68">
        <v>37</v>
      </c>
      <c r="P331" s="10">
        <f t="shared" si="51"/>
        <v>33.480000000000004</v>
      </c>
      <c r="Q331" s="64">
        <f t="shared" si="52"/>
        <v>0.57945041816009546</v>
      </c>
      <c r="S331" s="10">
        <f>S330-0.2</f>
        <v>24.8</v>
      </c>
      <c r="T331" s="10">
        <f t="shared" si="53"/>
        <v>37.200000000000003</v>
      </c>
    </row>
    <row r="332" spans="1:20" ht="15.75" x14ac:dyDescent="0.25">
      <c r="I332" s="10">
        <v>2002</v>
      </c>
      <c r="M332" s="38"/>
      <c r="N332" s="64">
        <v>0.73799999999999899</v>
      </c>
      <c r="O332" s="68">
        <v>36</v>
      </c>
      <c r="P332" s="10">
        <f t="shared" si="51"/>
        <v>33.210000000000008</v>
      </c>
      <c r="Q332" s="64">
        <f t="shared" si="52"/>
        <v>0.58416139716952709</v>
      </c>
      <c r="S332" s="10">
        <f t="shared" ref="S332:S339" si="60">S331-0.2</f>
        <v>24.6</v>
      </c>
      <c r="T332" s="10">
        <f t="shared" si="53"/>
        <v>36.900000000000006</v>
      </c>
    </row>
    <row r="333" spans="1:20" ht="15.75" x14ac:dyDescent="0.25">
      <c r="I333" s="10">
        <v>2003</v>
      </c>
      <c r="M333" s="38"/>
      <c r="N333" s="64">
        <v>0.73949999999999905</v>
      </c>
      <c r="O333" s="68">
        <v>35</v>
      </c>
      <c r="P333" s="10">
        <f t="shared" si="51"/>
        <v>32.940000000000005</v>
      </c>
      <c r="Q333" s="64">
        <f t="shared" si="52"/>
        <v>0.58894960534304786</v>
      </c>
      <c r="S333" s="10">
        <f t="shared" si="60"/>
        <v>24.400000000000002</v>
      </c>
      <c r="T333" s="10">
        <f t="shared" si="53"/>
        <v>36.6</v>
      </c>
    </row>
    <row r="334" spans="1:20" ht="15.75" x14ac:dyDescent="0.25">
      <c r="I334" s="10">
        <v>2004</v>
      </c>
      <c r="M334" s="38"/>
      <c r="N334" s="64">
        <v>0.74099999999999899</v>
      </c>
      <c r="O334" s="68">
        <v>34</v>
      </c>
      <c r="P334" s="10">
        <f t="shared" si="51"/>
        <v>32.67</v>
      </c>
      <c r="Q334" s="64">
        <f t="shared" si="52"/>
        <v>0.59381695745332097</v>
      </c>
      <c r="S334" s="10">
        <f t="shared" si="60"/>
        <v>24.200000000000003</v>
      </c>
      <c r="T334" s="10">
        <f t="shared" si="53"/>
        <v>36.300000000000004</v>
      </c>
    </row>
    <row r="335" spans="1:20" ht="15.75" x14ac:dyDescent="0.25">
      <c r="I335" s="10">
        <v>2005</v>
      </c>
      <c r="J335" s="10">
        <v>1172</v>
      </c>
      <c r="K335" s="10">
        <v>945</v>
      </c>
      <c r="L335" s="10">
        <v>23660</v>
      </c>
      <c r="M335" s="38">
        <f t="shared" si="58"/>
        <v>25.037037037037038</v>
      </c>
      <c r="N335" s="64">
        <v>0.74249999999999905</v>
      </c>
      <c r="O335" s="38">
        <f t="shared" si="59"/>
        <v>33.719915201396731</v>
      </c>
      <c r="P335" s="10">
        <f t="shared" si="51"/>
        <v>32.400000000000006</v>
      </c>
      <c r="Q335" s="64">
        <f t="shared" si="52"/>
        <v>0.59876543209876532</v>
      </c>
      <c r="S335" s="10">
        <f t="shared" si="60"/>
        <v>24.000000000000004</v>
      </c>
      <c r="T335" s="10">
        <f t="shared" si="53"/>
        <v>36.000000000000007</v>
      </c>
    </row>
    <row r="336" spans="1:20" ht="15.75" x14ac:dyDescent="0.25">
      <c r="I336" s="10">
        <v>2006</v>
      </c>
      <c r="J336" s="10">
        <v>949</v>
      </c>
      <c r="K336" s="10">
        <v>722</v>
      </c>
      <c r="L336" s="10">
        <v>17752</v>
      </c>
      <c r="M336" s="38">
        <f t="shared" si="58"/>
        <v>24.587257617728532</v>
      </c>
      <c r="N336" s="64">
        <v>0.743999999999999</v>
      </c>
      <c r="O336" s="38">
        <f t="shared" si="59"/>
        <v>33.047389271140545</v>
      </c>
      <c r="P336" s="10">
        <f t="shared" si="51"/>
        <v>32.130000000000003</v>
      </c>
      <c r="Q336" s="64">
        <f t="shared" si="52"/>
        <v>0.60379707438530961</v>
      </c>
      <c r="S336" s="10">
        <f t="shared" si="60"/>
        <v>23.800000000000004</v>
      </c>
      <c r="T336" s="10">
        <f t="shared" si="53"/>
        <v>35.700000000000003</v>
      </c>
    </row>
    <row r="337" spans="9:20" ht="15.75" x14ac:dyDescent="0.25">
      <c r="I337" s="10">
        <v>2007</v>
      </c>
      <c r="J337" s="10">
        <v>1251</v>
      </c>
      <c r="K337" s="10">
        <v>1024</v>
      </c>
      <c r="L337" s="10">
        <v>24301</v>
      </c>
      <c r="M337" s="38">
        <f t="shared" si="58"/>
        <v>23.7314453125</v>
      </c>
      <c r="N337" s="64">
        <v>0.74549999999999905</v>
      </c>
      <c r="O337" s="38">
        <f t="shared" si="59"/>
        <v>31.832924631120093</v>
      </c>
      <c r="P337" s="10">
        <f t="shared" si="51"/>
        <v>31.860000000000007</v>
      </c>
      <c r="Q337" s="64">
        <f t="shared" si="52"/>
        <v>0.60891399874450702</v>
      </c>
      <c r="S337" s="10">
        <f t="shared" si="60"/>
        <v>23.600000000000005</v>
      </c>
      <c r="T337" s="10">
        <f t="shared" si="53"/>
        <v>35.400000000000006</v>
      </c>
    </row>
    <row r="338" spans="9:20" ht="15.75" x14ac:dyDescent="0.25">
      <c r="I338" s="10">
        <v>2008</v>
      </c>
      <c r="J338" s="10">
        <v>1082</v>
      </c>
      <c r="K338" s="10">
        <v>855</v>
      </c>
      <c r="L338" s="10">
        <v>19885</v>
      </c>
      <c r="M338" s="38">
        <f t="shared" si="58"/>
        <v>23.257309941520468</v>
      </c>
      <c r="N338" s="64">
        <v>0.746999999999999</v>
      </c>
      <c r="O338" s="38">
        <f t="shared" si="59"/>
        <v>31.134283723588354</v>
      </c>
      <c r="P338" s="10">
        <f t="shared" si="51"/>
        <v>31.590000000000007</v>
      </c>
      <c r="Q338" s="64">
        <f t="shared" si="52"/>
        <v>0.61411839189616946</v>
      </c>
      <c r="S338" s="10">
        <f t="shared" si="60"/>
        <v>23.400000000000006</v>
      </c>
      <c r="T338" s="10">
        <f t="shared" si="53"/>
        <v>35.100000000000009</v>
      </c>
    </row>
    <row r="339" spans="9:20" ht="15.75" x14ac:dyDescent="0.25">
      <c r="I339" s="10">
        <v>2009</v>
      </c>
      <c r="J339" s="10">
        <v>889</v>
      </c>
      <c r="K339" s="10">
        <v>662</v>
      </c>
      <c r="L339" s="10">
        <v>14980</v>
      </c>
      <c r="M339" s="38">
        <f t="shared" si="58"/>
        <v>22.628398791540786</v>
      </c>
      <c r="N339" s="64">
        <v>0.74849999999999905</v>
      </c>
      <c r="O339" s="38">
        <f t="shared" si="59"/>
        <v>30.231661712145375</v>
      </c>
      <c r="P339" s="10">
        <f t="shared" si="51"/>
        <v>31.320000000000011</v>
      </c>
      <c r="Q339" s="64">
        <f t="shared" si="52"/>
        <v>0.61941251596423985</v>
      </c>
      <c r="S339" s="10">
        <f t="shared" si="60"/>
        <v>23.200000000000006</v>
      </c>
      <c r="T339" s="10">
        <f t="shared" si="53"/>
        <v>34.800000000000011</v>
      </c>
    </row>
    <row r="340" spans="9:20" ht="15.75" x14ac:dyDescent="0.25">
      <c r="I340" s="10">
        <v>2010</v>
      </c>
      <c r="J340" s="10">
        <v>1084</v>
      </c>
      <c r="K340" s="10">
        <v>857</v>
      </c>
      <c r="L340" s="10">
        <v>18951</v>
      </c>
      <c r="M340" s="38">
        <f t="shared" si="58"/>
        <v>22.113185530921822</v>
      </c>
      <c r="N340" s="64">
        <v>0.749999999999999</v>
      </c>
      <c r="O340" s="38">
        <f t="shared" si="59"/>
        <v>29.484247374562468</v>
      </c>
      <c r="P340" s="10">
        <f t="shared" si="51"/>
        <v>31.05</v>
      </c>
      <c r="Q340" s="64">
        <f t="shared" si="52"/>
        <v>0.62479871175523338</v>
      </c>
      <c r="S340" s="28">
        <v>23</v>
      </c>
      <c r="T340" s="10">
        <f t="shared" si="53"/>
        <v>34.5</v>
      </c>
    </row>
    <row r="341" spans="9:20" ht="15.75" x14ac:dyDescent="0.25">
      <c r="I341" s="10">
        <v>2011</v>
      </c>
      <c r="J341" s="10">
        <v>687</v>
      </c>
      <c r="K341" s="10">
        <v>573</v>
      </c>
      <c r="L341" s="10">
        <v>12592</v>
      </c>
      <c r="M341" s="38">
        <f>L341/K341</f>
        <v>21.975567190226876</v>
      </c>
      <c r="N341" s="64">
        <v>0.75149999999999895</v>
      </c>
      <c r="O341" s="38">
        <f>M341/N341</f>
        <v>29.242271710215444</v>
      </c>
      <c r="P341" s="10">
        <f t="shared" si="51"/>
        <v>30.780000000000005</v>
      </c>
      <c r="Q341" s="64">
        <f t="shared" si="52"/>
        <v>0.63027940220922662</v>
      </c>
      <c r="S341" s="145">
        <v>22.8</v>
      </c>
      <c r="T341" s="145">
        <f t="shared" si="53"/>
        <v>34.200000000000003</v>
      </c>
    </row>
    <row r="342" spans="9:20" ht="15.75" x14ac:dyDescent="0.25">
      <c r="I342" s="10">
        <v>2012</v>
      </c>
      <c r="J342" s="10">
        <v>1017</v>
      </c>
      <c r="M342" s="78">
        <v>22</v>
      </c>
      <c r="N342" s="163">
        <v>0.752</v>
      </c>
      <c r="O342" s="78">
        <f>M342/N342</f>
        <v>29.25531914893617</v>
      </c>
      <c r="P342" s="145">
        <f t="shared" si="51"/>
        <v>30.510000000000005</v>
      </c>
      <c r="Q342" s="27">
        <f t="shared" si="52"/>
        <v>0.63585709603408702</v>
      </c>
      <c r="S342" s="145">
        <v>22.6</v>
      </c>
      <c r="T342" s="145">
        <f t="shared" si="53"/>
        <v>33.900000000000006</v>
      </c>
    </row>
    <row r="343" spans="9:20" ht="15.75" x14ac:dyDescent="0.25">
      <c r="I343" s="10">
        <v>2013</v>
      </c>
      <c r="J343" s="10">
        <v>957</v>
      </c>
      <c r="M343" s="78">
        <v>22</v>
      </c>
      <c r="N343" s="163">
        <v>0.753</v>
      </c>
      <c r="O343" s="78">
        <f>M343/N343</f>
        <v>29.216467463479415</v>
      </c>
      <c r="P343" s="145">
        <f t="shared" si="51"/>
        <v>30.239999999999995</v>
      </c>
      <c r="Q343" s="27">
        <f t="shared" si="52"/>
        <v>0.64153439153439162</v>
      </c>
      <c r="S343" s="145">
        <v>22.4</v>
      </c>
      <c r="T343" s="145">
        <f t="shared" si="53"/>
        <v>33.599999999999994</v>
      </c>
    </row>
    <row r="344" spans="9:20" ht="15.75" x14ac:dyDescent="0.25">
      <c r="I344" s="10">
        <v>2014</v>
      </c>
      <c r="J344" s="10">
        <v>987</v>
      </c>
      <c r="M344" s="78">
        <v>22</v>
      </c>
      <c r="N344" s="163">
        <v>0.754</v>
      </c>
      <c r="O344" s="78">
        <f>M344/N344</f>
        <v>29.177718832891248</v>
      </c>
      <c r="P344" s="145">
        <f t="shared" si="51"/>
        <v>29.97</v>
      </c>
      <c r="Q344" s="27">
        <f t="shared" si="52"/>
        <v>0.64731398064731394</v>
      </c>
      <c r="S344" s="145">
        <v>22.2</v>
      </c>
      <c r="T344" s="145">
        <f t="shared" si="53"/>
        <v>33.299999999999997</v>
      </c>
    </row>
    <row r="345" spans="9:20" x14ac:dyDescent="0.2">
      <c r="I345" s="10">
        <v>2015</v>
      </c>
    </row>
    <row r="368" spans="3:4" ht="18.75" x14ac:dyDescent="0.25">
      <c r="C368" s="164" t="s">
        <v>360</v>
      </c>
      <c r="D368" s="164"/>
    </row>
    <row r="369" spans="1:10" x14ac:dyDescent="0.2">
      <c r="C369" s="16" t="s">
        <v>361</v>
      </c>
    </row>
    <row r="370" spans="1:10" ht="13.5" thickBot="1" x14ac:dyDescent="0.25">
      <c r="E370" s="165"/>
      <c r="F370" s="165"/>
      <c r="G370" s="719" t="s">
        <v>362</v>
      </c>
      <c r="H370" s="719"/>
      <c r="I370" s="719"/>
    </row>
    <row r="371" spans="1:10" ht="26.25" thickTop="1" x14ac:dyDescent="0.2">
      <c r="C371" s="166" t="s">
        <v>363</v>
      </c>
      <c r="D371" s="167" t="s">
        <v>93</v>
      </c>
      <c r="E371" s="168" t="s">
        <v>364</v>
      </c>
      <c r="F371" s="168" t="s">
        <v>15</v>
      </c>
      <c r="G371" s="169" t="s">
        <v>20</v>
      </c>
      <c r="H371" s="168" t="s">
        <v>14</v>
      </c>
      <c r="I371" s="168" t="s">
        <v>365</v>
      </c>
      <c r="J371" s="170" t="s">
        <v>366</v>
      </c>
    </row>
    <row r="372" spans="1:10" ht="63.75" x14ac:dyDescent="0.25">
      <c r="C372" s="171" t="s">
        <v>367</v>
      </c>
      <c r="D372" s="172" t="s">
        <v>368</v>
      </c>
      <c r="E372" s="173">
        <v>9.5315489768426659E-2</v>
      </c>
      <c r="F372" s="173">
        <v>37.749965202604621</v>
      </c>
      <c r="G372" s="173">
        <v>420.67437251241358</v>
      </c>
      <c r="H372" s="173">
        <v>231.60913349993137</v>
      </c>
      <c r="I372" s="173">
        <v>690.12878670471798</v>
      </c>
      <c r="J372" s="73">
        <f>G372/I372</f>
        <v>0.60955923099670017</v>
      </c>
    </row>
    <row r="380" spans="1:10" x14ac:dyDescent="0.2">
      <c r="A380" s="174" t="s">
        <v>369</v>
      </c>
      <c r="B380" s="174"/>
    </row>
    <row r="383" spans="1:10" x14ac:dyDescent="0.2">
      <c r="A383" s="10" t="s">
        <v>370</v>
      </c>
    </row>
    <row r="411" spans="1:5" x14ac:dyDescent="0.2">
      <c r="A411" s="175" t="s">
        <v>371</v>
      </c>
    </row>
    <row r="413" spans="1:5" x14ac:dyDescent="0.2">
      <c r="A413" s="142" t="s">
        <v>287</v>
      </c>
    </row>
    <row r="414" spans="1:5" x14ac:dyDescent="0.2">
      <c r="A414" s="142"/>
    </row>
    <row r="415" spans="1:5" x14ac:dyDescent="0.2">
      <c r="E415" s="143" t="s">
        <v>288</v>
      </c>
    </row>
    <row r="416" spans="1:5" x14ac:dyDescent="0.2">
      <c r="B416" s="143" t="s">
        <v>289</v>
      </c>
      <c r="C416" s="143" t="s">
        <v>290</v>
      </c>
      <c r="D416" s="143" t="s">
        <v>291</v>
      </c>
      <c r="E416" s="143" t="s">
        <v>292</v>
      </c>
    </row>
    <row r="417" spans="1:5" x14ac:dyDescent="0.2">
      <c r="A417" s="10">
        <v>1920</v>
      </c>
      <c r="B417" s="123">
        <v>0</v>
      </c>
      <c r="C417" s="123"/>
      <c r="D417" s="123"/>
      <c r="E417" s="123"/>
    </row>
    <row r="418" spans="1:5" x14ac:dyDescent="0.2">
      <c r="A418" s="10">
        <v>1930</v>
      </c>
      <c r="B418" s="123">
        <v>0</v>
      </c>
      <c r="C418" s="123">
        <v>76</v>
      </c>
      <c r="D418" s="123">
        <v>7183</v>
      </c>
      <c r="E418" s="123">
        <f>+B418+C418+D418</f>
        <v>7259</v>
      </c>
    </row>
    <row r="419" spans="1:5" x14ac:dyDescent="0.2">
      <c r="A419" s="10">
        <v>1940</v>
      </c>
      <c r="B419" s="123">
        <v>0</v>
      </c>
      <c r="C419" s="123">
        <v>435</v>
      </c>
      <c r="D419" s="123">
        <v>12361</v>
      </c>
      <c r="E419" s="123">
        <f>+B419+C419+D419</f>
        <v>12796</v>
      </c>
    </row>
    <row r="420" spans="1:5" x14ac:dyDescent="0.2">
      <c r="A420" s="10">
        <v>1950</v>
      </c>
      <c r="B420" s="123">
        <v>0</v>
      </c>
      <c r="C420" s="123">
        <v>748.2</v>
      </c>
      <c r="D420" s="123">
        <v>14521.2</v>
      </c>
      <c r="E420" s="123">
        <f>+B420+C420+D420</f>
        <v>15269.400000000001</v>
      </c>
    </row>
    <row r="421" spans="1:5" x14ac:dyDescent="0.2">
      <c r="A421" s="10">
        <v>1951</v>
      </c>
      <c r="B421" s="123">
        <v>0</v>
      </c>
      <c r="C421" s="123">
        <v>832.4</v>
      </c>
      <c r="D421" s="123">
        <v>13754</v>
      </c>
      <c r="E421" s="123">
        <f t="shared" ref="E421:E484" si="61">+B421+C421+D421</f>
        <v>14586.4</v>
      </c>
    </row>
    <row r="422" spans="1:5" x14ac:dyDescent="0.2">
      <c r="A422" s="10">
        <v>1952</v>
      </c>
      <c r="B422" s="123">
        <v>0</v>
      </c>
      <c r="C422" s="123">
        <v>945.1</v>
      </c>
      <c r="D422" s="123">
        <v>14388.7</v>
      </c>
      <c r="E422" s="123">
        <f t="shared" si="61"/>
        <v>15333.800000000001</v>
      </c>
    </row>
    <row r="423" spans="1:5" x14ac:dyDescent="0.2">
      <c r="A423" s="10">
        <v>1953</v>
      </c>
      <c r="B423" s="123">
        <v>0</v>
      </c>
      <c r="C423" s="123">
        <v>944.6</v>
      </c>
      <c r="D423" s="123">
        <v>15677.7</v>
      </c>
      <c r="E423" s="123">
        <f t="shared" si="61"/>
        <v>16622.3</v>
      </c>
    </row>
    <row r="424" spans="1:5" x14ac:dyDescent="0.2">
      <c r="A424" s="10">
        <v>1954</v>
      </c>
      <c r="B424" s="123">
        <v>0</v>
      </c>
      <c r="C424" s="123">
        <v>944.3</v>
      </c>
      <c r="D424" s="123">
        <v>16505</v>
      </c>
      <c r="E424" s="123">
        <f t="shared" si="61"/>
        <v>17449.3</v>
      </c>
    </row>
    <row r="425" spans="1:5" x14ac:dyDescent="0.2">
      <c r="A425" s="10">
        <v>1955</v>
      </c>
      <c r="B425" s="123">
        <v>0</v>
      </c>
      <c r="C425" s="123">
        <v>1116</v>
      </c>
      <c r="D425" s="123">
        <v>17529.3</v>
      </c>
      <c r="E425" s="123">
        <f t="shared" si="61"/>
        <v>18645.3</v>
      </c>
    </row>
    <row r="426" spans="1:5" x14ac:dyDescent="0.2">
      <c r="A426" s="10">
        <v>1956</v>
      </c>
      <c r="B426" s="123">
        <v>0</v>
      </c>
      <c r="C426" s="123">
        <v>1216.9000000000001</v>
      </c>
      <c r="D426" s="123">
        <v>18292.099999999999</v>
      </c>
      <c r="E426" s="123">
        <f t="shared" si="61"/>
        <v>19509</v>
      </c>
    </row>
    <row r="427" spans="1:5" x14ac:dyDescent="0.2">
      <c r="A427" s="10">
        <v>1957</v>
      </c>
      <c r="B427" s="123">
        <v>0</v>
      </c>
      <c r="C427" s="123">
        <v>1230.9000000000001</v>
      </c>
      <c r="D427" s="123">
        <v>19341.099999999999</v>
      </c>
      <c r="E427" s="123">
        <f t="shared" si="61"/>
        <v>20572</v>
      </c>
    </row>
    <row r="428" spans="1:5" x14ac:dyDescent="0.2">
      <c r="A428" s="10">
        <v>1958</v>
      </c>
      <c r="B428" s="123">
        <v>0</v>
      </c>
      <c r="C428" s="123">
        <v>1143.9000000000001</v>
      </c>
      <c r="D428" s="123">
        <v>17750.099999999999</v>
      </c>
      <c r="E428" s="123">
        <f t="shared" si="61"/>
        <v>18894</v>
      </c>
    </row>
    <row r="429" spans="1:5" x14ac:dyDescent="0.2">
      <c r="A429" s="10">
        <v>1959</v>
      </c>
      <c r="B429" s="123">
        <v>0</v>
      </c>
      <c r="C429" s="123">
        <v>1370.1</v>
      </c>
      <c r="D429" s="123">
        <v>20819.2</v>
      </c>
      <c r="E429" s="123">
        <f t="shared" si="61"/>
        <v>22189.3</v>
      </c>
    </row>
    <row r="430" spans="1:5" x14ac:dyDescent="0.2">
      <c r="A430" s="10">
        <v>1960</v>
      </c>
      <c r="B430" s="123">
        <v>0</v>
      </c>
      <c r="C430" s="123">
        <v>1712.5</v>
      </c>
      <c r="D430" s="123">
        <v>18722.099999999999</v>
      </c>
      <c r="E430" s="123">
        <f t="shared" si="61"/>
        <v>20434.599999999999</v>
      </c>
    </row>
    <row r="431" spans="1:5" x14ac:dyDescent="0.2">
      <c r="A431" s="10">
        <v>1961</v>
      </c>
      <c r="B431" s="123">
        <v>71.5</v>
      </c>
      <c r="C431" s="123">
        <v>1674.4</v>
      </c>
      <c r="D431" s="123">
        <v>18672.900000000001</v>
      </c>
      <c r="E431" s="123">
        <f t="shared" si="61"/>
        <v>20418.800000000003</v>
      </c>
    </row>
    <row r="432" spans="1:5" x14ac:dyDescent="0.2">
      <c r="A432" s="10">
        <v>1962</v>
      </c>
      <c r="B432" s="123">
        <v>438.4</v>
      </c>
      <c r="C432" s="123">
        <v>1504.3</v>
      </c>
      <c r="D432" s="123">
        <v>16987.400000000001</v>
      </c>
      <c r="E432" s="123">
        <f t="shared" si="61"/>
        <v>18930.100000000002</v>
      </c>
    </row>
    <row r="433" spans="1:5" x14ac:dyDescent="0.2">
      <c r="A433" s="10">
        <v>1963</v>
      </c>
      <c r="B433" s="123">
        <v>1528.3</v>
      </c>
      <c r="C433" s="123">
        <v>2110.1</v>
      </c>
      <c r="D433" s="123">
        <v>17382.900000000001</v>
      </c>
      <c r="E433" s="123">
        <f t="shared" si="61"/>
        <v>21021.300000000003</v>
      </c>
    </row>
    <row r="434" spans="1:5" x14ac:dyDescent="0.2">
      <c r="A434" s="10">
        <v>1964</v>
      </c>
      <c r="B434" s="123">
        <v>3037.6</v>
      </c>
      <c r="C434" s="123">
        <v>2984.2</v>
      </c>
      <c r="D434" s="123">
        <v>18780.3</v>
      </c>
      <c r="E434" s="123">
        <f t="shared" si="61"/>
        <v>24802.1</v>
      </c>
    </row>
    <row r="435" spans="1:5" x14ac:dyDescent="0.2">
      <c r="A435" s="10">
        <v>1965</v>
      </c>
      <c r="B435" s="123">
        <v>4756.8999999999996</v>
      </c>
      <c r="C435" s="123">
        <v>3490.7</v>
      </c>
      <c r="D435" s="123">
        <v>17485.599999999999</v>
      </c>
      <c r="E435" s="123">
        <f t="shared" si="61"/>
        <v>25733.199999999997</v>
      </c>
    </row>
    <row r="436" spans="1:5" x14ac:dyDescent="0.2">
      <c r="A436" s="10">
        <v>1966</v>
      </c>
      <c r="B436" s="123">
        <v>5641.2</v>
      </c>
      <c r="C436" s="123">
        <v>3395</v>
      </c>
      <c r="D436" s="123">
        <v>14597.4</v>
      </c>
      <c r="E436" s="123">
        <f t="shared" si="61"/>
        <v>23633.599999999999</v>
      </c>
    </row>
    <row r="437" spans="1:5" x14ac:dyDescent="0.2">
      <c r="A437" s="10">
        <v>1967</v>
      </c>
      <c r="B437" s="123">
        <v>5914.4</v>
      </c>
      <c r="C437" s="123">
        <v>3471.6</v>
      </c>
      <c r="D437" s="123">
        <v>13863.8</v>
      </c>
      <c r="E437" s="123">
        <f t="shared" si="61"/>
        <v>23249.8</v>
      </c>
    </row>
    <row r="438" spans="1:5" x14ac:dyDescent="0.2">
      <c r="A438" s="10">
        <v>1968</v>
      </c>
      <c r="B438" s="123">
        <v>6573</v>
      </c>
      <c r="C438" s="123">
        <v>4216</v>
      </c>
      <c r="D438" s="123">
        <v>14405.4</v>
      </c>
      <c r="E438" s="123">
        <f t="shared" si="61"/>
        <v>25194.400000000001</v>
      </c>
    </row>
    <row r="439" spans="1:5" x14ac:dyDescent="0.2">
      <c r="A439" s="10">
        <v>1969</v>
      </c>
      <c r="B439" s="123">
        <v>7036.6</v>
      </c>
      <c r="C439" s="123">
        <v>4937</v>
      </c>
      <c r="D439" s="123">
        <v>14172</v>
      </c>
      <c r="E439" s="123">
        <f t="shared" si="61"/>
        <v>26145.599999999999</v>
      </c>
    </row>
    <row r="440" spans="1:5" x14ac:dyDescent="0.2">
      <c r="A440" s="10">
        <v>1970</v>
      </c>
      <c r="B440" s="123">
        <v>9085</v>
      </c>
      <c r="C440" s="123">
        <v>5514</v>
      </c>
      <c r="D440" s="123">
        <v>13370</v>
      </c>
      <c r="E440" s="123">
        <f t="shared" si="61"/>
        <v>27969</v>
      </c>
    </row>
    <row r="441" spans="1:5" x14ac:dyDescent="0.2">
      <c r="A441" s="10">
        <v>1971</v>
      </c>
      <c r="B441" s="123">
        <v>9345.1</v>
      </c>
      <c r="C441" s="123">
        <v>4361.3</v>
      </c>
      <c r="D441" s="123">
        <v>10174.700000000001</v>
      </c>
      <c r="E441" s="123">
        <f t="shared" si="61"/>
        <v>23881.100000000002</v>
      </c>
    </row>
    <row r="442" spans="1:5" x14ac:dyDescent="0.2">
      <c r="A442" s="10">
        <v>1972</v>
      </c>
      <c r="B442" s="123">
        <v>10766.6</v>
      </c>
      <c r="C442" s="123">
        <v>4910.3999999999996</v>
      </c>
      <c r="D442" s="123">
        <v>9357.2999999999993</v>
      </c>
      <c r="E442" s="123">
        <f t="shared" si="61"/>
        <v>25034.3</v>
      </c>
    </row>
    <row r="443" spans="1:5" x14ac:dyDescent="0.2">
      <c r="A443" s="10">
        <v>1973</v>
      </c>
      <c r="B443" s="123">
        <v>12578</v>
      </c>
      <c r="C443" s="123">
        <v>5293.4</v>
      </c>
      <c r="D443" s="123">
        <v>8452.7000000000007</v>
      </c>
      <c r="E443" s="123">
        <f t="shared" si="61"/>
        <v>26324.100000000002</v>
      </c>
    </row>
    <row r="444" spans="1:5" x14ac:dyDescent="0.2">
      <c r="A444" s="10">
        <v>1974</v>
      </c>
      <c r="B444" s="123">
        <v>10707.2</v>
      </c>
      <c r="C444" s="123">
        <v>5257.8</v>
      </c>
      <c r="D444" s="123">
        <v>6188.7</v>
      </c>
      <c r="E444" s="123">
        <f t="shared" si="61"/>
        <v>22153.7</v>
      </c>
    </row>
    <row r="445" spans="1:5" x14ac:dyDescent="0.2">
      <c r="A445" s="10">
        <v>1975</v>
      </c>
      <c r="B445" s="123">
        <v>10063.799999999999</v>
      </c>
      <c r="C445" s="123">
        <v>5561.9</v>
      </c>
      <c r="D445" s="123">
        <v>4446.1000000000004</v>
      </c>
      <c r="E445" s="123">
        <f t="shared" si="61"/>
        <v>20071.8</v>
      </c>
    </row>
    <row r="446" spans="1:5" x14ac:dyDescent="0.2">
      <c r="A446" s="10">
        <v>1976</v>
      </c>
      <c r="B446" s="123">
        <v>11470.4</v>
      </c>
      <c r="C446" s="123">
        <v>6756.1</v>
      </c>
      <c r="D446" s="123">
        <v>4025.7</v>
      </c>
      <c r="E446" s="123">
        <f t="shared" si="61"/>
        <v>22252.2</v>
      </c>
    </row>
    <row r="447" spans="1:5" x14ac:dyDescent="0.2">
      <c r="A447" s="10">
        <v>1977</v>
      </c>
      <c r="B447" s="123">
        <v>10842.6</v>
      </c>
      <c r="C447" s="123">
        <v>6269.3</v>
      </c>
      <c r="D447" s="123">
        <v>3278.7</v>
      </c>
      <c r="E447" s="123">
        <f t="shared" si="61"/>
        <v>20390.600000000002</v>
      </c>
    </row>
    <row r="448" spans="1:5" x14ac:dyDescent="0.2">
      <c r="A448" s="10">
        <v>1978</v>
      </c>
      <c r="B448" s="123">
        <v>11336.1</v>
      </c>
      <c r="C448" s="123">
        <v>7200.1</v>
      </c>
      <c r="D448" s="123">
        <v>1763.7</v>
      </c>
      <c r="E448" s="123">
        <f t="shared" si="61"/>
        <v>20299.900000000001</v>
      </c>
    </row>
    <row r="449" spans="1:5" x14ac:dyDescent="0.2">
      <c r="A449" s="10">
        <v>1979</v>
      </c>
      <c r="B449" s="123">
        <v>12893.9</v>
      </c>
      <c r="C449" s="123">
        <v>7384.9</v>
      </c>
      <c r="D449" s="123">
        <v>1162.7</v>
      </c>
      <c r="E449" s="123">
        <f t="shared" si="61"/>
        <v>21441.5</v>
      </c>
    </row>
    <row r="450" spans="1:5" x14ac:dyDescent="0.2">
      <c r="A450" s="10">
        <v>1980</v>
      </c>
      <c r="B450" s="123">
        <v>6688.6</v>
      </c>
      <c r="C450" s="123">
        <v>4578.7</v>
      </c>
      <c r="D450" s="123">
        <v>0</v>
      </c>
      <c r="E450" s="123">
        <f t="shared" si="61"/>
        <v>11267.3</v>
      </c>
    </row>
    <row r="451" spans="1:5" x14ac:dyDescent="0.2">
      <c r="A451" s="10">
        <v>1981</v>
      </c>
      <c r="B451" s="123">
        <v>10534.6</v>
      </c>
      <c r="C451" s="123">
        <v>5037.8</v>
      </c>
      <c r="D451" s="123">
        <v>0</v>
      </c>
      <c r="E451" s="123">
        <f t="shared" si="61"/>
        <v>15572.400000000001</v>
      </c>
    </row>
    <row r="452" spans="1:5" x14ac:dyDescent="0.2">
      <c r="A452" s="10">
        <v>1982</v>
      </c>
      <c r="B452" s="123">
        <v>9035.7999999999993</v>
      </c>
      <c r="C452" s="123">
        <v>4668.6000000000004</v>
      </c>
      <c r="D452" s="123">
        <v>0</v>
      </c>
      <c r="E452" s="123">
        <f t="shared" si="61"/>
        <v>13704.4</v>
      </c>
    </row>
    <row r="453" spans="1:5" x14ac:dyDescent="0.2">
      <c r="A453" s="10">
        <v>1983</v>
      </c>
      <c r="B453" s="123">
        <v>10495.5</v>
      </c>
      <c r="C453" s="123">
        <v>4490.8999999999996</v>
      </c>
      <c r="D453" s="123">
        <v>0</v>
      </c>
      <c r="E453" s="123">
        <f t="shared" si="61"/>
        <v>14986.4</v>
      </c>
    </row>
    <row r="454" spans="1:5" x14ac:dyDescent="0.2">
      <c r="A454" s="10">
        <v>1984</v>
      </c>
      <c r="B454" s="123">
        <v>10295.299999999999</v>
      </c>
      <c r="C454" s="123">
        <v>4825.7</v>
      </c>
      <c r="D454" s="123">
        <v>0</v>
      </c>
      <c r="E454" s="123">
        <f t="shared" si="61"/>
        <v>15121</v>
      </c>
    </row>
    <row r="455" spans="1:5" x14ac:dyDescent="0.2">
      <c r="A455" s="10">
        <v>1985</v>
      </c>
      <c r="B455" s="123">
        <v>11185</v>
      </c>
      <c r="C455" s="123">
        <v>4536.8999999999996</v>
      </c>
      <c r="D455" s="123">
        <v>0</v>
      </c>
      <c r="E455" s="123">
        <f t="shared" si="61"/>
        <v>15721.9</v>
      </c>
    </row>
    <row r="456" spans="1:5" x14ac:dyDescent="0.2">
      <c r="A456" s="10">
        <v>1986</v>
      </c>
      <c r="B456" s="123">
        <v>10560.3</v>
      </c>
      <c r="C456" s="123">
        <v>4164.7</v>
      </c>
      <c r="D456" s="123">
        <v>0</v>
      </c>
      <c r="E456" s="123">
        <f t="shared" si="61"/>
        <v>14725</v>
      </c>
    </row>
    <row r="457" spans="1:5" x14ac:dyDescent="0.2">
      <c r="A457" s="10">
        <v>1987</v>
      </c>
      <c r="B457" s="123">
        <v>12956.5</v>
      </c>
      <c r="C457" s="123">
        <v>4457.2</v>
      </c>
      <c r="D457" s="123">
        <v>0</v>
      </c>
      <c r="E457" s="123">
        <f t="shared" si="61"/>
        <v>17413.7</v>
      </c>
    </row>
    <row r="458" spans="1:5" x14ac:dyDescent="0.2">
      <c r="A458" s="10">
        <v>1988</v>
      </c>
      <c r="B458" s="123">
        <v>14007.9</v>
      </c>
      <c r="C458" s="123">
        <v>4942.1000000000004</v>
      </c>
      <c r="D458" s="123">
        <v>0</v>
      </c>
      <c r="E458" s="123">
        <f t="shared" si="61"/>
        <v>18950</v>
      </c>
    </row>
    <row r="459" spans="1:5" x14ac:dyDescent="0.2">
      <c r="A459" s="10">
        <v>1989</v>
      </c>
      <c r="B459" s="123">
        <v>13627.3</v>
      </c>
      <c r="C459" s="123">
        <v>5112.6000000000004</v>
      </c>
      <c r="D459" s="123">
        <v>0</v>
      </c>
      <c r="E459" s="123">
        <f t="shared" si="61"/>
        <v>18739.900000000001</v>
      </c>
    </row>
    <row r="460" spans="1:5" x14ac:dyDescent="0.2">
      <c r="A460" s="10">
        <v>1990</v>
      </c>
      <c r="B460" s="123">
        <v>13169.1</v>
      </c>
      <c r="C460" s="123">
        <v>4671.6000000000004</v>
      </c>
      <c r="D460" s="123">
        <v>0</v>
      </c>
      <c r="E460" s="123">
        <f t="shared" si="61"/>
        <v>17840.7</v>
      </c>
    </row>
    <row r="461" spans="1:5" x14ac:dyDescent="0.2">
      <c r="A461" s="10">
        <v>1991</v>
      </c>
      <c r="B461" s="123">
        <v>12540.1</v>
      </c>
      <c r="C461" s="123">
        <v>3934.3</v>
      </c>
      <c r="D461" s="123">
        <v>0</v>
      </c>
      <c r="E461" s="123">
        <f t="shared" si="61"/>
        <v>16474.400000000001</v>
      </c>
    </row>
    <row r="462" spans="1:5" x14ac:dyDescent="0.2">
      <c r="A462" s="10">
        <v>1992</v>
      </c>
      <c r="B462" s="123">
        <v>12091.6</v>
      </c>
      <c r="C462" s="123">
        <v>4120.3</v>
      </c>
      <c r="D462" s="123">
        <v>0</v>
      </c>
      <c r="E462" s="123">
        <f t="shared" si="61"/>
        <v>16211.900000000001</v>
      </c>
    </row>
    <row r="463" spans="1:5" x14ac:dyDescent="0.2">
      <c r="A463" s="10">
        <v>1993</v>
      </c>
      <c r="B463" s="123">
        <v>12329.9</v>
      </c>
      <c r="C463" s="123">
        <v>4294.8</v>
      </c>
      <c r="D463" s="123">
        <v>0</v>
      </c>
      <c r="E463" s="123">
        <f t="shared" si="61"/>
        <v>16624.7</v>
      </c>
    </row>
    <row r="464" spans="1:5" x14ac:dyDescent="0.2">
      <c r="A464" s="10">
        <v>1994</v>
      </c>
      <c r="B464" s="123">
        <v>12909.3</v>
      </c>
      <c r="C464" s="123">
        <v>4376.5</v>
      </c>
      <c r="D464" s="123">
        <v>0</v>
      </c>
      <c r="E464" s="123">
        <f t="shared" si="61"/>
        <v>17285.8</v>
      </c>
    </row>
    <row r="465" spans="1:5" x14ac:dyDescent="0.2">
      <c r="A465" s="10">
        <v>1995</v>
      </c>
      <c r="B465" s="123">
        <v>13082.508</v>
      </c>
      <c r="C465" s="123">
        <v>4521.0919999999996</v>
      </c>
      <c r="D465" s="123">
        <v>0</v>
      </c>
      <c r="E465" s="123">
        <f t="shared" si="61"/>
        <v>17603.599999999999</v>
      </c>
    </row>
    <row r="466" spans="1:5" x14ac:dyDescent="0.2">
      <c r="A466" s="10">
        <v>1996</v>
      </c>
      <c r="B466" s="123">
        <v>13758.436</v>
      </c>
      <c r="C466" s="123">
        <v>4233.3019999999997</v>
      </c>
      <c r="D466" s="123">
        <v>0</v>
      </c>
      <c r="E466" s="123">
        <f t="shared" si="61"/>
        <v>17991.737999999998</v>
      </c>
    </row>
    <row r="467" spans="1:5" x14ac:dyDescent="0.2">
      <c r="A467" s="10">
        <v>1997</v>
      </c>
      <c r="B467" s="123">
        <v>13987.6</v>
      </c>
      <c r="C467" s="123">
        <v>4512.8999999999996</v>
      </c>
      <c r="D467" s="123">
        <v>0</v>
      </c>
      <c r="E467" s="123">
        <f t="shared" si="61"/>
        <v>18500.5</v>
      </c>
    </row>
    <row r="468" spans="1:5" x14ac:dyDescent="0.2">
      <c r="A468" s="10">
        <v>1998</v>
      </c>
      <c r="B468" s="123">
        <v>13425.999</v>
      </c>
      <c r="C468" s="123">
        <v>3888.9789999999998</v>
      </c>
      <c r="D468" s="123">
        <v>0</v>
      </c>
      <c r="E468" s="123">
        <f t="shared" si="61"/>
        <v>17314.977999999999</v>
      </c>
    </row>
    <row r="469" spans="1:5" x14ac:dyDescent="0.2">
      <c r="A469" s="10">
        <v>1999</v>
      </c>
      <c r="B469" s="123">
        <v>12633.471</v>
      </c>
      <c r="C469" s="123">
        <v>3662.2919999999999</v>
      </c>
      <c r="D469" s="123">
        <v>0</v>
      </c>
      <c r="E469" s="123">
        <f t="shared" si="61"/>
        <v>16295.762999999999</v>
      </c>
    </row>
    <row r="470" spans="1:5" x14ac:dyDescent="0.2">
      <c r="A470" s="10">
        <v>2000</v>
      </c>
      <c r="B470" s="123">
        <v>11550.868</v>
      </c>
      <c r="C470" s="123">
        <v>3603.7440000000001</v>
      </c>
      <c r="D470" s="123">
        <v>0</v>
      </c>
      <c r="E470" s="123">
        <f t="shared" si="61"/>
        <v>15154.612000000001</v>
      </c>
    </row>
    <row r="471" spans="1:5" x14ac:dyDescent="0.2">
      <c r="A471" s="10">
        <v>2001</v>
      </c>
      <c r="B471" s="123">
        <v>10270.799999999999</v>
      </c>
      <c r="C471" s="123">
        <v>3271.8</v>
      </c>
      <c r="D471" s="123">
        <v>0</v>
      </c>
      <c r="E471" s="123">
        <f t="shared" si="61"/>
        <v>13542.599999999999</v>
      </c>
    </row>
    <row r="472" spans="1:5" x14ac:dyDescent="0.2">
      <c r="A472" s="10">
        <v>2002</v>
      </c>
      <c r="B472" s="123">
        <v>8955.7160000000003</v>
      </c>
      <c r="C472" s="123">
        <v>2711.3969999999999</v>
      </c>
      <c r="D472" s="123">
        <v>0</v>
      </c>
      <c r="E472" s="123">
        <f t="shared" si="61"/>
        <v>11667.113000000001</v>
      </c>
    </row>
    <row r="473" spans="1:5" x14ac:dyDescent="0.2">
      <c r="A473" s="10">
        <v>2003</v>
      </c>
      <c r="B473" s="123">
        <v>10629.528</v>
      </c>
      <c r="C473" s="123">
        <v>2638.4949999999999</v>
      </c>
      <c r="D473" s="123">
        <v>0</v>
      </c>
      <c r="E473" s="123">
        <f t="shared" si="61"/>
        <v>13268.023000000001</v>
      </c>
    </row>
    <row r="474" spans="1:5" x14ac:dyDescent="0.2">
      <c r="A474" s="10">
        <v>2004</v>
      </c>
      <c r="B474" s="123">
        <v>10667.153</v>
      </c>
      <c r="C474" s="123">
        <v>3098.5859999999998</v>
      </c>
      <c r="D474" s="123">
        <v>0</v>
      </c>
      <c r="E474" s="123">
        <f t="shared" si="61"/>
        <v>13765.739</v>
      </c>
    </row>
    <row r="475" spans="1:5" x14ac:dyDescent="0.2">
      <c r="A475" s="10">
        <v>2005</v>
      </c>
      <c r="B475" s="123">
        <v>10549.723</v>
      </c>
      <c r="C475" s="123">
        <v>2689</v>
      </c>
      <c r="D475" s="123">
        <v>0</v>
      </c>
      <c r="E475" s="123">
        <f t="shared" si="61"/>
        <v>13238.723</v>
      </c>
    </row>
    <row r="476" spans="1:5" x14ac:dyDescent="0.2">
      <c r="A476" s="10">
        <v>2006</v>
      </c>
      <c r="B476" s="123">
        <v>11203</v>
      </c>
      <c r="C476" s="123">
        <v>2702</v>
      </c>
      <c r="D476" s="123">
        <v>0</v>
      </c>
      <c r="E476" s="123">
        <f t="shared" si="61"/>
        <v>13905</v>
      </c>
    </row>
    <row r="477" spans="1:5" x14ac:dyDescent="0.2">
      <c r="A477" s="10">
        <v>2007</v>
      </c>
      <c r="B477" s="123">
        <v>11362</v>
      </c>
      <c r="C477" s="123">
        <v>3030</v>
      </c>
      <c r="D477" s="123">
        <v>0</v>
      </c>
      <c r="E477" s="123">
        <f t="shared" si="61"/>
        <v>14392</v>
      </c>
    </row>
    <row r="478" spans="1:5" x14ac:dyDescent="0.2">
      <c r="A478" s="10">
        <v>2008</v>
      </c>
      <c r="B478" s="123">
        <v>10478</v>
      </c>
      <c r="C478" s="123">
        <v>3043</v>
      </c>
      <c r="D478" s="123">
        <v>0</v>
      </c>
      <c r="E478" s="123">
        <f t="shared" si="61"/>
        <v>13521</v>
      </c>
    </row>
    <row r="479" spans="1:5" x14ac:dyDescent="0.2">
      <c r="A479" s="10">
        <v>2009</v>
      </c>
      <c r="B479" s="123">
        <v>7955</v>
      </c>
      <c r="C479" s="123">
        <v>2120</v>
      </c>
      <c r="D479" s="123">
        <v>0</v>
      </c>
      <c r="E479" s="123">
        <f t="shared" si="61"/>
        <v>10075</v>
      </c>
    </row>
    <row r="480" spans="1:5" x14ac:dyDescent="0.2">
      <c r="A480" s="10">
        <v>2010</v>
      </c>
      <c r="B480" s="123">
        <v>7323</v>
      </c>
      <c r="C480" s="123">
        <v>2385</v>
      </c>
      <c r="D480" s="123">
        <v>0</v>
      </c>
      <c r="E480" s="123">
        <f t="shared" si="61"/>
        <v>9708</v>
      </c>
    </row>
    <row r="481" spans="1:5" x14ac:dyDescent="0.2">
      <c r="A481" s="10">
        <v>2011</v>
      </c>
      <c r="B481" s="123">
        <v>6946</v>
      </c>
      <c r="C481" s="123">
        <v>2532</v>
      </c>
      <c r="D481" s="123">
        <v>0</v>
      </c>
      <c r="E481" s="123">
        <f t="shared" si="61"/>
        <v>9478</v>
      </c>
    </row>
    <row r="482" spans="1:5" x14ac:dyDescent="0.2">
      <c r="A482" s="10">
        <v>2012</v>
      </c>
      <c r="B482" s="145">
        <v>7500</v>
      </c>
      <c r="C482" s="145">
        <v>2000</v>
      </c>
      <c r="D482" s="144">
        <v>0</v>
      </c>
      <c r="E482" s="144">
        <f t="shared" si="61"/>
        <v>9500</v>
      </c>
    </row>
    <row r="483" spans="1:5" x14ac:dyDescent="0.2">
      <c r="A483" s="10">
        <v>2013</v>
      </c>
      <c r="B483" s="145">
        <v>9900</v>
      </c>
      <c r="C483" s="145">
        <v>1900</v>
      </c>
      <c r="D483" s="144">
        <v>0</v>
      </c>
      <c r="E483" s="144">
        <f t="shared" si="61"/>
        <v>11800</v>
      </c>
    </row>
    <row r="484" spans="1:5" x14ac:dyDescent="0.2">
      <c r="A484" s="10">
        <v>2014</v>
      </c>
      <c r="B484" s="145">
        <v>10200</v>
      </c>
      <c r="C484" s="145">
        <v>2000</v>
      </c>
      <c r="D484" s="144">
        <v>0</v>
      </c>
      <c r="E484" s="144">
        <f t="shared" si="61"/>
        <v>12200</v>
      </c>
    </row>
    <row r="485" spans="1:5" x14ac:dyDescent="0.2">
      <c r="A485" s="10">
        <v>2015</v>
      </c>
      <c r="B485" s="145"/>
      <c r="C485" s="145"/>
      <c r="D485" s="145"/>
      <c r="E485" s="145"/>
    </row>
    <row r="486" spans="1:5" x14ac:dyDescent="0.2">
      <c r="A486" s="16" t="s">
        <v>372</v>
      </c>
    </row>
    <row r="507" spans="6:6" x14ac:dyDescent="0.2">
      <c r="F507" s="10">
        <v>2</v>
      </c>
    </row>
    <row r="508" spans="6:6" x14ac:dyDescent="0.2">
      <c r="F508" s="10">
        <v>1.9</v>
      </c>
    </row>
    <row r="509" spans="6:6" x14ac:dyDescent="0.2">
      <c r="F509" s="10">
        <v>2</v>
      </c>
    </row>
  </sheetData>
  <mergeCells count="1">
    <mergeCell ref="G370:I370"/>
  </mergeCells>
  <hyperlinks>
    <hyperlink ref="I23" r:id="rId1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M463"/>
  <sheetViews>
    <sheetView workbookViewId="0">
      <selection activeCell="G33" sqref="G33"/>
    </sheetView>
  </sheetViews>
  <sheetFormatPr defaultColWidth="8.875" defaultRowHeight="12.75" x14ac:dyDescent="0.2"/>
  <cols>
    <col min="1" max="1" width="8.875" style="10"/>
    <col min="2" max="2" width="8.125" style="10" bestFit="1" customWidth="1"/>
    <col min="3" max="3" width="11" style="10" customWidth="1"/>
    <col min="4" max="4" width="28.375" style="10" customWidth="1"/>
    <col min="5" max="5" width="32.625" style="10" customWidth="1"/>
    <col min="6" max="6" width="13.125" style="10" customWidth="1"/>
    <col min="7" max="7" width="15.875" style="10" customWidth="1"/>
    <col min="8" max="54" width="8" style="10" customWidth="1"/>
    <col min="55" max="62" width="8.875" style="10"/>
    <col min="63" max="63" width="40.625" style="10" customWidth="1"/>
    <col min="64" max="84" width="8.875" style="10"/>
    <col min="85" max="85" width="18.125" style="10" customWidth="1"/>
    <col min="86" max="95" width="8.875" style="10"/>
    <col min="96" max="96" width="23.125" style="10" customWidth="1"/>
    <col min="97" max="16384" width="8.875" style="10"/>
  </cols>
  <sheetData>
    <row r="1" spans="1:7" x14ac:dyDescent="0.2">
      <c r="D1" s="10" t="s">
        <v>846</v>
      </c>
      <c r="F1" s="10" t="s">
        <v>832</v>
      </c>
    </row>
    <row r="2" spans="1:7" x14ac:dyDescent="0.2">
      <c r="D2" s="10" t="s">
        <v>7</v>
      </c>
      <c r="E2" s="10" t="s">
        <v>14</v>
      </c>
      <c r="F2" s="28" t="s">
        <v>440</v>
      </c>
      <c r="G2" s="28" t="s">
        <v>441</v>
      </c>
    </row>
    <row r="3" spans="1:7" x14ac:dyDescent="0.2">
      <c r="D3" s="10" t="s">
        <v>24</v>
      </c>
      <c r="E3" s="10" t="s">
        <v>14</v>
      </c>
      <c r="F3" s="10" t="s">
        <v>424</v>
      </c>
      <c r="G3" s="10" t="s">
        <v>425</v>
      </c>
    </row>
    <row r="4" spans="1:7" x14ac:dyDescent="0.2">
      <c r="D4" s="10" t="s">
        <v>27</v>
      </c>
      <c r="E4" s="10" t="s">
        <v>14</v>
      </c>
      <c r="F4" s="28" t="s">
        <v>435</v>
      </c>
      <c r="G4" s="28" t="s">
        <v>436</v>
      </c>
    </row>
    <row r="5" spans="1:7" x14ac:dyDescent="0.2">
      <c r="D5" s="10" t="s">
        <v>33</v>
      </c>
      <c r="E5" s="10" t="s">
        <v>14</v>
      </c>
      <c r="F5" s="10" t="s">
        <v>424</v>
      </c>
      <c r="G5" s="10" t="s">
        <v>425</v>
      </c>
    </row>
    <row r="6" spans="1:7" x14ac:dyDescent="0.2">
      <c r="D6" s="10" t="s">
        <v>39</v>
      </c>
      <c r="E6" s="10" t="s">
        <v>14</v>
      </c>
      <c r="F6" s="10" t="s">
        <v>424</v>
      </c>
      <c r="G6" s="10" t="s">
        <v>425</v>
      </c>
    </row>
    <row r="7" spans="1:7" x14ac:dyDescent="0.2">
      <c r="D7" s="10" t="s">
        <v>40</v>
      </c>
      <c r="E7" s="10" t="s">
        <v>14</v>
      </c>
      <c r="F7" s="10" t="s">
        <v>424</v>
      </c>
      <c r="G7" s="10" t="s">
        <v>425</v>
      </c>
    </row>
    <row r="8" spans="1:7" x14ac:dyDescent="0.2">
      <c r="D8" s="10" t="s">
        <v>44</v>
      </c>
      <c r="E8" s="10" t="s">
        <v>14</v>
      </c>
      <c r="F8" s="10" t="s">
        <v>424</v>
      </c>
      <c r="G8" s="10" t="s">
        <v>425</v>
      </c>
    </row>
    <row r="9" spans="1:7" x14ac:dyDescent="0.2">
      <c r="D9" s="10" t="s">
        <v>45</v>
      </c>
      <c r="E9" s="10" t="s">
        <v>14</v>
      </c>
      <c r="F9" s="10" t="s">
        <v>424</v>
      </c>
      <c r="G9" s="10" t="s">
        <v>425</v>
      </c>
    </row>
    <row r="10" spans="1:7" x14ac:dyDescent="0.2">
      <c r="D10" s="10" t="s">
        <v>46</v>
      </c>
      <c r="E10" s="10" t="s">
        <v>14</v>
      </c>
      <c r="F10" s="10" t="s">
        <v>424</v>
      </c>
      <c r="G10" s="10" t="s">
        <v>425</v>
      </c>
    </row>
    <row r="11" spans="1:7" ht="15.75" x14ac:dyDescent="0.25">
      <c r="A11" t="s">
        <v>91</v>
      </c>
      <c r="B11" t="s">
        <v>92</v>
      </c>
      <c r="D11" s="10" t="s">
        <v>47</v>
      </c>
      <c r="E11" s="10" t="s">
        <v>14</v>
      </c>
      <c r="F11" s="10" t="s">
        <v>424</v>
      </c>
      <c r="G11" s="10" t="s">
        <v>425</v>
      </c>
    </row>
    <row r="12" spans="1:7" ht="15.75" x14ac:dyDescent="0.25">
      <c r="A12" t="s">
        <v>11</v>
      </c>
      <c r="B12">
        <v>1</v>
      </c>
      <c r="D12" s="10" t="s">
        <v>48</v>
      </c>
      <c r="E12" s="10" t="s">
        <v>14</v>
      </c>
      <c r="F12" s="10" t="s">
        <v>424</v>
      </c>
      <c r="G12" s="10" t="s">
        <v>425</v>
      </c>
    </row>
    <row r="13" spans="1:7" ht="15.75" x14ac:dyDescent="0.25">
      <c r="A13" t="s">
        <v>12</v>
      </c>
      <c r="B13">
        <v>0.50580000000000003</v>
      </c>
      <c r="D13" s="10" t="s">
        <v>57</v>
      </c>
      <c r="E13" s="10" t="s">
        <v>14</v>
      </c>
      <c r="F13" s="28" t="s">
        <v>430</v>
      </c>
      <c r="G13" s="28" t="s">
        <v>847</v>
      </c>
    </row>
    <row r="14" spans="1:7" ht="15.75" x14ac:dyDescent="0.25">
      <c r="A14" s="1" t="s">
        <v>376</v>
      </c>
      <c r="B14" t="s">
        <v>88</v>
      </c>
      <c r="D14" s="10" t="s">
        <v>58</v>
      </c>
      <c r="E14" s="10" t="s">
        <v>14</v>
      </c>
      <c r="F14" s="10" t="s">
        <v>424</v>
      </c>
      <c r="G14" s="10" t="s">
        <v>425</v>
      </c>
    </row>
    <row r="15" spans="1:7" ht="15.75" x14ac:dyDescent="0.25">
      <c r="A15" t="s">
        <v>13</v>
      </c>
      <c r="B15">
        <v>0.25566126222698637</v>
      </c>
      <c r="D15" s="10" t="s">
        <v>60</v>
      </c>
      <c r="E15" s="10" t="s">
        <v>14</v>
      </c>
      <c r="F15" s="28" t="s">
        <v>430</v>
      </c>
      <c r="G15" s="28" t="s">
        <v>431</v>
      </c>
    </row>
    <row r="16" spans="1:7" x14ac:dyDescent="0.2">
      <c r="D16" s="10" t="s">
        <v>61</v>
      </c>
      <c r="E16" s="10" t="s">
        <v>14</v>
      </c>
      <c r="F16" s="28" t="s">
        <v>852</v>
      </c>
      <c r="G16" s="28" t="s">
        <v>853</v>
      </c>
    </row>
    <row r="17" spans="3:61" x14ac:dyDescent="0.2">
      <c r="D17" s="10" t="s">
        <v>65</v>
      </c>
      <c r="E17" s="10" t="s">
        <v>14</v>
      </c>
      <c r="F17" s="10" t="s">
        <v>424</v>
      </c>
      <c r="G17" s="10" t="s">
        <v>425</v>
      </c>
    </row>
    <row r="18" spans="3:61" x14ac:dyDescent="0.2">
      <c r="D18" s="10" t="s">
        <v>66</v>
      </c>
      <c r="E18" s="10" t="s">
        <v>14</v>
      </c>
      <c r="F18" s="10" t="s">
        <v>424</v>
      </c>
      <c r="G18" s="10" t="s">
        <v>425</v>
      </c>
    </row>
    <row r="19" spans="3:61" x14ac:dyDescent="0.2">
      <c r="D19" s="10" t="s">
        <v>67</v>
      </c>
      <c r="E19" s="10" t="s">
        <v>14</v>
      </c>
      <c r="F19" s="10" t="s">
        <v>424</v>
      </c>
      <c r="G19" s="10" t="s">
        <v>425</v>
      </c>
    </row>
    <row r="22" spans="3:61" ht="13.5" thickBot="1" x14ac:dyDescent="0.25">
      <c r="G22" s="15">
        <v>1960</v>
      </c>
      <c r="H22" s="15">
        <v>1961</v>
      </c>
      <c r="I22" s="15">
        <v>1962</v>
      </c>
      <c r="J22" s="15">
        <v>1963</v>
      </c>
      <c r="K22" s="15">
        <v>1964</v>
      </c>
      <c r="L22" s="15">
        <v>1965</v>
      </c>
      <c r="M22" s="15">
        <v>1966</v>
      </c>
      <c r="N22" s="15">
        <v>1967</v>
      </c>
      <c r="O22" s="15">
        <v>1968</v>
      </c>
      <c r="P22" s="15">
        <v>1969</v>
      </c>
      <c r="Q22" s="15">
        <v>1970</v>
      </c>
      <c r="R22" s="15">
        <v>1971</v>
      </c>
      <c r="S22" s="15">
        <v>1972</v>
      </c>
      <c r="T22" s="15">
        <v>1973</v>
      </c>
      <c r="U22" s="15">
        <v>1974</v>
      </c>
      <c r="V22" s="15">
        <v>1975</v>
      </c>
      <c r="W22" s="15">
        <v>1976</v>
      </c>
      <c r="X22" s="15">
        <v>1977</v>
      </c>
      <c r="Y22" s="15">
        <v>1978</v>
      </c>
      <c r="Z22" s="15">
        <v>1979</v>
      </c>
      <c r="AA22" s="15">
        <v>1980</v>
      </c>
      <c r="AB22" s="15">
        <v>1981</v>
      </c>
      <c r="AC22" s="15">
        <v>1982</v>
      </c>
      <c r="AD22" s="15">
        <v>1983</v>
      </c>
      <c r="AE22" s="15">
        <v>1984</v>
      </c>
      <c r="AF22" s="15">
        <v>1985</v>
      </c>
      <c r="AG22" s="15">
        <v>1986</v>
      </c>
      <c r="AH22" s="15">
        <v>1987</v>
      </c>
      <c r="AI22" s="15">
        <v>1988</v>
      </c>
      <c r="AJ22" s="15">
        <v>1989</v>
      </c>
      <c r="AK22" s="15">
        <v>1990</v>
      </c>
      <c r="AL22" s="15">
        <v>1991</v>
      </c>
      <c r="AM22" s="15">
        <v>1992</v>
      </c>
      <c r="AN22" s="15">
        <v>1993</v>
      </c>
      <c r="AO22" s="15">
        <v>1994</v>
      </c>
      <c r="AP22" s="15">
        <v>1995</v>
      </c>
      <c r="AQ22" s="15">
        <v>1996</v>
      </c>
      <c r="AR22" s="15">
        <v>1997</v>
      </c>
      <c r="AS22" s="15">
        <v>1998</v>
      </c>
      <c r="AT22" s="15">
        <v>1999</v>
      </c>
      <c r="AU22" s="15">
        <v>2000</v>
      </c>
      <c r="AV22" s="15">
        <v>2001</v>
      </c>
      <c r="AW22" s="15">
        <v>2002</v>
      </c>
      <c r="AX22" s="15">
        <v>2003</v>
      </c>
      <c r="AY22" s="15">
        <v>2004</v>
      </c>
      <c r="AZ22" s="15">
        <v>2005</v>
      </c>
      <c r="BA22" s="15">
        <v>2006</v>
      </c>
      <c r="BB22" s="15">
        <v>2007</v>
      </c>
      <c r="BC22" s="15">
        <v>2008</v>
      </c>
      <c r="BD22" s="15">
        <v>2009</v>
      </c>
      <c r="BE22" s="15">
        <v>2010</v>
      </c>
      <c r="BF22" s="15">
        <v>2011</v>
      </c>
      <c r="BG22" s="15">
        <v>2012</v>
      </c>
      <c r="BH22" s="15">
        <v>2013</v>
      </c>
      <c r="BI22" s="15"/>
    </row>
    <row r="23" spans="3:61" x14ac:dyDescent="0.2">
      <c r="C23" s="201" t="s">
        <v>422</v>
      </c>
      <c r="D23" s="201" t="s">
        <v>423</v>
      </c>
      <c r="E23" s="10" t="str">
        <f>D207</f>
        <v>Energy consumption for power - industry</v>
      </c>
      <c r="F23" s="10" t="s">
        <v>91</v>
      </c>
      <c r="G23" s="10" t="s">
        <v>73</v>
      </c>
      <c r="H23" s="10" t="s">
        <v>73</v>
      </c>
      <c r="I23" s="10" t="s">
        <v>73</v>
      </c>
      <c r="J23" s="10" t="s">
        <v>73</v>
      </c>
      <c r="K23" s="10" t="s">
        <v>73</v>
      </c>
      <c r="L23" s="10" t="s">
        <v>73</v>
      </c>
      <c r="M23" s="10" t="s">
        <v>73</v>
      </c>
      <c r="N23" s="10" t="s">
        <v>73</v>
      </c>
      <c r="O23" s="10" t="s">
        <v>73</v>
      </c>
      <c r="P23" s="10" t="s">
        <v>73</v>
      </c>
      <c r="Q23" s="10" t="s">
        <v>73</v>
      </c>
      <c r="R23" s="10" t="s">
        <v>73</v>
      </c>
      <c r="S23" s="10" t="s">
        <v>73</v>
      </c>
      <c r="T23" s="10" t="s">
        <v>73</v>
      </c>
      <c r="U23" s="10" t="s">
        <v>73</v>
      </c>
      <c r="V23" s="10" t="s">
        <v>73</v>
      </c>
      <c r="W23" s="10" t="s">
        <v>73</v>
      </c>
      <c r="X23" s="10" t="s">
        <v>73</v>
      </c>
      <c r="Y23" s="10" t="s">
        <v>73</v>
      </c>
      <c r="Z23" s="10" t="s">
        <v>73</v>
      </c>
      <c r="AA23" s="10" t="s">
        <v>73</v>
      </c>
      <c r="AB23" s="10" t="s">
        <v>73</v>
      </c>
      <c r="AC23" s="10" t="s">
        <v>73</v>
      </c>
      <c r="AD23" s="10" t="s">
        <v>73</v>
      </c>
      <c r="AE23" s="10" t="s">
        <v>73</v>
      </c>
      <c r="AF23" s="10" t="s">
        <v>73</v>
      </c>
      <c r="AG23" s="10" t="s">
        <v>73</v>
      </c>
      <c r="AH23" s="10" t="s">
        <v>73</v>
      </c>
      <c r="AI23" s="10" t="s">
        <v>73</v>
      </c>
      <c r="AJ23" s="10" t="s">
        <v>73</v>
      </c>
      <c r="AK23" s="10" t="s">
        <v>73</v>
      </c>
      <c r="AL23" s="10" t="s">
        <v>73</v>
      </c>
      <c r="AM23" s="10" t="s">
        <v>73</v>
      </c>
      <c r="AN23" s="10" t="s">
        <v>73</v>
      </c>
      <c r="AO23" s="10" t="s">
        <v>73</v>
      </c>
      <c r="AP23" s="10" t="s">
        <v>73</v>
      </c>
      <c r="AQ23" s="10" t="s">
        <v>73</v>
      </c>
      <c r="AR23" s="10" t="s">
        <v>73</v>
      </c>
      <c r="AS23" s="10" t="s">
        <v>73</v>
      </c>
      <c r="AT23" s="10" t="s">
        <v>73</v>
      </c>
      <c r="AU23" s="10" t="s">
        <v>73</v>
      </c>
      <c r="AV23" s="10" t="s">
        <v>73</v>
      </c>
      <c r="AW23" s="10" t="s">
        <v>73</v>
      </c>
      <c r="AX23" s="10" t="s">
        <v>73</v>
      </c>
      <c r="AY23" s="10" t="s">
        <v>73</v>
      </c>
      <c r="AZ23" s="10" t="s">
        <v>73</v>
      </c>
      <c r="BA23" s="10" t="s">
        <v>73</v>
      </c>
      <c r="BB23" s="10" t="s">
        <v>73</v>
      </c>
      <c r="BC23" s="10" t="s">
        <v>73</v>
      </c>
      <c r="BD23" s="10" t="s">
        <v>73</v>
      </c>
      <c r="BE23" s="10" t="s">
        <v>73</v>
      </c>
      <c r="BF23" s="10" t="s">
        <v>73</v>
      </c>
      <c r="BG23" s="10" t="s">
        <v>73</v>
      </c>
      <c r="BH23" s="10" t="s">
        <v>73</v>
      </c>
      <c r="BI23" s="619"/>
    </row>
    <row r="24" spans="3:61" x14ac:dyDescent="0.2">
      <c r="F24" s="10" t="s">
        <v>11</v>
      </c>
      <c r="G24" s="619">
        <f t="shared" ref="G24:AL24" si="0">$E$207</f>
        <v>0.45</v>
      </c>
      <c r="H24" s="619">
        <f t="shared" si="0"/>
        <v>0.45</v>
      </c>
      <c r="I24" s="619">
        <f t="shared" si="0"/>
        <v>0.45</v>
      </c>
      <c r="J24" s="619">
        <f t="shared" si="0"/>
        <v>0.45</v>
      </c>
      <c r="K24" s="619">
        <f t="shared" si="0"/>
        <v>0.45</v>
      </c>
      <c r="L24" s="619">
        <f t="shared" si="0"/>
        <v>0.45</v>
      </c>
      <c r="M24" s="619">
        <f t="shared" si="0"/>
        <v>0.45</v>
      </c>
      <c r="N24" s="619">
        <f t="shared" si="0"/>
        <v>0.45</v>
      </c>
      <c r="O24" s="619">
        <f t="shared" si="0"/>
        <v>0.45</v>
      </c>
      <c r="P24" s="619">
        <f t="shared" si="0"/>
        <v>0.45</v>
      </c>
      <c r="Q24" s="619">
        <f t="shared" si="0"/>
        <v>0.45</v>
      </c>
      <c r="R24" s="619">
        <f t="shared" si="0"/>
        <v>0.45</v>
      </c>
      <c r="S24" s="619">
        <f t="shared" si="0"/>
        <v>0.45</v>
      </c>
      <c r="T24" s="619">
        <f t="shared" si="0"/>
        <v>0.45</v>
      </c>
      <c r="U24" s="619">
        <f t="shared" si="0"/>
        <v>0.45</v>
      </c>
      <c r="V24" s="619">
        <f t="shared" si="0"/>
        <v>0.45</v>
      </c>
      <c r="W24" s="619">
        <f t="shared" si="0"/>
        <v>0.45</v>
      </c>
      <c r="X24" s="619">
        <f t="shared" si="0"/>
        <v>0.45</v>
      </c>
      <c r="Y24" s="619">
        <f t="shared" si="0"/>
        <v>0.45</v>
      </c>
      <c r="Z24" s="619">
        <f t="shared" si="0"/>
        <v>0.45</v>
      </c>
      <c r="AA24" s="619">
        <f t="shared" si="0"/>
        <v>0.45</v>
      </c>
      <c r="AB24" s="619">
        <f t="shared" si="0"/>
        <v>0.45</v>
      </c>
      <c r="AC24" s="619">
        <f t="shared" si="0"/>
        <v>0.45</v>
      </c>
      <c r="AD24" s="619">
        <f t="shared" si="0"/>
        <v>0.45</v>
      </c>
      <c r="AE24" s="619">
        <f t="shared" si="0"/>
        <v>0.45</v>
      </c>
      <c r="AF24" s="619">
        <f t="shared" si="0"/>
        <v>0.45</v>
      </c>
      <c r="AG24" s="619">
        <f t="shared" si="0"/>
        <v>0.45</v>
      </c>
      <c r="AH24" s="619">
        <f t="shared" si="0"/>
        <v>0.45</v>
      </c>
      <c r="AI24" s="619">
        <f t="shared" si="0"/>
        <v>0.45</v>
      </c>
      <c r="AJ24" s="619">
        <f t="shared" si="0"/>
        <v>0.45</v>
      </c>
      <c r="AK24" s="619">
        <f t="shared" si="0"/>
        <v>0.45</v>
      </c>
      <c r="AL24" s="619">
        <f t="shared" si="0"/>
        <v>0.45</v>
      </c>
      <c r="AM24" s="619">
        <f t="shared" ref="AM24:BH24" si="1">$E$207</f>
        <v>0.45</v>
      </c>
      <c r="AN24" s="619">
        <f t="shared" si="1"/>
        <v>0.45</v>
      </c>
      <c r="AO24" s="619">
        <f t="shared" si="1"/>
        <v>0.45</v>
      </c>
      <c r="AP24" s="619">
        <f t="shared" si="1"/>
        <v>0.45</v>
      </c>
      <c r="AQ24" s="619">
        <f t="shared" si="1"/>
        <v>0.45</v>
      </c>
      <c r="AR24" s="619">
        <f t="shared" si="1"/>
        <v>0.45</v>
      </c>
      <c r="AS24" s="619">
        <f t="shared" si="1"/>
        <v>0.45</v>
      </c>
      <c r="AT24" s="619">
        <f t="shared" si="1"/>
        <v>0.45</v>
      </c>
      <c r="AU24" s="619">
        <f t="shared" si="1"/>
        <v>0.45</v>
      </c>
      <c r="AV24" s="619">
        <f t="shared" si="1"/>
        <v>0.45</v>
      </c>
      <c r="AW24" s="619">
        <f t="shared" si="1"/>
        <v>0.45</v>
      </c>
      <c r="AX24" s="619">
        <f t="shared" si="1"/>
        <v>0.45</v>
      </c>
      <c r="AY24" s="619">
        <f t="shared" si="1"/>
        <v>0.45</v>
      </c>
      <c r="AZ24" s="619">
        <f t="shared" si="1"/>
        <v>0.45</v>
      </c>
      <c r="BA24" s="619">
        <f t="shared" si="1"/>
        <v>0.45</v>
      </c>
      <c r="BB24" s="619">
        <f t="shared" si="1"/>
        <v>0.45</v>
      </c>
      <c r="BC24" s="619">
        <f t="shared" si="1"/>
        <v>0.45</v>
      </c>
      <c r="BD24" s="619">
        <f t="shared" si="1"/>
        <v>0.45</v>
      </c>
      <c r="BE24" s="619">
        <f t="shared" si="1"/>
        <v>0.45</v>
      </c>
      <c r="BF24" s="619">
        <f t="shared" si="1"/>
        <v>0.45</v>
      </c>
      <c r="BG24" s="619">
        <f t="shared" si="1"/>
        <v>0.45</v>
      </c>
      <c r="BH24" s="619">
        <f t="shared" si="1"/>
        <v>0.45</v>
      </c>
      <c r="BI24" s="619"/>
    </row>
    <row r="25" spans="3:61" x14ac:dyDescent="0.2">
      <c r="F25" s="10" t="s">
        <v>12</v>
      </c>
      <c r="G25" s="618">
        <f>'4a - Electricity useful work TJ'!G$36</f>
        <v>0.7</v>
      </c>
      <c r="H25" s="618">
        <f>'4a - Electricity useful work TJ'!H$36</f>
        <v>0.70333299999999999</v>
      </c>
      <c r="I25" s="618">
        <f>'4a - Electricity useful work TJ'!I$36</f>
        <v>0.70666600000000002</v>
      </c>
      <c r="J25" s="618">
        <f>'4a - Electricity useful work TJ'!J$36</f>
        <v>0.70999900000000005</v>
      </c>
      <c r="K25" s="618">
        <f>'4a - Electricity useful work TJ'!K$36</f>
        <v>0.71333199999999997</v>
      </c>
      <c r="L25" s="618">
        <f>'4a - Electricity useful work TJ'!L$36</f>
        <v>0.716665</v>
      </c>
      <c r="M25" s="618">
        <f>'4a - Electricity useful work TJ'!M$36</f>
        <v>0.71999800000000003</v>
      </c>
      <c r="N25" s="618">
        <f>'4a - Electricity useful work TJ'!N$36</f>
        <v>0.72333099999999995</v>
      </c>
      <c r="O25" s="618">
        <f>'4a - Electricity useful work TJ'!O$36</f>
        <v>0.72666399999999998</v>
      </c>
      <c r="P25" s="618">
        <f>'4a - Electricity useful work TJ'!P$36</f>
        <v>0.72999700000000001</v>
      </c>
      <c r="Q25" s="618">
        <f>'4a - Electricity useful work TJ'!Q$36</f>
        <v>0.73333000000000004</v>
      </c>
      <c r="R25" s="618">
        <f>'4a - Electricity useful work TJ'!R$36</f>
        <v>0.73666299999999996</v>
      </c>
      <c r="S25" s="618">
        <f>'4a - Electricity useful work TJ'!S$36</f>
        <v>0.73999599999999999</v>
      </c>
      <c r="T25" s="618">
        <f>'4a - Electricity useful work TJ'!T$36</f>
        <v>0.74332900000000002</v>
      </c>
      <c r="U25" s="618">
        <f>'4a - Electricity useful work TJ'!U$36</f>
        <v>0.74666200000000005</v>
      </c>
      <c r="V25" s="618">
        <f>'4a - Electricity useful work TJ'!V$36</f>
        <v>0.74999499999999997</v>
      </c>
      <c r="W25" s="618">
        <f>'4a - Electricity useful work TJ'!W$36</f>
        <v>0.753328</v>
      </c>
      <c r="X25" s="618">
        <f>'4a - Electricity useful work TJ'!X$36</f>
        <v>0.75666100000000003</v>
      </c>
      <c r="Y25" s="618">
        <f>'4a - Electricity useful work TJ'!Y$36</f>
        <v>0.75999400000000095</v>
      </c>
      <c r="Z25" s="618">
        <f>'4a - Electricity useful work TJ'!Z$36</f>
        <v>0.76332700000000098</v>
      </c>
      <c r="AA25" s="618">
        <f>'4a - Electricity useful work TJ'!AA$36</f>
        <v>0.76666000000000101</v>
      </c>
      <c r="AB25" s="618">
        <f>'4a - Electricity useful work TJ'!AB$36</f>
        <v>0.76999300000000104</v>
      </c>
      <c r="AC25" s="618">
        <f>'4a - Electricity useful work TJ'!AC$36</f>
        <v>0.77332600000000096</v>
      </c>
      <c r="AD25" s="618">
        <f>'4a - Electricity useful work TJ'!AD$36</f>
        <v>0.77665900000000099</v>
      </c>
      <c r="AE25" s="618">
        <f>'4a - Electricity useful work TJ'!AE$36</f>
        <v>0.77999200000000102</v>
      </c>
      <c r="AF25" s="618">
        <f>'4a - Electricity useful work TJ'!AF$36</f>
        <v>0.78332500000000105</v>
      </c>
      <c r="AG25" s="618">
        <f>'4a - Electricity useful work TJ'!AG$36</f>
        <v>0.78665800000000097</v>
      </c>
      <c r="AH25" s="618">
        <f>'4a - Electricity useful work TJ'!AH$36</f>
        <v>0.789991000000001</v>
      </c>
      <c r="AI25" s="618">
        <f>'4a - Electricity useful work TJ'!AI$36</f>
        <v>0.79332400000000103</v>
      </c>
      <c r="AJ25" s="618">
        <f>'4a - Electricity useful work TJ'!AJ$36</f>
        <v>0.79665700000000095</v>
      </c>
      <c r="AK25" s="618">
        <f>'4a - Electricity useful work TJ'!AK$36</f>
        <v>0.79999000000000098</v>
      </c>
      <c r="AL25" s="618">
        <f>'4a - Electricity useful work TJ'!AL$36</f>
        <v>0.80332300000000101</v>
      </c>
      <c r="AM25" s="618">
        <f>'4a - Electricity useful work TJ'!AM$36</f>
        <v>0.80665600000000104</v>
      </c>
      <c r="AN25" s="618">
        <f>'4a - Electricity useful work TJ'!AN$36</f>
        <v>0.80998900000000096</v>
      </c>
      <c r="AO25" s="618">
        <f>'4a - Electricity useful work TJ'!AO$36</f>
        <v>0.81332200000000099</v>
      </c>
      <c r="AP25" s="618">
        <f>'4a - Electricity useful work TJ'!AP$36</f>
        <v>0.81665500000000102</v>
      </c>
      <c r="AQ25" s="618">
        <f>'4a - Electricity useful work TJ'!AQ$36</f>
        <v>0.81998800000000105</v>
      </c>
      <c r="AR25" s="618">
        <f>'4a - Electricity useful work TJ'!AR$36</f>
        <v>0.82332100000000097</v>
      </c>
      <c r="AS25" s="618">
        <f>'4a - Electricity useful work TJ'!AS$36</f>
        <v>0.826654000000001</v>
      </c>
      <c r="AT25" s="618">
        <f>'4a - Electricity useful work TJ'!AT$36</f>
        <v>0.82998700000000103</v>
      </c>
      <c r="AU25" s="618">
        <f>'4a - Electricity useful work TJ'!AU$36</f>
        <v>0.83332000000000095</v>
      </c>
      <c r="AV25" s="618">
        <f>'4a - Electricity useful work TJ'!AV$36</f>
        <v>0.83665300000000098</v>
      </c>
      <c r="AW25" s="618">
        <f>'4a - Electricity useful work TJ'!AW$36</f>
        <v>0.83998600000000101</v>
      </c>
      <c r="AX25" s="618">
        <f>'4a - Electricity useful work TJ'!AX$36</f>
        <v>0.84331900000000104</v>
      </c>
      <c r="AY25" s="618">
        <f>'4a - Electricity useful work TJ'!AY$36</f>
        <v>0.84665200000000096</v>
      </c>
      <c r="AZ25" s="618">
        <f>'4a - Electricity useful work TJ'!AZ$36</f>
        <v>0.84998500000000099</v>
      </c>
      <c r="BA25" s="618">
        <f>'4a - Electricity useful work TJ'!BA$36</f>
        <v>0.85331800000000102</v>
      </c>
      <c r="BB25" s="618">
        <f>'4a - Electricity useful work TJ'!BB$36</f>
        <v>0.85665100000000105</v>
      </c>
      <c r="BC25" s="618">
        <f>'4a - Electricity useful work TJ'!BC$36</f>
        <v>0.85998400000000097</v>
      </c>
      <c r="BD25" s="618">
        <f>'4a - Electricity useful work TJ'!BD$36</f>
        <v>0.863317000000001</v>
      </c>
      <c r="BE25" s="618">
        <f>'4a - Electricity useful work TJ'!BE$36</f>
        <v>0.86665000000000203</v>
      </c>
      <c r="BF25" s="618">
        <f>'4a - Electricity useful work TJ'!BF$36</f>
        <v>0.86998300000000295</v>
      </c>
      <c r="BG25" s="618">
        <f>'4a - Electricity useful work TJ'!BG$36</f>
        <v>0.87331600000000398</v>
      </c>
      <c r="BH25" s="618">
        <f>'4a - Electricity useful work TJ'!BH$36</f>
        <v>0.87664900000000501</v>
      </c>
      <c r="BI25" s="619"/>
    </row>
    <row r="26" spans="3:61" x14ac:dyDescent="0.2">
      <c r="F26" s="10" t="s">
        <v>376</v>
      </c>
      <c r="G26" s="10" t="s">
        <v>70</v>
      </c>
      <c r="H26" s="10" t="s">
        <v>70</v>
      </c>
      <c r="I26" s="10" t="s">
        <v>70</v>
      </c>
      <c r="J26" s="10" t="s">
        <v>70</v>
      </c>
      <c r="K26" s="10" t="s">
        <v>70</v>
      </c>
      <c r="L26" s="10" t="s">
        <v>70</v>
      </c>
      <c r="M26" s="10" t="s">
        <v>70</v>
      </c>
      <c r="N26" s="10" t="s">
        <v>70</v>
      </c>
      <c r="O26" s="10" t="s">
        <v>70</v>
      </c>
      <c r="P26" s="10" t="s">
        <v>70</v>
      </c>
      <c r="Q26" s="10" t="s">
        <v>70</v>
      </c>
      <c r="R26" s="10" t="s">
        <v>70</v>
      </c>
      <c r="S26" s="10" t="s">
        <v>70</v>
      </c>
      <c r="T26" s="10" t="s">
        <v>70</v>
      </c>
      <c r="U26" s="10" t="s">
        <v>70</v>
      </c>
      <c r="V26" s="10" t="s">
        <v>70</v>
      </c>
      <c r="W26" s="10" t="s">
        <v>70</v>
      </c>
      <c r="X26" s="10" t="s">
        <v>70</v>
      </c>
      <c r="Y26" s="10" t="s">
        <v>70</v>
      </c>
      <c r="Z26" s="10" t="s">
        <v>70</v>
      </c>
      <c r="AA26" s="10" t="s">
        <v>70</v>
      </c>
      <c r="AB26" s="10" t="s">
        <v>70</v>
      </c>
      <c r="AC26" s="10" t="s">
        <v>70</v>
      </c>
      <c r="AD26" s="10" t="s">
        <v>70</v>
      </c>
      <c r="AE26" s="10" t="s">
        <v>70</v>
      </c>
      <c r="AF26" s="10" t="s">
        <v>70</v>
      </c>
      <c r="AG26" s="10" t="s">
        <v>70</v>
      </c>
      <c r="AH26" s="10" t="s">
        <v>70</v>
      </c>
      <c r="AI26" s="10" t="s">
        <v>70</v>
      </c>
      <c r="AJ26" s="10" t="s">
        <v>70</v>
      </c>
      <c r="AK26" s="10" t="s">
        <v>70</v>
      </c>
      <c r="AL26" s="10" t="s">
        <v>70</v>
      </c>
      <c r="AM26" s="10" t="s">
        <v>70</v>
      </c>
      <c r="AN26" s="10" t="s">
        <v>70</v>
      </c>
      <c r="AO26" s="10" t="s">
        <v>70</v>
      </c>
      <c r="AP26" s="10" t="s">
        <v>70</v>
      </c>
      <c r="AQ26" s="10" t="s">
        <v>70</v>
      </c>
      <c r="AR26" s="10" t="s">
        <v>70</v>
      </c>
      <c r="AS26" s="10" t="s">
        <v>70</v>
      </c>
      <c r="AT26" s="10" t="s">
        <v>70</v>
      </c>
      <c r="AU26" s="10" t="s">
        <v>70</v>
      </c>
      <c r="AV26" s="10" t="s">
        <v>70</v>
      </c>
      <c r="AW26" s="10" t="s">
        <v>70</v>
      </c>
      <c r="AX26" s="10" t="s">
        <v>70</v>
      </c>
      <c r="AY26" s="10" t="s">
        <v>70</v>
      </c>
      <c r="AZ26" s="10" t="s">
        <v>70</v>
      </c>
      <c r="BA26" s="10" t="s">
        <v>70</v>
      </c>
      <c r="BB26" s="10" t="s">
        <v>70</v>
      </c>
      <c r="BC26" s="10" t="s">
        <v>70</v>
      </c>
      <c r="BD26" s="10" t="s">
        <v>70</v>
      </c>
      <c r="BE26" s="10" t="s">
        <v>70</v>
      </c>
      <c r="BF26" s="10" t="s">
        <v>70</v>
      </c>
      <c r="BG26" s="10" t="s">
        <v>70</v>
      </c>
      <c r="BH26" s="10" t="s">
        <v>70</v>
      </c>
      <c r="BI26" s="619"/>
    </row>
    <row r="27" spans="3:61" x14ac:dyDescent="0.2">
      <c r="F27" s="10" t="s">
        <v>13</v>
      </c>
      <c r="G27" s="10">
        <f>'4a - Electricity useful work TJ'!G$47</f>
        <v>1</v>
      </c>
      <c r="H27" s="10">
        <f>'4a - Electricity useful work TJ'!H$47</f>
        <v>1</v>
      </c>
      <c r="I27" s="10">
        <f>'4a - Electricity useful work TJ'!I$47</f>
        <v>1</v>
      </c>
      <c r="J27" s="10">
        <f>'4a - Electricity useful work TJ'!J$47</f>
        <v>1</v>
      </c>
      <c r="K27" s="10">
        <f>'4a - Electricity useful work TJ'!K$47</f>
        <v>1</v>
      </c>
      <c r="L27" s="10">
        <f>'4a - Electricity useful work TJ'!L$47</f>
        <v>1</v>
      </c>
      <c r="M27" s="10">
        <f>'4a - Electricity useful work TJ'!M$47</f>
        <v>1</v>
      </c>
      <c r="N27" s="10">
        <f>'4a - Electricity useful work TJ'!N$47</f>
        <v>1</v>
      </c>
      <c r="O27" s="10">
        <f>'4a - Electricity useful work TJ'!O$47</f>
        <v>1</v>
      </c>
      <c r="P27" s="10">
        <f>'4a - Electricity useful work TJ'!P$47</f>
        <v>1</v>
      </c>
      <c r="Q27" s="10">
        <f>'4a - Electricity useful work TJ'!Q$47</f>
        <v>1</v>
      </c>
      <c r="R27" s="10">
        <f>'4a - Electricity useful work TJ'!R$47</f>
        <v>1</v>
      </c>
      <c r="S27" s="10">
        <f>'4a - Electricity useful work TJ'!S$47</f>
        <v>1</v>
      </c>
      <c r="T27" s="10">
        <f>'4a - Electricity useful work TJ'!T$47</f>
        <v>1</v>
      </c>
      <c r="U27" s="10">
        <f>'4a - Electricity useful work TJ'!U$47</f>
        <v>1</v>
      </c>
      <c r="V27" s="10">
        <f>'4a - Electricity useful work TJ'!V$47</f>
        <v>1</v>
      </c>
      <c r="W27" s="10">
        <f>'4a - Electricity useful work TJ'!W$47</f>
        <v>1</v>
      </c>
      <c r="X27" s="10">
        <f>'4a - Electricity useful work TJ'!X$47</f>
        <v>1</v>
      </c>
      <c r="Y27" s="10">
        <f>'4a - Electricity useful work TJ'!Y$47</f>
        <v>1</v>
      </c>
      <c r="Z27" s="10">
        <f>'4a - Electricity useful work TJ'!Z$47</f>
        <v>1</v>
      </c>
      <c r="AA27" s="10">
        <f>'4a - Electricity useful work TJ'!AA$47</f>
        <v>1</v>
      </c>
      <c r="AB27" s="10">
        <f>'4a - Electricity useful work TJ'!AB$47</f>
        <v>1</v>
      </c>
      <c r="AC27" s="10">
        <f>'4a - Electricity useful work TJ'!AC$47</f>
        <v>1</v>
      </c>
      <c r="AD27" s="10">
        <f>'4a - Electricity useful work TJ'!AD$47</f>
        <v>1</v>
      </c>
      <c r="AE27" s="10">
        <f>'4a - Electricity useful work TJ'!AE$47</f>
        <v>1</v>
      </c>
      <c r="AF27" s="10">
        <f>'4a - Electricity useful work TJ'!AF$47</f>
        <v>1</v>
      </c>
      <c r="AG27" s="10">
        <f>'4a - Electricity useful work TJ'!AG$47</f>
        <v>1</v>
      </c>
      <c r="AH27" s="10">
        <f>'4a - Electricity useful work TJ'!AH$47</f>
        <v>1</v>
      </c>
      <c r="AI27" s="10">
        <f>'4a - Electricity useful work TJ'!AI$47</f>
        <v>1</v>
      </c>
      <c r="AJ27" s="10">
        <f>'4a - Electricity useful work TJ'!AJ$47</f>
        <v>1</v>
      </c>
      <c r="AK27" s="10">
        <f>'4a - Electricity useful work TJ'!AK$47</f>
        <v>1</v>
      </c>
      <c r="AL27" s="10">
        <f>'4a - Electricity useful work TJ'!AL$47</f>
        <v>1</v>
      </c>
      <c r="AM27" s="10">
        <f>'4a - Electricity useful work TJ'!AM$47</f>
        <v>1</v>
      </c>
      <c r="AN27" s="10">
        <f>'4a - Electricity useful work TJ'!AN$47</f>
        <v>1</v>
      </c>
      <c r="AO27" s="10">
        <f>'4a - Electricity useful work TJ'!AO$47</f>
        <v>1</v>
      </c>
      <c r="AP27" s="10">
        <f>'4a - Electricity useful work TJ'!AP$47</f>
        <v>1</v>
      </c>
      <c r="AQ27" s="10">
        <f>'4a - Electricity useful work TJ'!AQ$47</f>
        <v>1</v>
      </c>
      <c r="AR27" s="10">
        <f>'4a - Electricity useful work TJ'!AR$47</f>
        <v>1</v>
      </c>
      <c r="AS27" s="10">
        <f>'4a - Electricity useful work TJ'!AS$47</f>
        <v>1</v>
      </c>
      <c r="AT27" s="10">
        <f>'4a - Electricity useful work TJ'!AT$47</f>
        <v>1</v>
      </c>
      <c r="AU27" s="10">
        <f>'4a - Electricity useful work TJ'!AU$47</f>
        <v>1</v>
      </c>
      <c r="AV27" s="10">
        <f>'4a - Electricity useful work TJ'!AV$47</f>
        <v>1</v>
      </c>
      <c r="AW27" s="10">
        <f>'4a - Electricity useful work TJ'!AW$47</f>
        <v>1</v>
      </c>
      <c r="AX27" s="10">
        <f>'4a - Electricity useful work TJ'!AX$47</f>
        <v>1</v>
      </c>
      <c r="AY27" s="10">
        <f>'4a - Electricity useful work TJ'!AY$47</f>
        <v>1</v>
      </c>
      <c r="AZ27" s="10">
        <f>'4a - Electricity useful work TJ'!AZ$47</f>
        <v>1</v>
      </c>
      <c r="BA27" s="10">
        <f>'4a - Electricity useful work TJ'!BA$47</f>
        <v>1</v>
      </c>
      <c r="BB27" s="10">
        <f>'4a - Electricity useful work TJ'!BB$47</f>
        <v>1</v>
      </c>
      <c r="BC27" s="10">
        <f>'4a - Electricity useful work TJ'!BC$47</f>
        <v>1</v>
      </c>
      <c r="BD27" s="10">
        <f>'4a - Electricity useful work TJ'!BD$47</f>
        <v>1</v>
      </c>
      <c r="BE27" s="10">
        <f>'4a - Electricity useful work TJ'!BE$47</f>
        <v>1</v>
      </c>
      <c r="BF27" s="10">
        <f>'4a - Electricity useful work TJ'!BF$47</f>
        <v>1</v>
      </c>
      <c r="BG27" s="10">
        <f>'4a - Electricity useful work TJ'!BG$47</f>
        <v>1</v>
      </c>
      <c r="BH27" s="10">
        <f>'4a - Electricity useful work TJ'!BH$47</f>
        <v>1</v>
      </c>
      <c r="BI27" s="619"/>
    </row>
    <row r="28" spans="3:61" x14ac:dyDescent="0.2">
      <c r="E28" s="10" t="str">
        <f>D209</f>
        <v>Industrial &amp; other heating</v>
      </c>
      <c r="F28" s="10" t="s">
        <v>377</v>
      </c>
      <c r="G28" s="10" t="s">
        <v>834</v>
      </c>
      <c r="H28" s="10" t="s">
        <v>834</v>
      </c>
      <c r="I28" s="10" t="s">
        <v>834</v>
      </c>
      <c r="J28" s="10" t="s">
        <v>834</v>
      </c>
      <c r="K28" s="10" t="s">
        <v>834</v>
      </c>
      <c r="L28" s="10" t="s">
        <v>834</v>
      </c>
      <c r="M28" s="10" t="s">
        <v>834</v>
      </c>
      <c r="N28" s="10" t="s">
        <v>834</v>
      </c>
      <c r="O28" s="10" t="s">
        <v>834</v>
      </c>
      <c r="P28" s="10" t="s">
        <v>834</v>
      </c>
      <c r="Q28" s="10" t="s">
        <v>834</v>
      </c>
      <c r="R28" s="10" t="s">
        <v>834</v>
      </c>
      <c r="S28" s="10" t="s">
        <v>834</v>
      </c>
      <c r="T28" s="10" t="s">
        <v>834</v>
      </c>
      <c r="U28" s="10" t="s">
        <v>834</v>
      </c>
      <c r="V28" s="10" t="s">
        <v>834</v>
      </c>
      <c r="W28" s="10" t="s">
        <v>834</v>
      </c>
      <c r="X28" s="10" t="s">
        <v>834</v>
      </c>
      <c r="Y28" s="10" t="s">
        <v>834</v>
      </c>
      <c r="Z28" s="10" t="s">
        <v>834</v>
      </c>
      <c r="AA28" s="10" t="s">
        <v>834</v>
      </c>
      <c r="AB28" s="10" t="s">
        <v>834</v>
      </c>
      <c r="AC28" s="10" t="s">
        <v>834</v>
      </c>
      <c r="AD28" s="10" t="s">
        <v>834</v>
      </c>
      <c r="AE28" s="10" t="s">
        <v>834</v>
      </c>
      <c r="AF28" s="10" t="s">
        <v>834</v>
      </c>
      <c r="AG28" s="10" t="s">
        <v>834</v>
      </c>
      <c r="AH28" s="10" t="s">
        <v>834</v>
      </c>
      <c r="AI28" s="10" t="s">
        <v>834</v>
      </c>
      <c r="AJ28" s="10" t="s">
        <v>834</v>
      </c>
      <c r="AK28" s="10" t="s">
        <v>834</v>
      </c>
      <c r="AL28" s="10" t="s">
        <v>834</v>
      </c>
      <c r="AM28" s="10" t="s">
        <v>834</v>
      </c>
      <c r="AN28" s="10" t="s">
        <v>834</v>
      </c>
      <c r="AO28" s="10" t="s">
        <v>834</v>
      </c>
      <c r="AP28" s="10" t="s">
        <v>834</v>
      </c>
      <c r="AQ28" s="10" t="s">
        <v>834</v>
      </c>
      <c r="AR28" s="10" t="s">
        <v>834</v>
      </c>
      <c r="AS28" s="10" t="s">
        <v>834</v>
      </c>
      <c r="AT28" s="10" t="s">
        <v>834</v>
      </c>
      <c r="AU28" s="10" t="s">
        <v>834</v>
      </c>
      <c r="AV28" s="10" t="s">
        <v>834</v>
      </c>
      <c r="AW28" s="10" t="s">
        <v>834</v>
      </c>
      <c r="AX28" s="10" t="s">
        <v>834</v>
      </c>
      <c r="AY28" s="10" t="s">
        <v>834</v>
      </c>
      <c r="AZ28" s="10" t="s">
        <v>834</v>
      </c>
      <c r="BA28" s="10" t="s">
        <v>834</v>
      </c>
      <c r="BB28" s="10" t="s">
        <v>834</v>
      </c>
      <c r="BC28" s="10" t="s">
        <v>834</v>
      </c>
      <c r="BD28" s="10" t="s">
        <v>834</v>
      </c>
      <c r="BE28" s="10" t="s">
        <v>834</v>
      </c>
      <c r="BF28" s="10" t="s">
        <v>834</v>
      </c>
      <c r="BG28" s="10" t="s">
        <v>834</v>
      </c>
      <c r="BH28" s="10" t="s">
        <v>834</v>
      </c>
      <c r="BI28" s="619"/>
    </row>
    <row r="29" spans="3:61" x14ac:dyDescent="0.2">
      <c r="F29" s="10" t="s">
        <v>11</v>
      </c>
      <c r="G29" s="619">
        <f t="shared" ref="G29:AL29" si="2">$E$209</f>
        <v>0.45</v>
      </c>
      <c r="H29" s="619">
        <f t="shared" si="2"/>
        <v>0.45</v>
      </c>
      <c r="I29" s="619">
        <f t="shared" si="2"/>
        <v>0.45</v>
      </c>
      <c r="J29" s="619">
        <f t="shared" si="2"/>
        <v>0.45</v>
      </c>
      <c r="K29" s="619">
        <f t="shared" si="2"/>
        <v>0.45</v>
      </c>
      <c r="L29" s="619">
        <f t="shared" si="2"/>
        <v>0.45</v>
      </c>
      <c r="M29" s="619">
        <f t="shared" si="2"/>
        <v>0.45</v>
      </c>
      <c r="N29" s="619">
        <f t="shared" si="2"/>
        <v>0.45</v>
      </c>
      <c r="O29" s="619">
        <f t="shared" si="2"/>
        <v>0.45</v>
      </c>
      <c r="P29" s="619">
        <f t="shared" si="2"/>
        <v>0.45</v>
      </c>
      <c r="Q29" s="619">
        <f t="shared" si="2"/>
        <v>0.45</v>
      </c>
      <c r="R29" s="619">
        <f t="shared" si="2"/>
        <v>0.45</v>
      </c>
      <c r="S29" s="619">
        <f t="shared" si="2"/>
        <v>0.45</v>
      </c>
      <c r="T29" s="619">
        <f t="shared" si="2"/>
        <v>0.45</v>
      </c>
      <c r="U29" s="619">
        <f t="shared" si="2"/>
        <v>0.45</v>
      </c>
      <c r="V29" s="619">
        <f t="shared" si="2"/>
        <v>0.45</v>
      </c>
      <c r="W29" s="619">
        <f t="shared" si="2"/>
        <v>0.45</v>
      </c>
      <c r="X29" s="619">
        <f t="shared" si="2"/>
        <v>0.45</v>
      </c>
      <c r="Y29" s="619">
        <f t="shared" si="2"/>
        <v>0.45</v>
      </c>
      <c r="Z29" s="619">
        <f t="shared" si="2"/>
        <v>0.45</v>
      </c>
      <c r="AA29" s="619">
        <f t="shared" si="2"/>
        <v>0.45</v>
      </c>
      <c r="AB29" s="619">
        <f t="shared" si="2"/>
        <v>0.45</v>
      </c>
      <c r="AC29" s="619">
        <f t="shared" si="2"/>
        <v>0.45</v>
      </c>
      <c r="AD29" s="619">
        <f t="shared" si="2"/>
        <v>0.45</v>
      </c>
      <c r="AE29" s="619">
        <f t="shared" si="2"/>
        <v>0.45</v>
      </c>
      <c r="AF29" s="619">
        <f t="shared" si="2"/>
        <v>0.45</v>
      </c>
      <c r="AG29" s="619">
        <f t="shared" si="2"/>
        <v>0.45</v>
      </c>
      <c r="AH29" s="619">
        <f t="shared" si="2"/>
        <v>0.45</v>
      </c>
      <c r="AI29" s="619">
        <f t="shared" si="2"/>
        <v>0.45</v>
      </c>
      <c r="AJ29" s="619">
        <f t="shared" si="2"/>
        <v>0.45</v>
      </c>
      <c r="AK29" s="619">
        <f t="shared" si="2"/>
        <v>0.45</v>
      </c>
      <c r="AL29" s="619">
        <f t="shared" si="2"/>
        <v>0.45</v>
      </c>
      <c r="AM29" s="619">
        <f t="shared" ref="AM29:BH29" si="3">$E$209</f>
        <v>0.45</v>
      </c>
      <c r="AN29" s="619">
        <f t="shared" si="3"/>
        <v>0.45</v>
      </c>
      <c r="AO29" s="619">
        <f t="shared" si="3"/>
        <v>0.45</v>
      </c>
      <c r="AP29" s="619">
        <f t="shared" si="3"/>
        <v>0.45</v>
      </c>
      <c r="AQ29" s="619">
        <f t="shared" si="3"/>
        <v>0.45</v>
      </c>
      <c r="AR29" s="619">
        <f t="shared" si="3"/>
        <v>0.45</v>
      </c>
      <c r="AS29" s="619">
        <f t="shared" si="3"/>
        <v>0.45</v>
      </c>
      <c r="AT29" s="619">
        <f t="shared" si="3"/>
        <v>0.45</v>
      </c>
      <c r="AU29" s="619">
        <f t="shared" si="3"/>
        <v>0.45</v>
      </c>
      <c r="AV29" s="619">
        <f t="shared" si="3"/>
        <v>0.45</v>
      </c>
      <c r="AW29" s="619">
        <f t="shared" si="3"/>
        <v>0.45</v>
      </c>
      <c r="AX29" s="619">
        <f t="shared" si="3"/>
        <v>0.45</v>
      </c>
      <c r="AY29" s="619">
        <f t="shared" si="3"/>
        <v>0.45</v>
      </c>
      <c r="AZ29" s="619">
        <f t="shared" si="3"/>
        <v>0.45</v>
      </c>
      <c r="BA29" s="619">
        <f t="shared" si="3"/>
        <v>0.45</v>
      </c>
      <c r="BB29" s="619">
        <f t="shared" si="3"/>
        <v>0.45</v>
      </c>
      <c r="BC29" s="619">
        <f t="shared" si="3"/>
        <v>0.45</v>
      </c>
      <c r="BD29" s="619">
        <f t="shared" si="3"/>
        <v>0.45</v>
      </c>
      <c r="BE29" s="619">
        <f t="shared" si="3"/>
        <v>0.45</v>
      </c>
      <c r="BF29" s="619">
        <f t="shared" si="3"/>
        <v>0.45</v>
      </c>
      <c r="BG29" s="619">
        <f t="shared" si="3"/>
        <v>0.45</v>
      </c>
      <c r="BH29" s="619">
        <f t="shared" si="3"/>
        <v>0.45</v>
      </c>
      <c r="BI29" s="619"/>
    </row>
    <row r="30" spans="3:61" x14ac:dyDescent="0.2">
      <c r="F30" s="10" t="s">
        <v>12</v>
      </c>
      <c r="G30" s="620">
        <f>'3 Heat eta and phi'!D$43</f>
        <v>0.8</v>
      </c>
      <c r="H30" s="620">
        <f>'3 Heat eta and phi'!E$43</f>
        <v>0.80200000000000005</v>
      </c>
      <c r="I30" s="620">
        <f>'3 Heat eta and phi'!F$43</f>
        <v>0.80400000000000005</v>
      </c>
      <c r="J30" s="620">
        <f>'3 Heat eta and phi'!G$43</f>
        <v>0.80600000000000005</v>
      </c>
      <c r="K30" s="620">
        <f>'3 Heat eta and phi'!H$43</f>
        <v>0.80800000000000005</v>
      </c>
      <c r="L30" s="620">
        <f>'3 Heat eta and phi'!I$43</f>
        <v>0.81</v>
      </c>
      <c r="M30" s="620">
        <f>'3 Heat eta and phi'!J$43</f>
        <v>0.81200000000000006</v>
      </c>
      <c r="N30" s="620">
        <f>'3 Heat eta and phi'!K$43</f>
        <v>0.81399999999999995</v>
      </c>
      <c r="O30" s="620">
        <f>'3 Heat eta and phi'!L$43</f>
        <v>0.81599999999999995</v>
      </c>
      <c r="P30" s="620">
        <f>'3 Heat eta and phi'!M$43</f>
        <v>0.81799999999999995</v>
      </c>
      <c r="Q30" s="620">
        <f>'3 Heat eta and phi'!N$43</f>
        <v>0.82</v>
      </c>
      <c r="R30" s="620">
        <f>'3 Heat eta and phi'!O$43</f>
        <v>0.82199999999999995</v>
      </c>
      <c r="S30" s="620">
        <f>'3 Heat eta and phi'!P$43</f>
        <v>0.82399999999999995</v>
      </c>
      <c r="T30" s="620">
        <f>'3 Heat eta and phi'!Q$43</f>
        <v>0.82599999999999996</v>
      </c>
      <c r="U30" s="620">
        <f>'3 Heat eta and phi'!R$43</f>
        <v>0.82799999999999996</v>
      </c>
      <c r="V30" s="620">
        <f>'3 Heat eta and phi'!S$43</f>
        <v>0.83</v>
      </c>
      <c r="W30" s="620">
        <f>'3 Heat eta and phi'!T$43</f>
        <v>0.83199999999999996</v>
      </c>
      <c r="X30" s="620">
        <f>'3 Heat eta and phi'!U$43</f>
        <v>0.83399999999999996</v>
      </c>
      <c r="Y30" s="620">
        <f>'3 Heat eta and phi'!V$43</f>
        <v>0.83599999999999997</v>
      </c>
      <c r="Z30" s="620">
        <f>'3 Heat eta and phi'!W$43</f>
        <v>0.83799999999999997</v>
      </c>
      <c r="AA30" s="620">
        <f>'3 Heat eta and phi'!X$43</f>
        <v>0.84</v>
      </c>
      <c r="AB30" s="620">
        <f>'3 Heat eta and phi'!Y$43</f>
        <v>0.84199999999999997</v>
      </c>
      <c r="AC30" s="620">
        <f>'3 Heat eta and phi'!Z$43</f>
        <v>0.84399999999999997</v>
      </c>
      <c r="AD30" s="620">
        <f>'3 Heat eta and phi'!AA$43</f>
        <v>0.84599999999999997</v>
      </c>
      <c r="AE30" s="620">
        <f>'3 Heat eta and phi'!AB$43</f>
        <v>0.84799999999999998</v>
      </c>
      <c r="AF30" s="620">
        <f>'3 Heat eta and phi'!AC$43</f>
        <v>0.85</v>
      </c>
      <c r="AG30" s="620">
        <f>'3 Heat eta and phi'!AD$43</f>
        <v>0.85199999999999998</v>
      </c>
      <c r="AH30" s="620">
        <f>'3 Heat eta and phi'!AE$43</f>
        <v>0.85399999999999998</v>
      </c>
      <c r="AI30" s="620">
        <f>'3 Heat eta and phi'!AF$43</f>
        <v>0.85599999999999998</v>
      </c>
      <c r="AJ30" s="620">
        <f>'3 Heat eta and phi'!AG$43</f>
        <v>0.85799999999999998</v>
      </c>
      <c r="AK30" s="620">
        <f>'3 Heat eta and phi'!AH$43</f>
        <v>0.86</v>
      </c>
      <c r="AL30" s="620">
        <f>'3 Heat eta and phi'!AI$43</f>
        <v>0.86199999999999999</v>
      </c>
      <c r="AM30" s="620">
        <f>'3 Heat eta and phi'!AJ$43</f>
        <v>0.86399999999999999</v>
      </c>
      <c r="AN30" s="620">
        <f>'3 Heat eta and phi'!AK$43</f>
        <v>0.86599999999999999</v>
      </c>
      <c r="AO30" s="620">
        <f>'3 Heat eta and phi'!AL$43</f>
        <v>0.86799999999999999</v>
      </c>
      <c r="AP30" s="620">
        <f>'3 Heat eta and phi'!AM$43</f>
        <v>0.87</v>
      </c>
      <c r="AQ30" s="620">
        <f>'3 Heat eta and phi'!AN$43</f>
        <v>0.872</v>
      </c>
      <c r="AR30" s="620">
        <f>'3 Heat eta and phi'!AO$43</f>
        <v>0.874</v>
      </c>
      <c r="AS30" s="620">
        <f>'3 Heat eta and phi'!AP$43</f>
        <v>0.876</v>
      </c>
      <c r="AT30" s="620">
        <f>'3 Heat eta and phi'!AQ$43</f>
        <v>0.878</v>
      </c>
      <c r="AU30" s="620">
        <f>'3 Heat eta and phi'!AR$43</f>
        <v>0.88</v>
      </c>
      <c r="AV30" s="620">
        <f>'3 Heat eta and phi'!AS$43</f>
        <v>0.88200000000000001</v>
      </c>
      <c r="AW30" s="620">
        <f>'3 Heat eta and phi'!AT$43</f>
        <v>0.88400000000000001</v>
      </c>
      <c r="AX30" s="620">
        <f>'3 Heat eta and phi'!AU$43</f>
        <v>0.88600000000000001</v>
      </c>
      <c r="AY30" s="620">
        <f>'3 Heat eta and phi'!AV$43</f>
        <v>0.88800000000000001</v>
      </c>
      <c r="AZ30" s="620">
        <f>'3 Heat eta and phi'!AW$43</f>
        <v>0.89</v>
      </c>
      <c r="BA30" s="620">
        <f>'3 Heat eta and phi'!AX$43</f>
        <v>0.89200000000000002</v>
      </c>
      <c r="BB30" s="620">
        <f>'3 Heat eta and phi'!AY$43</f>
        <v>0.89400000000000002</v>
      </c>
      <c r="BC30" s="620">
        <f>'3 Heat eta and phi'!AZ$43</f>
        <v>0.89600000000000002</v>
      </c>
      <c r="BD30" s="620">
        <f>'3 Heat eta and phi'!BA$43</f>
        <v>0.89800000000000002</v>
      </c>
      <c r="BE30" s="620">
        <f>'3 Heat eta and phi'!BB$43</f>
        <v>0.9</v>
      </c>
      <c r="BF30" s="620">
        <f>'3 Heat eta and phi'!BC$43</f>
        <v>0.90200000000000002</v>
      </c>
      <c r="BG30" s="620">
        <f>'3 Heat eta and phi'!BD$43</f>
        <v>0.90400000000000003</v>
      </c>
      <c r="BH30" s="620">
        <f>'3 Heat eta and phi'!BE$43</f>
        <v>0.90600000000000003</v>
      </c>
      <c r="BI30" s="619"/>
    </row>
    <row r="31" spans="3:61" x14ac:dyDescent="0.2">
      <c r="F31" s="10" t="s">
        <v>378</v>
      </c>
      <c r="G31" s="619" t="s">
        <v>89</v>
      </c>
      <c r="H31" s="619" t="s">
        <v>89</v>
      </c>
      <c r="I31" s="619" t="s">
        <v>89</v>
      </c>
      <c r="J31" s="619" t="s">
        <v>89</v>
      </c>
      <c r="K31" s="619" t="s">
        <v>89</v>
      </c>
      <c r="L31" s="619" t="s">
        <v>89</v>
      </c>
      <c r="M31" s="619" t="s">
        <v>89</v>
      </c>
      <c r="N31" s="619" t="s">
        <v>89</v>
      </c>
      <c r="O31" s="619" t="s">
        <v>89</v>
      </c>
      <c r="P31" s="619" t="s">
        <v>89</v>
      </c>
      <c r="Q31" s="619" t="s">
        <v>89</v>
      </c>
      <c r="R31" s="619" t="s">
        <v>89</v>
      </c>
      <c r="S31" s="619" t="s">
        <v>89</v>
      </c>
      <c r="T31" s="619" t="s">
        <v>89</v>
      </c>
      <c r="U31" s="619" t="s">
        <v>89</v>
      </c>
      <c r="V31" s="619" t="s">
        <v>89</v>
      </c>
      <c r="W31" s="619" t="s">
        <v>89</v>
      </c>
      <c r="X31" s="619" t="s">
        <v>89</v>
      </c>
      <c r="Y31" s="619" t="s">
        <v>89</v>
      </c>
      <c r="Z31" s="619" t="s">
        <v>89</v>
      </c>
      <c r="AA31" s="619" t="s">
        <v>89</v>
      </c>
      <c r="AB31" s="619" t="s">
        <v>89</v>
      </c>
      <c r="AC31" s="619" t="s">
        <v>89</v>
      </c>
      <c r="AD31" s="619" t="s">
        <v>89</v>
      </c>
      <c r="AE31" s="619" t="s">
        <v>89</v>
      </c>
      <c r="AF31" s="619" t="s">
        <v>89</v>
      </c>
      <c r="AG31" s="619" t="s">
        <v>89</v>
      </c>
      <c r="AH31" s="619" t="s">
        <v>89</v>
      </c>
      <c r="AI31" s="619" t="s">
        <v>89</v>
      </c>
      <c r="AJ31" s="619" t="s">
        <v>89</v>
      </c>
      <c r="AK31" s="619" t="s">
        <v>89</v>
      </c>
      <c r="AL31" s="619" t="s">
        <v>89</v>
      </c>
      <c r="AM31" s="619" t="s">
        <v>89</v>
      </c>
      <c r="AN31" s="619" t="s">
        <v>89</v>
      </c>
      <c r="AO31" s="619" t="s">
        <v>89</v>
      </c>
      <c r="AP31" s="619" t="s">
        <v>89</v>
      </c>
      <c r="AQ31" s="619" t="s">
        <v>89</v>
      </c>
      <c r="AR31" s="619" t="s">
        <v>89</v>
      </c>
      <c r="AS31" s="619" t="s">
        <v>89</v>
      </c>
      <c r="AT31" s="619" t="s">
        <v>89</v>
      </c>
      <c r="AU31" s="619" t="s">
        <v>89</v>
      </c>
      <c r="AV31" s="619" t="s">
        <v>89</v>
      </c>
      <c r="AW31" s="619" t="s">
        <v>89</v>
      </c>
      <c r="AX31" s="619" t="s">
        <v>89</v>
      </c>
      <c r="AY31" s="619" t="s">
        <v>89</v>
      </c>
      <c r="AZ31" s="619" t="s">
        <v>89</v>
      </c>
      <c r="BA31" s="619" t="s">
        <v>89</v>
      </c>
      <c r="BB31" s="619" t="s">
        <v>89</v>
      </c>
      <c r="BC31" s="619" t="s">
        <v>89</v>
      </c>
      <c r="BD31" s="619" t="s">
        <v>89</v>
      </c>
      <c r="BE31" s="619" t="s">
        <v>89</v>
      </c>
      <c r="BF31" s="619" t="s">
        <v>89</v>
      </c>
      <c r="BG31" s="619" t="s">
        <v>89</v>
      </c>
      <c r="BH31" s="619" t="s">
        <v>89</v>
      </c>
      <c r="BI31" s="619"/>
    </row>
    <row r="32" spans="3:61" x14ac:dyDescent="0.2">
      <c r="F32" s="10" t="s">
        <v>13</v>
      </c>
      <c r="G32" s="620">
        <f t="shared" ref="G32:AL32" si="4">phi_MTH.200.C</f>
        <v>0.36986156609954557</v>
      </c>
      <c r="H32" s="620">
        <f t="shared" si="4"/>
        <v>0.36986156609954557</v>
      </c>
      <c r="I32" s="620">
        <f t="shared" si="4"/>
        <v>0.36986156609954557</v>
      </c>
      <c r="J32" s="620">
        <f t="shared" si="4"/>
        <v>0.36986156609954557</v>
      </c>
      <c r="K32" s="620">
        <f t="shared" si="4"/>
        <v>0.36986156609954557</v>
      </c>
      <c r="L32" s="620">
        <f t="shared" si="4"/>
        <v>0.36986156609954557</v>
      </c>
      <c r="M32" s="620">
        <f t="shared" si="4"/>
        <v>0.36986156609954557</v>
      </c>
      <c r="N32" s="620">
        <f t="shared" si="4"/>
        <v>0.36986156609954557</v>
      </c>
      <c r="O32" s="620">
        <f t="shared" si="4"/>
        <v>0.36986156609954557</v>
      </c>
      <c r="P32" s="620">
        <f t="shared" si="4"/>
        <v>0.36986156609954557</v>
      </c>
      <c r="Q32" s="620">
        <f t="shared" si="4"/>
        <v>0.36986156609954557</v>
      </c>
      <c r="R32" s="620">
        <f t="shared" si="4"/>
        <v>0.36986156609954557</v>
      </c>
      <c r="S32" s="620">
        <f t="shared" si="4"/>
        <v>0.36986156609954557</v>
      </c>
      <c r="T32" s="620">
        <f t="shared" si="4"/>
        <v>0.36986156609954557</v>
      </c>
      <c r="U32" s="620">
        <f t="shared" si="4"/>
        <v>0.36986156609954557</v>
      </c>
      <c r="V32" s="620">
        <f t="shared" si="4"/>
        <v>0.36986156609954557</v>
      </c>
      <c r="W32" s="620">
        <f t="shared" si="4"/>
        <v>0.36986156609954557</v>
      </c>
      <c r="X32" s="620">
        <f t="shared" si="4"/>
        <v>0.36986156609954557</v>
      </c>
      <c r="Y32" s="620">
        <f t="shared" si="4"/>
        <v>0.36986156609954557</v>
      </c>
      <c r="Z32" s="620">
        <f t="shared" si="4"/>
        <v>0.36986156609954557</v>
      </c>
      <c r="AA32" s="620">
        <f t="shared" si="4"/>
        <v>0.36986156609954557</v>
      </c>
      <c r="AB32" s="620">
        <f t="shared" si="4"/>
        <v>0.36986156609954557</v>
      </c>
      <c r="AC32" s="620">
        <f t="shared" si="4"/>
        <v>0.36986156609954557</v>
      </c>
      <c r="AD32" s="620">
        <f t="shared" si="4"/>
        <v>0.36986156609954557</v>
      </c>
      <c r="AE32" s="620">
        <f t="shared" si="4"/>
        <v>0.36986156609954557</v>
      </c>
      <c r="AF32" s="620">
        <f t="shared" si="4"/>
        <v>0.36986156609954557</v>
      </c>
      <c r="AG32" s="620">
        <f t="shared" si="4"/>
        <v>0.36986156609954557</v>
      </c>
      <c r="AH32" s="620">
        <f t="shared" si="4"/>
        <v>0.36986156609954557</v>
      </c>
      <c r="AI32" s="620">
        <f t="shared" si="4"/>
        <v>0.36986156609954557</v>
      </c>
      <c r="AJ32" s="620">
        <f t="shared" si="4"/>
        <v>0.36986156609954557</v>
      </c>
      <c r="AK32" s="620">
        <f t="shared" si="4"/>
        <v>0.36986156609954557</v>
      </c>
      <c r="AL32" s="620">
        <f t="shared" si="4"/>
        <v>0.36986156609954557</v>
      </c>
      <c r="AM32" s="620">
        <f t="shared" ref="AM32:BH32" si="5">phi_MTH.200.C</f>
        <v>0.36986156609954557</v>
      </c>
      <c r="AN32" s="620">
        <f t="shared" si="5"/>
        <v>0.36986156609954557</v>
      </c>
      <c r="AO32" s="620">
        <f t="shared" si="5"/>
        <v>0.36986156609954557</v>
      </c>
      <c r="AP32" s="620">
        <f t="shared" si="5"/>
        <v>0.36986156609954557</v>
      </c>
      <c r="AQ32" s="620">
        <f t="shared" si="5"/>
        <v>0.36986156609954557</v>
      </c>
      <c r="AR32" s="620">
        <f t="shared" si="5"/>
        <v>0.36986156609954557</v>
      </c>
      <c r="AS32" s="620">
        <f t="shared" si="5"/>
        <v>0.36986156609954557</v>
      </c>
      <c r="AT32" s="620">
        <f t="shared" si="5"/>
        <v>0.36986156609954557</v>
      </c>
      <c r="AU32" s="620">
        <f t="shared" si="5"/>
        <v>0.36986156609954557</v>
      </c>
      <c r="AV32" s="620">
        <f t="shared" si="5"/>
        <v>0.36986156609954557</v>
      </c>
      <c r="AW32" s="620">
        <f t="shared" si="5"/>
        <v>0.36986156609954557</v>
      </c>
      <c r="AX32" s="620">
        <f t="shared" si="5"/>
        <v>0.36986156609954557</v>
      </c>
      <c r="AY32" s="620">
        <f t="shared" si="5"/>
        <v>0.36986156609954557</v>
      </c>
      <c r="AZ32" s="620">
        <f t="shared" si="5"/>
        <v>0.36986156609954557</v>
      </c>
      <c r="BA32" s="620">
        <f t="shared" si="5"/>
        <v>0.36986156609954557</v>
      </c>
      <c r="BB32" s="620">
        <f t="shared" si="5"/>
        <v>0.36986156609954557</v>
      </c>
      <c r="BC32" s="620">
        <f t="shared" si="5"/>
        <v>0.36986156609954557</v>
      </c>
      <c r="BD32" s="620">
        <f t="shared" si="5"/>
        <v>0.36986156609954557</v>
      </c>
      <c r="BE32" s="620">
        <f t="shared" si="5"/>
        <v>0.36986156609954557</v>
      </c>
      <c r="BF32" s="620">
        <f t="shared" si="5"/>
        <v>0.36986156609954557</v>
      </c>
      <c r="BG32" s="620">
        <f t="shared" si="5"/>
        <v>0.36986156609954557</v>
      </c>
      <c r="BH32" s="620">
        <f t="shared" si="5"/>
        <v>0.36986156609954557</v>
      </c>
      <c r="BI32" s="619"/>
    </row>
    <row r="33" spans="3:61" x14ac:dyDescent="0.2">
      <c r="E33" s="10" t="str">
        <f>D213</f>
        <v>Lighting - other</v>
      </c>
      <c r="F33" s="10" t="s">
        <v>835</v>
      </c>
      <c r="G33" s="10" t="s">
        <v>837</v>
      </c>
      <c r="H33" s="10" t="s">
        <v>837</v>
      </c>
      <c r="I33" s="10" t="s">
        <v>837</v>
      </c>
      <c r="J33" s="10" t="s">
        <v>837</v>
      </c>
      <c r="K33" s="10" t="s">
        <v>837</v>
      </c>
      <c r="L33" s="10" t="s">
        <v>837</v>
      </c>
      <c r="M33" s="10" t="s">
        <v>837</v>
      </c>
      <c r="N33" s="10" t="s">
        <v>837</v>
      </c>
      <c r="O33" s="10" t="s">
        <v>837</v>
      </c>
      <c r="P33" s="10" t="s">
        <v>837</v>
      </c>
      <c r="Q33" s="10" t="s">
        <v>837</v>
      </c>
      <c r="R33" s="10" t="s">
        <v>837</v>
      </c>
      <c r="S33" s="10" t="s">
        <v>837</v>
      </c>
      <c r="T33" s="10" t="s">
        <v>837</v>
      </c>
      <c r="U33" s="10" t="s">
        <v>837</v>
      </c>
      <c r="V33" s="10" t="s">
        <v>837</v>
      </c>
      <c r="W33" s="10" t="s">
        <v>837</v>
      </c>
      <c r="X33" s="10" t="s">
        <v>837</v>
      </c>
      <c r="Y33" s="10" t="s">
        <v>837</v>
      </c>
      <c r="Z33" s="10" t="s">
        <v>837</v>
      </c>
      <c r="AA33" s="10" t="s">
        <v>837</v>
      </c>
      <c r="AB33" s="10" t="s">
        <v>837</v>
      </c>
      <c r="AC33" s="10" t="s">
        <v>837</v>
      </c>
      <c r="AD33" s="10" t="s">
        <v>837</v>
      </c>
      <c r="AE33" s="10" t="s">
        <v>837</v>
      </c>
      <c r="AF33" s="10" t="s">
        <v>837</v>
      </c>
      <c r="AG33" s="10" t="s">
        <v>837</v>
      </c>
      <c r="AH33" s="10" t="s">
        <v>837</v>
      </c>
      <c r="AI33" s="10" t="s">
        <v>837</v>
      </c>
      <c r="AJ33" s="10" t="s">
        <v>837</v>
      </c>
      <c r="AK33" s="10" t="s">
        <v>837</v>
      </c>
      <c r="AL33" s="10" t="s">
        <v>837</v>
      </c>
      <c r="AM33" s="10" t="s">
        <v>837</v>
      </c>
      <c r="AN33" s="10" t="s">
        <v>837</v>
      </c>
      <c r="AO33" s="10" t="s">
        <v>837</v>
      </c>
      <c r="AP33" s="10" t="s">
        <v>837</v>
      </c>
      <c r="AQ33" s="10" t="s">
        <v>837</v>
      </c>
      <c r="AR33" s="10" t="s">
        <v>837</v>
      </c>
      <c r="AS33" s="10" t="s">
        <v>837</v>
      </c>
      <c r="AT33" s="10" t="s">
        <v>837</v>
      </c>
      <c r="AU33" s="10" t="s">
        <v>837</v>
      </c>
      <c r="AV33" s="10" t="s">
        <v>837</v>
      </c>
      <c r="AW33" s="10" t="s">
        <v>837</v>
      </c>
      <c r="AX33" s="10" t="s">
        <v>837</v>
      </c>
      <c r="AY33" s="10" t="s">
        <v>837</v>
      </c>
      <c r="AZ33" s="10" t="s">
        <v>837</v>
      </c>
      <c r="BA33" s="10" t="s">
        <v>837</v>
      </c>
      <c r="BB33" s="10" t="s">
        <v>837</v>
      </c>
      <c r="BC33" s="10" t="s">
        <v>837</v>
      </c>
      <c r="BD33" s="10" t="s">
        <v>837</v>
      </c>
      <c r="BE33" s="10" t="s">
        <v>837</v>
      </c>
      <c r="BF33" s="10" t="s">
        <v>837</v>
      </c>
      <c r="BG33" s="10" t="s">
        <v>837</v>
      </c>
      <c r="BH33" s="10" t="s">
        <v>837</v>
      </c>
      <c r="BI33" s="619"/>
    </row>
    <row r="34" spans="3:61" x14ac:dyDescent="0.2">
      <c r="F34" s="10" t="s">
        <v>11</v>
      </c>
      <c r="G34" s="619">
        <f t="shared" ref="G34:AL34" si="6">$E$213</f>
        <v>0.1</v>
      </c>
      <c r="H34" s="619">
        <f t="shared" si="6"/>
        <v>0.1</v>
      </c>
      <c r="I34" s="619">
        <f t="shared" si="6"/>
        <v>0.1</v>
      </c>
      <c r="J34" s="619">
        <f t="shared" si="6"/>
        <v>0.1</v>
      </c>
      <c r="K34" s="619">
        <f t="shared" si="6"/>
        <v>0.1</v>
      </c>
      <c r="L34" s="619">
        <f t="shared" si="6"/>
        <v>0.1</v>
      </c>
      <c r="M34" s="619">
        <f t="shared" si="6"/>
        <v>0.1</v>
      </c>
      <c r="N34" s="619">
        <f t="shared" si="6"/>
        <v>0.1</v>
      </c>
      <c r="O34" s="619">
        <f t="shared" si="6"/>
        <v>0.1</v>
      </c>
      <c r="P34" s="619">
        <f t="shared" si="6"/>
        <v>0.1</v>
      </c>
      <c r="Q34" s="619">
        <f t="shared" si="6"/>
        <v>0.1</v>
      </c>
      <c r="R34" s="619">
        <f t="shared" si="6"/>
        <v>0.1</v>
      </c>
      <c r="S34" s="619">
        <f t="shared" si="6"/>
        <v>0.1</v>
      </c>
      <c r="T34" s="619">
        <f t="shared" si="6"/>
        <v>0.1</v>
      </c>
      <c r="U34" s="619">
        <f t="shared" si="6"/>
        <v>0.1</v>
      </c>
      <c r="V34" s="619">
        <f t="shared" si="6"/>
        <v>0.1</v>
      </c>
      <c r="W34" s="619">
        <f t="shared" si="6"/>
        <v>0.1</v>
      </c>
      <c r="X34" s="619">
        <f t="shared" si="6"/>
        <v>0.1</v>
      </c>
      <c r="Y34" s="619">
        <f t="shared" si="6"/>
        <v>0.1</v>
      </c>
      <c r="Z34" s="619">
        <f t="shared" si="6"/>
        <v>0.1</v>
      </c>
      <c r="AA34" s="619">
        <f t="shared" si="6"/>
        <v>0.1</v>
      </c>
      <c r="AB34" s="619">
        <f t="shared" si="6"/>
        <v>0.1</v>
      </c>
      <c r="AC34" s="619">
        <f t="shared" si="6"/>
        <v>0.1</v>
      </c>
      <c r="AD34" s="619">
        <f t="shared" si="6"/>
        <v>0.1</v>
      </c>
      <c r="AE34" s="619">
        <f t="shared" si="6"/>
        <v>0.1</v>
      </c>
      <c r="AF34" s="619">
        <f t="shared" si="6"/>
        <v>0.1</v>
      </c>
      <c r="AG34" s="619">
        <f t="shared" si="6"/>
        <v>0.1</v>
      </c>
      <c r="AH34" s="619">
        <f t="shared" si="6"/>
        <v>0.1</v>
      </c>
      <c r="AI34" s="619">
        <f t="shared" si="6"/>
        <v>0.1</v>
      </c>
      <c r="AJ34" s="619">
        <f t="shared" si="6"/>
        <v>0.1</v>
      </c>
      <c r="AK34" s="619">
        <f t="shared" si="6"/>
        <v>0.1</v>
      </c>
      <c r="AL34" s="619">
        <f t="shared" si="6"/>
        <v>0.1</v>
      </c>
      <c r="AM34" s="619">
        <f t="shared" ref="AM34:BH34" si="7">$E$213</f>
        <v>0.1</v>
      </c>
      <c r="AN34" s="619">
        <f t="shared" si="7"/>
        <v>0.1</v>
      </c>
      <c r="AO34" s="619">
        <f t="shared" si="7"/>
        <v>0.1</v>
      </c>
      <c r="AP34" s="619">
        <f t="shared" si="7"/>
        <v>0.1</v>
      </c>
      <c r="AQ34" s="619">
        <f t="shared" si="7"/>
        <v>0.1</v>
      </c>
      <c r="AR34" s="619">
        <f t="shared" si="7"/>
        <v>0.1</v>
      </c>
      <c r="AS34" s="619">
        <f t="shared" si="7"/>
        <v>0.1</v>
      </c>
      <c r="AT34" s="619">
        <f t="shared" si="7"/>
        <v>0.1</v>
      </c>
      <c r="AU34" s="619">
        <f t="shared" si="7"/>
        <v>0.1</v>
      </c>
      <c r="AV34" s="619">
        <f t="shared" si="7"/>
        <v>0.1</v>
      </c>
      <c r="AW34" s="619">
        <f t="shared" si="7"/>
        <v>0.1</v>
      </c>
      <c r="AX34" s="619">
        <f t="shared" si="7"/>
        <v>0.1</v>
      </c>
      <c r="AY34" s="619">
        <f t="shared" si="7"/>
        <v>0.1</v>
      </c>
      <c r="AZ34" s="619">
        <f t="shared" si="7"/>
        <v>0.1</v>
      </c>
      <c r="BA34" s="619">
        <f t="shared" si="7"/>
        <v>0.1</v>
      </c>
      <c r="BB34" s="619">
        <f t="shared" si="7"/>
        <v>0.1</v>
      </c>
      <c r="BC34" s="619">
        <f t="shared" si="7"/>
        <v>0.1</v>
      </c>
      <c r="BD34" s="619">
        <f t="shared" si="7"/>
        <v>0.1</v>
      </c>
      <c r="BE34" s="619">
        <f t="shared" si="7"/>
        <v>0.1</v>
      </c>
      <c r="BF34" s="619">
        <f t="shared" si="7"/>
        <v>0.1</v>
      </c>
      <c r="BG34" s="619">
        <f t="shared" si="7"/>
        <v>0.1</v>
      </c>
      <c r="BH34" s="619">
        <f t="shared" si="7"/>
        <v>0.1</v>
      </c>
      <c r="BI34" s="619"/>
    </row>
    <row r="35" spans="3:61" x14ac:dyDescent="0.2">
      <c r="F35" s="10" t="s">
        <v>12</v>
      </c>
      <c r="G35" s="620">
        <f>'1 Lighting eta and phi'!O$18</f>
        <v>0.2</v>
      </c>
      <c r="H35" s="620">
        <f>'1 Lighting eta and phi'!P$18</f>
        <v>0.2</v>
      </c>
      <c r="I35" s="620">
        <f>'1 Lighting eta and phi'!Q$18</f>
        <v>0.2</v>
      </c>
      <c r="J35" s="620">
        <f>'1 Lighting eta and phi'!R$18</f>
        <v>0.2</v>
      </c>
      <c r="K35" s="620">
        <f>'1 Lighting eta and phi'!S$18</f>
        <v>0.2</v>
      </c>
      <c r="L35" s="620">
        <f>'1 Lighting eta and phi'!T$18</f>
        <v>0.2</v>
      </c>
      <c r="M35" s="620">
        <f>'1 Lighting eta and phi'!U$18</f>
        <v>0.2</v>
      </c>
      <c r="N35" s="620">
        <f>'1 Lighting eta and phi'!V$18</f>
        <v>0.2</v>
      </c>
      <c r="O35" s="620">
        <f>'1 Lighting eta and phi'!W$18</f>
        <v>0.2</v>
      </c>
      <c r="P35" s="620">
        <f>'1 Lighting eta and phi'!X$18</f>
        <v>0.2</v>
      </c>
      <c r="Q35" s="620">
        <f>'1 Lighting eta and phi'!Y$18</f>
        <v>0.2</v>
      </c>
      <c r="R35" s="620">
        <f>'1 Lighting eta and phi'!Z$18</f>
        <v>0.2</v>
      </c>
      <c r="S35" s="620">
        <f>'1 Lighting eta and phi'!AA$18</f>
        <v>0.2</v>
      </c>
      <c r="T35" s="620">
        <f>'1 Lighting eta and phi'!AB$18</f>
        <v>0.2</v>
      </c>
      <c r="U35" s="620">
        <f>'1 Lighting eta and phi'!AC$18</f>
        <v>0.2</v>
      </c>
      <c r="V35" s="620">
        <f>'1 Lighting eta and phi'!AD$18</f>
        <v>0.2</v>
      </c>
      <c r="W35" s="620">
        <f>'1 Lighting eta and phi'!AE$18</f>
        <v>0.2</v>
      </c>
      <c r="X35" s="620">
        <f>'1 Lighting eta and phi'!AF$18</f>
        <v>0.2</v>
      </c>
      <c r="Y35" s="620">
        <f>'1 Lighting eta and phi'!AG$18</f>
        <v>0.2</v>
      </c>
      <c r="Z35" s="620">
        <f>'1 Lighting eta and phi'!AH$18</f>
        <v>0.2</v>
      </c>
      <c r="AA35" s="620">
        <f>'1 Lighting eta and phi'!AI$18</f>
        <v>0.2</v>
      </c>
      <c r="AB35" s="620">
        <f>'1 Lighting eta and phi'!AJ$18</f>
        <v>0.2</v>
      </c>
      <c r="AC35" s="620">
        <f>'1 Lighting eta and phi'!AK$18</f>
        <v>0.2</v>
      </c>
      <c r="AD35" s="620">
        <f>'1 Lighting eta and phi'!AL$18</f>
        <v>0.2</v>
      </c>
      <c r="AE35" s="620">
        <f>'1 Lighting eta and phi'!AM$18</f>
        <v>0.2</v>
      </c>
      <c r="AF35" s="620">
        <f>'1 Lighting eta and phi'!AN$18</f>
        <v>0.2</v>
      </c>
      <c r="AG35" s="620">
        <f>'1 Lighting eta and phi'!AO$18</f>
        <v>0.2</v>
      </c>
      <c r="AH35" s="620">
        <f>'1 Lighting eta and phi'!AP$18</f>
        <v>0.2</v>
      </c>
      <c r="AI35" s="620">
        <f>'1 Lighting eta and phi'!AQ$18</f>
        <v>0.2</v>
      </c>
      <c r="AJ35" s="620">
        <f>'1 Lighting eta and phi'!AR$18</f>
        <v>0.2</v>
      </c>
      <c r="AK35" s="620">
        <f>'1 Lighting eta and phi'!AS$18</f>
        <v>0.2</v>
      </c>
      <c r="AL35" s="620">
        <f>'1 Lighting eta and phi'!AT$18</f>
        <v>0.2</v>
      </c>
      <c r="AM35" s="620">
        <f>'1 Lighting eta and phi'!AU$18</f>
        <v>0.2</v>
      </c>
      <c r="AN35" s="620">
        <f>'1 Lighting eta and phi'!AV$18</f>
        <v>0.2</v>
      </c>
      <c r="AO35" s="620">
        <f>'1 Lighting eta and phi'!AW$18</f>
        <v>0.2</v>
      </c>
      <c r="AP35" s="620">
        <f>'1 Lighting eta and phi'!AX$18</f>
        <v>0.2</v>
      </c>
      <c r="AQ35" s="620">
        <f>'1 Lighting eta and phi'!AY$18</f>
        <v>0.2</v>
      </c>
      <c r="AR35" s="620">
        <f>'1 Lighting eta and phi'!AZ$18</f>
        <v>0.2</v>
      </c>
      <c r="AS35" s="620">
        <f>'1 Lighting eta and phi'!BA$18</f>
        <v>0.2</v>
      </c>
      <c r="AT35" s="620">
        <f>'1 Lighting eta and phi'!BB$18</f>
        <v>0.2</v>
      </c>
      <c r="AU35" s="620">
        <f>'1 Lighting eta and phi'!BC$18</f>
        <v>0.2</v>
      </c>
      <c r="AV35" s="620">
        <f>'1 Lighting eta and phi'!BD$18</f>
        <v>0.2</v>
      </c>
      <c r="AW35" s="620">
        <f>'1 Lighting eta and phi'!BE$18</f>
        <v>0.2</v>
      </c>
      <c r="AX35" s="620">
        <f>'1 Lighting eta and phi'!BF$18</f>
        <v>0.2</v>
      </c>
      <c r="AY35" s="620">
        <f>'1 Lighting eta and phi'!BG$18</f>
        <v>0.2</v>
      </c>
      <c r="AZ35" s="620">
        <f>'1 Lighting eta and phi'!BH$18</f>
        <v>0.2</v>
      </c>
      <c r="BA35" s="620">
        <f>'1 Lighting eta and phi'!BI$18</f>
        <v>0.2</v>
      </c>
      <c r="BB35" s="620">
        <f>'1 Lighting eta and phi'!BJ$18</f>
        <v>0.2</v>
      </c>
      <c r="BC35" s="620">
        <f>'1 Lighting eta and phi'!BK$18</f>
        <v>0.2</v>
      </c>
      <c r="BD35" s="620">
        <f>'1 Lighting eta and phi'!BL$18</f>
        <v>0.2</v>
      </c>
      <c r="BE35" s="620">
        <f>'1 Lighting eta and phi'!BM$18</f>
        <v>0.2</v>
      </c>
      <c r="BF35" s="620">
        <f>'1 Lighting eta and phi'!BN$18</f>
        <v>0.2</v>
      </c>
      <c r="BG35" s="620">
        <f>'1 Lighting eta and phi'!BO$18</f>
        <v>0.2</v>
      </c>
      <c r="BH35" s="620">
        <f>'1 Lighting eta and phi'!BP$18</f>
        <v>0.2</v>
      </c>
      <c r="BI35" s="619"/>
    </row>
    <row r="36" spans="3:61" x14ac:dyDescent="0.2">
      <c r="F36" s="10" t="s">
        <v>836</v>
      </c>
      <c r="G36" s="10" t="s">
        <v>833</v>
      </c>
      <c r="H36" s="10" t="s">
        <v>833</v>
      </c>
      <c r="I36" s="10" t="s">
        <v>833</v>
      </c>
      <c r="J36" s="10" t="s">
        <v>833</v>
      </c>
      <c r="K36" s="10" t="s">
        <v>833</v>
      </c>
      <c r="L36" s="10" t="s">
        <v>833</v>
      </c>
      <c r="M36" s="10" t="s">
        <v>833</v>
      </c>
      <c r="N36" s="10" t="s">
        <v>833</v>
      </c>
      <c r="O36" s="10" t="s">
        <v>833</v>
      </c>
      <c r="P36" s="10" t="s">
        <v>833</v>
      </c>
      <c r="Q36" s="10" t="s">
        <v>833</v>
      </c>
      <c r="R36" s="10" t="s">
        <v>833</v>
      </c>
      <c r="S36" s="10" t="s">
        <v>833</v>
      </c>
      <c r="T36" s="10" t="s">
        <v>833</v>
      </c>
      <c r="U36" s="10" t="s">
        <v>833</v>
      </c>
      <c r="V36" s="10" t="s">
        <v>833</v>
      </c>
      <c r="W36" s="10" t="s">
        <v>833</v>
      </c>
      <c r="X36" s="10" t="s">
        <v>833</v>
      </c>
      <c r="Y36" s="10" t="s">
        <v>833</v>
      </c>
      <c r="Z36" s="10" t="s">
        <v>833</v>
      </c>
      <c r="AA36" s="10" t="s">
        <v>833</v>
      </c>
      <c r="AB36" s="10" t="s">
        <v>833</v>
      </c>
      <c r="AC36" s="10" t="s">
        <v>833</v>
      </c>
      <c r="AD36" s="10" t="s">
        <v>833</v>
      </c>
      <c r="AE36" s="10" t="s">
        <v>833</v>
      </c>
      <c r="AF36" s="10" t="s">
        <v>833</v>
      </c>
      <c r="AG36" s="10" t="s">
        <v>833</v>
      </c>
      <c r="AH36" s="10" t="s">
        <v>833</v>
      </c>
      <c r="AI36" s="10" t="s">
        <v>833</v>
      </c>
      <c r="AJ36" s="10" t="s">
        <v>833</v>
      </c>
      <c r="AK36" s="10" t="s">
        <v>833</v>
      </c>
      <c r="AL36" s="10" t="s">
        <v>833</v>
      </c>
      <c r="AM36" s="10" t="s">
        <v>833</v>
      </c>
      <c r="AN36" s="10" t="s">
        <v>833</v>
      </c>
      <c r="AO36" s="10" t="s">
        <v>833</v>
      </c>
      <c r="AP36" s="10" t="s">
        <v>833</v>
      </c>
      <c r="AQ36" s="10" t="s">
        <v>833</v>
      </c>
      <c r="AR36" s="10" t="s">
        <v>833</v>
      </c>
      <c r="AS36" s="10" t="s">
        <v>833</v>
      </c>
      <c r="AT36" s="10" t="s">
        <v>833</v>
      </c>
      <c r="AU36" s="10" t="s">
        <v>833</v>
      </c>
      <c r="AV36" s="10" t="s">
        <v>833</v>
      </c>
      <c r="AW36" s="10" t="s">
        <v>833</v>
      </c>
      <c r="AX36" s="10" t="s">
        <v>833</v>
      </c>
      <c r="AY36" s="10" t="s">
        <v>833</v>
      </c>
      <c r="AZ36" s="10" t="s">
        <v>833</v>
      </c>
      <c r="BA36" s="10" t="s">
        <v>833</v>
      </c>
      <c r="BB36" s="10" t="s">
        <v>833</v>
      </c>
      <c r="BC36" s="10" t="s">
        <v>833</v>
      </c>
      <c r="BD36" s="10" t="s">
        <v>833</v>
      </c>
      <c r="BE36" s="10" t="s">
        <v>833</v>
      </c>
      <c r="BF36" s="10" t="s">
        <v>833</v>
      </c>
      <c r="BG36" s="10" t="s">
        <v>833</v>
      </c>
      <c r="BH36" s="10" t="s">
        <v>833</v>
      </c>
      <c r="BI36" s="619"/>
    </row>
    <row r="37" spans="3:61" x14ac:dyDescent="0.2">
      <c r="F37" s="10" t="s">
        <v>13</v>
      </c>
      <c r="G37" s="622">
        <f>'1 Lighting eta and phi'!O$19</f>
        <v>0.10453879941434846</v>
      </c>
      <c r="H37" s="622">
        <f>'1 Lighting eta and phi'!P$19</f>
        <v>0.10650073206442166</v>
      </c>
      <c r="I37" s="622">
        <f>'1 Lighting eta and phi'!Q$19</f>
        <v>0.10846266471449487</v>
      </c>
      <c r="J37" s="622">
        <f>'1 Lighting eta and phi'!R$19</f>
        <v>0.11042459736456807</v>
      </c>
      <c r="K37" s="622">
        <f>'1 Lighting eta and phi'!S$19</f>
        <v>0.11238653001464129</v>
      </c>
      <c r="L37" s="622">
        <f>'1 Lighting eta and phi'!T$19</f>
        <v>0.11434846266471449</v>
      </c>
      <c r="M37" s="622">
        <f>'1 Lighting eta and phi'!U$19</f>
        <v>0.11631039531478769</v>
      </c>
      <c r="N37" s="622">
        <f>'1 Lighting eta and phi'!V$19</f>
        <v>0.1182723279648609</v>
      </c>
      <c r="O37" s="622">
        <f>'1 Lighting eta and phi'!W$19</f>
        <v>0.12023426061493411</v>
      </c>
      <c r="P37" s="622">
        <f>'1 Lighting eta and phi'!X$19</f>
        <v>0.12219619326500732</v>
      </c>
      <c r="Q37" s="622">
        <f>'1 Lighting eta and phi'!Y$19</f>
        <v>0.12415812591508052</v>
      </c>
      <c r="R37" s="622">
        <f>'1 Lighting eta and phi'!Z$19</f>
        <v>0.12612005856515374</v>
      </c>
      <c r="S37" s="622">
        <f>'1 Lighting eta and phi'!AA$19</f>
        <v>0.12808199121522693</v>
      </c>
      <c r="T37" s="622">
        <f>'1 Lighting eta and phi'!AB$19</f>
        <v>0.13004392386530014</v>
      </c>
      <c r="U37" s="622">
        <f>'1 Lighting eta and phi'!AC$19</f>
        <v>0.13200585651537333</v>
      </c>
      <c r="V37" s="622">
        <f>'1 Lighting eta and phi'!AD$19</f>
        <v>0.13396778916544655</v>
      </c>
      <c r="W37" s="622">
        <f>'1 Lighting eta and phi'!AE$19</f>
        <v>0.13592972181551977</v>
      </c>
      <c r="X37" s="622">
        <f>'1 Lighting eta and phi'!AF$19</f>
        <v>0.13789165446559296</v>
      </c>
      <c r="Y37" s="622">
        <f>'1 Lighting eta and phi'!AG$19</f>
        <v>0.13985358711566617</v>
      </c>
      <c r="Z37" s="622">
        <f>'1 Lighting eta and phi'!AH$19</f>
        <v>0.14181551976573939</v>
      </c>
      <c r="AA37" s="622">
        <f>'1 Lighting eta and phi'!AI$19</f>
        <v>0.14377745241581258</v>
      </c>
      <c r="AB37" s="622">
        <f>'1 Lighting eta and phi'!AJ$19</f>
        <v>0.1457393850658858</v>
      </c>
      <c r="AC37" s="622">
        <f>'1 Lighting eta and phi'!AK$19</f>
        <v>0.14770131771595901</v>
      </c>
      <c r="AD37" s="622">
        <f>'1 Lighting eta and phi'!AL$19</f>
        <v>0.14966325036603223</v>
      </c>
      <c r="AE37" s="622">
        <f>'1 Lighting eta and phi'!AM$19</f>
        <v>0.15162518301610542</v>
      </c>
      <c r="AF37" s="622">
        <f>'1 Lighting eta and phi'!AN$19</f>
        <v>0.15358711566617861</v>
      </c>
      <c r="AG37" s="622">
        <f>'1 Lighting eta and phi'!AO$19</f>
        <v>0.1555490483162518</v>
      </c>
      <c r="AH37" s="622">
        <f>'1 Lighting eta and phi'!AP$19</f>
        <v>0.15751098096632501</v>
      </c>
      <c r="AI37" s="622">
        <f>'1 Lighting eta and phi'!AQ$19</f>
        <v>0.15947291361639823</v>
      </c>
      <c r="AJ37" s="622">
        <f>'1 Lighting eta and phi'!AR$19</f>
        <v>0.16143484626647142</v>
      </c>
      <c r="AK37" s="622">
        <f>'1 Lighting eta and phi'!AS$19</f>
        <v>0.16339677891654464</v>
      </c>
      <c r="AL37" s="622">
        <f>'1 Lighting eta and phi'!AT$19</f>
        <v>0.16535871156661788</v>
      </c>
      <c r="AM37" s="622">
        <f>'1 Lighting eta and phi'!AU$19</f>
        <v>0.16732064421669107</v>
      </c>
      <c r="AN37" s="622">
        <f>'1 Lighting eta and phi'!AV$19</f>
        <v>0.16928257686676429</v>
      </c>
      <c r="AO37" s="622">
        <f>'1 Lighting eta and phi'!AW$19</f>
        <v>0.17124450951683748</v>
      </c>
      <c r="AP37" s="622">
        <f>'1 Lighting eta and phi'!AX$19</f>
        <v>0.17320644216691067</v>
      </c>
      <c r="AQ37" s="622">
        <f>'1 Lighting eta and phi'!AY$19</f>
        <v>0.17516837481698389</v>
      </c>
      <c r="AR37" s="622">
        <f>'1 Lighting eta and phi'!AZ$19</f>
        <v>0.17713030746705707</v>
      </c>
      <c r="AS37" s="622">
        <f>'1 Lighting eta and phi'!BA$19</f>
        <v>0.17909224011713029</v>
      </c>
      <c r="AT37" s="622">
        <f>'1 Lighting eta and phi'!BB$19</f>
        <v>0.18105417276720348</v>
      </c>
      <c r="AU37" s="622">
        <f>'1 Lighting eta and phi'!BC$19</f>
        <v>0.18301610541727673</v>
      </c>
      <c r="AV37" s="622">
        <f>'1 Lighting eta and phi'!BD$19</f>
        <v>0.18497803806734991</v>
      </c>
      <c r="AW37" s="622">
        <f>'1 Lighting eta and phi'!BE$19</f>
        <v>0.18693997071742313</v>
      </c>
      <c r="AX37" s="622">
        <f>'1 Lighting eta and phi'!BF$19</f>
        <v>0.18890190336749635</v>
      </c>
      <c r="AY37" s="622">
        <f>'1 Lighting eta and phi'!BG$19</f>
        <v>0.19086383601756954</v>
      </c>
      <c r="AZ37" s="622">
        <f>'1 Lighting eta and phi'!BH$19</f>
        <v>0.19282576866764276</v>
      </c>
      <c r="BA37" s="622">
        <f>'1 Lighting eta and phi'!BI$19</f>
        <v>0.194787701317716</v>
      </c>
      <c r="BB37" s="622">
        <f>'1 Lighting eta and phi'!BJ$19</f>
        <v>0.19674963396778913</v>
      </c>
      <c r="BC37" s="622">
        <f>'1 Lighting eta and phi'!BK$19</f>
        <v>0.19871156661786232</v>
      </c>
      <c r="BD37" s="622">
        <f>'1 Lighting eta and phi'!BL$19</f>
        <v>0.20067349926793557</v>
      </c>
      <c r="BE37" s="622">
        <f>'1 Lighting eta and phi'!BM$19</f>
        <v>0.20263543191800878</v>
      </c>
      <c r="BF37" s="622">
        <f>'1 Lighting eta and phi'!BN$19</f>
        <v>0.20459736456808197</v>
      </c>
      <c r="BG37" s="622">
        <f>'1 Lighting eta and phi'!BO$19</f>
        <v>0.20655929721815519</v>
      </c>
      <c r="BH37" s="622">
        <f>'1 Lighting eta and phi'!BP$19</f>
        <v>0.20852122986822841</v>
      </c>
      <c r="BI37" s="619"/>
    </row>
    <row r="38" spans="3:61" x14ac:dyDescent="0.2">
      <c r="C38" s="10" t="s">
        <v>424</v>
      </c>
      <c r="D38" s="10" t="s">
        <v>425</v>
      </c>
      <c r="E38" s="10" t="str">
        <f>D219</f>
        <v>Energy consumption for power - industry</v>
      </c>
      <c r="F38" s="10" t="s">
        <v>91</v>
      </c>
      <c r="G38" s="10" t="s">
        <v>73</v>
      </c>
      <c r="H38" s="10" t="s">
        <v>73</v>
      </c>
      <c r="I38" s="10" t="s">
        <v>73</v>
      </c>
      <c r="J38" s="10" t="s">
        <v>73</v>
      </c>
      <c r="K38" s="10" t="s">
        <v>73</v>
      </c>
      <c r="L38" s="10" t="s">
        <v>73</v>
      </c>
      <c r="M38" s="10" t="s">
        <v>73</v>
      </c>
      <c r="N38" s="10" t="s">
        <v>73</v>
      </c>
      <c r="O38" s="10" t="s">
        <v>73</v>
      </c>
      <c r="P38" s="10" t="s">
        <v>73</v>
      </c>
      <c r="Q38" s="10" t="s">
        <v>73</v>
      </c>
      <c r="R38" s="10" t="s">
        <v>73</v>
      </c>
      <c r="S38" s="10" t="s">
        <v>73</v>
      </c>
      <c r="T38" s="10" t="s">
        <v>73</v>
      </c>
      <c r="U38" s="10" t="s">
        <v>73</v>
      </c>
      <c r="V38" s="10" t="s">
        <v>73</v>
      </c>
      <c r="W38" s="10" t="s">
        <v>73</v>
      </c>
      <c r="X38" s="10" t="s">
        <v>73</v>
      </c>
      <c r="Y38" s="10" t="s">
        <v>73</v>
      </c>
      <c r="Z38" s="10" t="s">
        <v>73</v>
      </c>
      <c r="AA38" s="10" t="s">
        <v>73</v>
      </c>
      <c r="AB38" s="10" t="s">
        <v>73</v>
      </c>
      <c r="AC38" s="10" t="s">
        <v>73</v>
      </c>
      <c r="AD38" s="10" t="s">
        <v>73</v>
      </c>
      <c r="AE38" s="10" t="s">
        <v>73</v>
      </c>
      <c r="AF38" s="10" t="s">
        <v>73</v>
      </c>
      <c r="AG38" s="10" t="s">
        <v>73</v>
      </c>
      <c r="AH38" s="10" t="s">
        <v>73</v>
      </c>
      <c r="AI38" s="10" t="s">
        <v>73</v>
      </c>
      <c r="AJ38" s="10" t="s">
        <v>73</v>
      </c>
      <c r="AK38" s="10" t="s">
        <v>73</v>
      </c>
      <c r="AL38" s="10" t="s">
        <v>73</v>
      </c>
      <c r="AM38" s="10" t="s">
        <v>73</v>
      </c>
      <c r="AN38" s="10" t="s">
        <v>73</v>
      </c>
      <c r="AO38" s="10" t="s">
        <v>73</v>
      </c>
      <c r="AP38" s="10" t="s">
        <v>73</v>
      </c>
      <c r="AQ38" s="10" t="s">
        <v>73</v>
      </c>
      <c r="AR38" s="10" t="s">
        <v>73</v>
      </c>
      <c r="AS38" s="10" t="s">
        <v>73</v>
      </c>
      <c r="AT38" s="10" t="s">
        <v>73</v>
      </c>
      <c r="AU38" s="10" t="s">
        <v>73</v>
      </c>
      <c r="AV38" s="10" t="s">
        <v>73</v>
      </c>
      <c r="AW38" s="10" t="s">
        <v>73</v>
      </c>
      <c r="AX38" s="10" t="s">
        <v>73</v>
      </c>
      <c r="AY38" s="10" t="s">
        <v>73</v>
      </c>
      <c r="AZ38" s="10" t="s">
        <v>73</v>
      </c>
      <c r="BA38" s="10" t="s">
        <v>73</v>
      </c>
      <c r="BB38" s="10" t="s">
        <v>73</v>
      </c>
      <c r="BC38" s="10" t="s">
        <v>73</v>
      </c>
      <c r="BD38" s="10" t="s">
        <v>73</v>
      </c>
      <c r="BE38" s="10" t="s">
        <v>73</v>
      </c>
      <c r="BF38" s="10" t="s">
        <v>73</v>
      </c>
      <c r="BG38" s="10" t="s">
        <v>73</v>
      </c>
      <c r="BH38" s="10" t="s">
        <v>73</v>
      </c>
      <c r="BI38" s="617"/>
    </row>
    <row r="39" spans="3:61" x14ac:dyDescent="0.2">
      <c r="F39" s="10" t="s">
        <v>11</v>
      </c>
      <c r="G39" s="619">
        <f t="shared" ref="G39:AL39" si="8">$E$219</f>
        <v>0.45</v>
      </c>
      <c r="H39" s="619">
        <f t="shared" si="8"/>
        <v>0.45</v>
      </c>
      <c r="I39" s="619">
        <f t="shared" si="8"/>
        <v>0.45</v>
      </c>
      <c r="J39" s="619">
        <f t="shared" si="8"/>
        <v>0.45</v>
      </c>
      <c r="K39" s="619">
        <f t="shared" si="8"/>
        <v>0.45</v>
      </c>
      <c r="L39" s="619">
        <f t="shared" si="8"/>
        <v>0.45</v>
      </c>
      <c r="M39" s="619">
        <f t="shared" si="8"/>
        <v>0.45</v>
      </c>
      <c r="N39" s="619">
        <f t="shared" si="8"/>
        <v>0.45</v>
      </c>
      <c r="O39" s="619">
        <f t="shared" si="8"/>
        <v>0.45</v>
      </c>
      <c r="P39" s="619">
        <f t="shared" si="8"/>
        <v>0.45</v>
      </c>
      <c r="Q39" s="619">
        <f t="shared" si="8"/>
        <v>0.45</v>
      </c>
      <c r="R39" s="619">
        <f t="shared" si="8"/>
        <v>0.45</v>
      </c>
      <c r="S39" s="619">
        <f t="shared" si="8"/>
        <v>0.45</v>
      </c>
      <c r="T39" s="619">
        <f t="shared" si="8"/>
        <v>0.45</v>
      </c>
      <c r="U39" s="619">
        <f t="shared" si="8"/>
        <v>0.45</v>
      </c>
      <c r="V39" s="619">
        <f t="shared" si="8"/>
        <v>0.45</v>
      </c>
      <c r="W39" s="619">
        <f t="shared" si="8"/>
        <v>0.45</v>
      </c>
      <c r="X39" s="619">
        <f t="shared" si="8"/>
        <v>0.45</v>
      </c>
      <c r="Y39" s="619">
        <f t="shared" si="8"/>
        <v>0.45</v>
      </c>
      <c r="Z39" s="619">
        <f t="shared" si="8"/>
        <v>0.45</v>
      </c>
      <c r="AA39" s="619">
        <f t="shared" si="8"/>
        <v>0.45</v>
      </c>
      <c r="AB39" s="619">
        <f t="shared" si="8"/>
        <v>0.45</v>
      </c>
      <c r="AC39" s="619">
        <f t="shared" si="8"/>
        <v>0.45</v>
      </c>
      <c r="AD39" s="619">
        <f t="shared" si="8"/>
        <v>0.45</v>
      </c>
      <c r="AE39" s="619">
        <f t="shared" si="8"/>
        <v>0.45</v>
      </c>
      <c r="AF39" s="619">
        <f t="shared" si="8"/>
        <v>0.45</v>
      </c>
      <c r="AG39" s="619">
        <f t="shared" si="8"/>
        <v>0.45</v>
      </c>
      <c r="AH39" s="619">
        <f t="shared" si="8"/>
        <v>0.45</v>
      </c>
      <c r="AI39" s="619">
        <f t="shared" si="8"/>
        <v>0.45</v>
      </c>
      <c r="AJ39" s="619">
        <f t="shared" si="8"/>
        <v>0.45</v>
      </c>
      <c r="AK39" s="619">
        <f t="shared" si="8"/>
        <v>0.45</v>
      </c>
      <c r="AL39" s="619">
        <f t="shared" si="8"/>
        <v>0.45</v>
      </c>
      <c r="AM39" s="619">
        <f t="shared" ref="AM39:BH39" si="9">$E$219</f>
        <v>0.45</v>
      </c>
      <c r="AN39" s="619">
        <f t="shared" si="9"/>
        <v>0.45</v>
      </c>
      <c r="AO39" s="619">
        <f t="shared" si="9"/>
        <v>0.45</v>
      </c>
      <c r="AP39" s="619">
        <f t="shared" si="9"/>
        <v>0.45</v>
      </c>
      <c r="AQ39" s="619">
        <f t="shared" si="9"/>
        <v>0.45</v>
      </c>
      <c r="AR39" s="619">
        <f t="shared" si="9"/>
        <v>0.45</v>
      </c>
      <c r="AS39" s="619">
        <f t="shared" si="9"/>
        <v>0.45</v>
      </c>
      <c r="AT39" s="619">
        <f t="shared" si="9"/>
        <v>0.45</v>
      </c>
      <c r="AU39" s="619">
        <f t="shared" si="9"/>
        <v>0.45</v>
      </c>
      <c r="AV39" s="619">
        <f t="shared" si="9"/>
        <v>0.45</v>
      </c>
      <c r="AW39" s="619">
        <f t="shared" si="9"/>
        <v>0.45</v>
      </c>
      <c r="AX39" s="619">
        <f t="shared" si="9"/>
        <v>0.45</v>
      </c>
      <c r="AY39" s="619">
        <f t="shared" si="9"/>
        <v>0.45</v>
      </c>
      <c r="AZ39" s="619">
        <f t="shared" si="9"/>
        <v>0.45</v>
      </c>
      <c r="BA39" s="619">
        <f t="shared" si="9"/>
        <v>0.45</v>
      </c>
      <c r="BB39" s="619">
        <f t="shared" si="9"/>
        <v>0.45</v>
      </c>
      <c r="BC39" s="619">
        <f t="shared" si="9"/>
        <v>0.45</v>
      </c>
      <c r="BD39" s="619">
        <f t="shared" si="9"/>
        <v>0.45</v>
      </c>
      <c r="BE39" s="619">
        <f t="shared" si="9"/>
        <v>0.45</v>
      </c>
      <c r="BF39" s="619">
        <f t="shared" si="9"/>
        <v>0.45</v>
      </c>
      <c r="BG39" s="619">
        <f t="shared" si="9"/>
        <v>0.45</v>
      </c>
      <c r="BH39" s="619">
        <f t="shared" si="9"/>
        <v>0.45</v>
      </c>
      <c r="BI39" s="619"/>
    </row>
    <row r="40" spans="3:61" x14ac:dyDescent="0.2">
      <c r="F40" s="10" t="s">
        <v>12</v>
      </c>
      <c r="G40" s="618">
        <f>'4a - Electricity useful work TJ'!G$36</f>
        <v>0.7</v>
      </c>
      <c r="H40" s="618">
        <f>'4a - Electricity useful work TJ'!H$36</f>
        <v>0.70333299999999999</v>
      </c>
      <c r="I40" s="618">
        <f>'4a - Electricity useful work TJ'!I$36</f>
        <v>0.70666600000000002</v>
      </c>
      <c r="J40" s="618">
        <f>'4a - Electricity useful work TJ'!J$36</f>
        <v>0.70999900000000005</v>
      </c>
      <c r="K40" s="618">
        <f>'4a - Electricity useful work TJ'!K$36</f>
        <v>0.71333199999999997</v>
      </c>
      <c r="L40" s="618">
        <f>'4a - Electricity useful work TJ'!L$36</f>
        <v>0.716665</v>
      </c>
      <c r="M40" s="618">
        <f>'4a - Electricity useful work TJ'!M$36</f>
        <v>0.71999800000000003</v>
      </c>
      <c r="N40" s="618">
        <f>'4a - Electricity useful work TJ'!N$36</f>
        <v>0.72333099999999995</v>
      </c>
      <c r="O40" s="618">
        <f>'4a - Electricity useful work TJ'!O$36</f>
        <v>0.72666399999999998</v>
      </c>
      <c r="P40" s="618">
        <f>'4a - Electricity useful work TJ'!P$36</f>
        <v>0.72999700000000001</v>
      </c>
      <c r="Q40" s="618">
        <f>'4a - Electricity useful work TJ'!Q$36</f>
        <v>0.73333000000000004</v>
      </c>
      <c r="R40" s="618">
        <f>'4a - Electricity useful work TJ'!R$36</f>
        <v>0.73666299999999996</v>
      </c>
      <c r="S40" s="618">
        <f>'4a - Electricity useful work TJ'!S$36</f>
        <v>0.73999599999999999</v>
      </c>
      <c r="T40" s="618">
        <f>'4a - Electricity useful work TJ'!T$36</f>
        <v>0.74332900000000002</v>
      </c>
      <c r="U40" s="618">
        <f>'4a - Electricity useful work TJ'!U$36</f>
        <v>0.74666200000000005</v>
      </c>
      <c r="V40" s="618">
        <f>'4a - Electricity useful work TJ'!V$36</f>
        <v>0.74999499999999997</v>
      </c>
      <c r="W40" s="618">
        <f>'4a - Electricity useful work TJ'!W$36</f>
        <v>0.753328</v>
      </c>
      <c r="X40" s="618">
        <f>'4a - Electricity useful work TJ'!X$36</f>
        <v>0.75666100000000003</v>
      </c>
      <c r="Y40" s="618">
        <f>'4a - Electricity useful work TJ'!Y$36</f>
        <v>0.75999400000000095</v>
      </c>
      <c r="Z40" s="618">
        <f>'4a - Electricity useful work TJ'!Z$36</f>
        <v>0.76332700000000098</v>
      </c>
      <c r="AA40" s="618">
        <f>'4a - Electricity useful work TJ'!AA$36</f>
        <v>0.76666000000000101</v>
      </c>
      <c r="AB40" s="618">
        <f>'4a - Electricity useful work TJ'!AB$36</f>
        <v>0.76999300000000104</v>
      </c>
      <c r="AC40" s="618">
        <f>'4a - Electricity useful work TJ'!AC$36</f>
        <v>0.77332600000000096</v>
      </c>
      <c r="AD40" s="618">
        <f>'4a - Electricity useful work TJ'!AD$36</f>
        <v>0.77665900000000099</v>
      </c>
      <c r="AE40" s="618">
        <f>'4a - Electricity useful work TJ'!AE$36</f>
        <v>0.77999200000000102</v>
      </c>
      <c r="AF40" s="618">
        <f>'4a - Electricity useful work TJ'!AF$36</f>
        <v>0.78332500000000105</v>
      </c>
      <c r="AG40" s="618">
        <f>'4a - Electricity useful work TJ'!AG$36</f>
        <v>0.78665800000000097</v>
      </c>
      <c r="AH40" s="618">
        <f>'4a - Electricity useful work TJ'!AH$36</f>
        <v>0.789991000000001</v>
      </c>
      <c r="AI40" s="618">
        <f>'4a - Electricity useful work TJ'!AI$36</f>
        <v>0.79332400000000103</v>
      </c>
      <c r="AJ40" s="618">
        <f>'4a - Electricity useful work TJ'!AJ$36</f>
        <v>0.79665700000000095</v>
      </c>
      <c r="AK40" s="618">
        <f>'4a - Electricity useful work TJ'!AK$36</f>
        <v>0.79999000000000098</v>
      </c>
      <c r="AL40" s="618">
        <f>'4a - Electricity useful work TJ'!AL$36</f>
        <v>0.80332300000000101</v>
      </c>
      <c r="AM40" s="618">
        <f>'4a - Electricity useful work TJ'!AM$36</f>
        <v>0.80665600000000104</v>
      </c>
      <c r="AN40" s="618">
        <f>'4a - Electricity useful work TJ'!AN$36</f>
        <v>0.80998900000000096</v>
      </c>
      <c r="AO40" s="618">
        <f>'4a - Electricity useful work TJ'!AO$36</f>
        <v>0.81332200000000099</v>
      </c>
      <c r="AP40" s="618">
        <f>'4a - Electricity useful work TJ'!AP$36</f>
        <v>0.81665500000000102</v>
      </c>
      <c r="AQ40" s="618">
        <f>'4a - Electricity useful work TJ'!AQ$36</f>
        <v>0.81998800000000105</v>
      </c>
      <c r="AR40" s="618">
        <f>'4a - Electricity useful work TJ'!AR$36</f>
        <v>0.82332100000000097</v>
      </c>
      <c r="AS40" s="618">
        <f>'4a - Electricity useful work TJ'!AS$36</f>
        <v>0.826654000000001</v>
      </c>
      <c r="AT40" s="618">
        <f>'4a - Electricity useful work TJ'!AT$36</f>
        <v>0.82998700000000103</v>
      </c>
      <c r="AU40" s="618">
        <f>'4a - Electricity useful work TJ'!AU$36</f>
        <v>0.83332000000000095</v>
      </c>
      <c r="AV40" s="618">
        <f>'4a - Electricity useful work TJ'!AV$36</f>
        <v>0.83665300000000098</v>
      </c>
      <c r="AW40" s="618">
        <f>'4a - Electricity useful work TJ'!AW$36</f>
        <v>0.83998600000000101</v>
      </c>
      <c r="AX40" s="618">
        <f>'4a - Electricity useful work TJ'!AX$36</f>
        <v>0.84331900000000104</v>
      </c>
      <c r="AY40" s="618">
        <f>'4a - Electricity useful work TJ'!AY$36</f>
        <v>0.84665200000000096</v>
      </c>
      <c r="AZ40" s="618">
        <f>'4a - Electricity useful work TJ'!AZ$36</f>
        <v>0.84998500000000099</v>
      </c>
      <c r="BA40" s="618">
        <f>'4a - Electricity useful work TJ'!BA$36</f>
        <v>0.85331800000000102</v>
      </c>
      <c r="BB40" s="618">
        <f>'4a - Electricity useful work TJ'!BB$36</f>
        <v>0.85665100000000105</v>
      </c>
      <c r="BC40" s="618">
        <f>'4a - Electricity useful work TJ'!BC$36</f>
        <v>0.85998400000000097</v>
      </c>
      <c r="BD40" s="618">
        <f>'4a - Electricity useful work TJ'!BD$36</f>
        <v>0.863317000000001</v>
      </c>
      <c r="BE40" s="618">
        <f>'4a - Electricity useful work TJ'!BE$36</f>
        <v>0.86665000000000203</v>
      </c>
      <c r="BF40" s="618">
        <f>'4a - Electricity useful work TJ'!BF$36</f>
        <v>0.86998300000000295</v>
      </c>
      <c r="BG40" s="618">
        <f>'4a - Electricity useful work TJ'!BG$36</f>
        <v>0.87331600000000398</v>
      </c>
      <c r="BH40" s="618">
        <f>'4a - Electricity useful work TJ'!BH$36</f>
        <v>0.87664900000000501</v>
      </c>
      <c r="BI40" s="618"/>
    </row>
    <row r="41" spans="3:61" x14ac:dyDescent="0.2">
      <c r="F41" s="10" t="s">
        <v>376</v>
      </c>
      <c r="G41" s="10" t="s">
        <v>70</v>
      </c>
      <c r="H41" s="10" t="s">
        <v>70</v>
      </c>
      <c r="I41" s="10" t="s">
        <v>70</v>
      </c>
      <c r="J41" s="10" t="s">
        <v>70</v>
      </c>
      <c r="K41" s="10" t="s">
        <v>70</v>
      </c>
      <c r="L41" s="10" t="s">
        <v>70</v>
      </c>
      <c r="M41" s="10" t="s">
        <v>70</v>
      </c>
      <c r="N41" s="10" t="s">
        <v>70</v>
      </c>
      <c r="O41" s="10" t="s">
        <v>70</v>
      </c>
      <c r="P41" s="10" t="s">
        <v>70</v>
      </c>
      <c r="Q41" s="10" t="s">
        <v>70</v>
      </c>
      <c r="R41" s="10" t="s">
        <v>70</v>
      </c>
      <c r="S41" s="10" t="s">
        <v>70</v>
      </c>
      <c r="T41" s="10" t="s">
        <v>70</v>
      </c>
      <c r="U41" s="10" t="s">
        <v>70</v>
      </c>
      <c r="V41" s="10" t="s">
        <v>70</v>
      </c>
      <c r="W41" s="10" t="s">
        <v>70</v>
      </c>
      <c r="X41" s="10" t="s">
        <v>70</v>
      </c>
      <c r="Y41" s="10" t="s">
        <v>70</v>
      </c>
      <c r="Z41" s="10" t="s">
        <v>70</v>
      </c>
      <c r="AA41" s="10" t="s">
        <v>70</v>
      </c>
      <c r="AB41" s="10" t="s">
        <v>70</v>
      </c>
      <c r="AC41" s="10" t="s">
        <v>70</v>
      </c>
      <c r="AD41" s="10" t="s">
        <v>70</v>
      </c>
      <c r="AE41" s="10" t="s">
        <v>70</v>
      </c>
      <c r="AF41" s="10" t="s">
        <v>70</v>
      </c>
      <c r="AG41" s="10" t="s">
        <v>70</v>
      </c>
      <c r="AH41" s="10" t="s">
        <v>70</v>
      </c>
      <c r="AI41" s="10" t="s">
        <v>70</v>
      </c>
      <c r="AJ41" s="10" t="s">
        <v>70</v>
      </c>
      <c r="AK41" s="10" t="s">
        <v>70</v>
      </c>
      <c r="AL41" s="10" t="s">
        <v>70</v>
      </c>
      <c r="AM41" s="10" t="s">
        <v>70</v>
      </c>
      <c r="AN41" s="10" t="s">
        <v>70</v>
      </c>
      <c r="AO41" s="10" t="s">
        <v>70</v>
      </c>
      <c r="AP41" s="10" t="s">
        <v>70</v>
      </c>
      <c r="AQ41" s="10" t="s">
        <v>70</v>
      </c>
      <c r="AR41" s="10" t="s">
        <v>70</v>
      </c>
      <c r="AS41" s="10" t="s">
        <v>70</v>
      </c>
      <c r="AT41" s="10" t="s">
        <v>70</v>
      </c>
      <c r="AU41" s="10" t="s">
        <v>70</v>
      </c>
      <c r="AV41" s="10" t="s">
        <v>70</v>
      </c>
      <c r="AW41" s="10" t="s">
        <v>70</v>
      </c>
      <c r="AX41" s="10" t="s">
        <v>70</v>
      </c>
      <c r="AY41" s="10" t="s">
        <v>70</v>
      </c>
      <c r="AZ41" s="10" t="s">
        <v>70</v>
      </c>
      <c r="BA41" s="10" t="s">
        <v>70</v>
      </c>
      <c r="BB41" s="10" t="s">
        <v>70</v>
      </c>
      <c r="BC41" s="10" t="s">
        <v>70</v>
      </c>
      <c r="BD41" s="10" t="s">
        <v>70</v>
      </c>
      <c r="BE41" s="10" t="s">
        <v>70</v>
      </c>
      <c r="BF41" s="10" t="s">
        <v>70</v>
      </c>
      <c r="BG41" s="10" t="s">
        <v>70</v>
      </c>
      <c r="BH41" s="10" t="s">
        <v>70</v>
      </c>
    </row>
    <row r="42" spans="3:61" x14ac:dyDescent="0.2">
      <c r="F42" s="10" t="s">
        <v>13</v>
      </c>
      <c r="G42" s="10">
        <f>'4a - Electricity useful work TJ'!G$47</f>
        <v>1</v>
      </c>
      <c r="H42" s="10">
        <f>'4a - Electricity useful work TJ'!H$47</f>
        <v>1</v>
      </c>
      <c r="I42" s="10">
        <f>'4a - Electricity useful work TJ'!I$47</f>
        <v>1</v>
      </c>
      <c r="J42" s="10">
        <f>'4a - Electricity useful work TJ'!J$47</f>
        <v>1</v>
      </c>
      <c r="K42" s="10">
        <f>'4a - Electricity useful work TJ'!K$47</f>
        <v>1</v>
      </c>
      <c r="L42" s="10">
        <f>'4a - Electricity useful work TJ'!L$47</f>
        <v>1</v>
      </c>
      <c r="M42" s="10">
        <f>'4a - Electricity useful work TJ'!M$47</f>
        <v>1</v>
      </c>
      <c r="N42" s="10">
        <f>'4a - Electricity useful work TJ'!N$47</f>
        <v>1</v>
      </c>
      <c r="O42" s="10">
        <f>'4a - Electricity useful work TJ'!O$47</f>
        <v>1</v>
      </c>
      <c r="P42" s="10">
        <f>'4a - Electricity useful work TJ'!P$47</f>
        <v>1</v>
      </c>
      <c r="Q42" s="10">
        <f>'4a - Electricity useful work TJ'!Q$47</f>
        <v>1</v>
      </c>
      <c r="R42" s="10">
        <f>'4a - Electricity useful work TJ'!R$47</f>
        <v>1</v>
      </c>
      <c r="S42" s="10">
        <f>'4a - Electricity useful work TJ'!S$47</f>
        <v>1</v>
      </c>
      <c r="T42" s="10">
        <f>'4a - Electricity useful work TJ'!T$47</f>
        <v>1</v>
      </c>
      <c r="U42" s="10">
        <f>'4a - Electricity useful work TJ'!U$47</f>
        <v>1</v>
      </c>
      <c r="V42" s="10">
        <f>'4a - Electricity useful work TJ'!V$47</f>
        <v>1</v>
      </c>
      <c r="W42" s="10">
        <f>'4a - Electricity useful work TJ'!W$47</f>
        <v>1</v>
      </c>
      <c r="X42" s="10">
        <f>'4a - Electricity useful work TJ'!X$47</f>
        <v>1</v>
      </c>
      <c r="Y42" s="10">
        <f>'4a - Electricity useful work TJ'!Y$47</f>
        <v>1</v>
      </c>
      <c r="Z42" s="10">
        <f>'4a - Electricity useful work TJ'!Z$47</f>
        <v>1</v>
      </c>
      <c r="AA42" s="10">
        <f>'4a - Electricity useful work TJ'!AA$47</f>
        <v>1</v>
      </c>
      <c r="AB42" s="10">
        <f>'4a - Electricity useful work TJ'!AB$47</f>
        <v>1</v>
      </c>
      <c r="AC42" s="10">
        <f>'4a - Electricity useful work TJ'!AC$47</f>
        <v>1</v>
      </c>
      <c r="AD42" s="10">
        <f>'4a - Electricity useful work TJ'!AD$47</f>
        <v>1</v>
      </c>
      <c r="AE42" s="10">
        <f>'4a - Electricity useful work TJ'!AE$47</f>
        <v>1</v>
      </c>
      <c r="AF42" s="10">
        <f>'4a - Electricity useful work TJ'!AF$47</f>
        <v>1</v>
      </c>
      <c r="AG42" s="10">
        <f>'4a - Electricity useful work TJ'!AG$47</f>
        <v>1</v>
      </c>
      <c r="AH42" s="10">
        <f>'4a - Electricity useful work TJ'!AH$47</f>
        <v>1</v>
      </c>
      <c r="AI42" s="10">
        <f>'4a - Electricity useful work TJ'!AI$47</f>
        <v>1</v>
      </c>
      <c r="AJ42" s="10">
        <f>'4a - Electricity useful work TJ'!AJ$47</f>
        <v>1</v>
      </c>
      <c r="AK42" s="10">
        <f>'4a - Electricity useful work TJ'!AK$47</f>
        <v>1</v>
      </c>
      <c r="AL42" s="10">
        <f>'4a - Electricity useful work TJ'!AL$47</f>
        <v>1</v>
      </c>
      <c r="AM42" s="10">
        <f>'4a - Electricity useful work TJ'!AM$47</f>
        <v>1</v>
      </c>
      <c r="AN42" s="10">
        <f>'4a - Electricity useful work TJ'!AN$47</f>
        <v>1</v>
      </c>
      <c r="AO42" s="10">
        <f>'4a - Electricity useful work TJ'!AO$47</f>
        <v>1</v>
      </c>
      <c r="AP42" s="10">
        <f>'4a - Electricity useful work TJ'!AP$47</f>
        <v>1</v>
      </c>
      <c r="AQ42" s="10">
        <f>'4a - Electricity useful work TJ'!AQ$47</f>
        <v>1</v>
      </c>
      <c r="AR42" s="10">
        <f>'4a - Electricity useful work TJ'!AR$47</f>
        <v>1</v>
      </c>
      <c r="AS42" s="10">
        <f>'4a - Electricity useful work TJ'!AS$47</f>
        <v>1</v>
      </c>
      <c r="AT42" s="10">
        <f>'4a - Electricity useful work TJ'!AT$47</f>
        <v>1</v>
      </c>
      <c r="AU42" s="10">
        <f>'4a - Electricity useful work TJ'!AU$47</f>
        <v>1</v>
      </c>
      <c r="AV42" s="10">
        <f>'4a - Electricity useful work TJ'!AV$47</f>
        <v>1</v>
      </c>
      <c r="AW42" s="10">
        <f>'4a - Electricity useful work TJ'!AW$47</f>
        <v>1</v>
      </c>
      <c r="AX42" s="10">
        <f>'4a - Electricity useful work TJ'!AX$47</f>
        <v>1</v>
      </c>
      <c r="AY42" s="10">
        <f>'4a - Electricity useful work TJ'!AY$47</f>
        <v>1</v>
      </c>
      <c r="AZ42" s="10">
        <f>'4a - Electricity useful work TJ'!AZ$47</f>
        <v>1</v>
      </c>
      <c r="BA42" s="10">
        <f>'4a - Electricity useful work TJ'!BA$47</f>
        <v>1</v>
      </c>
      <c r="BB42" s="10">
        <f>'4a - Electricity useful work TJ'!BB$47</f>
        <v>1</v>
      </c>
      <c r="BC42" s="10">
        <f>'4a - Electricity useful work TJ'!BC$47</f>
        <v>1</v>
      </c>
      <c r="BD42" s="10">
        <f>'4a - Electricity useful work TJ'!BD$47</f>
        <v>1</v>
      </c>
      <c r="BE42" s="10">
        <f>'4a - Electricity useful work TJ'!BE$47</f>
        <v>1</v>
      </c>
      <c r="BF42" s="10">
        <f>'4a - Electricity useful work TJ'!BF$47</f>
        <v>1</v>
      </c>
      <c r="BG42" s="10">
        <f>'4a - Electricity useful work TJ'!BG$47</f>
        <v>1</v>
      </c>
      <c r="BH42" s="10">
        <f>'4a - Electricity useful work TJ'!BH$47</f>
        <v>1</v>
      </c>
    </row>
    <row r="43" spans="3:61" x14ac:dyDescent="0.2">
      <c r="E43" s="10" t="str">
        <f>D221</f>
        <v>Industrial &amp; other heating</v>
      </c>
      <c r="F43" s="10" t="s">
        <v>377</v>
      </c>
      <c r="G43" s="10" t="s">
        <v>834</v>
      </c>
      <c r="H43" s="10" t="s">
        <v>834</v>
      </c>
      <c r="I43" s="10" t="s">
        <v>834</v>
      </c>
      <c r="J43" s="10" t="s">
        <v>834</v>
      </c>
      <c r="K43" s="10" t="s">
        <v>834</v>
      </c>
      <c r="L43" s="10" t="s">
        <v>834</v>
      </c>
      <c r="M43" s="10" t="s">
        <v>834</v>
      </c>
      <c r="N43" s="10" t="s">
        <v>834</v>
      </c>
      <c r="O43" s="10" t="s">
        <v>834</v>
      </c>
      <c r="P43" s="10" t="s">
        <v>834</v>
      </c>
      <c r="Q43" s="10" t="s">
        <v>834</v>
      </c>
      <c r="R43" s="10" t="s">
        <v>834</v>
      </c>
      <c r="S43" s="10" t="s">
        <v>834</v>
      </c>
      <c r="T43" s="10" t="s">
        <v>834</v>
      </c>
      <c r="U43" s="10" t="s">
        <v>834</v>
      </c>
      <c r="V43" s="10" t="s">
        <v>834</v>
      </c>
      <c r="W43" s="10" t="s">
        <v>834</v>
      </c>
      <c r="X43" s="10" t="s">
        <v>834</v>
      </c>
      <c r="Y43" s="10" t="s">
        <v>834</v>
      </c>
      <c r="Z43" s="10" t="s">
        <v>834</v>
      </c>
      <c r="AA43" s="10" t="s">
        <v>834</v>
      </c>
      <c r="AB43" s="10" t="s">
        <v>834</v>
      </c>
      <c r="AC43" s="10" t="s">
        <v>834</v>
      </c>
      <c r="AD43" s="10" t="s">
        <v>834</v>
      </c>
      <c r="AE43" s="10" t="s">
        <v>834</v>
      </c>
      <c r="AF43" s="10" t="s">
        <v>834</v>
      </c>
      <c r="AG43" s="10" t="s">
        <v>834</v>
      </c>
      <c r="AH43" s="10" t="s">
        <v>834</v>
      </c>
      <c r="AI43" s="10" t="s">
        <v>834</v>
      </c>
      <c r="AJ43" s="10" t="s">
        <v>834</v>
      </c>
      <c r="AK43" s="10" t="s">
        <v>834</v>
      </c>
      <c r="AL43" s="10" t="s">
        <v>834</v>
      </c>
      <c r="AM43" s="10" t="s">
        <v>834</v>
      </c>
      <c r="AN43" s="10" t="s">
        <v>834</v>
      </c>
      <c r="AO43" s="10" t="s">
        <v>834</v>
      </c>
      <c r="AP43" s="10" t="s">
        <v>834</v>
      </c>
      <c r="AQ43" s="10" t="s">
        <v>834</v>
      </c>
      <c r="AR43" s="10" t="s">
        <v>834</v>
      </c>
      <c r="AS43" s="10" t="s">
        <v>834</v>
      </c>
      <c r="AT43" s="10" t="s">
        <v>834</v>
      </c>
      <c r="AU43" s="10" t="s">
        <v>834</v>
      </c>
      <c r="AV43" s="10" t="s">
        <v>834</v>
      </c>
      <c r="AW43" s="10" t="s">
        <v>834</v>
      </c>
      <c r="AX43" s="10" t="s">
        <v>834</v>
      </c>
      <c r="AY43" s="10" t="s">
        <v>834</v>
      </c>
      <c r="AZ43" s="10" t="s">
        <v>834</v>
      </c>
      <c r="BA43" s="10" t="s">
        <v>834</v>
      </c>
      <c r="BB43" s="10" t="s">
        <v>834</v>
      </c>
      <c r="BC43" s="10" t="s">
        <v>834</v>
      </c>
      <c r="BD43" s="10" t="s">
        <v>834</v>
      </c>
      <c r="BE43" s="10" t="s">
        <v>834</v>
      </c>
      <c r="BF43" s="10" t="s">
        <v>834</v>
      </c>
      <c r="BG43" s="10" t="s">
        <v>834</v>
      </c>
      <c r="BH43" s="10" t="s">
        <v>834</v>
      </c>
    </row>
    <row r="44" spans="3:61" x14ac:dyDescent="0.2">
      <c r="F44" s="10" t="s">
        <v>11</v>
      </c>
      <c r="G44" s="619">
        <f t="shared" ref="G44:AL44" si="10">$E$221</f>
        <v>0.45</v>
      </c>
      <c r="H44" s="619">
        <f t="shared" si="10"/>
        <v>0.45</v>
      </c>
      <c r="I44" s="619">
        <f t="shared" si="10"/>
        <v>0.45</v>
      </c>
      <c r="J44" s="619">
        <f t="shared" si="10"/>
        <v>0.45</v>
      </c>
      <c r="K44" s="619">
        <f t="shared" si="10"/>
        <v>0.45</v>
      </c>
      <c r="L44" s="619">
        <f t="shared" si="10"/>
        <v>0.45</v>
      </c>
      <c r="M44" s="619">
        <f t="shared" si="10"/>
        <v>0.45</v>
      </c>
      <c r="N44" s="619">
        <f t="shared" si="10"/>
        <v>0.45</v>
      </c>
      <c r="O44" s="619">
        <f t="shared" si="10"/>
        <v>0.45</v>
      </c>
      <c r="P44" s="619">
        <f t="shared" si="10"/>
        <v>0.45</v>
      </c>
      <c r="Q44" s="619">
        <f t="shared" si="10"/>
        <v>0.45</v>
      </c>
      <c r="R44" s="619">
        <f t="shared" si="10"/>
        <v>0.45</v>
      </c>
      <c r="S44" s="619">
        <f t="shared" si="10"/>
        <v>0.45</v>
      </c>
      <c r="T44" s="619">
        <f t="shared" si="10"/>
        <v>0.45</v>
      </c>
      <c r="U44" s="619">
        <f t="shared" si="10"/>
        <v>0.45</v>
      </c>
      <c r="V44" s="619">
        <f t="shared" si="10"/>
        <v>0.45</v>
      </c>
      <c r="W44" s="619">
        <f t="shared" si="10"/>
        <v>0.45</v>
      </c>
      <c r="X44" s="619">
        <f t="shared" si="10"/>
        <v>0.45</v>
      </c>
      <c r="Y44" s="619">
        <f t="shared" si="10"/>
        <v>0.45</v>
      </c>
      <c r="Z44" s="619">
        <f t="shared" si="10"/>
        <v>0.45</v>
      </c>
      <c r="AA44" s="619">
        <f t="shared" si="10"/>
        <v>0.45</v>
      </c>
      <c r="AB44" s="619">
        <f t="shared" si="10"/>
        <v>0.45</v>
      </c>
      <c r="AC44" s="619">
        <f t="shared" si="10"/>
        <v>0.45</v>
      </c>
      <c r="AD44" s="619">
        <f t="shared" si="10"/>
        <v>0.45</v>
      </c>
      <c r="AE44" s="619">
        <f t="shared" si="10"/>
        <v>0.45</v>
      </c>
      <c r="AF44" s="619">
        <f t="shared" si="10"/>
        <v>0.45</v>
      </c>
      <c r="AG44" s="619">
        <f t="shared" si="10"/>
        <v>0.45</v>
      </c>
      <c r="AH44" s="619">
        <f t="shared" si="10"/>
        <v>0.45</v>
      </c>
      <c r="AI44" s="619">
        <f t="shared" si="10"/>
        <v>0.45</v>
      </c>
      <c r="AJ44" s="619">
        <f t="shared" si="10"/>
        <v>0.45</v>
      </c>
      <c r="AK44" s="619">
        <f t="shared" si="10"/>
        <v>0.45</v>
      </c>
      <c r="AL44" s="619">
        <f t="shared" si="10"/>
        <v>0.45</v>
      </c>
      <c r="AM44" s="619">
        <f t="shared" ref="AM44:BH44" si="11">$E$221</f>
        <v>0.45</v>
      </c>
      <c r="AN44" s="619">
        <f t="shared" si="11"/>
        <v>0.45</v>
      </c>
      <c r="AO44" s="619">
        <f t="shared" si="11"/>
        <v>0.45</v>
      </c>
      <c r="AP44" s="619">
        <f t="shared" si="11"/>
        <v>0.45</v>
      </c>
      <c r="AQ44" s="619">
        <f t="shared" si="11"/>
        <v>0.45</v>
      </c>
      <c r="AR44" s="619">
        <f t="shared" si="11"/>
        <v>0.45</v>
      </c>
      <c r="AS44" s="619">
        <f t="shared" si="11"/>
        <v>0.45</v>
      </c>
      <c r="AT44" s="619">
        <f t="shared" si="11"/>
        <v>0.45</v>
      </c>
      <c r="AU44" s="619">
        <f t="shared" si="11"/>
        <v>0.45</v>
      </c>
      <c r="AV44" s="619">
        <f t="shared" si="11"/>
        <v>0.45</v>
      </c>
      <c r="AW44" s="619">
        <f t="shared" si="11"/>
        <v>0.45</v>
      </c>
      <c r="AX44" s="619">
        <f t="shared" si="11"/>
        <v>0.45</v>
      </c>
      <c r="AY44" s="619">
        <f t="shared" si="11"/>
        <v>0.45</v>
      </c>
      <c r="AZ44" s="619">
        <f t="shared" si="11"/>
        <v>0.45</v>
      </c>
      <c r="BA44" s="619">
        <f t="shared" si="11"/>
        <v>0.45</v>
      </c>
      <c r="BB44" s="619">
        <f t="shared" si="11"/>
        <v>0.45</v>
      </c>
      <c r="BC44" s="619">
        <f t="shared" si="11"/>
        <v>0.45</v>
      </c>
      <c r="BD44" s="619">
        <f t="shared" si="11"/>
        <v>0.45</v>
      </c>
      <c r="BE44" s="619">
        <f t="shared" si="11"/>
        <v>0.45</v>
      </c>
      <c r="BF44" s="619">
        <f t="shared" si="11"/>
        <v>0.45</v>
      </c>
      <c r="BG44" s="619">
        <f t="shared" si="11"/>
        <v>0.45</v>
      </c>
      <c r="BH44" s="619">
        <f t="shared" si="11"/>
        <v>0.45</v>
      </c>
      <c r="BI44" s="619"/>
    </row>
    <row r="45" spans="3:61" x14ac:dyDescent="0.2">
      <c r="F45" s="10" t="s">
        <v>12</v>
      </c>
      <c r="G45" s="620">
        <f>'3 Heat eta and phi'!D$43</f>
        <v>0.8</v>
      </c>
      <c r="H45" s="620">
        <f>'3 Heat eta and phi'!E$43</f>
        <v>0.80200000000000005</v>
      </c>
      <c r="I45" s="620">
        <f>'3 Heat eta and phi'!F$43</f>
        <v>0.80400000000000005</v>
      </c>
      <c r="J45" s="620">
        <f>'3 Heat eta and phi'!G$43</f>
        <v>0.80600000000000005</v>
      </c>
      <c r="K45" s="620">
        <f>'3 Heat eta and phi'!H$43</f>
        <v>0.80800000000000005</v>
      </c>
      <c r="L45" s="620">
        <f>'3 Heat eta and phi'!I$43</f>
        <v>0.81</v>
      </c>
      <c r="M45" s="620">
        <f>'3 Heat eta and phi'!J$43</f>
        <v>0.81200000000000006</v>
      </c>
      <c r="N45" s="620">
        <f>'3 Heat eta and phi'!K$43</f>
        <v>0.81399999999999995</v>
      </c>
      <c r="O45" s="620">
        <f>'3 Heat eta and phi'!L$43</f>
        <v>0.81599999999999995</v>
      </c>
      <c r="P45" s="620">
        <f>'3 Heat eta and phi'!M$43</f>
        <v>0.81799999999999995</v>
      </c>
      <c r="Q45" s="620">
        <f>'3 Heat eta and phi'!N$43</f>
        <v>0.82</v>
      </c>
      <c r="R45" s="620">
        <f>'3 Heat eta and phi'!O$43</f>
        <v>0.82199999999999995</v>
      </c>
      <c r="S45" s="620">
        <f>'3 Heat eta and phi'!P$43</f>
        <v>0.82399999999999995</v>
      </c>
      <c r="T45" s="620">
        <f>'3 Heat eta and phi'!Q$43</f>
        <v>0.82599999999999996</v>
      </c>
      <c r="U45" s="620">
        <f>'3 Heat eta and phi'!R$43</f>
        <v>0.82799999999999996</v>
      </c>
      <c r="V45" s="620">
        <f>'3 Heat eta and phi'!S$43</f>
        <v>0.83</v>
      </c>
      <c r="W45" s="620">
        <f>'3 Heat eta and phi'!T$43</f>
        <v>0.83199999999999996</v>
      </c>
      <c r="X45" s="620">
        <f>'3 Heat eta and phi'!U$43</f>
        <v>0.83399999999999996</v>
      </c>
      <c r="Y45" s="620">
        <f>'3 Heat eta and phi'!V$43</f>
        <v>0.83599999999999997</v>
      </c>
      <c r="Z45" s="620">
        <f>'3 Heat eta and phi'!W$43</f>
        <v>0.83799999999999997</v>
      </c>
      <c r="AA45" s="620">
        <f>'3 Heat eta and phi'!X$43</f>
        <v>0.84</v>
      </c>
      <c r="AB45" s="620">
        <f>'3 Heat eta and phi'!Y$43</f>
        <v>0.84199999999999997</v>
      </c>
      <c r="AC45" s="620">
        <f>'3 Heat eta and phi'!Z$43</f>
        <v>0.84399999999999997</v>
      </c>
      <c r="AD45" s="620">
        <f>'3 Heat eta and phi'!AA$43</f>
        <v>0.84599999999999997</v>
      </c>
      <c r="AE45" s="620">
        <f>'3 Heat eta and phi'!AB$43</f>
        <v>0.84799999999999998</v>
      </c>
      <c r="AF45" s="620">
        <f>'3 Heat eta and phi'!AC$43</f>
        <v>0.85</v>
      </c>
      <c r="AG45" s="620">
        <f>'3 Heat eta and phi'!AD$43</f>
        <v>0.85199999999999998</v>
      </c>
      <c r="AH45" s="620">
        <f>'3 Heat eta and phi'!AE$43</f>
        <v>0.85399999999999998</v>
      </c>
      <c r="AI45" s="620">
        <f>'3 Heat eta and phi'!AF$43</f>
        <v>0.85599999999999998</v>
      </c>
      <c r="AJ45" s="620">
        <f>'3 Heat eta and phi'!AG$43</f>
        <v>0.85799999999999998</v>
      </c>
      <c r="AK45" s="620">
        <f>'3 Heat eta and phi'!AH$43</f>
        <v>0.86</v>
      </c>
      <c r="AL45" s="620">
        <f>'3 Heat eta and phi'!AI$43</f>
        <v>0.86199999999999999</v>
      </c>
      <c r="AM45" s="620">
        <f>'3 Heat eta and phi'!AJ$43</f>
        <v>0.86399999999999999</v>
      </c>
      <c r="AN45" s="620">
        <f>'3 Heat eta and phi'!AK$43</f>
        <v>0.86599999999999999</v>
      </c>
      <c r="AO45" s="620">
        <f>'3 Heat eta and phi'!AL$43</f>
        <v>0.86799999999999999</v>
      </c>
      <c r="AP45" s="620">
        <f>'3 Heat eta and phi'!AM$43</f>
        <v>0.87</v>
      </c>
      <c r="AQ45" s="620">
        <f>'3 Heat eta and phi'!AN$43</f>
        <v>0.872</v>
      </c>
      <c r="AR45" s="620">
        <f>'3 Heat eta and phi'!AO$43</f>
        <v>0.874</v>
      </c>
      <c r="AS45" s="620">
        <f>'3 Heat eta and phi'!AP$43</f>
        <v>0.876</v>
      </c>
      <c r="AT45" s="620">
        <f>'3 Heat eta and phi'!AQ$43</f>
        <v>0.878</v>
      </c>
      <c r="AU45" s="620">
        <f>'3 Heat eta and phi'!AR$43</f>
        <v>0.88</v>
      </c>
      <c r="AV45" s="620">
        <f>'3 Heat eta and phi'!AS$43</f>
        <v>0.88200000000000001</v>
      </c>
      <c r="AW45" s="620">
        <f>'3 Heat eta and phi'!AT$43</f>
        <v>0.88400000000000001</v>
      </c>
      <c r="AX45" s="620">
        <f>'3 Heat eta and phi'!AU$43</f>
        <v>0.88600000000000001</v>
      </c>
      <c r="AY45" s="620">
        <f>'3 Heat eta and phi'!AV$43</f>
        <v>0.88800000000000001</v>
      </c>
      <c r="AZ45" s="620">
        <f>'3 Heat eta and phi'!AW$43</f>
        <v>0.89</v>
      </c>
      <c r="BA45" s="620">
        <f>'3 Heat eta and phi'!AX$43</f>
        <v>0.89200000000000002</v>
      </c>
      <c r="BB45" s="620">
        <f>'3 Heat eta and phi'!AY$43</f>
        <v>0.89400000000000002</v>
      </c>
      <c r="BC45" s="620">
        <f>'3 Heat eta and phi'!AZ$43</f>
        <v>0.89600000000000002</v>
      </c>
      <c r="BD45" s="620">
        <f>'3 Heat eta and phi'!BA$43</f>
        <v>0.89800000000000002</v>
      </c>
      <c r="BE45" s="620">
        <f>'3 Heat eta and phi'!BB$43</f>
        <v>0.9</v>
      </c>
      <c r="BF45" s="620">
        <f>'3 Heat eta and phi'!BC$43</f>
        <v>0.90200000000000002</v>
      </c>
      <c r="BG45" s="620">
        <f>'3 Heat eta and phi'!BD$43</f>
        <v>0.90400000000000003</v>
      </c>
      <c r="BH45" s="620">
        <f>'3 Heat eta and phi'!BE$43</f>
        <v>0.90600000000000003</v>
      </c>
      <c r="BI45" s="619"/>
    </row>
    <row r="46" spans="3:61" x14ac:dyDescent="0.2">
      <c r="F46" s="10" t="s">
        <v>378</v>
      </c>
      <c r="G46" s="619" t="s">
        <v>89</v>
      </c>
      <c r="H46" s="619" t="s">
        <v>89</v>
      </c>
      <c r="I46" s="619" t="s">
        <v>89</v>
      </c>
      <c r="J46" s="619" t="s">
        <v>89</v>
      </c>
      <c r="K46" s="619" t="s">
        <v>89</v>
      </c>
      <c r="L46" s="619" t="s">
        <v>89</v>
      </c>
      <c r="M46" s="619" t="s">
        <v>89</v>
      </c>
      <c r="N46" s="619" t="s">
        <v>89</v>
      </c>
      <c r="O46" s="619" t="s">
        <v>89</v>
      </c>
      <c r="P46" s="619" t="s">
        <v>89</v>
      </c>
      <c r="Q46" s="619" t="s">
        <v>89</v>
      </c>
      <c r="R46" s="619" t="s">
        <v>89</v>
      </c>
      <c r="S46" s="619" t="s">
        <v>89</v>
      </c>
      <c r="T46" s="619" t="s">
        <v>89</v>
      </c>
      <c r="U46" s="619" t="s">
        <v>89</v>
      </c>
      <c r="V46" s="619" t="s">
        <v>89</v>
      </c>
      <c r="W46" s="619" t="s">
        <v>89</v>
      </c>
      <c r="X46" s="619" t="s">
        <v>89</v>
      </c>
      <c r="Y46" s="619" t="s">
        <v>89</v>
      </c>
      <c r="Z46" s="619" t="s">
        <v>89</v>
      </c>
      <c r="AA46" s="619" t="s">
        <v>89</v>
      </c>
      <c r="AB46" s="619" t="s">
        <v>89</v>
      </c>
      <c r="AC46" s="619" t="s">
        <v>89</v>
      </c>
      <c r="AD46" s="619" t="s">
        <v>89</v>
      </c>
      <c r="AE46" s="619" t="s">
        <v>89</v>
      </c>
      <c r="AF46" s="619" t="s">
        <v>89</v>
      </c>
      <c r="AG46" s="619" t="s">
        <v>89</v>
      </c>
      <c r="AH46" s="619" t="s">
        <v>89</v>
      </c>
      <c r="AI46" s="619" t="s">
        <v>89</v>
      </c>
      <c r="AJ46" s="619" t="s">
        <v>89</v>
      </c>
      <c r="AK46" s="619" t="s">
        <v>89</v>
      </c>
      <c r="AL46" s="619" t="s">
        <v>89</v>
      </c>
      <c r="AM46" s="619" t="s">
        <v>89</v>
      </c>
      <c r="AN46" s="619" t="s">
        <v>89</v>
      </c>
      <c r="AO46" s="619" t="s">
        <v>89</v>
      </c>
      <c r="AP46" s="619" t="s">
        <v>89</v>
      </c>
      <c r="AQ46" s="619" t="s">
        <v>89</v>
      </c>
      <c r="AR46" s="619" t="s">
        <v>89</v>
      </c>
      <c r="AS46" s="619" t="s">
        <v>89</v>
      </c>
      <c r="AT46" s="619" t="s">
        <v>89</v>
      </c>
      <c r="AU46" s="619" t="s">
        <v>89</v>
      </c>
      <c r="AV46" s="619" t="s">
        <v>89</v>
      </c>
      <c r="AW46" s="619" t="s">
        <v>89</v>
      </c>
      <c r="AX46" s="619" t="s">
        <v>89</v>
      </c>
      <c r="AY46" s="619" t="s">
        <v>89</v>
      </c>
      <c r="AZ46" s="619" t="s">
        <v>89</v>
      </c>
      <c r="BA46" s="619" t="s">
        <v>89</v>
      </c>
      <c r="BB46" s="619" t="s">
        <v>89</v>
      </c>
      <c r="BC46" s="619" t="s">
        <v>89</v>
      </c>
      <c r="BD46" s="619" t="s">
        <v>89</v>
      </c>
      <c r="BE46" s="619" t="s">
        <v>89</v>
      </c>
      <c r="BF46" s="619" t="s">
        <v>89</v>
      </c>
      <c r="BG46" s="619" t="s">
        <v>89</v>
      </c>
      <c r="BH46" s="619" t="s">
        <v>89</v>
      </c>
      <c r="BI46" s="619"/>
    </row>
    <row r="47" spans="3:61" x14ac:dyDescent="0.2">
      <c r="F47" s="10" t="s">
        <v>13</v>
      </c>
      <c r="G47" s="620">
        <f t="shared" ref="G47:AL47" si="12">phi_MTH.200.C</f>
        <v>0.36986156609954557</v>
      </c>
      <c r="H47" s="620">
        <f t="shared" si="12"/>
        <v>0.36986156609954557</v>
      </c>
      <c r="I47" s="620">
        <f t="shared" si="12"/>
        <v>0.36986156609954557</v>
      </c>
      <c r="J47" s="620">
        <f t="shared" si="12"/>
        <v>0.36986156609954557</v>
      </c>
      <c r="K47" s="620">
        <f t="shared" si="12"/>
        <v>0.36986156609954557</v>
      </c>
      <c r="L47" s="620">
        <f t="shared" si="12"/>
        <v>0.36986156609954557</v>
      </c>
      <c r="M47" s="620">
        <f t="shared" si="12"/>
        <v>0.36986156609954557</v>
      </c>
      <c r="N47" s="620">
        <f t="shared" si="12"/>
        <v>0.36986156609954557</v>
      </c>
      <c r="O47" s="620">
        <f t="shared" si="12"/>
        <v>0.36986156609954557</v>
      </c>
      <c r="P47" s="620">
        <f t="shared" si="12"/>
        <v>0.36986156609954557</v>
      </c>
      <c r="Q47" s="620">
        <f t="shared" si="12"/>
        <v>0.36986156609954557</v>
      </c>
      <c r="R47" s="620">
        <f t="shared" si="12"/>
        <v>0.36986156609954557</v>
      </c>
      <c r="S47" s="620">
        <f t="shared" si="12"/>
        <v>0.36986156609954557</v>
      </c>
      <c r="T47" s="620">
        <f t="shared" si="12"/>
        <v>0.36986156609954557</v>
      </c>
      <c r="U47" s="620">
        <f t="shared" si="12"/>
        <v>0.36986156609954557</v>
      </c>
      <c r="V47" s="620">
        <f t="shared" si="12"/>
        <v>0.36986156609954557</v>
      </c>
      <c r="W47" s="620">
        <f t="shared" si="12"/>
        <v>0.36986156609954557</v>
      </c>
      <c r="X47" s="620">
        <f t="shared" si="12"/>
        <v>0.36986156609954557</v>
      </c>
      <c r="Y47" s="620">
        <f t="shared" si="12"/>
        <v>0.36986156609954557</v>
      </c>
      <c r="Z47" s="620">
        <f t="shared" si="12"/>
        <v>0.36986156609954557</v>
      </c>
      <c r="AA47" s="620">
        <f t="shared" si="12"/>
        <v>0.36986156609954557</v>
      </c>
      <c r="AB47" s="620">
        <f t="shared" si="12"/>
        <v>0.36986156609954557</v>
      </c>
      <c r="AC47" s="620">
        <f t="shared" si="12"/>
        <v>0.36986156609954557</v>
      </c>
      <c r="AD47" s="620">
        <f t="shared" si="12"/>
        <v>0.36986156609954557</v>
      </c>
      <c r="AE47" s="620">
        <f t="shared" si="12"/>
        <v>0.36986156609954557</v>
      </c>
      <c r="AF47" s="620">
        <f t="shared" si="12"/>
        <v>0.36986156609954557</v>
      </c>
      <c r="AG47" s="620">
        <f t="shared" si="12"/>
        <v>0.36986156609954557</v>
      </c>
      <c r="AH47" s="620">
        <f t="shared" si="12"/>
        <v>0.36986156609954557</v>
      </c>
      <c r="AI47" s="620">
        <f t="shared" si="12"/>
        <v>0.36986156609954557</v>
      </c>
      <c r="AJ47" s="620">
        <f t="shared" si="12"/>
        <v>0.36986156609954557</v>
      </c>
      <c r="AK47" s="620">
        <f t="shared" si="12"/>
        <v>0.36986156609954557</v>
      </c>
      <c r="AL47" s="620">
        <f t="shared" si="12"/>
        <v>0.36986156609954557</v>
      </c>
      <c r="AM47" s="620">
        <f t="shared" ref="AM47:BH47" si="13">phi_MTH.200.C</f>
        <v>0.36986156609954557</v>
      </c>
      <c r="AN47" s="620">
        <f t="shared" si="13"/>
        <v>0.36986156609954557</v>
      </c>
      <c r="AO47" s="620">
        <f t="shared" si="13"/>
        <v>0.36986156609954557</v>
      </c>
      <c r="AP47" s="620">
        <f t="shared" si="13"/>
        <v>0.36986156609954557</v>
      </c>
      <c r="AQ47" s="620">
        <f t="shared" si="13"/>
        <v>0.36986156609954557</v>
      </c>
      <c r="AR47" s="620">
        <f t="shared" si="13"/>
        <v>0.36986156609954557</v>
      </c>
      <c r="AS47" s="620">
        <f t="shared" si="13"/>
        <v>0.36986156609954557</v>
      </c>
      <c r="AT47" s="620">
        <f t="shared" si="13"/>
        <v>0.36986156609954557</v>
      </c>
      <c r="AU47" s="620">
        <f t="shared" si="13"/>
        <v>0.36986156609954557</v>
      </c>
      <c r="AV47" s="620">
        <f t="shared" si="13"/>
        <v>0.36986156609954557</v>
      </c>
      <c r="AW47" s="620">
        <f t="shared" si="13"/>
        <v>0.36986156609954557</v>
      </c>
      <c r="AX47" s="620">
        <f t="shared" si="13"/>
        <v>0.36986156609954557</v>
      </c>
      <c r="AY47" s="620">
        <f t="shared" si="13"/>
        <v>0.36986156609954557</v>
      </c>
      <c r="AZ47" s="620">
        <f t="shared" si="13"/>
        <v>0.36986156609954557</v>
      </c>
      <c r="BA47" s="620">
        <f t="shared" si="13"/>
        <v>0.36986156609954557</v>
      </c>
      <c r="BB47" s="620">
        <f t="shared" si="13"/>
        <v>0.36986156609954557</v>
      </c>
      <c r="BC47" s="620">
        <f t="shared" si="13"/>
        <v>0.36986156609954557</v>
      </c>
      <c r="BD47" s="620">
        <f t="shared" si="13"/>
        <v>0.36986156609954557</v>
      </c>
      <c r="BE47" s="620">
        <f t="shared" si="13"/>
        <v>0.36986156609954557</v>
      </c>
      <c r="BF47" s="620">
        <f t="shared" si="13"/>
        <v>0.36986156609954557</v>
      </c>
      <c r="BG47" s="620">
        <f t="shared" si="13"/>
        <v>0.36986156609954557</v>
      </c>
      <c r="BH47" s="620">
        <f t="shared" si="13"/>
        <v>0.36986156609954557</v>
      </c>
      <c r="BI47" s="620"/>
    </row>
    <row r="48" spans="3:61" x14ac:dyDescent="0.2">
      <c r="E48" s="10" t="str">
        <f>D225</f>
        <v>Lighting - other</v>
      </c>
      <c r="F48" s="10" t="s">
        <v>835</v>
      </c>
      <c r="G48" s="10" t="s">
        <v>837</v>
      </c>
      <c r="H48" s="10" t="s">
        <v>837</v>
      </c>
      <c r="I48" s="10" t="s">
        <v>837</v>
      </c>
      <c r="J48" s="10" t="s">
        <v>837</v>
      </c>
      <c r="K48" s="10" t="s">
        <v>837</v>
      </c>
      <c r="L48" s="10" t="s">
        <v>837</v>
      </c>
      <c r="M48" s="10" t="s">
        <v>837</v>
      </c>
      <c r="N48" s="10" t="s">
        <v>837</v>
      </c>
      <c r="O48" s="10" t="s">
        <v>837</v>
      </c>
      <c r="P48" s="10" t="s">
        <v>837</v>
      </c>
      <c r="Q48" s="10" t="s">
        <v>837</v>
      </c>
      <c r="R48" s="10" t="s">
        <v>837</v>
      </c>
      <c r="S48" s="10" t="s">
        <v>837</v>
      </c>
      <c r="T48" s="10" t="s">
        <v>837</v>
      </c>
      <c r="U48" s="10" t="s">
        <v>837</v>
      </c>
      <c r="V48" s="10" t="s">
        <v>837</v>
      </c>
      <c r="W48" s="10" t="s">
        <v>837</v>
      </c>
      <c r="X48" s="10" t="s">
        <v>837</v>
      </c>
      <c r="Y48" s="10" t="s">
        <v>837</v>
      </c>
      <c r="Z48" s="10" t="s">
        <v>837</v>
      </c>
      <c r="AA48" s="10" t="s">
        <v>837</v>
      </c>
      <c r="AB48" s="10" t="s">
        <v>837</v>
      </c>
      <c r="AC48" s="10" t="s">
        <v>837</v>
      </c>
      <c r="AD48" s="10" t="s">
        <v>837</v>
      </c>
      <c r="AE48" s="10" t="s">
        <v>837</v>
      </c>
      <c r="AF48" s="10" t="s">
        <v>837</v>
      </c>
      <c r="AG48" s="10" t="s">
        <v>837</v>
      </c>
      <c r="AH48" s="10" t="s">
        <v>837</v>
      </c>
      <c r="AI48" s="10" t="s">
        <v>837</v>
      </c>
      <c r="AJ48" s="10" t="s">
        <v>837</v>
      </c>
      <c r="AK48" s="10" t="s">
        <v>837</v>
      </c>
      <c r="AL48" s="10" t="s">
        <v>837</v>
      </c>
      <c r="AM48" s="10" t="s">
        <v>837</v>
      </c>
      <c r="AN48" s="10" t="s">
        <v>837</v>
      </c>
      <c r="AO48" s="10" t="s">
        <v>837</v>
      </c>
      <c r="AP48" s="10" t="s">
        <v>837</v>
      </c>
      <c r="AQ48" s="10" t="s">
        <v>837</v>
      </c>
      <c r="AR48" s="10" t="s">
        <v>837</v>
      </c>
      <c r="AS48" s="10" t="s">
        <v>837</v>
      </c>
      <c r="AT48" s="10" t="s">
        <v>837</v>
      </c>
      <c r="AU48" s="10" t="s">
        <v>837</v>
      </c>
      <c r="AV48" s="10" t="s">
        <v>837</v>
      </c>
      <c r="AW48" s="10" t="s">
        <v>837</v>
      </c>
      <c r="AX48" s="10" t="s">
        <v>837</v>
      </c>
      <c r="AY48" s="10" t="s">
        <v>837</v>
      </c>
      <c r="AZ48" s="10" t="s">
        <v>837</v>
      </c>
      <c r="BA48" s="10" t="s">
        <v>837</v>
      </c>
      <c r="BB48" s="10" t="s">
        <v>837</v>
      </c>
      <c r="BC48" s="10" t="s">
        <v>837</v>
      </c>
      <c r="BD48" s="10" t="s">
        <v>837</v>
      </c>
      <c r="BE48" s="10" t="s">
        <v>837</v>
      </c>
      <c r="BF48" s="10" t="s">
        <v>837</v>
      </c>
      <c r="BG48" s="10" t="s">
        <v>837</v>
      </c>
      <c r="BH48" s="10" t="s">
        <v>837</v>
      </c>
    </row>
    <row r="49" spans="3:61" ht="12" customHeight="1" x14ac:dyDescent="0.2">
      <c r="F49" s="10" t="s">
        <v>11</v>
      </c>
      <c r="G49" s="619">
        <f t="shared" ref="G49:AL49" si="14">$E$225</f>
        <v>0.1</v>
      </c>
      <c r="H49" s="619">
        <f t="shared" si="14"/>
        <v>0.1</v>
      </c>
      <c r="I49" s="619">
        <f t="shared" si="14"/>
        <v>0.1</v>
      </c>
      <c r="J49" s="619">
        <f t="shared" si="14"/>
        <v>0.1</v>
      </c>
      <c r="K49" s="619">
        <f t="shared" si="14"/>
        <v>0.1</v>
      </c>
      <c r="L49" s="619">
        <f t="shared" si="14"/>
        <v>0.1</v>
      </c>
      <c r="M49" s="619">
        <f t="shared" si="14"/>
        <v>0.1</v>
      </c>
      <c r="N49" s="619">
        <f t="shared" si="14"/>
        <v>0.1</v>
      </c>
      <c r="O49" s="619">
        <f t="shared" si="14"/>
        <v>0.1</v>
      </c>
      <c r="P49" s="619">
        <f t="shared" si="14"/>
        <v>0.1</v>
      </c>
      <c r="Q49" s="619">
        <f t="shared" si="14"/>
        <v>0.1</v>
      </c>
      <c r="R49" s="619">
        <f t="shared" si="14"/>
        <v>0.1</v>
      </c>
      <c r="S49" s="619">
        <f t="shared" si="14"/>
        <v>0.1</v>
      </c>
      <c r="T49" s="619">
        <f t="shared" si="14"/>
        <v>0.1</v>
      </c>
      <c r="U49" s="619">
        <f t="shared" si="14"/>
        <v>0.1</v>
      </c>
      <c r="V49" s="619">
        <f t="shared" si="14"/>
        <v>0.1</v>
      </c>
      <c r="W49" s="619">
        <f t="shared" si="14"/>
        <v>0.1</v>
      </c>
      <c r="X49" s="619">
        <f t="shared" si="14"/>
        <v>0.1</v>
      </c>
      <c r="Y49" s="619">
        <f t="shared" si="14"/>
        <v>0.1</v>
      </c>
      <c r="Z49" s="619">
        <f t="shared" si="14"/>
        <v>0.1</v>
      </c>
      <c r="AA49" s="619">
        <f t="shared" si="14"/>
        <v>0.1</v>
      </c>
      <c r="AB49" s="619">
        <f t="shared" si="14"/>
        <v>0.1</v>
      </c>
      <c r="AC49" s="619">
        <f t="shared" si="14"/>
        <v>0.1</v>
      </c>
      <c r="AD49" s="619">
        <f t="shared" si="14"/>
        <v>0.1</v>
      </c>
      <c r="AE49" s="619">
        <f t="shared" si="14"/>
        <v>0.1</v>
      </c>
      <c r="AF49" s="619">
        <f t="shared" si="14"/>
        <v>0.1</v>
      </c>
      <c r="AG49" s="619">
        <f t="shared" si="14"/>
        <v>0.1</v>
      </c>
      <c r="AH49" s="619">
        <f t="shared" si="14"/>
        <v>0.1</v>
      </c>
      <c r="AI49" s="619">
        <f t="shared" si="14"/>
        <v>0.1</v>
      </c>
      <c r="AJ49" s="619">
        <f t="shared" si="14"/>
        <v>0.1</v>
      </c>
      <c r="AK49" s="619">
        <f t="shared" si="14"/>
        <v>0.1</v>
      </c>
      <c r="AL49" s="619">
        <f t="shared" si="14"/>
        <v>0.1</v>
      </c>
      <c r="AM49" s="619">
        <f t="shared" ref="AM49:BH49" si="15">$E$225</f>
        <v>0.1</v>
      </c>
      <c r="AN49" s="619">
        <f t="shared" si="15"/>
        <v>0.1</v>
      </c>
      <c r="AO49" s="619">
        <f t="shared" si="15"/>
        <v>0.1</v>
      </c>
      <c r="AP49" s="619">
        <f t="shared" si="15"/>
        <v>0.1</v>
      </c>
      <c r="AQ49" s="619">
        <f t="shared" si="15"/>
        <v>0.1</v>
      </c>
      <c r="AR49" s="619">
        <f t="shared" si="15"/>
        <v>0.1</v>
      </c>
      <c r="AS49" s="619">
        <f t="shared" si="15"/>
        <v>0.1</v>
      </c>
      <c r="AT49" s="619">
        <f t="shared" si="15"/>
        <v>0.1</v>
      </c>
      <c r="AU49" s="619">
        <f t="shared" si="15"/>
        <v>0.1</v>
      </c>
      <c r="AV49" s="619">
        <f t="shared" si="15"/>
        <v>0.1</v>
      </c>
      <c r="AW49" s="619">
        <f t="shared" si="15"/>
        <v>0.1</v>
      </c>
      <c r="AX49" s="619">
        <f t="shared" si="15"/>
        <v>0.1</v>
      </c>
      <c r="AY49" s="619">
        <f t="shared" si="15"/>
        <v>0.1</v>
      </c>
      <c r="AZ49" s="619">
        <f t="shared" si="15"/>
        <v>0.1</v>
      </c>
      <c r="BA49" s="619">
        <f t="shared" si="15"/>
        <v>0.1</v>
      </c>
      <c r="BB49" s="619">
        <f t="shared" si="15"/>
        <v>0.1</v>
      </c>
      <c r="BC49" s="619">
        <f t="shared" si="15"/>
        <v>0.1</v>
      </c>
      <c r="BD49" s="619">
        <f t="shared" si="15"/>
        <v>0.1</v>
      </c>
      <c r="BE49" s="619">
        <f t="shared" si="15"/>
        <v>0.1</v>
      </c>
      <c r="BF49" s="619">
        <f t="shared" si="15"/>
        <v>0.1</v>
      </c>
      <c r="BG49" s="619">
        <f t="shared" si="15"/>
        <v>0.1</v>
      </c>
      <c r="BH49" s="619">
        <f t="shared" si="15"/>
        <v>0.1</v>
      </c>
      <c r="BI49" s="619"/>
    </row>
    <row r="50" spans="3:61" ht="12" customHeight="1" x14ac:dyDescent="0.2">
      <c r="F50" s="10" t="s">
        <v>12</v>
      </c>
      <c r="G50" s="620">
        <f>'1 Lighting eta and phi'!O$18</f>
        <v>0.2</v>
      </c>
      <c r="H50" s="620">
        <f>'1 Lighting eta and phi'!P$18</f>
        <v>0.2</v>
      </c>
      <c r="I50" s="620">
        <f>'1 Lighting eta and phi'!Q$18</f>
        <v>0.2</v>
      </c>
      <c r="J50" s="620">
        <f>'1 Lighting eta and phi'!R$18</f>
        <v>0.2</v>
      </c>
      <c r="K50" s="620">
        <f>'1 Lighting eta and phi'!S$18</f>
        <v>0.2</v>
      </c>
      <c r="L50" s="620">
        <f>'1 Lighting eta and phi'!T$18</f>
        <v>0.2</v>
      </c>
      <c r="M50" s="620">
        <f>'1 Lighting eta and phi'!U$18</f>
        <v>0.2</v>
      </c>
      <c r="N50" s="620">
        <f>'1 Lighting eta and phi'!V$18</f>
        <v>0.2</v>
      </c>
      <c r="O50" s="620">
        <f>'1 Lighting eta and phi'!W$18</f>
        <v>0.2</v>
      </c>
      <c r="P50" s="620">
        <f>'1 Lighting eta and phi'!X$18</f>
        <v>0.2</v>
      </c>
      <c r="Q50" s="620">
        <f>'1 Lighting eta and phi'!Y$18</f>
        <v>0.2</v>
      </c>
      <c r="R50" s="620">
        <f>'1 Lighting eta and phi'!Z$18</f>
        <v>0.2</v>
      </c>
      <c r="S50" s="620">
        <f>'1 Lighting eta and phi'!AA$18</f>
        <v>0.2</v>
      </c>
      <c r="T50" s="620">
        <f>'1 Lighting eta and phi'!AB$18</f>
        <v>0.2</v>
      </c>
      <c r="U50" s="620">
        <f>'1 Lighting eta and phi'!AC$18</f>
        <v>0.2</v>
      </c>
      <c r="V50" s="620">
        <f>'1 Lighting eta and phi'!AD$18</f>
        <v>0.2</v>
      </c>
      <c r="W50" s="620">
        <f>'1 Lighting eta and phi'!AE$18</f>
        <v>0.2</v>
      </c>
      <c r="X50" s="620">
        <f>'1 Lighting eta and phi'!AF$18</f>
        <v>0.2</v>
      </c>
      <c r="Y50" s="620">
        <f>'1 Lighting eta and phi'!AG$18</f>
        <v>0.2</v>
      </c>
      <c r="Z50" s="620">
        <f>'1 Lighting eta and phi'!AH$18</f>
        <v>0.2</v>
      </c>
      <c r="AA50" s="620">
        <f>'1 Lighting eta and phi'!AI$18</f>
        <v>0.2</v>
      </c>
      <c r="AB50" s="620">
        <f>'1 Lighting eta and phi'!AJ$18</f>
        <v>0.2</v>
      </c>
      <c r="AC50" s="620">
        <f>'1 Lighting eta and phi'!AK$18</f>
        <v>0.2</v>
      </c>
      <c r="AD50" s="620">
        <f>'1 Lighting eta and phi'!AL$18</f>
        <v>0.2</v>
      </c>
      <c r="AE50" s="620">
        <f>'1 Lighting eta and phi'!AM$18</f>
        <v>0.2</v>
      </c>
      <c r="AF50" s="620">
        <f>'1 Lighting eta and phi'!AN$18</f>
        <v>0.2</v>
      </c>
      <c r="AG50" s="620">
        <f>'1 Lighting eta and phi'!AO$18</f>
        <v>0.2</v>
      </c>
      <c r="AH50" s="620">
        <f>'1 Lighting eta and phi'!AP$18</f>
        <v>0.2</v>
      </c>
      <c r="AI50" s="620">
        <f>'1 Lighting eta and phi'!AQ$18</f>
        <v>0.2</v>
      </c>
      <c r="AJ50" s="620">
        <f>'1 Lighting eta and phi'!AR$18</f>
        <v>0.2</v>
      </c>
      <c r="AK50" s="620">
        <f>'1 Lighting eta and phi'!AS$18</f>
        <v>0.2</v>
      </c>
      <c r="AL50" s="620">
        <f>'1 Lighting eta and phi'!AT$18</f>
        <v>0.2</v>
      </c>
      <c r="AM50" s="620">
        <f>'1 Lighting eta and phi'!AU$18</f>
        <v>0.2</v>
      </c>
      <c r="AN50" s="620">
        <f>'1 Lighting eta and phi'!AV$18</f>
        <v>0.2</v>
      </c>
      <c r="AO50" s="620">
        <f>'1 Lighting eta and phi'!AW$18</f>
        <v>0.2</v>
      </c>
      <c r="AP50" s="620">
        <f>'1 Lighting eta and phi'!AX$18</f>
        <v>0.2</v>
      </c>
      <c r="AQ50" s="620">
        <f>'1 Lighting eta and phi'!AY$18</f>
        <v>0.2</v>
      </c>
      <c r="AR50" s="620">
        <f>'1 Lighting eta and phi'!AZ$18</f>
        <v>0.2</v>
      </c>
      <c r="AS50" s="620">
        <f>'1 Lighting eta and phi'!BA$18</f>
        <v>0.2</v>
      </c>
      <c r="AT50" s="620">
        <f>'1 Lighting eta and phi'!BB$18</f>
        <v>0.2</v>
      </c>
      <c r="AU50" s="620">
        <f>'1 Lighting eta and phi'!BC$18</f>
        <v>0.2</v>
      </c>
      <c r="AV50" s="620">
        <f>'1 Lighting eta and phi'!BD$18</f>
        <v>0.2</v>
      </c>
      <c r="AW50" s="620">
        <f>'1 Lighting eta and phi'!BE$18</f>
        <v>0.2</v>
      </c>
      <c r="AX50" s="620">
        <f>'1 Lighting eta and phi'!BF$18</f>
        <v>0.2</v>
      </c>
      <c r="AY50" s="620">
        <f>'1 Lighting eta and phi'!BG$18</f>
        <v>0.2</v>
      </c>
      <c r="AZ50" s="620">
        <f>'1 Lighting eta and phi'!BH$18</f>
        <v>0.2</v>
      </c>
      <c r="BA50" s="620">
        <f>'1 Lighting eta and phi'!BI$18</f>
        <v>0.2</v>
      </c>
      <c r="BB50" s="620">
        <f>'1 Lighting eta and phi'!BJ$18</f>
        <v>0.2</v>
      </c>
      <c r="BC50" s="620">
        <f>'1 Lighting eta and phi'!BK$18</f>
        <v>0.2</v>
      </c>
      <c r="BD50" s="620">
        <f>'1 Lighting eta and phi'!BL$18</f>
        <v>0.2</v>
      </c>
      <c r="BE50" s="620">
        <f>'1 Lighting eta and phi'!BM$18</f>
        <v>0.2</v>
      </c>
      <c r="BF50" s="620">
        <f>'1 Lighting eta and phi'!BN$18</f>
        <v>0.2</v>
      </c>
      <c r="BG50" s="620">
        <f>'1 Lighting eta and phi'!BO$18</f>
        <v>0.2</v>
      </c>
      <c r="BH50" s="620">
        <f>'1 Lighting eta and phi'!BP$18</f>
        <v>0.2</v>
      </c>
      <c r="BI50" s="619"/>
    </row>
    <row r="51" spans="3:61" ht="12" customHeight="1" x14ac:dyDescent="0.2">
      <c r="F51" s="10" t="s">
        <v>836</v>
      </c>
      <c r="G51" s="10" t="s">
        <v>833</v>
      </c>
      <c r="H51" s="10" t="s">
        <v>833</v>
      </c>
      <c r="I51" s="10" t="s">
        <v>833</v>
      </c>
      <c r="J51" s="10" t="s">
        <v>833</v>
      </c>
      <c r="K51" s="10" t="s">
        <v>833</v>
      </c>
      <c r="L51" s="10" t="s">
        <v>833</v>
      </c>
      <c r="M51" s="10" t="s">
        <v>833</v>
      </c>
      <c r="N51" s="10" t="s">
        <v>833</v>
      </c>
      <c r="O51" s="10" t="s">
        <v>833</v>
      </c>
      <c r="P51" s="10" t="s">
        <v>833</v>
      </c>
      <c r="Q51" s="10" t="s">
        <v>833</v>
      </c>
      <c r="R51" s="10" t="s">
        <v>833</v>
      </c>
      <c r="S51" s="10" t="s">
        <v>833</v>
      </c>
      <c r="T51" s="10" t="s">
        <v>833</v>
      </c>
      <c r="U51" s="10" t="s">
        <v>833</v>
      </c>
      <c r="V51" s="10" t="s">
        <v>833</v>
      </c>
      <c r="W51" s="10" t="s">
        <v>833</v>
      </c>
      <c r="X51" s="10" t="s">
        <v>833</v>
      </c>
      <c r="Y51" s="10" t="s">
        <v>833</v>
      </c>
      <c r="Z51" s="10" t="s">
        <v>833</v>
      </c>
      <c r="AA51" s="10" t="s">
        <v>833</v>
      </c>
      <c r="AB51" s="10" t="s">
        <v>833</v>
      </c>
      <c r="AC51" s="10" t="s">
        <v>833</v>
      </c>
      <c r="AD51" s="10" t="s">
        <v>833</v>
      </c>
      <c r="AE51" s="10" t="s">
        <v>833</v>
      </c>
      <c r="AF51" s="10" t="s">
        <v>833</v>
      </c>
      <c r="AG51" s="10" t="s">
        <v>833</v>
      </c>
      <c r="AH51" s="10" t="s">
        <v>833</v>
      </c>
      <c r="AI51" s="10" t="s">
        <v>833</v>
      </c>
      <c r="AJ51" s="10" t="s">
        <v>833</v>
      </c>
      <c r="AK51" s="10" t="s">
        <v>833</v>
      </c>
      <c r="AL51" s="10" t="s">
        <v>833</v>
      </c>
      <c r="AM51" s="10" t="s">
        <v>833</v>
      </c>
      <c r="AN51" s="10" t="s">
        <v>833</v>
      </c>
      <c r="AO51" s="10" t="s">
        <v>833</v>
      </c>
      <c r="AP51" s="10" t="s">
        <v>833</v>
      </c>
      <c r="AQ51" s="10" t="s">
        <v>833</v>
      </c>
      <c r="AR51" s="10" t="s">
        <v>833</v>
      </c>
      <c r="AS51" s="10" t="s">
        <v>833</v>
      </c>
      <c r="AT51" s="10" t="s">
        <v>833</v>
      </c>
      <c r="AU51" s="10" t="s">
        <v>833</v>
      </c>
      <c r="AV51" s="10" t="s">
        <v>833</v>
      </c>
      <c r="AW51" s="10" t="s">
        <v>833</v>
      </c>
      <c r="AX51" s="10" t="s">
        <v>833</v>
      </c>
      <c r="AY51" s="10" t="s">
        <v>833</v>
      </c>
      <c r="AZ51" s="10" t="s">
        <v>833</v>
      </c>
      <c r="BA51" s="10" t="s">
        <v>833</v>
      </c>
      <c r="BB51" s="10" t="s">
        <v>833</v>
      </c>
      <c r="BC51" s="10" t="s">
        <v>833</v>
      </c>
      <c r="BD51" s="10" t="s">
        <v>833</v>
      </c>
      <c r="BE51" s="10" t="s">
        <v>833</v>
      </c>
      <c r="BF51" s="10" t="s">
        <v>833</v>
      </c>
      <c r="BG51" s="10" t="s">
        <v>833</v>
      </c>
      <c r="BH51" s="10" t="s">
        <v>833</v>
      </c>
    </row>
    <row r="52" spans="3:61" ht="12" customHeight="1" x14ac:dyDescent="0.2">
      <c r="F52" s="10" t="s">
        <v>13</v>
      </c>
      <c r="G52" s="622">
        <f>'1 Lighting eta and phi'!O$19</f>
        <v>0.10453879941434846</v>
      </c>
      <c r="H52" s="622">
        <f>'1 Lighting eta and phi'!P$19</f>
        <v>0.10650073206442166</v>
      </c>
      <c r="I52" s="622">
        <f>'1 Lighting eta and phi'!Q$19</f>
        <v>0.10846266471449487</v>
      </c>
      <c r="J52" s="622">
        <f>'1 Lighting eta and phi'!R$19</f>
        <v>0.11042459736456807</v>
      </c>
      <c r="K52" s="622">
        <f>'1 Lighting eta and phi'!S$19</f>
        <v>0.11238653001464129</v>
      </c>
      <c r="L52" s="622">
        <f>'1 Lighting eta and phi'!T$19</f>
        <v>0.11434846266471449</v>
      </c>
      <c r="M52" s="622">
        <f>'1 Lighting eta and phi'!U$19</f>
        <v>0.11631039531478769</v>
      </c>
      <c r="N52" s="622">
        <f>'1 Lighting eta and phi'!V$19</f>
        <v>0.1182723279648609</v>
      </c>
      <c r="O52" s="622">
        <f>'1 Lighting eta and phi'!W$19</f>
        <v>0.12023426061493411</v>
      </c>
      <c r="P52" s="622">
        <f>'1 Lighting eta and phi'!X$19</f>
        <v>0.12219619326500732</v>
      </c>
      <c r="Q52" s="622">
        <f>'1 Lighting eta and phi'!Y$19</f>
        <v>0.12415812591508052</v>
      </c>
      <c r="R52" s="622">
        <f>'1 Lighting eta and phi'!Z$19</f>
        <v>0.12612005856515374</v>
      </c>
      <c r="S52" s="622">
        <f>'1 Lighting eta and phi'!AA$19</f>
        <v>0.12808199121522693</v>
      </c>
      <c r="T52" s="622">
        <f>'1 Lighting eta and phi'!AB$19</f>
        <v>0.13004392386530014</v>
      </c>
      <c r="U52" s="622">
        <f>'1 Lighting eta and phi'!AC$19</f>
        <v>0.13200585651537333</v>
      </c>
      <c r="V52" s="622">
        <f>'1 Lighting eta and phi'!AD$19</f>
        <v>0.13396778916544655</v>
      </c>
      <c r="W52" s="622">
        <f>'1 Lighting eta and phi'!AE$19</f>
        <v>0.13592972181551977</v>
      </c>
      <c r="X52" s="622">
        <f>'1 Lighting eta and phi'!AF$19</f>
        <v>0.13789165446559296</v>
      </c>
      <c r="Y52" s="622">
        <f>'1 Lighting eta and phi'!AG$19</f>
        <v>0.13985358711566617</v>
      </c>
      <c r="Z52" s="622">
        <f>'1 Lighting eta and phi'!AH$19</f>
        <v>0.14181551976573939</v>
      </c>
      <c r="AA52" s="622">
        <f>'1 Lighting eta and phi'!AI$19</f>
        <v>0.14377745241581258</v>
      </c>
      <c r="AB52" s="622">
        <f>'1 Lighting eta and phi'!AJ$19</f>
        <v>0.1457393850658858</v>
      </c>
      <c r="AC52" s="622">
        <f>'1 Lighting eta and phi'!AK$19</f>
        <v>0.14770131771595901</v>
      </c>
      <c r="AD52" s="622">
        <f>'1 Lighting eta and phi'!AL$19</f>
        <v>0.14966325036603223</v>
      </c>
      <c r="AE52" s="622">
        <f>'1 Lighting eta and phi'!AM$19</f>
        <v>0.15162518301610542</v>
      </c>
      <c r="AF52" s="622">
        <f>'1 Lighting eta and phi'!AN$19</f>
        <v>0.15358711566617861</v>
      </c>
      <c r="AG52" s="622">
        <f>'1 Lighting eta and phi'!AO$19</f>
        <v>0.1555490483162518</v>
      </c>
      <c r="AH52" s="622">
        <f>'1 Lighting eta and phi'!AP$19</f>
        <v>0.15751098096632501</v>
      </c>
      <c r="AI52" s="622">
        <f>'1 Lighting eta and phi'!AQ$19</f>
        <v>0.15947291361639823</v>
      </c>
      <c r="AJ52" s="622">
        <f>'1 Lighting eta and phi'!AR$19</f>
        <v>0.16143484626647142</v>
      </c>
      <c r="AK52" s="622">
        <f>'1 Lighting eta and phi'!AS$19</f>
        <v>0.16339677891654464</v>
      </c>
      <c r="AL52" s="622">
        <f>'1 Lighting eta and phi'!AT$19</f>
        <v>0.16535871156661788</v>
      </c>
      <c r="AM52" s="622">
        <f>'1 Lighting eta and phi'!AU$19</f>
        <v>0.16732064421669107</v>
      </c>
      <c r="AN52" s="622">
        <f>'1 Lighting eta and phi'!AV$19</f>
        <v>0.16928257686676429</v>
      </c>
      <c r="AO52" s="622">
        <f>'1 Lighting eta and phi'!AW$19</f>
        <v>0.17124450951683748</v>
      </c>
      <c r="AP52" s="622">
        <f>'1 Lighting eta and phi'!AX$19</f>
        <v>0.17320644216691067</v>
      </c>
      <c r="AQ52" s="622">
        <f>'1 Lighting eta and phi'!AY$19</f>
        <v>0.17516837481698389</v>
      </c>
      <c r="AR52" s="622">
        <f>'1 Lighting eta and phi'!AZ$19</f>
        <v>0.17713030746705707</v>
      </c>
      <c r="AS52" s="622">
        <f>'1 Lighting eta and phi'!BA$19</f>
        <v>0.17909224011713029</v>
      </c>
      <c r="AT52" s="622">
        <f>'1 Lighting eta and phi'!BB$19</f>
        <v>0.18105417276720348</v>
      </c>
      <c r="AU52" s="622">
        <f>'1 Lighting eta and phi'!BC$19</f>
        <v>0.18301610541727673</v>
      </c>
      <c r="AV52" s="622">
        <f>'1 Lighting eta and phi'!BD$19</f>
        <v>0.18497803806734991</v>
      </c>
      <c r="AW52" s="622">
        <f>'1 Lighting eta and phi'!BE$19</f>
        <v>0.18693997071742313</v>
      </c>
      <c r="AX52" s="622">
        <f>'1 Lighting eta and phi'!BF$19</f>
        <v>0.18890190336749635</v>
      </c>
      <c r="AY52" s="622">
        <f>'1 Lighting eta and phi'!BG$19</f>
        <v>0.19086383601756954</v>
      </c>
      <c r="AZ52" s="622">
        <f>'1 Lighting eta and phi'!BH$19</f>
        <v>0.19282576866764276</v>
      </c>
      <c r="BA52" s="622">
        <f>'1 Lighting eta and phi'!BI$19</f>
        <v>0.194787701317716</v>
      </c>
      <c r="BB52" s="622">
        <f>'1 Lighting eta and phi'!BJ$19</f>
        <v>0.19674963396778913</v>
      </c>
      <c r="BC52" s="622">
        <f>'1 Lighting eta and phi'!BK$19</f>
        <v>0.19871156661786232</v>
      </c>
      <c r="BD52" s="622">
        <f>'1 Lighting eta and phi'!BL$19</f>
        <v>0.20067349926793557</v>
      </c>
      <c r="BE52" s="622">
        <f>'1 Lighting eta and phi'!BM$19</f>
        <v>0.20263543191800878</v>
      </c>
      <c r="BF52" s="622">
        <f>'1 Lighting eta and phi'!BN$19</f>
        <v>0.20459736456808197</v>
      </c>
      <c r="BG52" s="622">
        <f>'1 Lighting eta and phi'!BO$19</f>
        <v>0.20655929721815519</v>
      </c>
      <c r="BH52" s="622">
        <f>'1 Lighting eta and phi'!BP$19</f>
        <v>0.20852122986822841</v>
      </c>
      <c r="BI52" s="622"/>
    </row>
    <row r="53" spans="3:61" ht="12" customHeight="1" x14ac:dyDescent="0.2">
      <c r="C53" s="10" t="s">
        <v>838</v>
      </c>
      <c r="D53" s="10" t="s">
        <v>429</v>
      </c>
      <c r="E53" s="10" t="str">
        <f>D235</f>
        <v>passenger transport (electrified rail)</v>
      </c>
      <c r="F53" s="10" t="s">
        <v>91</v>
      </c>
      <c r="G53" s="10" t="s">
        <v>839</v>
      </c>
      <c r="H53" s="10" t="s">
        <v>839</v>
      </c>
      <c r="I53" s="10" t="s">
        <v>839</v>
      </c>
      <c r="J53" s="10" t="s">
        <v>839</v>
      </c>
      <c r="K53" s="10" t="s">
        <v>839</v>
      </c>
      <c r="L53" s="10" t="s">
        <v>839</v>
      </c>
      <c r="M53" s="10" t="s">
        <v>839</v>
      </c>
      <c r="N53" s="10" t="s">
        <v>839</v>
      </c>
      <c r="O53" s="10" t="s">
        <v>839</v>
      </c>
      <c r="P53" s="10" t="s">
        <v>839</v>
      </c>
      <c r="Q53" s="10" t="s">
        <v>839</v>
      </c>
      <c r="R53" s="10" t="s">
        <v>839</v>
      </c>
      <c r="S53" s="10" t="s">
        <v>839</v>
      </c>
      <c r="T53" s="10" t="s">
        <v>839</v>
      </c>
      <c r="U53" s="10" t="s">
        <v>839</v>
      </c>
      <c r="V53" s="10" t="s">
        <v>839</v>
      </c>
      <c r="W53" s="10" t="s">
        <v>839</v>
      </c>
      <c r="X53" s="10" t="s">
        <v>839</v>
      </c>
      <c r="Y53" s="10" t="s">
        <v>839</v>
      </c>
      <c r="Z53" s="10" t="s">
        <v>839</v>
      </c>
      <c r="AA53" s="10" t="s">
        <v>839</v>
      </c>
      <c r="AB53" s="10" t="s">
        <v>839</v>
      </c>
      <c r="AC53" s="10" t="s">
        <v>839</v>
      </c>
      <c r="AD53" s="10" t="s">
        <v>839</v>
      </c>
      <c r="AE53" s="10" t="s">
        <v>839</v>
      </c>
      <c r="AF53" s="10" t="s">
        <v>839</v>
      </c>
      <c r="AG53" s="10" t="s">
        <v>839</v>
      </c>
      <c r="AH53" s="10" t="s">
        <v>839</v>
      </c>
      <c r="AI53" s="10" t="s">
        <v>839</v>
      </c>
      <c r="AJ53" s="10" t="s">
        <v>839</v>
      </c>
      <c r="AK53" s="10" t="s">
        <v>839</v>
      </c>
      <c r="AL53" s="10" t="s">
        <v>839</v>
      </c>
      <c r="AM53" s="10" t="s">
        <v>839</v>
      </c>
      <c r="AN53" s="10" t="s">
        <v>839</v>
      </c>
      <c r="AO53" s="10" t="s">
        <v>839</v>
      </c>
      <c r="AP53" s="10" t="s">
        <v>839</v>
      </c>
      <c r="AQ53" s="10" t="s">
        <v>839</v>
      </c>
      <c r="AR53" s="10" t="s">
        <v>839</v>
      </c>
      <c r="AS53" s="10" t="s">
        <v>839</v>
      </c>
      <c r="AT53" s="10" t="s">
        <v>839</v>
      </c>
      <c r="AU53" s="10" t="s">
        <v>839</v>
      </c>
      <c r="AV53" s="10" t="s">
        <v>839</v>
      </c>
      <c r="AW53" s="10" t="s">
        <v>839</v>
      </c>
      <c r="AX53" s="10" t="s">
        <v>839</v>
      </c>
      <c r="AY53" s="10" t="s">
        <v>839</v>
      </c>
      <c r="AZ53" s="10" t="s">
        <v>839</v>
      </c>
      <c r="BA53" s="10" t="s">
        <v>839</v>
      </c>
      <c r="BB53" s="10" t="s">
        <v>839</v>
      </c>
      <c r="BC53" s="10" t="s">
        <v>839</v>
      </c>
      <c r="BD53" s="10" t="s">
        <v>839</v>
      </c>
      <c r="BE53" s="10" t="s">
        <v>839</v>
      </c>
      <c r="BF53" s="10" t="s">
        <v>839</v>
      </c>
      <c r="BG53" s="10" t="s">
        <v>839</v>
      </c>
      <c r="BH53" s="10" t="s">
        <v>839</v>
      </c>
      <c r="BI53" s="619"/>
    </row>
    <row r="54" spans="3:61" ht="12" customHeight="1" x14ac:dyDescent="0.2">
      <c r="F54" s="10" t="s">
        <v>11</v>
      </c>
      <c r="G54" s="619">
        <f t="shared" ref="G54:AL54" si="16">$E$235</f>
        <v>1</v>
      </c>
      <c r="H54" s="619">
        <f t="shared" si="16"/>
        <v>1</v>
      </c>
      <c r="I54" s="619">
        <f t="shared" si="16"/>
        <v>1</v>
      </c>
      <c r="J54" s="619">
        <f t="shared" si="16"/>
        <v>1</v>
      </c>
      <c r="K54" s="619">
        <f t="shared" si="16"/>
        <v>1</v>
      </c>
      <c r="L54" s="619">
        <f t="shared" si="16"/>
        <v>1</v>
      </c>
      <c r="M54" s="619">
        <f t="shared" si="16"/>
        <v>1</v>
      </c>
      <c r="N54" s="619">
        <f t="shared" si="16"/>
        <v>1</v>
      </c>
      <c r="O54" s="619">
        <f t="shared" si="16"/>
        <v>1</v>
      </c>
      <c r="P54" s="619">
        <f t="shared" si="16"/>
        <v>1</v>
      </c>
      <c r="Q54" s="619">
        <f t="shared" si="16"/>
        <v>1</v>
      </c>
      <c r="R54" s="619">
        <f t="shared" si="16"/>
        <v>1</v>
      </c>
      <c r="S54" s="619">
        <f t="shared" si="16"/>
        <v>1</v>
      </c>
      <c r="T54" s="619">
        <f t="shared" si="16"/>
        <v>1</v>
      </c>
      <c r="U54" s="619">
        <f t="shared" si="16"/>
        <v>1</v>
      </c>
      <c r="V54" s="619">
        <f t="shared" si="16"/>
        <v>1</v>
      </c>
      <c r="W54" s="619">
        <f t="shared" si="16"/>
        <v>1</v>
      </c>
      <c r="X54" s="619">
        <f t="shared" si="16"/>
        <v>1</v>
      </c>
      <c r="Y54" s="619">
        <f t="shared" si="16"/>
        <v>1</v>
      </c>
      <c r="Z54" s="619">
        <f t="shared" si="16"/>
        <v>1</v>
      </c>
      <c r="AA54" s="619">
        <f t="shared" si="16"/>
        <v>1</v>
      </c>
      <c r="AB54" s="619">
        <f t="shared" si="16"/>
        <v>1</v>
      </c>
      <c r="AC54" s="619">
        <f t="shared" si="16"/>
        <v>1</v>
      </c>
      <c r="AD54" s="619">
        <f t="shared" si="16"/>
        <v>1</v>
      </c>
      <c r="AE54" s="619">
        <f t="shared" si="16"/>
        <v>1</v>
      </c>
      <c r="AF54" s="619">
        <f t="shared" si="16"/>
        <v>1</v>
      </c>
      <c r="AG54" s="619">
        <f t="shared" si="16"/>
        <v>1</v>
      </c>
      <c r="AH54" s="619">
        <f t="shared" si="16"/>
        <v>1</v>
      </c>
      <c r="AI54" s="619">
        <f t="shared" si="16"/>
        <v>1</v>
      </c>
      <c r="AJ54" s="619">
        <f t="shared" si="16"/>
        <v>1</v>
      </c>
      <c r="AK54" s="619">
        <f t="shared" si="16"/>
        <v>1</v>
      </c>
      <c r="AL54" s="619">
        <f t="shared" si="16"/>
        <v>1</v>
      </c>
      <c r="AM54" s="619">
        <f t="shared" ref="AM54:BH54" si="17">$E$235</f>
        <v>1</v>
      </c>
      <c r="AN54" s="619">
        <f t="shared" si="17"/>
        <v>1</v>
      </c>
      <c r="AO54" s="619">
        <f t="shared" si="17"/>
        <v>1</v>
      </c>
      <c r="AP54" s="619">
        <f t="shared" si="17"/>
        <v>1</v>
      </c>
      <c r="AQ54" s="619">
        <f t="shared" si="17"/>
        <v>1</v>
      </c>
      <c r="AR54" s="619">
        <f t="shared" si="17"/>
        <v>1</v>
      </c>
      <c r="AS54" s="619">
        <f t="shared" si="17"/>
        <v>1</v>
      </c>
      <c r="AT54" s="619">
        <f t="shared" si="17"/>
        <v>1</v>
      </c>
      <c r="AU54" s="619">
        <f t="shared" si="17"/>
        <v>1</v>
      </c>
      <c r="AV54" s="619">
        <f t="shared" si="17"/>
        <v>1</v>
      </c>
      <c r="AW54" s="619">
        <f t="shared" si="17"/>
        <v>1</v>
      </c>
      <c r="AX54" s="619">
        <f t="shared" si="17"/>
        <v>1</v>
      </c>
      <c r="AY54" s="619">
        <f t="shared" si="17"/>
        <v>1</v>
      </c>
      <c r="AZ54" s="619">
        <f t="shared" si="17"/>
        <v>1</v>
      </c>
      <c r="BA54" s="619">
        <f t="shared" si="17"/>
        <v>1</v>
      </c>
      <c r="BB54" s="619">
        <f t="shared" si="17"/>
        <v>1</v>
      </c>
      <c r="BC54" s="619">
        <f t="shared" si="17"/>
        <v>1</v>
      </c>
      <c r="BD54" s="619">
        <f t="shared" si="17"/>
        <v>1</v>
      </c>
      <c r="BE54" s="619">
        <f t="shared" si="17"/>
        <v>1</v>
      </c>
      <c r="BF54" s="619">
        <f t="shared" si="17"/>
        <v>1</v>
      </c>
      <c r="BG54" s="619">
        <f t="shared" si="17"/>
        <v>1</v>
      </c>
      <c r="BH54" s="619">
        <f t="shared" si="17"/>
        <v>1</v>
      </c>
      <c r="BI54" s="619"/>
    </row>
    <row r="55" spans="3:61" ht="12" customHeight="1" x14ac:dyDescent="0.2">
      <c r="F55" s="10" t="s">
        <v>12</v>
      </c>
      <c r="G55" s="621">
        <f>'2 MD eta and phi'!F17</f>
        <v>0.14067342903816815</v>
      </c>
      <c r="H55" s="621">
        <f>'2 MD eta and phi'!G17</f>
        <v>0.14067342903816815</v>
      </c>
      <c r="I55" s="621">
        <f>'2 MD eta and phi'!H17</f>
        <v>0.14067342903816815</v>
      </c>
      <c r="J55" s="621">
        <f>'2 MD eta and phi'!I17</f>
        <v>0.14067342903816815</v>
      </c>
      <c r="K55" s="621">
        <f>'2 MD eta and phi'!J17</f>
        <v>0.14067342903816815</v>
      </c>
      <c r="L55" s="621">
        <f>'2 MD eta and phi'!K17</f>
        <v>0.14067342903816815</v>
      </c>
      <c r="M55" s="621">
        <f>'2 MD eta and phi'!L17</f>
        <v>0.14067342903816815</v>
      </c>
      <c r="N55" s="621">
        <f>'2 MD eta and phi'!M17</f>
        <v>0.14067342903816815</v>
      </c>
      <c r="O55" s="621">
        <f>'2 MD eta and phi'!N17</f>
        <v>0.14067342903816815</v>
      </c>
      <c r="P55" s="621">
        <f>'2 MD eta and phi'!O17</f>
        <v>0.14067342903816815</v>
      </c>
      <c r="Q55" s="621">
        <f>'2 MD eta and phi'!P17</f>
        <v>0.14067342903816815</v>
      </c>
      <c r="R55" s="621">
        <f>'2 MD eta and phi'!Q17</f>
        <v>0.14067342903816815</v>
      </c>
      <c r="S55" s="621">
        <f>'2 MD eta and phi'!R17</f>
        <v>0.14067342903816815</v>
      </c>
      <c r="T55" s="621">
        <f>'2 MD eta and phi'!S17</f>
        <v>0.14067342903816815</v>
      </c>
      <c r="U55" s="621">
        <f>'2 MD eta and phi'!T17</f>
        <v>0.14067342903816815</v>
      </c>
      <c r="V55" s="621">
        <f>'2 MD eta and phi'!U17</f>
        <v>0.14067342903816815</v>
      </c>
      <c r="W55" s="621">
        <f>'2 MD eta and phi'!V17</f>
        <v>0.14067342903816815</v>
      </c>
      <c r="X55" s="621">
        <f>'2 MD eta and phi'!W17</f>
        <v>0.14067342903816815</v>
      </c>
      <c r="Y55" s="621">
        <f>'2 MD eta and phi'!X17</f>
        <v>0.14067342903816815</v>
      </c>
      <c r="Z55" s="621">
        <f>'2 MD eta and phi'!Y17</f>
        <v>0.14067342903816815</v>
      </c>
      <c r="AA55" s="621">
        <f>'2 MD eta and phi'!Z17</f>
        <v>0.14067342903816815</v>
      </c>
      <c r="AB55" s="621">
        <f>'2 MD eta and phi'!AA17</f>
        <v>0.14067342903816815</v>
      </c>
      <c r="AC55" s="621">
        <f>'2 MD eta and phi'!AB17</f>
        <v>0.14067342903816815</v>
      </c>
      <c r="AD55" s="621">
        <f>'2 MD eta and phi'!AC17</f>
        <v>0.14875486201991733</v>
      </c>
      <c r="AE55" s="621">
        <f>'2 MD eta and phi'!AD17</f>
        <v>0.14994570420800907</v>
      </c>
      <c r="AF55" s="621">
        <f>'2 MD eta and phi'!AE17</f>
        <v>0.1473020071751531</v>
      </c>
      <c r="AG55" s="621">
        <f>'2 MD eta and phi'!AF17</f>
        <v>0.14533018122917646</v>
      </c>
      <c r="AH55" s="621">
        <f>'2 MD eta and phi'!AG17</f>
        <v>0.14429079291469457</v>
      </c>
      <c r="AI55" s="621">
        <f>'2 MD eta and phi'!AH17</f>
        <v>0.13780336158536646</v>
      </c>
      <c r="AJ55" s="621">
        <f>'2 MD eta and phi'!AI17</f>
        <v>0.14087022922868508</v>
      </c>
      <c r="AK55" s="621">
        <f>'2 MD eta and phi'!AJ17</f>
        <v>0.1408689353447411</v>
      </c>
      <c r="AL55" s="621">
        <f>'2 MD eta and phi'!AK17</f>
        <v>0.13924177901329565</v>
      </c>
      <c r="AM55" s="621">
        <f>'2 MD eta and phi'!AL17</f>
        <v>0.13520489746265579</v>
      </c>
      <c r="AN55" s="621">
        <f>'2 MD eta and phi'!AM17</f>
        <v>0.13477868175656751</v>
      </c>
      <c r="AO55" s="621">
        <f>'2 MD eta and phi'!AN17</f>
        <v>0.13548898890985858</v>
      </c>
      <c r="AP55" s="621">
        <f>'2 MD eta and phi'!AO17</f>
        <v>0.13833839862658695</v>
      </c>
      <c r="AQ55" s="621">
        <f>'2 MD eta and phi'!AP17</f>
        <v>0.13867262241339623</v>
      </c>
      <c r="AR55" s="621">
        <f>'2 MD eta and phi'!AQ17</f>
        <v>0.13951502336387775</v>
      </c>
      <c r="AS55" s="621">
        <f>'2 MD eta and phi'!AR17</f>
        <v>0.1373342696531987</v>
      </c>
      <c r="AT55" s="621">
        <f>'2 MD eta and phi'!AS17</f>
        <v>0.14042042959180978</v>
      </c>
      <c r="AU55" s="621">
        <f>'2 MD eta and phi'!AT17</f>
        <v>0.14028724368293216</v>
      </c>
      <c r="AV55" s="621">
        <f>'2 MD eta and phi'!AU17</f>
        <v>0.13828631051869184</v>
      </c>
      <c r="AW55" s="621">
        <f>'2 MD eta and phi'!AV17</f>
        <v>0.14094277514575557</v>
      </c>
      <c r="AX55" s="621">
        <f>'2 MD eta and phi'!AW17</f>
        <v>0.13902489025628528</v>
      </c>
      <c r="AY55" s="621">
        <f>'2 MD eta and phi'!AX17</f>
        <v>0.13857425297936005</v>
      </c>
      <c r="AZ55" s="621">
        <f>'2 MD eta and phi'!AY17</f>
        <v>0.13869497108577583</v>
      </c>
      <c r="BA55" s="621">
        <f>'2 MD eta and phi'!AZ17</f>
        <v>0.14084822448615891</v>
      </c>
      <c r="BB55" s="621">
        <f>'2 MD eta and phi'!BA17</f>
        <v>0.14805377947046888</v>
      </c>
      <c r="BC55" s="621">
        <f>'2 MD eta and phi'!BB17</f>
        <v>0.15470203399534158</v>
      </c>
      <c r="BD55" s="621">
        <f>'2 MD eta and phi'!BC17</f>
        <v>0.15318407760950703</v>
      </c>
      <c r="BE55" s="621">
        <f>'2 MD eta and phi'!BD17</f>
        <v>0.15067459507451894</v>
      </c>
      <c r="BF55" s="621">
        <f>'2 MD eta and phi'!BE17</f>
        <v>0.152786375351601</v>
      </c>
      <c r="BG55" s="621">
        <f>'2 MD eta and phi'!BF17</f>
        <v>0.15122068188183213</v>
      </c>
      <c r="BH55" s="621">
        <f>'2 MD eta and phi'!BG17</f>
        <v>0.15317071089975201</v>
      </c>
      <c r="BI55" s="619"/>
    </row>
    <row r="56" spans="3:61" ht="12" customHeight="1" x14ac:dyDescent="0.2">
      <c r="F56" s="10" t="s">
        <v>376</v>
      </c>
      <c r="G56" s="619" t="s">
        <v>70</v>
      </c>
      <c r="H56" s="619" t="s">
        <v>70</v>
      </c>
      <c r="I56" s="619" t="s">
        <v>70</v>
      </c>
      <c r="J56" s="619" t="s">
        <v>70</v>
      </c>
      <c r="K56" s="619" t="s">
        <v>70</v>
      </c>
      <c r="L56" s="619" t="s">
        <v>70</v>
      </c>
      <c r="M56" s="619" t="s">
        <v>70</v>
      </c>
      <c r="N56" s="619" t="s">
        <v>70</v>
      </c>
      <c r="O56" s="619" t="s">
        <v>70</v>
      </c>
      <c r="P56" s="619" t="s">
        <v>70</v>
      </c>
      <c r="Q56" s="619" t="s">
        <v>70</v>
      </c>
      <c r="R56" s="619" t="s">
        <v>70</v>
      </c>
      <c r="S56" s="619" t="s">
        <v>70</v>
      </c>
      <c r="T56" s="619" t="s">
        <v>70</v>
      </c>
      <c r="U56" s="619" t="s">
        <v>70</v>
      </c>
      <c r="V56" s="619" t="s">
        <v>70</v>
      </c>
      <c r="W56" s="619" t="s">
        <v>70</v>
      </c>
      <c r="X56" s="619" t="s">
        <v>70</v>
      </c>
      <c r="Y56" s="619" t="s">
        <v>70</v>
      </c>
      <c r="Z56" s="619" t="s">
        <v>70</v>
      </c>
      <c r="AA56" s="619" t="s">
        <v>70</v>
      </c>
      <c r="AB56" s="619" t="s">
        <v>70</v>
      </c>
      <c r="AC56" s="619" t="s">
        <v>70</v>
      </c>
      <c r="AD56" s="619" t="s">
        <v>70</v>
      </c>
      <c r="AE56" s="619" t="s">
        <v>70</v>
      </c>
      <c r="AF56" s="619" t="s">
        <v>70</v>
      </c>
      <c r="AG56" s="619" t="s">
        <v>70</v>
      </c>
      <c r="AH56" s="619" t="s">
        <v>70</v>
      </c>
      <c r="AI56" s="619" t="s">
        <v>70</v>
      </c>
      <c r="AJ56" s="619" t="s">
        <v>70</v>
      </c>
      <c r="AK56" s="619" t="s">
        <v>70</v>
      </c>
      <c r="AL56" s="619" t="s">
        <v>70</v>
      </c>
      <c r="AM56" s="619" t="s">
        <v>70</v>
      </c>
      <c r="AN56" s="619" t="s">
        <v>70</v>
      </c>
      <c r="AO56" s="619" t="s">
        <v>70</v>
      </c>
      <c r="AP56" s="619" t="s">
        <v>70</v>
      </c>
      <c r="AQ56" s="619" t="s">
        <v>70</v>
      </c>
      <c r="AR56" s="619" t="s">
        <v>70</v>
      </c>
      <c r="AS56" s="619" t="s">
        <v>70</v>
      </c>
      <c r="AT56" s="619" t="s">
        <v>70</v>
      </c>
      <c r="AU56" s="619" t="s">
        <v>70</v>
      </c>
      <c r="AV56" s="619" t="s">
        <v>70</v>
      </c>
      <c r="AW56" s="619" t="s">
        <v>70</v>
      </c>
      <c r="AX56" s="619" t="s">
        <v>70</v>
      </c>
      <c r="AY56" s="619" t="s">
        <v>70</v>
      </c>
      <c r="AZ56" s="619" t="s">
        <v>70</v>
      </c>
      <c r="BA56" s="619" t="s">
        <v>70</v>
      </c>
      <c r="BB56" s="619" t="s">
        <v>70</v>
      </c>
      <c r="BC56" s="619" t="s">
        <v>70</v>
      </c>
      <c r="BD56" s="619" t="s">
        <v>70</v>
      </c>
      <c r="BE56" s="619" t="s">
        <v>70</v>
      </c>
      <c r="BF56" s="619" t="s">
        <v>70</v>
      </c>
      <c r="BG56" s="619" t="s">
        <v>70</v>
      </c>
      <c r="BH56" s="619" t="s">
        <v>70</v>
      </c>
      <c r="BI56" s="619"/>
    </row>
    <row r="57" spans="3:61" ht="12" customHeight="1" x14ac:dyDescent="0.2">
      <c r="F57" s="10" t="s">
        <v>13</v>
      </c>
      <c r="G57" s="623">
        <f>1</f>
        <v>1</v>
      </c>
      <c r="H57" s="623">
        <f>1</f>
        <v>1</v>
      </c>
      <c r="I57" s="623">
        <f>1</f>
        <v>1</v>
      </c>
      <c r="J57" s="623">
        <f>1</f>
        <v>1</v>
      </c>
      <c r="K57" s="623">
        <f>1</f>
        <v>1</v>
      </c>
      <c r="L57" s="623">
        <f>1</f>
        <v>1</v>
      </c>
      <c r="M57" s="623">
        <f>1</f>
        <v>1</v>
      </c>
      <c r="N57" s="623">
        <f>1</f>
        <v>1</v>
      </c>
      <c r="O57" s="623">
        <f>1</f>
        <v>1</v>
      </c>
      <c r="P57" s="623">
        <f>1</f>
        <v>1</v>
      </c>
      <c r="Q57" s="623">
        <f>1</f>
        <v>1</v>
      </c>
      <c r="R57" s="623">
        <f>1</f>
        <v>1</v>
      </c>
      <c r="S57" s="623">
        <f>1</f>
        <v>1</v>
      </c>
      <c r="T57" s="623">
        <f>1</f>
        <v>1</v>
      </c>
      <c r="U57" s="623">
        <f>1</f>
        <v>1</v>
      </c>
      <c r="V57" s="623">
        <f>1</f>
        <v>1</v>
      </c>
      <c r="W57" s="623">
        <f>1</f>
        <v>1</v>
      </c>
      <c r="X57" s="623">
        <f>1</f>
        <v>1</v>
      </c>
      <c r="Y57" s="623">
        <f>1</f>
        <v>1</v>
      </c>
      <c r="Z57" s="623">
        <f>1</f>
        <v>1</v>
      </c>
      <c r="AA57" s="623">
        <f>1</f>
        <v>1</v>
      </c>
      <c r="AB57" s="623">
        <f>1</f>
        <v>1</v>
      </c>
      <c r="AC57" s="623">
        <f>1</f>
        <v>1</v>
      </c>
      <c r="AD57" s="623">
        <f>1</f>
        <v>1</v>
      </c>
      <c r="AE57" s="623">
        <f>1</f>
        <v>1</v>
      </c>
      <c r="AF57" s="623">
        <f>1</f>
        <v>1</v>
      </c>
      <c r="AG57" s="623">
        <f>1</f>
        <v>1</v>
      </c>
      <c r="AH57" s="623">
        <f>1</f>
        <v>1</v>
      </c>
      <c r="AI57" s="623">
        <f>1</f>
        <v>1</v>
      </c>
      <c r="AJ57" s="623">
        <f>1</f>
        <v>1</v>
      </c>
      <c r="AK57" s="623">
        <f>1</f>
        <v>1</v>
      </c>
      <c r="AL57" s="623">
        <f>1</f>
        <v>1</v>
      </c>
      <c r="AM57" s="623">
        <f>1</f>
        <v>1</v>
      </c>
      <c r="AN57" s="623">
        <f>1</f>
        <v>1</v>
      </c>
      <c r="AO57" s="623">
        <f>1</f>
        <v>1</v>
      </c>
      <c r="AP57" s="623">
        <f>1</f>
        <v>1</v>
      </c>
      <c r="AQ57" s="623">
        <f>1</f>
        <v>1</v>
      </c>
      <c r="AR57" s="623">
        <f>1</f>
        <v>1</v>
      </c>
      <c r="AS57" s="623">
        <f>1</f>
        <v>1</v>
      </c>
      <c r="AT57" s="623">
        <f>1</f>
        <v>1</v>
      </c>
      <c r="AU57" s="623">
        <f>1</f>
        <v>1</v>
      </c>
      <c r="AV57" s="623">
        <f>1</f>
        <v>1</v>
      </c>
      <c r="AW57" s="623">
        <f>1</f>
        <v>1</v>
      </c>
      <c r="AX57" s="623">
        <f>1</f>
        <v>1</v>
      </c>
      <c r="AY57" s="623">
        <f>1</f>
        <v>1</v>
      </c>
      <c r="AZ57" s="623">
        <f>1</f>
        <v>1</v>
      </c>
      <c r="BA57" s="623">
        <f>1</f>
        <v>1</v>
      </c>
      <c r="BB57" s="623">
        <f>1</f>
        <v>1</v>
      </c>
      <c r="BC57" s="623">
        <f>1</f>
        <v>1</v>
      </c>
      <c r="BD57" s="623">
        <f>1</f>
        <v>1</v>
      </c>
      <c r="BE57" s="623">
        <f>1</f>
        <v>1</v>
      </c>
      <c r="BF57" s="623">
        <f>1</f>
        <v>1</v>
      </c>
      <c r="BG57" s="623">
        <f>1</f>
        <v>1</v>
      </c>
      <c r="BH57" s="623">
        <f>1</f>
        <v>1</v>
      </c>
      <c r="BI57" s="619"/>
    </row>
    <row r="58" spans="3:61" ht="13.5" customHeight="1" x14ac:dyDescent="0.2">
      <c r="C58" s="10" t="s">
        <v>430</v>
      </c>
      <c r="D58" s="10" t="s">
        <v>431</v>
      </c>
      <c r="E58" s="10" t="str">
        <f>D244</f>
        <v>Energy consumption for power - domestic</v>
      </c>
      <c r="F58" s="10" t="s">
        <v>91</v>
      </c>
      <c r="G58" s="10" t="s">
        <v>845</v>
      </c>
      <c r="H58" s="10" t="s">
        <v>845</v>
      </c>
      <c r="I58" s="10" t="s">
        <v>845</v>
      </c>
      <c r="J58" s="10" t="s">
        <v>845</v>
      </c>
      <c r="K58" s="10" t="s">
        <v>845</v>
      </c>
      <c r="L58" s="10" t="s">
        <v>845</v>
      </c>
      <c r="M58" s="10" t="s">
        <v>845</v>
      </c>
      <c r="N58" s="10" t="s">
        <v>845</v>
      </c>
      <c r="O58" s="10" t="s">
        <v>845</v>
      </c>
      <c r="P58" s="10" t="s">
        <v>845</v>
      </c>
      <c r="Q58" s="10" t="s">
        <v>845</v>
      </c>
      <c r="R58" s="10" t="s">
        <v>845</v>
      </c>
      <c r="S58" s="10" t="s">
        <v>845</v>
      </c>
      <c r="T58" s="10" t="s">
        <v>845</v>
      </c>
      <c r="U58" s="10" t="s">
        <v>845</v>
      </c>
      <c r="V58" s="10" t="s">
        <v>845</v>
      </c>
      <c r="W58" s="10" t="s">
        <v>845</v>
      </c>
      <c r="X58" s="10" t="s">
        <v>845</v>
      </c>
      <c r="Y58" s="10" t="s">
        <v>845</v>
      </c>
      <c r="Z58" s="10" t="s">
        <v>845</v>
      </c>
      <c r="AA58" s="10" t="s">
        <v>845</v>
      </c>
      <c r="AB58" s="10" t="s">
        <v>845</v>
      </c>
      <c r="AC58" s="10" t="s">
        <v>845</v>
      </c>
      <c r="AD58" s="10" t="s">
        <v>845</v>
      </c>
      <c r="AE58" s="10" t="s">
        <v>845</v>
      </c>
      <c r="AF58" s="10" t="s">
        <v>845</v>
      </c>
      <c r="AG58" s="10" t="s">
        <v>845</v>
      </c>
      <c r="AH58" s="10" t="s">
        <v>845</v>
      </c>
      <c r="AI58" s="10" t="s">
        <v>845</v>
      </c>
      <c r="AJ58" s="10" t="s">
        <v>845</v>
      </c>
      <c r="AK58" s="10" t="s">
        <v>845</v>
      </c>
      <c r="AL58" s="10" t="s">
        <v>845</v>
      </c>
      <c r="AM58" s="10" t="s">
        <v>845</v>
      </c>
      <c r="AN58" s="10" t="s">
        <v>845</v>
      </c>
      <c r="AO58" s="10" t="s">
        <v>845</v>
      </c>
      <c r="AP58" s="10" t="s">
        <v>845</v>
      </c>
      <c r="AQ58" s="10" t="s">
        <v>845</v>
      </c>
      <c r="AR58" s="10" t="s">
        <v>845</v>
      </c>
      <c r="AS58" s="10" t="s">
        <v>845</v>
      </c>
      <c r="AT58" s="10" t="s">
        <v>845</v>
      </c>
      <c r="AU58" s="10" t="s">
        <v>845</v>
      </c>
      <c r="AV58" s="10" t="s">
        <v>845</v>
      </c>
      <c r="AW58" s="10" t="s">
        <v>845</v>
      </c>
      <c r="AX58" s="10" t="s">
        <v>845</v>
      </c>
      <c r="AY58" s="10" t="s">
        <v>845</v>
      </c>
      <c r="AZ58" s="10" t="s">
        <v>845</v>
      </c>
      <c r="BA58" s="10" t="s">
        <v>845</v>
      </c>
      <c r="BB58" s="10" t="s">
        <v>845</v>
      </c>
      <c r="BC58" s="10" t="s">
        <v>845</v>
      </c>
      <c r="BD58" s="10" t="s">
        <v>845</v>
      </c>
      <c r="BE58" s="10" t="s">
        <v>845</v>
      </c>
      <c r="BF58" s="10" t="s">
        <v>845</v>
      </c>
      <c r="BG58" s="10" t="s">
        <v>845</v>
      </c>
      <c r="BH58" s="10" t="s">
        <v>845</v>
      </c>
      <c r="BI58" s="619"/>
    </row>
    <row r="59" spans="3:61" ht="13.5" customHeight="1" x14ac:dyDescent="0.2">
      <c r="F59" s="10" t="s">
        <v>11</v>
      </c>
      <c r="G59" s="619">
        <f>G244/G$251</f>
        <v>5.1810586133076646E-2</v>
      </c>
      <c r="H59" s="619">
        <f t="shared" ref="H59:AL59" si="18">H244/H$251</f>
        <v>5.797626406601239E-2</v>
      </c>
      <c r="I59" s="619">
        <f t="shared" si="18"/>
        <v>6.0345485216038108E-2</v>
      </c>
      <c r="J59" s="619">
        <f t="shared" si="18"/>
        <v>6.2764526101273671E-2</v>
      </c>
      <c r="K59" s="619">
        <f t="shared" si="18"/>
        <v>7.0610236400143939E-2</v>
      </c>
      <c r="L59" s="619">
        <f t="shared" si="18"/>
        <v>7.6712261649201322E-2</v>
      </c>
      <c r="M59" s="619">
        <f t="shared" si="18"/>
        <v>8.2594310021112644E-2</v>
      </c>
      <c r="N59" s="619">
        <f t="shared" si="18"/>
        <v>8.770560828032252E-2</v>
      </c>
      <c r="O59" s="619">
        <f t="shared" si="18"/>
        <v>9.0791949347796386E-2</v>
      </c>
      <c r="P59" s="619">
        <f t="shared" si="18"/>
        <v>9.2855834394510922E-2</v>
      </c>
      <c r="Q59" s="619">
        <f t="shared" si="18"/>
        <v>9.5645461210137298E-2</v>
      </c>
      <c r="R59" s="619">
        <f t="shared" si="18"/>
        <v>9.6261324457649969E-2</v>
      </c>
      <c r="S59" s="619">
        <f t="shared" si="18"/>
        <v>9.4200007975994426E-2</v>
      </c>
      <c r="T59" s="619">
        <f t="shared" si="18"/>
        <v>9.4371315535065045E-2</v>
      </c>
      <c r="U59" s="619">
        <f t="shared" si="18"/>
        <v>9.9052818017229691E-2</v>
      </c>
      <c r="V59" s="619">
        <f t="shared" si="18"/>
        <v>0.10677684999953541</v>
      </c>
      <c r="W59" s="619">
        <f t="shared" si="18"/>
        <v>0.1164610741532759</v>
      </c>
      <c r="X59" s="619">
        <f t="shared" si="18"/>
        <v>0.11961684860366754</v>
      </c>
      <c r="Y59" s="619">
        <f t="shared" si="18"/>
        <v>0.12379854840766237</v>
      </c>
      <c r="Z59" s="619">
        <f t="shared" si="18"/>
        <v>0.12266385368322931</v>
      </c>
      <c r="AA59" s="619">
        <f t="shared" si="18"/>
        <v>0.13293827291290083</v>
      </c>
      <c r="AB59" s="619">
        <f t="shared" si="18"/>
        <v>0.1481563163392563</v>
      </c>
      <c r="AC59" s="619">
        <f t="shared" si="18"/>
        <v>0.16375894356575285</v>
      </c>
      <c r="AD59" s="619">
        <f t="shared" si="18"/>
        <v>0.17607254551421087</v>
      </c>
      <c r="AE59" s="619">
        <f t="shared" si="18"/>
        <v>0.18775286071323258</v>
      </c>
      <c r="AF59" s="619">
        <f t="shared" si="18"/>
        <v>0.19104323954653438</v>
      </c>
      <c r="AG59" s="619">
        <f t="shared" si="18"/>
        <v>0.19549497765615106</v>
      </c>
      <c r="AH59" s="619">
        <f t="shared" si="18"/>
        <v>0.20442543960789772</v>
      </c>
      <c r="AI59" s="619">
        <f t="shared" si="18"/>
        <v>0.21397219605071088</v>
      </c>
      <c r="AJ59" s="619">
        <f t="shared" si="18"/>
        <v>0.22347207795456336</v>
      </c>
      <c r="AK59" s="619">
        <f t="shared" si="18"/>
        <v>0.23493841436049098</v>
      </c>
      <c r="AL59" s="619">
        <f t="shared" si="18"/>
        <v>0.23777466263775818</v>
      </c>
      <c r="AM59" s="619">
        <f t="shared" ref="AM59:BH59" si="19">AM244/AM$251</f>
        <v>0.23672172407001252</v>
      </c>
      <c r="AN59" s="619">
        <f t="shared" si="19"/>
        <v>0.23602631483663331</v>
      </c>
      <c r="AO59" s="619">
        <f t="shared" si="19"/>
        <v>0.23611217591735273</v>
      </c>
      <c r="AP59" s="619">
        <f t="shared" si="19"/>
        <v>0.23513237705019047</v>
      </c>
      <c r="AQ59" s="619">
        <f t="shared" si="19"/>
        <v>0.23588134534083929</v>
      </c>
      <c r="AR59" s="619">
        <f t="shared" si="19"/>
        <v>0.2309063657444666</v>
      </c>
      <c r="AS59" s="619">
        <f t="shared" si="19"/>
        <v>0.23306269622510359</v>
      </c>
      <c r="AT59" s="619">
        <f t="shared" si="19"/>
        <v>0.23233337426127271</v>
      </c>
      <c r="AU59" s="619">
        <f t="shared" si="19"/>
        <v>0.23313548378684712</v>
      </c>
      <c r="AV59" s="619">
        <f t="shared" si="19"/>
        <v>0.23349945185437682</v>
      </c>
      <c r="AW59" s="619">
        <f t="shared" si="19"/>
        <v>0.23210696826464888</v>
      </c>
      <c r="AX59" s="619">
        <f t="shared" si="19"/>
        <v>0.23176230393771638</v>
      </c>
      <c r="AY59" s="619">
        <f t="shared" si="19"/>
        <v>0.22877207288035728</v>
      </c>
      <c r="AZ59" s="619">
        <f t="shared" si="19"/>
        <v>0.23094425700244375</v>
      </c>
      <c r="BA59" s="619">
        <f t="shared" si="19"/>
        <v>0.22779927172452147</v>
      </c>
      <c r="BB59" s="619">
        <f t="shared" si="19"/>
        <v>0.22890040181158547</v>
      </c>
      <c r="BC59" s="619">
        <f t="shared" si="19"/>
        <v>0.2230785409873835</v>
      </c>
      <c r="BD59" s="619">
        <f t="shared" si="19"/>
        <v>0.22307854098738356</v>
      </c>
      <c r="BE59" s="619">
        <f t="shared" si="19"/>
        <v>0.22307854098738353</v>
      </c>
      <c r="BF59" s="619">
        <f t="shared" si="19"/>
        <v>0.23970604887025565</v>
      </c>
      <c r="BG59" s="619">
        <f t="shared" si="19"/>
        <v>0.23327525893736886</v>
      </c>
      <c r="BH59" s="619">
        <f t="shared" si="19"/>
        <v>0.23578830475910942</v>
      </c>
      <c r="BI59" s="619"/>
    </row>
    <row r="60" spans="3:61" ht="13.5" customHeight="1" x14ac:dyDescent="0.2">
      <c r="F60" s="10" t="s">
        <v>12</v>
      </c>
      <c r="G60" s="619">
        <f>'4a - Electricity useful work TJ'!G37</f>
        <v>0.8</v>
      </c>
      <c r="H60" s="619">
        <f>'4a - Electricity useful work TJ'!H37</f>
        <v>0.80200000000000005</v>
      </c>
      <c r="I60" s="619">
        <f>'4a - Electricity useful work TJ'!I37</f>
        <v>0.80400000000000005</v>
      </c>
      <c r="J60" s="619">
        <f>'4a - Electricity useful work TJ'!J37</f>
        <v>0.80600000000000005</v>
      </c>
      <c r="K60" s="619">
        <f>'4a - Electricity useful work TJ'!K37</f>
        <v>0.80800000000000005</v>
      </c>
      <c r="L60" s="619">
        <f>'4a - Electricity useful work TJ'!L37</f>
        <v>0.81</v>
      </c>
      <c r="M60" s="619">
        <f>'4a - Electricity useful work TJ'!M37</f>
        <v>0.81200000000000006</v>
      </c>
      <c r="N60" s="619">
        <f>'4a - Electricity useful work TJ'!N37</f>
        <v>0.81399999999999995</v>
      </c>
      <c r="O60" s="619">
        <f>'4a - Electricity useful work TJ'!O37</f>
        <v>0.81599999999999995</v>
      </c>
      <c r="P60" s="619">
        <f>'4a - Electricity useful work TJ'!P37</f>
        <v>0.81799999999999995</v>
      </c>
      <c r="Q60" s="619">
        <f>'4a - Electricity useful work TJ'!Q37</f>
        <v>0.82</v>
      </c>
      <c r="R60" s="619">
        <f>'4a - Electricity useful work TJ'!R37</f>
        <v>0.82199999999999995</v>
      </c>
      <c r="S60" s="619">
        <f>'4a - Electricity useful work TJ'!S37</f>
        <v>0.82399999999999995</v>
      </c>
      <c r="T60" s="619">
        <f>'4a - Electricity useful work TJ'!T37</f>
        <v>0.82599999999999996</v>
      </c>
      <c r="U60" s="619">
        <f>'4a - Electricity useful work TJ'!U37</f>
        <v>0.82799999999999996</v>
      </c>
      <c r="V60" s="619">
        <f>'4a - Electricity useful work TJ'!V37</f>
        <v>0.83</v>
      </c>
      <c r="W60" s="619">
        <f>'4a - Electricity useful work TJ'!W37</f>
        <v>0.83199999999999996</v>
      </c>
      <c r="X60" s="619">
        <f>'4a - Electricity useful work TJ'!X37</f>
        <v>0.83399999999999996</v>
      </c>
      <c r="Y60" s="619">
        <f>'4a - Electricity useful work TJ'!Y37</f>
        <v>0.83599999999999997</v>
      </c>
      <c r="Z60" s="619">
        <f>'4a - Electricity useful work TJ'!Z37</f>
        <v>0.83799999999999997</v>
      </c>
      <c r="AA60" s="619">
        <f>'4a - Electricity useful work TJ'!AA37</f>
        <v>0.84</v>
      </c>
      <c r="AB60" s="619">
        <f>'4a - Electricity useful work TJ'!AB37</f>
        <v>0.84199999999999997</v>
      </c>
      <c r="AC60" s="619">
        <f>'4a - Electricity useful work TJ'!AC37</f>
        <v>0.84399999999999997</v>
      </c>
      <c r="AD60" s="619">
        <f>'4a - Electricity useful work TJ'!AD37</f>
        <v>0.84599999999999997</v>
      </c>
      <c r="AE60" s="619">
        <f>'4a - Electricity useful work TJ'!AE37</f>
        <v>0.84799999999999998</v>
      </c>
      <c r="AF60" s="619">
        <f>'4a - Electricity useful work TJ'!AF37</f>
        <v>0.85</v>
      </c>
      <c r="AG60" s="619">
        <f>'4a - Electricity useful work TJ'!AG37</f>
        <v>0.85199999999999998</v>
      </c>
      <c r="AH60" s="619">
        <f>'4a - Electricity useful work TJ'!AH37</f>
        <v>0.85399999999999998</v>
      </c>
      <c r="AI60" s="619">
        <f>'4a - Electricity useful work TJ'!AI37</f>
        <v>0.85599999999999998</v>
      </c>
      <c r="AJ60" s="619">
        <f>'4a - Electricity useful work TJ'!AJ37</f>
        <v>0.85799999999999998</v>
      </c>
      <c r="AK60" s="619">
        <f>'4a - Electricity useful work TJ'!AK37</f>
        <v>0.86</v>
      </c>
      <c r="AL60" s="619">
        <f>'4a - Electricity useful work TJ'!AL37</f>
        <v>0.86199999999999999</v>
      </c>
      <c r="AM60" s="619">
        <f>'4a - Electricity useful work TJ'!AM37</f>
        <v>0.86399999999999999</v>
      </c>
      <c r="AN60" s="619">
        <f>'4a - Electricity useful work TJ'!AN37</f>
        <v>0.86599999999999999</v>
      </c>
      <c r="AO60" s="619">
        <f>'4a - Electricity useful work TJ'!AO37</f>
        <v>0.86799999999999999</v>
      </c>
      <c r="AP60" s="619">
        <f>'4a - Electricity useful work TJ'!AP37</f>
        <v>0.87</v>
      </c>
      <c r="AQ60" s="619">
        <f>'4a - Electricity useful work TJ'!AQ37</f>
        <v>0.872</v>
      </c>
      <c r="AR60" s="619">
        <f>'4a - Electricity useful work TJ'!AR37</f>
        <v>0.874</v>
      </c>
      <c r="AS60" s="619">
        <f>'4a - Electricity useful work TJ'!AS37</f>
        <v>0.876</v>
      </c>
      <c r="AT60" s="619">
        <f>'4a - Electricity useful work TJ'!AT37</f>
        <v>0.878</v>
      </c>
      <c r="AU60" s="619">
        <f>'4a - Electricity useful work TJ'!AU37</f>
        <v>0.88</v>
      </c>
      <c r="AV60" s="619">
        <f>'4a - Electricity useful work TJ'!AV37</f>
        <v>0.88200000000000001</v>
      </c>
      <c r="AW60" s="619">
        <f>'4a - Electricity useful work TJ'!AW37</f>
        <v>0.88400000000000001</v>
      </c>
      <c r="AX60" s="619">
        <f>'4a - Electricity useful work TJ'!AX37</f>
        <v>0.88600000000000001</v>
      </c>
      <c r="AY60" s="619">
        <f>'4a - Electricity useful work TJ'!AY37</f>
        <v>0.88800000000000001</v>
      </c>
      <c r="AZ60" s="619">
        <f>'4a - Electricity useful work TJ'!AZ37</f>
        <v>0.89</v>
      </c>
      <c r="BA60" s="619">
        <f>'4a - Electricity useful work TJ'!BA37</f>
        <v>0.89200000000000002</v>
      </c>
      <c r="BB60" s="619">
        <f>'4a - Electricity useful work TJ'!BB37</f>
        <v>0.89400000000000002</v>
      </c>
      <c r="BC60" s="619">
        <f>'4a - Electricity useful work TJ'!BC37</f>
        <v>0.89600000000000002</v>
      </c>
      <c r="BD60" s="619">
        <f>'4a - Electricity useful work TJ'!BD37</f>
        <v>0.89800000000000002</v>
      </c>
      <c r="BE60" s="619">
        <f>'4a - Electricity useful work TJ'!BE37</f>
        <v>0.9</v>
      </c>
      <c r="BF60" s="619">
        <f>'4a - Electricity useful work TJ'!BF37</f>
        <v>0.90200000000000002</v>
      </c>
      <c r="BG60" s="619">
        <f>'4a - Electricity useful work TJ'!BG37</f>
        <v>0.90400000000000003</v>
      </c>
      <c r="BH60" s="619">
        <f>'4a - Electricity useful work TJ'!BH37</f>
        <v>0.90600000000000003</v>
      </c>
      <c r="BI60" s="619"/>
    </row>
    <row r="61" spans="3:61" ht="13.5" customHeight="1" x14ac:dyDescent="0.2">
      <c r="F61" s="10" t="s">
        <v>376</v>
      </c>
      <c r="G61" s="619" t="s">
        <v>70</v>
      </c>
      <c r="H61" s="619" t="s">
        <v>70</v>
      </c>
      <c r="I61" s="619" t="s">
        <v>70</v>
      </c>
      <c r="J61" s="619" t="s">
        <v>70</v>
      </c>
      <c r="K61" s="619" t="s">
        <v>70</v>
      </c>
      <c r="L61" s="619" t="s">
        <v>70</v>
      </c>
      <c r="M61" s="619" t="s">
        <v>70</v>
      </c>
      <c r="N61" s="619" t="s">
        <v>70</v>
      </c>
      <c r="O61" s="619" t="s">
        <v>70</v>
      </c>
      <c r="P61" s="619" t="s">
        <v>70</v>
      </c>
      <c r="Q61" s="619" t="s">
        <v>70</v>
      </c>
      <c r="R61" s="619" t="s">
        <v>70</v>
      </c>
      <c r="S61" s="619" t="s">
        <v>70</v>
      </c>
      <c r="T61" s="619" t="s">
        <v>70</v>
      </c>
      <c r="U61" s="619" t="s">
        <v>70</v>
      </c>
      <c r="V61" s="619" t="s">
        <v>70</v>
      </c>
      <c r="W61" s="619" t="s">
        <v>70</v>
      </c>
      <c r="X61" s="619" t="s">
        <v>70</v>
      </c>
      <c r="Y61" s="619" t="s">
        <v>70</v>
      </c>
      <c r="Z61" s="619" t="s">
        <v>70</v>
      </c>
      <c r="AA61" s="619" t="s">
        <v>70</v>
      </c>
      <c r="AB61" s="619" t="s">
        <v>70</v>
      </c>
      <c r="AC61" s="619" t="s">
        <v>70</v>
      </c>
      <c r="AD61" s="619" t="s">
        <v>70</v>
      </c>
      <c r="AE61" s="619" t="s">
        <v>70</v>
      </c>
      <c r="AF61" s="619" t="s">
        <v>70</v>
      </c>
      <c r="AG61" s="619" t="s">
        <v>70</v>
      </c>
      <c r="AH61" s="619" t="s">
        <v>70</v>
      </c>
      <c r="AI61" s="619" t="s">
        <v>70</v>
      </c>
      <c r="AJ61" s="619" t="s">
        <v>70</v>
      </c>
      <c r="AK61" s="619" t="s">
        <v>70</v>
      </c>
      <c r="AL61" s="619" t="s">
        <v>70</v>
      </c>
      <c r="AM61" s="619" t="s">
        <v>70</v>
      </c>
      <c r="AN61" s="619" t="s">
        <v>70</v>
      </c>
      <c r="AO61" s="619" t="s">
        <v>70</v>
      </c>
      <c r="AP61" s="619" t="s">
        <v>70</v>
      </c>
      <c r="AQ61" s="619" t="s">
        <v>70</v>
      </c>
      <c r="AR61" s="619" t="s">
        <v>70</v>
      </c>
      <c r="AS61" s="619" t="s">
        <v>70</v>
      </c>
      <c r="AT61" s="619" t="s">
        <v>70</v>
      </c>
      <c r="AU61" s="619" t="s">
        <v>70</v>
      </c>
      <c r="AV61" s="619" t="s">
        <v>70</v>
      </c>
      <c r="AW61" s="619" t="s">
        <v>70</v>
      </c>
      <c r="AX61" s="619" t="s">
        <v>70</v>
      </c>
      <c r="AY61" s="619" t="s">
        <v>70</v>
      </c>
      <c r="AZ61" s="619" t="s">
        <v>70</v>
      </c>
      <c r="BA61" s="619" t="s">
        <v>70</v>
      </c>
      <c r="BB61" s="619" t="s">
        <v>70</v>
      </c>
      <c r="BC61" s="619" t="s">
        <v>70</v>
      </c>
      <c r="BD61" s="619" t="s">
        <v>70</v>
      </c>
      <c r="BE61" s="619" t="s">
        <v>70</v>
      </c>
      <c r="BF61" s="619" t="s">
        <v>70</v>
      </c>
      <c r="BG61" s="619" t="s">
        <v>70</v>
      </c>
      <c r="BH61" s="619" t="s">
        <v>70</v>
      </c>
      <c r="BI61" s="619"/>
    </row>
    <row r="62" spans="3:61" ht="13.5" customHeight="1" x14ac:dyDescent="0.2">
      <c r="F62" s="10" t="s">
        <v>13</v>
      </c>
      <c r="G62" s="619">
        <f>1</f>
        <v>1</v>
      </c>
      <c r="H62" s="619">
        <f>1</f>
        <v>1</v>
      </c>
      <c r="I62" s="619">
        <f>1</f>
        <v>1</v>
      </c>
      <c r="J62" s="619">
        <f>1</f>
        <v>1</v>
      </c>
      <c r="K62" s="619">
        <f>1</f>
        <v>1</v>
      </c>
      <c r="L62" s="619">
        <f>1</f>
        <v>1</v>
      </c>
      <c r="M62" s="619">
        <f>1</f>
        <v>1</v>
      </c>
      <c r="N62" s="619">
        <f>1</f>
        <v>1</v>
      </c>
      <c r="O62" s="619">
        <f>1</f>
        <v>1</v>
      </c>
      <c r="P62" s="619">
        <f>1</f>
        <v>1</v>
      </c>
      <c r="Q62" s="619">
        <f>1</f>
        <v>1</v>
      </c>
      <c r="R62" s="619">
        <f>1</f>
        <v>1</v>
      </c>
      <c r="S62" s="619">
        <f>1</f>
        <v>1</v>
      </c>
      <c r="T62" s="619">
        <f>1</f>
        <v>1</v>
      </c>
      <c r="U62" s="619">
        <f>1</f>
        <v>1</v>
      </c>
      <c r="V62" s="619">
        <f>1</f>
        <v>1</v>
      </c>
      <c r="W62" s="619">
        <f>1</f>
        <v>1</v>
      </c>
      <c r="X62" s="619">
        <f>1</f>
        <v>1</v>
      </c>
      <c r="Y62" s="619">
        <f>1</f>
        <v>1</v>
      </c>
      <c r="Z62" s="619">
        <f>1</f>
        <v>1</v>
      </c>
      <c r="AA62" s="619">
        <f>1</f>
        <v>1</v>
      </c>
      <c r="AB62" s="619">
        <f>1</f>
        <v>1</v>
      </c>
      <c r="AC62" s="619">
        <f>1</f>
        <v>1</v>
      </c>
      <c r="AD62" s="619">
        <f>1</f>
        <v>1</v>
      </c>
      <c r="AE62" s="619">
        <f>1</f>
        <v>1</v>
      </c>
      <c r="AF62" s="619">
        <f>1</f>
        <v>1</v>
      </c>
      <c r="AG62" s="619">
        <f>1</f>
        <v>1</v>
      </c>
      <c r="AH62" s="619">
        <f>1</f>
        <v>1</v>
      </c>
      <c r="AI62" s="619">
        <f>1</f>
        <v>1</v>
      </c>
      <c r="AJ62" s="619">
        <f>1</f>
        <v>1</v>
      </c>
      <c r="AK62" s="619">
        <f>1</f>
        <v>1</v>
      </c>
      <c r="AL62" s="619">
        <f>1</f>
        <v>1</v>
      </c>
      <c r="AM62" s="619">
        <f>1</f>
        <v>1</v>
      </c>
      <c r="AN62" s="619">
        <f>1</f>
        <v>1</v>
      </c>
      <c r="AO62" s="619">
        <f>1</f>
        <v>1</v>
      </c>
      <c r="AP62" s="619">
        <f>1</f>
        <v>1</v>
      </c>
      <c r="AQ62" s="619">
        <f>1</f>
        <v>1</v>
      </c>
      <c r="AR62" s="619">
        <f>1</f>
        <v>1</v>
      </c>
      <c r="AS62" s="619">
        <f>1</f>
        <v>1</v>
      </c>
      <c r="AT62" s="619">
        <f>1</f>
        <v>1</v>
      </c>
      <c r="AU62" s="619">
        <f>1</f>
        <v>1</v>
      </c>
      <c r="AV62" s="619">
        <f>1</f>
        <v>1</v>
      </c>
      <c r="AW62" s="619">
        <f>1</f>
        <v>1</v>
      </c>
      <c r="AX62" s="619">
        <f>1</f>
        <v>1</v>
      </c>
      <c r="AY62" s="619">
        <f>1</f>
        <v>1</v>
      </c>
      <c r="AZ62" s="619">
        <f>1</f>
        <v>1</v>
      </c>
      <c r="BA62" s="619">
        <f>1</f>
        <v>1</v>
      </c>
      <c r="BB62" s="619">
        <f>1</f>
        <v>1</v>
      </c>
      <c r="BC62" s="619">
        <f>1</f>
        <v>1</v>
      </c>
      <c r="BD62" s="619">
        <f>1</f>
        <v>1</v>
      </c>
      <c r="BE62" s="619">
        <f>1</f>
        <v>1</v>
      </c>
      <c r="BF62" s="619">
        <f>1</f>
        <v>1</v>
      </c>
      <c r="BG62" s="619">
        <f>1</f>
        <v>1</v>
      </c>
      <c r="BH62" s="619">
        <f>1</f>
        <v>1</v>
      </c>
      <c r="BI62" s="619"/>
    </row>
    <row r="63" spans="3:61" x14ac:dyDescent="0.2">
      <c r="E63" s="10" t="str">
        <f>D246</f>
        <v>Domestic heating</v>
      </c>
      <c r="F63" s="10" t="s">
        <v>377</v>
      </c>
      <c r="G63" s="10" t="s">
        <v>842</v>
      </c>
      <c r="H63" s="10" t="s">
        <v>842</v>
      </c>
      <c r="I63" s="10" t="s">
        <v>842</v>
      </c>
      <c r="J63" s="10" t="s">
        <v>842</v>
      </c>
      <c r="K63" s="10" t="s">
        <v>842</v>
      </c>
      <c r="L63" s="10" t="s">
        <v>842</v>
      </c>
      <c r="M63" s="10" t="s">
        <v>842</v>
      </c>
      <c r="N63" s="10" t="s">
        <v>842</v>
      </c>
      <c r="O63" s="10" t="s">
        <v>842</v>
      </c>
      <c r="P63" s="10" t="s">
        <v>842</v>
      </c>
      <c r="Q63" s="10" t="s">
        <v>842</v>
      </c>
      <c r="R63" s="10" t="s">
        <v>842</v>
      </c>
      <c r="S63" s="10" t="s">
        <v>842</v>
      </c>
      <c r="T63" s="10" t="s">
        <v>842</v>
      </c>
      <c r="U63" s="10" t="s">
        <v>842</v>
      </c>
      <c r="V63" s="10" t="s">
        <v>842</v>
      </c>
      <c r="W63" s="10" t="s">
        <v>842</v>
      </c>
      <c r="X63" s="10" t="s">
        <v>842</v>
      </c>
      <c r="Y63" s="10" t="s">
        <v>842</v>
      </c>
      <c r="Z63" s="10" t="s">
        <v>842</v>
      </c>
      <c r="AA63" s="10" t="s">
        <v>842</v>
      </c>
      <c r="AB63" s="10" t="s">
        <v>842</v>
      </c>
      <c r="AC63" s="10" t="s">
        <v>842</v>
      </c>
      <c r="AD63" s="10" t="s">
        <v>842</v>
      </c>
      <c r="AE63" s="10" t="s">
        <v>842</v>
      </c>
      <c r="AF63" s="10" t="s">
        <v>842</v>
      </c>
      <c r="AG63" s="10" t="s">
        <v>842</v>
      </c>
      <c r="AH63" s="10" t="s">
        <v>842</v>
      </c>
      <c r="AI63" s="10" t="s">
        <v>842</v>
      </c>
      <c r="AJ63" s="10" t="s">
        <v>842</v>
      </c>
      <c r="AK63" s="10" t="s">
        <v>842</v>
      </c>
      <c r="AL63" s="10" t="s">
        <v>842</v>
      </c>
      <c r="AM63" s="10" t="s">
        <v>842</v>
      </c>
      <c r="AN63" s="10" t="s">
        <v>842</v>
      </c>
      <c r="AO63" s="10" t="s">
        <v>842</v>
      </c>
      <c r="AP63" s="10" t="s">
        <v>842</v>
      </c>
      <c r="AQ63" s="10" t="s">
        <v>842</v>
      </c>
      <c r="AR63" s="10" t="s">
        <v>842</v>
      </c>
      <c r="AS63" s="10" t="s">
        <v>842</v>
      </c>
      <c r="AT63" s="10" t="s">
        <v>842</v>
      </c>
      <c r="AU63" s="10" t="s">
        <v>842</v>
      </c>
      <c r="AV63" s="10" t="s">
        <v>842</v>
      </c>
      <c r="AW63" s="10" t="s">
        <v>842</v>
      </c>
      <c r="AX63" s="10" t="s">
        <v>842</v>
      </c>
      <c r="AY63" s="10" t="s">
        <v>842</v>
      </c>
      <c r="AZ63" s="10" t="s">
        <v>842</v>
      </c>
      <c r="BA63" s="10" t="s">
        <v>842</v>
      </c>
      <c r="BB63" s="10" t="s">
        <v>842</v>
      </c>
      <c r="BC63" s="10" t="s">
        <v>842</v>
      </c>
      <c r="BD63" s="10" t="s">
        <v>842</v>
      </c>
      <c r="BE63" s="10" t="s">
        <v>842</v>
      </c>
      <c r="BF63" s="10" t="s">
        <v>842</v>
      </c>
      <c r="BG63" s="10" t="s">
        <v>842</v>
      </c>
      <c r="BH63" s="10" t="s">
        <v>842</v>
      </c>
      <c r="BI63" s="619"/>
    </row>
    <row r="64" spans="3:61" x14ac:dyDescent="0.2">
      <c r="F64" s="10" t="s">
        <v>11</v>
      </c>
      <c r="G64" s="619">
        <f t="shared" ref="G64:AL64" si="20">G246/G$251</f>
        <v>0.53422372037027399</v>
      </c>
      <c r="H64" s="619">
        <f t="shared" si="20"/>
        <v>0.5353969553493142</v>
      </c>
      <c r="I64" s="619">
        <f t="shared" si="20"/>
        <v>0.54663611195322093</v>
      </c>
      <c r="J64" s="619">
        <f t="shared" si="20"/>
        <v>0.55048891388106758</v>
      </c>
      <c r="K64" s="619">
        <f t="shared" si="20"/>
        <v>0.53447084428551717</v>
      </c>
      <c r="L64" s="619">
        <f t="shared" si="20"/>
        <v>0.53599439559190043</v>
      </c>
      <c r="M64" s="619">
        <f t="shared" si="20"/>
        <v>0.53582259672468668</v>
      </c>
      <c r="N64" s="619">
        <f t="shared" si="20"/>
        <v>0.53220321444902241</v>
      </c>
      <c r="O64" s="619">
        <f t="shared" si="20"/>
        <v>0.53280889108831497</v>
      </c>
      <c r="P64" s="619">
        <f t="shared" si="20"/>
        <v>0.53745122452605154</v>
      </c>
      <c r="Q64" s="619">
        <f t="shared" si="20"/>
        <v>0.54097574413046923</v>
      </c>
      <c r="R64" s="619">
        <f t="shared" si="20"/>
        <v>0.54378443357644934</v>
      </c>
      <c r="S64" s="619">
        <f t="shared" si="20"/>
        <v>0.55711166660336697</v>
      </c>
      <c r="T64" s="619">
        <f t="shared" si="20"/>
        <v>0.55848157052374148</v>
      </c>
      <c r="U64" s="619">
        <f t="shared" si="20"/>
        <v>0.55505027488642178</v>
      </c>
      <c r="V64" s="619">
        <f t="shared" si="20"/>
        <v>0.51973437650660181</v>
      </c>
      <c r="W64" s="619">
        <f t="shared" si="20"/>
        <v>0.48316780906454432</v>
      </c>
      <c r="X64" s="619">
        <f t="shared" si="20"/>
        <v>0.47250475617815391</v>
      </c>
      <c r="Y64" s="619">
        <f t="shared" si="20"/>
        <v>0.45749086532176975</v>
      </c>
      <c r="Z64" s="619">
        <f t="shared" si="20"/>
        <v>0.46635140544889198</v>
      </c>
      <c r="AA64" s="619">
        <f t="shared" si="20"/>
        <v>0.43500249169540922</v>
      </c>
      <c r="AB64" s="619">
        <f t="shared" si="20"/>
        <v>0.40900722598249029</v>
      </c>
      <c r="AC64" s="619">
        <f t="shared" si="20"/>
        <v>0.3801232900214771</v>
      </c>
      <c r="AD64" s="619">
        <f t="shared" si="20"/>
        <v>0.36280882376483259</v>
      </c>
      <c r="AE64" s="619">
        <f t="shared" si="20"/>
        <v>0.35195316343869792</v>
      </c>
      <c r="AF64" s="619">
        <f t="shared" si="20"/>
        <v>0.3570032882220614</v>
      </c>
      <c r="AG64" s="619">
        <f t="shared" si="20"/>
        <v>0.3626161376861346</v>
      </c>
      <c r="AH64" s="619">
        <f t="shared" si="20"/>
        <v>0.3537520204314259</v>
      </c>
      <c r="AI64" s="619">
        <f t="shared" si="20"/>
        <v>0.34201893935268041</v>
      </c>
      <c r="AJ64" s="619">
        <f t="shared" si="20"/>
        <v>0.33065957635766852</v>
      </c>
      <c r="AK64" s="619">
        <f t="shared" si="20"/>
        <v>0.32238821809843426</v>
      </c>
      <c r="AL64" s="619">
        <f t="shared" si="20"/>
        <v>0.33907910718897771</v>
      </c>
      <c r="AM64" s="619">
        <f t="shared" ref="AM64:BH64" si="21">AM246/AM$251</f>
        <v>0.33730099550229781</v>
      </c>
      <c r="AN64" s="619">
        <f t="shared" si="21"/>
        <v>0.33625787470594176</v>
      </c>
      <c r="AO64" s="619">
        <f t="shared" si="21"/>
        <v>0.33453716060486677</v>
      </c>
      <c r="AP64" s="619">
        <f t="shared" si="21"/>
        <v>0.33053804876081605</v>
      </c>
      <c r="AQ64" s="619">
        <f t="shared" si="21"/>
        <v>0.34810999520953773</v>
      </c>
      <c r="AR64" s="619">
        <f t="shared" si="21"/>
        <v>0.32531361784179746</v>
      </c>
      <c r="AS64" s="619">
        <f t="shared" si="21"/>
        <v>0.34259510029251083</v>
      </c>
      <c r="AT64" s="619">
        <f t="shared" si="21"/>
        <v>0.34080592413460065</v>
      </c>
      <c r="AU64" s="619">
        <f t="shared" si="21"/>
        <v>0.34237292142854719</v>
      </c>
      <c r="AV64" s="619">
        <f t="shared" si="21"/>
        <v>0.35189739098815837</v>
      </c>
      <c r="AW64" s="619">
        <f t="shared" si="21"/>
        <v>0.34607286840889295</v>
      </c>
      <c r="AX64" s="619">
        <f t="shared" si="21"/>
        <v>0.34480783029136108</v>
      </c>
      <c r="AY64" s="619">
        <f t="shared" si="21"/>
        <v>0.33464754258577689</v>
      </c>
      <c r="AZ64" s="619">
        <f t="shared" si="21"/>
        <v>0.33369504919730508</v>
      </c>
      <c r="BA64" s="619">
        <f t="shared" si="21"/>
        <v>0.32748945828959097</v>
      </c>
      <c r="BB64" s="619">
        <f t="shared" si="21"/>
        <v>0.31587979261216492</v>
      </c>
      <c r="BC64" s="619">
        <f t="shared" si="21"/>
        <v>0.32763367425909218</v>
      </c>
      <c r="BD64" s="619">
        <f t="shared" si="21"/>
        <v>0.32763367425909218</v>
      </c>
      <c r="BE64" s="619">
        <f t="shared" si="21"/>
        <v>0.32763367425909229</v>
      </c>
      <c r="BF64" s="619">
        <f t="shared" si="21"/>
        <v>0.31243423877700333</v>
      </c>
      <c r="BG64" s="619">
        <f t="shared" si="21"/>
        <v>0.33106766238263979</v>
      </c>
      <c r="BH64" s="619">
        <f t="shared" si="21"/>
        <v>0.33740242329369663</v>
      </c>
      <c r="BI64" s="619"/>
    </row>
    <row r="65" spans="3:61" x14ac:dyDescent="0.2">
      <c r="F65" s="10" t="s">
        <v>12</v>
      </c>
      <c r="G65" s="10">
        <f>'3 Heat eta and phi'!D40</f>
        <v>0.8</v>
      </c>
      <c r="H65" s="10">
        <f>'3 Heat eta and phi'!E40</f>
        <v>0.80200000000000005</v>
      </c>
      <c r="I65" s="10">
        <f>'3 Heat eta and phi'!F40</f>
        <v>0.80400000000000005</v>
      </c>
      <c r="J65" s="10">
        <f>'3 Heat eta and phi'!G40</f>
        <v>0.80600000000000005</v>
      </c>
      <c r="K65" s="10">
        <f>'3 Heat eta and phi'!H40</f>
        <v>0.80800000000000005</v>
      </c>
      <c r="L65" s="10">
        <f>'3 Heat eta and phi'!I40</f>
        <v>0.81</v>
      </c>
      <c r="M65" s="10">
        <f>'3 Heat eta and phi'!J40</f>
        <v>0.81200000000000006</v>
      </c>
      <c r="N65" s="10">
        <f>'3 Heat eta and phi'!K40</f>
        <v>0.81399999999999995</v>
      </c>
      <c r="O65" s="10">
        <f>'3 Heat eta and phi'!L40</f>
        <v>0.81599999999999995</v>
      </c>
      <c r="P65" s="10">
        <f>'3 Heat eta and phi'!M40</f>
        <v>0.81799999999999995</v>
      </c>
      <c r="Q65" s="10">
        <f>'3 Heat eta and phi'!N40</f>
        <v>0.82</v>
      </c>
      <c r="R65" s="10">
        <f>'3 Heat eta and phi'!O40</f>
        <v>0.82199999999999995</v>
      </c>
      <c r="S65" s="10">
        <f>'3 Heat eta and phi'!P40</f>
        <v>0.82399999999999995</v>
      </c>
      <c r="T65" s="10">
        <f>'3 Heat eta and phi'!Q40</f>
        <v>0.82599999999999996</v>
      </c>
      <c r="U65" s="10">
        <f>'3 Heat eta and phi'!R40</f>
        <v>0.82799999999999996</v>
      </c>
      <c r="V65" s="10">
        <f>'3 Heat eta and phi'!S40</f>
        <v>0.83</v>
      </c>
      <c r="W65" s="10">
        <f>'3 Heat eta and phi'!T40</f>
        <v>0.83199999999999996</v>
      </c>
      <c r="X65" s="10">
        <f>'3 Heat eta and phi'!U40</f>
        <v>0.83399999999999996</v>
      </c>
      <c r="Y65" s="10">
        <f>'3 Heat eta and phi'!V40</f>
        <v>0.83599999999999997</v>
      </c>
      <c r="Z65" s="10">
        <f>'3 Heat eta and phi'!W40</f>
        <v>0.83799999999999997</v>
      </c>
      <c r="AA65" s="10">
        <f>'3 Heat eta and phi'!X40</f>
        <v>0.84</v>
      </c>
      <c r="AB65" s="10">
        <f>'3 Heat eta and phi'!Y40</f>
        <v>0.84199999999999997</v>
      </c>
      <c r="AC65" s="10">
        <f>'3 Heat eta and phi'!Z40</f>
        <v>0.84399999999999997</v>
      </c>
      <c r="AD65" s="10">
        <f>'3 Heat eta and phi'!AA40</f>
        <v>0.84599999999999997</v>
      </c>
      <c r="AE65" s="10">
        <f>'3 Heat eta and phi'!AB40</f>
        <v>0.84799999999999998</v>
      </c>
      <c r="AF65" s="10">
        <f>'3 Heat eta and phi'!AC40</f>
        <v>0.85</v>
      </c>
      <c r="AG65" s="10">
        <f>'3 Heat eta and phi'!AD40</f>
        <v>0.85199999999999998</v>
      </c>
      <c r="AH65" s="10">
        <f>'3 Heat eta and phi'!AE40</f>
        <v>0.85399999999999998</v>
      </c>
      <c r="AI65" s="10">
        <f>'3 Heat eta and phi'!AF40</f>
        <v>0.85599999999999998</v>
      </c>
      <c r="AJ65" s="10">
        <f>'3 Heat eta and phi'!AG40</f>
        <v>0.85799999999999998</v>
      </c>
      <c r="AK65" s="10">
        <f>'3 Heat eta and phi'!AH40</f>
        <v>0.86</v>
      </c>
      <c r="AL65" s="10">
        <f>'3 Heat eta and phi'!AI40</f>
        <v>0.86199999999999999</v>
      </c>
      <c r="AM65" s="10">
        <f>'3 Heat eta and phi'!AJ40</f>
        <v>0.86399999999999999</v>
      </c>
      <c r="AN65" s="10">
        <f>'3 Heat eta and phi'!AK40</f>
        <v>0.86599999999999999</v>
      </c>
      <c r="AO65" s="10">
        <f>'3 Heat eta and phi'!AL40</f>
        <v>0.86799999999999999</v>
      </c>
      <c r="AP65" s="10">
        <f>'3 Heat eta and phi'!AM40</f>
        <v>0.87</v>
      </c>
      <c r="AQ65" s="10">
        <f>'3 Heat eta and phi'!AN40</f>
        <v>0.872</v>
      </c>
      <c r="AR65" s="10">
        <f>'3 Heat eta and phi'!AO40</f>
        <v>0.874</v>
      </c>
      <c r="AS65" s="10">
        <f>'3 Heat eta and phi'!AP40</f>
        <v>0.876</v>
      </c>
      <c r="AT65" s="10">
        <f>'3 Heat eta and phi'!AQ40</f>
        <v>0.878</v>
      </c>
      <c r="AU65" s="10">
        <f>'3 Heat eta and phi'!AR40</f>
        <v>0.88</v>
      </c>
      <c r="AV65" s="10">
        <f>'3 Heat eta and phi'!AS40</f>
        <v>0.88200000000000001</v>
      </c>
      <c r="AW65" s="10">
        <f>'3 Heat eta and phi'!AT40</f>
        <v>0.88400000000000001</v>
      </c>
      <c r="AX65" s="10">
        <f>'3 Heat eta and phi'!AU40</f>
        <v>0.88600000000000001</v>
      </c>
      <c r="AY65" s="10">
        <f>'3 Heat eta and phi'!AV40</f>
        <v>0.88800000000000001</v>
      </c>
      <c r="AZ65" s="10">
        <f>'3 Heat eta and phi'!AW40</f>
        <v>0.89</v>
      </c>
      <c r="BA65" s="10">
        <f>'3 Heat eta and phi'!AX40</f>
        <v>0.89200000000000002</v>
      </c>
      <c r="BB65" s="10">
        <f>'3 Heat eta and phi'!AY40</f>
        <v>0.89400000000000002</v>
      </c>
      <c r="BC65" s="10">
        <f>'3 Heat eta and phi'!AZ40</f>
        <v>0.89600000000000002</v>
      </c>
      <c r="BD65" s="10">
        <f>'3 Heat eta and phi'!BA40</f>
        <v>0.89800000000000002</v>
      </c>
      <c r="BE65" s="10">
        <f>'3 Heat eta and phi'!BB40</f>
        <v>0.9</v>
      </c>
      <c r="BF65" s="10">
        <f>'3 Heat eta and phi'!BC40</f>
        <v>0.90200000000000002</v>
      </c>
      <c r="BG65" s="10">
        <f>'3 Heat eta and phi'!BD40</f>
        <v>0.90400000000000003</v>
      </c>
      <c r="BH65" s="10">
        <f>'3 Heat eta and phi'!BE40</f>
        <v>0.90600000000000003</v>
      </c>
      <c r="BI65" s="619"/>
    </row>
    <row r="66" spans="3:61" x14ac:dyDescent="0.2">
      <c r="F66" s="10" t="s">
        <v>378</v>
      </c>
      <c r="G66" s="619" t="s">
        <v>87</v>
      </c>
      <c r="H66" s="619" t="s">
        <v>87</v>
      </c>
      <c r="I66" s="619" t="s">
        <v>87</v>
      </c>
      <c r="J66" s="619" t="s">
        <v>87</v>
      </c>
      <c r="K66" s="619" t="s">
        <v>87</v>
      </c>
      <c r="L66" s="619" t="s">
        <v>87</v>
      </c>
      <c r="M66" s="619" t="s">
        <v>87</v>
      </c>
      <c r="N66" s="619" t="s">
        <v>87</v>
      </c>
      <c r="O66" s="619" t="s">
        <v>87</v>
      </c>
      <c r="P66" s="619" t="s">
        <v>87</v>
      </c>
      <c r="Q66" s="619" t="s">
        <v>87</v>
      </c>
      <c r="R66" s="619" t="s">
        <v>87</v>
      </c>
      <c r="S66" s="619" t="s">
        <v>87</v>
      </c>
      <c r="T66" s="619" t="s">
        <v>87</v>
      </c>
      <c r="U66" s="619" t="s">
        <v>87</v>
      </c>
      <c r="V66" s="619" t="s">
        <v>87</v>
      </c>
      <c r="W66" s="619" t="s">
        <v>87</v>
      </c>
      <c r="X66" s="619" t="s">
        <v>87</v>
      </c>
      <c r="Y66" s="619" t="s">
        <v>87</v>
      </c>
      <c r="Z66" s="619" t="s">
        <v>87</v>
      </c>
      <c r="AA66" s="619" t="s">
        <v>87</v>
      </c>
      <c r="AB66" s="619" t="s">
        <v>87</v>
      </c>
      <c r="AC66" s="619" t="s">
        <v>87</v>
      </c>
      <c r="AD66" s="619" t="s">
        <v>87</v>
      </c>
      <c r="AE66" s="619" t="s">
        <v>87</v>
      </c>
      <c r="AF66" s="619" t="s">
        <v>87</v>
      </c>
      <c r="AG66" s="619" t="s">
        <v>87</v>
      </c>
      <c r="AH66" s="619" t="s">
        <v>87</v>
      </c>
      <c r="AI66" s="619" t="s">
        <v>87</v>
      </c>
      <c r="AJ66" s="619" t="s">
        <v>87</v>
      </c>
      <c r="AK66" s="619" t="s">
        <v>87</v>
      </c>
      <c r="AL66" s="619" t="s">
        <v>87</v>
      </c>
      <c r="AM66" s="619" t="s">
        <v>87</v>
      </c>
      <c r="AN66" s="619" t="s">
        <v>87</v>
      </c>
      <c r="AO66" s="619" t="s">
        <v>87</v>
      </c>
      <c r="AP66" s="619" t="s">
        <v>87</v>
      </c>
      <c r="AQ66" s="619" t="s">
        <v>87</v>
      </c>
      <c r="AR66" s="619" t="s">
        <v>87</v>
      </c>
      <c r="AS66" s="619" t="s">
        <v>87</v>
      </c>
      <c r="AT66" s="619" t="s">
        <v>87</v>
      </c>
      <c r="AU66" s="619" t="s">
        <v>87</v>
      </c>
      <c r="AV66" s="619" t="s">
        <v>87</v>
      </c>
      <c r="AW66" s="619" t="s">
        <v>87</v>
      </c>
      <c r="AX66" s="619" t="s">
        <v>87</v>
      </c>
      <c r="AY66" s="619" t="s">
        <v>87</v>
      </c>
      <c r="AZ66" s="619" t="s">
        <v>87</v>
      </c>
      <c r="BA66" s="619" t="s">
        <v>87</v>
      </c>
      <c r="BB66" s="619" t="s">
        <v>87</v>
      </c>
      <c r="BC66" s="619" t="s">
        <v>87</v>
      </c>
      <c r="BD66" s="619" t="s">
        <v>87</v>
      </c>
      <c r="BE66" s="619" t="s">
        <v>87</v>
      </c>
      <c r="BF66" s="619" t="s">
        <v>87</v>
      </c>
      <c r="BG66" s="619" t="s">
        <v>87</v>
      </c>
      <c r="BH66" s="619" t="s">
        <v>87</v>
      </c>
      <c r="BI66" s="619"/>
    </row>
    <row r="67" spans="3:61" x14ac:dyDescent="0.2">
      <c r="F67" s="10" t="s">
        <v>13</v>
      </c>
      <c r="G67" s="621">
        <f>'3 Heat eta and phi'!D41</f>
        <v>2.2523315150448586E-2</v>
      </c>
      <c r="H67" s="621">
        <f>'3 Heat eta and phi'!E41</f>
        <v>2.1811785400176031E-2</v>
      </c>
      <c r="I67" s="621">
        <f>'3 Heat eta and phi'!F41</f>
        <v>2.6727624406541084E-2</v>
      </c>
      <c r="J67" s="621">
        <f>'3 Heat eta and phi'!G41</f>
        <v>4.0780453506767511E-2</v>
      </c>
      <c r="K67" s="621">
        <f>'3 Heat eta and phi'!H41</f>
        <v>2.7763134774204778E-2</v>
      </c>
      <c r="L67" s="621">
        <f>'3 Heat eta and phi'!I41</f>
        <v>2.8807307219392175E-2</v>
      </c>
      <c r="M67" s="621">
        <f>'3 Heat eta and phi'!J41</f>
        <v>2.528533801580346E-2</v>
      </c>
      <c r="N67" s="621">
        <f>'3 Heat eta and phi'!K41</f>
        <v>2.3170089520800352E-2</v>
      </c>
      <c r="O67" s="621">
        <f>'3 Heat eta and phi'!L41</f>
        <v>2.9127917178452423E-2</v>
      </c>
      <c r="P67" s="621">
        <f>'3 Heat eta and phi'!M41</f>
        <v>3.0520961234871025E-2</v>
      </c>
      <c r="Q67" s="621">
        <f>'3 Heat eta and phi'!N41</f>
        <v>3.0449692782649196E-2</v>
      </c>
      <c r="R67" s="621">
        <f>'3 Heat eta and phi'!O41</f>
        <v>2.9315757019968913E-2</v>
      </c>
      <c r="S67" s="621">
        <f>'3 Heat eta and phi'!P41</f>
        <v>2.6947938951335515E-2</v>
      </c>
      <c r="T67" s="621">
        <f>'3 Heat eta and phi'!Q41</f>
        <v>2.685916928335319E-2</v>
      </c>
      <c r="U67" s="621">
        <f>'3 Heat eta and phi'!R41</f>
        <v>2.7736330886564242E-2</v>
      </c>
      <c r="V67" s="621">
        <f>'3 Heat eta and phi'!S41</f>
        <v>2.2937651321664143E-2</v>
      </c>
      <c r="W67" s="621">
        <f>'3 Heat eta and phi'!T41</f>
        <v>2.5096199088034954E-2</v>
      </c>
      <c r="X67" s="621">
        <f>'3 Heat eta and phi'!U41</f>
        <v>3.5413990172433629E-2</v>
      </c>
      <c r="Y67" s="621">
        <f>'3 Heat eta and phi'!V41</f>
        <v>3.2985583598380219E-2</v>
      </c>
      <c r="Z67" s="621">
        <f>'3 Heat eta and phi'!W41</f>
        <v>3.9051721215704549E-2</v>
      </c>
      <c r="AA67" s="621">
        <f>'3 Heat eta and phi'!X41</f>
        <v>3.0576593318389578E-2</v>
      </c>
      <c r="AB67" s="621">
        <f>'3 Heat eta and phi'!Y41</f>
        <v>2.9062794108648538E-2</v>
      </c>
      <c r="AC67" s="621">
        <f>'3 Heat eta and phi'!Z41</f>
        <v>3.8242815991483936E-2</v>
      </c>
      <c r="AD67" s="621">
        <f>'3 Heat eta and phi'!AA41</f>
        <v>3.4042891055378832E-2</v>
      </c>
      <c r="AE67" s="621">
        <f>'3 Heat eta and phi'!AB41</f>
        <v>3.2743963751557192E-2</v>
      </c>
      <c r="AF67" s="621">
        <f>'3 Heat eta and phi'!AC41</f>
        <v>3.7077256720010277E-2</v>
      </c>
      <c r="AG67" s="621">
        <f>'3 Heat eta and phi'!AD41</f>
        <v>3.8971075041507652E-2</v>
      </c>
      <c r="AH67" s="621">
        <f>'3 Heat eta and phi'!AE41</f>
        <v>3.600753901452769E-2</v>
      </c>
      <c r="AI67" s="621">
        <f>'3 Heat eta and phi'!AF41</f>
        <v>3.3408989472494932E-2</v>
      </c>
      <c r="AJ67" s="621">
        <f>'3 Heat eta and phi'!AG41</f>
        <v>3.0337279107051196E-2</v>
      </c>
      <c r="AK67" s="621">
        <f>'3 Heat eta and phi'!AH41</f>
        <v>3.4351544648789645E-2</v>
      </c>
      <c r="AL67" s="621">
        <f>'3 Heat eta and phi'!AI41</f>
        <v>4.3041548437846022E-2</v>
      </c>
      <c r="AM67" s="621">
        <f>'3 Heat eta and phi'!AJ41</f>
        <v>3.795603230874911E-2</v>
      </c>
      <c r="AN67" s="621">
        <f>'3 Heat eta and phi'!AK41</f>
        <v>3.8782267265832893E-2</v>
      </c>
      <c r="AO67" s="621">
        <f>'3 Heat eta and phi'!AL41</f>
        <v>4.1315298316505045E-2</v>
      </c>
      <c r="AP67" s="621">
        <f>'3 Heat eta and phi'!AM41</f>
        <v>3.581638000174614E-2</v>
      </c>
      <c r="AQ67" s="621">
        <f>'3 Heat eta and phi'!AN41</f>
        <v>4.5988500651830799E-2</v>
      </c>
      <c r="AR67" s="621">
        <f>'3 Heat eta and phi'!AO41</f>
        <v>4.5779260115942355E-2</v>
      </c>
      <c r="AS67" s="621">
        <f>'3 Heat eta and phi'!AP41</f>
        <v>4.0243186242407081E-2</v>
      </c>
      <c r="AT67" s="621">
        <f>'3 Heat eta and phi'!AQ41</f>
        <v>4.1673535789272131E-2</v>
      </c>
      <c r="AU67" s="621">
        <f>'3 Heat eta and phi'!AR41</f>
        <v>4.2268475875442135E-2</v>
      </c>
      <c r="AV67" s="621">
        <f>'3 Heat eta and phi'!AS41</f>
        <v>4.4877983585370207E-2</v>
      </c>
      <c r="AW67" s="621">
        <f>'3 Heat eta and phi'!AT41</f>
        <v>4.4580298076698166E-2</v>
      </c>
      <c r="AX67" s="621">
        <f>'3 Heat eta and phi'!AU41</f>
        <v>4.4534706536941138E-2</v>
      </c>
      <c r="AY67" s="621">
        <f>'3 Heat eta and phi'!AV41</f>
        <v>4.4780381636817634E-2</v>
      </c>
      <c r="AZ67" s="621">
        <f>'3 Heat eta and phi'!AW41</f>
        <v>4.5732490908387713E-2</v>
      </c>
      <c r="BA67" s="621">
        <f>'3 Heat eta and phi'!AX41</f>
        <v>4.7316152419067947E-2</v>
      </c>
      <c r="BB67" s="621">
        <f>'3 Heat eta and phi'!AY41</f>
        <v>3.8223692849313484E-2</v>
      </c>
      <c r="BC67" s="621">
        <f>'3 Heat eta and phi'!AZ41</f>
        <v>4.0189295897654409E-2</v>
      </c>
      <c r="BD67" s="621">
        <f>'3 Heat eta and phi'!BA41</f>
        <v>4.7151615347523546E-2</v>
      </c>
      <c r="BE67" s="621">
        <f>'3 Heat eta and phi'!BB41</f>
        <v>4.9933815432876671E-2</v>
      </c>
      <c r="BF67" s="621">
        <f>'3 Heat eta and phi'!BC41</f>
        <v>5.0007112867071712E-2</v>
      </c>
      <c r="BG67" s="621">
        <f>'3 Heat eta and phi'!BD41</f>
        <v>4.200378722671716E-2</v>
      </c>
      <c r="BH67" s="621">
        <f>'3 Heat eta and phi'!BE41</f>
        <v>4.6479600619728001E-2</v>
      </c>
      <c r="BI67" s="619"/>
    </row>
    <row r="68" spans="3:61" x14ac:dyDescent="0.2">
      <c r="E68" s="10" t="str">
        <f>D248</f>
        <v>Domestic appliances</v>
      </c>
      <c r="F68" s="10" t="s">
        <v>835</v>
      </c>
      <c r="G68" s="10" t="s">
        <v>844</v>
      </c>
      <c r="H68" s="10" t="s">
        <v>844</v>
      </c>
      <c r="I68" s="10" t="s">
        <v>844</v>
      </c>
      <c r="J68" s="10" t="s">
        <v>844</v>
      </c>
      <c r="K68" s="10" t="s">
        <v>844</v>
      </c>
      <c r="L68" s="10" t="s">
        <v>844</v>
      </c>
      <c r="M68" s="10" t="s">
        <v>844</v>
      </c>
      <c r="N68" s="10" t="s">
        <v>844</v>
      </c>
      <c r="O68" s="10" t="s">
        <v>844</v>
      </c>
      <c r="P68" s="10" t="s">
        <v>844</v>
      </c>
      <c r="Q68" s="10" t="s">
        <v>844</v>
      </c>
      <c r="R68" s="10" t="s">
        <v>844</v>
      </c>
      <c r="S68" s="10" t="s">
        <v>844</v>
      </c>
      <c r="T68" s="10" t="s">
        <v>844</v>
      </c>
      <c r="U68" s="10" t="s">
        <v>844</v>
      </c>
      <c r="V68" s="10" t="s">
        <v>844</v>
      </c>
      <c r="W68" s="10" t="s">
        <v>844</v>
      </c>
      <c r="X68" s="10" t="s">
        <v>844</v>
      </c>
      <c r="Y68" s="10" t="s">
        <v>844</v>
      </c>
      <c r="Z68" s="10" t="s">
        <v>844</v>
      </c>
      <c r="AA68" s="10" t="s">
        <v>844</v>
      </c>
      <c r="AB68" s="10" t="s">
        <v>844</v>
      </c>
      <c r="AC68" s="10" t="s">
        <v>844</v>
      </c>
      <c r="AD68" s="10" t="s">
        <v>844</v>
      </c>
      <c r="AE68" s="10" t="s">
        <v>844</v>
      </c>
      <c r="AF68" s="10" t="s">
        <v>844</v>
      </c>
      <c r="AG68" s="10" t="s">
        <v>844</v>
      </c>
      <c r="AH68" s="10" t="s">
        <v>844</v>
      </c>
      <c r="AI68" s="10" t="s">
        <v>844</v>
      </c>
      <c r="AJ68" s="10" t="s">
        <v>844</v>
      </c>
      <c r="AK68" s="10" t="s">
        <v>844</v>
      </c>
      <c r="AL68" s="10" t="s">
        <v>844</v>
      </c>
      <c r="AM68" s="10" t="s">
        <v>844</v>
      </c>
      <c r="AN68" s="10" t="s">
        <v>844</v>
      </c>
      <c r="AO68" s="10" t="s">
        <v>844</v>
      </c>
      <c r="AP68" s="10" t="s">
        <v>844</v>
      </c>
      <c r="AQ68" s="10" t="s">
        <v>844</v>
      </c>
      <c r="AR68" s="10" t="s">
        <v>844</v>
      </c>
      <c r="AS68" s="10" t="s">
        <v>844</v>
      </c>
      <c r="AT68" s="10" t="s">
        <v>844</v>
      </c>
      <c r="AU68" s="10" t="s">
        <v>844</v>
      </c>
      <c r="AV68" s="10" t="s">
        <v>844</v>
      </c>
      <c r="AW68" s="10" t="s">
        <v>844</v>
      </c>
      <c r="AX68" s="10" t="s">
        <v>844</v>
      </c>
      <c r="AY68" s="10" t="s">
        <v>844</v>
      </c>
      <c r="AZ68" s="10" t="s">
        <v>844</v>
      </c>
      <c r="BA68" s="10" t="s">
        <v>844</v>
      </c>
      <c r="BB68" s="10" t="s">
        <v>844</v>
      </c>
      <c r="BC68" s="10" t="s">
        <v>844</v>
      </c>
      <c r="BD68" s="10" t="s">
        <v>844</v>
      </c>
      <c r="BE68" s="10" t="s">
        <v>844</v>
      </c>
      <c r="BF68" s="10" t="s">
        <v>844</v>
      </c>
      <c r="BG68" s="10" t="s">
        <v>844</v>
      </c>
      <c r="BH68" s="10" t="s">
        <v>844</v>
      </c>
      <c r="BI68" s="619"/>
    </row>
    <row r="69" spans="3:61" x14ac:dyDescent="0.2">
      <c r="F69" s="10" t="s">
        <v>11</v>
      </c>
      <c r="G69" s="619">
        <f t="shared" ref="G69:AL69" si="22">G248/G$251</f>
        <v>0.25684106985833355</v>
      </c>
      <c r="H69" s="619">
        <f t="shared" si="22"/>
        <v>0.25148074702110268</v>
      </c>
      <c r="I69" s="619">
        <f t="shared" si="22"/>
        <v>0.23704666283227133</v>
      </c>
      <c r="J69" s="619">
        <f t="shared" si="22"/>
        <v>0.23218513136864338</v>
      </c>
      <c r="K69" s="619">
        <f t="shared" si="22"/>
        <v>0.24735333926432426</v>
      </c>
      <c r="L69" s="619">
        <f t="shared" si="22"/>
        <v>0.24187706953135368</v>
      </c>
      <c r="M69" s="619">
        <f t="shared" si="22"/>
        <v>0.23884944931946867</v>
      </c>
      <c r="N69" s="619">
        <f t="shared" si="22"/>
        <v>0.24100895331006988</v>
      </c>
      <c r="O69" s="619">
        <f t="shared" si="22"/>
        <v>0.23992090903772453</v>
      </c>
      <c r="P69" s="619">
        <f t="shared" si="22"/>
        <v>0.2348873800388441</v>
      </c>
      <c r="Q69" s="619">
        <f t="shared" si="22"/>
        <v>0.23064890253995296</v>
      </c>
      <c r="R69" s="619">
        <f t="shared" si="22"/>
        <v>0.22822087039452058</v>
      </c>
      <c r="S69" s="619">
        <f t="shared" si="22"/>
        <v>0.22149806687169127</v>
      </c>
      <c r="T69" s="619">
        <f t="shared" si="22"/>
        <v>0.22135597992121636</v>
      </c>
      <c r="U69" s="619">
        <f t="shared" si="22"/>
        <v>0.21548913534614114</v>
      </c>
      <c r="V69" s="619">
        <f t="shared" si="22"/>
        <v>0.23458041611649066</v>
      </c>
      <c r="W69" s="619">
        <f t="shared" si="22"/>
        <v>0.25060635624391731</v>
      </c>
      <c r="X69" s="619">
        <f t="shared" si="22"/>
        <v>0.2557738817129715</v>
      </c>
      <c r="Y69" s="619">
        <f t="shared" si="22"/>
        <v>0.26300290916859442</v>
      </c>
      <c r="Z69" s="619">
        <f t="shared" si="22"/>
        <v>0.25834617042420466</v>
      </c>
      <c r="AA69" s="619">
        <f t="shared" si="22"/>
        <v>0.26836108663400443</v>
      </c>
      <c r="AB69" s="619">
        <f t="shared" si="22"/>
        <v>0.27258229257835809</v>
      </c>
      <c r="AC69" s="619">
        <f t="shared" si="22"/>
        <v>0.27941306153357448</v>
      </c>
      <c r="AD69" s="619">
        <f t="shared" si="22"/>
        <v>0.28177703213275729</v>
      </c>
      <c r="AE69" s="619">
        <f t="shared" si="22"/>
        <v>0.2789843698475557</v>
      </c>
      <c r="AF69" s="619">
        <f t="shared" si="22"/>
        <v>0.27641606290495091</v>
      </c>
      <c r="AG69" s="619">
        <f t="shared" si="22"/>
        <v>0.27046305362731621</v>
      </c>
      <c r="AH69" s="619">
        <f t="shared" si="22"/>
        <v>0.27031845727844056</v>
      </c>
      <c r="AI69" s="619">
        <f t="shared" si="22"/>
        <v>0.27179353084548169</v>
      </c>
      <c r="AJ69" s="619">
        <f t="shared" si="22"/>
        <v>0.27295787387451742</v>
      </c>
      <c r="AK69" s="619">
        <f t="shared" si="22"/>
        <v>0.26759264966604879</v>
      </c>
      <c r="AL69" s="619">
        <f t="shared" si="22"/>
        <v>0.25574642376401607</v>
      </c>
      <c r="AM69" s="619">
        <f t="shared" ref="AM69:BH69" si="23">AM248/AM$251</f>
        <v>0.26035139641651767</v>
      </c>
      <c r="AN69" s="619">
        <f t="shared" si="23"/>
        <v>0.26187498709448531</v>
      </c>
      <c r="AO69" s="619">
        <f t="shared" si="23"/>
        <v>0.26357982177497802</v>
      </c>
      <c r="AP69" s="619">
        <f t="shared" si="23"/>
        <v>0.2694888236380058</v>
      </c>
      <c r="AQ69" s="619">
        <f t="shared" si="23"/>
        <v>0.26110843962113067</v>
      </c>
      <c r="AR69" s="619">
        <f t="shared" si="23"/>
        <v>0.28197065650601905</v>
      </c>
      <c r="AS69" s="619">
        <f t="shared" si="23"/>
        <v>0.26959560498874668</v>
      </c>
      <c r="AT69" s="619">
        <f t="shared" si="23"/>
        <v>0.27508985594212193</v>
      </c>
      <c r="AU69" s="619">
        <f t="shared" si="23"/>
        <v>0.27604218246500434</v>
      </c>
      <c r="AV69" s="619">
        <f t="shared" si="23"/>
        <v>0.2726631418569524</v>
      </c>
      <c r="AW69" s="619">
        <f t="shared" si="23"/>
        <v>0.27744221814597353</v>
      </c>
      <c r="AX69" s="619">
        <f t="shared" si="23"/>
        <v>0.28065189378736116</v>
      </c>
      <c r="AY69" s="619">
        <f t="shared" si="23"/>
        <v>0.29323162185633961</v>
      </c>
      <c r="AZ69" s="619">
        <f t="shared" si="23"/>
        <v>0.29240887802227561</v>
      </c>
      <c r="BA69" s="619">
        <f t="shared" si="23"/>
        <v>0.29881687651801303</v>
      </c>
      <c r="BB69" s="619">
        <f t="shared" si="23"/>
        <v>0.30586866231230336</v>
      </c>
      <c r="BC69" s="619">
        <f t="shared" si="23"/>
        <v>0.30182959319282088</v>
      </c>
      <c r="BD69" s="619">
        <f t="shared" si="23"/>
        <v>0.30182959319282088</v>
      </c>
      <c r="BE69" s="619">
        <f t="shared" si="23"/>
        <v>0.30182959319282088</v>
      </c>
      <c r="BF69" s="619">
        <f t="shared" si="23"/>
        <v>0.33042934499938964</v>
      </c>
      <c r="BG69" s="619">
        <f t="shared" si="23"/>
        <v>0.32848405592972324</v>
      </c>
      <c r="BH69" s="619">
        <f t="shared" si="23"/>
        <v>0.32197795443816163</v>
      </c>
      <c r="BI69" s="619"/>
    </row>
    <row r="70" spans="3:61" x14ac:dyDescent="0.2">
      <c r="F70" s="10" t="s">
        <v>12</v>
      </c>
      <c r="G70" s="619">
        <f>1</f>
        <v>1</v>
      </c>
      <c r="H70" s="619">
        <f>1</f>
        <v>1</v>
      </c>
      <c r="I70" s="619">
        <f>1</f>
        <v>1</v>
      </c>
      <c r="J70" s="619">
        <f>1</f>
        <v>1</v>
      </c>
      <c r="K70" s="619">
        <f>1</f>
        <v>1</v>
      </c>
      <c r="L70" s="619">
        <f>1</f>
        <v>1</v>
      </c>
      <c r="M70" s="619">
        <f>1</f>
        <v>1</v>
      </c>
      <c r="N70" s="619">
        <f>1</f>
        <v>1</v>
      </c>
      <c r="O70" s="619">
        <f>1</f>
        <v>1</v>
      </c>
      <c r="P70" s="619">
        <f>1</f>
        <v>1</v>
      </c>
      <c r="Q70" s="619">
        <f>1</f>
        <v>1</v>
      </c>
      <c r="R70" s="619">
        <f>1</f>
        <v>1</v>
      </c>
      <c r="S70" s="619">
        <f>1</f>
        <v>1</v>
      </c>
      <c r="T70" s="619">
        <f>1</f>
        <v>1</v>
      </c>
      <c r="U70" s="619">
        <f>1</f>
        <v>1</v>
      </c>
      <c r="V70" s="619">
        <f>1</f>
        <v>1</v>
      </c>
      <c r="W70" s="619">
        <f>1</f>
        <v>1</v>
      </c>
      <c r="X70" s="619">
        <f>1</f>
        <v>1</v>
      </c>
      <c r="Y70" s="619">
        <f>1</f>
        <v>1</v>
      </c>
      <c r="Z70" s="619">
        <f>1</f>
        <v>1</v>
      </c>
      <c r="AA70" s="619">
        <f>1</f>
        <v>1</v>
      </c>
      <c r="AB70" s="619">
        <f>1</f>
        <v>1</v>
      </c>
      <c r="AC70" s="619">
        <f>1</f>
        <v>1</v>
      </c>
      <c r="AD70" s="619">
        <f>1</f>
        <v>1</v>
      </c>
      <c r="AE70" s="619">
        <f>1</f>
        <v>1</v>
      </c>
      <c r="AF70" s="619">
        <f>1</f>
        <v>1</v>
      </c>
      <c r="AG70" s="619">
        <f>1</f>
        <v>1</v>
      </c>
      <c r="AH70" s="619">
        <f>1</f>
        <v>1</v>
      </c>
      <c r="AI70" s="619">
        <f>1</f>
        <v>1</v>
      </c>
      <c r="AJ70" s="619">
        <f>1</f>
        <v>1</v>
      </c>
      <c r="AK70" s="619">
        <f>1</f>
        <v>1</v>
      </c>
      <c r="AL70" s="619">
        <f>1</f>
        <v>1</v>
      </c>
      <c r="AM70" s="619">
        <f>1</f>
        <v>1</v>
      </c>
      <c r="AN70" s="619">
        <f>1</f>
        <v>1</v>
      </c>
      <c r="AO70" s="619">
        <f>1</f>
        <v>1</v>
      </c>
      <c r="AP70" s="619">
        <f>1</f>
        <v>1</v>
      </c>
      <c r="AQ70" s="619">
        <f>1</f>
        <v>1</v>
      </c>
      <c r="AR70" s="619">
        <f>1</f>
        <v>1</v>
      </c>
      <c r="AS70" s="619">
        <f>1</f>
        <v>1</v>
      </c>
      <c r="AT70" s="619">
        <f>1</f>
        <v>1</v>
      </c>
      <c r="AU70" s="619">
        <f>1</f>
        <v>1</v>
      </c>
      <c r="AV70" s="619">
        <f>1</f>
        <v>1</v>
      </c>
      <c r="AW70" s="619">
        <f>1</f>
        <v>1</v>
      </c>
      <c r="AX70" s="619">
        <f>1</f>
        <v>1</v>
      </c>
      <c r="AY70" s="619">
        <f>1</f>
        <v>1</v>
      </c>
      <c r="AZ70" s="619">
        <f>1</f>
        <v>1</v>
      </c>
      <c r="BA70" s="619">
        <f>1</f>
        <v>1</v>
      </c>
      <c r="BB70" s="619">
        <f>1</f>
        <v>1</v>
      </c>
      <c r="BC70" s="619">
        <f>1</f>
        <v>1</v>
      </c>
      <c r="BD70" s="619">
        <f>1</f>
        <v>1</v>
      </c>
      <c r="BE70" s="619">
        <f>1</f>
        <v>1</v>
      </c>
      <c r="BF70" s="619">
        <f>1</f>
        <v>1</v>
      </c>
      <c r="BG70" s="619">
        <f>1</f>
        <v>1</v>
      </c>
      <c r="BH70" s="619">
        <f>1</f>
        <v>1</v>
      </c>
      <c r="BI70" s="619"/>
    </row>
    <row r="71" spans="3:61" x14ac:dyDescent="0.2">
      <c r="F71" s="10" t="s">
        <v>836</v>
      </c>
      <c r="G71" s="619" t="s">
        <v>70</v>
      </c>
      <c r="H71" s="619" t="s">
        <v>70</v>
      </c>
      <c r="I71" s="619" t="s">
        <v>70</v>
      </c>
      <c r="J71" s="619" t="s">
        <v>70</v>
      </c>
      <c r="K71" s="619" t="s">
        <v>70</v>
      </c>
      <c r="L71" s="619" t="s">
        <v>70</v>
      </c>
      <c r="M71" s="619" t="s">
        <v>70</v>
      </c>
      <c r="N71" s="619" t="s">
        <v>70</v>
      </c>
      <c r="O71" s="619" t="s">
        <v>70</v>
      </c>
      <c r="P71" s="619" t="s">
        <v>70</v>
      </c>
      <c r="Q71" s="619" t="s">
        <v>70</v>
      </c>
      <c r="R71" s="619" t="s">
        <v>70</v>
      </c>
      <c r="S71" s="619" t="s">
        <v>70</v>
      </c>
      <c r="T71" s="619" t="s">
        <v>70</v>
      </c>
      <c r="U71" s="619" t="s">
        <v>70</v>
      </c>
      <c r="V71" s="619" t="s">
        <v>70</v>
      </c>
      <c r="W71" s="619" t="s">
        <v>70</v>
      </c>
      <c r="X71" s="619" t="s">
        <v>70</v>
      </c>
      <c r="Y71" s="619" t="s">
        <v>70</v>
      </c>
      <c r="Z71" s="619" t="s">
        <v>70</v>
      </c>
      <c r="AA71" s="619" t="s">
        <v>70</v>
      </c>
      <c r="AB71" s="619" t="s">
        <v>70</v>
      </c>
      <c r="AC71" s="619" t="s">
        <v>70</v>
      </c>
      <c r="AD71" s="619" t="s">
        <v>70</v>
      </c>
      <c r="AE71" s="619" t="s">
        <v>70</v>
      </c>
      <c r="AF71" s="619" t="s">
        <v>70</v>
      </c>
      <c r="AG71" s="619" t="s">
        <v>70</v>
      </c>
      <c r="AH71" s="619" t="s">
        <v>70</v>
      </c>
      <c r="AI71" s="619" t="s">
        <v>70</v>
      </c>
      <c r="AJ71" s="619" t="s">
        <v>70</v>
      </c>
      <c r="AK71" s="619" t="s">
        <v>70</v>
      </c>
      <c r="AL71" s="619" t="s">
        <v>70</v>
      </c>
      <c r="AM71" s="619" t="s">
        <v>70</v>
      </c>
      <c r="AN71" s="619" t="s">
        <v>70</v>
      </c>
      <c r="AO71" s="619" t="s">
        <v>70</v>
      </c>
      <c r="AP71" s="619" t="s">
        <v>70</v>
      </c>
      <c r="AQ71" s="619" t="s">
        <v>70</v>
      </c>
      <c r="AR71" s="619" t="s">
        <v>70</v>
      </c>
      <c r="AS71" s="619" t="s">
        <v>70</v>
      </c>
      <c r="AT71" s="619" t="s">
        <v>70</v>
      </c>
      <c r="AU71" s="619" t="s">
        <v>70</v>
      </c>
      <c r="AV71" s="619" t="s">
        <v>70</v>
      </c>
      <c r="AW71" s="619" t="s">
        <v>70</v>
      </c>
      <c r="AX71" s="619" t="s">
        <v>70</v>
      </c>
      <c r="AY71" s="619" t="s">
        <v>70</v>
      </c>
      <c r="AZ71" s="619" t="s">
        <v>70</v>
      </c>
      <c r="BA71" s="619" t="s">
        <v>70</v>
      </c>
      <c r="BB71" s="619" t="s">
        <v>70</v>
      </c>
      <c r="BC71" s="619" t="s">
        <v>70</v>
      </c>
      <c r="BD71" s="619" t="s">
        <v>70</v>
      </c>
      <c r="BE71" s="619" t="s">
        <v>70</v>
      </c>
      <c r="BF71" s="619" t="s">
        <v>70</v>
      </c>
      <c r="BG71" s="619" t="s">
        <v>70</v>
      </c>
      <c r="BH71" s="619" t="s">
        <v>70</v>
      </c>
      <c r="BI71" s="619"/>
    </row>
    <row r="72" spans="3:61" x14ac:dyDescent="0.2">
      <c r="F72" s="10" t="s">
        <v>13</v>
      </c>
      <c r="G72" s="620">
        <f>'4a - Electricity useful work TJ'!G52</f>
        <v>0.14000000000000001</v>
      </c>
      <c r="H72" s="620">
        <f>'4a - Electricity useful work TJ'!H52</f>
        <v>0.14000000000000001</v>
      </c>
      <c r="I72" s="620">
        <f>'4a - Electricity useful work TJ'!I52</f>
        <v>0.14000000000000001</v>
      </c>
      <c r="J72" s="620">
        <f>'4a - Electricity useful work TJ'!J52</f>
        <v>0.14000000000000001</v>
      </c>
      <c r="K72" s="620">
        <f>'4a - Electricity useful work TJ'!K52</f>
        <v>0.14000000000000001</v>
      </c>
      <c r="L72" s="620">
        <f>'4a - Electricity useful work TJ'!L52</f>
        <v>0.14000000000000001</v>
      </c>
      <c r="M72" s="620">
        <f>'4a - Electricity useful work TJ'!M52</f>
        <v>0.14000000000000001</v>
      </c>
      <c r="N72" s="620">
        <f>'4a - Electricity useful work TJ'!N52</f>
        <v>0.14000000000000001</v>
      </c>
      <c r="O72" s="620">
        <f>'4a - Electricity useful work TJ'!O52</f>
        <v>0.14000000000000001</v>
      </c>
      <c r="P72" s="620">
        <f>'4a - Electricity useful work TJ'!P52</f>
        <v>0.14000000000000001</v>
      </c>
      <c r="Q72" s="620">
        <f>'4a - Electricity useful work TJ'!Q52</f>
        <v>0.13132626348808565</v>
      </c>
      <c r="R72" s="620">
        <f>'4a - Electricity useful work TJ'!R52</f>
        <v>0.13039909665212179</v>
      </c>
      <c r="S72" s="620">
        <f>'4a - Electricity useful work TJ'!S52</f>
        <v>0.12921127824162998</v>
      </c>
      <c r="T72" s="620">
        <f>'4a - Electricity useful work TJ'!T52</f>
        <v>0.12830142317791135</v>
      </c>
      <c r="U72" s="620">
        <f>'4a - Electricity useful work TJ'!U52</f>
        <v>0.1275187033492885</v>
      </c>
      <c r="V72" s="620">
        <f>'4a - Electricity useful work TJ'!V52</f>
        <v>0.12672854723954433</v>
      </c>
      <c r="W72" s="620">
        <f>'4a - Electricity useful work TJ'!W52</f>
        <v>0.12585926206486306</v>
      </c>
      <c r="X72" s="620">
        <f>'4a - Electricity useful work TJ'!X52</f>
        <v>0.12468322901636902</v>
      </c>
      <c r="Y72" s="620">
        <f>'4a - Electricity useful work TJ'!Y52</f>
        <v>0.12332659286118351</v>
      </c>
      <c r="Z72" s="620">
        <f>'4a - Electricity useful work TJ'!Z52</f>
        <v>0.12174594763901</v>
      </c>
      <c r="AA72" s="620">
        <f>'4a - Electricity useful work TJ'!AA52</f>
        <v>0.12055651356991057</v>
      </c>
      <c r="AB72" s="620">
        <f>'4a - Electricity useful work TJ'!AB52</f>
        <v>0.11979143672470516</v>
      </c>
      <c r="AC72" s="620">
        <f>'4a - Electricity useful work TJ'!AC52</f>
        <v>0.11899933356289483</v>
      </c>
      <c r="AD72" s="620">
        <f>'4a - Electricity useful work TJ'!AD52</f>
        <v>0.11895841826228835</v>
      </c>
      <c r="AE72" s="620">
        <f>'4a - Electricity useful work TJ'!AE52</f>
        <v>0.11996345829445487</v>
      </c>
      <c r="AF72" s="620">
        <f>'4a - Electricity useful work TJ'!AF52</f>
        <v>0.12174784934611041</v>
      </c>
      <c r="AG72" s="620">
        <f>'4a - Electricity useful work TJ'!AG52</f>
        <v>0.12381709122454543</v>
      </c>
      <c r="AH72" s="620">
        <f>'4a - Electricity useful work TJ'!AH52</f>
        <v>0.1258644230298594</v>
      </c>
      <c r="AI72" s="620">
        <f>'4a - Electricity useful work TJ'!AI52</f>
        <v>0.1277668016617734</v>
      </c>
      <c r="AJ72" s="620">
        <f>'4a - Electricity useful work TJ'!AJ52</f>
        <v>0.12921710803981712</v>
      </c>
      <c r="AK72" s="620">
        <f>'4a - Electricity useful work TJ'!AK52</f>
        <v>0.13021250022683722</v>
      </c>
      <c r="AL72" s="620">
        <f>'4a - Electricity useful work TJ'!AL52</f>
        <v>0.1305998427118612</v>
      </c>
      <c r="AM72" s="620">
        <f>'4a - Electricity useful work TJ'!AM52</f>
        <v>0.13047883865501966</v>
      </c>
      <c r="AN72" s="620">
        <f>'4a - Electricity useful work TJ'!AN52</f>
        <v>0.13037259080181027</v>
      </c>
      <c r="AO72" s="620">
        <f>'4a - Electricity useful work TJ'!AO52</f>
        <v>0.13005595053389762</v>
      </c>
      <c r="AP72" s="620">
        <f>'4a - Electricity useful work TJ'!AP52</f>
        <v>0.12954070634359144</v>
      </c>
      <c r="AQ72" s="620">
        <f>'4a - Electricity useful work TJ'!AQ52</f>
        <v>0.12899415974142742</v>
      </c>
      <c r="AR72" s="620">
        <f>'4a - Electricity useful work TJ'!AR52</f>
        <v>0.12804415138270817</v>
      </c>
      <c r="AS72" s="620">
        <f>'4a - Electricity useful work TJ'!AS52</f>
        <v>0.12700034758310236</v>
      </c>
      <c r="AT72" s="620">
        <f>'4a - Electricity useful work TJ'!AT52</f>
        <v>0.12657921063154226</v>
      </c>
      <c r="AU72" s="620">
        <f>'4a - Electricity useful work TJ'!AU52</f>
        <v>0.1262542450273057</v>
      </c>
      <c r="AV72" s="620">
        <f>'4a - Electricity useful work TJ'!AV52</f>
        <v>0.12599871266373261</v>
      </c>
      <c r="AW72" s="620">
        <f>'4a - Electricity useful work TJ'!AW52</f>
        <v>0.1256409772508727</v>
      </c>
      <c r="AX72" s="620">
        <f>'4a - Electricity useful work TJ'!AX52</f>
        <v>0.12489210835798592</v>
      </c>
      <c r="AY72" s="620">
        <f>'4a - Electricity useful work TJ'!AY52</f>
        <v>0.124485118421399</v>
      </c>
      <c r="AZ72" s="620">
        <f>'4a - Electricity useful work TJ'!AZ52</f>
        <v>0.12483745833041728</v>
      </c>
      <c r="BA72" s="620">
        <f>'4a - Electricity useful work TJ'!BA52</f>
        <v>0.12511175524531004</v>
      </c>
      <c r="BB72" s="620">
        <f>'4a - Electricity useful work TJ'!BB52</f>
        <v>0.12525426645220455</v>
      </c>
      <c r="BC72" s="620">
        <f>'4a - Electricity useful work TJ'!BC52</f>
        <v>0.1271307369235366</v>
      </c>
      <c r="BD72" s="620">
        <f>'4a - Electricity useful work TJ'!BD52</f>
        <v>0.12986971721466273</v>
      </c>
      <c r="BE72" s="620">
        <f>'4a - Electricity useful work TJ'!BE52</f>
        <v>0.13292875692435729</v>
      </c>
      <c r="BF72" s="620">
        <f>'4a - Electricity useful work TJ'!BF52</f>
        <v>0.13622171563598565</v>
      </c>
      <c r="BG72" s="620">
        <f>'4a - Electricity useful work TJ'!BG52</f>
        <v>0.13877557967384424</v>
      </c>
      <c r="BH72" s="620">
        <f>'4a - Electricity useful work TJ'!BH52</f>
        <v>0.14089893048505034</v>
      </c>
      <c r="BI72" s="619"/>
    </row>
    <row r="73" spans="3:61" x14ac:dyDescent="0.2">
      <c r="E73" s="10" t="str">
        <f>D250</f>
        <v>Lighting - domestic</v>
      </c>
      <c r="F73" s="10" t="s">
        <v>840</v>
      </c>
      <c r="G73" s="10" t="s">
        <v>837</v>
      </c>
      <c r="H73" s="10" t="s">
        <v>837</v>
      </c>
      <c r="I73" s="10" t="s">
        <v>837</v>
      </c>
      <c r="J73" s="10" t="s">
        <v>837</v>
      </c>
      <c r="K73" s="10" t="s">
        <v>837</v>
      </c>
      <c r="L73" s="10" t="s">
        <v>837</v>
      </c>
      <c r="M73" s="10" t="s">
        <v>837</v>
      </c>
      <c r="N73" s="10" t="s">
        <v>837</v>
      </c>
      <c r="O73" s="10" t="s">
        <v>837</v>
      </c>
      <c r="P73" s="10" t="s">
        <v>837</v>
      </c>
      <c r="Q73" s="10" t="s">
        <v>837</v>
      </c>
      <c r="R73" s="10" t="s">
        <v>837</v>
      </c>
      <c r="S73" s="10" t="s">
        <v>837</v>
      </c>
      <c r="T73" s="10" t="s">
        <v>837</v>
      </c>
      <c r="U73" s="10" t="s">
        <v>837</v>
      </c>
      <c r="V73" s="10" t="s">
        <v>837</v>
      </c>
      <c r="W73" s="10" t="s">
        <v>837</v>
      </c>
      <c r="X73" s="10" t="s">
        <v>837</v>
      </c>
      <c r="Y73" s="10" t="s">
        <v>837</v>
      </c>
      <c r="Z73" s="10" t="s">
        <v>837</v>
      </c>
      <c r="AA73" s="10" t="s">
        <v>837</v>
      </c>
      <c r="AB73" s="10" t="s">
        <v>837</v>
      </c>
      <c r="AC73" s="10" t="s">
        <v>837</v>
      </c>
      <c r="AD73" s="10" t="s">
        <v>837</v>
      </c>
      <c r="AE73" s="10" t="s">
        <v>837</v>
      </c>
      <c r="AF73" s="10" t="s">
        <v>837</v>
      </c>
      <c r="AG73" s="10" t="s">
        <v>837</v>
      </c>
      <c r="AH73" s="10" t="s">
        <v>837</v>
      </c>
      <c r="AI73" s="10" t="s">
        <v>837</v>
      </c>
      <c r="AJ73" s="10" t="s">
        <v>837</v>
      </c>
      <c r="AK73" s="10" t="s">
        <v>837</v>
      </c>
      <c r="AL73" s="10" t="s">
        <v>837</v>
      </c>
      <c r="AM73" s="10" t="s">
        <v>837</v>
      </c>
      <c r="AN73" s="10" t="s">
        <v>837</v>
      </c>
      <c r="AO73" s="10" t="s">
        <v>837</v>
      </c>
      <c r="AP73" s="10" t="s">
        <v>837</v>
      </c>
      <c r="AQ73" s="10" t="s">
        <v>837</v>
      </c>
      <c r="AR73" s="10" t="s">
        <v>837</v>
      </c>
      <c r="AS73" s="10" t="s">
        <v>837</v>
      </c>
      <c r="AT73" s="10" t="s">
        <v>837</v>
      </c>
      <c r="AU73" s="10" t="s">
        <v>837</v>
      </c>
      <c r="AV73" s="10" t="s">
        <v>837</v>
      </c>
      <c r="AW73" s="10" t="s">
        <v>837</v>
      </c>
      <c r="AX73" s="10" t="s">
        <v>837</v>
      </c>
      <c r="AY73" s="10" t="s">
        <v>837</v>
      </c>
      <c r="AZ73" s="10" t="s">
        <v>837</v>
      </c>
      <c r="BA73" s="10" t="s">
        <v>837</v>
      </c>
      <c r="BB73" s="10" t="s">
        <v>837</v>
      </c>
      <c r="BC73" s="10" t="s">
        <v>837</v>
      </c>
      <c r="BD73" s="10" t="s">
        <v>837</v>
      </c>
      <c r="BE73" s="10" t="s">
        <v>837</v>
      </c>
      <c r="BF73" s="10" t="s">
        <v>837</v>
      </c>
      <c r="BG73" s="10" t="s">
        <v>837</v>
      </c>
      <c r="BH73" s="10" t="s">
        <v>837</v>
      </c>
      <c r="BI73" s="619"/>
    </row>
    <row r="74" spans="3:61" x14ac:dyDescent="0.2">
      <c r="F74" s="10" t="s">
        <v>11</v>
      </c>
      <c r="G74" s="619">
        <f t="shared" ref="G74:AL74" si="24">G250/G$251</f>
        <v>0.15712462363831586</v>
      </c>
      <c r="H74" s="619">
        <f t="shared" si="24"/>
        <v>0.15514603356357082</v>
      </c>
      <c r="I74" s="619">
        <f t="shared" si="24"/>
        <v>0.15597173999846967</v>
      </c>
      <c r="J74" s="619">
        <f t="shared" si="24"/>
        <v>0.15456142864901531</v>
      </c>
      <c r="K74" s="619">
        <f t="shared" si="24"/>
        <v>0.14756558005001444</v>
      </c>
      <c r="L74" s="619">
        <f t="shared" si="24"/>
        <v>0.14541627322754458</v>
      </c>
      <c r="M74" s="619">
        <f t="shared" si="24"/>
        <v>0.1427336439347322</v>
      </c>
      <c r="N74" s="619">
        <f t="shared" si="24"/>
        <v>0.13908222396058512</v>
      </c>
      <c r="O74" s="619">
        <f t="shared" si="24"/>
        <v>0.13647825052616408</v>
      </c>
      <c r="P74" s="619">
        <f t="shared" si="24"/>
        <v>0.1348055610405936</v>
      </c>
      <c r="Q74" s="619">
        <f t="shared" si="24"/>
        <v>0.13272989211944058</v>
      </c>
      <c r="R74" s="619">
        <f t="shared" si="24"/>
        <v>0.13173337157137999</v>
      </c>
      <c r="S74" s="619">
        <f t="shared" si="24"/>
        <v>0.12719025854894719</v>
      </c>
      <c r="T74" s="619">
        <f t="shared" si="24"/>
        <v>0.12579113401997719</v>
      </c>
      <c r="U74" s="619">
        <f t="shared" si="24"/>
        <v>0.13040777175020737</v>
      </c>
      <c r="V74" s="619">
        <f t="shared" si="24"/>
        <v>0.13890835737737217</v>
      </c>
      <c r="W74" s="619">
        <f t="shared" si="24"/>
        <v>0.1497647605382626</v>
      </c>
      <c r="X74" s="619">
        <f t="shared" si="24"/>
        <v>0.15210451350520704</v>
      </c>
      <c r="Y74" s="619">
        <f t="shared" si="24"/>
        <v>0.15570767710197334</v>
      </c>
      <c r="Z74" s="619">
        <f t="shared" si="24"/>
        <v>0.15263857044367415</v>
      </c>
      <c r="AA74" s="619">
        <f t="shared" si="24"/>
        <v>0.16369814875768546</v>
      </c>
      <c r="AB74" s="619">
        <f t="shared" si="24"/>
        <v>0.17025416509989549</v>
      </c>
      <c r="AC74" s="619">
        <f t="shared" si="24"/>
        <v>0.1767047048791956</v>
      </c>
      <c r="AD74" s="619">
        <f t="shared" si="24"/>
        <v>0.17934159858819915</v>
      </c>
      <c r="AE74" s="619">
        <f t="shared" si="24"/>
        <v>0.18130960600051388</v>
      </c>
      <c r="AF74" s="619">
        <f t="shared" si="24"/>
        <v>0.17553740932645331</v>
      </c>
      <c r="AG74" s="619">
        <f t="shared" si="24"/>
        <v>0.17142583103039818</v>
      </c>
      <c r="AH74" s="619">
        <f t="shared" si="24"/>
        <v>0.17150408268223571</v>
      </c>
      <c r="AI74" s="619">
        <f t="shared" si="24"/>
        <v>0.17221533375112702</v>
      </c>
      <c r="AJ74" s="619">
        <f t="shared" si="24"/>
        <v>0.17291047181325064</v>
      </c>
      <c r="AK74" s="619">
        <f t="shared" si="24"/>
        <v>0.17508071787502588</v>
      </c>
      <c r="AL74" s="619">
        <f t="shared" si="24"/>
        <v>0.16739980640924804</v>
      </c>
      <c r="AM74" s="619">
        <f t="shared" ref="AM74:BH74" si="25">AM250/AM$251</f>
        <v>0.1656258840111719</v>
      </c>
      <c r="AN74" s="619">
        <f t="shared" si="25"/>
        <v>0.16584082336293954</v>
      </c>
      <c r="AO74" s="619">
        <f t="shared" si="25"/>
        <v>0.16577084170280248</v>
      </c>
      <c r="AP74" s="619">
        <f t="shared" si="25"/>
        <v>0.16484075055098765</v>
      </c>
      <c r="AQ74" s="619">
        <f t="shared" si="25"/>
        <v>0.1549002198284922</v>
      </c>
      <c r="AR74" s="619">
        <f t="shared" si="25"/>
        <v>0.16180935990771689</v>
      </c>
      <c r="AS74" s="619">
        <f t="shared" si="25"/>
        <v>0.15474659849363886</v>
      </c>
      <c r="AT74" s="619">
        <f t="shared" si="25"/>
        <v>0.15177084566200466</v>
      </c>
      <c r="AU74" s="619">
        <f t="shared" si="25"/>
        <v>0.14844941231960121</v>
      </c>
      <c r="AV74" s="619">
        <f t="shared" si="25"/>
        <v>0.14194001530051251</v>
      </c>
      <c r="AW74" s="619">
        <f t="shared" si="25"/>
        <v>0.14437794518048463</v>
      </c>
      <c r="AX74" s="619">
        <f t="shared" si="25"/>
        <v>0.14277797198356135</v>
      </c>
      <c r="AY74" s="619">
        <f t="shared" si="25"/>
        <v>0.1433487626775263</v>
      </c>
      <c r="AZ74" s="619">
        <f t="shared" si="25"/>
        <v>0.1429518157779755</v>
      </c>
      <c r="BA74" s="619">
        <f t="shared" si="25"/>
        <v>0.14589439346787447</v>
      </c>
      <c r="BB74" s="619">
        <f t="shared" si="25"/>
        <v>0.14935114326394625</v>
      </c>
      <c r="BC74" s="619">
        <f t="shared" si="25"/>
        <v>0.14745819156070333</v>
      </c>
      <c r="BD74" s="619">
        <f t="shared" si="25"/>
        <v>0.14745819156070333</v>
      </c>
      <c r="BE74" s="619">
        <f t="shared" si="25"/>
        <v>0.14745819156070333</v>
      </c>
      <c r="BF74" s="619">
        <f t="shared" si="25"/>
        <v>0.11743036735335126</v>
      </c>
      <c r="BG74" s="619">
        <f t="shared" si="25"/>
        <v>0.1071730227502681</v>
      </c>
      <c r="BH74" s="619">
        <f t="shared" si="25"/>
        <v>0.10483131750903243</v>
      </c>
      <c r="BI74" s="619"/>
    </row>
    <row r="75" spans="3:61" x14ac:dyDescent="0.2">
      <c r="F75" s="10" t="s">
        <v>12</v>
      </c>
      <c r="G75" s="620">
        <f>'1 Lighting eta and phi'!O$18</f>
        <v>0.2</v>
      </c>
      <c r="H75" s="620">
        <f>'1 Lighting eta and phi'!P$18</f>
        <v>0.2</v>
      </c>
      <c r="I75" s="620">
        <f>'1 Lighting eta and phi'!Q$18</f>
        <v>0.2</v>
      </c>
      <c r="J75" s="620">
        <f>'1 Lighting eta and phi'!R$18</f>
        <v>0.2</v>
      </c>
      <c r="K75" s="620">
        <f>'1 Lighting eta and phi'!S$18</f>
        <v>0.2</v>
      </c>
      <c r="L75" s="620">
        <f>'1 Lighting eta and phi'!T$18</f>
        <v>0.2</v>
      </c>
      <c r="M75" s="620">
        <f>'1 Lighting eta and phi'!U$18</f>
        <v>0.2</v>
      </c>
      <c r="N75" s="620">
        <f>'1 Lighting eta and phi'!V$18</f>
        <v>0.2</v>
      </c>
      <c r="O75" s="620">
        <f>'1 Lighting eta and phi'!W$18</f>
        <v>0.2</v>
      </c>
      <c r="P75" s="620">
        <f>'1 Lighting eta and phi'!X$18</f>
        <v>0.2</v>
      </c>
      <c r="Q75" s="620">
        <f>'1 Lighting eta and phi'!Y$18</f>
        <v>0.2</v>
      </c>
      <c r="R75" s="620">
        <f>'1 Lighting eta and phi'!Z$18</f>
        <v>0.2</v>
      </c>
      <c r="S75" s="620">
        <f>'1 Lighting eta and phi'!AA$18</f>
        <v>0.2</v>
      </c>
      <c r="T75" s="620">
        <f>'1 Lighting eta and phi'!AB$18</f>
        <v>0.2</v>
      </c>
      <c r="U75" s="620">
        <f>'1 Lighting eta and phi'!AC$18</f>
        <v>0.2</v>
      </c>
      <c r="V75" s="620">
        <f>'1 Lighting eta and phi'!AD$18</f>
        <v>0.2</v>
      </c>
      <c r="W75" s="620">
        <f>'1 Lighting eta and phi'!AE$18</f>
        <v>0.2</v>
      </c>
      <c r="X75" s="620">
        <f>'1 Lighting eta and phi'!AF$18</f>
        <v>0.2</v>
      </c>
      <c r="Y75" s="620">
        <f>'1 Lighting eta and phi'!AG$18</f>
        <v>0.2</v>
      </c>
      <c r="Z75" s="620">
        <f>'1 Lighting eta and phi'!AH$18</f>
        <v>0.2</v>
      </c>
      <c r="AA75" s="620">
        <f>'1 Lighting eta and phi'!AI$18</f>
        <v>0.2</v>
      </c>
      <c r="AB75" s="620">
        <f>'1 Lighting eta and phi'!AJ$18</f>
        <v>0.2</v>
      </c>
      <c r="AC75" s="620">
        <f>'1 Lighting eta and phi'!AK$18</f>
        <v>0.2</v>
      </c>
      <c r="AD75" s="620">
        <f>'1 Lighting eta and phi'!AL$18</f>
        <v>0.2</v>
      </c>
      <c r="AE75" s="620">
        <f>'1 Lighting eta and phi'!AM$18</f>
        <v>0.2</v>
      </c>
      <c r="AF75" s="620">
        <f>'1 Lighting eta and phi'!AN$18</f>
        <v>0.2</v>
      </c>
      <c r="AG75" s="620">
        <f>'1 Lighting eta and phi'!AO$18</f>
        <v>0.2</v>
      </c>
      <c r="AH75" s="620">
        <f>'1 Lighting eta and phi'!AP$18</f>
        <v>0.2</v>
      </c>
      <c r="AI75" s="620">
        <f>'1 Lighting eta and phi'!AQ$18</f>
        <v>0.2</v>
      </c>
      <c r="AJ75" s="620">
        <f>'1 Lighting eta and phi'!AR$18</f>
        <v>0.2</v>
      </c>
      <c r="AK75" s="620">
        <f>'1 Lighting eta and phi'!AS$18</f>
        <v>0.2</v>
      </c>
      <c r="AL75" s="620">
        <f>'1 Lighting eta and phi'!AT$18</f>
        <v>0.2</v>
      </c>
      <c r="AM75" s="620">
        <f>'1 Lighting eta and phi'!AU$18</f>
        <v>0.2</v>
      </c>
      <c r="AN75" s="620">
        <f>'1 Lighting eta and phi'!AV$18</f>
        <v>0.2</v>
      </c>
      <c r="AO75" s="620">
        <f>'1 Lighting eta and phi'!AW$18</f>
        <v>0.2</v>
      </c>
      <c r="AP75" s="620">
        <f>'1 Lighting eta and phi'!AX$18</f>
        <v>0.2</v>
      </c>
      <c r="AQ75" s="620">
        <f>'1 Lighting eta and phi'!AY$18</f>
        <v>0.2</v>
      </c>
      <c r="AR75" s="620">
        <f>'1 Lighting eta and phi'!AZ$18</f>
        <v>0.2</v>
      </c>
      <c r="AS75" s="620">
        <f>'1 Lighting eta and phi'!BA$18</f>
        <v>0.2</v>
      </c>
      <c r="AT75" s="620">
        <f>'1 Lighting eta and phi'!BB$18</f>
        <v>0.2</v>
      </c>
      <c r="AU75" s="620">
        <f>'1 Lighting eta and phi'!BC$18</f>
        <v>0.2</v>
      </c>
      <c r="AV75" s="620">
        <f>'1 Lighting eta and phi'!BD$18</f>
        <v>0.2</v>
      </c>
      <c r="AW75" s="620">
        <f>'1 Lighting eta and phi'!BE$18</f>
        <v>0.2</v>
      </c>
      <c r="AX75" s="620">
        <f>'1 Lighting eta and phi'!BF$18</f>
        <v>0.2</v>
      </c>
      <c r="AY75" s="620">
        <f>'1 Lighting eta and phi'!BG$18</f>
        <v>0.2</v>
      </c>
      <c r="AZ75" s="620">
        <f>'1 Lighting eta and phi'!BH$18</f>
        <v>0.2</v>
      </c>
      <c r="BA75" s="620">
        <f>'1 Lighting eta and phi'!BI$18</f>
        <v>0.2</v>
      </c>
      <c r="BB75" s="620">
        <f>'1 Lighting eta and phi'!BJ$18</f>
        <v>0.2</v>
      </c>
      <c r="BC75" s="620">
        <f>'1 Lighting eta and phi'!BK$18</f>
        <v>0.2</v>
      </c>
      <c r="BD75" s="620">
        <f>'1 Lighting eta and phi'!BL$18</f>
        <v>0.2</v>
      </c>
      <c r="BE75" s="620">
        <f>'1 Lighting eta and phi'!BM$18</f>
        <v>0.2</v>
      </c>
      <c r="BF75" s="620">
        <f>'1 Lighting eta and phi'!BN$18</f>
        <v>0.2</v>
      </c>
      <c r="BG75" s="620">
        <f>'1 Lighting eta and phi'!BO$18</f>
        <v>0.2</v>
      </c>
      <c r="BH75" s="620">
        <f>'1 Lighting eta and phi'!BP$18</f>
        <v>0.2</v>
      </c>
      <c r="BI75" s="619"/>
    </row>
    <row r="76" spans="3:61" x14ac:dyDescent="0.2">
      <c r="F76" s="10" t="s">
        <v>841</v>
      </c>
      <c r="G76" s="10" t="s">
        <v>833</v>
      </c>
      <c r="H76" s="10" t="s">
        <v>833</v>
      </c>
      <c r="I76" s="10" t="s">
        <v>833</v>
      </c>
      <c r="J76" s="10" t="s">
        <v>833</v>
      </c>
      <c r="K76" s="10" t="s">
        <v>833</v>
      </c>
      <c r="L76" s="10" t="s">
        <v>833</v>
      </c>
      <c r="M76" s="10" t="s">
        <v>833</v>
      </c>
      <c r="N76" s="10" t="s">
        <v>833</v>
      </c>
      <c r="O76" s="10" t="s">
        <v>833</v>
      </c>
      <c r="P76" s="10" t="s">
        <v>833</v>
      </c>
      <c r="Q76" s="10" t="s">
        <v>833</v>
      </c>
      <c r="R76" s="10" t="s">
        <v>833</v>
      </c>
      <c r="S76" s="10" t="s">
        <v>833</v>
      </c>
      <c r="T76" s="10" t="s">
        <v>833</v>
      </c>
      <c r="U76" s="10" t="s">
        <v>833</v>
      </c>
      <c r="V76" s="10" t="s">
        <v>833</v>
      </c>
      <c r="W76" s="10" t="s">
        <v>833</v>
      </c>
      <c r="X76" s="10" t="s">
        <v>833</v>
      </c>
      <c r="Y76" s="10" t="s">
        <v>833</v>
      </c>
      <c r="Z76" s="10" t="s">
        <v>833</v>
      </c>
      <c r="AA76" s="10" t="s">
        <v>833</v>
      </c>
      <c r="AB76" s="10" t="s">
        <v>833</v>
      </c>
      <c r="AC76" s="10" t="s">
        <v>833</v>
      </c>
      <c r="AD76" s="10" t="s">
        <v>833</v>
      </c>
      <c r="AE76" s="10" t="s">
        <v>833</v>
      </c>
      <c r="AF76" s="10" t="s">
        <v>833</v>
      </c>
      <c r="AG76" s="10" t="s">
        <v>833</v>
      </c>
      <c r="AH76" s="10" t="s">
        <v>833</v>
      </c>
      <c r="AI76" s="10" t="s">
        <v>833</v>
      </c>
      <c r="AJ76" s="10" t="s">
        <v>833</v>
      </c>
      <c r="AK76" s="10" t="s">
        <v>833</v>
      </c>
      <c r="AL76" s="10" t="s">
        <v>833</v>
      </c>
      <c r="AM76" s="10" t="s">
        <v>833</v>
      </c>
      <c r="AN76" s="10" t="s">
        <v>833</v>
      </c>
      <c r="AO76" s="10" t="s">
        <v>833</v>
      </c>
      <c r="AP76" s="10" t="s">
        <v>833</v>
      </c>
      <c r="AQ76" s="10" t="s">
        <v>833</v>
      </c>
      <c r="AR76" s="10" t="s">
        <v>833</v>
      </c>
      <c r="AS76" s="10" t="s">
        <v>833</v>
      </c>
      <c r="AT76" s="10" t="s">
        <v>833</v>
      </c>
      <c r="AU76" s="10" t="s">
        <v>833</v>
      </c>
      <c r="AV76" s="10" t="s">
        <v>833</v>
      </c>
      <c r="AW76" s="10" t="s">
        <v>833</v>
      </c>
      <c r="AX76" s="10" t="s">
        <v>833</v>
      </c>
      <c r="AY76" s="10" t="s">
        <v>833</v>
      </c>
      <c r="AZ76" s="10" t="s">
        <v>833</v>
      </c>
      <c r="BA76" s="10" t="s">
        <v>833</v>
      </c>
      <c r="BB76" s="10" t="s">
        <v>833</v>
      </c>
      <c r="BC76" s="10" t="s">
        <v>833</v>
      </c>
      <c r="BD76" s="10" t="s">
        <v>833</v>
      </c>
      <c r="BE76" s="10" t="s">
        <v>833</v>
      </c>
      <c r="BF76" s="10" t="s">
        <v>833</v>
      </c>
      <c r="BG76" s="10" t="s">
        <v>833</v>
      </c>
      <c r="BH76" s="10" t="s">
        <v>833</v>
      </c>
      <c r="BI76" s="619"/>
    </row>
    <row r="77" spans="3:61" x14ac:dyDescent="0.2">
      <c r="F77" s="10" t="s">
        <v>13</v>
      </c>
      <c r="G77" s="622">
        <f>'1 Lighting eta and phi'!O$19</f>
        <v>0.10453879941434846</v>
      </c>
      <c r="H77" s="622">
        <f>'1 Lighting eta and phi'!P$19</f>
        <v>0.10650073206442166</v>
      </c>
      <c r="I77" s="622">
        <f>'1 Lighting eta and phi'!Q$19</f>
        <v>0.10846266471449487</v>
      </c>
      <c r="J77" s="622">
        <f>'1 Lighting eta and phi'!R$19</f>
        <v>0.11042459736456807</v>
      </c>
      <c r="K77" s="622">
        <f>'1 Lighting eta and phi'!S$19</f>
        <v>0.11238653001464129</v>
      </c>
      <c r="L77" s="622">
        <f>'1 Lighting eta and phi'!T$19</f>
        <v>0.11434846266471449</v>
      </c>
      <c r="M77" s="622">
        <f>'1 Lighting eta and phi'!U$19</f>
        <v>0.11631039531478769</v>
      </c>
      <c r="N77" s="622">
        <f>'1 Lighting eta and phi'!V$19</f>
        <v>0.1182723279648609</v>
      </c>
      <c r="O77" s="622">
        <f>'1 Lighting eta and phi'!W$19</f>
        <v>0.12023426061493411</v>
      </c>
      <c r="P77" s="622">
        <f>'1 Lighting eta and phi'!X$19</f>
        <v>0.12219619326500732</v>
      </c>
      <c r="Q77" s="622">
        <f>'1 Lighting eta and phi'!Y$19</f>
        <v>0.12415812591508052</v>
      </c>
      <c r="R77" s="622">
        <f>'1 Lighting eta and phi'!Z$19</f>
        <v>0.12612005856515374</v>
      </c>
      <c r="S77" s="622">
        <f>'1 Lighting eta and phi'!AA$19</f>
        <v>0.12808199121522693</v>
      </c>
      <c r="T77" s="622">
        <f>'1 Lighting eta and phi'!AB$19</f>
        <v>0.13004392386530014</v>
      </c>
      <c r="U77" s="622">
        <f>'1 Lighting eta and phi'!AC$19</f>
        <v>0.13200585651537333</v>
      </c>
      <c r="V77" s="622">
        <f>'1 Lighting eta and phi'!AD$19</f>
        <v>0.13396778916544655</v>
      </c>
      <c r="W77" s="622">
        <f>'1 Lighting eta and phi'!AE$19</f>
        <v>0.13592972181551977</v>
      </c>
      <c r="X77" s="622">
        <f>'1 Lighting eta and phi'!AF$19</f>
        <v>0.13789165446559296</v>
      </c>
      <c r="Y77" s="622">
        <f>'1 Lighting eta and phi'!AG$19</f>
        <v>0.13985358711566617</v>
      </c>
      <c r="Z77" s="622">
        <f>'1 Lighting eta and phi'!AH$19</f>
        <v>0.14181551976573939</v>
      </c>
      <c r="AA77" s="622">
        <f>'1 Lighting eta and phi'!AI$19</f>
        <v>0.14377745241581258</v>
      </c>
      <c r="AB77" s="622">
        <f>'1 Lighting eta and phi'!AJ$19</f>
        <v>0.1457393850658858</v>
      </c>
      <c r="AC77" s="622">
        <f>'1 Lighting eta and phi'!AK$19</f>
        <v>0.14770131771595901</v>
      </c>
      <c r="AD77" s="622">
        <f>'1 Lighting eta and phi'!AL$19</f>
        <v>0.14966325036603223</v>
      </c>
      <c r="AE77" s="622">
        <f>'1 Lighting eta and phi'!AM$19</f>
        <v>0.15162518301610542</v>
      </c>
      <c r="AF77" s="622">
        <f>'1 Lighting eta and phi'!AN$19</f>
        <v>0.15358711566617861</v>
      </c>
      <c r="AG77" s="622">
        <f>'1 Lighting eta and phi'!AO$19</f>
        <v>0.1555490483162518</v>
      </c>
      <c r="AH77" s="622">
        <f>'1 Lighting eta and phi'!AP$19</f>
        <v>0.15751098096632501</v>
      </c>
      <c r="AI77" s="622">
        <f>'1 Lighting eta and phi'!AQ$19</f>
        <v>0.15947291361639823</v>
      </c>
      <c r="AJ77" s="622">
        <f>'1 Lighting eta and phi'!AR$19</f>
        <v>0.16143484626647142</v>
      </c>
      <c r="AK77" s="622">
        <f>'1 Lighting eta and phi'!AS$19</f>
        <v>0.16339677891654464</v>
      </c>
      <c r="AL77" s="622">
        <f>'1 Lighting eta and phi'!AT$19</f>
        <v>0.16535871156661788</v>
      </c>
      <c r="AM77" s="622">
        <f>'1 Lighting eta and phi'!AU$19</f>
        <v>0.16732064421669107</v>
      </c>
      <c r="AN77" s="622">
        <f>'1 Lighting eta and phi'!AV$19</f>
        <v>0.16928257686676429</v>
      </c>
      <c r="AO77" s="622">
        <f>'1 Lighting eta and phi'!AW$19</f>
        <v>0.17124450951683748</v>
      </c>
      <c r="AP77" s="622">
        <f>'1 Lighting eta and phi'!AX$19</f>
        <v>0.17320644216691067</v>
      </c>
      <c r="AQ77" s="622">
        <f>'1 Lighting eta and phi'!AY$19</f>
        <v>0.17516837481698389</v>
      </c>
      <c r="AR77" s="622">
        <f>'1 Lighting eta and phi'!AZ$19</f>
        <v>0.17713030746705707</v>
      </c>
      <c r="AS77" s="622">
        <f>'1 Lighting eta and phi'!BA$19</f>
        <v>0.17909224011713029</v>
      </c>
      <c r="AT77" s="622">
        <f>'1 Lighting eta and phi'!BB$19</f>
        <v>0.18105417276720348</v>
      </c>
      <c r="AU77" s="622">
        <f>'1 Lighting eta and phi'!BC$19</f>
        <v>0.18301610541727673</v>
      </c>
      <c r="AV77" s="622">
        <f>'1 Lighting eta and phi'!BD$19</f>
        <v>0.18497803806734991</v>
      </c>
      <c r="AW77" s="622">
        <f>'1 Lighting eta and phi'!BE$19</f>
        <v>0.18693997071742313</v>
      </c>
      <c r="AX77" s="622">
        <f>'1 Lighting eta and phi'!BF$19</f>
        <v>0.18890190336749635</v>
      </c>
      <c r="AY77" s="622">
        <f>'1 Lighting eta and phi'!BG$19</f>
        <v>0.19086383601756954</v>
      </c>
      <c r="AZ77" s="622">
        <f>'1 Lighting eta and phi'!BH$19</f>
        <v>0.19282576866764276</v>
      </c>
      <c r="BA77" s="622">
        <f>'1 Lighting eta and phi'!BI$19</f>
        <v>0.194787701317716</v>
      </c>
      <c r="BB77" s="622">
        <f>'1 Lighting eta and phi'!BJ$19</f>
        <v>0.19674963396778913</v>
      </c>
      <c r="BC77" s="622">
        <f>'1 Lighting eta and phi'!BK$19</f>
        <v>0.19871156661786232</v>
      </c>
      <c r="BD77" s="622">
        <f>'1 Lighting eta and phi'!BL$19</f>
        <v>0.20067349926793557</v>
      </c>
      <c r="BE77" s="622">
        <f>'1 Lighting eta and phi'!BM$19</f>
        <v>0.20263543191800878</v>
      </c>
      <c r="BF77" s="622">
        <f>'1 Lighting eta and phi'!BN$19</f>
        <v>0.20459736456808197</v>
      </c>
      <c r="BG77" s="622">
        <f>'1 Lighting eta and phi'!BO$19</f>
        <v>0.20655929721815519</v>
      </c>
      <c r="BH77" s="622">
        <f>'1 Lighting eta and phi'!BP$19</f>
        <v>0.20852122986822841</v>
      </c>
      <c r="BI77" s="619"/>
    </row>
    <row r="78" spans="3:61" x14ac:dyDescent="0.2">
      <c r="C78" s="10" t="s">
        <v>435</v>
      </c>
      <c r="D78" s="10" t="s">
        <v>436</v>
      </c>
      <c r="E78" s="10" t="str">
        <f>D267</f>
        <v>Energy consumption for power - industry</v>
      </c>
      <c r="F78" s="10" t="s">
        <v>91</v>
      </c>
      <c r="G78" s="10" t="s">
        <v>73</v>
      </c>
      <c r="H78" s="10" t="s">
        <v>73</v>
      </c>
      <c r="I78" s="10" t="s">
        <v>73</v>
      </c>
      <c r="J78" s="10" t="s">
        <v>73</v>
      </c>
      <c r="K78" s="10" t="s">
        <v>73</v>
      </c>
      <c r="L78" s="10" t="s">
        <v>73</v>
      </c>
      <c r="M78" s="10" t="s">
        <v>73</v>
      </c>
      <c r="N78" s="10" t="s">
        <v>73</v>
      </c>
      <c r="O78" s="10" t="s">
        <v>73</v>
      </c>
      <c r="P78" s="10" t="s">
        <v>73</v>
      </c>
      <c r="Q78" s="10" t="s">
        <v>73</v>
      </c>
      <c r="R78" s="10" t="s">
        <v>73</v>
      </c>
      <c r="S78" s="10" t="s">
        <v>73</v>
      </c>
      <c r="T78" s="10" t="s">
        <v>73</v>
      </c>
      <c r="U78" s="10" t="s">
        <v>73</v>
      </c>
      <c r="V78" s="10" t="s">
        <v>73</v>
      </c>
      <c r="W78" s="10" t="s">
        <v>73</v>
      </c>
      <c r="X78" s="10" t="s">
        <v>73</v>
      </c>
      <c r="Y78" s="10" t="s">
        <v>73</v>
      </c>
      <c r="Z78" s="10" t="s">
        <v>73</v>
      </c>
      <c r="AA78" s="10" t="s">
        <v>73</v>
      </c>
      <c r="AB78" s="10" t="s">
        <v>73</v>
      </c>
      <c r="AC78" s="10" t="s">
        <v>73</v>
      </c>
      <c r="AD78" s="10" t="s">
        <v>73</v>
      </c>
      <c r="AE78" s="10" t="s">
        <v>73</v>
      </c>
      <c r="AF78" s="10" t="s">
        <v>73</v>
      </c>
      <c r="AG78" s="10" t="s">
        <v>73</v>
      </c>
      <c r="AH78" s="10" t="s">
        <v>73</v>
      </c>
      <c r="AI78" s="10" t="s">
        <v>73</v>
      </c>
      <c r="AJ78" s="10" t="s">
        <v>73</v>
      </c>
      <c r="AK78" s="10" t="s">
        <v>73</v>
      </c>
      <c r="AL78" s="10" t="s">
        <v>73</v>
      </c>
      <c r="AM78" s="10" t="s">
        <v>73</v>
      </c>
      <c r="AN78" s="10" t="s">
        <v>73</v>
      </c>
      <c r="AO78" s="10" t="s">
        <v>73</v>
      </c>
      <c r="AP78" s="10" t="s">
        <v>73</v>
      </c>
      <c r="AQ78" s="10" t="s">
        <v>73</v>
      </c>
      <c r="AR78" s="10" t="s">
        <v>73</v>
      </c>
      <c r="AS78" s="10" t="s">
        <v>73</v>
      </c>
      <c r="AT78" s="10" t="s">
        <v>73</v>
      </c>
      <c r="AU78" s="10" t="s">
        <v>73</v>
      </c>
      <c r="AV78" s="10" t="s">
        <v>73</v>
      </c>
      <c r="AW78" s="10" t="s">
        <v>73</v>
      </c>
      <c r="AX78" s="10" t="s">
        <v>73</v>
      </c>
      <c r="AY78" s="10" t="s">
        <v>73</v>
      </c>
      <c r="AZ78" s="10" t="s">
        <v>73</v>
      </c>
      <c r="BA78" s="10" t="s">
        <v>73</v>
      </c>
      <c r="BB78" s="10" t="s">
        <v>73</v>
      </c>
      <c r="BC78" s="10" t="s">
        <v>73</v>
      </c>
      <c r="BD78" s="10" t="s">
        <v>73</v>
      </c>
      <c r="BE78" s="10" t="s">
        <v>73</v>
      </c>
      <c r="BF78" s="10" t="s">
        <v>73</v>
      </c>
      <c r="BG78" s="10" t="s">
        <v>73</v>
      </c>
      <c r="BH78" s="10" t="s">
        <v>73</v>
      </c>
      <c r="BI78" s="619"/>
    </row>
    <row r="79" spans="3:61" x14ac:dyDescent="0.2">
      <c r="F79" s="10" t="s">
        <v>11</v>
      </c>
      <c r="G79" s="619">
        <f t="shared" ref="G79:AL79" si="26">$E$267</f>
        <v>0.3</v>
      </c>
      <c r="H79" s="619">
        <f t="shared" si="26"/>
        <v>0.3</v>
      </c>
      <c r="I79" s="619">
        <f t="shared" si="26"/>
        <v>0.3</v>
      </c>
      <c r="J79" s="619">
        <f t="shared" si="26"/>
        <v>0.3</v>
      </c>
      <c r="K79" s="619">
        <f t="shared" si="26"/>
        <v>0.3</v>
      </c>
      <c r="L79" s="619">
        <f t="shared" si="26"/>
        <v>0.3</v>
      </c>
      <c r="M79" s="619">
        <f t="shared" si="26"/>
        <v>0.3</v>
      </c>
      <c r="N79" s="619">
        <f t="shared" si="26"/>
        <v>0.3</v>
      </c>
      <c r="O79" s="619">
        <f t="shared" si="26"/>
        <v>0.3</v>
      </c>
      <c r="P79" s="619">
        <f t="shared" si="26"/>
        <v>0.3</v>
      </c>
      <c r="Q79" s="619">
        <f t="shared" si="26"/>
        <v>0.3</v>
      </c>
      <c r="R79" s="619">
        <f t="shared" si="26"/>
        <v>0.3</v>
      </c>
      <c r="S79" s="619">
        <f t="shared" si="26"/>
        <v>0.3</v>
      </c>
      <c r="T79" s="619">
        <f t="shared" si="26"/>
        <v>0.3</v>
      </c>
      <c r="U79" s="619">
        <f t="shared" si="26"/>
        <v>0.3</v>
      </c>
      <c r="V79" s="619">
        <f t="shared" si="26"/>
        <v>0.3</v>
      </c>
      <c r="W79" s="619">
        <f t="shared" si="26"/>
        <v>0.3</v>
      </c>
      <c r="X79" s="619">
        <f t="shared" si="26"/>
        <v>0.3</v>
      </c>
      <c r="Y79" s="619">
        <f t="shared" si="26"/>
        <v>0.3</v>
      </c>
      <c r="Z79" s="619">
        <f t="shared" si="26"/>
        <v>0.3</v>
      </c>
      <c r="AA79" s="619">
        <f t="shared" si="26"/>
        <v>0.3</v>
      </c>
      <c r="AB79" s="619">
        <f t="shared" si="26"/>
        <v>0.3</v>
      </c>
      <c r="AC79" s="619">
        <f t="shared" si="26"/>
        <v>0.3</v>
      </c>
      <c r="AD79" s="619">
        <f t="shared" si="26"/>
        <v>0.3</v>
      </c>
      <c r="AE79" s="619">
        <f t="shared" si="26"/>
        <v>0.3</v>
      </c>
      <c r="AF79" s="619">
        <f t="shared" si="26"/>
        <v>0.3</v>
      </c>
      <c r="AG79" s="619">
        <f t="shared" si="26"/>
        <v>0.3</v>
      </c>
      <c r="AH79" s="619">
        <f t="shared" si="26"/>
        <v>0.3</v>
      </c>
      <c r="AI79" s="619">
        <f t="shared" si="26"/>
        <v>0.3</v>
      </c>
      <c r="AJ79" s="619">
        <f t="shared" si="26"/>
        <v>0.3</v>
      </c>
      <c r="AK79" s="619">
        <f t="shared" si="26"/>
        <v>0.3</v>
      </c>
      <c r="AL79" s="619">
        <f t="shared" si="26"/>
        <v>0.3</v>
      </c>
      <c r="AM79" s="619">
        <f t="shared" ref="AM79:BH79" si="27">$E$267</f>
        <v>0.3</v>
      </c>
      <c r="AN79" s="619">
        <f t="shared" si="27"/>
        <v>0.3</v>
      </c>
      <c r="AO79" s="619">
        <f t="shared" si="27"/>
        <v>0.3</v>
      </c>
      <c r="AP79" s="619">
        <f t="shared" si="27"/>
        <v>0.3</v>
      </c>
      <c r="AQ79" s="619">
        <f t="shared" si="27"/>
        <v>0.3</v>
      </c>
      <c r="AR79" s="619">
        <f t="shared" si="27"/>
        <v>0.3</v>
      </c>
      <c r="AS79" s="619">
        <f t="shared" si="27"/>
        <v>0.3</v>
      </c>
      <c r="AT79" s="619">
        <f t="shared" si="27"/>
        <v>0.3</v>
      </c>
      <c r="AU79" s="619">
        <f t="shared" si="27"/>
        <v>0.3</v>
      </c>
      <c r="AV79" s="619">
        <f t="shared" si="27"/>
        <v>0.3</v>
      </c>
      <c r="AW79" s="619">
        <f t="shared" si="27"/>
        <v>0.3</v>
      </c>
      <c r="AX79" s="619">
        <f t="shared" si="27"/>
        <v>0.3</v>
      </c>
      <c r="AY79" s="619">
        <f t="shared" si="27"/>
        <v>0.3</v>
      </c>
      <c r="AZ79" s="619">
        <f t="shared" si="27"/>
        <v>0.3</v>
      </c>
      <c r="BA79" s="619">
        <f t="shared" si="27"/>
        <v>0.3</v>
      </c>
      <c r="BB79" s="619">
        <f t="shared" si="27"/>
        <v>0.3</v>
      </c>
      <c r="BC79" s="619">
        <f t="shared" si="27"/>
        <v>0.3</v>
      </c>
      <c r="BD79" s="619">
        <f t="shared" si="27"/>
        <v>0.3</v>
      </c>
      <c r="BE79" s="619">
        <f t="shared" si="27"/>
        <v>0.3</v>
      </c>
      <c r="BF79" s="619">
        <f t="shared" si="27"/>
        <v>0.3</v>
      </c>
      <c r="BG79" s="619">
        <f t="shared" si="27"/>
        <v>0.3</v>
      </c>
      <c r="BH79" s="619">
        <f t="shared" si="27"/>
        <v>0.3</v>
      </c>
      <c r="BI79" s="619"/>
    </row>
    <row r="80" spans="3:61" x14ac:dyDescent="0.2">
      <c r="F80" s="10" t="s">
        <v>12</v>
      </c>
      <c r="G80" s="618">
        <f>'4a - Electricity useful work TJ'!G$36</f>
        <v>0.7</v>
      </c>
      <c r="H80" s="618">
        <f>'4a - Electricity useful work TJ'!H$36</f>
        <v>0.70333299999999999</v>
      </c>
      <c r="I80" s="618">
        <f>'4a - Electricity useful work TJ'!I$36</f>
        <v>0.70666600000000002</v>
      </c>
      <c r="J80" s="618">
        <f>'4a - Electricity useful work TJ'!J$36</f>
        <v>0.70999900000000005</v>
      </c>
      <c r="K80" s="618">
        <f>'4a - Electricity useful work TJ'!K$36</f>
        <v>0.71333199999999997</v>
      </c>
      <c r="L80" s="618">
        <f>'4a - Electricity useful work TJ'!L$36</f>
        <v>0.716665</v>
      </c>
      <c r="M80" s="618">
        <f>'4a - Electricity useful work TJ'!M$36</f>
        <v>0.71999800000000003</v>
      </c>
      <c r="N80" s="618">
        <f>'4a - Electricity useful work TJ'!N$36</f>
        <v>0.72333099999999995</v>
      </c>
      <c r="O80" s="618">
        <f>'4a - Electricity useful work TJ'!O$36</f>
        <v>0.72666399999999998</v>
      </c>
      <c r="P80" s="618">
        <f>'4a - Electricity useful work TJ'!P$36</f>
        <v>0.72999700000000001</v>
      </c>
      <c r="Q80" s="618">
        <f>'4a - Electricity useful work TJ'!Q$36</f>
        <v>0.73333000000000004</v>
      </c>
      <c r="R80" s="618">
        <f>'4a - Electricity useful work TJ'!R$36</f>
        <v>0.73666299999999996</v>
      </c>
      <c r="S80" s="618">
        <f>'4a - Electricity useful work TJ'!S$36</f>
        <v>0.73999599999999999</v>
      </c>
      <c r="T80" s="618">
        <f>'4a - Electricity useful work TJ'!T$36</f>
        <v>0.74332900000000002</v>
      </c>
      <c r="U80" s="618">
        <f>'4a - Electricity useful work TJ'!U$36</f>
        <v>0.74666200000000005</v>
      </c>
      <c r="V80" s="618">
        <f>'4a - Electricity useful work TJ'!V$36</f>
        <v>0.74999499999999997</v>
      </c>
      <c r="W80" s="618">
        <f>'4a - Electricity useful work TJ'!W$36</f>
        <v>0.753328</v>
      </c>
      <c r="X80" s="618">
        <f>'4a - Electricity useful work TJ'!X$36</f>
        <v>0.75666100000000003</v>
      </c>
      <c r="Y80" s="618">
        <f>'4a - Electricity useful work TJ'!Y$36</f>
        <v>0.75999400000000095</v>
      </c>
      <c r="Z80" s="618">
        <f>'4a - Electricity useful work TJ'!Z$36</f>
        <v>0.76332700000000098</v>
      </c>
      <c r="AA80" s="618">
        <f>'4a - Electricity useful work TJ'!AA$36</f>
        <v>0.76666000000000101</v>
      </c>
      <c r="AB80" s="618">
        <f>'4a - Electricity useful work TJ'!AB$36</f>
        <v>0.76999300000000104</v>
      </c>
      <c r="AC80" s="618">
        <f>'4a - Electricity useful work TJ'!AC$36</f>
        <v>0.77332600000000096</v>
      </c>
      <c r="AD80" s="618">
        <f>'4a - Electricity useful work TJ'!AD$36</f>
        <v>0.77665900000000099</v>
      </c>
      <c r="AE80" s="618">
        <f>'4a - Electricity useful work TJ'!AE$36</f>
        <v>0.77999200000000102</v>
      </c>
      <c r="AF80" s="618">
        <f>'4a - Electricity useful work TJ'!AF$36</f>
        <v>0.78332500000000105</v>
      </c>
      <c r="AG80" s="618">
        <f>'4a - Electricity useful work TJ'!AG$36</f>
        <v>0.78665800000000097</v>
      </c>
      <c r="AH80" s="618">
        <f>'4a - Electricity useful work TJ'!AH$36</f>
        <v>0.789991000000001</v>
      </c>
      <c r="AI80" s="618">
        <f>'4a - Electricity useful work TJ'!AI$36</f>
        <v>0.79332400000000103</v>
      </c>
      <c r="AJ80" s="618">
        <f>'4a - Electricity useful work TJ'!AJ$36</f>
        <v>0.79665700000000095</v>
      </c>
      <c r="AK80" s="618">
        <f>'4a - Electricity useful work TJ'!AK$36</f>
        <v>0.79999000000000098</v>
      </c>
      <c r="AL80" s="618">
        <f>'4a - Electricity useful work TJ'!AL$36</f>
        <v>0.80332300000000101</v>
      </c>
      <c r="AM80" s="618">
        <f>'4a - Electricity useful work TJ'!AM$36</f>
        <v>0.80665600000000104</v>
      </c>
      <c r="AN80" s="618">
        <f>'4a - Electricity useful work TJ'!AN$36</f>
        <v>0.80998900000000096</v>
      </c>
      <c r="AO80" s="618">
        <f>'4a - Electricity useful work TJ'!AO$36</f>
        <v>0.81332200000000099</v>
      </c>
      <c r="AP80" s="618">
        <f>'4a - Electricity useful work TJ'!AP$36</f>
        <v>0.81665500000000102</v>
      </c>
      <c r="AQ80" s="618">
        <f>'4a - Electricity useful work TJ'!AQ$36</f>
        <v>0.81998800000000105</v>
      </c>
      <c r="AR80" s="618">
        <f>'4a - Electricity useful work TJ'!AR$36</f>
        <v>0.82332100000000097</v>
      </c>
      <c r="AS80" s="618">
        <f>'4a - Electricity useful work TJ'!AS$36</f>
        <v>0.826654000000001</v>
      </c>
      <c r="AT80" s="618">
        <f>'4a - Electricity useful work TJ'!AT$36</f>
        <v>0.82998700000000103</v>
      </c>
      <c r="AU80" s="618">
        <f>'4a - Electricity useful work TJ'!AU$36</f>
        <v>0.83332000000000095</v>
      </c>
      <c r="AV80" s="618">
        <f>'4a - Electricity useful work TJ'!AV$36</f>
        <v>0.83665300000000098</v>
      </c>
      <c r="AW80" s="618">
        <f>'4a - Electricity useful work TJ'!AW$36</f>
        <v>0.83998600000000101</v>
      </c>
      <c r="AX80" s="618">
        <f>'4a - Electricity useful work TJ'!AX$36</f>
        <v>0.84331900000000104</v>
      </c>
      <c r="AY80" s="618">
        <f>'4a - Electricity useful work TJ'!AY$36</f>
        <v>0.84665200000000096</v>
      </c>
      <c r="AZ80" s="618">
        <f>'4a - Electricity useful work TJ'!AZ$36</f>
        <v>0.84998500000000099</v>
      </c>
      <c r="BA80" s="618">
        <f>'4a - Electricity useful work TJ'!BA$36</f>
        <v>0.85331800000000102</v>
      </c>
      <c r="BB80" s="618">
        <f>'4a - Electricity useful work TJ'!BB$36</f>
        <v>0.85665100000000105</v>
      </c>
      <c r="BC80" s="618">
        <f>'4a - Electricity useful work TJ'!BC$36</f>
        <v>0.85998400000000097</v>
      </c>
      <c r="BD80" s="618">
        <f>'4a - Electricity useful work TJ'!BD$36</f>
        <v>0.863317000000001</v>
      </c>
      <c r="BE80" s="618">
        <f>'4a - Electricity useful work TJ'!BE$36</f>
        <v>0.86665000000000203</v>
      </c>
      <c r="BF80" s="618">
        <f>'4a - Electricity useful work TJ'!BF$36</f>
        <v>0.86998300000000295</v>
      </c>
      <c r="BG80" s="618">
        <f>'4a - Electricity useful work TJ'!BG$36</f>
        <v>0.87331600000000398</v>
      </c>
      <c r="BH80" s="618">
        <f>'4a - Electricity useful work TJ'!BH$36</f>
        <v>0.87664900000000501</v>
      </c>
      <c r="BI80" s="619"/>
    </row>
    <row r="81" spans="3:61" x14ac:dyDescent="0.2">
      <c r="F81" s="10" t="s">
        <v>376</v>
      </c>
      <c r="G81" s="10" t="s">
        <v>70</v>
      </c>
      <c r="H81" s="10" t="s">
        <v>70</v>
      </c>
      <c r="I81" s="10" t="s">
        <v>70</v>
      </c>
      <c r="J81" s="10" t="s">
        <v>70</v>
      </c>
      <c r="K81" s="10" t="s">
        <v>70</v>
      </c>
      <c r="L81" s="10" t="s">
        <v>70</v>
      </c>
      <c r="M81" s="10" t="s">
        <v>70</v>
      </c>
      <c r="N81" s="10" t="s">
        <v>70</v>
      </c>
      <c r="O81" s="10" t="s">
        <v>70</v>
      </c>
      <c r="P81" s="10" t="s">
        <v>70</v>
      </c>
      <c r="Q81" s="10" t="s">
        <v>70</v>
      </c>
      <c r="R81" s="10" t="s">
        <v>70</v>
      </c>
      <c r="S81" s="10" t="s">
        <v>70</v>
      </c>
      <c r="T81" s="10" t="s">
        <v>70</v>
      </c>
      <c r="U81" s="10" t="s">
        <v>70</v>
      </c>
      <c r="V81" s="10" t="s">
        <v>70</v>
      </c>
      <c r="W81" s="10" t="s">
        <v>70</v>
      </c>
      <c r="X81" s="10" t="s">
        <v>70</v>
      </c>
      <c r="Y81" s="10" t="s">
        <v>70</v>
      </c>
      <c r="Z81" s="10" t="s">
        <v>70</v>
      </c>
      <c r="AA81" s="10" t="s">
        <v>70</v>
      </c>
      <c r="AB81" s="10" t="s">
        <v>70</v>
      </c>
      <c r="AC81" s="10" t="s">
        <v>70</v>
      </c>
      <c r="AD81" s="10" t="s">
        <v>70</v>
      </c>
      <c r="AE81" s="10" t="s">
        <v>70</v>
      </c>
      <c r="AF81" s="10" t="s">
        <v>70</v>
      </c>
      <c r="AG81" s="10" t="s">
        <v>70</v>
      </c>
      <c r="AH81" s="10" t="s">
        <v>70</v>
      </c>
      <c r="AI81" s="10" t="s">
        <v>70</v>
      </c>
      <c r="AJ81" s="10" t="s">
        <v>70</v>
      </c>
      <c r="AK81" s="10" t="s">
        <v>70</v>
      </c>
      <c r="AL81" s="10" t="s">
        <v>70</v>
      </c>
      <c r="AM81" s="10" t="s">
        <v>70</v>
      </c>
      <c r="AN81" s="10" t="s">
        <v>70</v>
      </c>
      <c r="AO81" s="10" t="s">
        <v>70</v>
      </c>
      <c r="AP81" s="10" t="s">
        <v>70</v>
      </c>
      <c r="AQ81" s="10" t="s">
        <v>70</v>
      </c>
      <c r="AR81" s="10" t="s">
        <v>70</v>
      </c>
      <c r="AS81" s="10" t="s">
        <v>70</v>
      </c>
      <c r="AT81" s="10" t="s">
        <v>70</v>
      </c>
      <c r="AU81" s="10" t="s">
        <v>70</v>
      </c>
      <c r="AV81" s="10" t="s">
        <v>70</v>
      </c>
      <c r="AW81" s="10" t="s">
        <v>70</v>
      </c>
      <c r="AX81" s="10" t="s">
        <v>70</v>
      </c>
      <c r="AY81" s="10" t="s">
        <v>70</v>
      </c>
      <c r="AZ81" s="10" t="s">
        <v>70</v>
      </c>
      <c r="BA81" s="10" t="s">
        <v>70</v>
      </c>
      <c r="BB81" s="10" t="s">
        <v>70</v>
      </c>
      <c r="BC81" s="10" t="s">
        <v>70</v>
      </c>
      <c r="BD81" s="10" t="s">
        <v>70</v>
      </c>
      <c r="BE81" s="10" t="s">
        <v>70</v>
      </c>
      <c r="BF81" s="10" t="s">
        <v>70</v>
      </c>
      <c r="BG81" s="10" t="s">
        <v>70</v>
      </c>
      <c r="BH81" s="10" t="s">
        <v>70</v>
      </c>
      <c r="BI81" s="619"/>
    </row>
    <row r="82" spans="3:61" x14ac:dyDescent="0.2">
      <c r="F82" s="10" t="s">
        <v>13</v>
      </c>
      <c r="G82" s="10">
        <f>'4a - Electricity useful work TJ'!G$47</f>
        <v>1</v>
      </c>
      <c r="H82" s="10">
        <f>'4a - Electricity useful work TJ'!H$47</f>
        <v>1</v>
      </c>
      <c r="I82" s="10">
        <f>'4a - Electricity useful work TJ'!I$47</f>
        <v>1</v>
      </c>
      <c r="J82" s="10">
        <f>'4a - Electricity useful work TJ'!J$47</f>
        <v>1</v>
      </c>
      <c r="K82" s="10">
        <f>'4a - Electricity useful work TJ'!K$47</f>
        <v>1</v>
      </c>
      <c r="L82" s="10">
        <f>'4a - Electricity useful work TJ'!L$47</f>
        <v>1</v>
      </c>
      <c r="M82" s="10">
        <f>'4a - Electricity useful work TJ'!M$47</f>
        <v>1</v>
      </c>
      <c r="N82" s="10">
        <f>'4a - Electricity useful work TJ'!N$47</f>
        <v>1</v>
      </c>
      <c r="O82" s="10">
        <f>'4a - Electricity useful work TJ'!O$47</f>
        <v>1</v>
      </c>
      <c r="P82" s="10">
        <f>'4a - Electricity useful work TJ'!P$47</f>
        <v>1</v>
      </c>
      <c r="Q82" s="10">
        <f>'4a - Electricity useful work TJ'!Q$47</f>
        <v>1</v>
      </c>
      <c r="R82" s="10">
        <f>'4a - Electricity useful work TJ'!R$47</f>
        <v>1</v>
      </c>
      <c r="S82" s="10">
        <f>'4a - Electricity useful work TJ'!S$47</f>
        <v>1</v>
      </c>
      <c r="T82" s="10">
        <f>'4a - Electricity useful work TJ'!T$47</f>
        <v>1</v>
      </c>
      <c r="U82" s="10">
        <f>'4a - Electricity useful work TJ'!U$47</f>
        <v>1</v>
      </c>
      <c r="V82" s="10">
        <f>'4a - Electricity useful work TJ'!V$47</f>
        <v>1</v>
      </c>
      <c r="W82" s="10">
        <f>'4a - Electricity useful work TJ'!W$47</f>
        <v>1</v>
      </c>
      <c r="X82" s="10">
        <f>'4a - Electricity useful work TJ'!X$47</f>
        <v>1</v>
      </c>
      <c r="Y82" s="10">
        <f>'4a - Electricity useful work TJ'!Y$47</f>
        <v>1</v>
      </c>
      <c r="Z82" s="10">
        <f>'4a - Electricity useful work TJ'!Z$47</f>
        <v>1</v>
      </c>
      <c r="AA82" s="10">
        <f>'4a - Electricity useful work TJ'!AA$47</f>
        <v>1</v>
      </c>
      <c r="AB82" s="10">
        <f>'4a - Electricity useful work TJ'!AB$47</f>
        <v>1</v>
      </c>
      <c r="AC82" s="10">
        <f>'4a - Electricity useful work TJ'!AC$47</f>
        <v>1</v>
      </c>
      <c r="AD82" s="10">
        <f>'4a - Electricity useful work TJ'!AD$47</f>
        <v>1</v>
      </c>
      <c r="AE82" s="10">
        <f>'4a - Electricity useful work TJ'!AE$47</f>
        <v>1</v>
      </c>
      <c r="AF82" s="10">
        <f>'4a - Electricity useful work TJ'!AF$47</f>
        <v>1</v>
      </c>
      <c r="AG82" s="10">
        <f>'4a - Electricity useful work TJ'!AG$47</f>
        <v>1</v>
      </c>
      <c r="AH82" s="10">
        <f>'4a - Electricity useful work TJ'!AH$47</f>
        <v>1</v>
      </c>
      <c r="AI82" s="10">
        <f>'4a - Electricity useful work TJ'!AI$47</f>
        <v>1</v>
      </c>
      <c r="AJ82" s="10">
        <f>'4a - Electricity useful work TJ'!AJ$47</f>
        <v>1</v>
      </c>
      <c r="AK82" s="10">
        <f>'4a - Electricity useful work TJ'!AK$47</f>
        <v>1</v>
      </c>
      <c r="AL82" s="10">
        <f>'4a - Electricity useful work TJ'!AL$47</f>
        <v>1</v>
      </c>
      <c r="AM82" s="10">
        <f>'4a - Electricity useful work TJ'!AM$47</f>
        <v>1</v>
      </c>
      <c r="AN82" s="10">
        <f>'4a - Electricity useful work TJ'!AN$47</f>
        <v>1</v>
      </c>
      <c r="AO82" s="10">
        <f>'4a - Electricity useful work TJ'!AO$47</f>
        <v>1</v>
      </c>
      <c r="AP82" s="10">
        <f>'4a - Electricity useful work TJ'!AP$47</f>
        <v>1</v>
      </c>
      <c r="AQ82" s="10">
        <f>'4a - Electricity useful work TJ'!AQ$47</f>
        <v>1</v>
      </c>
      <c r="AR82" s="10">
        <f>'4a - Electricity useful work TJ'!AR$47</f>
        <v>1</v>
      </c>
      <c r="AS82" s="10">
        <f>'4a - Electricity useful work TJ'!AS$47</f>
        <v>1</v>
      </c>
      <c r="AT82" s="10">
        <f>'4a - Electricity useful work TJ'!AT$47</f>
        <v>1</v>
      </c>
      <c r="AU82" s="10">
        <f>'4a - Electricity useful work TJ'!AU$47</f>
        <v>1</v>
      </c>
      <c r="AV82" s="10">
        <f>'4a - Electricity useful work TJ'!AV$47</f>
        <v>1</v>
      </c>
      <c r="AW82" s="10">
        <f>'4a - Electricity useful work TJ'!AW$47</f>
        <v>1</v>
      </c>
      <c r="AX82" s="10">
        <f>'4a - Electricity useful work TJ'!AX$47</f>
        <v>1</v>
      </c>
      <c r="AY82" s="10">
        <f>'4a - Electricity useful work TJ'!AY$47</f>
        <v>1</v>
      </c>
      <c r="AZ82" s="10">
        <f>'4a - Electricity useful work TJ'!AZ$47</f>
        <v>1</v>
      </c>
      <c r="BA82" s="10">
        <f>'4a - Electricity useful work TJ'!BA$47</f>
        <v>1</v>
      </c>
      <c r="BB82" s="10">
        <f>'4a - Electricity useful work TJ'!BB$47</f>
        <v>1</v>
      </c>
      <c r="BC82" s="10">
        <f>'4a - Electricity useful work TJ'!BC$47</f>
        <v>1</v>
      </c>
      <c r="BD82" s="10">
        <f>'4a - Electricity useful work TJ'!BD$47</f>
        <v>1</v>
      </c>
      <c r="BE82" s="10">
        <f>'4a - Electricity useful work TJ'!BE$47</f>
        <v>1</v>
      </c>
      <c r="BF82" s="10">
        <f>'4a - Electricity useful work TJ'!BF$47</f>
        <v>1</v>
      </c>
      <c r="BG82" s="10">
        <f>'4a - Electricity useful work TJ'!BG$47</f>
        <v>1</v>
      </c>
      <c r="BH82" s="10">
        <f>'4a - Electricity useful work TJ'!BH$47</f>
        <v>1</v>
      </c>
      <c r="BI82" s="619"/>
    </row>
    <row r="83" spans="3:61" x14ac:dyDescent="0.2">
      <c r="E83" s="10" t="str">
        <f>D269</f>
        <v>Industrial &amp; other heating</v>
      </c>
      <c r="F83" s="10" t="s">
        <v>377</v>
      </c>
      <c r="G83" s="10" t="s">
        <v>834</v>
      </c>
      <c r="H83" s="10" t="s">
        <v>834</v>
      </c>
      <c r="I83" s="10" t="s">
        <v>834</v>
      </c>
      <c r="J83" s="10" t="s">
        <v>834</v>
      </c>
      <c r="K83" s="10" t="s">
        <v>834</v>
      </c>
      <c r="L83" s="10" t="s">
        <v>834</v>
      </c>
      <c r="M83" s="10" t="s">
        <v>834</v>
      </c>
      <c r="N83" s="10" t="s">
        <v>834</v>
      </c>
      <c r="O83" s="10" t="s">
        <v>834</v>
      </c>
      <c r="P83" s="10" t="s">
        <v>834</v>
      </c>
      <c r="Q83" s="10" t="s">
        <v>834</v>
      </c>
      <c r="R83" s="10" t="s">
        <v>834</v>
      </c>
      <c r="S83" s="10" t="s">
        <v>834</v>
      </c>
      <c r="T83" s="10" t="s">
        <v>834</v>
      </c>
      <c r="U83" s="10" t="s">
        <v>834</v>
      </c>
      <c r="V83" s="10" t="s">
        <v>834</v>
      </c>
      <c r="W83" s="10" t="s">
        <v>834</v>
      </c>
      <c r="X83" s="10" t="s">
        <v>834</v>
      </c>
      <c r="Y83" s="10" t="s">
        <v>834</v>
      </c>
      <c r="Z83" s="10" t="s">
        <v>834</v>
      </c>
      <c r="AA83" s="10" t="s">
        <v>834</v>
      </c>
      <c r="AB83" s="10" t="s">
        <v>834</v>
      </c>
      <c r="AC83" s="10" t="s">
        <v>834</v>
      </c>
      <c r="AD83" s="10" t="s">
        <v>834</v>
      </c>
      <c r="AE83" s="10" t="s">
        <v>834</v>
      </c>
      <c r="AF83" s="10" t="s">
        <v>834</v>
      </c>
      <c r="AG83" s="10" t="s">
        <v>834</v>
      </c>
      <c r="AH83" s="10" t="s">
        <v>834</v>
      </c>
      <c r="AI83" s="10" t="s">
        <v>834</v>
      </c>
      <c r="AJ83" s="10" t="s">
        <v>834</v>
      </c>
      <c r="AK83" s="10" t="s">
        <v>834</v>
      </c>
      <c r="AL83" s="10" t="s">
        <v>834</v>
      </c>
      <c r="AM83" s="10" t="s">
        <v>834</v>
      </c>
      <c r="AN83" s="10" t="s">
        <v>834</v>
      </c>
      <c r="AO83" s="10" t="s">
        <v>834</v>
      </c>
      <c r="AP83" s="10" t="s">
        <v>834</v>
      </c>
      <c r="AQ83" s="10" t="s">
        <v>834</v>
      </c>
      <c r="AR83" s="10" t="s">
        <v>834</v>
      </c>
      <c r="AS83" s="10" t="s">
        <v>834</v>
      </c>
      <c r="AT83" s="10" t="s">
        <v>834</v>
      </c>
      <c r="AU83" s="10" t="s">
        <v>834</v>
      </c>
      <c r="AV83" s="10" t="s">
        <v>834</v>
      </c>
      <c r="AW83" s="10" t="s">
        <v>834</v>
      </c>
      <c r="AX83" s="10" t="s">
        <v>834</v>
      </c>
      <c r="AY83" s="10" t="s">
        <v>834</v>
      </c>
      <c r="AZ83" s="10" t="s">
        <v>834</v>
      </c>
      <c r="BA83" s="10" t="s">
        <v>834</v>
      </c>
      <c r="BB83" s="10" t="s">
        <v>834</v>
      </c>
      <c r="BC83" s="10" t="s">
        <v>834</v>
      </c>
      <c r="BD83" s="10" t="s">
        <v>834</v>
      </c>
      <c r="BE83" s="10" t="s">
        <v>834</v>
      </c>
      <c r="BF83" s="10" t="s">
        <v>834</v>
      </c>
      <c r="BG83" s="10" t="s">
        <v>834</v>
      </c>
      <c r="BH83" s="10" t="s">
        <v>834</v>
      </c>
      <c r="BI83" s="619"/>
    </row>
    <row r="84" spans="3:61" x14ac:dyDescent="0.2">
      <c r="F84" s="10" t="s">
        <v>11</v>
      </c>
      <c r="G84" s="619">
        <f t="shared" ref="G84:AL84" si="28">$E$269</f>
        <v>0.3</v>
      </c>
      <c r="H84" s="619">
        <f t="shared" si="28"/>
        <v>0.3</v>
      </c>
      <c r="I84" s="619">
        <f t="shared" si="28"/>
        <v>0.3</v>
      </c>
      <c r="J84" s="619">
        <f t="shared" si="28"/>
        <v>0.3</v>
      </c>
      <c r="K84" s="619">
        <f t="shared" si="28"/>
        <v>0.3</v>
      </c>
      <c r="L84" s="619">
        <f t="shared" si="28"/>
        <v>0.3</v>
      </c>
      <c r="M84" s="619">
        <f t="shared" si="28"/>
        <v>0.3</v>
      </c>
      <c r="N84" s="619">
        <f t="shared" si="28"/>
        <v>0.3</v>
      </c>
      <c r="O84" s="619">
        <f t="shared" si="28"/>
        <v>0.3</v>
      </c>
      <c r="P84" s="619">
        <f t="shared" si="28"/>
        <v>0.3</v>
      </c>
      <c r="Q84" s="619">
        <f t="shared" si="28"/>
        <v>0.3</v>
      </c>
      <c r="R84" s="619">
        <f t="shared" si="28"/>
        <v>0.3</v>
      </c>
      <c r="S84" s="619">
        <f t="shared" si="28"/>
        <v>0.3</v>
      </c>
      <c r="T84" s="619">
        <f t="shared" si="28"/>
        <v>0.3</v>
      </c>
      <c r="U84" s="619">
        <f t="shared" si="28"/>
        <v>0.3</v>
      </c>
      <c r="V84" s="619">
        <f t="shared" si="28"/>
        <v>0.3</v>
      </c>
      <c r="W84" s="619">
        <f t="shared" si="28"/>
        <v>0.3</v>
      </c>
      <c r="X84" s="619">
        <f t="shared" si="28"/>
        <v>0.3</v>
      </c>
      <c r="Y84" s="619">
        <f t="shared" si="28"/>
        <v>0.3</v>
      </c>
      <c r="Z84" s="619">
        <f t="shared" si="28"/>
        <v>0.3</v>
      </c>
      <c r="AA84" s="619">
        <f t="shared" si="28"/>
        <v>0.3</v>
      </c>
      <c r="AB84" s="619">
        <f t="shared" si="28"/>
        <v>0.3</v>
      </c>
      <c r="AC84" s="619">
        <f t="shared" si="28"/>
        <v>0.3</v>
      </c>
      <c r="AD84" s="619">
        <f t="shared" si="28"/>
        <v>0.3</v>
      </c>
      <c r="AE84" s="619">
        <f t="shared" si="28"/>
        <v>0.3</v>
      </c>
      <c r="AF84" s="619">
        <f t="shared" si="28"/>
        <v>0.3</v>
      </c>
      <c r="AG84" s="619">
        <f t="shared" si="28"/>
        <v>0.3</v>
      </c>
      <c r="AH84" s="619">
        <f t="shared" si="28"/>
        <v>0.3</v>
      </c>
      <c r="AI84" s="619">
        <f t="shared" si="28"/>
        <v>0.3</v>
      </c>
      <c r="AJ84" s="619">
        <f t="shared" si="28"/>
        <v>0.3</v>
      </c>
      <c r="AK84" s="619">
        <f t="shared" si="28"/>
        <v>0.3</v>
      </c>
      <c r="AL84" s="619">
        <f t="shared" si="28"/>
        <v>0.3</v>
      </c>
      <c r="AM84" s="619">
        <f t="shared" ref="AM84:BH84" si="29">$E$269</f>
        <v>0.3</v>
      </c>
      <c r="AN84" s="619">
        <f t="shared" si="29"/>
        <v>0.3</v>
      </c>
      <c r="AO84" s="619">
        <f t="shared" si="29"/>
        <v>0.3</v>
      </c>
      <c r="AP84" s="619">
        <f t="shared" si="29"/>
        <v>0.3</v>
      </c>
      <c r="AQ84" s="619">
        <f t="shared" si="29"/>
        <v>0.3</v>
      </c>
      <c r="AR84" s="619">
        <f t="shared" si="29"/>
        <v>0.3</v>
      </c>
      <c r="AS84" s="619">
        <f t="shared" si="29"/>
        <v>0.3</v>
      </c>
      <c r="AT84" s="619">
        <f t="shared" si="29"/>
        <v>0.3</v>
      </c>
      <c r="AU84" s="619">
        <f t="shared" si="29"/>
        <v>0.3</v>
      </c>
      <c r="AV84" s="619">
        <f t="shared" si="29"/>
        <v>0.3</v>
      </c>
      <c r="AW84" s="619">
        <f t="shared" si="29"/>
        <v>0.3</v>
      </c>
      <c r="AX84" s="619">
        <f t="shared" si="29"/>
        <v>0.3</v>
      </c>
      <c r="AY84" s="619">
        <f t="shared" si="29"/>
        <v>0.3</v>
      </c>
      <c r="AZ84" s="619">
        <f t="shared" si="29"/>
        <v>0.3</v>
      </c>
      <c r="BA84" s="619">
        <f t="shared" si="29"/>
        <v>0.3</v>
      </c>
      <c r="BB84" s="619">
        <f t="shared" si="29"/>
        <v>0.3</v>
      </c>
      <c r="BC84" s="619">
        <f t="shared" si="29"/>
        <v>0.3</v>
      </c>
      <c r="BD84" s="619">
        <f t="shared" si="29"/>
        <v>0.3</v>
      </c>
      <c r="BE84" s="619">
        <f t="shared" si="29"/>
        <v>0.3</v>
      </c>
      <c r="BF84" s="619">
        <f t="shared" si="29"/>
        <v>0.3</v>
      </c>
      <c r="BG84" s="619">
        <f t="shared" si="29"/>
        <v>0.3</v>
      </c>
      <c r="BH84" s="619">
        <f t="shared" si="29"/>
        <v>0.3</v>
      </c>
      <c r="BI84" s="619"/>
    </row>
    <row r="85" spans="3:61" x14ac:dyDescent="0.2">
      <c r="F85" s="10" t="s">
        <v>12</v>
      </c>
      <c r="G85" s="620">
        <f>'3 Heat eta and phi'!D$43</f>
        <v>0.8</v>
      </c>
      <c r="H85" s="620">
        <f>'3 Heat eta and phi'!E$43</f>
        <v>0.80200000000000005</v>
      </c>
      <c r="I85" s="620">
        <f>'3 Heat eta and phi'!F$43</f>
        <v>0.80400000000000005</v>
      </c>
      <c r="J85" s="620">
        <f>'3 Heat eta and phi'!G$43</f>
        <v>0.80600000000000005</v>
      </c>
      <c r="K85" s="620">
        <f>'3 Heat eta and phi'!H$43</f>
        <v>0.80800000000000005</v>
      </c>
      <c r="L85" s="620">
        <f>'3 Heat eta and phi'!I$43</f>
        <v>0.81</v>
      </c>
      <c r="M85" s="620">
        <f>'3 Heat eta and phi'!J$43</f>
        <v>0.81200000000000006</v>
      </c>
      <c r="N85" s="620">
        <f>'3 Heat eta and phi'!K$43</f>
        <v>0.81399999999999995</v>
      </c>
      <c r="O85" s="620">
        <f>'3 Heat eta and phi'!L$43</f>
        <v>0.81599999999999995</v>
      </c>
      <c r="P85" s="620">
        <f>'3 Heat eta and phi'!M$43</f>
        <v>0.81799999999999995</v>
      </c>
      <c r="Q85" s="620">
        <f>'3 Heat eta and phi'!N$43</f>
        <v>0.82</v>
      </c>
      <c r="R85" s="620">
        <f>'3 Heat eta and phi'!O$43</f>
        <v>0.82199999999999995</v>
      </c>
      <c r="S85" s="620">
        <f>'3 Heat eta and phi'!P$43</f>
        <v>0.82399999999999995</v>
      </c>
      <c r="T85" s="620">
        <f>'3 Heat eta and phi'!Q$43</f>
        <v>0.82599999999999996</v>
      </c>
      <c r="U85" s="620">
        <f>'3 Heat eta and phi'!R$43</f>
        <v>0.82799999999999996</v>
      </c>
      <c r="V85" s="620">
        <f>'3 Heat eta and phi'!S$43</f>
        <v>0.83</v>
      </c>
      <c r="W85" s="620">
        <f>'3 Heat eta and phi'!T$43</f>
        <v>0.83199999999999996</v>
      </c>
      <c r="X85" s="620">
        <f>'3 Heat eta and phi'!U$43</f>
        <v>0.83399999999999996</v>
      </c>
      <c r="Y85" s="620">
        <f>'3 Heat eta and phi'!V$43</f>
        <v>0.83599999999999997</v>
      </c>
      <c r="Z85" s="620">
        <f>'3 Heat eta and phi'!W$43</f>
        <v>0.83799999999999997</v>
      </c>
      <c r="AA85" s="620">
        <f>'3 Heat eta and phi'!X$43</f>
        <v>0.84</v>
      </c>
      <c r="AB85" s="620">
        <f>'3 Heat eta and phi'!Y$43</f>
        <v>0.84199999999999997</v>
      </c>
      <c r="AC85" s="620">
        <f>'3 Heat eta and phi'!Z$43</f>
        <v>0.84399999999999997</v>
      </c>
      <c r="AD85" s="620">
        <f>'3 Heat eta and phi'!AA$43</f>
        <v>0.84599999999999997</v>
      </c>
      <c r="AE85" s="620">
        <f>'3 Heat eta and phi'!AB$43</f>
        <v>0.84799999999999998</v>
      </c>
      <c r="AF85" s="620">
        <f>'3 Heat eta and phi'!AC$43</f>
        <v>0.85</v>
      </c>
      <c r="AG85" s="620">
        <f>'3 Heat eta and phi'!AD$43</f>
        <v>0.85199999999999998</v>
      </c>
      <c r="AH85" s="620">
        <f>'3 Heat eta and phi'!AE$43</f>
        <v>0.85399999999999998</v>
      </c>
      <c r="AI85" s="620">
        <f>'3 Heat eta and phi'!AF$43</f>
        <v>0.85599999999999998</v>
      </c>
      <c r="AJ85" s="620">
        <f>'3 Heat eta and phi'!AG$43</f>
        <v>0.85799999999999998</v>
      </c>
      <c r="AK85" s="620">
        <f>'3 Heat eta and phi'!AH$43</f>
        <v>0.86</v>
      </c>
      <c r="AL85" s="620">
        <f>'3 Heat eta and phi'!AI$43</f>
        <v>0.86199999999999999</v>
      </c>
      <c r="AM85" s="620">
        <f>'3 Heat eta and phi'!AJ$43</f>
        <v>0.86399999999999999</v>
      </c>
      <c r="AN85" s="620">
        <f>'3 Heat eta and phi'!AK$43</f>
        <v>0.86599999999999999</v>
      </c>
      <c r="AO85" s="620">
        <f>'3 Heat eta and phi'!AL$43</f>
        <v>0.86799999999999999</v>
      </c>
      <c r="AP85" s="620">
        <f>'3 Heat eta and phi'!AM$43</f>
        <v>0.87</v>
      </c>
      <c r="AQ85" s="620">
        <f>'3 Heat eta and phi'!AN$43</f>
        <v>0.872</v>
      </c>
      <c r="AR85" s="620">
        <f>'3 Heat eta and phi'!AO$43</f>
        <v>0.874</v>
      </c>
      <c r="AS85" s="620">
        <f>'3 Heat eta and phi'!AP$43</f>
        <v>0.876</v>
      </c>
      <c r="AT85" s="620">
        <f>'3 Heat eta and phi'!AQ$43</f>
        <v>0.878</v>
      </c>
      <c r="AU85" s="620">
        <f>'3 Heat eta and phi'!AR$43</f>
        <v>0.88</v>
      </c>
      <c r="AV85" s="620">
        <f>'3 Heat eta and phi'!AS$43</f>
        <v>0.88200000000000001</v>
      </c>
      <c r="AW85" s="620">
        <f>'3 Heat eta and phi'!AT$43</f>
        <v>0.88400000000000001</v>
      </c>
      <c r="AX85" s="620">
        <f>'3 Heat eta and phi'!AU$43</f>
        <v>0.88600000000000001</v>
      </c>
      <c r="AY85" s="620">
        <f>'3 Heat eta and phi'!AV$43</f>
        <v>0.88800000000000001</v>
      </c>
      <c r="AZ85" s="620">
        <f>'3 Heat eta and phi'!AW$43</f>
        <v>0.89</v>
      </c>
      <c r="BA85" s="620">
        <f>'3 Heat eta and phi'!AX$43</f>
        <v>0.89200000000000002</v>
      </c>
      <c r="BB85" s="620">
        <f>'3 Heat eta and phi'!AY$43</f>
        <v>0.89400000000000002</v>
      </c>
      <c r="BC85" s="620">
        <f>'3 Heat eta and phi'!AZ$43</f>
        <v>0.89600000000000002</v>
      </c>
      <c r="BD85" s="620">
        <f>'3 Heat eta and phi'!BA$43</f>
        <v>0.89800000000000002</v>
      </c>
      <c r="BE85" s="620">
        <f>'3 Heat eta and phi'!BB$43</f>
        <v>0.9</v>
      </c>
      <c r="BF85" s="620">
        <f>'3 Heat eta and phi'!BC$43</f>
        <v>0.90200000000000002</v>
      </c>
      <c r="BG85" s="620">
        <f>'3 Heat eta and phi'!BD$43</f>
        <v>0.90400000000000003</v>
      </c>
      <c r="BH85" s="620">
        <f>'3 Heat eta and phi'!BE$43</f>
        <v>0.90600000000000003</v>
      </c>
      <c r="BI85" s="619"/>
    </row>
    <row r="86" spans="3:61" x14ac:dyDescent="0.2">
      <c r="F86" s="10" t="s">
        <v>378</v>
      </c>
      <c r="G86" s="619" t="s">
        <v>89</v>
      </c>
      <c r="H86" s="619" t="s">
        <v>89</v>
      </c>
      <c r="I86" s="619" t="s">
        <v>89</v>
      </c>
      <c r="J86" s="619" t="s">
        <v>89</v>
      </c>
      <c r="K86" s="619" t="s">
        <v>89</v>
      </c>
      <c r="L86" s="619" t="s">
        <v>89</v>
      </c>
      <c r="M86" s="619" t="s">
        <v>89</v>
      </c>
      <c r="N86" s="619" t="s">
        <v>89</v>
      </c>
      <c r="O86" s="619" t="s">
        <v>89</v>
      </c>
      <c r="P86" s="619" t="s">
        <v>89</v>
      </c>
      <c r="Q86" s="619" t="s">
        <v>89</v>
      </c>
      <c r="R86" s="619" t="s">
        <v>89</v>
      </c>
      <c r="S86" s="619" t="s">
        <v>89</v>
      </c>
      <c r="T86" s="619" t="s">
        <v>89</v>
      </c>
      <c r="U86" s="619" t="s">
        <v>89</v>
      </c>
      <c r="V86" s="619" t="s">
        <v>89</v>
      </c>
      <c r="W86" s="619" t="s">
        <v>89</v>
      </c>
      <c r="X86" s="619" t="s">
        <v>89</v>
      </c>
      <c r="Y86" s="619" t="s">
        <v>89</v>
      </c>
      <c r="Z86" s="619" t="s">
        <v>89</v>
      </c>
      <c r="AA86" s="619" t="s">
        <v>89</v>
      </c>
      <c r="AB86" s="619" t="s">
        <v>89</v>
      </c>
      <c r="AC86" s="619" t="s">
        <v>89</v>
      </c>
      <c r="AD86" s="619" t="s">
        <v>89</v>
      </c>
      <c r="AE86" s="619" t="s">
        <v>89</v>
      </c>
      <c r="AF86" s="619" t="s">
        <v>89</v>
      </c>
      <c r="AG86" s="619" t="s">
        <v>89</v>
      </c>
      <c r="AH86" s="619" t="s">
        <v>89</v>
      </c>
      <c r="AI86" s="619" t="s">
        <v>89</v>
      </c>
      <c r="AJ86" s="619" t="s">
        <v>89</v>
      </c>
      <c r="AK86" s="619" t="s">
        <v>89</v>
      </c>
      <c r="AL86" s="619" t="s">
        <v>89</v>
      </c>
      <c r="AM86" s="619" t="s">
        <v>89</v>
      </c>
      <c r="AN86" s="619" t="s">
        <v>89</v>
      </c>
      <c r="AO86" s="619" t="s">
        <v>89</v>
      </c>
      <c r="AP86" s="619" t="s">
        <v>89</v>
      </c>
      <c r="AQ86" s="619" t="s">
        <v>89</v>
      </c>
      <c r="AR86" s="619" t="s">
        <v>89</v>
      </c>
      <c r="AS86" s="619" t="s">
        <v>89</v>
      </c>
      <c r="AT86" s="619" t="s">
        <v>89</v>
      </c>
      <c r="AU86" s="619" t="s">
        <v>89</v>
      </c>
      <c r="AV86" s="619" t="s">
        <v>89</v>
      </c>
      <c r="AW86" s="619" t="s">
        <v>89</v>
      </c>
      <c r="AX86" s="619" t="s">
        <v>89</v>
      </c>
      <c r="AY86" s="619" t="s">
        <v>89</v>
      </c>
      <c r="AZ86" s="619" t="s">
        <v>89</v>
      </c>
      <c r="BA86" s="619" t="s">
        <v>89</v>
      </c>
      <c r="BB86" s="619" t="s">
        <v>89</v>
      </c>
      <c r="BC86" s="619" t="s">
        <v>89</v>
      </c>
      <c r="BD86" s="619" t="s">
        <v>89</v>
      </c>
      <c r="BE86" s="619" t="s">
        <v>89</v>
      </c>
      <c r="BF86" s="619" t="s">
        <v>89</v>
      </c>
      <c r="BG86" s="619" t="s">
        <v>89</v>
      </c>
      <c r="BH86" s="619" t="s">
        <v>89</v>
      </c>
      <c r="BI86" s="619"/>
    </row>
    <row r="87" spans="3:61" x14ac:dyDescent="0.2">
      <c r="F87" s="10" t="s">
        <v>13</v>
      </c>
      <c r="G87" s="620">
        <f t="shared" ref="G87:AL87" si="30">phi_MTH.200.C</f>
        <v>0.36986156609954557</v>
      </c>
      <c r="H87" s="620">
        <f t="shared" si="30"/>
        <v>0.36986156609954557</v>
      </c>
      <c r="I87" s="620">
        <f t="shared" si="30"/>
        <v>0.36986156609954557</v>
      </c>
      <c r="J87" s="620">
        <f t="shared" si="30"/>
        <v>0.36986156609954557</v>
      </c>
      <c r="K87" s="620">
        <f t="shared" si="30"/>
        <v>0.36986156609954557</v>
      </c>
      <c r="L87" s="620">
        <f t="shared" si="30"/>
        <v>0.36986156609954557</v>
      </c>
      <c r="M87" s="620">
        <f t="shared" si="30"/>
        <v>0.36986156609954557</v>
      </c>
      <c r="N87" s="620">
        <f t="shared" si="30"/>
        <v>0.36986156609954557</v>
      </c>
      <c r="O87" s="620">
        <f t="shared" si="30"/>
        <v>0.36986156609954557</v>
      </c>
      <c r="P87" s="620">
        <f t="shared" si="30"/>
        <v>0.36986156609954557</v>
      </c>
      <c r="Q87" s="620">
        <f t="shared" si="30"/>
        <v>0.36986156609954557</v>
      </c>
      <c r="R87" s="620">
        <f t="shared" si="30"/>
        <v>0.36986156609954557</v>
      </c>
      <c r="S87" s="620">
        <f t="shared" si="30"/>
        <v>0.36986156609954557</v>
      </c>
      <c r="T87" s="620">
        <f t="shared" si="30"/>
        <v>0.36986156609954557</v>
      </c>
      <c r="U87" s="620">
        <f t="shared" si="30"/>
        <v>0.36986156609954557</v>
      </c>
      <c r="V87" s="620">
        <f t="shared" si="30"/>
        <v>0.36986156609954557</v>
      </c>
      <c r="W87" s="620">
        <f t="shared" si="30"/>
        <v>0.36986156609954557</v>
      </c>
      <c r="X87" s="620">
        <f t="shared" si="30"/>
        <v>0.36986156609954557</v>
      </c>
      <c r="Y87" s="620">
        <f t="shared" si="30"/>
        <v>0.36986156609954557</v>
      </c>
      <c r="Z87" s="620">
        <f t="shared" si="30"/>
        <v>0.36986156609954557</v>
      </c>
      <c r="AA87" s="620">
        <f t="shared" si="30"/>
        <v>0.36986156609954557</v>
      </c>
      <c r="AB87" s="620">
        <f t="shared" si="30"/>
        <v>0.36986156609954557</v>
      </c>
      <c r="AC87" s="620">
        <f t="shared" si="30"/>
        <v>0.36986156609954557</v>
      </c>
      <c r="AD87" s="620">
        <f t="shared" si="30"/>
        <v>0.36986156609954557</v>
      </c>
      <c r="AE87" s="620">
        <f t="shared" si="30"/>
        <v>0.36986156609954557</v>
      </c>
      <c r="AF87" s="620">
        <f t="shared" si="30"/>
        <v>0.36986156609954557</v>
      </c>
      <c r="AG87" s="620">
        <f t="shared" si="30"/>
        <v>0.36986156609954557</v>
      </c>
      <c r="AH87" s="620">
        <f t="shared" si="30"/>
        <v>0.36986156609954557</v>
      </c>
      <c r="AI87" s="620">
        <f t="shared" si="30"/>
        <v>0.36986156609954557</v>
      </c>
      <c r="AJ87" s="620">
        <f t="shared" si="30"/>
        <v>0.36986156609954557</v>
      </c>
      <c r="AK87" s="620">
        <f t="shared" si="30"/>
        <v>0.36986156609954557</v>
      </c>
      <c r="AL87" s="620">
        <f t="shared" si="30"/>
        <v>0.36986156609954557</v>
      </c>
      <c r="AM87" s="620">
        <f t="shared" ref="AM87:BH87" si="31">phi_MTH.200.C</f>
        <v>0.36986156609954557</v>
      </c>
      <c r="AN87" s="620">
        <f t="shared" si="31"/>
        <v>0.36986156609954557</v>
      </c>
      <c r="AO87" s="620">
        <f t="shared" si="31"/>
        <v>0.36986156609954557</v>
      </c>
      <c r="AP87" s="620">
        <f t="shared" si="31"/>
        <v>0.36986156609954557</v>
      </c>
      <c r="AQ87" s="620">
        <f t="shared" si="31"/>
        <v>0.36986156609954557</v>
      </c>
      <c r="AR87" s="620">
        <f t="shared" si="31"/>
        <v>0.36986156609954557</v>
      </c>
      <c r="AS87" s="620">
        <f t="shared" si="31"/>
        <v>0.36986156609954557</v>
      </c>
      <c r="AT87" s="620">
        <f t="shared" si="31"/>
        <v>0.36986156609954557</v>
      </c>
      <c r="AU87" s="620">
        <f t="shared" si="31"/>
        <v>0.36986156609954557</v>
      </c>
      <c r="AV87" s="620">
        <f t="shared" si="31"/>
        <v>0.36986156609954557</v>
      </c>
      <c r="AW87" s="620">
        <f t="shared" si="31"/>
        <v>0.36986156609954557</v>
      </c>
      <c r="AX87" s="620">
        <f t="shared" si="31"/>
        <v>0.36986156609954557</v>
      </c>
      <c r="AY87" s="620">
        <f t="shared" si="31"/>
        <v>0.36986156609954557</v>
      </c>
      <c r="AZ87" s="620">
        <f t="shared" si="31"/>
        <v>0.36986156609954557</v>
      </c>
      <c r="BA87" s="620">
        <f t="shared" si="31"/>
        <v>0.36986156609954557</v>
      </c>
      <c r="BB87" s="620">
        <f t="shared" si="31"/>
        <v>0.36986156609954557</v>
      </c>
      <c r="BC87" s="620">
        <f t="shared" si="31"/>
        <v>0.36986156609954557</v>
      </c>
      <c r="BD87" s="620">
        <f t="shared" si="31"/>
        <v>0.36986156609954557</v>
      </c>
      <c r="BE87" s="620">
        <f t="shared" si="31"/>
        <v>0.36986156609954557</v>
      </c>
      <c r="BF87" s="620">
        <f t="shared" si="31"/>
        <v>0.36986156609954557</v>
      </c>
      <c r="BG87" s="620">
        <f t="shared" si="31"/>
        <v>0.36986156609954557</v>
      </c>
      <c r="BH87" s="620">
        <f t="shared" si="31"/>
        <v>0.36986156609954557</v>
      </c>
      <c r="BI87" s="619"/>
    </row>
    <row r="88" spans="3:61" x14ac:dyDescent="0.2">
      <c r="E88" s="10" t="str">
        <f>D273</f>
        <v>Lighting - other</v>
      </c>
      <c r="F88" s="10" t="s">
        <v>835</v>
      </c>
      <c r="G88" s="10" t="s">
        <v>837</v>
      </c>
      <c r="H88" s="10" t="s">
        <v>837</v>
      </c>
      <c r="I88" s="10" t="s">
        <v>837</v>
      </c>
      <c r="J88" s="10" t="s">
        <v>837</v>
      </c>
      <c r="K88" s="10" t="s">
        <v>837</v>
      </c>
      <c r="L88" s="10" t="s">
        <v>837</v>
      </c>
      <c r="M88" s="10" t="s">
        <v>837</v>
      </c>
      <c r="N88" s="10" t="s">
        <v>837</v>
      </c>
      <c r="O88" s="10" t="s">
        <v>837</v>
      </c>
      <c r="P88" s="10" t="s">
        <v>837</v>
      </c>
      <c r="Q88" s="10" t="s">
        <v>837</v>
      </c>
      <c r="R88" s="10" t="s">
        <v>837</v>
      </c>
      <c r="S88" s="10" t="s">
        <v>837</v>
      </c>
      <c r="T88" s="10" t="s">
        <v>837</v>
      </c>
      <c r="U88" s="10" t="s">
        <v>837</v>
      </c>
      <c r="V88" s="10" t="s">
        <v>837</v>
      </c>
      <c r="W88" s="10" t="s">
        <v>837</v>
      </c>
      <c r="X88" s="10" t="s">
        <v>837</v>
      </c>
      <c r="Y88" s="10" t="s">
        <v>837</v>
      </c>
      <c r="Z88" s="10" t="s">
        <v>837</v>
      </c>
      <c r="AA88" s="10" t="s">
        <v>837</v>
      </c>
      <c r="AB88" s="10" t="s">
        <v>837</v>
      </c>
      <c r="AC88" s="10" t="s">
        <v>837</v>
      </c>
      <c r="AD88" s="10" t="s">
        <v>837</v>
      </c>
      <c r="AE88" s="10" t="s">
        <v>837</v>
      </c>
      <c r="AF88" s="10" t="s">
        <v>837</v>
      </c>
      <c r="AG88" s="10" t="s">
        <v>837</v>
      </c>
      <c r="AH88" s="10" t="s">
        <v>837</v>
      </c>
      <c r="AI88" s="10" t="s">
        <v>837</v>
      </c>
      <c r="AJ88" s="10" t="s">
        <v>837</v>
      </c>
      <c r="AK88" s="10" t="s">
        <v>837</v>
      </c>
      <c r="AL88" s="10" t="s">
        <v>837</v>
      </c>
      <c r="AM88" s="10" t="s">
        <v>837</v>
      </c>
      <c r="AN88" s="10" t="s">
        <v>837</v>
      </c>
      <c r="AO88" s="10" t="s">
        <v>837</v>
      </c>
      <c r="AP88" s="10" t="s">
        <v>837</v>
      </c>
      <c r="AQ88" s="10" t="s">
        <v>837</v>
      </c>
      <c r="AR88" s="10" t="s">
        <v>837</v>
      </c>
      <c r="AS88" s="10" t="s">
        <v>837</v>
      </c>
      <c r="AT88" s="10" t="s">
        <v>837</v>
      </c>
      <c r="AU88" s="10" t="s">
        <v>837</v>
      </c>
      <c r="AV88" s="10" t="s">
        <v>837</v>
      </c>
      <c r="AW88" s="10" t="s">
        <v>837</v>
      </c>
      <c r="AX88" s="10" t="s">
        <v>837</v>
      </c>
      <c r="AY88" s="10" t="s">
        <v>837</v>
      </c>
      <c r="AZ88" s="10" t="s">
        <v>837</v>
      </c>
      <c r="BA88" s="10" t="s">
        <v>837</v>
      </c>
      <c r="BB88" s="10" t="s">
        <v>837</v>
      </c>
      <c r="BC88" s="10" t="s">
        <v>837</v>
      </c>
      <c r="BD88" s="10" t="s">
        <v>837</v>
      </c>
      <c r="BE88" s="10" t="s">
        <v>837</v>
      </c>
      <c r="BF88" s="10" t="s">
        <v>837</v>
      </c>
      <c r="BG88" s="10" t="s">
        <v>837</v>
      </c>
      <c r="BH88" s="10" t="s">
        <v>837</v>
      </c>
      <c r="BI88" s="619"/>
    </row>
    <row r="89" spans="3:61" x14ac:dyDescent="0.2">
      <c r="F89" s="10" t="s">
        <v>11</v>
      </c>
      <c r="G89" s="619">
        <f t="shared" ref="G89:AL89" si="32">$E$273</f>
        <v>0.4</v>
      </c>
      <c r="H89" s="619">
        <f t="shared" si="32"/>
        <v>0.4</v>
      </c>
      <c r="I89" s="619">
        <f t="shared" si="32"/>
        <v>0.4</v>
      </c>
      <c r="J89" s="619">
        <f t="shared" si="32"/>
        <v>0.4</v>
      </c>
      <c r="K89" s="619">
        <f t="shared" si="32"/>
        <v>0.4</v>
      </c>
      <c r="L89" s="619">
        <f t="shared" si="32"/>
        <v>0.4</v>
      </c>
      <c r="M89" s="619">
        <f t="shared" si="32"/>
        <v>0.4</v>
      </c>
      <c r="N89" s="619">
        <f t="shared" si="32"/>
        <v>0.4</v>
      </c>
      <c r="O89" s="619">
        <f t="shared" si="32"/>
        <v>0.4</v>
      </c>
      <c r="P89" s="619">
        <f t="shared" si="32"/>
        <v>0.4</v>
      </c>
      <c r="Q89" s="619">
        <f t="shared" si="32"/>
        <v>0.4</v>
      </c>
      <c r="R89" s="619">
        <f t="shared" si="32"/>
        <v>0.4</v>
      </c>
      <c r="S89" s="619">
        <f t="shared" si="32"/>
        <v>0.4</v>
      </c>
      <c r="T89" s="619">
        <f t="shared" si="32"/>
        <v>0.4</v>
      </c>
      <c r="U89" s="619">
        <f t="shared" si="32"/>
        <v>0.4</v>
      </c>
      <c r="V89" s="619">
        <f t="shared" si="32"/>
        <v>0.4</v>
      </c>
      <c r="W89" s="619">
        <f t="shared" si="32"/>
        <v>0.4</v>
      </c>
      <c r="X89" s="619">
        <f t="shared" si="32"/>
        <v>0.4</v>
      </c>
      <c r="Y89" s="619">
        <f t="shared" si="32"/>
        <v>0.4</v>
      </c>
      <c r="Z89" s="619">
        <f t="shared" si="32"/>
        <v>0.4</v>
      </c>
      <c r="AA89" s="619">
        <f t="shared" si="32"/>
        <v>0.4</v>
      </c>
      <c r="AB89" s="619">
        <f t="shared" si="32"/>
        <v>0.4</v>
      </c>
      <c r="AC89" s="619">
        <f t="shared" si="32"/>
        <v>0.4</v>
      </c>
      <c r="AD89" s="619">
        <f t="shared" si="32"/>
        <v>0.4</v>
      </c>
      <c r="AE89" s="619">
        <f t="shared" si="32"/>
        <v>0.4</v>
      </c>
      <c r="AF89" s="619">
        <f t="shared" si="32"/>
        <v>0.4</v>
      </c>
      <c r="AG89" s="619">
        <f t="shared" si="32"/>
        <v>0.4</v>
      </c>
      <c r="AH89" s="619">
        <f t="shared" si="32"/>
        <v>0.4</v>
      </c>
      <c r="AI89" s="619">
        <f t="shared" si="32"/>
        <v>0.4</v>
      </c>
      <c r="AJ89" s="619">
        <f t="shared" si="32"/>
        <v>0.4</v>
      </c>
      <c r="AK89" s="619">
        <f t="shared" si="32"/>
        <v>0.4</v>
      </c>
      <c r="AL89" s="619">
        <f t="shared" si="32"/>
        <v>0.4</v>
      </c>
      <c r="AM89" s="619">
        <f t="shared" ref="AM89:BH89" si="33">$E$273</f>
        <v>0.4</v>
      </c>
      <c r="AN89" s="619">
        <f t="shared" si="33"/>
        <v>0.4</v>
      </c>
      <c r="AO89" s="619">
        <f t="shared" si="33"/>
        <v>0.4</v>
      </c>
      <c r="AP89" s="619">
        <f t="shared" si="33"/>
        <v>0.4</v>
      </c>
      <c r="AQ89" s="619">
        <f t="shared" si="33"/>
        <v>0.4</v>
      </c>
      <c r="AR89" s="619">
        <f t="shared" si="33"/>
        <v>0.4</v>
      </c>
      <c r="AS89" s="619">
        <f t="shared" si="33"/>
        <v>0.4</v>
      </c>
      <c r="AT89" s="619">
        <f t="shared" si="33"/>
        <v>0.4</v>
      </c>
      <c r="AU89" s="619">
        <f t="shared" si="33"/>
        <v>0.4</v>
      </c>
      <c r="AV89" s="619">
        <f t="shared" si="33"/>
        <v>0.4</v>
      </c>
      <c r="AW89" s="619">
        <f t="shared" si="33"/>
        <v>0.4</v>
      </c>
      <c r="AX89" s="619">
        <f t="shared" si="33"/>
        <v>0.4</v>
      </c>
      <c r="AY89" s="619">
        <f t="shared" si="33"/>
        <v>0.4</v>
      </c>
      <c r="AZ89" s="619">
        <f t="shared" si="33"/>
        <v>0.4</v>
      </c>
      <c r="BA89" s="619">
        <f t="shared" si="33"/>
        <v>0.4</v>
      </c>
      <c r="BB89" s="619">
        <f t="shared" si="33"/>
        <v>0.4</v>
      </c>
      <c r="BC89" s="619">
        <f t="shared" si="33"/>
        <v>0.4</v>
      </c>
      <c r="BD89" s="619">
        <f t="shared" si="33"/>
        <v>0.4</v>
      </c>
      <c r="BE89" s="619">
        <f t="shared" si="33"/>
        <v>0.4</v>
      </c>
      <c r="BF89" s="619">
        <f t="shared" si="33"/>
        <v>0.4</v>
      </c>
      <c r="BG89" s="619">
        <f t="shared" si="33"/>
        <v>0.4</v>
      </c>
      <c r="BH89" s="619">
        <f t="shared" si="33"/>
        <v>0.4</v>
      </c>
      <c r="BI89" s="619"/>
    </row>
    <row r="90" spans="3:61" x14ac:dyDescent="0.2">
      <c r="F90" s="10" t="s">
        <v>12</v>
      </c>
      <c r="G90" s="620">
        <f>'1 Lighting eta and phi'!O$18</f>
        <v>0.2</v>
      </c>
      <c r="H90" s="620">
        <f>'1 Lighting eta and phi'!P$18</f>
        <v>0.2</v>
      </c>
      <c r="I90" s="620">
        <f>'1 Lighting eta and phi'!Q$18</f>
        <v>0.2</v>
      </c>
      <c r="J90" s="620">
        <f>'1 Lighting eta and phi'!R$18</f>
        <v>0.2</v>
      </c>
      <c r="K90" s="620">
        <f>'1 Lighting eta and phi'!S$18</f>
        <v>0.2</v>
      </c>
      <c r="L90" s="620">
        <f>'1 Lighting eta and phi'!T$18</f>
        <v>0.2</v>
      </c>
      <c r="M90" s="620">
        <f>'1 Lighting eta and phi'!U$18</f>
        <v>0.2</v>
      </c>
      <c r="N90" s="620">
        <f>'1 Lighting eta and phi'!V$18</f>
        <v>0.2</v>
      </c>
      <c r="O90" s="620">
        <f>'1 Lighting eta and phi'!W$18</f>
        <v>0.2</v>
      </c>
      <c r="P90" s="620">
        <f>'1 Lighting eta and phi'!X$18</f>
        <v>0.2</v>
      </c>
      <c r="Q90" s="620">
        <f>'1 Lighting eta and phi'!Y$18</f>
        <v>0.2</v>
      </c>
      <c r="R90" s="620">
        <f>'1 Lighting eta and phi'!Z$18</f>
        <v>0.2</v>
      </c>
      <c r="S90" s="620">
        <f>'1 Lighting eta and phi'!AA$18</f>
        <v>0.2</v>
      </c>
      <c r="T90" s="620">
        <f>'1 Lighting eta and phi'!AB$18</f>
        <v>0.2</v>
      </c>
      <c r="U90" s="620">
        <f>'1 Lighting eta and phi'!AC$18</f>
        <v>0.2</v>
      </c>
      <c r="V90" s="620">
        <f>'1 Lighting eta and phi'!AD$18</f>
        <v>0.2</v>
      </c>
      <c r="W90" s="620">
        <f>'1 Lighting eta and phi'!AE$18</f>
        <v>0.2</v>
      </c>
      <c r="X90" s="620">
        <f>'1 Lighting eta and phi'!AF$18</f>
        <v>0.2</v>
      </c>
      <c r="Y90" s="620">
        <f>'1 Lighting eta and phi'!AG$18</f>
        <v>0.2</v>
      </c>
      <c r="Z90" s="620">
        <f>'1 Lighting eta and phi'!AH$18</f>
        <v>0.2</v>
      </c>
      <c r="AA90" s="620">
        <f>'1 Lighting eta and phi'!AI$18</f>
        <v>0.2</v>
      </c>
      <c r="AB90" s="620">
        <f>'1 Lighting eta and phi'!AJ$18</f>
        <v>0.2</v>
      </c>
      <c r="AC90" s="620">
        <f>'1 Lighting eta and phi'!AK$18</f>
        <v>0.2</v>
      </c>
      <c r="AD90" s="620">
        <f>'1 Lighting eta and phi'!AL$18</f>
        <v>0.2</v>
      </c>
      <c r="AE90" s="620">
        <f>'1 Lighting eta and phi'!AM$18</f>
        <v>0.2</v>
      </c>
      <c r="AF90" s="620">
        <f>'1 Lighting eta and phi'!AN$18</f>
        <v>0.2</v>
      </c>
      <c r="AG90" s="620">
        <f>'1 Lighting eta and phi'!AO$18</f>
        <v>0.2</v>
      </c>
      <c r="AH90" s="620">
        <f>'1 Lighting eta and phi'!AP$18</f>
        <v>0.2</v>
      </c>
      <c r="AI90" s="620">
        <f>'1 Lighting eta and phi'!AQ$18</f>
        <v>0.2</v>
      </c>
      <c r="AJ90" s="620">
        <f>'1 Lighting eta and phi'!AR$18</f>
        <v>0.2</v>
      </c>
      <c r="AK90" s="620">
        <f>'1 Lighting eta and phi'!AS$18</f>
        <v>0.2</v>
      </c>
      <c r="AL90" s="620">
        <f>'1 Lighting eta and phi'!AT$18</f>
        <v>0.2</v>
      </c>
      <c r="AM90" s="620">
        <f>'1 Lighting eta and phi'!AU$18</f>
        <v>0.2</v>
      </c>
      <c r="AN90" s="620">
        <f>'1 Lighting eta and phi'!AV$18</f>
        <v>0.2</v>
      </c>
      <c r="AO90" s="620">
        <f>'1 Lighting eta and phi'!AW$18</f>
        <v>0.2</v>
      </c>
      <c r="AP90" s="620">
        <f>'1 Lighting eta and phi'!AX$18</f>
        <v>0.2</v>
      </c>
      <c r="AQ90" s="620">
        <f>'1 Lighting eta and phi'!AY$18</f>
        <v>0.2</v>
      </c>
      <c r="AR90" s="620">
        <f>'1 Lighting eta and phi'!AZ$18</f>
        <v>0.2</v>
      </c>
      <c r="AS90" s="620">
        <f>'1 Lighting eta and phi'!BA$18</f>
        <v>0.2</v>
      </c>
      <c r="AT90" s="620">
        <f>'1 Lighting eta and phi'!BB$18</f>
        <v>0.2</v>
      </c>
      <c r="AU90" s="620">
        <f>'1 Lighting eta and phi'!BC$18</f>
        <v>0.2</v>
      </c>
      <c r="AV90" s="620">
        <f>'1 Lighting eta and phi'!BD$18</f>
        <v>0.2</v>
      </c>
      <c r="AW90" s="620">
        <f>'1 Lighting eta and phi'!BE$18</f>
        <v>0.2</v>
      </c>
      <c r="AX90" s="620">
        <f>'1 Lighting eta and phi'!BF$18</f>
        <v>0.2</v>
      </c>
      <c r="AY90" s="620">
        <f>'1 Lighting eta and phi'!BG$18</f>
        <v>0.2</v>
      </c>
      <c r="AZ90" s="620">
        <f>'1 Lighting eta and phi'!BH$18</f>
        <v>0.2</v>
      </c>
      <c r="BA90" s="620">
        <f>'1 Lighting eta and phi'!BI$18</f>
        <v>0.2</v>
      </c>
      <c r="BB90" s="620">
        <f>'1 Lighting eta and phi'!BJ$18</f>
        <v>0.2</v>
      </c>
      <c r="BC90" s="620">
        <f>'1 Lighting eta and phi'!BK$18</f>
        <v>0.2</v>
      </c>
      <c r="BD90" s="620">
        <f>'1 Lighting eta and phi'!BL$18</f>
        <v>0.2</v>
      </c>
      <c r="BE90" s="620">
        <f>'1 Lighting eta and phi'!BM$18</f>
        <v>0.2</v>
      </c>
      <c r="BF90" s="620">
        <f>'1 Lighting eta and phi'!BN$18</f>
        <v>0.2</v>
      </c>
      <c r="BG90" s="620">
        <f>'1 Lighting eta and phi'!BO$18</f>
        <v>0.2</v>
      </c>
      <c r="BH90" s="620">
        <f>'1 Lighting eta and phi'!BP$18</f>
        <v>0.2</v>
      </c>
      <c r="BI90" s="619"/>
    </row>
    <row r="91" spans="3:61" x14ac:dyDescent="0.2">
      <c r="F91" s="10" t="s">
        <v>836</v>
      </c>
      <c r="G91" s="10" t="s">
        <v>833</v>
      </c>
      <c r="H91" s="10" t="s">
        <v>833</v>
      </c>
      <c r="I91" s="10" t="s">
        <v>833</v>
      </c>
      <c r="J91" s="10" t="s">
        <v>833</v>
      </c>
      <c r="K91" s="10" t="s">
        <v>833</v>
      </c>
      <c r="L91" s="10" t="s">
        <v>833</v>
      </c>
      <c r="M91" s="10" t="s">
        <v>833</v>
      </c>
      <c r="N91" s="10" t="s">
        <v>833</v>
      </c>
      <c r="O91" s="10" t="s">
        <v>833</v>
      </c>
      <c r="P91" s="10" t="s">
        <v>833</v>
      </c>
      <c r="Q91" s="10" t="s">
        <v>833</v>
      </c>
      <c r="R91" s="10" t="s">
        <v>833</v>
      </c>
      <c r="S91" s="10" t="s">
        <v>833</v>
      </c>
      <c r="T91" s="10" t="s">
        <v>833</v>
      </c>
      <c r="U91" s="10" t="s">
        <v>833</v>
      </c>
      <c r="V91" s="10" t="s">
        <v>833</v>
      </c>
      <c r="W91" s="10" t="s">
        <v>833</v>
      </c>
      <c r="X91" s="10" t="s">
        <v>833</v>
      </c>
      <c r="Y91" s="10" t="s">
        <v>833</v>
      </c>
      <c r="Z91" s="10" t="s">
        <v>833</v>
      </c>
      <c r="AA91" s="10" t="s">
        <v>833</v>
      </c>
      <c r="AB91" s="10" t="s">
        <v>833</v>
      </c>
      <c r="AC91" s="10" t="s">
        <v>833</v>
      </c>
      <c r="AD91" s="10" t="s">
        <v>833</v>
      </c>
      <c r="AE91" s="10" t="s">
        <v>833</v>
      </c>
      <c r="AF91" s="10" t="s">
        <v>833</v>
      </c>
      <c r="AG91" s="10" t="s">
        <v>833</v>
      </c>
      <c r="AH91" s="10" t="s">
        <v>833</v>
      </c>
      <c r="AI91" s="10" t="s">
        <v>833</v>
      </c>
      <c r="AJ91" s="10" t="s">
        <v>833</v>
      </c>
      <c r="AK91" s="10" t="s">
        <v>833</v>
      </c>
      <c r="AL91" s="10" t="s">
        <v>833</v>
      </c>
      <c r="AM91" s="10" t="s">
        <v>833</v>
      </c>
      <c r="AN91" s="10" t="s">
        <v>833</v>
      </c>
      <c r="AO91" s="10" t="s">
        <v>833</v>
      </c>
      <c r="AP91" s="10" t="s">
        <v>833</v>
      </c>
      <c r="AQ91" s="10" t="s">
        <v>833</v>
      </c>
      <c r="AR91" s="10" t="s">
        <v>833</v>
      </c>
      <c r="AS91" s="10" t="s">
        <v>833</v>
      </c>
      <c r="AT91" s="10" t="s">
        <v>833</v>
      </c>
      <c r="AU91" s="10" t="s">
        <v>833</v>
      </c>
      <c r="AV91" s="10" t="s">
        <v>833</v>
      </c>
      <c r="AW91" s="10" t="s">
        <v>833</v>
      </c>
      <c r="AX91" s="10" t="s">
        <v>833</v>
      </c>
      <c r="AY91" s="10" t="s">
        <v>833</v>
      </c>
      <c r="AZ91" s="10" t="s">
        <v>833</v>
      </c>
      <c r="BA91" s="10" t="s">
        <v>833</v>
      </c>
      <c r="BB91" s="10" t="s">
        <v>833</v>
      </c>
      <c r="BC91" s="10" t="s">
        <v>833</v>
      </c>
      <c r="BD91" s="10" t="s">
        <v>833</v>
      </c>
      <c r="BE91" s="10" t="s">
        <v>833</v>
      </c>
      <c r="BF91" s="10" t="s">
        <v>833</v>
      </c>
      <c r="BG91" s="10" t="s">
        <v>833</v>
      </c>
      <c r="BH91" s="10" t="s">
        <v>833</v>
      </c>
      <c r="BI91" s="619"/>
    </row>
    <row r="92" spans="3:61" x14ac:dyDescent="0.2">
      <c r="F92" s="10" t="s">
        <v>13</v>
      </c>
      <c r="G92" s="622">
        <f>'1 Lighting eta and phi'!O$19</f>
        <v>0.10453879941434846</v>
      </c>
      <c r="H92" s="622">
        <f>'1 Lighting eta and phi'!P$19</f>
        <v>0.10650073206442166</v>
      </c>
      <c r="I92" s="622">
        <f>'1 Lighting eta and phi'!Q$19</f>
        <v>0.10846266471449487</v>
      </c>
      <c r="J92" s="622">
        <f>'1 Lighting eta and phi'!R$19</f>
        <v>0.11042459736456807</v>
      </c>
      <c r="K92" s="622">
        <f>'1 Lighting eta and phi'!S$19</f>
        <v>0.11238653001464129</v>
      </c>
      <c r="L92" s="622">
        <f>'1 Lighting eta and phi'!T$19</f>
        <v>0.11434846266471449</v>
      </c>
      <c r="M92" s="622">
        <f>'1 Lighting eta and phi'!U$19</f>
        <v>0.11631039531478769</v>
      </c>
      <c r="N92" s="622">
        <f>'1 Lighting eta and phi'!V$19</f>
        <v>0.1182723279648609</v>
      </c>
      <c r="O92" s="622">
        <f>'1 Lighting eta and phi'!W$19</f>
        <v>0.12023426061493411</v>
      </c>
      <c r="P92" s="622">
        <f>'1 Lighting eta and phi'!X$19</f>
        <v>0.12219619326500732</v>
      </c>
      <c r="Q92" s="622">
        <f>'1 Lighting eta and phi'!Y$19</f>
        <v>0.12415812591508052</v>
      </c>
      <c r="R92" s="622">
        <f>'1 Lighting eta and phi'!Z$19</f>
        <v>0.12612005856515374</v>
      </c>
      <c r="S92" s="622">
        <f>'1 Lighting eta and phi'!AA$19</f>
        <v>0.12808199121522693</v>
      </c>
      <c r="T92" s="622">
        <f>'1 Lighting eta and phi'!AB$19</f>
        <v>0.13004392386530014</v>
      </c>
      <c r="U92" s="622">
        <f>'1 Lighting eta and phi'!AC$19</f>
        <v>0.13200585651537333</v>
      </c>
      <c r="V92" s="622">
        <f>'1 Lighting eta and phi'!AD$19</f>
        <v>0.13396778916544655</v>
      </c>
      <c r="W92" s="622">
        <f>'1 Lighting eta and phi'!AE$19</f>
        <v>0.13592972181551977</v>
      </c>
      <c r="X92" s="622">
        <f>'1 Lighting eta and phi'!AF$19</f>
        <v>0.13789165446559296</v>
      </c>
      <c r="Y92" s="622">
        <f>'1 Lighting eta and phi'!AG$19</f>
        <v>0.13985358711566617</v>
      </c>
      <c r="Z92" s="622">
        <f>'1 Lighting eta and phi'!AH$19</f>
        <v>0.14181551976573939</v>
      </c>
      <c r="AA92" s="622">
        <f>'1 Lighting eta and phi'!AI$19</f>
        <v>0.14377745241581258</v>
      </c>
      <c r="AB92" s="622">
        <f>'1 Lighting eta and phi'!AJ$19</f>
        <v>0.1457393850658858</v>
      </c>
      <c r="AC92" s="622">
        <f>'1 Lighting eta and phi'!AK$19</f>
        <v>0.14770131771595901</v>
      </c>
      <c r="AD92" s="622">
        <f>'1 Lighting eta and phi'!AL$19</f>
        <v>0.14966325036603223</v>
      </c>
      <c r="AE92" s="622">
        <f>'1 Lighting eta and phi'!AM$19</f>
        <v>0.15162518301610542</v>
      </c>
      <c r="AF92" s="622">
        <f>'1 Lighting eta and phi'!AN$19</f>
        <v>0.15358711566617861</v>
      </c>
      <c r="AG92" s="622">
        <f>'1 Lighting eta and phi'!AO$19</f>
        <v>0.1555490483162518</v>
      </c>
      <c r="AH92" s="622">
        <f>'1 Lighting eta and phi'!AP$19</f>
        <v>0.15751098096632501</v>
      </c>
      <c r="AI92" s="622">
        <f>'1 Lighting eta and phi'!AQ$19</f>
        <v>0.15947291361639823</v>
      </c>
      <c r="AJ92" s="622">
        <f>'1 Lighting eta and phi'!AR$19</f>
        <v>0.16143484626647142</v>
      </c>
      <c r="AK92" s="622">
        <f>'1 Lighting eta and phi'!AS$19</f>
        <v>0.16339677891654464</v>
      </c>
      <c r="AL92" s="622">
        <f>'1 Lighting eta and phi'!AT$19</f>
        <v>0.16535871156661788</v>
      </c>
      <c r="AM92" s="622">
        <f>'1 Lighting eta and phi'!AU$19</f>
        <v>0.16732064421669107</v>
      </c>
      <c r="AN92" s="622">
        <f>'1 Lighting eta and phi'!AV$19</f>
        <v>0.16928257686676429</v>
      </c>
      <c r="AO92" s="622">
        <f>'1 Lighting eta and phi'!AW$19</f>
        <v>0.17124450951683748</v>
      </c>
      <c r="AP92" s="622">
        <f>'1 Lighting eta and phi'!AX$19</f>
        <v>0.17320644216691067</v>
      </c>
      <c r="AQ92" s="622">
        <f>'1 Lighting eta and phi'!AY$19</f>
        <v>0.17516837481698389</v>
      </c>
      <c r="AR92" s="622">
        <f>'1 Lighting eta and phi'!AZ$19</f>
        <v>0.17713030746705707</v>
      </c>
      <c r="AS92" s="622">
        <f>'1 Lighting eta and phi'!BA$19</f>
        <v>0.17909224011713029</v>
      </c>
      <c r="AT92" s="622">
        <f>'1 Lighting eta and phi'!BB$19</f>
        <v>0.18105417276720348</v>
      </c>
      <c r="AU92" s="622">
        <f>'1 Lighting eta and phi'!BC$19</f>
        <v>0.18301610541727673</v>
      </c>
      <c r="AV92" s="622">
        <f>'1 Lighting eta and phi'!BD$19</f>
        <v>0.18497803806734991</v>
      </c>
      <c r="AW92" s="622">
        <f>'1 Lighting eta and phi'!BE$19</f>
        <v>0.18693997071742313</v>
      </c>
      <c r="AX92" s="622">
        <f>'1 Lighting eta and phi'!BF$19</f>
        <v>0.18890190336749635</v>
      </c>
      <c r="AY92" s="622">
        <f>'1 Lighting eta and phi'!BG$19</f>
        <v>0.19086383601756954</v>
      </c>
      <c r="AZ92" s="622">
        <f>'1 Lighting eta and phi'!BH$19</f>
        <v>0.19282576866764276</v>
      </c>
      <c r="BA92" s="622">
        <f>'1 Lighting eta and phi'!BI$19</f>
        <v>0.194787701317716</v>
      </c>
      <c r="BB92" s="622">
        <f>'1 Lighting eta and phi'!BJ$19</f>
        <v>0.19674963396778913</v>
      </c>
      <c r="BC92" s="622">
        <f>'1 Lighting eta and phi'!BK$19</f>
        <v>0.19871156661786232</v>
      </c>
      <c r="BD92" s="622">
        <f>'1 Lighting eta and phi'!BL$19</f>
        <v>0.20067349926793557</v>
      </c>
      <c r="BE92" s="622">
        <f>'1 Lighting eta and phi'!BM$19</f>
        <v>0.20263543191800878</v>
      </c>
      <c r="BF92" s="622">
        <f>'1 Lighting eta and phi'!BN$19</f>
        <v>0.20459736456808197</v>
      </c>
      <c r="BG92" s="622">
        <f>'1 Lighting eta and phi'!BO$19</f>
        <v>0.20655929721815519</v>
      </c>
      <c r="BH92" s="622">
        <f>'1 Lighting eta and phi'!BP$19</f>
        <v>0.20852122986822841</v>
      </c>
      <c r="BI92" s="619"/>
    </row>
    <row r="93" spans="3:61" x14ac:dyDescent="0.2">
      <c r="C93" s="10" t="s">
        <v>440</v>
      </c>
      <c r="D93" s="10" t="s">
        <v>441</v>
      </c>
      <c r="E93" s="10" t="str">
        <f>D279</f>
        <v>Energy consumption for power - industry</v>
      </c>
      <c r="F93" s="10" t="s">
        <v>91</v>
      </c>
      <c r="G93" s="10" t="s">
        <v>73</v>
      </c>
      <c r="H93" s="10" t="s">
        <v>73</v>
      </c>
      <c r="I93" s="10" t="s">
        <v>73</v>
      </c>
      <c r="J93" s="10" t="s">
        <v>73</v>
      </c>
      <c r="K93" s="10" t="s">
        <v>73</v>
      </c>
      <c r="L93" s="10" t="s">
        <v>73</v>
      </c>
      <c r="M93" s="10" t="s">
        <v>73</v>
      </c>
      <c r="N93" s="10" t="s">
        <v>73</v>
      </c>
      <c r="O93" s="10" t="s">
        <v>73</v>
      </c>
      <c r="P93" s="10" t="s">
        <v>73</v>
      </c>
      <c r="Q93" s="10" t="s">
        <v>73</v>
      </c>
      <c r="R93" s="10" t="s">
        <v>73</v>
      </c>
      <c r="S93" s="10" t="s">
        <v>73</v>
      </c>
      <c r="T93" s="10" t="s">
        <v>73</v>
      </c>
      <c r="U93" s="10" t="s">
        <v>73</v>
      </c>
      <c r="V93" s="10" t="s">
        <v>73</v>
      </c>
      <c r="W93" s="10" t="s">
        <v>73</v>
      </c>
      <c r="X93" s="10" t="s">
        <v>73</v>
      </c>
      <c r="Y93" s="10" t="s">
        <v>73</v>
      </c>
      <c r="Z93" s="10" t="s">
        <v>73</v>
      </c>
      <c r="AA93" s="10" t="s">
        <v>73</v>
      </c>
      <c r="AB93" s="10" t="s">
        <v>73</v>
      </c>
      <c r="AC93" s="10" t="s">
        <v>73</v>
      </c>
      <c r="AD93" s="10" t="s">
        <v>73</v>
      </c>
      <c r="AE93" s="10" t="s">
        <v>73</v>
      </c>
      <c r="AF93" s="10" t="s">
        <v>73</v>
      </c>
      <c r="AG93" s="10" t="s">
        <v>73</v>
      </c>
      <c r="AH93" s="10" t="s">
        <v>73</v>
      </c>
      <c r="AI93" s="10" t="s">
        <v>73</v>
      </c>
      <c r="AJ93" s="10" t="s">
        <v>73</v>
      </c>
      <c r="AK93" s="10" t="s">
        <v>73</v>
      </c>
      <c r="AL93" s="10" t="s">
        <v>73</v>
      </c>
      <c r="AM93" s="10" t="s">
        <v>73</v>
      </c>
      <c r="AN93" s="10" t="s">
        <v>73</v>
      </c>
      <c r="AO93" s="10" t="s">
        <v>73</v>
      </c>
      <c r="AP93" s="10" t="s">
        <v>73</v>
      </c>
      <c r="AQ93" s="10" t="s">
        <v>73</v>
      </c>
      <c r="AR93" s="10" t="s">
        <v>73</v>
      </c>
      <c r="AS93" s="10" t="s">
        <v>73</v>
      </c>
      <c r="AT93" s="10" t="s">
        <v>73</v>
      </c>
      <c r="AU93" s="10" t="s">
        <v>73</v>
      </c>
      <c r="AV93" s="10" t="s">
        <v>73</v>
      </c>
      <c r="AW93" s="10" t="s">
        <v>73</v>
      </c>
      <c r="AX93" s="10" t="s">
        <v>73</v>
      </c>
      <c r="AY93" s="10" t="s">
        <v>73</v>
      </c>
      <c r="AZ93" s="10" t="s">
        <v>73</v>
      </c>
      <c r="BA93" s="10" t="s">
        <v>73</v>
      </c>
      <c r="BB93" s="10" t="s">
        <v>73</v>
      </c>
      <c r="BC93" s="10" t="s">
        <v>73</v>
      </c>
      <c r="BD93" s="10" t="s">
        <v>73</v>
      </c>
      <c r="BE93" s="10" t="s">
        <v>73</v>
      </c>
      <c r="BF93" s="10" t="s">
        <v>73</v>
      </c>
      <c r="BG93" s="10" t="s">
        <v>73</v>
      </c>
      <c r="BH93" s="10" t="s">
        <v>73</v>
      </c>
      <c r="BI93" s="619"/>
    </row>
    <row r="94" spans="3:61" x14ac:dyDescent="0.2">
      <c r="F94" s="10" t="s">
        <v>11</v>
      </c>
      <c r="G94" s="619">
        <f t="shared" ref="G94:AL94" si="34">$E$279</f>
        <v>0.75</v>
      </c>
      <c r="H94" s="619">
        <f t="shared" si="34"/>
        <v>0.75</v>
      </c>
      <c r="I94" s="619">
        <f t="shared" si="34"/>
        <v>0.75</v>
      </c>
      <c r="J94" s="619">
        <f t="shared" si="34"/>
        <v>0.75</v>
      </c>
      <c r="K94" s="619">
        <f t="shared" si="34"/>
        <v>0.75</v>
      </c>
      <c r="L94" s="619">
        <f t="shared" si="34"/>
        <v>0.75</v>
      </c>
      <c r="M94" s="619">
        <f t="shared" si="34"/>
        <v>0.75</v>
      </c>
      <c r="N94" s="619">
        <f t="shared" si="34"/>
        <v>0.75</v>
      </c>
      <c r="O94" s="619">
        <f t="shared" si="34"/>
        <v>0.75</v>
      </c>
      <c r="P94" s="619">
        <f t="shared" si="34"/>
        <v>0.75</v>
      </c>
      <c r="Q94" s="619">
        <f t="shared" si="34"/>
        <v>0.75</v>
      </c>
      <c r="R94" s="619">
        <f t="shared" si="34"/>
        <v>0.75</v>
      </c>
      <c r="S94" s="619">
        <f t="shared" si="34"/>
        <v>0.75</v>
      </c>
      <c r="T94" s="619">
        <f t="shared" si="34"/>
        <v>0.75</v>
      </c>
      <c r="U94" s="619">
        <f t="shared" si="34"/>
        <v>0.75</v>
      </c>
      <c r="V94" s="619">
        <f t="shared" si="34"/>
        <v>0.75</v>
      </c>
      <c r="W94" s="619">
        <f t="shared" si="34"/>
        <v>0.75</v>
      </c>
      <c r="X94" s="619">
        <f t="shared" si="34"/>
        <v>0.75</v>
      </c>
      <c r="Y94" s="619">
        <f t="shared" si="34"/>
        <v>0.75</v>
      </c>
      <c r="Z94" s="619">
        <f t="shared" si="34"/>
        <v>0.75</v>
      </c>
      <c r="AA94" s="619">
        <f t="shared" si="34"/>
        <v>0.75</v>
      </c>
      <c r="AB94" s="619">
        <f t="shared" si="34"/>
        <v>0.75</v>
      </c>
      <c r="AC94" s="619">
        <f t="shared" si="34"/>
        <v>0.75</v>
      </c>
      <c r="AD94" s="619">
        <f t="shared" si="34"/>
        <v>0.75</v>
      </c>
      <c r="AE94" s="619">
        <f t="shared" si="34"/>
        <v>0.75</v>
      </c>
      <c r="AF94" s="619">
        <f t="shared" si="34"/>
        <v>0.75</v>
      </c>
      <c r="AG94" s="619">
        <f t="shared" si="34"/>
        <v>0.75</v>
      </c>
      <c r="AH94" s="619">
        <f t="shared" si="34"/>
        <v>0.75</v>
      </c>
      <c r="AI94" s="619">
        <f t="shared" si="34"/>
        <v>0.75</v>
      </c>
      <c r="AJ94" s="619">
        <f t="shared" si="34"/>
        <v>0.75</v>
      </c>
      <c r="AK94" s="619">
        <f t="shared" si="34"/>
        <v>0.75</v>
      </c>
      <c r="AL94" s="619">
        <f t="shared" si="34"/>
        <v>0.75</v>
      </c>
      <c r="AM94" s="619">
        <f t="shared" ref="AM94:BH94" si="35">$E$279</f>
        <v>0.75</v>
      </c>
      <c r="AN94" s="619">
        <f t="shared" si="35"/>
        <v>0.75</v>
      </c>
      <c r="AO94" s="619">
        <f t="shared" si="35"/>
        <v>0.75</v>
      </c>
      <c r="AP94" s="619">
        <f t="shared" si="35"/>
        <v>0.75</v>
      </c>
      <c r="AQ94" s="619">
        <f t="shared" si="35"/>
        <v>0.75</v>
      </c>
      <c r="AR94" s="619">
        <f t="shared" si="35"/>
        <v>0.75</v>
      </c>
      <c r="AS94" s="619">
        <f t="shared" si="35"/>
        <v>0.75</v>
      </c>
      <c r="AT94" s="619">
        <f t="shared" si="35"/>
        <v>0.75</v>
      </c>
      <c r="AU94" s="619">
        <f t="shared" si="35"/>
        <v>0.75</v>
      </c>
      <c r="AV94" s="619">
        <f t="shared" si="35"/>
        <v>0.75</v>
      </c>
      <c r="AW94" s="619">
        <f t="shared" si="35"/>
        <v>0.75</v>
      </c>
      <c r="AX94" s="619">
        <f t="shared" si="35"/>
        <v>0.75</v>
      </c>
      <c r="AY94" s="619">
        <f t="shared" si="35"/>
        <v>0.75</v>
      </c>
      <c r="AZ94" s="619">
        <f t="shared" si="35"/>
        <v>0.75</v>
      </c>
      <c r="BA94" s="619">
        <f t="shared" si="35"/>
        <v>0.75</v>
      </c>
      <c r="BB94" s="619">
        <f t="shared" si="35"/>
        <v>0.75</v>
      </c>
      <c r="BC94" s="619">
        <f t="shared" si="35"/>
        <v>0.75</v>
      </c>
      <c r="BD94" s="619">
        <f t="shared" si="35"/>
        <v>0.75</v>
      </c>
      <c r="BE94" s="619">
        <f t="shared" si="35"/>
        <v>0.75</v>
      </c>
      <c r="BF94" s="619">
        <f t="shared" si="35"/>
        <v>0.75</v>
      </c>
      <c r="BG94" s="619">
        <f t="shared" si="35"/>
        <v>0.75</v>
      </c>
      <c r="BH94" s="619">
        <f t="shared" si="35"/>
        <v>0.75</v>
      </c>
      <c r="BI94" s="619"/>
    </row>
    <row r="95" spans="3:61" x14ac:dyDescent="0.2">
      <c r="F95" s="10" t="s">
        <v>12</v>
      </c>
      <c r="G95" s="618">
        <f>'4a - Electricity useful work TJ'!G$36</f>
        <v>0.7</v>
      </c>
      <c r="H95" s="618">
        <f>'4a - Electricity useful work TJ'!H$36</f>
        <v>0.70333299999999999</v>
      </c>
      <c r="I95" s="618">
        <f>'4a - Electricity useful work TJ'!I$36</f>
        <v>0.70666600000000002</v>
      </c>
      <c r="J95" s="618">
        <f>'4a - Electricity useful work TJ'!J$36</f>
        <v>0.70999900000000005</v>
      </c>
      <c r="K95" s="618">
        <f>'4a - Electricity useful work TJ'!K$36</f>
        <v>0.71333199999999997</v>
      </c>
      <c r="L95" s="618">
        <f>'4a - Electricity useful work TJ'!L$36</f>
        <v>0.716665</v>
      </c>
      <c r="M95" s="618">
        <f>'4a - Electricity useful work TJ'!M$36</f>
        <v>0.71999800000000003</v>
      </c>
      <c r="N95" s="618">
        <f>'4a - Electricity useful work TJ'!N$36</f>
        <v>0.72333099999999995</v>
      </c>
      <c r="O95" s="618">
        <f>'4a - Electricity useful work TJ'!O$36</f>
        <v>0.72666399999999998</v>
      </c>
      <c r="P95" s="618">
        <f>'4a - Electricity useful work TJ'!P$36</f>
        <v>0.72999700000000001</v>
      </c>
      <c r="Q95" s="618">
        <f>'4a - Electricity useful work TJ'!Q$36</f>
        <v>0.73333000000000004</v>
      </c>
      <c r="R95" s="618">
        <f>'4a - Electricity useful work TJ'!R$36</f>
        <v>0.73666299999999996</v>
      </c>
      <c r="S95" s="618">
        <f>'4a - Electricity useful work TJ'!S$36</f>
        <v>0.73999599999999999</v>
      </c>
      <c r="T95" s="618">
        <f>'4a - Electricity useful work TJ'!T$36</f>
        <v>0.74332900000000002</v>
      </c>
      <c r="U95" s="618">
        <f>'4a - Electricity useful work TJ'!U$36</f>
        <v>0.74666200000000005</v>
      </c>
      <c r="V95" s="618">
        <f>'4a - Electricity useful work TJ'!V$36</f>
        <v>0.74999499999999997</v>
      </c>
      <c r="W95" s="618">
        <f>'4a - Electricity useful work TJ'!W$36</f>
        <v>0.753328</v>
      </c>
      <c r="X95" s="618">
        <f>'4a - Electricity useful work TJ'!X$36</f>
        <v>0.75666100000000003</v>
      </c>
      <c r="Y95" s="618">
        <f>'4a - Electricity useful work TJ'!Y$36</f>
        <v>0.75999400000000095</v>
      </c>
      <c r="Z95" s="618">
        <f>'4a - Electricity useful work TJ'!Z$36</f>
        <v>0.76332700000000098</v>
      </c>
      <c r="AA95" s="618">
        <f>'4a - Electricity useful work TJ'!AA$36</f>
        <v>0.76666000000000101</v>
      </c>
      <c r="AB95" s="618">
        <f>'4a - Electricity useful work TJ'!AB$36</f>
        <v>0.76999300000000104</v>
      </c>
      <c r="AC95" s="618">
        <f>'4a - Electricity useful work TJ'!AC$36</f>
        <v>0.77332600000000096</v>
      </c>
      <c r="AD95" s="618">
        <f>'4a - Electricity useful work TJ'!AD$36</f>
        <v>0.77665900000000099</v>
      </c>
      <c r="AE95" s="618">
        <f>'4a - Electricity useful work TJ'!AE$36</f>
        <v>0.77999200000000102</v>
      </c>
      <c r="AF95" s="618">
        <f>'4a - Electricity useful work TJ'!AF$36</f>
        <v>0.78332500000000105</v>
      </c>
      <c r="AG95" s="618">
        <f>'4a - Electricity useful work TJ'!AG$36</f>
        <v>0.78665800000000097</v>
      </c>
      <c r="AH95" s="618">
        <f>'4a - Electricity useful work TJ'!AH$36</f>
        <v>0.789991000000001</v>
      </c>
      <c r="AI95" s="618">
        <f>'4a - Electricity useful work TJ'!AI$36</f>
        <v>0.79332400000000103</v>
      </c>
      <c r="AJ95" s="618">
        <f>'4a - Electricity useful work TJ'!AJ$36</f>
        <v>0.79665700000000095</v>
      </c>
      <c r="AK95" s="618">
        <f>'4a - Electricity useful work TJ'!AK$36</f>
        <v>0.79999000000000098</v>
      </c>
      <c r="AL95" s="618">
        <f>'4a - Electricity useful work TJ'!AL$36</f>
        <v>0.80332300000000101</v>
      </c>
      <c r="AM95" s="618">
        <f>'4a - Electricity useful work TJ'!AM$36</f>
        <v>0.80665600000000104</v>
      </c>
      <c r="AN95" s="618">
        <f>'4a - Electricity useful work TJ'!AN$36</f>
        <v>0.80998900000000096</v>
      </c>
      <c r="AO95" s="618">
        <f>'4a - Electricity useful work TJ'!AO$36</f>
        <v>0.81332200000000099</v>
      </c>
      <c r="AP95" s="618">
        <f>'4a - Electricity useful work TJ'!AP$36</f>
        <v>0.81665500000000102</v>
      </c>
      <c r="AQ95" s="618">
        <f>'4a - Electricity useful work TJ'!AQ$36</f>
        <v>0.81998800000000105</v>
      </c>
      <c r="AR95" s="618">
        <f>'4a - Electricity useful work TJ'!AR$36</f>
        <v>0.82332100000000097</v>
      </c>
      <c r="AS95" s="618">
        <f>'4a - Electricity useful work TJ'!AS$36</f>
        <v>0.826654000000001</v>
      </c>
      <c r="AT95" s="618">
        <f>'4a - Electricity useful work TJ'!AT$36</f>
        <v>0.82998700000000103</v>
      </c>
      <c r="AU95" s="618">
        <f>'4a - Electricity useful work TJ'!AU$36</f>
        <v>0.83332000000000095</v>
      </c>
      <c r="AV95" s="618">
        <f>'4a - Electricity useful work TJ'!AV$36</f>
        <v>0.83665300000000098</v>
      </c>
      <c r="AW95" s="618">
        <f>'4a - Electricity useful work TJ'!AW$36</f>
        <v>0.83998600000000101</v>
      </c>
      <c r="AX95" s="618">
        <f>'4a - Electricity useful work TJ'!AX$36</f>
        <v>0.84331900000000104</v>
      </c>
      <c r="AY95" s="618">
        <f>'4a - Electricity useful work TJ'!AY$36</f>
        <v>0.84665200000000096</v>
      </c>
      <c r="AZ95" s="618">
        <f>'4a - Electricity useful work TJ'!AZ$36</f>
        <v>0.84998500000000099</v>
      </c>
      <c r="BA95" s="618">
        <f>'4a - Electricity useful work TJ'!BA$36</f>
        <v>0.85331800000000102</v>
      </c>
      <c r="BB95" s="618">
        <f>'4a - Electricity useful work TJ'!BB$36</f>
        <v>0.85665100000000105</v>
      </c>
      <c r="BC95" s="618">
        <f>'4a - Electricity useful work TJ'!BC$36</f>
        <v>0.85998400000000097</v>
      </c>
      <c r="BD95" s="618">
        <f>'4a - Electricity useful work TJ'!BD$36</f>
        <v>0.863317000000001</v>
      </c>
      <c r="BE95" s="618">
        <f>'4a - Electricity useful work TJ'!BE$36</f>
        <v>0.86665000000000203</v>
      </c>
      <c r="BF95" s="618">
        <f>'4a - Electricity useful work TJ'!BF$36</f>
        <v>0.86998300000000295</v>
      </c>
      <c r="BG95" s="618">
        <f>'4a - Electricity useful work TJ'!BG$36</f>
        <v>0.87331600000000398</v>
      </c>
      <c r="BH95" s="618">
        <f>'4a - Electricity useful work TJ'!BH$36</f>
        <v>0.87664900000000501</v>
      </c>
      <c r="BI95" s="619"/>
    </row>
    <row r="96" spans="3:61" x14ac:dyDescent="0.2">
      <c r="F96" s="10" t="s">
        <v>376</v>
      </c>
      <c r="G96" s="10" t="s">
        <v>70</v>
      </c>
      <c r="H96" s="10" t="s">
        <v>70</v>
      </c>
      <c r="I96" s="10" t="s">
        <v>70</v>
      </c>
      <c r="J96" s="10" t="s">
        <v>70</v>
      </c>
      <c r="K96" s="10" t="s">
        <v>70</v>
      </c>
      <c r="L96" s="10" t="s">
        <v>70</v>
      </c>
      <c r="M96" s="10" t="s">
        <v>70</v>
      </c>
      <c r="N96" s="10" t="s">
        <v>70</v>
      </c>
      <c r="O96" s="10" t="s">
        <v>70</v>
      </c>
      <c r="P96" s="10" t="s">
        <v>70</v>
      </c>
      <c r="Q96" s="10" t="s">
        <v>70</v>
      </c>
      <c r="R96" s="10" t="s">
        <v>70</v>
      </c>
      <c r="S96" s="10" t="s">
        <v>70</v>
      </c>
      <c r="T96" s="10" t="s">
        <v>70</v>
      </c>
      <c r="U96" s="10" t="s">
        <v>70</v>
      </c>
      <c r="V96" s="10" t="s">
        <v>70</v>
      </c>
      <c r="W96" s="10" t="s">
        <v>70</v>
      </c>
      <c r="X96" s="10" t="s">
        <v>70</v>
      </c>
      <c r="Y96" s="10" t="s">
        <v>70</v>
      </c>
      <c r="Z96" s="10" t="s">
        <v>70</v>
      </c>
      <c r="AA96" s="10" t="s">
        <v>70</v>
      </c>
      <c r="AB96" s="10" t="s">
        <v>70</v>
      </c>
      <c r="AC96" s="10" t="s">
        <v>70</v>
      </c>
      <c r="AD96" s="10" t="s">
        <v>70</v>
      </c>
      <c r="AE96" s="10" t="s">
        <v>70</v>
      </c>
      <c r="AF96" s="10" t="s">
        <v>70</v>
      </c>
      <c r="AG96" s="10" t="s">
        <v>70</v>
      </c>
      <c r="AH96" s="10" t="s">
        <v>70</v>
      </c>
      <c r="AI96" s="10" t="s">
        <v>70</v>
      </c>
      <c r="AJ96" s="10" t="s">
        <v>70</v>
      </c>
      <c r="AK96" s="10" t="s">
        <v>70</v>
      </c>
      <c r="AL96" s="10" t="s">
        <v>70</v>
      </c>
      <c r="AM96" s="10" t="s">
        <v>70</v>
      </c>
      <c r="AN96" s="10" t="s">
        <v>70</v>
      </c>
      <c r="AO96" s="10" t="s">
        <v>70</v>
      </c>
      <c r="AP96" s="10" t="s">
        <v>70</v>
      </c>
      <c r="AQ96" s="10" t="s">
        <v>70</v>
      </c>
      <c r="AR96" s="10" t="s">
        <v>70</v>
      </c>
      <c r="AS96" s="10" t="s">
        <v>70</v>
      </c>
      <c r="AT96" s="10" t="s">
        <v>70</v>
      </c>
      <c r="AU96" s="10" t="s">
        <v>70</v>
      </c>
      <c r="AV96" s="10" t="s">
        <v>70</v>
      </c>
      <c r="AW96" s="10" t="s">
        <v>70</v>
      </c>
      <c r="AX96" s="10" t="s">
        <v>70</v>
      </c>
      <c r="AY96" s="10" t="s">
        <v>70</v>
      </c>
      <c r="AZ96" s="10" t="s">
        <v>70</v>
      </c>
      <c r="BA96" s="10" t="s">
        <v>70</v>
      </c>
      <c r="BB96" s="10" t="s">
        <v>70</v>
      </c>
      <c r="BC96" s="10" t="s">
        <v>70</v>
      </c>
      <c r="BD96" s="10" t="s">
        <v>70</v>
      </c>
      <c r="BE96" s="10" t="s">
        <v>70</v>
      </c>
      <c r="BF96" s="10" t="s">
        <v>70</v>
      </c>
      <c r="BG96" s="10" t="s">
        <v>70</v>
      </c>
      <c r="BH96" s="10" t="s">
        <v>70</v>
      </c>
      <c r="BI96" s="619"/>
    </row>
    <row r="97" spans="3:61" x14ac:dyDescent="0.2">
      <c r="F97" s="10" t="s">
        <v>13</v>
      </c>
      <c r="G97" s="10">
        <f>'4a - Electricity useful work TJ'!G$47</f>
        <v>1</v>
      </c>
      <c r="H97" s="10">
        <f>'4a - Electricity useful work TJ'!H$47</f>
        <v>1</v>
      </c>
      <c r="I97" s="10">
        <f>'4a - Electricity useful work TJ'!I$47</f>
        <v>1</v>
      </c>
      <c r="J97" s="10">
        <f>'4a - Electricity useful work TJ'!J$47</f>
        <v>1</v>
      </c>
      <c r="K97" s="10">
        <f>'4a - Electricity useful work TJ'!K$47</f>
        <v>1</v>
      </c>
      <c r="L97" s="10">
        <f>'4a - Electricity useful work TJ'!L$47</f>
        <v>1</v>
      </c>
      <c r="M97" s="10">
        <f>'4a - Electricity useful work TJ'!M$47</f>
        <v>1</v>
      </c>
      <c r="N97" s="10">
        <f>'4a - Electricity useful work TJ'!N$47</f>
        <v>1</v>
      </c>
      <c r="O97" s="10">
        <f>'4a - Electricity useful work TJ'!O$47</f>
        <v>1</v>
      </c>
      <c r="P97" s="10">
        <f>'4a - Electricity useful work TJ'!P$47</f>
        <v>1</v>
      </c>
      <c r="Q97" s="10">
        <f>'4a - Electricity useful work TJ'!Q$47</f>
        <v>1</v>
      </c>
      <c r="R97" s="10">
        <f>'4a - Electricity useful work TJ'!R$47</f>
        <v>1</v>
      </c>
      <c r="S97" s="10">
        <f>'4a - Electricity useful work TJ'!S$47</f>
        <v>1</v>
      </c>
      <c r="T97" s="10">
        <f>'4a - Electricity useful work TJ'!T$47</f>
        <v>1</v>
      </c>
      <c r="U97" s="10">
        <f>'4a - Electricity useful work TJ'!U$47</f>
        <v>1</v>
      </c>
      <c r="V97" s="10">
        <f>'4a - Electricity useful work TJ'!V$47</f>
        <v>1</v>
      </c>
      <c r="W97" s="10">
        <f>'4a - Electricity useful work TJ'!W$47</f>
        <v>1</v>
      </c>
      <c r="X97" s="10">
        <f>'4a - Electricity useful work TJ'!X$47</f>
        <v>1</v>
      </c>
      <c r="Y97" s="10">
        <f>'4a - Electricity useful work TJ'!Y$47</f>
        <v>1</v>
      </c>
      <c r="Z97" s="10">
        <f>'4a - Electricity useful work TJ'!Z$47</f>
        <v>1</v>
      </c>
      <c r="AA97" s="10">
        <f>'4a - Electricity useful work TJ'!AA$47</f>
        <v>1</v>
      </c>
      <c r="AB97" s="10">
        <f>'4a - Electricity useful work TJ'!AB$47</f>
        <v>1</v>
      </c>
      <c r="AC97" s="10">
        <f>'4a - Electricity useful work TJ'!AC$47</f>
        <v>1</v>
      </c>
      <c r="AD97" s="10">
        <f>'4a - Electricity useful work TJ'!AD$47</f>
        <v>1</v>
      </c>
      <c r="AE97" s="10">
        <f>'4a - Electricity useful work TJ'!AE$47</f>
        <v>1</v>
      </c>
      <c r="AF97" s="10">
        <f>'4a - Electricity useful work TJ'!AF$47</f>
        <v>1</v>
      </c>
      <c r="AG97" s="10">
        <f>'4a - Electricity useful work TJ'!AG$47</f>
        <v>1</v>
      </c>
      <c r="AH97" s="10">
        <f>'4a - Electricity useful work TJ'!AH$47</f>
        <v>1</v>
      </c>
      <c r="AI97" s="10">
        <f>'4a - Electricity useful work TJ'!AI$47</f>
        <v>1</v>
      </c>
      <c r="AJ97" s="10">
        <f>'4a - Electricity useful work TJ'!AJ$47</f>
        <v>1</v>
      </c>
      <c r="AK97" s="10">
        <f>'4a - Electricity useful work TJ'!AK$47</f>
        <v>1</v>
      </c>
      <c r="AL97" s="10">
        <f>'4a - Electricity useful work TJ'!AL$47</f>
        <v>1</v>
      </c>
      <c r="AM97" s="10">
        <f>'4a - Electricity useful work TJ'!AM$47</f>
        <v>1</v>
      </c>
      <c r="AN97" s="10">
        <f>'4a - Electricity useful work TJ'!AN$47</f>
        <v>1</v>
      </c>
      <c r="AO97" s="10">
        <f>'4a - Electricity useful work TJ'!AO$47</f>
        <v>1</v>
      </c>
      <c r="AP97" s="10">
        <f>'4a - Electricity useful work TJ'!AP$47</f>
        <v>1</v>
      </c>
      <c r="AQ97" s="10">
        <f>'4a - Electricity useful work TJ'!AQ$47</f>
        <v>1</v>
      </c>
      <c r="AR97" s="10">
        <f>'4a - Electricity useful work TJ'!AR$47</f>
        <v>1</v>
      </c>
      <c r="AS97" s="10">
        <f>'4a - Electricity useful work TJ'!AS$47</f>
        <v>1</v>
      </c>
      <c r="AT97" s="10">
        <f>'4a - Electricity useful work TJ'!AT$47</f>
        <v>1</v>
      </c>
      <c r="AU97" s="10">
        <f>'4a - Electricity useful work TJ'!AU$47</f>
        <v>1</v>
      </c>
      <c r="AV97" s="10">
        <f>'4a - Electricity useful work TJ'!AV$47</f>
        <v>1</v>
      </c>
      <c r="AW97" s="10">
        <f>'4a - Electricity useful work TJ'!AW$47</f>
        <v>1</v>
      </c>
      <c r="AX97" s="10">
        <f>'4a - Electricity useful work TJ'!AX$47</f>
        <v>1</v>
      </c>
      <c r="AY97" s="10">
        <f>'4a - Electricity useful work TJ'!AY$47</f>
        <v>1</v>
      </c>
      <c r="AZ97" s="10">
        <f>'4a - Electricity useful work TJ'!AZ$47</f>
        <v>1</v>
      </c>
      <c r="BA97" s="10">
        <f>'4a - Electricity useful work TJ'!BA$47</f>
        <v>1</v>
      </c>
      <c r="BB97" s="10">
        <f>'4a - Electricity useful work TJ'!BB$47</f>
        <v>1</v>
      </c>
      <c r="BC97" s="10">
        <f>'4a - Electricity useful work TJ'!BC$47</f>
        <v>1</v>
      </c>
      <c r="BD97" s="10">
        <f>'4a - Electricity useful work TJ'!BD$47</f>
        <v>1</v>
      </c>
      <c r="BE97" s="10">
        <f>'4a - Electricity useful work TJ'!BE$47</f>
        <v>1</v>
      </c>
      <c r="BF97" s="10">
        <f>'4a - Electricity useful work TJ'!BF$47</f>
        <v>1</v>
      </c>
      <c r="BG97" s="10">
        <f>'4a - Electricity useful work TJ'!BG$47</f>
        <v>1</v>
      </c>
      <c r="BH97" s="10">
        <f>'4a - Electricity useful work TJ'!BH$47</f>
        <v>1</v>
      </c>
      <c r="BI97" s="619"/>
    </row>
    <row r="98" spans="3:61" x14ac:dyDescent="0.2">
      <c r="E98" s="10" t="str">
        <f>D281</f>
        <v>Industrial &amp; other heating</v>
      </c>
      <c r="F98" s="10" t="s">
        <v>377</v>
      </c>
      <c r="G98" s="10" t="s">
        <v>834</v>
      </c>
      <c r="H98" s="10" t="s">
        <v>834</v>
      </c>
      <c r="I98" s="10" t="s">
        <v>834</v>
      </c>
      <c r="J98" s="10" t="s">
        <v>834</v>
      </c>
      <c r="K98" s="10" t="s">
        <v>834</v>
      </c>
      <c r="L98" s="10" t="s">
        <v>834</v>
      </c>
      <c r="M98" s="10" t="s">
        <v>834</v>
      </c>
      <c r="N98" s="10" t="s">
        <v>834</v>
      </c>
      <c r="O98" s="10" t="s">
        <v>834</v>
      </c>
      <c r="P98" s="10" t="s">
        <v>834</v>
      </c>
      <c r="Q98" s="10" t="s">
        <v>834</v>
      </c>
      <c r="R98" s="10" t="s">
        <v>834</v>
      </c>
      <c r="S98" s="10" t="s">
        <v>834</v>
      </c>
      <c r="T98" s="10" t="s">
        <v>834</v>
      </c>
      <c r="U98" s="10" t="s">
        <v>834</v>
      </c>
      <c r="V98" s="10" t="s">
        <v>834</v>
      </c>
      <c r="W98" s="10" t="s">
        <v>834</v>
      </c>
      <c r="X98" s="10" t="s">
        <v>834</v>
      </c>
      <c r="Y98" s="10" t="s">
        <v>834</v>
      </c>
      <c r="Z98" s="10" t="s">
        <v>834</v>
      </c>
      <c r="AA98" s="10" t="s">
        <v>834</v>
      </c>
      <c r="AB98" s="10" t="s">
        <v>834</v>
      </c>
      <c r="AC98" s="10" t="s">
        <v>834</v>
      </c>
      <c r="AD98" s="10" t="s">
        <v>834</v>
      </c>
      <c r="AE98" s="10" t="s">
        <v>834</v>
      </c>
      <c r="AF98" s="10" t="s">
        <v>834</v>
      </c>
      <c r="AG98" s="10" t="s">
        <v>834</v>
      </c>
      <c r="AH98" s="10" t="s">
        <v>834</v>
      </c>
      <c r="AI98" s="10" t="s">
        <v>834</v>
      </c>
      <c r="AJ98" s="10" t="s">
        <v>834</v>
      </c>
      <c r="AK98" s="10" t="s">
        <v>834</v>
      </c>
      <c r="AL98" s="10" t="s">
        <v>834</v>
      </c>
      <c r="AM98" s="10" t="s">
        <v>834</v>
      </c>
      <c r="AN98" s="10" t="s">
        <v>834</v>
      </c>
      <c r="AO98" s="10" t="s">
        <v>834</v>
      </c>
      <c r="AP98" s="10" t="s">
        <v>834</v>
      </c>
      <c r="AQ98" s="10" t="s">
        <v>834</v>
      </c>
      <c r="AR98" s="10" t="s">
        <v>834</v>
      </c>
      <c r="AS98" s="10" t="s">
        <v>834</v>
      </c>
      <c r="AT98" s="10" t="s">
        <v>834</v>
      </c>
      <c r="AU98" s="10" t="s">
        <v>834</v>
      </c>
      <c r="AV98" s="10" t="s">
        <v>834</v>
      </c>
      <c r="AW98" s="10" t="s">
        <v>834</v>
      </c>
      <c r="AX98" s="10" t="s">
        <v>834</v>
      </c>
      <c r="AY98" s="10" t="s">
        <v>834</v>
      </c>
      <c r="AZ98" s="10" t="s">
        <v>834</v>
      </c>
      <c r="BA98" s="10" t="s">
        <v>834</v>
      </c>
      <c r="BB98" s="10" t="s">
        <v>834</v>
      </c>
      <c r="BC98" s="10" t="s">
        <v>834</v>
      </c>
      <c r="BD98" s="10" t="s">
        <v>834</v>
      </c>
      <c r="BE98" s="10" t="s">
        <v>834</v>
      </c>
      <c r="BF98" s="10" t="s">
        <v>834</v>
      </c>
      <c r="BG98" s="10" t="s">
        <v>834</v>
      </c>
      <c r="BH98" s="10" t="s">
        <v>834</v>
      </c>
      <c r="BI98" s="619"/>
    </row>
    <row r="99" spans="3:61" x14ac:dyDescent="0.2">
      <c r="F99" s="10" t="s">
        <v>11</v>
      </c>
      <c r="G99" s="619">
        <f t="shared" ref="G99:AL99" si="36">$E$281</f>
        <v>0.1</v>
      </c>
      <c r="H99" s="619">
        <f t="shared" si="36"/>
        <v>0.1</v>
      </c>
      <c r="I99" s="619">
        <f t="shared" si="36"/>
        <v>0.1</v>
      </c>
      <c r="J99" s="619">
        <f t="shared" si="36"/>
        <v>0.1</v>
      </c>
      <c r="K99" s="619">
        <f t="shared" si="36"/>
        <v>0.1</v>
      </c>
      <c r="L99" s="619">
        <f t="shared" si="36"/>
        <v>0.1</v>
      </c>
      <c r="M99" s="619">
        <f t="shared" si="36"/>
        <v>0.1</v>
      </c>
      <c r="N99" s="619">
        <f t="shared" si="36"/>
        <v>0.1</v>
      </c>
      <c r="O99" s="619">
        <f t="shared" si="36"/>
        <v>0.1</v>
      </c>
      <c r="P99" s="619">
        <f t="shared" si="36"/>
        <v>0.1</v>
      </c>
      <c r="Q99" s="619">
        <f t="shared" si="36"/>
        <v>0.1</v>
      </c>
      <c r="R99" s="619">
        <f t="shared" si="36"/>
        <v>0.1</v>
      </c>
      <c r="S99" s="619">
        <f t="shared" si="36"/>
        <v>0.1</v>
      </c>
      <c r="T99" s="619">
        <f t="shared" si="36"/>
        <v>0.1</v>
      </c>
      <c r="U99" s="619">
        <f t="shared" si="36"/>
        <v>0.1</v>
      </c>
      <c r="V99" s="619">
        <f t="shared" si="36"/>
        <v>0.1</v>
      </c>
      <c r="W99" s="619">
        <f t="shared" si="36"/>
        <v>0.1</v>
      </c>
      <c r="X99" s="619">
        <f t="shared" si="36"/>
        <v>0.1</v>
      </c>
      <c r="Y99" s="619">
        <f t="shared" si="36"/>
        <v>0.1</v>
      </c>
      <c r="Z99" s="619">
        <f t="shared" si="36"/>
        <v>0.1</v>
      </c>
      <c r="AA99" s="619">
        <f t="shared" si="36"/>
        <v>0.1</v>
      </c>
      <c r="AB99" s="619">
        <f t="shared" si="36"/>
        <v>0.1</v>
      </c>
      <c r="AC99" s="619">
        <f t="shared" si="36"/>
        <v>0.1</v>
      </c>
      <c r="AD99" s="619">
        <f t="shared" si="36"/>
        <v>0.1</v>
      </c>
      <c r="AE99" s="619">
        <f t="shared" si="36"/>
        <v>0.1</v>
      </c>
      <c r="AF99" s="619">
        <f t="shared" si="36"/>
        <v>0.1</v>
      </c>
      <c r="AG99" s="619">
        <f t="shared" si="36"/>
        <v>0.1</v>
      </c>
      <c r="AH99" s="619">
        <f t="shared" si="36"/>
        <v>0.1</v>
      </c>
      <c r="AI99" s="619">
        <f t="shared" si="36"/>
        <v>0.1</v>
      </c>
      <c r="AJ99" s="619">
        <f t="shared" si="36"/>
        <v>0.1</v>
      </c>
      <c r="AK99" s="619">
        <f t="shared" si="36"/>
        <v>0.1</v>
      </c>
      <c r="AL99" s="619">
        <f t="shared" si="36"/>
        <v>0.1</v>
      </c>
      <c r="AM99" s="619">
        <f t="shared" ref="AM99:BH99" si="37">$E$281</f>
        <v>0.1</v>
      </c>
      <c r="AN99" s="619">
        <f t="shared" si="37"/>
        <v>0.1</v>
      </c>
      <c r="AO99" s="619">
        <f t="shared" si="37"/>
        <v>0.1</v>
      </c>
      <c r="AP99" s="619">
        <f t="shared" si="37"/>
        <v>0.1</v>
      </c>
      <c r="AQ99" s="619">
        <f t="shared" si="37"/>
        <v>0.1</v>
      </c>
      <c r="AR99" s="619">
        <f t="shared" si="37"/>
        <v>0.1</v>
      </c>
      <c r="AS99" s="619">
        <f t="shared" si="37"/>
        <v>0.1</v>
      </c>
      <c r="AT99" s="619">
        <f t="shared" si="37"/>
        <v>0.1</v>
      </c>
      <c r="AU99" s="619">
        <f t="shared" si="37"/>
        <v>0.1</v>
      </c>
      <c r="AV99" s="619">
        <f t="shared" si="37"/>
        <v>0.1</v>
      </c>
      <c r="AW99" s="619">
        <f t="shared" si="37"/>
        <v>0.1</v>
      </c>
      <c r="AX99" s="619">
        <f t="shared" si="37"/>
        <v>0.1</v>
      </c>
      <c r="AY99" s="619">
        <f t="shared" si="37"/>
        <v>0.1</v>
      </c>
      <c r="AZ99" s="619">
        <f t="shared" si="37"/>
        <v>0.1</v>
      </c>
      <c r="BA99" s="619">
        <f t="shared" si="37"/>
        <v>0.1</v>
      </c>
      <c r="BB99" s="619">
        <f t="shared" si="37"/>
        <v>0.1</v>
      </c>
      <c r="BC99" s="619">
        <f t="shared" si="37"/>
        <v>0.1</v>
      </c>
      <c r="BD99" s="619">
        <f t="shared" si="37"/>
        <v>0.1</v>
      </c>
      <c r="BE99" s="619">
        <f t="shared" si="37"/>
        <v>0.1</v>
      </c>
      <c r="BF99" s="619">
        <f t="shared" si="37"/>
        <v>0.1</v>
      </c>
      <c r="BG99" s="619">
        <f t="shared" si="37"/>
        <v>0.1</v>
      </c>
      <c r="BH99" s="619">
        <f t="shared" si="37"/>
        <v>0.1</v>
      </c>
      <c r="BI99" s="619"/>
    </row>
    <row r="100" spans="3:61" x14ac:dyDescent="0.2">
      <c r="F100" s="10" t="s">
        <v>12</v>
      </c>
      <c r="G100" s="620">
        <f>'3 Heat eta and phi'!D$43</f>
        <v>0.8</v>
      </c>
      <c r="H100" s="620">
        <f>'3 Heat eta and phi'!E$43</f>
        <v>0.80200000000000005</v>
      </c>
      <c r="I100" s="620">
        <f>'3 Heat eta and phi'!F$43</f>
        <v>0.80400000000000005</v>
      </c>
      <c r="J100" s="620">
        <f>'3 Heat eta and phi'!G$43</f>
        <v>0.80600000000000005</v>
      </c>
      <c r="K100" s="620">
        <f>'3 Heat eta and phi'!H$43</f>
        <v>0.80800000000000005</v>
      </c>
      <c r="L100" s="620">
        <f>'3 Heat eta and phi'!I$43</f>
        <v>0.81</v>
      </c>
      <c r="M100" s="620">
        <f>'3 Heat eta and phi'!J$43</f>
        <v>0.81200000000000006</v>
      </c>
      <c r="N100" s="620">
        <f>'3 Heat eta and phi'!K$43</f>
        <v>0.81399999999999995</v>
      </c>
      <c r="O100" s="620">
        <f>'3 Heat eta and phi'!L$43</f>
        <v>0.81599999999999995</v>
      </c>
      <c r="P100" s="620">
        <f>'3 Heat eta and phi'!M$43</f>
        <v>0.81799999999999995</v>
      </c>
      <c r="Q100" s="620">
        <f>'3 Heat eta and phi'!N$43</f>
        <v>0.82</v>
      </c>
      <c r="R100" s="620">
        <f>'3 Heat eta and phi'!O$43</f>
        <v>0.82199999999999995</v>
      </c>
      <c r="S100" s="620">
        <f>'3 Heat eta and phi'!P$43</f>
        <v>0.82399999999999995</v>
      </c>
      <c r="T100" s="620">
        <f>'3 Heat eta and phi'!Q$43</f>
        <v>0.82599999999999996</v>
      </c>
      <c r="U100" s="620">
        <f>'3 Heat eta and phi'!R$43</f>
        <v>0.82799999999999996</v>
      </c>
      <c r="V100" s="620">
        <f>'3 Heat eta and phi'!S$43</f>
        <v>0.83</v>
      </c>
      <c r="W100" s="620">
        <f>'3 Heat eta and phi'!T$43</f>
        <v>0.83199999999999996</v>
      </c>
      <c r="X100" s="620">
        <f>'3 Heat eta and phi'!U$43</f>
        <v>0.83399999999999996</v>
      </c>
      <c r="Y100" s="620">
        <f>'3 Heat eta and phi'!V$43</f>
        <v>0.83599999999999997</v>
      </c>
      <c r="Z100" s="620">
        <f>'3 Heat eta and phi'!W$43</f>
        <v>0.83799999999999997</v>
      </c>
      <c r="AA100" s="620">
        <f>'3 Heat eta and phi'!X$43</f>
        <v>0.84</v>
      </c>
      <c r="AB100" s="620">
        <f>'3 Heat eta and phi'!Y$43</f>
        <v>0.84199999999999997</v>
      </c>
      <c r="AC100" s="620">
        <f>'3 Heat eta and phi'!Z$43</f>
        <v>0.84399999999999997</v>
      </c>
      <c r="AD100" s="620">
        <f>'3 Heat eta and phi'!AA$43</f>
        <v>0.84599999999999997</v>
      </c>
      <c r="AE100" s="620">
        <f>'3 Heat eta and phi'!AB$43</f>
        <v>0.84799999999999998</v>
      </c>
      <c r="AF100" s="620">
        <f>'3 Heat eta and phi'!AC$43</f>
        <v>0.85</v>
      </c>
      <c r="AG100" s="620">
        <f>'3 Heat eta and phi'!AD$43</f>
        <v>0.85199999999999998</v>
      </c>
      <c r="AH100" s="620">
        <f>'3 Heat eta and phi'!AE$43</f>
        <v>0.85399999999999998</v>
      </c>
      <c r="AI100" s="620">
        <f>'3 Heat eta and phi'!AF$43</f>
        <v>0.85599999999999998</v>
      </c>
      <c r="AJ100" s="620">
        <f>'3 Heat eta and phi'!AG$43</f>
        <v>0.85799999999999998</v>
      </c>
      <c r="AK100" s="620">
        <f>'3 Heat eta and phi'!AH$43</f>
        <v>0.86</v>
      </c>
      <c r="AL100" s="620">
        <f>'3 Heat eta and phi'!AI$43</f>
        <v>0.86199999999999999</v>
      </c>
      <c r="AM100" s="620">
        <f>'3 Heat eta and phi'!AJ$43</f>
        <v>0.86399999999999999</v>
      </c>
      <c r="AN100" s="620">
        <f>'3 Heat eta and phi'!AK$43</f>
        <v>0.86599999999999999</v>
      </c>
      <c r="AO100" s="620">
        <f>'3 Heat eta and phi'!AL$43</f>
        <v>0.86799999999999999</v>
      </c>
      <c r="AP100" s="620">
        <f>'3 Heat eta and phi'!AM$43</f>
        <v>0.87</v>
      </c>
      <c r="AQ100" s="620">
        <f>'3 Heat eta and phi'!AN$43</f>
        <v>0.872</v>
      </c>
      <c r="AR100" s="620">
        <f>'3 Heat eta and phi'!AO$43</f>
        <v>0.874</v>
      </c>
      <c r="AS100" s="620">
        <f>'3 Heat eta and phi'!AP$43</f>
        <v>0.876</v>
      </c>
      <c r="AT100" s="620">
        <f>'3 Heat eta and phi'!AQ$43</f>
        <v>0.878</v>
      </c>
      <c r="AU100" s="620">
        <f>'3 Heat eta and phi'!AR$43</f>
        <v>0.88</v>
      </c>
      <c r="AV100" s="620">
        <f>'3 Heat eta and phi'!AS$43</f>
        <v>0.88200000000000001</v>
      </c>
      <c r="AW100" s="620">
        <f>'3 Heat eta and phi'!AT$43</f>
        <v>0.88400000000000001</v>
      </c>
      <c r="AX100" s="620">
        <f>'3 Heat eta and phi'!AU$43</f>
        <v>0.88600000000000001</v>
      </c>
      <c r="AY100" s="620">
        <f>'3 Heat eta and phi'!AV$43</f>
        <v>0.88800000000000001</v>
      </c>
      <c r="AZ100" s="620">
        <f>'3 Heat eta and phi'!AW$43</f>
        <v>0.89</v>
      </c>
      <c r="BA100" s="620">
        <f>'3 Heat eta and phi'!AX$43</f>
        <v>0.89200000000000002</v>
      </c>
      <c r="BB100" s="620">
        <f>'3 Heat eta and phi'!AY$43</f>
        <v>0.89400000000000002</v>
      </c>
      <c r="BC100" s="620">
        <f>'3 Heat eta and phi'!AZ$43</f>
        <v>0.89600000000000002</v>
      </c>
      <c r="BD100" s="620">
        <f>'3 Heat eta and phi'!BA$43</f>
        <v>0.89800000000000002</v>
      </c>
      <c r="BE100" s="620">
        <f>'3 Heat eta and phi'!BB$43</f>
        <v>0.9</v>
      </c>
      <c r="BF100" s="620">
        <f>'3 Heat eta and phi'!BC$43</f>
        <v>0.90200000000000002</v>
      </c>
      <c r="BG100" s="620">
        <f>'3 Heat eta and phi'!BD$43</f>
        <v>0.90400000000000003</v>
      </c>
      <c r="BH100" s="620">
        <f>'3 Heat eta and phi'!BE$43</f>
        <v>0.90600000000000003</v>
      </c>
      <c r="BI100" s="619"/>
    </row>
    <row r="101" spans="3:61" x14ac:dyDescent="0.2">
      <c r="F101" s="10" t="s">
        <v>378</v>
      </c>
      <c r="G101" s="619" t="s">
        <v>89</v>
      </c>
      <c r="H101" s="619" t="s">
        <v>89</v>
      </c>
      <c r="I101" s="619" t="s">
        <v>89</v>
      </c>
      <c r="J101" s="619" t="s">
        <v>89</v>
      </c>
      <c r="K101" s="619" t="s">
        <v>89</v>
      </c>
      <c r="L101" s="619" t="s">
        <v>89</v>
      </c>
      <c r="M101" s="619" t="s">
        <v>89</v>
      </c>
      <c r="N101" s="619" t="s">
        <v>89</v>
      </c>
      <c r="O101" s="619" t="s">
        <v>89</v>
      </c>
      <c r="P101" s="619" t="s">
        <v>89</v>
      </c>
      <c r="Q101" s="619" t="s">
        <v>89</v>
      </c>
      <c r="R101" s="619" t="s">
        <v>89</v>
      </c>
      <c r="S101" s="619" t="s">
        <v>89</v>
      </c>
      <c r="T101" s="619" t="s">
        <v>89</v>
      </c>
      <c r="U101" s="619" t="s">
        <v>89</v>
      </c>
      <c r="V101" s="619" t="s">
        <v>89</v>
      </c>
      <c r="W101" s="619" t="s">
        <v>89</v>
      </c>
      <c r="X101" s="619" t="s">
        <v>89</v>
      </c>
      <c r="Y101" s="619" t="s">
        <v>89</v>
      </c>
      <c r="Z101" s="619" t="s">
        <v>89</v>
      </c>
      <c r="AA101" s="619" t="s">
        <v>89</v>
      </c>
      <c r="AB101" s="619" t="s">
        <v>89</v>
      </c>
      <c r="AC101" s="619" t="s">
        <v>89</v>
      </c>
      <c r="AD101" s="619" t="s">
        <v>89</v>
      </c>
      <c r="AE101" s="619" t="s">
        <v>89</v>
      </c>
      <c r="AF101" s="619" t="s">
        <v>89</v>
      </c>
      <c r="AG101" s="619" t="s">
        <v>89</v>
      </c>
      <c r="AH101" s="619" t="s">
        <v>89</v>
      </c>
      <c r="AI101" s="619" t="s">
        <v>89</v>
      </c>
      <c r="AJ101" s="619" t="s">
        <v>89</v>
      </c>
      <c r="AK101" s="619" t="s">
        <v>89</v>
      </c>
      <c r="AL101" s="619" t="s">
        <v>89</v>
      </c>
      <c r="AM101" s="619" t="s">
        <v>89</v>
      </c>
      <c r="AN101" s="619" t="s">
        <v>89</v>
      </c>
      <c r="AO101" s="619" t="s">
        <v>89</v>
      </c>
      <c r="AP101" s="619" t="s">
        <v>89</v>
      </c>
      <c r="AQ101" s="619" t="s">
        <v>89</v>
      </c>
      <c r="AR101" s="619" t="s">
        <v>89</v>
      </c>
      <c r="AS101" s="619" t="s">
        <v>89</v>
      </c>
      <c r="AT101" s="619" t="s">
        <v>89</v>
      </c>
      <c r="AU101" s="619" t="s">
        <v>89</v>
      </c>
      <c r="AV101" s="619" t="s">
        <v>89</v>
      </c>
      <c r="AW101" s="619" t="s">
        <v>89</v>
      </c>
      <c r="AX101" s="619" t="s">
        <v>89</v>
      </c>
      <c r="AY101" s="619" t="s">
        <v>89</v>
      </c>
      <c r="AZ101" s="619" t="s">
        <v>89</v>
      </c>
      <c r="BA101" s="619" t="s">
        <v>89</v>
      </c>
      <c r="BB101" s="619" t="s">
        <v>89</v>
      </c>
      <c r="BC101" s="619" t="s">
        <v>89</v>
      </c>
      <c r="BD101" s="619" t="s">
        <v>89</v>
      </c>
      <c r="BE101" s="619" t="s">
        <v>89</v>
      </c>
      <c r="BF101" s="619" t="s">
        <v>89</v>
      </c>
      <c r="BG101" s="619" t="s">
        <v>89</v>
      </c>
      <c r="BH101" s="619" t="s">
        <v>89</v>
      </c>
      <c r="BI101" s="619"/>
    </row>
    <row r="102" spans="3:61" x14ac:dyDescent="0.2">
      <c r="F102" s="10" t="s">
        <v>13</v>
      </c>
      <c r="G102" s="620">
        <f t="shared" ref="G102:AL102" si="38">phi_MTH.200.C</f>
        <v>0.36986156609954557</v>
      </c>
      <c r="H102" s="620">
        <f t="shared" si="38"/>
        <v>0.36986156609954557</v>
      </c>
      <c r="I102" s="620">
        <f t="shared" si="38"/>
        <v>0.36986156609954557</v>
      </c>
      <c r="J102" s="620">
        <f t="shared" si="38"/>
        <v>0.36986156609954557</v>
      </c>
      <c r="K102" s="620">
        <f t="shared" si="38"/>
        <v>0.36986156609954557</v>
      </c>
      <c r="L102" s="620">
        <f t="shared" si="38"/>
        <v>0.36986156609954557</v>
      </c>
      <c r="M102" s="620">
        <f t="shared" si="38"/>
        <v>0.36986156609954557</v>
      </c>
      <c r="N102" s="620">
        <f t="shared" si="38"/>
        <v>0.36986156609954557</v>
      </c>
      <c r="O102" s="620">
        <f t="shared" si="38"/>
        <v>0.36986156609954557</v>
      </c>
      <c r="P102" s="620">
        <f t="shared" si="38"/>
        <v>0.36986156609954557</v>
      </c>
      <c r="Q102" s="620">
        <f t="shared" si="38"/>
        <v>0.36986156609954557</v>
      </c>
      <c r="R102" s="620">
        <f t="shared" si="38"/>
        <v>0.36986156609954557</v>
      </c>
      <c r="S102" s="620">
        <f t="shared" si="38"/>
        <v>0.36986156609954557</v>
      </c>
      <c r="T102" s="620">
        <f t="shared" si="38"/>
        <v>0.36986156609954557</v>
      </c>
      <c r="U102" s="620">
        <f t="shared" si="38"/>
        <v>0.36986156609954557</v>
      </c>
      <c r="V102" s="620">
        <f t="shared" si="38"/>
        <v>0.36986156609954557</v>
      </c>
      <c r="W102" s="620">
        <f t="shared" si="38"/>
        <v>0.36986156609954557</v>
      </c>
      <c r="X102" s="620">
        <f t="shared" si="38"/>
        <v>0.36986156609954557</v>
      </c>
      <c r="Y102" s="620">
        <f t="shared" si="38"/>
        <v>0.36986156609954557</v>
      </c>
      <c r="Z102" s="620">
        <f t="shared" si="38"/>
        <v>0.36986156609954557</v>
      </c>
      <c r="AA102" s="620">
        <f t="shared" si="38"/>
        <v>0.36986156609954557</v>
      </c>
      <c r="AB102" s="620">
        <f t="shared" si="38"/>
        <v>0.36986156609954557</v>
      </c>
      <c r="AC102" s="620">
        <f t="shared" si="38"/>
        <v>0.36986156609954557</v>
      </c>
      <c r="AD102" s="620">
        <f t="shared" si="38"/>
        <v>0.36986156609954557</v>
      </c>
      <c r="AE102" s="620">
        <f t="shared" si="38"/>
        <v>0.36986156609954557</v>
      </c>
      <c r="AF102" s="620">
        <f t="shared" si="38"/>
        <v>0.36986156609954557</v>
      </c>
      <c r="AG102" s="620">
        <f t="shared" si="38"/>
        <v>0.36986156609954557</v>
      </c>
      <c r="AH102" s="620">
        <f t="shared" si="38"/>
        <v>0.36986156609954557</v>
      </c>
      <c r="AI102" s="620">
        <f t="shared" si="38"/>
        <v>0.36986156609954557</v>
      </c>
      <c r="AJ102" s="620">
        <f t="shared" si="38"/>
        <v>0.36986156609954557</v>
      </c>
      <c r="AK102" s="620">
        <f t="shared" si="38"/>
        <v>0.36986156609954557</v>
      </c>
      <c r="AL102" s="620">
        <f t="shared" si="38"/>
        <v>0.36986156609954557</v>
      </c>
      <c r="AM102" s="620">
        <f t="shared" ref="AM102:BH102" si="39">phi_MTH.200.C</f>
        <v>0.36986156609954557</v>
      </c>
      <c r="AN102" s="620">
        <f t="shared" si="39"/>
        <v>0.36986156609954557</v>
      </c>
      <c r="AO102" s="620">
        <f t="shared" si="39"/>
        <v>0.36986156609954557</v>
      </c>
      <c r="AP102" s="620">
        <f t="shared" si="39"/>
        <v>0.36986156609954557</v>
      </c>
      <c r="AQ102" s="620">
        <f t="shared" si="39"/>
        <v>0.36986156609954557</v>
      </c>
      <c r="AR102" s="620">
        <f t="shared" si="39"/>
        <v>0.36986156609954557</v>
      </c>
      <c r="AS102" s="620">
        <f t="shared" si="39"/>
        <v>0.36986156609954557</v>
      </c>
      <c r="AT102" s="620">
        <f t="shared" si="39"/>
        <v>0.36986156609954557</v>
      </c>
      <c r="AU102" s="620">
        <f t="shared" si="39"/>
        <v>0.36986156609954557</v>
      </c>
      <c r="AV102" s="620">
        <f t="shared" si="39"/>
        <v>0.36986156609954557</v>
      </c>
      <c r="AW102" s="620">
        <f t="shared" si="39"/>
        <v>0.36986156609954557</v>
      </c>
      <c r="AX102" s="620">
        <f t="shared" si="39"/>
        <v>0.36986156609954557</v>
      </c>
      <c r="AY102" s="620">
        <f t="shared" si="39"/>
        <v>0.36986156609954557</v>
      </c>
      <c r="AZ102" s="620">
        <f t="shared" si="39"/>
        <v>0.36986156609954557</v>
      </c>
      <c r="BA102" s="620">
        <f t="shared" si="39"/>
        <v>0.36986156609954557</v>
      </c>
      <c r="BB102" s="620">
        <f t="shared" si="39"/>
        <v>0.36986156609954557</v>
      </c>
      <c r="BC102" s="620">
        <f t="shared" si="39"/>
        <v>0.36986156609954557</v>
      </c>
      <c r="BD102" s="620">
        <f t="shared" si="39"/>
        <v>0.36986156609954557</v>
      </c>
      <c r="BE102" s="620">
        <f t="shared" si="39"/>
        <v>0.36986156609954557</v>
      </c>
      <c r="BF102" s="620">
        <f t="shared" si="39"/>
        <v>0.36986156609954557</v>
      </c>
      <c r="BG102" s="620">
        <f t="shared" si="39"/>
        <v>0.36986156609954557</v>
      </c>
      <c r="BH102" s="620">
        <f t="shared" si="39"/>
        <v>0.36986156609954557</v>
      </c>
      <c r="BI102" s="619"/>
    </row>
    <row r="103" spans="3:61" x14ac:dyDescent="0.2">
      <c r="E103" s="10" t="str">
        <f>D285</f>
        <v>Lighting - other</v>
      </c>
      <c r="F103" s="10" t="s">
        <v>835</v>
      </c>
      <c r="G103" s="10" t="s">
        <v>837</v>
      </c>
      <c r="H103" s="10" t="s">
        <v>837</v>
      </c>
      <c r="I103" s="10" t="s">
        <v>837</v>
      </c>
      <c r="J103" s="10" t="s">
        <v>837</v>
      </c>
      <c r="K103" s="10" t="s">
        <v>837</v>
      </c>
      <c r="L103" s="10" t="s">
        <v>837</v>
      </c>
      <c r="M103" s="10" t="s">
        <v>837</v>
      </c>
      <c r="N103" s="10" t="s">
        <v>837</v>
      </c>
      <c r="O103" s="10" t="s">
        <v>837</v>
      </c>
      <c r="P103" s="10" t="s">
        <v>837</v>
      </c>
      <c r="Q103" s="10" t="s">
        <v>837</v>
      </c>
      <c r="R103" s="10" t="s">
        <v>837</v>
      </c>
      <c r="S103" s="10" t="s">
        <v>837</v>
      </c>
      <c r="T103" s="10" t="s">
        <v>837</v>
      </c>
      <c r="U103" s="10" t="s">
        <v>837</v>
      </c>
      <c r="V103" s="10" t="s">
        <v>837</v>
      </c>
      <c r="W103" s="10" t="s">
        <v>837</v>
      </c>
      <c r="X103" s="10" t="s">
        <v>837</v>
      </c>
      <c r="Y103" s="10" t="s">
        <v>837</v>
      </c>
      <c r="Z103" s="10" t="s">
        <v>837</v>
      </c>
      <c r="AA103" s="10" t="s">
        <v>837</v>
      </c>
      <c r="AB103" s="10" t="s">
        <v>837</v>
      </c>
      <c r="AC103" s="10" t="s">
        <v>837</v>
      </c>
      <c r="AD103" s="10" t="s">
        <v>837</v>
      </c>
      <c r="AE103" s="10" t="s">
        <v>837</v>
      </c>
      <c r="AF103" s="10" t="s">
        <v>837</v>
      </c>
      <c r="AG103" s="10" t="s">
        <v>837</v>
      </c>
      <c r="AH103" s="10" t="s">
        <v>837</v>
      </c>
      <c r="AI103" s="10" t="s">
        <v>837</v>
      </c>
      <c r="AJ103" s="10" t="s">
        <v>837</v>
      </c>
      <c r="AK103" s="10" t="s">
        <v>837</v>
      </c>
      <c r="AL103" s="10" t="s">
        <v>837</v>
      </c>
      <c r="AM103" s="10" t="s">
        <v>837</v>
      </c>
      <c r="AN103" s="10" t="s">
        <v>837</v>
      </c>
      <c r="AO103" s="10" t="s">
        <v>837</v>
      </c>
      <c r="AP103" s="10" t="s">
        <v>837</v>
      </c>
      <c r="AQ103" s="10" t="s">
        <v>837</v>
      </c>
      <c r="AR103" s="10" t="s">
        <v>837</v>
      </c>
      <c r="AS103" s="10" t="s">
        <v>837</v>
      </c>
      <c r="AT103" s="10" t="s">
        <v>837</v>
      </c>
      <c r="AU103" s="10" t="s">
        <v>837</v>
      </c>
      <c r="AV103" s="10" t="s">
        <v>837</v>
      </c>
      <c r="AW103" s="10" t="s">
        <v>837</v>
      </c>
      <c r="AX103" s="10" t="s">
        <v>837</v>
      </c>
      <c r="AY103" s="10" t="s">
        <v>837</v>
      </c>
      <c r="AZ103" s="10" t="s">
        <v>837</v>
      </c>
      <c r="BA103" s="10" t="s">
        <v>837</v>
      </c>
      <c r="BB103" s="10" t="s">
        <v>837</v>
      </c>
      <c r="BC103" s="10" t="s">
        <v>837</v>
      </c>
      <c r="BD103" s="10" t="s">
        <v>837</v>
      </c>
      <c r="BE103" s="10" t="s">
        <v>837</v>
      </c>
      <c r="BF103" s="10" t="s">
        <v>837</v>
      </c>
      <c r="BG103" s="10" t="s">
        <v>837</v>
      </c>
      <c r="BH103" s="10" t="s">
        <v>837</v>
      </c>
      <c r="BI103" s="619"/>
    </row>
    <row r="104" spans="3:61" x14ac:dyDescent="0.2">
      <c r="F104" s="10" t="s">
        <v>11</v>
      </c>
      <c r="G104" s="619">
        <f t="shared" ref="G104:AL104" si="40">$E$285</f>
        <v>0.15</v>
      </c>
      <c r="H104" s="619">
        <f t="shared" si="40"/>
        <v>0.15</v>
      </c>
      <c r="I104" s="619">
        <f t="shared" si="40"/>
        <v>0.15</v>
      </c>
      <c r="J104" s="619">
        <f t="shared" si="40"/>
        <v>0.15</v>
      </c>
      <c r="K104" s="619">
        <f t="shared" si="40"/>
        <v>0.15</v>
      </c>
      <c r="L104" s="619">
        <f t="shared" si="40"/>
        <v>0.15</v>
      </c>
      <c r="M104" s="619">
        <f t="shared" si="40"/>
        <v>0.15</v>
      </c>
      <c r="N104" s="619">
        <f t="shared" si="40"/>
        <v>0.15</v>
      </c>
      <c r="O104" s="619">
        <f t="shared" si="40"/>
        <v>0.15</v>
      </c>
      <c r="P104" s="619">
        <f t="shared" si="40"/>
        <v>0.15</v>
      </c>
      <c r="Q104" s="619">
        <f t="shared" si="40"/>
        <v>0.15</v>
      </c>
      <c r="R104" s="619">
        <f t="shared" si="40"/>
        <v>0.15</v>
      </c>
      <c r="S104" s="619">
        <f t="shared" si="40"/>
        <v>0.15</v>
      </c>
      <c r="T104" s="619">
        <f t="shared" si="40"/>
        <v>0.15</v>
      </c>
      <c r="U104" s="619">
        <f t="shared" si="40"/>
        <v>0.15</v>
      </c>
      <c r="V104" s="619">
        <f t="shared" si="40"/>
        <v>0.15</v>
      </c>
      <c r="W104" s="619">
        <f t="shared" si="40"/>
        <v>0.15</v>
      </c>
      <c r="X104" s="619">
        <f t="shared" si="40"/>
        <v>0.15</v>
      </c>
      <c r="Y104" s="619">
        <f t="shared" si="40"/>
        <v>0.15</v>
      </c>
      <c r="Z104" s="619">
        <f t="shared" si="40"/>
        <v>0.15</v>
      </c>
      <c r="AA104" s="619">
        <f t="shared" si="40"/>
        <v>0.15</v>
      </c>
      <c r="AB104" s="619">
        <f t="shared" si="40"/>
        <v>0.15</v>
      </c>
      <c r="AC104" s="619">
        <f t="shared" si="40"/>
        <v>0.15</v>
      </c>
      <c r="AD104" s="619">
        <f t="shared" si="40"/>
        <v>0.15</v>
      </c>
      <c r="AE104" s="619">
        <f t="shared" si="40"/>
        <v>0.15</v>
      </c>
      <c r="AF104" s="619">
        <f t="shared" si="40"/>
        <v>0.15</v>
      </c>
      <c r="AG104" s="619">
        <f t="shared" si="40"/>
        <v>0.15</v>
      </c>
      <c r="AH104" s="619">
        <f t="shared" si="40"/>
        <v>0.15</v>
      </c>
      <c r="AI104" s="619">
        <f t="shared" si="40"/>
        <v>0.15</v>
      </c>
      <c r="AJ104" s="619">
        <f t="shared" si="40"/>
        <v>0.15</v>
      </c>
      <c r="AK104" s="619">
        <f t="shared" si="40"/>
        <v>0.15</v>
      </c>
      <c r="AL104" s="619">
        <f t="shared" si="40"/>
        <v>0.15</v>
      </c>
      <c r="AM104" s="619">
        <f t="shared" ref="AM104:BH104" si="41">$E$285</f>
        <v>0.15</v>
      </c>
      <c r="AN104" s="619">
        <f t="shared" si="41"/>
        <v>0.15</v>
      </c>
      <c r="AO104" s="619">
        <f t="shared" si="41"/>
        <v>0.15</v>
      </c>
      <c r="AP104" s="619">
        <f t="shared" si="41"/>
        <v>0.15</v>
      </c>
      <c r="AQ104" s="619">
        <f t="shared" si="41"/>
        <v>0.15</v>
      </c>
      <c r="AR104" s="619">
        <f t="shared" si="41"/>
        <v>0.15</v>
      </c>
      <c r="AS104" s="619">
        <f t="shared" si="41"/>
        <v>0.15</v>
      </c>
      <c r="AT104" s="619">
        <f t="shared" si="41"/>
        <v>0.15</v>
      </c>
      <c r="AU104" s="619">
        <f t="shared" si="41"/>
        <v>0.15</v>
      </c>
      <c r="AV104" s="619">
        <f t="shared" si="41"/>
        <v>0.15</v>
      </c>
      <c r="AW104" s="619">
        <f t="shared" si="41"/>
        <v>0.15</v>
      </c>
      <c r="AX104" s="619">
        <f t="shared" si="41"/>
        <v>0.15</v>
      </c>
      <c r="AY104" s="619">
        <f t="shared" si="41"/>
        <v>0.15</v>
      </c>
      <c r="AZ104" s="619">
        <f t="shared" si="41"/>
        <v>0.15</v>
      </c>
      <c r="BA104" s="619">
        <f t="shared" si="41"/>
        <v>0.15</v>
      </c>
      <c r="BB104" s="619">
        <f t="shared" si="41"/>
        <v>0.15</v>
      </c>
      <c r="BC104" s="619">
        <f t="shared" si="41"/>
        <v>0.15</v>
      </c>
      <c r="BD104" s="619">
        <f t="shared" si="41"/>
        <v>0.15</v>
      </c>
      <c r="BE104" s="619">
        <f t="shared" si="41"/>
        <v>0.15</v>
      </c>
      <c r="BF104" s="619">
        <f t="shared" si="41"/>
        <v>0.15</v>
      </c>
      <c r="BG104" s="619">
        <f t="shared" si="41"/>
        <v>0.15</v>
      </c>
      <c r="BH104" s="619">
        <f t="shared" si="41"/>
        <v>0.15</v>
      </c>
      <c r="BI104" s="619"/>
    </row>
    <row r="105" spans="3:61" x14ac:dyDescent="0.2">
      <c r="F105" s="10" t="s">
        <v>12</v>
      </c>
      <c r="G105" s="620">
        <f>'1 Lighting eta and phi'!O$18</f>
        <v>0.2</v>
      </c>
      <c r="H105" s="620">
        <f>'1 Lighting eta and phi'!P$18</f>
        <v>0.2</v>
      </c>
      <c r="I105" s="620">
        <f>'1 Lighting eta and phi'!Q$18</f>
        <v>0.2</v>
      </c>
      <c r="J105" s="620">
        <f>'1 Lighting eta and phi'!R$18</f>
        <v>0.2</v>
      </c>
      <c r="K105" s="620">
        <f>'1 Lighting eta and phi'!S$18</f>
        <v>0.2</v>
      </c>
      <c r="L105" s="620">
        <f>'1 Lighting eta and phi'!T$18</f>
        <v>0.2</v>
      </c>
      <c r="M105" s="620">
        <f>'1 Lighting eta and phi'!U$18</f>
        <v>0.2</v>
      </c>
      <c r="N105" s="620">
        <f>'1 Lighting eta and phi'!V$18</f>
        <v>0.2</v>
      </c>
      <c r="O105" s="620">
        <f>'1 Lighting eta and phi'!W$18</f>
        <v>0.2</v>
      </c>
      <c r="P105" s="620">
        <f>'1 Lighting eta and phi'!X$18</f>
        <v>0.2</v>
      </c>
      <c r="Q105" s="620">
        <f>'1 Lighting eta and phi'!Y$18</f>
        <v>0.2</v>
      </c>
      <c r="R105" s="620">
        <f>'1 Lighting eta and phi'!Z$18</f>
        <v>0.2</v>
      </c>
      <c r="S105" s="620">
        <f>'1 Lighting eta and phi'!AA$18</f>
        <v>0.2</v>
      </c>
      <c r="T105" s="620">
        <f>'1 Lighting eta and phi'!AB$18</f>
        <v>0.2</v>
      </c>
      <c r="U105" s="620">
        <f>'1 Lighting eta and phi'!AC$18</f>
        <v>0.2</v>
      </c>
      <c r="V105" s="620">
        <f>'1 Lighting eta and phi'!AD$18</f>
        <v>0.2</v>
      </c>
      <c r="W105" s="620">
        <f>'1 Lighting eta and phi'!AE$18</f>
        <v>0.2</v>
      </c>
      <c r="X105" s="620">
        <f>'1 Lighting eta and phi'!AF$18</f>
        <v>0.2</v>
      </c>
      <c r="Y105" s="620">
        <f>'1 Lighting eta and phi'!AG$18</f>
        <v>0.2</v>
      </c>
      <c r="Z105" s="620">
        <f>'1 Lighting eta and phi'!AH$18</f>
        <v>0.2</v>
      </c>
      <c r="AA105" s="620">
        <f>'1 Lighting eta and phi'!AI$18</f>
        <v>0.2</v>
      </c>
      <c r="AB105" s="620">
        <f>'1 Lighting eta and phi'!AJ$18</f>
        <v>0.2</v>
      </c>
      <c r="AC105" s="620">
        <f>'1 Lighting eta and phi'!AK$18</f>
        <v>0.2</v>
      </c>
      <c r="AD105" s="620">
        <f>'1 Lighting eta and phi'!AL$18</f>
        <v>0.2</v>
      </c>
      <c r="AE105" s="620">
        <f>'1 Lighting eta and phi'!AM$18</f>
        <v>0.2</v>
      </c>
      <c r="AF105" s="620">
        <f>'1 Lighting eta and phi'!AN$18</f>
        <v>0.2</v>
      </c>
      <c r="AG105" s="620">
        <f>'1 Lighting eta and phi'!AO$18</f>
        <v>0.2</v>
      </c>
      <c r="AH105" s="620">
        <f>'1 Lighting eta and phi'!AP$18</f>
        <v>0.2</v>
      </c>
      <c r="AI105" s="620">
        <f>'1 Lighting eta and phi'!AQ$18</f>
        <v>0.2</v>
      </c>
      <c r="AJ105" s="620">
        <f>'1 Lighting eta and phi'!AR$18</f>
        <v>0.2</v>
      </c>
      <c r="AK105" s="620">
        <f>'1 Lighting eta and phi'!AS$18</f>
        <v>0.2</v>
      </c>
      <c r="AL105" s="620">
        <f>'1 Lighting eta and phi'!AT$18</f>
        <v>0.2</v>
      </c>
      <c r="AM105" s="620">
        <f>'1 Lighting eta and phi'!AU$18</f>
        <v>0.2</v>
      </c>
      <c r="AN105" s="620">
        <f>'1 Lighting eta and phi'!AV$18</f>
        <v>0.2</v>
      </c>
      <c r="AO105" s="620">
        <f>'1 Lighting eta and phi'!AW$18</f>
        <v>0.2</v>
      </c>
      <c r="AP105" s="620">
        <f>'1 Lighting eta and phi'!AX$18</f>
        <v>0.2</v>
      </c>
      <c r="AQ105" s="620">
        <f>'1 Lighting eta and phi'!AY$18</f>
        <v>0.2</v>
      </c>
      <c r="AR105" s="620">
        <f>'1 Lighting eta and phi'!AZ$18</f>
        <v>0.2</v>
      </c>
      <c r="AS105" s="620">
        <f>'1 Lighting eta and phi'!BA$18</f>
        <v>0.2</v>
      </c>
      <c r="AT105" s="620">
        <f>'1 Lighting eta and phi'!BB$18</f>
        <v>0.2</v>
      </c>
      <c r="AU105" s="620">
        <f>'1 Lighting eta and phi'!BC$18</f>
        <v>0.2</v>
      </c>
      <c r="AV105" s="620">
        <f>'1 Lighting eta and phi'!BD$18</f>
        <v>0.2</v>
      </c>
      <c r="AW105" s="620">
        <f>'1 Lighting eta and phi'!BE$18</f>
        <v>0.2</v>
      </c>
      <c r="AX105" s="620">
        <f>'1 Lighting eta and phi'!BF$18</f>
        <v>0.2</v>
      </c>
      <c r="AY105" s="620">
        <f>'1 Lighting eta and phi'!BG$18</f>
        <v>0.2</v>
      </c>
      <c r="AZ105" s="620">
        <f>'1 Lighting eta and phi'!BH$18</f>
        <v>0.2</v>
      </c>
      <c r="BA105" s="620">
        <f>'1 Lighting eta and phi'!BI$18</f>
        <v>0.2</v>
      </c>
      <c r="BB105" s="620">
        <f>'1 Lighting eta and phi'!BJ$18</f>
        <v>0.2</v>
      </c>
      <c r="BC105" s="620">
        <f>'1 Lighting eta and phi'!BK$18</f>
        <v>0.2</v>
      </c>
      <c r="BD105" s="620">
        <f>'1 Lighting eta and phi'!BL$18</f>
        <v>0.2</v>
      </c>
      <c r="BE105" s="620">
        <f>'1 Lighting eta and phi'!BM$18</f>
        <v>0.2</v>
      </c>
      <c r="BF105" s="620">
        <f>'1 Lighting eta and phi'!BN$18</f>
        <v>0.2</v>
      </c>
      <c r="BG105" s="620">
        <f>'1 Lighting eta and phi'!BO$18</f>
        <v>0.2</v>
      </c>
      <c r="BH105" s="620">
        <f>'1 Lighting eta and phi'!BP$18</f>
        <v>0.2</v>
      </c>
      <c r="BI105" s="619"/>
    </row>
    <row r="106" spans="3:61" x14ac:dyDescent="0.2">
      <c r="F106" s="10" t="s">
        <v>836</v>
      </c>
      <c r="G106" s="10" t="s">
        <v>833</v>
      </c>
      <c r="H106" s="10" t="s">
        <v>833</v>
      </c>
      <c r="I106" s="10" t="s">
        <v>833</v>
      </c>
      <c r="J106" s="10" t="s">
        <v>833</v>
      </c>
      <c r="K106" s="10" t="s">
        <v>833</v>
      </c>
      <c r="L106" s="10" t="s">
        <v>833</v>
      </c>
      <c r="M106" s="10" t="s">
        <v>833</v>
      </c>
      <c r="N106" s="10" t="s">
        <v>833</v>
      </c>
      <c r="O106" s="10" t="s">
        <v>833</v>
      </c>
      <c r="P106" s="10" t="s">
        <v>833</v>
      </c>
      <c r="Q106" s="10" t="s">
        <v>833</v>
      </c>
      <c r="R106" s="10" t="s">
        <v>833</v>
      </c>
      <c r="S106" s="10" t="s">
        <v>833</v>
      </c>
      <c r="T106" s="10" t="s">
        <v>833</v>
      </c>
      <c r="U106" s="10" t="s">
        <v>833</v>
      </c>
      <c r="V106" s="10" t="s">
        <v>833</v>
      </c>
      <c r="W106" s="10" t="s">
        <v>833</v>
      </c>
      <c r="X106" s="10" t="s">
        <v>833</v>
      </c>
      <c r="Y106" s="10" t="s">
        <v>833</v>
      </c>
      <c r="Z106" s="10" t="s">
        <v>833</v>
      </c>
      <c r="AA106" s="10" t="s">
        <v>833</v>
      </c>
      <c r="AB106" s="10" t="s">
        <v>833</v>
      </c>
      <c r="AC106" s="10" t="s">
        <v>833</v>
      </c>
      <c r="AD106" s="10" t="s">
        <v>833</v>
      </c>
      <c r="AE106" s="10" t="s">
        <v>833</v>
      </c>
      <c r="AF106" s="10" t="s">
        <v>833</v>
      </c>
      <c r="AG106" s="10" t="s">
        <v>833</v>
      </c>
      <c r="AH106" s="10" t="s">
        <v>833</v>
      </c>
      <c r="AI106" s="10" t="s">
        <v>833</v>
      </c>
      <c r="AJ106" s="10" t="s">
        <v>833</v>
      </c>
      <c r="AK106" s="10" t="s">
        <v>833</v>
      </c>
      <c r="AL106" s="10" t="s">
        <v>833</v>
      </c>
      <c r="AM106" s="10" t="s">
        <v>833</v>
      </c>
      <c r="AN106" s="10" t="s">
        <v>833</v>
      </c>
      <c r="AO106" s="10" t="s">
        <v>833</v>
      </c>
      <c r="AP106" s="10" t="s">
        <v>833</v>
      </c>
      <c r="AQ106" s="10" t="s">
        <v>833</v>
      </c>
      <c r="AR106" s="10" t="s">
        <v>833</v>
      </c>
      <c r="AS106" s="10" t="s">
        <v>833</v>
      </c>
      <c r="AT106" s="10" t="s">
        <v>833</v>
      </c>
      <c r="AU106" s="10" t="s">
        <v>833</v>
      </c>
      <c r="AV106" s="10" t="s">
        <v>833</v>
      </c>
      <c r="AW106" s="10" t="s">
        <v>833</v>
      </c>
      <c r="AX106" s="10" t="s">
        <v>833</v>
      </c>
      <c r="AY106" s="10" t="s">
        <v>833</v>
      </c>
      <c r="AZ106" s="10" t="s">
        <v>833</v>
      </c>
      <c r="BA106" s="10" t="s">
        <v>833</v>
      </c>
      <c r="BB106" s="10" t="s">
        <v>833</v>
      </c>
      <c r="BC106" s="10" t="s">
        <v>833</v>
      </c>
      <c r="BD106" s="10" t="s">
        <v>833</v>
      </c>
      <c r="BE106" s="10" t="s">
        <v>833</v>
      </c>
      <c r="BF106" s="10" t="s">
        <v>833</v>
      </c>
      <c r="BG106" s="10" t="s">
        <v>833</v>
      </c>
      <c r="BH106" s="10" t="s">
        <v>833</v>
      </c>
    </row>
    <row r="107" spans="3:61" x14ac:dyDescent="0.2">
      <c r="F107" s="10" t="s">
        <v>13</v>
      </c>
      <c r="G107" s="622">
        <f>'1 Lighting eta and phi'!O$19</f>
        <v>0.10453879941434846</v>
      </c>
      <c r="H107" s="622">
        <f>'1 Lighting eta and phi'!P$19</f>
        <v>0.10650073206442166</v>
      </c>
      <c r="I107" s="622">
        <f>'1 Lighting eta and phi'!Q$19</f>
        <v>0.10846266471449487</v>
      </c>
      <c r="J107" s="622">
        <f>'1 Lighting eta and phi'!R$19</f>
        <v>0.11042459736456807</v>
      </c>
      <c r="K107" s="622">
        <f>'1 Lighting eta and phi'!S$19</f>
        <v>0.11238653001464129</v>
      </c>
      <c r="L107" s="622">
        <f>'1 Lighting eta and phi'!T$19</f>
        <v>0.11434846266471449</v>
      </c>
      <c r="M107" s="622">
        <f>'1 Lighting eta and phi'!U$19</f>
        <v>0.11631039531478769</v>
      </c>
      <c r="N107" s="622">
        <f>'1 Lighting eta and phi'!V$19</f>
        <v>0.1182723279648609</v>
      </c>
      <c r="O107" s="622">
        <f>'1 Lighting eta and phi'!W$19</f>
        <v>0.12023426061493411</v>
      </c>
      <c r="P107" s="622">
        <f>'1 Lighting eta and phi'!X$19</f>
        <v>0.12219619326500732</v>
      </c>
      <c r="Q107" s="622">
        <f>'1 Lighting eta and phi'!Y$19</f>
        <v>0.12415812591508052</v>
      </c>
      <c r="R107" s="622">
        <f>'1 Lighting eta and phi'!Z$19</f>
        <v>0.12612005856515374</v>
      </c>
      <c r="S107" s="622">
        <f>'1 Lighting eta and phi'!AA$19</f>
        <v>0.12808199121522693</v>
      </c>
      <c r="T107" s="622">
        <f>'1 Lighting eta and phi'!AB$19</f>
        <v>0.13004392386530014</v>
      </c>
      <c r="U107" s="622">
        <f>'1 Lighting eta and phi'!AC$19</f>
        <v>0.13200585651537333</v>
      </c>
      <c r="V107" s="622">
        <f>'1 Lighting eta and phi'!AD$19</f>
        <v>0.13396778916544655</v>
      </c>
      <c r="W107" s="622">
        <f>'1 Lighting eta and phi'!AE$19</f>
        <v>0.13592972181551977</v>
      </c>
      <c r="X107" s="622">
        <f>'1 Lighting eta and phi'!AF$19</f>
        <v>0.13789165446559296</v>
      </c>
      <c r="Y107" s="622">
        <f>'1 Lighting eta and phi'!AG$19</f>
        <v>0.13985358711566617</v>
      </c>
      <c r="Z107" s="622">
        <f>'1 Lighting eta and phi'!AH$19</f>
        <v>0.14181551976573939</v>
      </c>
      <c r="AA107" s="622">
        <f>'1 Lighting eta and phi'!AI$19</f>
        <v>0.14377745241581258</v>
      </c>
      <c r="AB107" s="622">
        <f>'1 Lighting eta and phi'!AJ$19</f>
        <v>0.1457393850658858</v>
      </c>
      <c r="AC107" s="622">
        <f>'1 Lighting eta and phi'!AK$19</f>
        <v>0.14770131771595901</v>
      </c>
      <c r="AD107" s="622">
        <f>'1 Lighting eta and phi'!AL$19</f>
        <v>0.14966325036603223</v>
      </c>
      <c r="AE107" s="622">
        <f>'1 Lighting eta and phi'!AM$19</f>
        <v>0.15162518301610542</v>
      </c>
      <c r="AF107" s="622">
        <f>'1 Lighting eta and phi'!AN$19</f>
        <v>0.15358711566617861</v>
      </c>
      <c r="AG107" s="622">
        <f>'1 Lighting eta and phi'!AO$19</f>
        <v>0.1555490483162518</v>
      </c>
      <c r="AH107" s="622">
        <f>'1 Lighting eta and phi'!AP$19</f>
        <v>0.15751098096632501</v>
      </c>
      <c r="AI107" s="622">
        <f>'1 Lighting eta and phi'!AQ$19</f>
        <v>0.15947291361639823</v>
      </c>
      <c r="AJ107" s="622">
        <f>'1 Lighting eta and phi'!AR$19</f>
        <v>0.16143484626647142</v>
      </c>
      <c r="AK107" s="622">
        <f>'1 Lighting eta and phi'!AS$19</f>
        <v>0.16339677891654464</v>
      </c>
      <c r="AL107" s="622">
        <f>'1 Lighting eta and phi'!AT$19</f>
        <v>0.16535871156661788</v>
      </c>
      <c r="AM107" s="622">
        <f>'1 Lighting eta and phi'!AU$19</f>
        <v>0.16732064421669107</v>
      </c>
      <c r="AN107" s="622">
        <f>'1 Lighting eta and phi'!AV$19</f>
        <v>0.16928257686676429</v>
      </c>
      <c r="AO107" s="622">
        <f>'1 Lighting eta and phi'!AW$19</f>
        <v>0.17124450951683748</v>
      </c>
      <c r="AP107" s="622">
        <f>'1 Lighting eta and phi'!AX$19</f>
        <v>0.17320644216691067</v>
      </c>
      <c r="AQ107" s="622">
        <f>'1 Lighting eta and phi'!AY$19</f>
        <v>0.17516837481698389</v>
      </c>
      <c r="AR107" s="622">
        <f>'1 Lighting eta and phi'!AZ$19</f>
        <v>0.17713030746705707</v>
      </c>
      <c r="AS107" s="622">
        <f>'1 Lighting eta and phi'!BA$19</f>
        <v>0.17909224011713029</v>
      </c>
      <c r="AT107" s="622">
        <f>'1 Lighting eta and phi'!BB$19</f>
        <v>0.18105417276720348</v>
      </c>
      <c r="AU107" s="622">
        <f>'1 Lighting eta and phi'!BC$19</f>
        <v>0.18301610541727673</v>
      </c>
      <c r="AV107" s="622">
        <f>'1 Lighting eta and phi'!BD$19</f>
        <v>0.18497803806734991</v>
      </c>
      <c r="AW107" s="622">
        <f>'1 Lighting eta and phi'!BE$19</f>
        <v>0.18693997071742313</v>
      </c>
      <c r="AX107" s="622">
        <f>'1 Lighting eta and phi'!BF$19</f>
        <v>0.18890190336749635</v>
      </c>
      <c r="AY107" s="622">
        <f>'1 Lighting eta and phi'!BG$19</f>
        <v>0.19086383601756954</v>
      </c>
      <c r="AZ107" s="622">
        <f>'1 Lighting eta and phi'!BH$19</f>
        <v>0.19282576866764276</v>
      </c>
      <c r="BA107" s="622">
        <f>'1 Lighting eta and phi'!BI$19</f>
        <v>0.194787701317716</v>
      </c>
      <c r="BB107" s="622">
        <f>'1 Lighting eta and phi'!BJ$19</f>
        <v>0.19674963396778913</v>
      </c>
      <c r="BC107" s="622">
        <f>'1 Lighting eta and phi'!BK$19</f>
        <v>0.19871156661786232</v>
      </c>
      <c r="BD107" s="622">
        <f>'1 Lighting eta and phi'!BL$19</f>
        <v>0.20067349926793557</v>
      </c>
      <c r="BE107" s="622">
        <f>'1 Lighting eta and phi'!BM$19</f>
        <v>0.20263543191800878</v>
      </c>
      <c r="BF107" s="622">
        <f>'1 Lighting eta and phi'!BN$19</f>
        <v>0.20459736456808197</v>
      </c>
      <c r="BG107" s="622">
        <f>'1 Lighting eta and phi'!BO$19</f>
        <v>0.20655929721815519</v>
      </c>
      <c r="BH107" s="622">
        <f>'1 Lighting eta and phi'!BP$19</f>
        <v>0.20852122986822841</v>
      </c>
    </row>
    <row r="108" spans="3:61" x14ac:dyDescent="0.2">
      <c r="C108" s="10" t="s">
        <v>848</v>
      </c>
      <c r="D108" s="10" t="s">
        <v>849</v>
      </c>
      <c r="E108" s="10" t="s">
        <v>850</v>
      </c>
      <c r="F108" s="10" t="s">
        <v>91</v>
      </c>
      <c r="G108" s="10" t="s">
        <v>851</v>
      </c>
      <c r="H108" s="10" t="s">
        <v>851</v>
      </c>
      <c r="I108" s="10" t="s">
        <v>851</v>
      </c>
      <c r="J108" s="10" t="s">
        <v>851</v>
      </c>
      <c r="K108" s="10" t="s">
        <v>851</v>
      </c>
      <c r="L108" s="10" t="s">
        <v>851</v>
      </c>
      <c r="M108" s="10" t="s">
        <v>851</v>
      </c>
      <c r="N108" s="10" t="s">
        <v>851</v>
      </c>
      <c r="O108" s="10" t="s">
        <v>851</v>
      </c>
      <c r="P108" s="10" t="s">
        <v>851</v>
      </c>
      <c r="Q108" s="10" t="s">
        <v>851</v>
      </c>
      <c r="R108" s="10" t="s">
        <v>851</v>
      </c>
      <c r="S108" s="10" t="s">
        <v>851</v>
      </c>
      <c r="T108" s="10" t="s">
        <v>851</v>
      </c>
      <c r="U108" s="10" t="s">
        <v>851</v>
      </c>
      <c r="V108" s="10" t="s">
        <v>851</v>
      </c>
      <c r="W108" s="10" t="s">
        <v>851</v>
      </c>
      <c r="X108" s="10" t="s">
        <v>851</v>
      </c>
      <c r="Y108" s="10" t="s">
        <v>851</v>
      </c>
      <c r="Z108" s="10" t="s">
        <v>851</v>
      </c>
      <c r="AA108" s="10" t="s">
        <v>851</v>
      </c>
      <c r="AB108" s="10" t="s">
        <v>851</v>
      </c>
      <c r="AC108" s="10" t="s">
        <v>851</v>
      </c>
      <c r="AD108" s="10" t="s">
        <v>851</v>
      </c>
      <c r="AE108" s="10" t="s">
        <v>851</v>
      </c>
      <c r="AF108" s="10" t="s">
        <v>851</v>
      </c>
      <c r="AG108" s="10" t="s">
        <v>851</v>
      </c>
      <c r="AH108" s="10" t="s">
        <v>851</v>
      </c>
      <c r="AI108" s="10" t="s">
        <v>851</v>
      </c>
      <c r="AJ108" s="10" t="s">
        <v>851</v>
      </c>
      <c r="AK108" s="10" t="s">
        <v>851</v>
      </c>
      <c r="AL108" s="10" t="s">
        <v>851</v>
      </c>
      <c r="AM108" s="10" t="s">
        <v>851</v>
      </c>
      <c r="AN108" s="10" t="s">
        <v>851</v>
      </c>
      <c r="AO108" s="10" t="s">
        <v>851</v>
      </c>
      <c r="AP108" s="10" t="s">
        <v>851</v>
      </c>
      <c r="AQ108" s="10" t="s">
        <v>851</v>
      </c>
      <c r="AR108" s="10" t="s">
        <v>851</v>
      </c>
      <c r="AS108" s="10" t="s">
        <v>851</v>
      </c>
      <c r="AT108" s="10" t="s">
        <v>851</v>
      </c>
      <c r="AU108" s="10" t="s">
        <v>851</v>
      </c>
      <c r="AV108" s="10" t="s">
        <v>851</v>
      </c>
      <c r="AW108" s="10" t="s">
        <v>851</v>
      </c>
      <c r="AX108" s="10" t="s">
        <v>851</v>
      </c>
      <c r="AY108" s="10" t="s">
        <v>851</v>
      </c>
      <c r="AZ108" s="10" t="s">
        <v>851</v>
      </c>
      <c r="BA108" s="10" t="s">
        <v>851</v>
      </c>
      <c r="BB108" s="10" t="s">
        <v>851</v>
      </c>
      <c r="BC108" s="10" t="s">
        <v>851</v>
      </c>
      <c r="BD108" s="10" t="s">
        <v>851</v>
      </c>
      <c r="BE108" s="10" t="s">
        <v>851</v>
      </c>
      <c r="BF108" s="10" t="s">
        <v>851</v>
      </c>
      <c r="BG108" s="10" t="s">
        <v>851</v>
      </c>
      <c r="BH108" s="10" t="s">
        <v>851</v>
      </c>
      <c r="BI108" s="619"/>
    </row>
    <row r="109" spans="3:61" x14ac:dyDescent="0.2">
      <c r="F109" s="10" t="s">
        <v>11</v>
      </c>
      <c r="G109" s="619">
        <f>1</f>
        <v>1</v>
      </c>
      <c r="H109" s="619">
        <f>1</f>
        <v>1</v>
      </c>
      <c r="I109" s="619">
        <f>1</f>
        <v>1</v>
      </c>
      <c r="J109" s="619">
        <f>1</f>
        <v>1</v>
      </c>
      <c r="K109" s="619">
        <f>1</f>
        <v>1</v>
      </c>
      <c r="L109" s="619">
        <f>1</f>
        <v>1</v>
      </c>
      <c r="M109" s="619">
        <f>1</f>
        <v>1</v>
      </c>
      <c r="N109" s="619">
        <f>1</f>
        <v>1</v>
      </c>
      <c r="O109" s="619">
        <f>1</f>
        <v>1</v>
      </c>
      <c r="P109" s="619">
        <f>1</f>
        <v>1</v>
      </c>
      <c r="Q109" s="619">
        <f>1</f>
        <v>1</v>
      </c>
      <c r="R109" s="619">
        <f>1</f>
        <v>1</v>
      </c>
      <c r="S109" s="619">
        <f>1</f>
        <v>1</v>
      </c>
      <c r="T109" s="619">
        <f>1</f>
        <v>1</v>
      </c>
      <c r="U109" s="619">
        <f>1</f>
        <v>1</v>
      </c>
      <c r="V109" s="619">
        <f>1</f>
        <v>1</v>
      </c>
      <c r="W109" s="619">
        <f>1</f>
        <v>1</v>
      </c>
      <c r="X109" s="619">
        <f>1</f>
        <v>1</v>
      </c>
      <c r="Y109" s="619">
        <f>1</f>
        <v>1</v>
      </c>
      <c r="Z109" s="619">
        <f>1</f>
        <v>1</v>
      </c>
      <c r="AA109" s="619">
        <f>1</f>
        <v>1</v>
      </c>
      <c r="AB109" s="619">
        <f>1</f>
        <v>1</v>
      </c>
      <c r="AC109" s="619">
        <f>1</f>
        <v>1</v>
      </c>
      <c r="AD109" s="619">
        <f>1</f>
        <v>1</v>
      </c>
      <c r="AE109" s="619">
        <f>1</f>
        <v>1</v>
      </c>
      <c r="AF109" s="619">
        <f>1</f>
        <v>1</v>
      </c>
      <c r="AG109" s="619">
        <f>1</f>
        <v>1</v>
      </c>
      <c r="AH109" s="619">
        <f>1</f>
        <v>1</v>
      </c>
      <c r="AI109" s="619">
        <f>1</f>
        <v>1</v>
      </c>
      <c r="AJ109" s="619">
        <f>1</f>
        <v>1</v>
      </c>
      <c r="AK109" s="619">
        <f>1</f>
        <v>1</v>
      </c>
      <c r="AL109" s="619">
        <f>1</f>
        <v>1</v>
      </c>
      <c r="AM109" s="619">
        <f>1</f>
        <v>1</v>
      </c>
      <c r="AN109" s="619">
        <f>1</f>
        <v>1</v>
      </c>
      <c r="AO109" s="619">
        <f>1</f>
        <v>1</v>
      </c>
      <c r="AP109" s="619">
        <f>1</f>
        <v>1</v>
      </c>
      <c r="AQ109" s="619">
        <f>1</f>
        <v>1</v>
      </c>
      <c r="AR109" s="619">
        <f>1</f>
        <v>1</v>
      </c>
      <c r="AS109" s="619">
        <f>1</f>
        <v>1</v>
      </c>
      <c r="AT109" s="619">
        <f>1</f>
        <v>1</v>
      </c>
      <c r="AU109" s="619">
        <f>1</f>
        <v>1</v>
      </c>
      <c r="AV109" s="619">
        <f>1</f>
        <v>1</v>
      </c>
      <c r="AW109" s="619">
        <f>1</f>
        <v>1</v>
      </c>
      <c r="AX109" s="619">
        <f>1</f>
        <v>1</v>
      </c>
      <c r="AY109" s="619">
        <f>1</f>
        <v>1</v>
      </c>
      <c r="AZ109" s="619">
        <f>1</f>
        <v>1</v>
      </c>
      <c r="BA109" s="619">
        <f>1</f>
        <v>1</v>
      </c>
      <c r="BB109" s="619">
        <f>1</f>
        <v>1</v>
      </c>
      <c r="BC109" s="619">
        <f>1</f>
        <v>1</v>
      </c>
      <c r="BD109" s="619">
        <f>1</f>
        <v>1</v>
      </c>
      <c r="BE109" s="619">
        <f>1</f>
        <v>1</v>
      </c>
      <c r="BF109" s="619">
        <f>1</f>
        <v>1</v>
      </c>
      <c r="BG109" s="619">
        <f>1</f>
        <v>1</v>
      </c>
      <c r="BH109" s="619">
        <f>1</f>
        <v>1</v>
      </c>
      <c r="BI109" s="619"/>
    </row>
    <row r="110" spans="3:61" x14ac:dyDescent="0.2">
      <c r="F110" s="10" t="s">
        <v>12</v>
      </c>
      <c r="G110" s="618">
        <f>'4a - Electricity useful work TJ'!G$36</f>
        <v>0.7</v>
      </c>
      <c r="H110" s="618">
        <f>'4a - Electricity useful work TJ'!H$36</f>
        <v>0.70333299999999999</v>
      </c>
      <c r="I110" s="618">
        <f>'4a - Electricity useful work TJ'!I$36</f>
        <v>0.70666600000000002</v>
      </c>
      <c r="J110" s="618">
        <f>'4a - Electricity useful work TJ'!J$36</f>
        <v>0.70999900000000005</v>
      </c>
      <c r="K110" s="618">
        <f>'4a - Electricity useful work TJ'!K$36</f>
        <v>0.71333199999999997</v>
      </c>
      <c r="L110" s="618">
        <f>'4a - Electricity useful work TJ'!L$36</f>
        <v>0.716665</v>
      </c>
      <c r="M110" s="618">
        <f>'4a - Electricity useful work TJ'!M$36</f>
        <v>0.71999800000000003</v>
      </c>
      <c r="N110" s="618">
        <f>'4a - Electricity useful work TJ'!N$36</f>
        <v>0.72333099999999995</v>
      </c>
      <c r="O110" s="618">
        <f>'4a - Electricity useful work TJ'!O$36</f>
        <v>0.72666399999999998</v>
      </c>
      <c r="P110" s="618">
        <f>'4a - Electricity useful work TJ'!P$36</f>
        <v>0.72999700000000001</v>
      </c>
      <c r="Q110" s="618">
        <f>'4a - Electricity useful work TJ'!Q$36</f>
        <v>0.73333000000000004</v>
      </c>
      <c r="R110" s="618">
        <f>'4a - Electricity useful work TJ'!R$36</f>
        <v>0.73666299999999996</v>
      </c>
      <c r="S110" s="618">
        <f>'4a - Electricity useful work TJ'!S$36</f>
        <v>0.73999599999999999</v>
      </c>
      <c r="T110" s="618">
        <f>'4a - Electricity useful work TJ'!T$36</f>
        <v>0.74332900000000002</v>
      </c>
      <c r="U110" s="618">
        <f>'4a - Electricity useful work TJ'!U$36</f>
        <v>0.74666200000000005</v>
      </c>
      <c r="V110" s="618">
        <f>'4a - Electricity useful work TJ'!V$36</f>
        <v>0.74999499999999997</v>
      </c>
      <c r="W110" s="618">
        <f>'4a - Electricity useful work TJ'!W$36</f>
        <v>0.753328</v>
      </c>
      <c r="X110" s="618">
        <f>'4a - Electricity useful work TJ'!X$36</f>
        <v>0.75666100000000003</v>
      </c>
      <c r="Y110" s="618">
        <f>'4a - Electricity useful work TJ'!Y$36</f>
        <v>0.75999400000000095</v>
      </c>
      <c r="Z110" s="618">
        <f>'4a - Electricity useful work TJ'!Z$36</f>
        <v>0.76332700000000098</v>
      </c>
      <c r="AA110" s="618">
        <f>'4a - Electricity useful work TJ'!AA$36</f>
        <v>0.76666000000000101</v>
      </c>
      <c r="AB110" s="618">
        <f>'4a - Electricity useful work TJ'!AB$36</f>
        <v>0.76999300000000104</v>
      </c>
      <c r="AC110" s="618">
        <f>'4a - Electricity useful work TJ'!AC$36</f>
        <v>0.77332600000000096</v>
      </c>
      <c r="AD110" s="618">
        <f>'4a - Electricity useful work TJ'!AD$36</f>
        <v>0.77665900000000099</v>
      </c>
      <c r="AE110" s="618">
        <f>'4a - Electricity useful work TJ'!AE$36</f>
        <v>0.77999200000000102</v>
      </c>
      <c r="AF110" s="618">
        <f>'4a - Electricity useful work TJ'!AF$36</f>
        <v>0.78332500000000105</v>
      </c>
      <c r="AG110" s="618">
        <f>'4a - Electricity useful work TJ'!AG$36</f>
        <v>0.78665800000000097</v>
      </c>
      <c r="AH110" s="618">
        <f>'4a - Electricity useful work TJ'!AH$36</f>
        <v>0.789991000000001</v>
      </c>
      <c r="AI110" s="618">
        <f>'4a - Electricity useful work TJ'!AI$36</f>
        <v>0.79332400000000103</v>
      </c>
      <c r="AJ110" s="618">
        <f>'4a - Electricity useful work TJ'!AJ$36</f>
        <v>0.79665700000000095</v>
      </c>
      <c r="AK110" s="618">
        <f>'4a - Electricity useful work TJ'!AK$36</f>
        <v>0.79999000000000098</v>
      </c>
      <c r="AL110" s="618">
        <f>'4a - Electricity useful work TJ'!AL$36</f>
        <v>0.80332300000000101</v>
      </c>
      <c r="AM110" s="618">
        <f>'4a - Electricity useful work TJ'!AM$36</f>
        <v>0.80665600000000104</v>
      </c>
      <c r="AN110" s="618">
        <f>'4a - Electricity useful work TJ'!AN$36</f>
        <v>0.80998900000000096</v>
      </c>
      <c r="AO110" s="618">
        <f>'4a - Electricity useful work TJ'!AO$36</f>
        <v>0.81332200000000099</v>
      </c>
      <c r="AP110" s="618">
        <f>'4a - Electricity useful work TJ'!AP$36</f>
        <v>0.81665500000000102</v>
      </c>
      <c r="AQ110" s="618">
        <f>'4a - Electricity useful work TJ'!AQ$36</f>
        <v>0.81998800000000105</v>
      </c>
      <c r="AR110" s="618">
        <f>'4a - Electricity useful work TJ'!AR$36</f>
        <v>0.82332100000000097</v>
      </c>
      <c r="AS110" s="618">
        <f>'4a - Electricity useful work TJ'!AS$36</f>
        <v>0.826654000000001</v>
      </c>
      <c r="AT110" s="618">
        <f>'4a - Electricity useful work TJ'!AT$36</f>
        <v>0.82998700000000103</v>
      </c>
      <c r="AU110" s="618">
        <f>'4a - Electricity useful work TJ'!AU$36</f>
        <v>0.83332000000000095</v>
      </c>
      <c r="AV110" s="618">
        <f>'4a - Electricity useful work TJ'!AV$36</f>
        <v>0.83665300000000098</v>
      </c>
      <c r="AW110" s="618">
        <f>'4a - Electricity useful work TJ'!AW$36</f>
        <v>0.83998600000000101</v>
      </c>
      <c r="AX110" s="618">
        <f>'4a - Electricity useful work TJ'!AX$36</f>
        <v>0.84331900000000104</v>
      </c>
      <c r="AY110" s="618">
        <f>'4a - Electricity useful work TJ'!AY$36</f>
        <v>0.84665200000000096</v>
      </c>
      <c r="AZ110" s="618">
        <f>'4a - Electricity useful work TJ'!AZ$36</f>
        <v>0.84998500000000099</v>
      </c>
      <c r="BA110" s="618">
        <f>'4a - Electricity useful work TJ'!BA$36</f>
        <v>0.85331800000000102</v>
      </c>
      <c r="BB110" s="618">
        <f>'4a - Electricity useful work TJ'!BB$36</f>
        <v>0.85665100000000105</v>
      </c>
      <c r="BC110" s="618">
        <f>'4a - Electricity useful work TJ'!BC$36</f>
        <v>0.85998400000000097</v>
      </c>
      <c r="BD110" s="618">
        <f>'4a - Electricity useful work TJ'!BD$36</f>
        <v>0.863317000000001</v>
      </c>
      <c r="BE110" s="618">
        <f>'4a - Electricity useful work TJ'!BE$36</f>
        <v>0.86665000000000203</v>
      </c>
      <c r="BF110" s="618">
        <f>'4a - Electricity useful work TJ'!BF$36</f>
        <v>0.86998300000000295</v>
      </c>
      <c r="BG110" s="618">
        <f>'4a - Electricity useful work TJ'!BG$36</f>
        <v>0.87331600000000398</v>
      </c>
      <c r="BH110" s="618">
        <f>'4a - Electricity useful work TJ'!BH$36</f>
        <v>0.87664900000000501</v>
      </c>
      <c r="BI110" s="619"/>
    </row>
    <row r="111" spans="3:61" x14ac:dyDescent="0.2">
      <c r="F111" s="10" t="s">
        <v>376</v>
      </c>
      <c r="G111" s="10" t="s">
        <v>70</v>
      </c>
      <c r="H111" s="10" t="s">
        <v>70</v>
      </c>
      <c r="I111" s="10" t="s">
        <v>70</v>
      </c>
      <c r="J111" s="10" t="s">
        <v>70</v>
      </c>
      <c r="K111" s="10" t="s">
        <v>70</v>
      </c>
      <c r="L111" s="10" t="s">
        <v>70</v>
      </c>
      <c r="M111" s="10" t="s">
        <v>70</v>
      </c>
      <c r="N111" s="10" t="s">
        <v>70</v>
      </c>
      <c r="O111" s="10" t="s">
        <v>70</v>
      </c>
      <c r="P111" s="10" t="s">
        <v>70</v>
      </c>
      <c r="Q111" s="10" t="s">
        <v>70</v>
      </c>
      <c r="R111" s="10" t="s">
        <v>70</v>
      </c>
      <c r="S111" s="10" t="s">
        <v>70</v>
      </c>
      <c r="T111" s="10" t="s">
        <v>70</v>
      </c>
      <c r="U111" s="10" t="s">
        <v>70</v>
      </c>
      <c r="V111" s="10" t="s">
        <v>70</v>
      </c>
      <c r="W111" s="10" t="s">
        <v>70</v>
      </c>
      <c r="X111" s="10" t="s">
        <v>70</v>
      </c>
      <c r="Y111" s="10" t="s">
        <v>70</v>
      </c>
      <c r="Z111" s="10" t="s">
        <v>70</v>
      </c>
      <c r="AA111" s="10" t="s">
        <v>70</v>
      </c>
      <c r="AB111" s="10" t="s">
        <v>70</v>
      </c>
      <c r="AC111" s="10" t="s">
        <v>70</v>
      </c>
      <c r="AD111" s="10" t="s">
        <v>70</v>
      </c>
      <c r="AE111" s="10" t="s">
        <v>70</v>
      </c>
      <c r="AF111" s="10" t="s">
        <v>70</v>
      </c>
      <c r="AG111" s="10" t="s">
        <v>70</v>
      </c>
      <c r="AH111" s="10" t="s">
        <v>70</v>
      </c>
      <c r="AI111" s="10" t="s">
        <v>70</v>
      </c>
      <c r="AJ111" s="10" t="s">
        <v>70</v>
      </c>
      <c r="AK111" s="10" t="s">
        <v>70</v>
      </c>
      <c r="AL111" s="10" t="s">
        <v>70</v>
      </c>
      <c r="AM111" s="10" t="s">
        <v>70</v>
      </c>
      <c r="AN111" s="10" t="s">
        <v>70</v>
      </c>
      <c r="AO111" s="10" t="s">
        <v>70</v>
      </c>
      <c r="AP111" s="10" t="s">
        <v>70</v>
      </c>
      <c r="AQ111" s="10" t="s">
        <v>70</v>
      </c>
      <c r="AR111" s="10" t="s">
        <v>70</v>
      </c>
      <c r="AS111" s="10" t="s">
        <v>70</v>
      </c>
      <c r="AT111" s="10" t="s">
        <v>70</v>
      </c>
      <c r="AU111" s="10" t="s">
        <v>70</v>
      </c>
      <c r="AV111" s="10" t="s">
        <v>70</v>
      </c>
      <c r="AW111" s="10" t="s">
        <v>70</v>
      </c>
      <c r="AX111" s="10" t="s">
        <v>70</v>
      </c>
      <c r="AY111" s="10" t="s">
        <v>70</v>
      </c>
      <c r="AZ111" s="10" t="s">
        <v>70</v>
      </c>
      <c r="BA111" s="10" t="s">
        <v>70</v>
      </c>
      <c r="BB111" s="10" t="s">
        <v>70</v>
      </c>
      <c r="BC111" s="10" t="s">
        <v>70</v>
      </c>
      <c r="BD111" s="10" t="s">
        <v>70</v>
      </c>
      <c r="BE111" s="10" t="s">
        <v>70</v>
      </c>
      <c r="BF111" s="10" t="s">
        <v>70</v>
      </c>
      <c r="BG111" s="10" t="s">
        <v>70</v>
      </c>
      <c r="BH111" s="10" t="s">
        <v>70</v>
      </c>
      <c r="BI111" s="619"/>
    </row>
    <row r="112" spans="3:61" x14ac:dyDescent="0.2">
      <c r="F112" s="10" t="s">
        <v>13</v>
      </c>
      <c r="G112" s="10">
        <f>'4a - Electricity useful work TJ'!G$47</f>
        <v>1</v>
      </c>
      <c r="H112" s="10">
        <f>'4a - Electricity useful work TJ'!H$47</f>
        <v>1</v>
      </c>
      <c r="I112" s="10">
        <f>'4a - Electricity useful work TJ'!I$47</f>
        <v>1</v>
      </c>
      <c r="J112" s="10">
        <f>'4a - Electricity useful work TJ'!J$47</f>
        <v>1</v>
      </c>
      <c r="K112" s="10">
        <f>'4a - Electricity useful work TJ'!K$47</f>
        <v>1</v>
      </c>
      <c r="L112" s="10">
        <f>'4a - Electricity useful work TJ'!L$47</f>
        <v>1</v>
      </c>
      <c r="M112" s="10">
        <f>'4a - Electricity useful work TJ'!M$47</f>
        <v>1</v>
      </c>
      <c r="N112" s="10">
        <f>'4a - Electricity useful work TJ'!N$47</f>
        <v>1</v>
      </c>
      <c r="O112" s="10">
        <f>'4a - Electricity useful work TJ'!O$47</f>
        <v>1</v>
      </c>
      <c r="P112" s="10">
        <f>'4a - Electricity useful work TJ'!P$47</f>
        <v>1</v>
      </c>
      <c r="Q112" s="10">
        <f>'4a - Electricity useful work TJ'!Q$47</f>
        <v>1</v>
      </c>
      <c r="R112" s="10">
        <f>'4a - Electricity useful work TJ'!R$47</f>
        <v>1</v>
      </c>
      <c r="S112" s="10">
        <f>'4a - Electricity useful work TJ'!S$47</f>
        <v>1</v>
      </c>
      <c r="T112" s="10">
        <f>'4a - Electricity useful work TJ'!T$47</f>
        <v>1</v>
      </c>
      <c r="U112" s="10">
        <f>'4a - Electricity useful work TJ'!U$47</f>
        <v>1</v>
      </c>
      <c r="V112" s="10">
        <f>'4a - Electricity useful work TJ'!V$47</f>
        <v>1</v>
      </c>
      <c r="W112" s="10">
        <f>'4a - Electricity useful work TJ'!W$47</f>
        <v>1</v>
      </c>
      <c r="X112" s="10">
        <f>'4a - Electricity useful work TJ'!X$47</f>
        <v>1</v>
      </c>
      <c r="Y112" s="10">
        <f>'4a - Electricity useful work TJ'!Y$47</f>
        <v>1</v>
      </c>
      <c r="Z112" s="10">
        <f>'4a - Electricity useful work TJ'!Z$47</f>
        <v>1</v>
      </c>
      <c r="AA112" s="10">
        <f>'4a - Electricity useful work TJ'!AA$47</f>
        <v>1</v>
      </c>
      <c r="AB112" s="10">
        <f>'4a - Electricity useful work TJ'!AB$47</f>
        <v>1</v>
      </c>
      <c r="AC112" s="10">
        <f>'4a - Electricity useful work TJ'!AC$47</f>
        <v>1</v>
      </c>
      <c r="AD112" s="10">
        <f>'4a - Electricity useful work TJ'!AD$47</f>
        <v>1</v>
      </c>
      <c r="AE112" s="10">
        <f>'4a - Electricity useful work TJ'!AE$47</f>
        <v>1</v>
      </c>
      <c r="AF112" s="10">
        <f>'4a - Electricity useful work TJ'!AF$47</f>
        <v>1</v>
      </c>
      <c r="AG112" s="10">
        <f>'4a - Electricity useful work TJ'!AG$47</f>
        <v>1</v>
      </c>
      <c r="AH112" s="10">
        <f>'4a - Electricity useful work TJ'!AH$47</f>
        <v>1</v>
      </c>
      <c r="AI112" s="10">
        <f>'4a - Electricity useful work TJ'!AI$47</f>
        <v>1</v>
      </c>
      <c r="AJ112" s="10">
        <f>'4a - Electricity useful work TJ'!AJ$47</f>
        <v>1</v>
      </c>
      <c r="AK112" s="10">
        <f>'4a - Electricity useful work TJ'!AK$47</f>
        <v>1</v>
      </c>
      <c r="AL112" s="10">
        <f>'4a - Electricity useful work TJ'!AL$47</f>
        <v>1</v>
      </c>
      <c r="AM112" s="10">
        <f>'4a - Electricity useful work TJ'!AM$47</f>
        <v>1</v>
      </c>
      <c r="AN112" s="10">
        <f>'4a - Electricity useful work TJ'!AN$47</f>
        <v>1</v>
      </c>
      <c r="AO112" s="10">
        <f>'4a - Electricity useful work TJ'!AO$47</f>
        <v>1</v>
      </c>
      <c r="AP112" s="10">
        <f>'4a - Electricity useful work TJ'!AP$47</f>
        <v>1</v>
      </c>
      <c r="AQ112" s="10">
        <f>'4a - Electricity useful work TJ'!AQ$47</f>
        <v>1</v>
      </c>
      <c r="AR112" s="10">
        <f>'4a - Electricity useful work TJ'!AR$47</f>
        <v>1</v>
      </c>
      <c r="AS112" s="10">
        <f>'4a - Electricity useful work TJ'!AS$47</f>
        <v>1</v>
      </c>
      <c r="AT112" s="10">
        <f>'4a - Electricity useful work TJ'!AT$47</f>
        <v>1</v>
      </c>
      <c r="AU112" s="10">
        <f>'4a - Electricity useful work TJ'!AU$47</f>
        <v>1</v>
      </c>
      <c r="AV112" s="10">
        <f>'4a - Electricity useful work TJ'!AV$47</f>
        <v>1</v>
      </c>
      <c r="AW112" s="10">
        <f>'4a - Electricity useful work TJ'!AW$47</f>
        <v>1</v>
      </c>
      <c r="AX112" s="10">
        <f>'4a - Electricity useful work TJ'!AX$47</f>
        <v>1</v>
      </c>
      <c r="AY112" s="10">
        <f>'4a - Electricity useful work TJ'!AY$47</f>
        <v>1</v>
      </c>
      <c r="AZ112" s="10">
        <f>'4a - Electricity useful work TJ'!AZ$47</f>
        <v>1</v>
      </c>
      <c r="BA112" s="10">
        <f>'4a - Electricity useful work TJ'!BA$47</f>
        <v>1</v>
      </c>
      <c r="BB112" s="10">
        <f>'4a - Electricity useful work TJ'!BB$47</f>
        <v>1</v>
      </c>
      <c r="BC112" s="10">
        <f>'4a - Electricity useful work TJ'!BC$47</f>
        <v>1</v>
      </c>
      <c r="BD112" s="10">
        <f>'4a - Electricity useful work TJ'!BD$47</f>
        <v>1</v>
      </c>
      <c r="BE112" s="10">
        <f>'4a - Electricity useful work TJ'!BE$47</f>
        <v>1</v>
      </c>
      <c r="BF112" s="10">
        <f>'4a - Electricity useful work TJ'!BF$47</f>
        <v>1</v>
      </c>
      <c r="BG112" s="10">
        <f>'4a - Electricity useful work TJ'!BG$47</f>
        <v>1</v>
      </c>
      <c r="BH112" s="10">
        <f>'4a - Electricity useful work TJ'!BH$47</f>
        <v>1</v>
      </c>
      <c r="BI112" s="619"/>
    </row>
    <row r="113" spans="1:61" x14ac:dyDescent="0.2">
      <c r="BI113" s="619"/>
    </row>
    <row r="114" spans="1:61" x14ac:dyDescent="0.2">
      <c r="BI114" s="619"/>
    </row>
    <row r="115" spans="1:61" x14ac:dyDescent="0.2">
      <c r="A115" s="7" t="s">
        <v>93</v>
      </c>
      <c r="B115" s="8"/>
    </row>
    <row r="116" spans="1:61" x14ac:dyDescent="0.2">
      <c r="A116" s="11" t="s">
        <v>403</v>
      </c>
      <c r="B116" s="8"/>
    </row>
    <row r="117" spans="1:61" x14ac:dyDescent="0.2">
      <c r="A117" s="11" t="s">
        <v>404</v>
      </c>
      <c r="B117" s="8"/>
    </row>
    <row r="118" spans="1:61" x14ac:dyDescent="0.2">
      <c r="A118" s="11"/>
      <c r="B118" s="8"/>
    </row>
    <row r="119" spans="1:61" x14ac:dyDescent="0.2">
      <c r="A119" s="7" t="s">
        <v>96</v>
      </c>
      <c r="B119" s="8"/>
    </row>
    <row r="120" spans="1:61" x14ac:dyDescent="0.2">
      <c r="A120" s="12">
        <v>1</v>
      </c>
      <c r="B120" s="12" t="s">
        <v>405</v>
      </c>
    </row>
    <row r="121" spans="1:61" x14ac:dyDescent="0.2">
      <c r="A121" s="10">
        <v>2</v>
      </c>
      <c r="B121" s="16" t="s">
        <v>406</v>
      </c>
    </row>
    <row r="122" spans="1:61" x14ac:dyDescent="0.2">
      <c r="A122" s="12">
        <v>3</v>
      </c>
      <c r="B122" s="13" t="s">
        <v>407</v>
      </c>
    </row>
    <row r="123" spans="1:61" x14ac:dyDescent="0.2">
      <c r="A123" s="10">
        <v>4</v>
      </c>
      <c r="B123" s="11" t="s">
        <v>408</v>
      </c>
    </row>
    <row r="124" spans="1:61" x14ac:dyDescent="0.2">
      <c r="A124" s="10">
        <v>5</v>
      </c>
      <c r="B124" s="12" t="s">
        <v>409</v>
      </c>
    </row>
    <row r="126" spans="1:61" x14ac:dyDescent="0.2">
      <c r="B126" s="11"/>
    </row>
    <row r="127" spans="1:61" x14ac:dyDescent="0.2">
      <c r="B127" s="11"/>
    </row>
    <row r="128" spans="1:61" x14ac:dyDescent="0.2">
      <c r="A128" s="7" t="s">
        <v>101</v>
      </c>
      <c r="B128" s="8"/>
    </row>
    <row r="129" spans="1:62" ht="15" x14ac:dyDescent="0.25">
      <c r="A129" s="8">
        <v>1</v>
      </c>
      <c r="B129" s="17" t="s">
        <v>410</v>
      </c>
    </row>
    <row r="130" spans="1:62" ht="15" x14ac:dyDescent="0.25">
      <c r="A130" s="8"/>
      <c r="B130" s="14"/>
    </row>
    <row r="131" spans="1:62" x14ac:dyDescent="0.2">
      <c r="A131" s="8"/>
    </row>
    <row r="132" spans="1:62" ht="15" x14ac:dyDescent="0.25">
      <c r="A132" s="9"/>
    </row>
    <row r="133" spans="1:62" ht="15" x14ac:dyDescent="0.25">
      <c r="B133" s="17"/>
    </row>
    <row r="135" spans="1:62" x14ac:dyDescent="0.2">
      <c r="D135" s="10" t="s">
        <v>411</v>
      </c>
      <c r="AY135" s="15">
        <v>2004</v>
      </c>
      <c r="AZ135" s="15">
        <v>2005</v>
      </c>
      <c r="BA135" s="15">
        <v>2006</v>
      </c>
      <c r="BB135" s="15">
        <v>2007</v>
      </c>
      <c r="BC135" s="15">
        <v>2008</v>
      </c>
      <c r="BD135" s="15">
        <v>2009</v>
      </c>
      <c r="BE135" s="15">
        <v>2010</v>
      </c>
      <c r="BF135" s="15">
        <v>2011</v>
      </c>
      <c r="BG135" s="15">
        <v>2012</v>
      </c>
      <c r="BH135" s="15">
        <v>2013</v>
      </c>
      <c r="BI135" s="15"/>
      <c r="BJ135" s="15">
        <v>2015</v>
      </c>
    </row>
    <row r="136" spans="1:62" x14ac:dyDescent="0.2">
      <c r="AX136" s="31" t="s">
        <v>412</v>
      </c>
      <c r="AY136" s="196">
        <v>348.988</v>
      </c>
      <c r="AZ136" s="196">
        <v>349.07400000000001</v>
      </c>
      <c r="BA136" s="196">
        <v>344.17200000000003</v>
      </c>
      <c r="BB136" s="196">
        <v>340.64600000000002</v>
      </c>
      <c r="BC136" s="196">
        <v>339.09800000000001</v>
      </c>
      <c r="BD136" s="196">
        <v>347.44</v>
      </c>
      <c r="BE136" s="196">
        <v>350.536</v>
      </c>
      <c r="BF136" s="196"/>
      <c r="BG136" s="196"/>
      <c r="BH136" s="196"/>
      <c r="BI136" s="196"/>
      <c r="BJ136" s="196"/>
    </row>
    <row r="137" spans="1:62" x14ac:dyDescent="0.2">
      <c r="D137" s="10" t="s">
        <v>413</v>
      </c>
      <c r="Q137" s="10">
        <v>3512.7524505716883</v>
      </c>
      <c r="R137" s="10">
        <v>3672.1579481227259</v>
      </c>
      <c r="S137" s="10">
        <v>3834.7413865499843</v>
      </c>
      <c r="T137" s="10">
        <v>4030.9974169977218</v>
      </c>
      <c r="U137" s="10">
        <v>4221.8237993359808</v>
      </c>
      <c r="V137" s="10">
        <v>4387.3961607983492</v>
      </c>
      <c r="W137" s="10">
        <v>4517.905584988247</v>
      </c>
      <c r="X137" s="10">
        <v>4638.4358556386524</v>
      </c>
      <c r="Y137" s="10">
        <v>4746.62962829149</v>
      </c>
      <c r="Z137" s="10">
        <v>4853.8460329397749</v>
      </c>
      <c r="AA137" s="10">
        <v>4949.5749574823576</v>
      </c>
      <c r="AB137" s="10">
        <v>5057.9217548097649</v>
      </c>
      <c r="AC137" s="10">
        <v>5169.595339588227</v>
      </c>
      <c r="AD137" s="10">
        <v>5301.6518229439625</v>
      </c>
      <c r="AE137" s="10">
        <v>5438.0712111420789</v>
      </c>
      <c r="AF137" s="10">
        <v>5630.8265543351181</v>
      </c>
      <c r="AG137" s="10">
        <v>5766.0488322967121</v>
      </c>
      <c r="AH137" s="10">
        <v>5899.0633359827943</v>
      </c>
      <c r="AI137" s="10">
        <v>5990.8206679136101</v>
      </c>
      <c r="AJ137" s="10">
        <v>6078.045827862059</v>
      </c>
      <c r="AK137" s="10">
        <v>6126.3980066948734</v>
      </c>
      <c r="AL137" s="10">
        <v>6193.9165308215024</v>
      </c>
      <c r="AM137" s="10">
        <v>6246.5220901819248</v>
      </c>
      <c r="AN137" s="10">
        <v>6312.1967999313665</v>
      </c>
      <c r="AO137" s="10">
        <v>6358.0085573324013</v>
      </c>
      <c r="AP137" s="10">
        <v>6387.6818042655796</v>
      </c>
      <c r="AQ137" s="10">
        <v>6435.698232215359</v>
      </c>
      <c r="AR137" s="10">
        <v>6494.6150877801101</v>
      </c>
      <c r="AS137" s="10">
        <v>6553.5482319608354</v>
      </c>
      <c r="AT137" s="10">
        <v>6609.7548188514429</v>
      </c>
      <c r="AU137" s="31">
        <v>6658.7144184803219</v>
      </c>
      <c r="AV137" s="123">
        <v>6716.1920183770717</v>
      </c>
      <c r="AW137" s="123">
        <v>6838.833873290766</v>
      </c>
      <c r="AX137" s="123">
        <v>6939.193617395078</v>
      </c>
      <c r="AY137" s="123">
        <v>7070.337853161579</v>
      </c>
      <c r="AZ137" s="123">
        <v>7172.237428372925</v>
      </c>
      <c r="BA137" s="123">
        <v>7354.4709023781597</v>
      </c>
      <c r="BB137" s="123">
        <v>7386.8447340061684</v>
      </c>
      <c r="BC137" s="123">
        <v>7218.8855744732473</v>
      </c>
      <c r="BD137" s="32">
        <v>7195.663839569158</v>
      </c>
      <c r="BE137" s="32">
        <v>7199.1722760185685</v>
      </c>
      <c r="BF137" s="32">
        <v>7202.6807124679799</v>
      </c>
      <c r="BG137" s="32"/>
      <c r="BH137" s="32"/>
      <c r="BI137" s="32"/>
      <c r="BJ137" s="32"/>
    </row>
    <row r="138" spans="1:62" x14ac:dyDescent="0.2">
      <c r="D138" s="10" t="s">
        <v>414</v>
      </c>
      <c r="Q138" s="32">
        <f>Q137-Q139-Q140</f>
        <v>2182.7908986524694</v>
      </c>
      <c r="R138" s="32">
        <f t="shared" ref="R138:BF138" si="42">R137-R139-R140</f>
        <v>2297.8422271801965</v>
      </c>
      <c r="S138" s="32">
        <f t="shared" si="42"/>
        <v>2424.4069632824849</v>
      </c>
      <c r="T138" s="32">
        <f t="shared" si="42"/>
        <v>2575.0854434715993</v>
      </c>
      <c r="U138" s="32">
        <f t="shared" si="42"/>
        <v>2723.6738041753706</v>
      </c>
      <c r="V138" s="32">
        <f t="shared" si="42"/>
        <v>2842.772374325767</v>
      </c>
      <c r="W138" s="32">
        <f t="shared" si="42"/>
        <v>2927.8937394738673</v>
      </c>
      <c r="X138" s="32">
        <f t="shared" si="42"/>
        <v>2990.8723549576825</v>
      </c>
      <c r="Y138" s="32">
        <f t="shared" si="42"/>
        <v>3038.5320746817742</v>
      </c>
      <c r="Z138" s="32">
        <f t="shared" si="42"/>
        <v>3073.2045114629354</v>
      </c>
      <c r="AA138" s="32">
        <f t="shared" si="42"/>
        <v>3094.9028792420013</v>
      </c>
      <c r="AB138" s="32">
        <f t="shared" si="42"/>
        <v>3121.9433972779907</v>
      </c>
      <c r="AC138" s="32">
        <f t="shared" si="42"/>
        <v>3146.0230633882825</v>
      </c>
      <c r="AD138" s="32">
        <f t="shared" si="42"/>
        <v>3194.4259690503777</v>
      </c>
      <c r="AE138" s="32">
        <f t="shared" si="42"/>
        <v>3256.861440830874</v>
      </c>
      <c r="AF138" s="32">
        <f t="shared" si="42"/>
        <v>3359.6655221277761</v>
      </c>
      <c r="AG138" s="32">
        <f t="shared" si="42"/>
        <v>3432.9696698032089</v>
      </c>
      <c r="AH138" s="32">
        <f t="shared" si="42"/>
        <v>3504.4595998412397</v>
      </c>
      <c r="AI138" s="32">
        <f t="shared" si="42"/>
        <v>3549.01657209923</v>
      </c>
      <c r="AJ138" s="32">
        <f t="shared" si="42"/>
        <v>3577.0562292828563</v>
      </c>
      <c r="AK138" s="32">
        <f t="shared" si="42"/>
        <v>3577.4623414974185</v>
      </c>
      <c r="AL138" s="32">
        <f t="shared" si="42"/>
        <v>3585.2561988625475</v>
      </c>
      <c r="AM138" s="32">
        <f t="shared" si="42"/>
        <v>3583.0407051103939</v>
      </c>
      <c r="AN138" s="32">
        <f t="shared" si="42"/>
        <v>3591.5432664408927</v>
      </c>
      <c r="AO138" s="32">
        <f t="shared" si="42"/>
        <v>3586.5441989234473</v>
      </c>
      <c r="AP138" s="32">
        <f t="shared" si="42"/>
        <v>3573.3795980978884</v>
      </c>
      <c r="AQ138" s="32">
        <f t="shared" si="42"/>
        <v>3574.9174491205263</v>
      </c>
      <c r="AR138" s="32">
        <f t="shared" si="42"/>
        <v>3575.9136447653777</v>
      </c>
      <c r="AS138" s="32">
        <f t="shared" si="42"/>
        <v>3570.2481429514778</v>
      </c>
      <c r="AT138" s="32">
        <f t="shared" si="42"/>
        <v>3557.7245057274167</v>
      </c>
      <c r="AU138" s="32">
        <f t="shared" si="42"/>
        <v>3541.5262181470607</v>
      </c>
      <c r="AV138" s="32">
        <f t="shared" si="42"/>
        <v>3518.4605513931569</v>
      </c>
      <c r="AW138" s="32">
        <f t="shared" si="42"/>
        <v>3534.5628739202775</v>
      </c>
      <c r="AX138" s="32">
        <f t="shared" si="42"/>
        <v>3534.86960461939</v>
      </c>
      <c r="AY138" s="32">
        <f t="shared" si="42"/>
        <v>3548.8051354207259</v>
      </c>
      <c r="AZ138" s="32">
        <f t="shared" si="42"/>
        <v>3584.0973698242105</v>
      </c>
      <c r="BA138" s="32">
        <f t="shared" si="42"/>
        <v>3646.0665609620055</v>
      </c>
      <c r="BB138" s="32">
        <f t="shared" si="42"/>
        <v>3628.9953624971454</v>
      </c>
      <c r="BC138" s="32">
        <f t="shared" si="42"/>
        <v>3582.7060616096342</v>
      </c>
      <c r="BD138" s="32">
        <f t="shared" si="42"/>
        <v>3612.6848591298349</v>
      </c>
      <c r="BE138" s="32">
        <f t="shared" si="42"/>
        <v>3593.9658210430903</v>
      </c>
      <c r="BF138" s="32">
        <f t="shared" si="42"/>
        <v>3575.2467829563398</v>
      </c>
      <c r="BG138" s="32"/>
      <c r="BH138" s="32"/>
      <c r="BI138" s="32"/>
      <c r="BJ138" s="32"/>
    </row>
    <row r="139" spans="1:62" x14ac:dyDescent="0.2">
      <c r="D139" s="10" t="s">
        <v>415</v>
      </c>
      <c r="Q139" s="10">
        <v>937.5884570005702</v>
      </c>
      <c r="R139" s="10">
        <v>966.33095254973045</v>
      </c>
      <c r="S139" s="10">
        <v>990.02284673148779</v>
      </c>
      <c r="T139" s="10">
        <v>1020.6909288186785</v>
      </c>
      <c r="U139" s="10">
        <v>1049.0856655353111</v>
      </c>
      <c r="V139" s="10">
        <v>1075.1252213436878</v>
      </c>
      <c r="W139" s="10">
        <v>1098.2624181927235</v>
      </c>
      <c r="X139" s="10">
        <v>1122.746530867794</v>
      </c>
      <c r="Y139" s="10">
        <v>1146.5996084515275</v>
      </c>
      <c r="Z139" s="10">
        <v>1173.0154411427395</v>
      </c>
      <c r="AA139" s="10">
        <v>1194.5173561171096</v>
      </c>
      <c r="AB139" s="10">
        <v>1217.6493698664879</v>
      </c>
      <c r="AC139" s="10">
        <v>1242.3259450134508</v>
      </c>
      <c r="AD139" s="10">
        <v>1263.5773660140542</v>
      </c>
      <c r="AE139" s="10">
        <v>1281.4248160849199</v>
      </c>
      <c r="AF139" s="10">
        <v>1310.910870342773</v>
      </c>
      <c r="AG139" s="10">
        <v>1326.1912663784176</v>
      </c>
      <c r="AH139" s="10">
        <v>1342.7317720882686</v>
      </c>
      <c r="AI139" s="10">
        <v>1352.460596572352</v>
      </c>
      <c r="AJ139" s="10">
        <v>1366.5994407750238</v>
      </c>
      <c r="AK139" s="10">
        <v>1376.3855098585673</v>
      </c>
      <c r="AL139" s="10">
        <v>1391.2489738262864</v>
      </c>
      <c r="AM139" s="10">
        <v>1401.6002148676168</v>
      </c>
      <c r="AN139" s="10">
        <v>1416.9387738563198</v>
      </c>
      <c r="AO139" s="10">
        <v>1427.3211173803525</v>
      </c>
      <c r="AP139" s="10">
        <v>1436.1866445110159</v>
      </c>
      <c r="AQ139" s="10">
        <v>1450.1762748715669</v>
      </c>
      <c r="AR139" s="10">
        <v>1466.2385694147222</v>
      </c>
      <c r="AS139" s="10">
        <v>1482.633977567785</v>
      </c>
      <c r="AT139" s="10">
        <v>1499.3667686533406</v>
      </c>
      <c r="AU139" s="31">
        <v>1514.8900768673695</v>
      </c>
      <c r="AV139" s="123">
        <v>1529.6029559308631</v>
      </c>
      <c r="AW139" s="123">
        <v>1546.1446807277971</v>
      </c>
      <c r="AX139" s="123">
        <v>1535.1868117542065</v>
      </c>
      <c r="AY139" s="123">
        <v>1522.5018789840144</v>
      </c>
      <c r="AZ139" s="123">
        <v>1492.7155082351103</v>
      </c>
      <c r="BA139" s="123">
        <v>1506.3592808735907</v>
      </c>
      <c r="BB139" s="123">
        <v>1494.9179749970353</v>
      </c>
      <c r="BC139" s="123">
        <v>1368.796411654695</v>
      </c>
      <c r="BD139" s="32">
        <v>1251.7326001603617</v>
      </c>
      <c r="BE139" s="32">
        <v>1211.5697245279748</v>
      </c>
      <c r="BF139" s="32">
        <v>1171.40684889559</v>
      </c>
      <c r="BG139" s="32"/>
      <c r="BH139" s="32"/>
      <c r="BI139" s="32"/>
      <c r="BJ139" s="32"/>
    </row>
    <row r="140" spans="1:62" x14ac:dyDescent="0.2">
      <c r="D140" s="10" t="s">
        <v>416</v>
      </c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>
        <v>392.37309491864892</v>
      </c>
      <c r="R140" s="32">
        <v>407.98476839279908</v>
      </c>
      <c r="S140" s="32">
        <v>420.31157653601161</v>
      </c>
      <c r="T140" s="32">
        <v>435.22104470744404</v>
      </c>
      <c r="U140" s="32">
        <v>449.06432962529925</v>
      </c>
      <c r="V140" s="32">
        <v>469.49856512889448</v>
      </c>
      <c r="W140" s="32">
        <v>491.74942732165613</v>
      </c>
      <c r="X140" s="32">
        <v>524.81696981317589</v>
      </c>
      <c r="Y140" s="32">
        <v>561.49794515818871</v>
      </c>
      <c r="Z140" s="32">
        <v>607.62608033410004</v>
      </c>
      <c r="AA140" s="32">
        <v>660.15472212324653</v>
      </c>
      <c r="AB140" s="32">
        <v>718.32898766528592</v>
      </c>
      <c r="AC140" s="32">
        <v>781.24633118649365</v>
      </c>
      <c r="AD140" s="32">
        <v>843.64848787953099</v>
      </c>
      <c r="AE140" s="32">
        <v>899.78495422628498</v>
      </c>
      <c r="AF140" s="32">
        <v>960.25016186456924</v>
      </c>
      <c r="AG140" s="32">
        <v>1006.8878961150855</v>
      </c>
      <c r="AH140" s="32">
        <v>1051.8719640532863</v>
      </c>
      <c r="AI140" s="32">
        <v>1089.343499242028</v>
      </c>
      <c r="AJ140" s="32">
        <v>1134.3901578041789</v>
      </c>
      <c r="AK140" s="32">
        <v>1172.5501553388874</v>
      </c>
      <c r="AL140" s="32">
        <v>1217.4113581326681</v>
      </c>
      <c r="AM140" s="32">
        <v>1261.8811702039138</v>
      </c>
      <c r="AN140" s="32">
        <v>1303.714759634154</v>
      </c>
      <c r="AO140" s="32">
        <v>1344.143241028602</v>
      </c>
      <c r="AP140" s="32">
        <v>1378.1155616566759</v>
      </c>
      <c r="AQ140" s="32">
        <v>1410.6045082232654</v>
      </c>
      <c r="AR140" s="32">
        <v>1452.46287360001</v>
      </c>
      <c r="AS140" s="32">
        <v>1500.6661114415724</v>
      </c>
      <c r="AT140" s="32">
        <v>1552.6635444706853</v>
      </c>
      <c r="AU140" s="32">
        <v>1602.2981234658921</v>
      </c>
      <c r="AV140" s="32">
        <v>1668.1285110530512</v>
      </c>
      <c r="AW140" s="32">
        <v>1758.1263186426911</v>
      </c>
      <c r="AX140" s="32">
        <v>1869.1372010214816</v>
      </c>
      <c r="AY140" s="32">
        <v>1999.0308387568389</v>
      </c>
      <c r="AZ140" s="32">
        <v>2095.4245503136044</v>
      </c>
      <c r="BA140" s="32">
        <v>2202.045060542564</v>
      </c>
      <c r="BB140" s="32">
        <v>2262.9313965119877</v>
      </c>
      <c r="BC140" s="123">
        <v>2267.3831012089186</v>
      </c>
      <c r="BD140" s="32">
        <v>2331.2463802789616</v>
      </c>
      <c r="BE140" s="32">
        <v>2393.6367304475039</v>
      </c>
      <c r="BF140" s="32">
        <v>2456.0270806160502</v>
      </c>
      <c r="BG140" s="32"/>
      <c r="BH140" s="32"/>
      <c r="BI140" s="32"/>
      <c r="BJ140" s="32"/>
    </row>
    <row r="141" spans="1:62" x14ac:dyDescent="0.2">
      <c r="D141" s="10" t="s">
        <v>417</v>
      </c>
      <c r="G141" s="32">
        <f t="shared" ref="G141:BF141" si="43">G148-G137</f>
        <v>2896</v>
      </c>
      <c r="H141" s="32">
        <f t="shared" si="43"/>
        <v>3289</v>
      </c>
      <c r="I141" s="32">
        <f t="shared" si="43"/>
        <v>3929</v>
      </c>
      <c r="J141" s="32">
        <f t="shared" si="43"/>
        <v>4498</v>
      </c>
      <c r="K141" s="32">
        <f t="shared" si="43"/>
        <v>4504</v>
      </c>
      <c r="L141" s="32">
        <f t="shared" si="43"/>
        <v>4924</v>
      </c>
      <c r="M141" s="32">
        <f t="shared" si="43"/>
        <v>5144</v>
      </c>
      <c r="N141" s="32">
        <f t="shared" si="43"/>
        <v>5362</v>
      </c>
      <c r="O141" s="32">
        <f t="shared" si="43"/>
        <v>5732</v>
      </c>
      <c r="P141" s="32">
        <f t="shared" si="43"/>
        <v>6208</v>
      </c>
      <c r="Q141" s="32">
        <f t="shared" si="43"/>
        <v>3127.2475494283117</v>
      </c>
      <c r="R141" s="32">
        <f t="shared" si="43"/>
        <v>3265.8420518772741</v>
      </c>
      <c r="S141" s="32">
        <f t="shared" si="43"/>
        <v>3637.2586134500157</v>
      </c>
      <c r="T141" s="32">
        <f t="shared" si="43"/>
        <v>3821.0025830022782</v>
      </c>
      <c r="U141" s="32">
        <f t="shared" si="43"/>
        <v>3744.1762006640192</v>
      </c>
      <c r="V141" s="32">
        <f t="shared" si="43"/>
        <v>3284.6038392016508</v>
      </c>
      <c r="W141" s="32">
        <f t="shared" si="43"/>
        <v>2802.094415011753</v>
      </c>
      <c r="X141" s="32">
        <f t="shared" si="43"/>
        <v>2749.5641443613476</v>
      </c>
      <c r="Y141" s="32">
        <f t="shared" si="43"/>
        <v>2632.37037170851</v>
      </c>
      <c r="Z141" s="32">
        <f t="shared" si="43"/>
        <v>2858.1539670602251</v>
      </c>
      <c r="AA141" s="32">
        <f t="shared" si="43"/>
        <v>2455.4250425176424</v>
      </c>
      <c r="AB141" s="32">
        <f t="shared" si="43"/>
        <v>2204.0782451902351</v>
      </c>
      <c r="AC141" s="32">
        <f t="shared" si="43"/>
        <v>1950.404660411773</v>
      </c>
      <c r="AD141" s="32">
        <f t="shared" si="43"/>
        <v>1832.3481770560375</v>
      </c>
      <c r="AE141" s="32">
        <f t="shared" si="43"/>
        <v>1776.9287888579211</v>
      </c>
      <c r="AF141" s="32">
        <f t="shared" si="43"/>
        <v>1957.1734456648819</v>
      </c>
      <c r="AG141" s="32">
        <f t="shared" si="43"/>
        <v>2130.9511677032879</v>
      </c>
      <c r="AH141" s="32">
        <f t="shared" si="43"/>
        <v>2120.9366640172057</v>
      </c>
      <c r="AI141" s="32">
        <f t="shared" si="43"/>
        <v>1952.1793320863899</v>
      </c>
      <c r="AJ141" s="32">
        <f t="shared" si="43"/>
        <v>1856.954172137941</v>
      </c>
      <c r="AK141" s="32">
        <f t="shared" si="43"/>
        <v>1939.6019933051266</v>
      </c>
      <c r="AL141" s="32">
        <f t="shared" si="43"/>
        <v>2242.0834691784976</v>
      </c>
      <c r="AM141" s="32">
        <f t="shared" si="43"/>
        <v>2308.4779098180752</v>
      </c>
      <c r="AN141" s="32">
        <f t="shared" si="43"/>
        <v>2326.8032000686335</v>
      </c>
      <c r="AO141" s="32">
        <f t="shared" si="43"/>
        <v>2362.9914426675987</v>
      </c>
      <c r="AP141" s="32">
        <f t="shared" si="43"/>
        <v>2402.3181957344204</v>
      </c>
      <c r="AQ141" s="32">
        <f t="shared" si="43"/>
        <v>2810.301767784641</v>
      </c>
      <c r="AR141" s="32">
        <f t="shared" si="43"/>
        <v>2488.3849122198899</v>
      </c>
      <c r="AS141" s="32">
        <f t="shared" si="43"/>
        <v>2855.4517680391646</v>
      </c>
      <c r="AT141" s="32">
        <f t="shared" si="43"/>
        <v>2876.2451811485571</v>
      </c>
      <c r="AU141" s="32">
        <f t="shared" si="43"/>
        <v>2959.2855815196781</v>
      </c>
      <c r="AV141" s="32">
        <f t="shared" si="43"/>
        <v>3202.8079816229283</v>
      </c>
      <c r="AW141" s="32">
        <f t="shared" si="43"/>
        <v>3011.166126709234</v>
      </c>
      <c r="AX141" s="32">
        <f t="shared" si="43"/>
        <v>3638.806382604922</v>
      </c>
      <c r="AY141" s="32">
        <f t="shared" si="43"/>
        <v>3610.662146838421</v>
      </c>
      <c r="AZ141" s="32">
        <f t="shared" si="43"/>
        <v>3638.762571627075</v>
      </c>
      <c r="BA141" s="32">
        <f t="shared" si="43"/>
        <v>3370.5290976218403</v>
      </c>
      <c r="BB141" s="32">
        <f t="shared" si="43"/>
        <v>3198.1552659938316</v>
      </c>
      <c r="BC141" s="32">
        <f t="shared" si="43"/>
        <v>3084.1144255267527</v>
      </c>
      <c r="BD141" s="32">
        <f t="shared" si="43"/>
        <v>2999.336160430842</v>
      </c>
      <c r="BE141" s="32">
        <f t="shared" si="43"/>
        <v>3020.4657239814323</v>
      </c>
      <c r="BF141" s="32">
        <f t="shared" si="43"/>
        <v>2394.1452875320192</v>
      </c>
      <c r="BG141" s="32"/>
      <c r="BH141" s="32"/>
      <c r="BI141" s="32"/>
      <c r="BJ141" s="32"/>
    </row>
    <row r="142" spans="1:62" x14ac:dyDescent="0.2">
      <c r="C142" s="15" t="s">
        <v>418</v>
      </c>
      <c r="G142" s="10" t="s">
        <v>332</v>
      </c>
    </row>
    <row r="143" spans="1:62" s="15" customFormat="1" x14ac:dyDescent="0.2">
      <c r="E143" s="197" t="s">
        <v>419</v>
      </c>
      <c r="G143" s="15">
        <v>1960</v>
      </c>
      <c r="H143" s="15">
        <v>1961</v>
      </c>
      <c r="I143" s="15">
        <v>1962</v>
      </c>
      <c r="J143" s="15">
        <v>1963</v>
      </c>
      <c r="K143" s="15">
        <v>1964</v>
      </c>
      <c r="L143" s="15">
        <v>1965</v>
      </c>
      <c r="M143" s="15">
        <v>1966</v>
      </c>
      <c r="N143" s="15">
        <v>1967</v>
      </c>
      <c r="O143" s="15">
        <v>1968</v>
      </c>
      <c r="P143" s="15">
        <v>1969</v>
      </c>
      <c r="Q143" s="15">
        <v>1970</v>
      </c>
      <c r="R143" s="15">
        <v>1971</v>
      </c>
      <c r="S143" s="15">
        <v>1972</v>
      </c>
      <c r="T143" s="15">
        <v>1973</v>
      </c>
      <c r="U143" s="15">
        <v>1974</v>
      </c>
      <c r="V143" s="15">
        <v>1975</v>
      </c>
      <c r="W143" s="15">
        <v>1976</v>
      </c>
      <c r="X143" s="15">
        <v>1977</v>
      </c>
      <c r="Y143" s="15">
        <v>1978</v>
      </c>
      <c r="Z143" s="15">
        <v>1979</v>
      </c>
      <c r="AA143" s="15">
        <v>1980</v>
      </c>
      <c r="AB143" s="15">
        <v>1981</v>
      </c>
      <c r="AC143" s="15">
        <v>1982</v>
      </c>
      <c r="AD143" s="15">
        <v>1983</v>
      </c>
      <c r="AE143" s="15">
        <v>1984</v>
      </c>
      <c r="AF143" s="15">
        <v>1985</v>
      </c>
      <c r="AG143" s="15">
        <v>1986</v>
      </c>
      <c r="AH143" s="15">
        <v>1987</v>
      </c>
      <c r="AI143" s="15">
        <v>1988</v>
      </c>
      <c r="AJ143" s="15">
        <v>1989</v>
      </c>
      <c r="AK143" s="15">
        <v>1990</v>
      </c>
      <c r="AL143" s="15">
        <v>1991</v>
      </c>
      <c r="AM143" s="15">
        <v>1992</v>
      </c>
      <c r="AN143" s="15">
        <v>1993</v>
      </c>
      <c r="AO143" s="15">
        <v>1994</v>
      </c>
      <c r="AP143" s="15">
        <v>1995</v>
      </c>
      <c r="AQ143" s="15">
        <v>1996</v>
      </c>
      <c r="AR143" s="15">
        <v>1997</v>
      </c>
      <c r="AS143" s="15">
        <v>1998</v>
      </c>
      <c r="AT143" s="15">
        <v>1999</v>
      </c>
      <c r="AU143" s="15">
        <v>2000</v>
      </c>
      <c r="AV143" s="15">
        <v>2001</v>
      </c>
      <c r="AW143" s="15">
        <v>2002</v>
      </c>
      <c r="AX143" s="15">
        <v>2003</v>
      </c>
      <c r="AY143" s="15">
        <v>2004</v>
      </c>
      <c r="AZ143" s="15">
        <v>2005</v>
      </c>
      <c r="BA143" s="15">
        <v>2006</v>
      </c>
      <c r="BB143" s="15">
        <v>2007</v>
      </c>
      <c r="BC143" s="15">
        <v>2008</v>
      </c>
      <c r="BD143" s="15">
        <v>2009</v>
      </c>
      <c r="BE143" s="15">
        <v>2010</v>
      </c>
      <c r="BF143" s="15">
        <v>2011</v>
      </c>
      <c r="BG143" s="15">
        <v>2012</v>
      </c>
      <c r="BH143" s="15">
        <v>2013</v>
      </c>
      <c r="BJ143" s="15">
        <v>2015</v>
      </c>
    </row>
    <row r="144" spans="1:62" ht="13.5" thickBot="1" x14ac:dyDescent="0.25">
      <c r="C144" s="15" t="s">
        <v>420</v>
      </c>
      <c r="E144" s="131" t="s">
        <v>421</v>
      </c>
      <c r="F144" s="198"/>
    </row>
    <row r="145" spans="2:103" s="199" customFormat="1" ht="15" x14ac:dyDescent="0.25">
      <c r="B145" s="200" t="s">
        <v>14</v>
      </c>
      <c r="C145" s="201" t="s">
        <v>422</v>
      </c>
      <c r="D145" s="201" t="s">
        <v>423</v>
      </c>
      <c r="E145" s="201"/>
      <c r="F145" s="202" t="s">
        <v>251</v>
      </c>
      <c r="G145" s="203">
        <v>1432</v>
      </c>
      <c r="H145" s="203">
        <v>1496</v>
      </c>
      <c r="I145" s="203">
        <v>1585</v>
      </c>
      <c r="J145" s="203">
        <v>1658</v>
      </c>
      <c r="K145" s="203">
        <v>1724</v>
      </c>
      <c r="L145" s="203">
        <v>1800</v>
      </c>
      <c r="M145" s="203">
        <v>1841</v>
      </c>
      <c r="N145" s="203">
        <v>1852</v>
      </c>
      <c r="O145" s="203">
        <v>2046</v>
      </c>
      <c r="P145" s="203">
        <v>2156</v>
      </c>
      <c r="Q145" s="203">
        <v>2221</v>
      </c>
      <c r="R145" s="203">
        <v>2363</v>
      </c>
      <c r="S145" s="203">
        <v>2386</v>
      </c>
      <c r="T145" s="203">
        <v>2474</v>
      </c>
      <c r="U145" s="203">
        <v>2371</v>
      </c>
      <c r="V145" s="203">
        <v>2309</v>
      </c>
      <c r="W145" s="203">
        <v>2420</v>
      </c>
      <c r="X145" s="203">
        <v>2440</v>
      </c>
      <c r="Y145" s="203">
        <v>2399</v>
      </c>
      <c r="Z145" s="203">
        <v>2499</v>
      </c>
      <c r="AA145" s="203">
        <v>2425</v>
      </c>
      <c r="AB145" s="203">
        <v>2296</v>
      </c>
      <c r="AC145" s="203">
        <v>2274</v>
      </c>
      <c r="AD145" s="203">
        <v>2307</v>
      </c>
      <c r="AE145" s="203">
        <v>2336</v>
      </c>
      <c r="AF145" s="203">
        <v>2539</v>
      </c>
      <c r="AG145" s="203">
        <v>2610</v>
      </c>
      <c r="AH145" s="203">
        <v>2602</v>
      </c>
      <c r="AI145" s="203">
        <v>2625</v>
      </c>
      <c r="AJ145" s="203">
        <v>2573</v>
      </c>
      <c r="AK145" s="203">
        <v>2599</v>
      </c>
      <c r="AL145" s="203">
        <v>2622</v>
      </c>
      <c r="AM145" s="203">
        <v>2648</v>
      </c>
      <c r="AN145" s="203">
        <v>2530</v>
      </c>
      <c r="AO145" s="203">
        <v>2203</v>
      </c>
      <c r="AP145" s="203">
        <v>2342</v>
      </c>
      <c r="AQ145" s="203">
        <v>2352</v>
      </c>
      <c r="AR145" s="203">
        <v>2358</v>
      </c>
      <c r="AS145" s="203">
        <v>2413</v>
      </c>
      <c r="AT145" s="203">
        <v>2313</v>
      </c>
      <c r="AU145" s="203">
        <v>2405</v>
      </c>
      <c r="AV145" s="203">
        <v>2405</v>
      </c>
      <c r="AW145" s="203">
        <v>2464</v>
      </c>
      <c r="AX145" s="203">
        <v>2523</v>
      </c>
      <c r="AY145" s="203">
        <v>2293</v>
      </c>
      <c r="AZ145" s="203">
        <v>2335</v>
      </c>
      <c r="BA145" s="203">
        <v>2426</v>
      </c>
      <c r="BB145" s="203">
        <v>2468</v>
      </c>
      <c r="BC145" s="203">
        <v>2226</v>
      </c>
      <c r="BD145" s="203">
        <v>2237</v>
      </c>
      <c r="BE145" s="203">
        <v>2211.404</v>
      </c>
      <c r="BF145" s="203">
        <v>2175.5419999999999</v>
      </c>
      <c r="BG145" s="203">
        <v>2242.1060000000002</v>
      </c>
      <c r="BH145" s="203">
        <v>2311.5079999999998</v>
      </c>
      <c r="BI145" s="203"/>
      <c r="BJ145" s="203">
        <f>'[7]2 - IEA final energy map to UW '!BN167</f>
        <v>0</v>
      </c>
      <c r="BK145" s="203"/>
    </row>
    <row r="146" spans="2:103" s="199" customFormat="1" ht="15" x14ac:dyDescent="0.25">
      <c r="B146" s="204" t="s">
        <v>14</v>
      </c>
      <c r="C146" s="205" t="s">
        <v>424</v>
      </c>
      <c r="D146" s="205" t="s">
        <v>425</v>
      </c>
      <c r="E146" s="205"/>
      <c r="F146" s="202" t="s">
        <v>251</v>
      </c>
      <c r="G146" s="203">
        <v>4672</v>
      </c>
      <c r="H146" s="203">
        <v>4818</v>
      </c>
      <c r="I146" s="203">
        <v>4929</v>
      </c>
      <c r="J146" s="203">
        <v>5177</v>
      </c>
      <c r="K146" s="203">
        <v>5673</v>
      </c>
      <c r="L146" s="203">
        <v>5994</v>
      </c>
      <c r="M146" s="203">
        <v>6029</v>
      </c>
      <c r="N146" s="203">
        <v>6076</v>
      </c>
      <c r="O146" s="203">
        <v>6643</v>
      </c>
      <c r="P146" s="203">
        <v>7017</v>
      </c>
      <c r="Q146" s="203">
        <v>7196</v>
      </c>
      <c r="R146" s="203">
        <v>7147</v>
      </c>
      <c r="S146" s="203">
        <v>7115</v>
      </c>
      <c r="T146" s="203">
        <v>7848</v>
      </c>
      <c r="U146" s="203">
        <v>7471</v>
      </c>
      <c r="V146" s="203">
        <v>7301</v>
      </c>
      <c r="W146" s="203">
        <v>7851</v>
      </c>
      <c r="X146" s="203">
        <v>7912</v>
      </c>
      <c r="Y146" s="203">
        <v>8032</v>
      </c>
      <c r="Z146" s="203">
        <v>8284</v>
      </c>
      <c r="AA146" s="203">
        <v>7506</v>
      </c>
      <c r="AB146" s="203">
        <v>7222</v>
      </c>
      <c r="AC146" s="203">
        <v>6877</v>
      </c>
      <c r="AD146" s="203">
        <v>6840</v>
      </c>
      <c r="AE146" s="203">
        <v>7011</v>
      </c>
      <c r="AF146" s="203">
        <v>7144</v>
      </c>
      <c r="AG146" s="203">
        <v>7377</v>
      </c>
      <c r="AH146" s="203">
        <v>7690</v>
      </c>
      <c r="AI146" s="203">
        <v>8033</v>
      </c>
      <c r="AJ146" s="203">
        <v>8550</v>
      </c>
      <c r="AK146" s="203">
        <v>8877</v>
      </c>
      <c r="AL146" s="203">
        <v>8784</v>
      </c>
      <c r="AM146" s="203">
        <v>8422</v>
      </c>
      <c r="AN146" s="203">
        <v>8737</v>
      </c>
      <c r="AO146" s="203">
        <v>8543</v>
      </c>
      <c r="AP146" s="203">
        <v>9124</v>
      </c>
      <c r="AQ146" s="203">
        <v>9631</v>
      </c>
      <c r="AR146" s="203">
        <v>9686</v>
      </c>
      <c r="AS146" s="203">
        <v>9716</v>
      </c>
      <c r="AT146" s="203">
        <v>10050</v>
      </c>
      <c r="AU146" s="203">
        <v>10322</v>
      </c>
      <c r="AV146" s="203">
        <v>10102</v>
      </c>
      <c r="AW146" s="203">
        <v>10183</v>
      </c>
      <c r="AX146" s="203">
        <v>9872</v>
      </c>
      <c r="AY146" s="203">
        <v>9586</v>
      </c>
      <c r="AZ146" s="203">
        <v>9979</v>
      </c>
      <c r="BA146" s="203">
        <v>9882</v>
      </c>
      <c r="BB146" s="203">
        <v>9701</v>
      </c>
      <c r="BC146" s="203">
        <v>9818</v>
      </c>
      <c r="BD146" s="203">
        <v>8576</v>
      </c>
      <c r="BE146" s="203">
        <v>9000.2439999999988</v>
      </c>
      <c r="BF146" s="203">
        <v>8812.9359999999997</v>
      </c>
      <c r="BG146" s="203">
        <v>8453.7139999999999</v>
      </c>
      <c r="BH146" s="203">
        <v>8412.4339999999993</v>
      </c>
      <c r="BI146" s="203"/>
      <c r="BJ146" s="203">
        <f>'[7]2 - IEA final energy map to UW '!BN168</f>
        <v>0</v>
      </c>
      <c r="BK146" s="203"/>
      <c r="CQ146" s="206" t="s">
        <v>426</v>
      </c>
      <c r="CR146" s="207"/>
      <c r="CS146" s="206" t="s">
        <v>427</v>
      </c>
      <c r="CT146" s="207"/>
      <c r="CU146" s="207"/>
      <c r="CV146" s="207"/>
      <c r="CW146" s="207"/>
      <c r="CX146" s="207"/>
      <c r="CY146" s="207"/>
    </row>
    <row r="147" spans="2:103" s="199" customFormat="1" ht="15" x14ac:dyDescent="0.25">
      <c r="B147" s="204" t="s">
        <v>14</v>
      </c>
      <c r="C147" s="208" t="s">
        <v>428</v>
      </c>
      <c r="D147" s="205" t="s">
        <v>429</v>
      </c>
      <c r="E147" s="205"/>
      <c r="F147" s="202" t="s">
        <v>251</v>
      </c>
      <c r="G147" s="203">
        <v>194</v>
      </c>
      <c r="H147" s="203">
        <v>199</v>
      </c>
      <c r="I147" s="203">
        <v>208</v>
      </c>
      <c r="J147" s="203">
        <v>208</v>
      </c>
      <c r="K147" s="203">
        <v>203</v>
      </c>
      <c r="L147" s="203">
        <v>203</v>
      </c>
      <c r="M147" s="203">
        <v>213</v>
      </c>
      <c r="N147" s="203">
        <v>223</v>
      </c>
      <c r="O147" s="203">
        <v>227</v>
      </c>
      <c r="P147" s="203">
        <v>233</v>
      </c>
      <c r="Q147" s="203">
        <v>235</v>
      </c>
      <c r="R147" s="203">
        <v>238</v>
      </c>
      <c r="S147" s="203">
        <v>229</v>
      </c>
      <c r="T147" s="203">
        <v>225</v>
      </c>
      <c r="U147" s="203">
        <v>233</v>
      </c>
      <c r="V147" s="203">
        <v>249</v>
      </c>
      <c r="W147" s="203">
        <v>247</v>
      </c>
      <c r="X147" s="203">
        <v>252</v>
      </c>
      <c r="Y147" s="203">
        <v>256</v>
      </c>
      <c r="Z147" s="203">
        <v>255</v>
      </c>
      <c r="AA147" s="203">
        <v>261</v>
      </c>
      <c r="AB147" s="203">
        <v>260</v>
      </c>
      <c r="AC147" s="203">
        <v>230</v>
      </c>
      <c r="AD147" s="203">
        <v>246</v>
      </c>
      <c r="AE147" s="203">
        <v>248</v>
      </c>
      <c r="AF147" s="203">
        <v>254</v>
      </c>
      <c r="AG147" s="203">
        <v>258</v>
      </c>
      <c r="AH147" s="203">
        <v>264</v>
      </c>
      <c r="AI147" s="203">
        <v>281</v>
      </c>
      <c r="AJ147" s="203">
        <v>272</v>
      </c>
      <c r="AK147" s="209">
        <v>280</v>
      </c>
      <c r="AL147" s="209">
        <v>285</v>
      </c>
      <c r="AM147" s="209">
        <v>290</v>
      </c>
      <c r="AN147" s="209">
        <v>295</v>
      </c>
      <c r="AO147" s="209">
        <v>300</v>
      </c>
      <c r="AP147" s="209">
        <v>305</v>
      </c>
      <c r="AQ147" s="209">
        <v>310</v>
      </c>
      <c r="AR147" s="209">
        <v>315</v>
      </c>
      <c r="AS147" s="209">
        <v>320</v>
      </c>
      <c r="AT147" s="209">
        <v>325</v>
      </c>
      <c r="AU147" s="209">
        <v>330</v>
      </c>
      <c r="AV147" s="209">
        <v>335</v>
      </c>
      <c r="AW147" s="209">
        <v>340</v>
      </c>
      <c r="AX147" s="209">
        <v>345</v>
      </c>
      <c r="AY147" s="209">
        <v>347</v>
      </c>
      <c r="AZ147" s="209">
        <v>347</v>
      </c>
      <c r="BA147" s="209">
        <v>343</v>
      </c>
      <c r="BB147" s="209">
        <v>339</v>
      </c>
      <c r="BC147" s="209">
        <v>338</v>
      </c>
      <c r="BD147" s="209">
        <v>346</v>
      </c>
      <c r="BE147" s="209">
        <v>364.03800000000001</v>
      </c>
      <c r="BF147" s="209">
        <v>363.952</v>
      </c>
      <c r="BG147" s="209">
        <v>364.29599999999999</v>
      </c>
      <c r="BH147" s="209">
        <v>364.21</v>
      </c>
      <c r="BI147" s="209"/>
      <c r="BJ147" s="209">
        <f>'[7]2 - IEA final energy map to UW '!BN169</f>
        <v>0</v>
      </c>
      <c r="BK147" s="203"/>
    </row>
    <row r="148" spans="2:103" s="199" customFormat="1" ht="15.75" x14ac:dyDescent="0.25">
      <c r="B148" s="204" t="s">
        <v>14</v>
      </c>
      <c r="C148" s="208" t="s">
        <v>430</v>
      </c>
      <c r="D148" s="205" t="s">
        <v>431</v>
      </c>
      <c r="E148" s="205"/>
      <c r="F148" s="202" t="s">
        <v>251</v>
      </c>
      <c r="G148" s="203">
        <v>2896</v>
      </c>
      <c r="H148" s="203">
        <v>3289</v>
      </c>
      <c r="I148" s="203">
        <v>3929</v>
      </c>
      <c r="J148" s="203">
        <v>4498</v>
      </c>
      <c r="K148" s="203">
        <v>4504</v>
      </c>
      <c r="L148" s="203">
        <v>4924</v>
      </c>
      <c r="M148" s="203">
        <v>5144</v>
      </c>
      <c r="N148" s="203">
        <v>5362</v>
      </c>
      <c r="O148" s="203">
        <v>5732</v>
      </c>
      <c r="P148" s="203">
        <v>6208</v>
      </c>
      <c r="Q148" s="203">
        <v>6640</v>
      </c>
      <c r="R148" s="203">
        <v>6938</v>
      </c>
      <c r="S148" s="203">
        <v>7472</v>
      </c>
      <c r="T148" s="203">
        <v>7852</v>
      </c>
      <c r="U148" s="203">
        <v>7966</v>
      </c>
      <c r="V148" s="203">
        <v>7672</v>
      </c>
      <c r="W148" s="203">
        <v>7320</v>
      </c>
      <c r="X148" s="203">
        <v>7388</v>
      </c>
      <c r="Y148" s="203">
        <v>7379</v>
      </c>
      <c r="Z148" s="203">
        <v>7712</v>
      </c>
      <c r="AA148" s="203">
        <v>7405</v>
      </c>
      <c r="AB148" s="203">
        <v>7262</v>
      </c>
      <c r="AC148" s="203">
        <v>7120</v>
      </c>
      <c r="AD148" s="203">
        <v>7134</v>
      </c>
      <c r="AE148" s="203">
        <v>7215</v>
      </c>
      <c r="AF148" s="203">
        <v>7588</v>
      </c>
      <c r="AG148" s="203">
        <v>7897</v>
      </c>
      <c r="AH148" s="203">
        <v>8020</v>
      </c>
      <c r="AI148" s="203">
        <v>7943</v>
      </c>
      <c r="AJ148" s="203">
        <v>7935</v>
      </c>
      <c r="AK148" s="203">
        <v>8066</v>
      </c>
      <c r="AL148" s="203">
        <v>8436</v>
      </c>
      <c r="AM148" s="203">
        <v>8555</v>
      </c>
      <c r="AN148" s="203">
        <v>8639</v>
      </c>
      <c r="AO148" s="203">
        <v>8721</v>
      </c>
      <c r="AP148" s="203">
        <v>8790</v>
      </c>
      <c r="AQ148" s="203">
        <v>9246</v>
      </c>
      <c r="AR148" s="203">
        <v>8983</v>
      </c>
      <c r="AS148" s="203">
        <v>9409</v>
      </c>
      <c r="AT148" s="203">
        <v>9486</v>
      </c>
      <c r="AU148" s="203">
        <v>9618</v>
      </c>
      <c r="AV148" s="203">
        <v>9919</v>
      </c>
      <c r="AW148" s="203">
        <v>9850</v>
      </c>
      <c r="AX148" s="203">
        <v>10578</v>
      </c>
      <c r="AY148" s="203">
        <v>10681</v>
      </c>
      <c r="AZ148" s="203">
        <v>10811</v>
      </c>
      <c r="BA148" s="203">
        <v>10725</v>
      </c>
      <c r="BB148" s="203">
        <v>10585</v>
      </c>
      <c r="BC148" s="203">
        <v>10303</v>
      </c>
      <c r="BD148" s="203">
        <v>10195</v>
      </c>
      <c r="BE148" s="203">
        <v>10219.638000000001</v>
      </c>
      <c r="BF148" s="203">
        <v>9596.8259999999991</v>
      </c>
      <c r="BG148" s="203">
        <v>9861.3619999999992</v>
      </c>
      <c r="BH148" s="203">
        <v>9756.27</v>
      </c>
      <c r="BI148" s="203"/>
      <c r="BJ148" s="203">
        <f>'[7]2 - IEA final energy map to UW '!BN170</f>
        <v>0</v>
      </c>
      <c r="BK148" s="203"/>
      <c r="BL148" s="210" t="s">
        <v>432</v>
      </c>
      <c r="CF148" s="210" t="s">
        <v>433</v>
      </c>
      <c r="CQ148" s="211" t="s">
        <v>434</v>
      </c>
      <c r="CR148" s="212"/>
      <c r="CS148" s="212"/>
      <c r="CT148" s="212"/>
      <c r="CU148" s="212"/>
      <c r="CV148" s="212"/>
      <c r="CW148" s="212"/>
      <c r="CX148" s="212"/>
      <c r="CY148" s="212"/>
    </row>
    <row r="149" spans="2:103" s="199" customFormat="1" ht="15.75" thickBot="1" x14ac:dyDescent="0.3">
      <c r="B149" s="204" t="s">
        <v>14</v>
      </c>
      <c r="C149" s="208" t="s">
        <v>435</v>
      </c>
      <c r="D149" s="205" t="s">
        <v>436</v>
      </c>
      <c r="E149" s="205"/>
      <c r="F149" s="202" t="s">
        <v>251</v>
      </c>
      <c r="G149" s="203">
        <v>1496</v>
      </c>
      <c r="H149" s="203">
        <v>1597</v>
      </c>
      <c r="I149" s="203">
        <v>1846</v>
      </c>
      <c r="J149" s="203">
        <v>2030</v>
      </c>
      <c r="K149" s="203">
        <v>2140</v>
      </c>
      <c r="L149" s="203">
        <v>2337</v>
      </c>
      <c r="M149" s="203">
        <v>2556</v>
      </c>
      <c r="N149" s="203">
        <v>2708</v>
      </c>
      <c r="O149" s="203">
        <v>2843</v>
      </c>
      <c r="P149" s="203">
        <v>3079</v>
      </c>
      <c r="Q149" s="203">
        <v>3242</v>
      </c>
      <c r="R149" s="203">
        <v>3366</v>
      </c>
      <c r="S149" s="203">
        <v>3479</v>
      </c>
      <c r="T149" s="203">
        <v>3779</v>
      </c>
      <c r="U149" s="203">
        <v>3482</v>
      </c>
      <c r="V149" s="203">
        <v>3774</v>
      </c>
      <c r="W149" s="203">
        <v>3903</v>
      </c>
      <c r="X149" s="203">
        <v>4112</v>
      </c>
      <c r="Y149" s="203">
        <v>4341</v>
      </c>
      <c r="Z149" s="203">
        <v>4603</v>
      </c>
      <c r="AA149" s="203">
        <v>4635</v>
      </c>
      <c r="AB149" s="203">
        <v>4698</v>
      </c>
      <c r="AC149" s="203">
        <v>4772</v>
      </c>
      <c r="AD149" s="203">
        <v>5027</v>
      </c>
      <c r="AE149" s="203">
        <v>5001</v>
      </c>
      <c r="AF149" s="203">
        <v>5359</v>
      </c>
      <c r="AG149" s="203">
        <v>5466</v>
      </c>
      <c r="AH149" s="203">
        <v>5716</v>
      </c>
      <c r="AI149" s="203">
        <v>6202</v>
      </c>
      <c r="AJ149" s="203">
        <v>6156</v>
      </c>
      <c r="AK149" s="203">
        <v>6095</v>
      </c>
      <c r="AL149" s="203">
        <v>6378</v>
      </c>
      <c r="AM149" s="203">
        <v>6665</v>
      </c>
      <c r="AN149" s="203">
        <v>6662</v>
      </c>
      <c r="AO149" s="203">
        <v>6621</v>
      </c>
      <c r="AP149" s="203">
        <v>6875</v>
      </c>
      <c r="AQ149" s="203">
        <v>7168</v>
      </c>
      <c r="AR149" s="203">
        <v>7533</v>
      </c>
      <c r="AS149" s="203">
        <v>7441</v>
      </c>
      <c r="AT149" s="203">
        <v>7628</v>
      </c>
      <c r="AU149" s="203">
        <v>7782</v>
      </c>
      <c r="AV149" s="203">
        <v>8008</v>
      </c>
      <c r="AW149" s="203">
        <v>8051</v>
      </c>
      <c r="AX149" s="203">
        <v>7888</v>
      </c>
      <c r="AY149" s="196">
        <v>9714.6029559308627</v>
      </c>
      <c r="AZ149" s="196">
        <v>10050.144680727797</v>
      </c>
      <c r="BA149" s="196">
        <v>9930.1868117542072</v>
      </c>
      <c r="BB149" s="196">
        <v>9930.5018789840142</v>
      </c>
      <c r="BC149" s="196">
        <v>10080.715508235111</v>
      </c>
      <c r="BD149" s="196">
        <v>9730.3592808735903</v>
      </c>
      <c r="BE149" s="196">
        <v>9853.2579749970355</v>
      </c>
      <c r="BF149" s="196">
        <v>9596.7604116546954</v>
      </c>
      <c r="BG149" s="196">
        <v>9592.2706001603619</v>
      </c>
      <c r="BH149" s="196">
        <v>9615.5757245279747</v>
      </c>
      <c r="BI149" s="196"/>
      <c r="BJ149" s="196">
        <f>'[7]2 - IEA final energy map to UW '!BN171+BG139</f>
        <v>0</v>
      </c>
      <c r="BK149" s="203"/>
      <c r="BV149" s="210" t="s">
        <v>437</v>
      </c>
      <c r="CQ149" s="213" t="s">
        <v>438</v>
      </c>
      <c r="CR149" s="214"/>
      <c r="CS149" s="215"/>
      <c r="CT149" s="215"/>
      <c r="CU149" s="215"/>
      <c r="CV149" s="215"/>
      <c r="CW149" s="215"/>
      <c r="CX149" s="215"/>
      <c r="CY149" s="216" t="s">
        <v>439</v>
      </c>
    </row>
    <row r="150" spans="2:103" s="199" customFormat="1" ht="16.5" thickTop="1" x14ac:dyDescent="0.25">
      <c r="B150" s="204" t="s">
        <v>14</v>
      </c>
      <c r="C150" s="208" t="s">
        <v>440</v>
      </c>
      <c r="D150" s="205" t="s">
        <v>441</v>
      </c>
      <c r="E150" s="205"/>
      <c r="F150" s="202" t="s">
        <v>251</v>
      </c>
      <c r="G150" s="203">
        <v>181</v>
      </c>
      <c r="H150" s="203">
        <v>197</v>
      </c>
      <c r="I150" s="203">
        <v>223</v>
      </c>
      <c r="J150" s="203">
        <v>248</v>
      </c>
      <c r="K150" s="203">
        <v>243</v>
      </c>
      <c r="L150" s="203">
        <v>267</v>
      </c>
      <c r="M150" s="203">
        <v>272</v>
      </c>
      <c r="N150" s="203">
        <v>276</v>
      </c>
      <c r="O150" s="203">
        <v>297</v>
      </c>
      <c r="P150" s="203">
        <v>309</v>
      </c>
      <c r="Q150" s="203">
        <v>312</v>
      </c>
      <c r="R150" s="203">
        <v>320</v>
      </c>
      <c r="S150" s="203">
        <v>330</v>
      </c>
      <c r="T150" s="203">
        <v>340</v>
      </c>
      <c r="U150" s="203">
        <v>339</v>
      </c>
      <c r="V150" s="203">
        <v>314</v>
      </c>
      <c r="W150" s="203">
        <v>312</v>
      </c>
      <c r="X150" s="203">
        <v>341</v>
      </c>
      <c r="Y150" s="203">
        <v>346</v>
      </c>
      <c r="Z150" s="203">
        <v>354</v>
      </c>
      <c r="AA150" s="203">
        <v>344</v>
      </c>
      <c r="AB150" s="203">
        <v>325</v>
      </c>
      <c r="AC150" s="203">
        <v>330</v>
      </c>
      <c r="AD150" s="203">
        <v>321</v>
      </c>
      <c r="AE150" s="203">
        <v>321</v>
      </c>
      <c r="AF150" s="203">
        <v>348</v>
      </c>
      <c r="AG150" s="203">
        <v>345</v>
      </c>
      <c r="AH150" s="203">
        <v>353</v>
      </c>
      <c r="AI150" s="203">
        <v>352</v>
      </c>
      <c r="AJ150" s="203">
        <v>341</v>
      </c>
      <c r="AK150" s="203">
        <v>331</v>
      </c>
      <c r="AL150" s="203">
        <v>339</v>
      </c>
      <c r="AM150" s="203">
        <v>331</v>
      </c>
      <c r="AN150" s="203">
        <v>337</v>
      </c>
      <c r="AO150" s="203">
        <v>329</v>
      </c>
      <c r="AP150" s="203">
        <v>326</v>
      </c>
      <c r="AQ150" s="203">
        <v>329</v>
      </c>
      <c r="AR150" s="203">
        <v>328</v>
      </c>
      <c r="AS150" s="203">
        <v>348</v>
      </c>
      <c r="AT150" s="203">
        <v>359</v>
      </c>
      <c r="AU150" s="203">
        <v>375</v>
      </c>
      <c r="AV150" s="203">
        <v>353</v>
      </c>
      <c r="AW150" s="203">
        <v>356</v>
      </c>
      <c r="AX150" s="203">
        <v>344</v>
      </c>
      <c r="AY150" s="203">
        <v>348</v>
      </c>
      <c r="AZ150" s="203">
        <v>344</v>
      </c>
      <c r="BA150" s="203">
        <v>345</v>
      </c>
      <c r="BB150" s="203">
        <v>349</v>
      </c>
      <c r="BC150" s="203">
        <v>350</v>
      </c>
      <c r="BD150" s="203">
        <v>327</v>
      </c>
      <c r="BE150" s="203">
        <v>346.49400000000003</v>
      </c>
      <c r="BF150" s="203">
        <v>339.52800000000002</v>
      </c>
      <c r="BG150" s="203">
        <v>332.90600000000001</v>
      </c>
      <c r="BH150" s="203">
        <v>333.16399999999999</v>
      </c>
      <c r="BI150" s="203"/>
      <c r="BJ150" s="203">
        <f>'[7]2 - IEA final energy map to UW '!BN172</f>
        <v>0</v>
      </c>
      <c r="BK150" s="203"/>
      <c r="BL150" s="217" t="s">
        <v>442</v>
      </c>
      <c r="BM150" s="218"/>
      <c r="BN150" s="218"/>
      <c r="BO150" s="218"/>
      <c r="BP150" s="218"/>
      <c r="BQ150" s="218"/>
      <c r="BR150" s="218"/>
      <c r="BS150" s="218"/>
      <c r="BT150" s="218"/>
      <c r="BV150" s="164" t="s">
        <v>443</v>
      </c>
      <c r="BW150" s="16"/>
      <c r="BX150" s="16"/>
      <c r="BY150" s="16"/>
      <c r="BZ150" s="16"/>
      <c r="CA150" s="16"/>
      <c r="CB150" s="16"/>
      <c r="CF150" s="164" t="s">
        <v>444</v>
      </c>
      <c r="CG150" s="16"/>
      <c r="CH150" s="16"/>
      <c r="CI150" s="16"/>
      <c r="CJ150" s="16"/>
      <c r="CK150" s="16"/>
      <c r="CL150" s="16"/>
      <c r="CQ150" s="219" t="s">
        <v>445</v>
      </c>
      <c r="CR150" s="220" t="s">
        <v>446</v>
      </c>
      <c r="CS150" s="221" t="s">
        <v>396</v>
      </c>
      <c r="CT150" s="221" t="s">
        <v>447</v>
      </c>
      <c r="CU150" s="221" t="s">
        <v>448</v>
      </c>
      <c r="CV150" s="222" t="s">
        <v>14</v>
      </c>
      <c r="CW150" s="221" t="s">
        <v>449</v>
      </c>
      <c r="CX150" s="221" t="s">
        <v>450</v>
      </c>
      <c r="CY150" s="221" t="s">
        <v>255</v>
      </c>
    </row>
    <row r="151" spans="2:103" s="199" customFormat="1" ht="15.75" thickBot="1" x14ac:dyDescent="0.3">
      <c r="B151" s="223"/>
      <c r="C151" s="224" t="s">
        <v>451</v>
      </c>
      <c r="D151" s="225"/>
      <c r="E151" s="225"/>
      <c r="F151" s="202" t="s">
        <v>251</v>
      </c>
      <c r="G151" s="226">
        <f>SUM(G145:G150)</f>
        <v>10871</v>
      </c>
      <c r="H151" s="226">
        <f t="shared" ref="H151:BD151" si="44">SUM(H145:H150)</f>
        <v>11596</v>
      </c>
      <c r="I151" s="226">
        <f t="shared" si="44"/>
        <v>12720</v>
      </c>
      <c r="J151" s="226">
        <f t="shared" si="44"/>
        <v>13819</v>
      </c>
      <c r="K151" s="226">
        <f t="shared" si="44"/>
        <v>14487</v>
      </c>
      <c r="L151" s="226">
        <f t="shared" si="44"/>
        <v>15525</v>
      </c>
      <c r="M151" s="226">
        <f t="shared" si="44"/>
        <v>16055</v>
      </c>
      <c r="N151" s="226">
        <f t="shared" si="44"/>
        <v>16497</v>
      </c>
      <c r="O151" s="226">
        <f t="shared" si="44"/>
        <v>17788</v>
      </c>
      <c r="P151" s="226">
        <f t="shared" si="44"/>
        <v>19002</v>
      </c>
      <c r="Q151" s="226">
        <f t="shared" si="44"/>
        <v>19846</v>
      </c>
      <c r="R151" s="226">
        <f t="shared" si="44"/>
        <v>20372</v>
      </c>
      <c r="S151" s="226">
        <f t="shared" si="44"/>
        <v>21011</v>
      </c>
      <c r="T151" s="226">
        <f t="shared" si="44"/>
        <v>22518</v>
      </c>
      <c r="U151" s="226">
        <f t="shared" si="44"/>
        <v>21862</v>
      </c>
      <c r="V151" s="226">
        <f t="shared" si="44"/>
        <v>21619</v>
      </c>
      <c r="W151" s="226">
        <f t="shared" si="44"/>
        <v>22053</v>
      </c>
      <c r="X151" s="226">
        <f t="shared" si="44"/>
        <v>22445</v>
      </c>
      <c r="Y151" s="226">
        <f t="shared" si="44"/>
        <v>22753</v>
      </c>
      <c r="Z151" s="226">
        <f t="shared" si="44"/>
        <v>23707</v>
      </c>
      <c r="AA151" s="226">
        <f t="shared" si="44"/>
        <v>22576</v>
      </c>
      <c r="AB151" s="226">
        <f t="shared" si="44"/>
        <v>22063</v>
      </c>
      <c r="AC151" s="226">
        <f t="shared" si="44"/>
        <v>21603</v>
      </c>
      <c r="AD151" s="226">
        <f t="shared" si="44"/>
        <v>21875</v>
      </c>
      <c r="AE151" s="226">
        <f t="shared" si="44"/>
        <v>22132</v>
      </c>
      <c r="AF151" s="226">
        <f t="shared" si="44"/>
        <v>23232</v>
      </c>
      <c r="AG151" s="226">
        <f t="shared" si="44"/>
        <v>23953</v>
      </c>
      <c r="AH151" s="226">
        <f t="shared" si="44"/>
        <v>24645</v>
      </c>
      <c r="AI151" s="226">
        <f t="shared" si="44"/>
        <v>25436</v>
      </c>
      <c r="AJ151" s="226">
        <f t="shared" si="44"/>
        <v>25827</v>
      </c>
      <c r="AK151" s="226">
        <f t="shared" si="44"/>
        <v>26248</v>
      </c>
      <c r="AL151" s="226">
        <f t="shared" si="44"/>
        <v>26844</v>
      </c>
      <c r="AM151" s="226">
        <f t="shared" si="44"/>
        <v>26911</v>
      </c>
      <c r="AN151" s="226">
        <f t="shared" si="44"/>
        <v>27200</v>
      </c>
      <c r="AO151" s="226">
        <f t="shared" si="44"/>
        <v>26717</v>
      </c>
      <c r="AP151" s="226">
        <f t="shared" si="44"/>
        <v>27762</v>
      </c>
      <c r="AQ151" s="226">
        <f t="shared" si="44"/>
        <v>29036</v>
      </c>
      <c r="AR151" s="226">
        <f t="shared" si="44"/>
        <v>29203</v>
      </c>
      <c r="AS151" s="226">
        <f t="shared" si="44"/>
        <v>29647</v>
      </c>
      <c r="AT151" s="226">
        <f t="shared" si="44"/>
        <v>30161</v>
      </c>
      <c r="AU151" s="226">
        <f t="shared" si="44"/>
        <v>30832</v>
      </c>
      <c r="AV151" s="226">
        <f t="shared" si="44"/>
        <v>31122</v>
      </c>
      <c r="AW151" s="226">
        <f t="shared" si="44"/>
        <v>31244</v>
      </c>
      <c r="AX151" s="226">
        <f t="shared" si="44"/>
        <v>31550</v>
      </c>
      <c r="AY151" s="226">
        <f t="shared" si="44"/>
        <v>32969.602955930866</v>
      </c>
      <c r="AZ151" s="226">
        <f t="shared" si="44"/>
        <v>33866.144680727797</v>
      </c>
      <c r="BA151" s="226">
        <f t="shared" si="44"/>
        <v>33651.186811754204</v>
      </c>
      <c r="BB151" s="226">
        <f t="shared" si="44"/>
        <v>33372.501878984011</v>
      </c>
      <c r="BC151" s="226">
        <f t="shared" si="44"/>
        <v>33115.715508235109</v>
      </c>
      <c r="BD151" s="226">
        <f t="shared" si="44"/>
        <v>31411.359280873592</v>
      </c>
      <c r="BE151" s="226">
        <f>SUM(BE145:BE150)</f>
        <v>31995.075974997035</v>
      </c>
      <c r="BF151" s="226">
        <f>SUM(BF145:BF150)</f>
        <v>30885.544411654693</v>
      </c>
      <c r="BG151" s="226">
        <f>SUM(BG145:BG150)</f>
        <v>30846.65460016036</v>
      </c>
      <c r="BH151" s="226">
        <f>SUM(BH145:BH150)</f>
        <v>30793.161724527974</v>
      </c>
      <c r="BI151" s="226"/>
      <c r="BJ151" s="226">
        <f>SUM(BJ145:BJ150)</f>
        <v>0</v>
      </c>
      <c r="BK151" s="203"/>
      <c r="BL151" s="227" t="s">
        <v>438</v>
      </c>
      <c r="BM151" s="228"/>
      <c r="BN151" s="228"/>
      <c r="BO151" s="228"/>
      <c r="BP151" s="228"/>
      <c r="BQ151" s="228"/>
      <c r="BR151" s="228"/>
      <c r="BS151" s="228"/>
      <c r="BT151" s="229" t="s">
        <v>362</v>
      </c>
      <c r="BV151" s="230"/>
      <c r="BW151" s="231"/>
      <c r="BX151" s="231"/>
      <c r="BY151" s="231"/>
      <c r="BZ151" s="231"/>
      <c r="CA151" s="231"/>
      <c r="CB151" s="232" t="s">
        <v>362</v>
      </c>
      <c r="CF151" s="230"/>
      <c r="CG151" s="233"/>
      <c r="CH151" s="233"/>
      <c r="CI151" s="233"/>
      <c r="CJ151" s="233"/>
      <c r="CK151" s="233"/>
      <c r="CL151" s="234" t="s">
        <v>362</v>
      </c>
      <c r="CQ151" s="235"/>
      <c r="CR151" s="215"/>
      <c r="CS151" s="216"/>
      <c r="CT151" s="216"/>
      <c r="CU151" s="216"/>
      <c r="CV151" s="236"/>
      <c r="CW151" s="216"/>
      <c r="CX151" s="216"/>
      <c r="CY151" s="216"/>
    </row>
    <row r="152" spans="2:103" ht="15.75" thickTop="1" thickBot="1" x14ac:dyDescent="0.25">
      <c r="E152" s="10" t="s">
        <v>452</v>
      </c>
      <c r="BD152" s="237" t="s">
        <v>453</v>
      </c>
      <c r="BE152" s="237"/>
      <c r="BF152" s="237"/>
      <c r="BG152" s="237"/>
      <c r="BH152" s="237"/>
      <c r="BI152" s="237"/>
      <c r="BJ152" s="237"/>
      <c r="BK152" s="237"/>
      <c r="BL152" s="238" t="s">
        <v>445</v>
      </c>
      <c r="BM152" s="239" t="s">
        <v>446</v>
      </c>
      <c r="BN152" s="240" t="s">
        <v>396</v>
      </c>
      <c r="BO152" s="240" t="s">
        <v>447</v>
      </c>
      <c r="BP152" s="240" t="s">
        <v>448</v>
      </c>
      <c r="BQ152" s="241" t="s">
        <v>14</v>
      </c>
      <c r="BR152" s="240" t="s">
        <v>454</v>
      </c>
      <c r="BS152" s="240" t="s">
        <v>455</v>
      </c>
      <c r="BT152" s="240" t="s">
        <v>255</v>
      </c>
      <c r="BV152" s="242" t="s">
        <v>445</v>
      </c>
      <c r="BW152" s="243" t="s">
        <v>446</v>
      </c>
      <c r="BX152" s="244" t="s">
        <v>396</v>
      </c>
      <c r="BY152" s="244" t="s">
        <v>447</v>
      </c>
      <c r="BZ152" s="244" t="s">
        <v>448</v>
      </c>
      <c r="CA152" s="245" t="s">
        <v>14</v>
      </c>
      <c r="CB152" s="244" t="s">
        <v>255</v>
      </c>
      <c r="CF152" s="242" t="s">
        <v>445</v>
      </c>
      <c r="CG152" s="246" t="s">
        <v>446</v>
      </c>
      <c r="CH152" s="247" t="s">
        <v>396</v>
      </c>
      <c r="CI152" s="247" t="s">
        <v>447</v>
      </c>
      <c r="CJ152" s="247" t="s">
        <v>448</v>
      </c>
      <c r="CK152" s="248" t="s">
        <v>14</v>
      </c>
      <c r="CL152" s="247" t="s">
        <v>255</v>
      </c>
      <c r="CQ152" s="249"/>
      <c r="CR152" s="249"/>
      <c r="CS152" s="250"/>
      <c r="CT152" s="250"/>
      <c r="CU152" s="250"/>
      <c r="CV152" s="251"/>
      <c r="CW152" s="250"/>
      <c r="CX152" s="250"/>
      <c r="CY152" s="250"/>
    </row>
    <row r="153" spans="2:103" s="15" customFormat="1" ht="18.75" thickBot="1" x14ac:dyDescent="0.3">
      <c r="D153" s="252" t="s">
        <v>456</v>
      </c>
      <c r="E153" s="253"/>
      <c r="F153" s="252"/>
      <c r="G153" s="15">
        <v>1960</v>
      </c>
      <c r="H153" s="15">
        <v>1961</v>
      </c>
      <c r="I153" s="15">
        <v>1962</v>
      </c>
      <c r="J153" s="15">
        <v>1963</v>
      </c>
      <c r="K153" s="15">
        <v>1964</v>
      </c>
      <c r="L153" s="15">
        <v>1965</v>
      </c>
      <c r="M153" s="15">
        <v>1966</v>
      </c>
      <c r="N153" s="15">
        <v>1967</v>
      </c>
      <c r="O153" s="15">
        <v>1968</v>
      </c>
      <c r="P153" s="15">
        <v>1969</v>
      </c>
      <c r="Q153" s="15">
        <v>1970</v>
      </c>
      <c r="R153" s="15">
        <v>1971</v>
      </c>
      <c r="S153" s="15">
        <v>1972</v>
      </c>
      <c r="T153" s="15">
        <v>1973</v>
      </c>
      <c r="U153" s="15">
        <v>1974</v>
      </c>
      <c r="V153" s="15">
        <v>1975</v>
      </c>
      <c r="W153" s="15">
        <v>1976</v>
      </c>
      <c r="X153" s="15">
        <v>1977</v>
      </c>
      <c r="Y153" s="15">
        <v>1978</v>
      </c>
      <c r="Z153" s="15">
        <v>1979</v>
      </c>
      <c r="AA153" s="15">
        <v>1980</v>
      </c>
      <c r="AB153" s="15">
        <v>1981</v>
      </c>
      <c r="AC153" s="15">
        <v>1982</v>
      </c>
      <c r="AD153" s="15">
        <v>1983</v>
      </c>
      <c r="AE153" s="15">
        <v>1984</v>
      </c>
      <c r="AF153" s="15">
        <v>1985</v>
      </c>
      <c r="AG153" s="15">
        <v>1986</v>
      </c>
      <c r="AH153" s="15">
        <v>1987</v>
      </c>
      <c r="AI153" s="15">
        <v>1988</v>
      </c>
      <c r="AJ153" s="15">
        <v>1989</v>
      </c>
      <c r="AK153" s="15">
        <v>1990</v>
      </c>
      <c r="AL153" s="15">
        <v>1991</v>
      </c>
      <c r="AM153" s="15">
        <v>1992</v>
      </c>
      <c r="AN153" s="15">
        <v>1993</v>
      </c>
      <c r="AO153" s="15">
        <v>1994</v>
      </c>
      <c r="AP153" s="15">
        <v>1995</v>
      </c>
      <c r="AQ153" s="15">
        <v>1996</v>
      </c>
      <c r="AR153" s="15">
        <v>1997</v>
      </c>
      <c r="AS153" s="15">
        <v>1998</v>
      </c>
      <c r="AT153" s="15">
        <v>1999</v>
      </c>
      <c r="AU153" s="15">
        <v>2000</v>
      </c>
      <c r="AV153" s="15">
        <v>2001</v>
      </c>
      <c r="AW153" s="15">
        <v>2002</v>
      </c>
      <c r="AX153" s="15">
        <v>2003</v>
      </c>
      <c r="AY153" s="15">
        <v>2004</v>
      </c>
      <c r="AZ153" s="15">
        <v>2005</v>
      </c>
      <c r="BA153" s="15">
        <v>2006</v>
      </c>
      <c r="BB153" s="15">
        <v>2007</v>
      </c>
      <c r="BC153" s="15">
        <v>2008</v>
      </c>
      <c r="BD153" s="15">
        <v>2009</v>
      </c>
      <c r="BE153" s="15">
        <v>2010</v>
      </c>
      <c r="BF153" s="15">
        <v>2011</v>
      </c>
      <c r="BG153" s="15">
        <v>2012</v>
      </c>
      <c r="BH153" s="15">
        <v>2013</v>
      </c>
      <c r="BJ153" s="15">
        <v>2015</v>
      </c>
      <c r="BL153" s="254" t="s">
        <v>457</v>
      </c>
      <c r="BM153" s="255" t="s">
        <v>458</v>
      </c>
      <c r="BN153" s="256">
        <v>26924.062101508207</v>
      </c>
      <c r="BO153" s="256">
        <v>2951.255452082084</v>
      </c>
      <c r="BP153" s="256">
        <v>745.39605680678267</v>
      </c>
      <c r="BQ153" s="256">
        <v>2525.8248703985182</v>
      </c>
      <c r="BR153" s="256">
        <v>51.934651762682712</v>
      </c>
      <c r="BS153" s="256">
        <v>510.05538511278553</v>
      </c>
      <c r="BT153" s="256">
        <v>33708.52851767106</v>
      </c>
      <c r="BV153" s="16" t="s">
        <v>457</v>
      </c>
      <c r="BW153" s="257" t="s">
        <v>458</v>
      </c>
      <c r="BX153" s="258">
        <v>21641.491713189855</v>
      </c>
      <c r="BY153" s="258">
        <v>2468.0444535680258</v>
      </c>
      <c r="BZ153" s="258">
        <v>676.82681424660711</v>
      </c>
      <c r="CA153" s="259">
        <v>1431.5345009939556</v>
      </c>
      <c r="CB153" s="258">
        <v>26217.897481998443</v>
      </c>
      <c r="CF153" s="16" t="s">
        <v>457</v>
      </c>
      <c r="CG153" s="260" t="s">
        <v>458</v>
      </c>
      <c r="CH153" s="261">
        <v>21887.45690350997</v>
      </c>
      <c r="CI153" s="261">
        <v>2305.1619977509208</v>
      </c>
      <c r="CJ153" s="261">
        <v>595.81632086462969</v>
      </c>
      <c r="CK153" s="262">
        <v>1455.4869933391155</v>
      </c>
      <c r="CL153" s="261">
        <v>26243.922215464638</v>
      </c>
      <c r="CQ153" s="235"/>
      <c r="CR153" s="263"/>
      <c r="CS153" s="720">
        <v>2013</v>
      </c>
      <c r="CT153" s="721"/>
      <c r="CU153" s="721"/>
      <c r="CV153" s="721"/>
      <c r="CW153" s="721"/>
      <c r="CX153" s="721"/>
      <c r="CY153" s="722"/>
    </row>
    <row r="154" spans="2:103" x14ac:dyDescent="0.2">
      <c r="D154" s="16" t="s">
        <v>459</v>
      </c>
      <c r="E154" s="10" t="s">
        <v>460</v>
      </c>
      <c r="F154" s="16" t="s">
        <v>461</v>
      </c>
      <c r="G154" s="264">
        <v>1.4434273986320885</v>
      </c>
      <c r="H154" s="264">
        <v>1.5536831077613384</v>
      </c>
      <c r="I154" s="264">
        <v>1.669006687001465</v>
      </c>
      <c r="J154" s="264">
        <v>1.7759378994387558</v>
      </c>
      <c r="K154" s="264">
        <v>1.9279404206696125</v>
      </c>
      <c r="L154" s="264">
        <v>1.9936648690893668</v>
      </c>
      <c r="M154" s="264">
        <v>2.1141447140316108</v>
      </c>
      <c r="N154" s="264">
        <v>2.3414709170845045</v>
      </c>
      <c r="O154" s="264">
        <v>2.5939162166115342</v>
      </c>
      <c r="P154" s="264">
        <v>2.8232444513930726</v>
      </c>
      <c r="Q154" s="264">
        <v>2.9961331362135653</v>
      </c>
      <c r="R154" s="264">
        <v>3.138612824897598</v>
      </c>
      <c r="S154" s="264">
        <v>3.2201575829856823</v>
      </c>
      <c r="T154" s="264">
        <v>3.5160191460672658</v>
      </c>
      <c r="U154" s="264">
        <v>3.6029340142353687</v>
      </c>
      <c r="V154" s="264">
        <v>3.6218314641892664</v>
      </c>
      <c r="W154" s="264">
        <v>3.8472893981733414</v>
      </c>
      <c r="X154" s="264">
        <v>3.9246217569636013</v>
      </c>
      <c r="Y154" s="264">
        <v>3.9779508965975525</v>
      </c>
      <c r="Z154" s="264">
        <v>4.1520251869721339</v>
      </c>
      <c r="AA154" s="264">
        <v>4.0678576569676324</v>
      </c>
      <c r="AB154" s="264">
        <v>4.0056376241423912</v>
      </c>
      <c r="AC154" s="264">
        <v>3.9878036928696092</v>
      </c>
      <c r="AD154" s="264">
        <v>3.9987298603175541</v>
      </c>
      <c r="AE154" s="264">
        <v>4.3439383063754002</v>
      </c>
      <c r="AF154" s="264">
        <v>4.4758714642606652</v>
      </c>
      <c r="AG154" s="264">
        <v>4.5155904696348603</v>
      </c>
      <c r="AH154" s="264">
        <v>5.0134019115586783</v>
      </c>
      <c r="AI154" s="264">
        <v>5.1061766595401128</v>
      </c>
      <c r="AJ154" s="264">
        <v>5.1424530174439589</v>
      </c>
      <c r="AK154" s="264">
        <v>5.2964986937653773</v>
      </c>
      <c r="AL154" s="264">
        <v>5.1451095343831152</v>
      </c>
      <c r="AM154" s="264">
        <v>5.2001823660499795</v>
      </c>
      <c r="AN154" s="264">
        <v>5.4249789213089059</v>
      </c>
      <c r="AO154" s="264">
        <v>5.377401435066778</v>
      </c>
      <c r="AP154" s="264">
        <v>5.6038892435401007</v>
      </c>
      <c r="AQ154" s="264">
        <v>5.6531204805102053</v>
      </c>
      <c r="AR154" s="264">
        <v>6.0267465982973558</v>
      </c>
      <c r="AS154" s="264">
        <v>6.0440043212781305</v>
      </c>
      <c r="AT154" s="264">
        <v>6.2946425476174186</v>
      </c>
      <c r="AU154" s="264">
        <v>6.4264074927156569</v>
      </c>
      <c r="AV154" s="264">
        <v>6.6578040264442304</v>
      </c>
      <c r="AW154" s="264">
        <v>6.889200560172803</v>
      </c>
      <c r="AX154" s="264">
        <v>7.1205970939013774</v>
      </c>
      <c r="AY154" s="264">
        <v>7.35199362762995</v>
      </c>
      <c r="AZ154" s="264">
        <v>7.5833901613585244</v>
      </c>
      <c r="BA154" s="264">
        <v>6.7613263398100116</v>
      </c>
      <c r="BB154" s="264">
        <v>8.0461832288156696</v>
      </c>
      <c r="BC154" s="264">
        <v>8.2411329264934157</v>
      </c>
      <c r="BD154" s="265">
        <f>BC154*($BD$163)/($BC$163)</f>
        <v>7.9052345759918277</v>
      </c>
      <c r="BE154" s="265">
        <f>BC154*($BE$163)/($BC$163)</f>
        <v>8.3373852579937626</v>
      </c>
      <c r="BF154" s="265">
        <f>(CV268+CV270+CV267+CV278+CV282+CV279+CV281)/1000+1.3</f>
        <v>8.2267574563672241</v>
      </c>
      <c r="BG154" s="265">
        <f>(CV216+CV217+CV219+CV227+CV228+CV230+CV231)/1000+1.3</f>
        <v>8.1353150593432275</v>
      </c>
      <c r="BH154" s="265">
        <f>(CV165+CV166+CV168+CV176+CV177+CV179+CV180)/1000+1.3</f>
        <v>8.1344352269193578</v>
      </c>
      <c r="BI154" s="266"/>
      <c r="BJ154" s="264"/>
      <c r="BK154" s="267" t="s">
        <v>462</v>
      </c>
      <c r="BL154" s="218"/>
      <c r="BM154" s="255" t="s">
        <v>463</v>
      </c>
      <c r="BN154" s="256">
        <v>5971.6714856631988</v>
      </c>
      <c r="BO154" s="256">
        <v>476.48868522697961</v>
      </c>
      <c r="BP154" s="256">
        <v>40.453096229258584</v>
      </c>
      <c r="BQ154" s="256">
        <v>595.97934913442077</v>
      </c>
      <c r="BR154" s="268">
        <v>0</v>
      </c>
      <c r="BS154" s="268">
        <v>0</v>
      </c>
      <c r="BT154" s="256">
        <v>7084.5926162538572</v>
      </c>
      <c r="BV154" s="16"/>
      <c r="BW154" s="257" t="s">
        <v>463</v>
      </c>
      <c r="BX154" s="258">
        <v>6305.1038216776924</v>
      </c>
      <c r="BY154" s="258">
        <v>544.19036498550702</v>
      </c>
      <c r="BZ154" s="258">
        <v>54.686899551448711</v>
      </c>
      <c r="CA154" s="259">
        <v>591.87687887951586</v>
      </c>
      <c r="CB154" s="258">
        <v>7495.8579650941638</v>
      </c>
      <c r="CF154" s="16"/>
      <c r="CG154" s="260" t="s">
        <v>463</v>
      </c>
      <c r="CH154" s="261">
        <v>8357.1969004431339</v>
      </c>
      <c r="CI154" s="261">
        <v>724.91985722983065</v>
      </c>
      <c r="CJ154" s="261">
        <v>154.62702160607577</v>
      </c>
      <c r="CK154" s="262">
        <v>1501.0879252204254</v>
      </c>
      <c r="CL154" s="261">
        <v>10737.831704499466</v>
      </c>
      <c r="CQ154" s="212" t="s">
        <v>457</v>
      </c>
      <c r="CR154" s="269" t="s">
        <v>458</v>
      </c>
      <c r="CS154" s="270">
        <v>22732.495738581263</v>
      </c>
      <c r="CT154" s="270">
        <v>2398.0082319097651</v>
      </c>
      <c r="CU154" s="270">
        <v>659.56650007518431</v>
      </c>
      <c r="CV154" s="271">
        <v>2148.1176244516532</v>
      </c>
      <c r="CW154" s="270">
        <v>51.934651762682712</v>
      </c>
      <c r="CX154" s="270">
        <v>1347.1590420529697</v>
      </c>
      <c r="CY154" s="270">
        <v>29337.281788833516</v>
      </c>
    </row>
    <row r="155" spans="2:103" x14ac:dyDescent="0.2">
      <c r="D155" s="16" t="s">
        <v>464</v>
      </c>
      <c r="E155" s="10" t="s">
        <v>460</v>
      </c>
      <c r="F155" s="16" t="s">
        <v>461</v>
      </c>
      <c r="G155" s="264">
        <v>0.2</v>
      </c>
      <c r="H155" s="264">
        <v>0.25</v>
      </c>
      <c r="I155" s="264">
        <v>0.3</v>
      </c>
      <c r="J155" s="264">
        <v>0.35</v>
      </c>
      <c r="K155" s="264">
        <v>0.39999999999999997</v>
      </c>
      <c r="L155" s="264">
        <v>0.44999999999999996</v>
      </c>
      <c r="M155" s="264">
        <v>0.49999999999999994</v>
      </c>
      <c r="N155" s="264">
        <v>0.54999999999999993</v>
      </c>
      <c r="O155" s="264">
        <v>0.6</v>
      </c>
      <c r="P155" s="264">
        <v>0.65</v>
      </c>
      <c r="Q155" s="264">
        <v>0.7</v>
      </c>
      <c r="R155" s="264">
        <v>0.73</v>
      </c>
      <c r="S155" s="264">
        <v>0.76</v>
      </c>
      <c r="T155" s="264">
        <v>0.79</v>
      </c>
      <c r="U155" s="264">
        <v>0.82000000000000006</v>
      </c>
      <c r="V155" s="264">
        <v>0.85000000000000009</v>
      </c>
      <c r="W155" s="264">
        <v>0.88000000000000012</v>
      </c>
      <c r="X155" s="264">
        <v>0.91000000000000014</v>
      </c>
      <c r="Y155" s="264">
        <v>0.94000000000000017</v>
      </c>
      <c r="Z155" s="264">
        <v>0.9700000000000002</v>
      </c>
      <c r="AA155" s="264">
        <v>1</v>
      </c>
      <c r="AB155" s="264">
        <v>1.0916302048052158</v>
      </c>
      <c r="AC155" s="264">
        <v>1.1832604096104316</v>
      </c>
      <c r="AD155" s="264">
        <v>1.2748906144156473</v>
      </c>
      <c r="AE155" s="264">
        <v>1.3665208192208631</v>
      </c>
      <c r="AF155" s="264">
        <v>1.4581510240260789</v>
      </c>
      <c r="AG155" s="264">
        <v>1.5497812288312947</v>
      </c>
      <c r="AH155" s="264">
        <v>1.6414114336365104</v>
      </c>
      <c r="AI155" s="264">
        <v>1.7330416384417262</v>
      </c>
      <c r="AJ155" s="264">
        <v>1.824671843246942</v>
      </c>
      <c r="AK155" s="264">
        <v>1.9163020480521569</v>
      </c>
      <c r="AL155" s="264">
        <v>2.0506788269085017</v>
      </c>
      <c r="AM155" s="264">
        <v>2.0848328164344578</v>
      </c>
      <c r="AN155" s="264">
        <v>2.0971378838095771</v>
      </c>
      <c r="AO155" s="264">
        <v>2.1202270753223842</v>
      </c>
      <c r="AP155" s="264">
        <v>2.1456070315101274</v>
      </c>
      <c r="AQ155" s="264">
        <v>2.314226346259141</v>
      </c>
      <c r="AR155" s="264">
        <v>2.1951700622146793</v>
      </c>
      <c r="AS155" s="264">
        <v>2.3502405931538592</v>
      </c>
      <c r="AT155" s="264">
        <v>2.3667939652788688</v>
      </c>
      <c r="AU155" s="264">
        <v>2.4107584533031252</v>
      </c>
      <c r="AV155" s="264">
        <v>2.5108313603401275</v>
      </c>
      <c r="AW155" s="264">
        <v>2.4429979223604885</v>
      </c>
      <c r="AX155" s="264">
        <v>2.4590282973720217</v>
      </c>
      <c r="AY155" s="264">
        <v>2.4128396497788862</v>
      </c>
      <c r="AZ155" s="264">
        <v>2.4378406969642987</v>
      </c>
      <c r="BA155" s="264">
        <v>2.3516002394692803</v>
      </c>
      <c r="BB155" s="264">
        <v>2.3037880678515639</v>
      </c>
      <c r="BC155" s="264">
        <v>2.2000000000000002</v>
      </c>
      <c r="BD155" s="265">
        <f t="shared" ref="BD155:BD160" si="45">BC155*($BD$163)/($BC$163)</f>
        <v>2.1103307302897827</v>
      </c>
      <c r="BE155" s="265">
        <f t="shared" ref="BE155:BE161" si="46">BC155*($BE$163)/($BC$163)</f>
        <v>2.2256949052016886</v>
      </c>
      <c r="BF155" s="266">
        <v>2.2999999999999998</v>
      </c>
      <c r="BG155" s="266">
        <v>2.2999999999999998</v>
      </c>
      <c r="BH155" s="266">
        <v>2.2999999999999998</v>
      </c>
      <c r="BI155" s="266"/>
      <c r="BJ155" s="264"/>
      <c r="BK155" s="267" t="s">
        <v>465</v>
      </c>
      <c r="BL155" s="218"/>
      <c r="BM155" s="255" t="s">
        <v>466</v>
      </c>
      <c r="BN155" s="256">
        <v>603.43050538610999</v>
      </c>
      <c r="BO155" s="268">
        <v>0</v>
      </c>
      <c r="BP155" s="268">
        <v>0</v>
      </c>
      <c r="BQ155" s="256">
        <v>488.3603611310524</v>
      </c>
      <c r="BR155" s="268">
        <v>0</v>
      </c>
      <c r="BS155" s="268">
        <v>0</v>
      </c>
      <c r="BT155" s="256">
        <v>1091.7908665171624</v>
      </c>
      <c r="BV155" s="16"/>
      <c r="BW155" s="257" t="s">
        <v>466</v>
      </c>
      <c r="BX155" s="258">
        <v>643.19706846658698</v>
      </c>
      <c r="BY155" s="258">
        <v>0</v>
      </c>
      <c r="BZ155" s="258">
        <v>0</v>
      </c>
      <c r="CA155" s="259">
        <v>521.35933233422111</v>
      </c>
      <c r="CB155" s="258">
        <v>1164.5564008008082</v>
      </c>
      <c r="CF155" s="16"/>
      <c r="CG155" s="260" t="s">
        <v>466</v>
      </c>
      <c r="CH155" s="272">
        <v>668.1335157594267</v>
      </c>
      <c r="CI155" s="272">
        <v>3.3200151829739384</v>
      </c>
      <c r="CJ155" s="272">
        <v>2.9535965768508854</v>
      </c>
      <c r="CK155" s="273">
        <v>625.35867935511578</v>
      </c>
      <c r="CL155" s="272">
        <v>1299.7658068743674</v>
      </c>
      <c r="CQ155" s="212"/>
      <c r="CR155" s="269" t="s">
        <v>463</v>
      </c>
      <c r="CS155" s="270">
        <v>6103.4229697861247</v>
      </c>
      <c r="CT155" s="270">
        <v>470.72758185702838</v>
      </c>
      <c r="CU155" s="270">
        <v>44.810612551990872</v>
      </c>
      <c r="CV155" s="271">
        <v>652.89526932236333</v>
      </c>
      <c r="CW155" s="270">
        <v>0</v>
      </c>
      <c r="CX155" s="270">
        <v>400.88576271249201</v>
      </c>
      <c r="CY155" s="270">
        <v>7672.7421962299995</v>
      </c>
    </row>
    <row r="156" spans="2:103" ht="15.75" x14ac:dyDescent="0.25">
      <c r="D156" s="16" t="s">
        <v>467</v>
      </c>
      <c r="E156" s="10" t="s">
        <v>460</v>
      </c>
      <c r="F156" s="16" t="s">
        <v>461</v>
      </c>
      <c r="G156" s="264">
        <v>3.0812469129052893</v>
      </c>
      <c r="H156" s="264">
        <v>3.2396456208039393</v>
      </c>
      <c r="I156" s="264">
        <v>3.4210338087575778</v>
      </c>
      <c r="J156" s="264">
        <v>3.6428205445436426</v>
      </c>
      <c r="K156" s="264">
        <v>3.9994069282869393</v>
      </c>
      <c r="L156" s="264">
        <v>4.0555483733213045</v>
      </c>
      <c r="M156" s="264">
        <v>4.146118283279483</v>
      </c>
      <c r="N156" s="264">
        <v>4.4611550863370288</v>
      </c>
      <c r="O156" s="264">
        <v>4.7735719782937265</v>
      </c>
      <c r="P156" s="264">
        <v>5.0125602276076524</v>
      </c>
      <c r="Q156" s="264">
        <v>5.0698449242246824</v>
      </c>
      <c r="R156" s="264">
        <v>5.0965626419677195</v>
      </c>
      <c r="S156" s="264">
        <v>5.1463594289375703</v>
      </c>
      <c r="T156" s="264">
        <v>5.5557968452886968</v>
      </c>
      <c r="U156" s="264">
        <v>5.4222650797532932</v>
      </c>
      <c r="V156" s="264">
        <v>5.3268499088399572</v>
      </c>
      <c r="W156" s="264">
        <v>5.6701427688769517</v>
      </c>
      <c r="X156" s="264">
        <v>5.7642248830757339</v>
      </c>
      <c r="Y156" s="264">
        <v>5.9731022410609631</v>
      </c>
      <c r="Z156" s="264">
        <v>6.189308805273261</v>
      </c>
      <c r="AA156" s="264">
        <v>5.770948142115274</v>
      </c>
      <c r="AB156" s="264">
        <v>5.6091495593785865</v>
      </c>
      <c r="AC156" s="264">
        <v>5.4086695012404213</v>
      </c>
      <c r="AD156" s="264">
        <v>5.4246092014901119</v>
      </c>
      <c r="AE156" s="264">
        <v>5.5504974716295168</v>
      </c>
      <c r="AF156" s="264">
        <v>5.5391233640693596</v>
      </c>
      <c r="AG156" s="264">
        <v>5.6873823214537751</v>
      </c>
      <c r="AH156" s="264">
        <v>6.3490445065623247</v>
      </c>
      <c r="AI156" s="264">
        <v>6.6207030379408511</v>
      </c>
      <c r="AJ156" s="264">
        <v>6.8191590248748479</v>
      </c>
      <c r="AK156" s="264">
        <v>6.7523039186857234</v>
      </c>
      <c r="AL156" s="264">
        <v>6.6951772574469359</v>
      </c>
      <c r="AM156" s="264">
        <v>6.5190408898126542</v>
      </c>
      <c r="AN156" s="264">
        <v>6.6991433969294345</v>
      </c>
      <c r="AO156" s="264">
        <v>6.6463988798140097</v>
      </c>
      <c r="AP156" s="264">
        <v>7.0248617424642221</v>
      </c>
      <c r="AQ156" s="264">
        <v>7.3534362357422713</v>
      </c>
      <c r="AR156" s="264">
        <v>7.5422182858770492</v>
      </c>
      <c r="AS156" s="264">
        <v>7.685288464085648</v>
      </c>
      <c r="AT156" s="264">
        <v>7.8629887589250913</v>
      </c>
      <c r="AU156" s="264">
        <v>8.0176986786068483</v>
      </c>
      <c r="AV156" s="264">
        <v>8.0605863627341368</v>
      </c>
      <c r="AW156" s="264">
        <v>7.9902891236660007</v>
      </c>
      <c r="AX156" s="264">
        <v>8.0229709650260403</v>
      </c>
      <c r="AY156" s="264">
        <v>8.2026596017191267</v>
      </c>
      <c r="AZ156" s="264">
        <v>8.5498080993544328</v>
      </c>
      <c r="BA156" s="264">
        <v>8.6379392581783172</v>
      </c>
      <c r="BB156" s="264">
        <v>8.5347187153330459</v>
      </c>
      <c r="BC156" s="264">
        <v>8.5388670735065855</v>
      </c>
      <c r="BD156" s="265">
        <f t="shared" si="45"/>
        <v>8.1908334486729686</v>
      </c>
      <c r="BE156" s="265">
        <f t="shared" si="46"/>
        <v>8.6385967916809356</v>
      </c>
      <c r="BF156" s="274">
        <f>(CV266+CV277)/1000+2</f>
        <v>8.3665043684586653</v>
      </c>
      <c r="BG156" s="274">
        <f>(CV215+CV226)/1000+2</f>
        <v>8.174081514382074</v>
      </c>
      <c r="BH156" s="274">
        <f>(CV164+CV175)/1000+2</f>
        <v>8.173287721230821</v>
      </c>
      <c r="BI156" s="266"/>
      <c r="BJ156" s="264"/>
      <c r="BK156" s="267" t="s">
        <v>468</v>
      </c>
      <c r="BL156" s="218"/>
      <c r="BM156" s="275" t="s">
        <v>469</v>
      </c>
      <c r="BN156" s="275">
        <v>33499.164092557512</v>
      </c>
      <c r="BO156" s="275">
        <v>3427.7441373090637</v>
      </c>
      <c r="BP156" s="275">
        <v>785.84915303604123</v>
      </c>
      <c r="BQ156" s="276">
        <v>3610.1645806639913</v>
      </c>
      <c r="BR156" s="275">
        <v>6</v>
      </c>
      <c r="BS156" s="275">
        <v>510.05538511278553</v>
      </c>
      <c r="BT156" s="275">
        <v>41884.912000442077</v>
      </c>
      <c r="BV156" s="16"/>
      <c r="BW156" s="277" t="s">
        <v>469</v>
      </c>
      <c r="BX156" s="277">
        <v>28589.792603334135</v>
      </c>
      <c r="BY156" s="277">
        <v>3012.2348185535329</v>
      </c>
      <c r="BZ156" s="277">
        <v>731.51371379805585</v>
      </c>
      <c r="CA156" s="278">
        <v>2544.7707122076927</v>
      </c>
      <c r="CB156" s="277">
        <v>34878.311847893419</v>
      </c>
      <c r="CF156" s="16"/>
      <c r="CG156" s="279" t="s">
        <v>469</v>
      </c>
      <c r="CH156" s="280">
        <v>30912.78731971253</v>
      </c>
      <c r="CI156" s="280">
        <v>3033.4018701637251</v>
      </c>
      <c r="CJ156" s="280">
        <v>753.39693904755643</v>
      </c>
      <c r="CK156" s="281">
        <v>3581.9335979146567</v>
      </c>
      <c r="CL156" s="280">
        <v>38281.519726838465</v>
      </c>
      <c r="CQ156" s="212"/>
      <c r="CR156" s="269" t="s">
        <v>466</v>
      </c>
      <c r="CS156" s="270">
        <v>613.86303625345772</v>
      </c>
      <c r="CT156" s="270">
        <v>0</v>
      </c>
      <c r="CU156" s="270">
        <v>0</v>
      </c>
      <c r="CV156" s="282">
        <v>490.18331024602793</v>
      </c>
      <c r="CW156" s="270">
        <v>0</v>
      </c>
      <c r="CX156" s="270">
        <v>0</v>
      </c>
      <c r="CY156" s="270">
        <v>1104.0463464994857</v>
      </c>
    </row>
    <row r="157" spans="2:103" x14ac:dyDescent="0.2">
      <c r="D157" s="16" t="s">
        <v>470</v>
      </c>
      <c r="E157" s="10" t="s">
        <v>460</v>
      </c>
      <c r="F157" s="16" t="s">
        <v>461</v>
      </c>
      <c r="G157" s="264">
        <v>2.0622184006878763</v>
      </c>
      <c r="H157" s="264">
        <v>2.3086903061729949</v>
      </c>
      <c r="I157" s="264">
        <v>2.7175327698315064</v>
      </c>
      <c r="J157" s="264">
        <v>3.0697454729043798</v>
      </c>
      <c r="K157" s="264">
        <v>3.0277244293969119</v>
      </c>
      <c r="L157" s="264">
        <v>3.1441841607972769</v>
      </c>
      <c r="M157" s="264">
        <v>3.2437016338517775</v>
      </c>
      <c r="N157" s="264">
        <v>3.3374350134076272</v>
      </c>
      <c r="O157" s="264">
        <v>3.5210757886513875</v>
      </c>
      <c r="P157" s="264">
        <v>3.7622115855176093</v>
      </c>
      <c r="Q157" s="264">
        <v>3.9592367071067303</v>
      </c>
      <c r="R157" s="264">
        <v>4.1238019396403711</v>
      </c>
      <c r="S157" s="264">
        <v>4.4947434264173083</v>
      </c>
      <c r="T157" s="264">
        <v>4.6751540784638239</v>
      </c>
      <c r="U157" s="264">
        <v>4.5949346471666921</v>
      </c>
      <c r="V157" s="264">
        <v>4.1373595496826683</v>
      </c>
      <c r="W157" s="264">
        <v>3.6508994534706436</v>
      </c>
      <c r="X157" s="264">
        <v>3.5946384906593885</v>
      </c>
      <c r="Y157" s="264">
        <v>3.4737193523978886</v>
      </c>
      <c r="Z157" s="264">
        <v>3.6878089975357793</v>
      </c>
      <c r="AA157" s="264">
        <v>3.2722141048155202</v>
      </c>
      <c r="AB157" s="264">
        <v>3.0136051766007363</v>
      </c>
      <c r="AC157" s="264">
        <v>2.746627634860622</v>
      </c>
      <c r="AD157" s="264">
        <v>2.6269942477070276</v>
      </c>
      <c r="AE157" s="264">
        <v>2.5616191593704278</v>
      </c>
      <c r="AF157" s="264">
        <v>2.7248528214727901</v>
      </c>
      <c r="AG157" s="264">
        <v>2.8746297740994349</v>
      </c>
      <c r="AH157" s="264">
        <v>2.8404126811315225</v>
      </c>
      <c r="AI157" s="264">
        <v>2.7701405788880828</v>
      </c>
      <c r="AJ157" s="264">
        <v>2.6998684766446432</v>
      </c>
      <c r="AK157" s="264">
        <v>2.6295963744012041</v>
      </c>
      <c r="AL157" s="264">
        <v>2.9243752805520997</v>
      </c>
      <c r="AM157" s="264">
        <v>2.9706449089193847</v>
      </c>
      <c r="AN157" s="264">
        <v>2.987714010885683</v>
      </c>
      <c r="AO157" s="264">
        <v>3.0040583161801386</v>
      </c>
      <c r="AP157" s="264">
        <v>3.0161935608359891</v>
      </c>
      <c r="AQ157" s="264">
        <v>3.4152989976633692</v>
      </c>
      <c r="AR157" s="264">
        <v>3.0926766025469519</v>
      </c>
      <c r="AS157" s="264">
        <v>3.4547824459448999</v>
      </c>
      <c r="AT157" s="264">
        <v>3.4718103119613435</v>
      </c>
      <c r="AU157" s="264">
        <v>3.540338009080549</v>
      </c>
      <c r="AV157" s="264">
        <v>3.7839703600930648</v>
      </c>
      <c r="AW157" s="264">
        <v>3.6425244137619783</v>
      </c>
      <c r="AX157" s="264">
        <v>3.6584560881383399</v>
      </c>
      <c r="AY157" s="264">
        <v>3.5294992491251747</v>
      </c>
      <c r="AZ157" s="264">
        <v>3.5224749983719494</v>
      </c>
      <c r="BA157" s="264">
        <v>3.3807144452541591</v>
      </c>
      <c r="BB157" s="264">
        <v>3.1791997363741618</v>
      </c>
      <c r="BC157" s="264">
        <v>3.2311224566004682</v>
      </c>
      <c r="BD157" s="265">
        <f t="shared" si="45"/>
        <v>3.0994259152242645</v>
      </c>
      <c r="BE157" s="265">
        <f t="shared" si="46"/>
        <v>3.2688603589720118</v>
      </c>
      <c r="BF157" s="274">
        <f>CV259/1000</f>
        <v>2.9978331901672606</v>
      </c>
      <c r="BG157" s="274">
        <f>CV208/1000</f>
        <v>3.2641936695246012</v>
      </c>
      <c r="BH157" s="274">
        <f>CV157/1000</f>
        <v>3.2911962040200442</v>
      </c>
      <c r="BI157" s="266"/>
      <c r="BJ157" s="283"/>
      <c r="BK157" s="284"/>
      <c r="BL157" s="218"/>
      <c r="BM157" s="275" t="s">
        <v>471</v>
      </c>
      <c r="BN157" s="268">
        <v>0</v>
      </c>
      <c r="BO157" s="268">
        <v>0</v>
      </c>
      <c r="BP157" s="268">
        <v>0</v>
      </c>
      <c r="BQ157" s="256">
        <v>6608.1433846706977</v>
      </c>
      <c r="BR157" s="268">
        <v>0</v>
      </c>
      <c r="BS157" s="268">
        <v>0</v>
      </c>
      <c r="BT157" s="256">
        <v>6608.1433846706977</v>
      </c>
      <c r="BV157" s="16"/>
      <c r="BW157" s="277" t="s">
        <v>471</v>
      </c>
      <c r="BX157" s="285">
        <v>0</v>
      </c>
      <c r="BY157" s="285">
        <v>0</v>
      </c>
      <c r="BZ157" s="285">
        <v>0</v>
      </c>
      <c r="CA157" s="278">
        <v>7647.9028340281748</v>
      </c>
      <c r="CB157" s="277">
        <v>7647.9028340281748</v>
      </c>
      <c r="CF157" s="16"/>
      <c r="CG157" s="279" t="s">
        <v>471</v>
      </c>
      <c r="CH157" s="280">
        <v>3.2761153835252674</v>
      </c>
      <c r="CI157" s="286">
        <v>0</v>
      </c>
      <c r="CJ157" s="286">
        <v>0</v>
      </c>
      <c r="CK157" s="281">
        <v>7235.8981959966168</v>
      </c>
      <c r="CL157" s="280">
        <v>7239.1743113801422</v>
      </c>
      <c r="CQ157" s="212"/>
      <c r="CR157" s="287" t="s">
        <v>469</v>
      </c>
      <c r="CS157" s="288">
        <v>29449.781744620846</v>
      </c>
      <c r="CT157" s="288">
        <v>2868.7358137667934</v>
      </c>
      <c r="CU157" s="288">
        <v>704.37711262717517</v>
      </c>
      <c r="CV157" s="289">
        <v>3291.1962040200442</v>
      </c>
      <c r="CW157" s="288">
        <v>51.934651762682712</v>
      </c>
      <c r="CX157" s="288">
        <v>1748.0448047654618</v>
      </c>
      <c r="CY157" s="288">
        <v>38114.070331563009</v>
      </c>
    </row>
    <row r="158" spans="2:103" ht="15" thickBot="1" x14ac:dyDescent="0.25">
      <c r="D158" s="16" t="s">
        <v>472</v>
      </c>
      <c r="E158" s="10" t="s">
        <v>460</v>
      </c>
      <c r="F158" s="16" t="s">
        <v>461</v>
      </c>
      <c r="G158" s="264">
        <v>0.19395803590741945</v>
      </c>
      <c r="H158" s="264">
        <v>0.19595760328790829</v>
      </c>
      <c r="I158" s="264">
        <v>0.20695522388059703</v>
      </c>
      <c r="J158" s="264">
        <v>0.20595544019035261</v>
      </c>
      <c r="K158" s="264">
        <v>0.20395587280986374</v>
      </c>
      <c r="L158" s="264">
        <v>0.20095652173913045</v>
      </c>
      <c r="M158" s="264">
        <v>0.21495349340255249</v>
      </c>
      <c r="N158" s="264">
        <v>0.22195197923426346</v>
      </c>
      <c r="O158" s="264">
        <v>0.224</v>
      </c>
      <c r="P158" s="264">
        <v>0.23200000000000001</v>
      </c>
      <c r="Q158" s="264">
        <v>0.23400000000000001</v>
      </c>
      <c r="R158" s="264">
        <v>0.23699999999999999</v>
      </c>
      <c r="S158" s="264">
        <v>0.22900000000000001</v>
      </c>
      <c r="T158" s="264">
        <v>0.224</v>
      </c>
      <c r="U158" s="264">
        <v>0.23400000000000004</v>
      </c>
      <c r="V158" s="264">
        <v>0.249</v>
      </c>
      <c r="W158" s="264">
        <v>0.247</v>
      </c>
      <c r="X158" s="264">
        <v>0.252</v>
      </c>
      <c r="Y158" s="264">
        <v>0.254</v>
      </c>
      <c r="Z158" s="264">
        <v>0.254</v>
      </c>
      <c r="AA158" s="264">
        <v>0.26200000000000001</v>
      </c>
      <c r="AB158" s="264">
        <v>0.25900000000000001</v>
      </c>
      <c r="AC158" s="264">
        <v>0.22900000000000001</v>
      </c>
      <c r="AD158" s="264">
        <v>0.24700000000000003</v>
      </c>
      <c r="AE158" s="264">
        <v>0.247</v>
      </c>
      <c r="AF158" s="264">
        <v>0.254</v>
      </c>
      <c r="AG158" s="264">
        <v>0.25900000000000001</v>
      </c>
      <c r="AH158" s="264">
        <v>0.26400000000000001</v>
      </c>
      <c r="AI158" s="264">
        <v>0.28199999999999997</v>
      </c>
      <c r="AJ158" s="264">
        <v>0.27200000000000002</v>
      </c>
      <c r="AK158" s="290">
        <f>AK147/1000</f>
        <v>0.28000000000000003</v>
      </c>
      <c r="AL158" s="290">
        <f t="shared" ref="AL158:BH158" si="47">AL147/1000</f>
        <v>0.28499999999999998</v>
      </c>
      <c r="AM158" s="290">
        <f t="shared" si="47"/>
        <v>0.28999999999999998</v>
      </c>
      <c r="AN158" s="290">
        <f t="shared" si="47"/>
        <v>0.29499999999999998</v>
      </c>
      <c r="AO158" s="290">
        <f t="shared" si="47"/>
        <v>0.3</v>
      </c>
      <c r="AP158" s="290">
        <f t="shared" si="47"/>
        <v>0.30499999999999999</v>
      </c>
      <c r="AQ158" s="290">
        <f t="shared" si="47"/>
        <v>0.31</v>
      </c>
      <c r="AR158" s="290">
        <f t="shared" si="47"/>
        <v>0.315</v>
      </c>
      <c r="AS158" s="290">
        <f t="shared" si="47"/>
        <v>0.32</v>
      </c>
      <c r="AT158" s="290">
        <f t="shared" si="47"/>
        <v>0.32500000000000001</v>
      </c>
      <c r="AU158" s="290">
        <f t="shared" si="47"/>
        <v>0.33</v>
      </c>
      <c r="AV158" s="290">
        <f t="shared" si="47"/>
        <v>0.33500000000000002</v>
      </c>
      <c r="AW158" s="290">
        <f t="shared" si="47"/>
        <v>0.34</v>
      </c>
      <c r="AX158" s="290">
        <f t="shared" si="47"/>
        <v>0.34499999999999997</v>
      </c>
      <c r="AY158" s="290">
        <f t="shared" si="47"/>
        <v>0.34699999999999998</v>
      </c>
      <c r="AZ158" s="290">
        <f t="shared" si="47"/>
        <v>0.34699999999999998</v>
      </c>
      <c r="BA158" s="290">
        <f t="shared" si="47"/>
        <v>0.34300000000000003</v>
      </c>
      <c r="BB158" s="290">
        <f t="shared" si="47"/>
        <v>0.33900000000000002</v>
      </c>
      <c r="BC158" s="290">
        <f t="shared" si="47"/>
        <v>0.33800000000000002</v>
      </c>
      <c r="BD158" s="290">
        <f t="shared" si="47"/>
        <v>0.34599999999999997</v>
      </c>
      <c r="BE158" s="290">
        <f t="shared" si="47"/>
        <v>0.36403800000000003</v>
      </c>
      <c r="BF158" s="290">
        <f t="shared" si="47"/>
        <v>0.363952</v>
      </c>
      <c r="BG158" s="290">
        <f t="shared" si="47"/>
        <v>0.36429600000000001</v>
      </c>
      <c r="BH158" s="290">
        <f t="shared" si="47"/>
        <v>0.36420999999999998</v>
      </c>
      <c r="BI158" s="290"/>
      <c r="BJ158" s="264"/>
      <c r="BK158" s="155" t="s">
        <v>473</v>
      </c>
      <c r="BL158" s="218"/>
      <c r="BM158" s="291" t="s">
        <v>474</v>
      </c>
      <c r="BN158" s="291">
        <v>33499.164092557512</v>
      </c>
      <c r="BO158" s="291">
        <v>3427.7441373090637</v>
      </c>
      <c r="BP158" s="291">
        <v>785.84915303604123</v>
      </c>
      <c r="BQ158" s="291">
        <v>10218.307965334689</v>
      </c>
      <c r="BR158" s="291">
        <v>51.934651762682712</v>
      </c>
      <c r="BS158" s="291">
        <v>510.05538511278553</v>
      </c>
      <c r="BT158" s="291">
        <v>48493.055385112777</v>
      </c>
      <c r="BV158" s="16"/>
      <c r="BW158" s="292" t="s">
        <v>475</v>
      </c>
      <c r="BX158" s="292">
        <v>28589.792603334135</v>
      </c>
      <c r="BY158" s="292">
        <v>3012.2348185535329</v>
      </c>
      <c r="BZ158" s="292">
        <v>731.51371379805585</v>
      </c>
      <c r="CA158" s="292">
        <v>10192.673546235867</v>
      </c>
      <c r="CB158" s="292">
        <v>42526.214681921592</v>
      </c>
      <c r="CF158" s="16"/>
      <c r="CG158" s="293" t="s">
        <v>476</v>
      </c>
      <c r="CH158" s="294">
        <v>30916.063435096054</v>
      </c>
      <c r="CI158" s="294">
        <v>3033.4018701637251</v>
      </c>
      <c r="CJ158" s="294">
        <v>753.39693904755643</v>
      </c>
      <c r="CK158" s="294">
        <v>10817.831793911273</v>
      </c>
      <c r="CL158" s="294">
        <v>45520.694038218608</v>
      </c>
      <c r="CQ158" s="212"/>
      <c r="CR158" s="287" t="s">
        <v>471</v>
      </c>
      <c r="CS158" s="270">
        <v>0</v>
      </c>
      <c r="CT158" s="270">
        <v>0</v>
      </c>
      <c r="CU158" s="270">
        <v>0</v>
      </c>
      <c r="CV158" s="271">
        <v>6463.3164396404227</v>
      </c>
      <c r="CW158" s="270">
        <v>0</v>
      </c>
      <c r="CX158" s="270">
        <v>0</v>
      </c>
      <c r="CY158" s="270">
        <v>6463.3164396404227</v>
      </c>
    </row>
    <row r="159" spans="2:103" ht="13.5" customHeight="1" thickTop="1" thickBot="1" x14ac:dyDescent="0.25">
      <c r="D159" s="16" t="s">
        <v>477</v>
      </c>
      <c r="E159" s="10" t="s">
        <v>478</v>
      </c>
      <c r="F159" s="16" t="s">
        <v>461</v>
      </c>
      <c r="G159" s="295">
        <f>G164-G160-G161</f>
        <v>0.99146174180941149</v>
      </c>
      <c r="H159" s="295">
        <f t="shared" ref="H159:BC159" si="48">H164-H160-H161</f>
        <v>1.0844125224021162</v>
      </c>
      <c r="I159" s="295">
        <f t="shared" si="48"/>
        <v>1.1784477098011852</v>
      </c>
      <c r="J159" s="295">
        <f t="shared" si="48"/>
        <v>1.2947567842366945</v>
      </c>
      <c r="K159" s="295">
        <f t="shared" si="48"/>
        <v>1.401232183178585</v>
      </c>
      <c r="L159" s="295">
        <f t="shared" si="48"/>
        <v>1.4188694082159468</v>
      </c>
      <c r="M159" s="295">
        <f t="shared" si="48"/>
        <v>1.4459195146639903</v>
      </c>
      <c r="N159" s="295">
        <f t="shared" si="48"/>
        <v>1.5113620088794049</v>
      </c>
      <c r="O159" s="295">
        <f t="shared" si="48"/>
        <v>1.5855210341524471</v>
      </c>
      <c r="P159" s="295">
        <f t="shared" si="48"/>
        <v>1.6442348294085656</v>
      </c>
      <c r="Q159" s="295">
        <f t="shared" si="48"/>
        <v>1.688049069293994</v>
      </c>
      <c r="R159" s="295">
        <f t="shared" si="48"/>
        <v>1.7307182955008686</v>
      </c>
      <c r="S159" s="295">
        <f t="shared" si="48"/>
        <v>1.787033084597871</v>
      </c>
      <c r="T159" s="295">
        <f t="shared" si="48"/>
        <v>1.8530124661956731</v>
      </c>
      <c r="U159" s="295">
        <f t="shared" si="48"/>
        <v>1.7839077627564275</v>
      </c>
      <c r="V159" s="295">
        <f t="shared" si="48"/>
        <v>1.8673837418867918</v>
      </c>
      <c r="W159" s="295">
        <f t="shared" si="48"/>
        <v>1.8936249308880679</v>
      </c>
      <c r="X159" s="295">
        <f t="shared" si="48"/>
        <v>1.9458315034698854</v>
      </c>
      <c r="Y159" s="295">
        <f t="shared" si="48"/>
        <v>1.9969760372665013</v>
      </c>
      <c r="Z159" s="295">
        <f t="shared" si="48"/>
        <v>2.0429472724591258</v>
      </c>
      <c r="AA159" s="295">
        <f t="shared" si="48"/>
        <v>2.0186894319729172</v>
      </c>
      <c r="AB159" s="295">
        <f t="shared" si="48"/>
        <v>2.0084129467165042</v>
      </c>
      <c r="AC159" s="295">
        <f t="shared" si="48"/>
        <v>2.0189334789398625</v>
      </c>
      <c r="AD159" s="295">
        <f t="shared" si="48"/>
        <v>2.0402663718799627</v>
      </c>
      <c r="AE159" s="295">
        <f t="shared" si="48"/>
        <v>2.0305307103479406</v>
      </c>
      <c r="AF159" s="295">
        <f t="shared" si="48"/>
        <v>2.109765130338122</v>
      </c>
      <c r="AG159" s="295">
        <f t="shared" si="48"/>
        <v>2.144088654498578</v>
      </c>
      <c r="AH159" s="295">
        <f t="shared" si="48"/>
        <v>2.170492123440555</v>
      </c>
      <c r="AI159" s="295">
        <f t="shared" si="48"/>
        <v>2.2013584695026571</v>
      </c>
      <c r="AJ159" s="295">
        <f t="shared" si="48"/>
        <v>2.2287283109823139</v>
      </c>
      <c r="AK159" s="295">
        <f t="shared" si="48"/>
        <v>2.1826500531834139</v>
      </c>
      <c r="AL159" s="295">
        <f t="shared" si="48"/>
        <v>2.2056756193128324</v>
      </c>
      <c r="AM159" s="295">
        <f t="shared" si="48"/>
        <v>2.2929417956298677</v>
      </c>
      <c r="AN159" s="295">
        <f t="shared" si="48"/>
        <v>2.326808163903725</v>
      </c>
      <c r="AO159" s="295">
        <f t="shared" si="48"/>
        <v>2.3668795243815506</v>
      </c>
      <c r="AP159" s="295">
        <f t="shared" si="48"/>
        <v>2.4591131266778881</v>
      </c>
      <c r="AQ159" s="295">
        <f t="shared" si="48"/>
        <v>2.5617287765113295</v>
      </c>
      <c r="AR159" s="295">
        <f t="shared" si="48"/>
        <v>2.6806257228526178</v>
      </c>
      <c r="AS159" s="295">
        <f t="shared" si="48"/>
        <v>2.7186441453009236</v>
      </c>
      <c r="AT159" s="295">
        <f t="shared" si="48"/>
        <v>2.8023567988173239</v>
      </c>
      <c r="AU159" s="295">
        <f t="shared" si="48"/>
        <v>2.8544390327736853</v>
      </c>
      <c r="AV159" s="295">
        <f t="shared" si="48"/>
        <v>2.9319604904694438</v>
      </c>
      <c r="AW159" s="295">
        <f t="shared" si="48"/>
        <v>2.9201655063318923</v>
      </c>
      <c r="AX159" s="295">
        <f t="shared" si="48"/>
        <v>2.9777532273739977</v>
      </c>
      <c r="AY159" s="295">
        <f t="shared" si="48"/>
        <v>3.0926890458083269</v>
      </c>
      <c r="AZ159" s="295">
        <f t="shared" si="48"/>
        <v>3.0866594053855603</v>
      </c>
      <c r="BA159" s="295">
        <f t="shared" si="48"/>
        <v>3.0847238143368476</v>
      </c>
      <c r="BB159" s="295">
        <f t="shared" si="48"/>
        <v>3.078441841901296</v>
      </c>
      <c r="BC159" s="295">
        <f t="shared" si="48"/>
        <v>2.9766426751991384</v>
      </c>
      <c r="BD159" s="265">
        <f t="shared" si="45"/>
        <v>2.8553184138930585</v>
      </c>
      <c r="BE159" s="265">
        <f t="shared" si="46"/>
        <v>3.0114083803621119</v>
      </c>
      <c r="BF159" s="274">
        <f>CV260/1000-BF161-BF155</f>
        <v>3.1704977704169259</v>
      </c>
      <c r="BG159" s="274">
        <f>CV209/1000-BG161-BG155</f>
        <v>3.2387203515706231</v>
      </c>
      <c r="BH159" s="274">
        <f>CV158/1000-BH161-BH155</f>
        <v>3.1407380275469814</v>
      </c>
      <c r="BI159" s="266"/>
      <c r="BJ159" s="295"/>
      <c r="BK159" s="267" t="s">
        <v>479</v>
      </c>
      <c r="BL159" s="218"/>
      <c r="BM159" s="228"/>
      <c r="BN159" s="228"/>
      <c r="BO159" s="228"/>
      <c r="BP159" s="228"/>
      <c r="BQ159" s="228"/>
      <c r="BR159" s="228"/>
      <c r="BS159" s="228"/>
      <c r="BT159" s="228"/>
      <c r="BV159" s="16"/>
      <c r="BW159" s="231"/>
      <c r="BX159" s="231"/>
      <c r="BY159" s="231"/>
      <c r="BZ159" s="231"/>
      <c r="CA159" s="231"/>
      <c r="CB159" s="231"/>
      <c r="CF159" s="16"/>
      <c r="CG159" s="233"/>
      <c r="CH159" s="261"/>
      <c r="CI159" s="261"/>
      <c r="CJ159" s="261"/>
      <c r="CK159" s="261"/>
      <c r="CL159" s="261"/>
      <c r="CQ159" s="212"/>
      <c r="CR159" s="296" t="s">
        <v>474</v>
      </c>
      <c r="CS159" s="297">
        <v>29449.781744620846</v>
      </c>
      <c r="CT159" s="297">
        <v>2868.7358137667934</v>
      </c>
      <c r="CU159" s="297">
        <v>704.37711262717517</v>
      </c>
      <c r="CV159" s="298">
        <v>9754.512643660466</v>
      </c>
      <c r="CW159" s="297">
        <v>51.934651762682712</v>
      </c>
      <c r="CX159" s="297">
        <v>1748.0448047654618</v>
      </c>
      <c r="CY159" s="297">
        <v>44577.386771203433</v>
      </c>
    </row>
    <row r="160" spans="2:103" ht="15" thickTop="1" x14ac:dyDescent="0.2">
      <c r="D160" s="16" t="s">
        <v>480</v>
      </c>
      <c r="E160" s="10" t="s">
        <v>481</v>
      </c>
      <c r="F160" s="16" t="s">
        <v>461</v>
      </c>
      <c r="G160" s="299">
        <v>1.0796246011142094</v>
      </c>
      <c r="H160" s="299">
        <v>1.1752322959275783</v>
      </c>
      <c r="I160" s="299">
        <v>1.2287688573457038</v>
      </c>
      <c r="J160" s="299">
        <v>1.3400712239204819</v>
      </c>
      <c r="K160" s="299">
        <v>1.5471035260633164</v>
      </c>
      <c r="L160" s="299">
        <v>1.5600202192867219</v>
      </c>
      <c r="M160" s="299">
        <v>1.5949821631756504</v>
      </c>
      <c r="N160" s="299">
        <v>1.6981618907249985</v>
      </c>
      <c r="O160" s="299">
        <v>1.7945457166063483</v>
      </c>
      <c r="P160" s="299">
        <v>1.8526655126733773</v>
      </c>
      <c r="Q160" s="299">
        <v>1.8994220954252019</v>
      </c>
      <c r="R160" s="299">
        <v>1.9443953648131154</v>
      </c>
      <c r="S160" s="299">
        <v>2.0130085546989642</v>
      </c>
      <c r="T160" s="299">
        <v>2.0983605458085703</v>
      </c>
      <c r="U160" s="299">
        <v>1.9542875259488071</v>
      </c>
      <c r="V160" s="299">
        <v>2.070038957468165</v>
      </c>
      <c r="W160" s="299">
        <v>2.0888021537546839</v>
      </c>
      <c r="X160" s="299">
        <v>2.1520833138286228</v>
      </c>
      <c r="Y160" s="299">
        <v>2.2139323492231489</v>
      </c>
      <c r="Z160" s="299">
        <v>2.2673663566834121</v>
      </c>
      <c r="AA160" s="299">
        <v>2.2017606417546105</v>
      </c>
      <c r="AB160" s="299">
        <v>2.1612189646159914</v>
      </c>
      <c r="AC160" s="299">
        <v>2.156758736401085</v>
      </c>
      <c r="AD160" s="299">
        <v>2.1712798818718668</v>
      </c>
      <c r="AE160" s="299">
        <v>2.1336586141769898</v>
      </c>
      <c r="AF160" s="299">
        <v>2.2482342566445079</v>
      </c>
      <c r="AG160" s="299">
        <v>2.2874355663787416</v>
      </c>
      <c r="AH160" s="299">
        <v>2.3142400918950718</v>
      </c>
      <c r="AI160" s="299">
        <v>2.3489698828522547</v>
      </c>
      <c r="AJ160" s="299">
        <v>2.3785229928064355</v>
      </c>
      <c r="AK160" s="299">
        <v>2.2839239859829874</v>
      </c>
      <c r="AL160" s="299">
        <v>2.3074155430090237</v>
      </c>
      <c r="AM160" s="299">
        <v>2.440876509890944</v>
      </c>
      <c r="AN160" s="299">
        <v>2.483630055982895</v>
      </c>
      <c r="AO160" s="299">
        <v>2.5367254658313136</v>
      </c>
      <c r="AP160" s="299">
        <v>2.6779764435800404</v>
      </c>
      <c r="AQ160" s="299">
        <v>2.8369591693394236</v>
      </c>
      <c r="AR160" s="299">
        <v>3.020605471954342</v>
      </c>
      <c r="AS160" s="299">
        <v>3.0630556207099717</v>
      </c>
      <c r="AT160" s="299">
        <v>3.2198142502485112</v>
      </c>
      <c r="AU160" s="299">
        <v>3.3194336417935135</v>
      </c>
      <c r="AV160" s="299">
        <v>3.4600392348431264</v>
      </c>
      <c r="AW160" s="299">
        <v>3.4466451579700128</v>
      </c>
      <c r="AX160" s="299">
        <v>3.5493132490429531</v>
      </c>
      <c r="AY160" s="299">
        <v>3.7477880058799213</v>
      </c>
      <c r="AZ160" s="299">
        <v>3.7404256487175211</v>
      </c>
      <c r="BA160" s="299">
        <v>3.7400429506012318</v>
      </c>
      <c r="BB160" s="299">
        <v>3.7322876956149011</v>
      </c>
      <c r="BC160" s="299">
        <v>3.6080851672400156</v>
      </c>
      <c r="BD160" s="265">
        <f t="shared" si="45"/>
        <v>3.4610240936042516</v>
      </c>
      <c r="BE160" s="265">
        <f t="shared" si="46"/>
        <v>3.6502258064817656</v>
      </c>
      <c r="BF160" s="274">
        <f>(CV269+CV280)/1000</f>
        <v>3.6023459578797263</v>
      </c>
      <c r="BG160" s="274">
        <f>(CV218+CV229)/1000</f>
        <v>3.6428010319755142</v>
      </c>
      <c r="BH160" s="274">
        <f>(CV167+CV178)/1000</f>
        <v>3.6669290998780482</v>
      </c>
      <c r="BI160" s="266"/>
      <c r="BJ160" s="299"/>
      <c r="BK160" s="267" t="s">
        <v>482</v>
      </c>
      <c r="BL160" s="254" t="s">
        <v>483</v>
      </c>
      <c r="BM160" s="255" t="s">
        <v>458</v>
      </c>
      <c r="BN160" s="300">
        <v>6281.2417998062056</v>
      </c>
      <c r="BO160" s="300">
        <v>815.22471494839442</v>
      </c>
      <c r="BP160" s="300">
        <v>23.484194626633613</v>
      </c>
      <c r="BQ160" s="300">
        <v>1194.6124789062787</v>
      </c>
      <c r="BR160" s="300">
        <v>305.30892213568569</v>
      </c>
      <c r="BS160" s="300">
        <v>107.08726286599288</v>
      </c>
      <c r="BT160" s="300">
        <v>8726.9593732891917</v>
      </c>
      <c r="BV160" s="301" t="s">
        <v>484</v>
      </c>
      <c r="BW160" s="257" t="s">
        <v>458</v>
      </c>
      <c r="BX160" s="302">
        <v>5303.941789084497</v>
      </c>
      <c r="BY160" s="302">
        <v>831.67785429325431</v>
      </c>
      <c r="BZ160" s="302">
        <v>42.335290878716393</v>
      </c>
      <c r="CA160" s="302">
        <v>1171.9729541072895</v>
      </c>
      <c r="CB160" s="302">
        <v>7349.9278883637571</v>
      </c>
      <c r="CF160" s="301" t="s">
        <v>484</v>
      </c>
      <c r="CG160" s="260" t="s">
        <v>458</v>
      </c>
      <c r="CH160" s="261">
        <v>6056.3483752761731</v>
      </c>
      <c r="CI160" s="261">
        <v>974.29815976594375</v>
      </c>
      <c r="CJ160" s="261">
        <v>14.717105087462995</v>
      </c>
      <c r="CK160" s="261">
        <v>1145.1579323391593</v>
      </c>
      <c r="CL160" s="261">
        <v>8190.5215724687387</v>
      </c>
      <c r="CQ160" s="212"/>
      <c r="CR160" s="215"/>
      <c r="CS160" s="303"/>
      <c r="CT160" s="303"/>
      <c r="CU160" s="303"/>
      <c r="CV160" s="304"/>
      <c r="CW160" s="303"/>
      <c r="CX160" s="303"/>
      <c r="CY160" s="303"/>
    </row>
    <row r="161" spans="4:131" ht="14.25" x14ac:dyDescent="0.2">
      <c r="D161" s="16" t="s">
        <v>485</v>
      </c>
      <c r="E161" s="10" t="s">
        <v>481</v>
      </c>
      <c r="F161" s="16" t="s">
        <v>461</v>
      </c>
      <c r="G161" s="299">
        <v>0.6065348237317284</v>
      </c>
      <c r="H161" s="299">
        <v>0.66900668774948968</v>
      </c>
      <c r="I161" s="299">
        <v>0.77539391442501893</v>
      </c>
      <c r="J161" s="299">
        <v>0.86189609620995111</v>
      </c>
      <c r="K161" s="299">
        <v>0.8359444045125084</v>
      </c>
      <c r="L161" s="299">
        <v>0.85302299196488818</v>
      </c>
      <c r="M161" s="299">
        <v>0.86406463047059057</v>
      </c>
      <c r="N161" s="299">
        <v>0.87218166179099554</v>
      </c>
      <c r="O161" s="299">
        <v>0.90191862719032956</v>
      </c>
      <c r="P161" s="299">
        <v>0.94365222441602037</v>
      </c>
      <c r="Q161" s="299">
        <v>0.97140965507478727</v>
      </c>
      <c r="R161" s="299">
        <v>0.99900309692305578</v>
      </c>
      <c r="S161" s="299">
        <v>1.0261633578824485</v>
      </c>
      <c r="T161" s="299">
        <v>1.0530211994221668</v>
      </c>
      <c r="U161" s="299">
        <v>1.079569213432872</v>
      </c>
      <c r="V161" s="299">
        <v>1.1057837328154942</v>
      </c>
      <c r="W161" s="299">
        <v>1.1316484089801255</v>
      </c>
      <c r="X161" s="299">
        <v>1.1571539369705022</v>
      </c>
      <c r="Y161" s="299">
        <v>1.182285401230083</v>
      </c>
      <c r="Z161" s="299">
        <v>1.2070337665463935</v>
      </c>
      <c r="AA161" s="299">
        <v>1.2313846507163368</v>
      </c>
      <c r="AB161" s="299">
        <v>1.254449312112756</v>
      </c>
      <c r="AC161" s="299">
        <v>1.2768016019320132</v>
      </c>
      <c r="AD161" s="299">
        <v>1.2985608866314706</v>
      </c>
      <c r="AE161" s="299">
        <v>1.3196249068229089</v>
      </c>
      <c r="AF161" s="299">
        <v>1.3398016793046792</v>
      </c>
      <c r="AG161" s="299">
        <v>1.3589737099793837</v>
      </c>
      <c r="AH161" s="299">
        <v>1.3770730432079128</v>
      </c>
      <c r="AI161" s="299">
        <v>1.3948370380706308</v>
      </c>
      <c r="AJ161" s="299">
        <v>1.4118312775716495</v>
      </c>
      <c r="AK161" s="299">
        <v>1.428065900383362</v>
      </c>
      <c r="AL161" s="299">
        <v>1.4437334694277655</v>
      </c>
      <c r="AM161" s="299">
        <v>1.4586843670305993</v>
      </c>
      <c r="AN161" s="299">
        <v>1.4735266853499707</v>
      </c>
      <c r="AO161" s="299">
        <v>1.4885798477427523</v>
      </c>
      <c r="AP161" s="299">
        <v>1.5041887378449379</v>
      </c>
      <c r="AQ161" s="299">
        <v>1.5197224233669182</v>
      </c>
      <c r="AR161" s="299">
        <v>1.538281811808613</v>
      </c>
      <c r="AS161" s="299">
        <v>1.5604888440875164</v>
      </c>
      <c r="AT161" s="299">
        <v>1.5460986729102026</v>
      </c>
      <c r="AU161" s="299">
        <v>1.5350545091821417</v>
      </c>
      <c r="AV161" s="299">
        <v>1.5262881299008242</v>
      </c>
      <c r="AW161" s="299">
        <v>1.5196227099413666</v>
      </c>
      <c r="AX161" s="299">
        <v>1.5148929199604442</v>
      </c>
      <c r="AY161" s="299">
        <v>1.5118872420934242</v>
      </c>
      <c r="AZ161" s="299">
        <v>1.5089951087409124</v>
      </c>
      <c r="BA161" s="299">
        <v>1.5060859853457891</v>
      </c>
      <c r="BB161" s="299">
        <v>1.5031576137410436</v>
      </c>
      <c r="BC161" s="299">
        <v>1.4542323075884498</v>
      </c>
      <c r="BD161" s="265">
        <f>BC161*($BD$163)/($BC$163)</f>
        <v>1.3949596034927858</v>
      </c>
      <c r="BE161" s="265">
        <f t="shared" si="46"/>
        <v>1.4712170172633217</v>
      </c>
      <c r="BF161" s="274">
        <f>AB440/1000</f>
        <v>1.1267543985045532</v>
      </c>
      <c r="BG161" s="274">
        <f>AB441/1000</f>
        <v>1.0566827937453835</v>
      </c>
      <c r="BH161" s="274">
        <f>AB442/1000</f>
        <v>1.0225784120934418</v>
      </c>
      <c r="BI161" s="274"/>
      <c r="BJ161" s="299"/>
      <c r="BK161" s="267" t="s">
        <v>486</v>
      </c>
      <c r="BL161" s="218"/>
      <c r="BM161" s="255" t="s">
        <v>463</v>
      </c>
      <c r="BN161" s="300">
        <v>1211.5740227946801</v>
      </c>
      <c r="BO161" s="300">
        <v>85.217590627004682</v>
      </c>
      <c r="BP161" s="300">
        <v>2.9594351787055113</v>
      </c>
      <c r="BQ161" s="300">
        <v>296.21465113704483</v>
      </c>
      <c r="BR161" s="300">
        <v>56.046748112314219</v>
      </c>
      <c r="BS161" s="300">
        <v>10.401391092688485</v>
      </c>
      <c r="BT161" s="300">
        <v>1662.4138389424377</v>
      </c>
      <c r="BV161" s="16"/>
      <c r="BW161" s="257" t="s">
        <v>463</v>
      </c>
      <c r="BX161" s="302">
        <v>1029.713087743901</v>
      </c>
      <c r="BY161" s="302">
        <v>81.869934085730222</v>
      </c>
      <c r="BZ161" s="302">
        <v>10.698278249746309</v>
      </c>
      <c r="CA161" s="302">
        <v>291.97131053735745</v>
      </c>
      <c r="CB161" s="302">
        <v>1414.2526106167352</v>
      </c>
      <c r="CF161" s="16"/>
      <c r="CG161" s="260" t="s">
        <v>463</v>
      </c>
      <c r="CH161" s="261">
        <v>1175.478372234393</v>
      </c>
      <c r="CI161" s="261">
        <v>92.053388419117439</v>
      </c>
      <c r="CJ161" s="305">
        <v>2.7106210650583882</v>
      </c>
      <c r="CK161" s="261">
        <v>287.35354587228881</v>
      </c>
      <c r="CL161" s="261">
        <v>1557.5959275908576</v>
      </c>
      <c r="CQ161" s="212" t="s">
        <v>487</v>
      </c>
      <c r="CR161" s="269" t="s">
        <v>458</v>
      </c>
      <c r="CS161" s="306">
        <v>7372.8319836453793</v>
      </c>
      <c r="CT161" s="306">
        <v>942.50355308554447</v>
      </c>
      <c r="CU161" s="306">
        <v>20.896931950324429</v>
      </c>
      <c r="CV161" s="307">
        <v>1199.7375642010163</v>
      </c>
      <c r="CW161" s="306">
        <v>310.37428577560803</v>
      </c>
      <c r="CX161" s="306">
        <v>135.98685319785784</v>
      </c>
      <c r="CY161" s="306">
        <v>9982.3311718557288</v>
      </c>
    </row>
    <row r="162" spans="4:131" s="15" customFormat="1" x14ac:dyDescent="0.2">
      <c r="D162" s="15" t="s">
        <v>488</v>
      </c>
      <c r="G162" s="308">
        <f t="shared" ref="G162:BB162" si="49">SUM(G154:G161)</f>
        <v>9.6584719147880218</v>
      </c>
      <c r="H162" s="308">
        <f t="shared" si="49"/>
        <v>10.476628144105366</v>
      </c>
      <c r="I162" s="308">
        <f t="shared" si="49"/>
        <v>11.497138971043054</v>
      </c>
      <c r="J162" s="308">
        <f t="shared" si="49"/>
        <v>12.541183461444261</v>
      </c>
      <c r="K162" s="308">
        <f t="shared" si="49"/>
        <v>13.343307764917737</v>
      </c>
      <c r="L162" s="308">
        <f t="shared" si="49"/>
        <v>13.676266544414636</v>
      </c>
      <c r="M162" s="308">
        <f t="shared" si="49"/>
        <v>14.123884432875654</v>
      </c>
      <c r="N162" s="308">
        <f t="shared" si="49"/>
        <v>14.993718557458823</v>
      </c>
      <c r="O162" s="308">
        <f t="shared" si="49"/>
        <v>15.994549361505774</v>
      </c>
      <c r="P162" s="308">
        <f t="shared" si="49"/>
        <v>16.920568831016297</v>
      </c>
      <c r="Q162" s="308">
        <f t="shared" si="49"/>
        <v>17.518095587338959</v>
      </c>
      <c r="R162" s="308">
        <f t="shared" si="49"/>
        <v>18.000094163742727</v>
      </c>
      <c r="S162" s="308">
        <f t="shared" si="49"/>
        <v>18.676465435519845</v>
      </c>
      <c r="T162" s="308">
        <f t="shared" si="49"/>
        <v>19.765364281246196</v>
      </c>
      <c r="U162" s="308">
        <f t="shared" si="49"/>
        <v>19.491898243293459</v>
      </c>
      <c r="V162" s="308">
        <f t="shared" si="49"/>
        <v>19.228247354882342</v>
      </c>
      <c r="W162" s="308">
        <f t="shared" si="49"/>
        <v>19.409407114143818</v>
      </c>
      <c r="X162" s="308">
        <f t="shared" si="49"/>
        <v>19.700553884967736</v>
      </c>
      <c r="Y162" s="308">
        <f t="shared" si="49"/>
        <v>20.011966277776139</v>
      </c>
      <c r="Z162" s="308">
        <f t="shared" si="49"/>
        <v>20.770490385470104</v>
      </c>
      <c r="AA162" s="308">
        <f t="shared" si="49"/>
        <v>19.82485462834229</v>
      </c>
      <c r="AB162" s="308">
        <f t="shared" si="49"/>
        <v>19.403103788372182</v>
      </c>
      <c r="AC162" s="308">
        <f t="shared" si="49"/>
        <v>19.007855055854048</v>
      </c>
      <c r="AD162" s="308">
        <f t="shared" si="49"/>
        <v>19.082331064313642</v>
      </c>
      <c r="AE162" s="308">
        <f t="shared" si="49"/>
        <v>19.553389987944048</v>
      </c>
      <c r="AF162" s="308">
        <f t="shared" si="49"/>
        <v>20.149799740116201</v>
      </c>
      <c r="AG162" s="308">
        <f t="shared" si="49"/>
        <v>20.676881724876072</v>
      </c>
      <c r="AH162" s="308">
        <f t="shared" si="49"/>
        <v>21.970075791432574</v>
      </c>
      <c r="AI162" s="308">
        <f t="shared" si="49"/>
        <v>22.457227305236316</v>
      </c>
      <c r="AJ162" s="308">
        <f t="shared" si="49"/>
        <v>22.777234943570786</v>
      </c>
      <c r="AK162" s="308">
        <f t="shared" si="49"/>
        <v>22.769340974454227</v>
      </c>
      <c r="AL162" s="308">
        <f t="shared" si="49"/>
        <v>23.057165531040276</v>
      </c>
      <c r="AM162" s="308">
        <f t="shared" si="49"/>
        <v>23.257203653767888</v>
      </c>
      <c r="AN162" s="308">
        <f t="shared" si="49"/>
        <v>23.787939118170193</v>
      </c>
      <c r="AO162" s="308">
        <f t="shared" si="49"/>
        <v>23.840270544338928</v>
      </c>
      <c r="AP162" s="308">
        <f t="shared" si="49"/>
        <v>24.736829886453307</v>
      </c>
      <c r="AQ162" s="308">
        <f t="shared" si="49"/>
        <v>25.964492429392656</v>
      </c>
      <c r="AR162" s="308">
        <f t="shared" si="49"/>
        <v>26.411324555551612</v>
      </c>
      <c r="AS162" s="308">
        <f t="shared" si="49"/>
        <v>27.19650443456095</v>
      </c>
      <c r="AT162" s="308">
        <f t="shared" si="49"/>
        <v>27.889505305758757</v>
      </c>
      <c r="AU162" s="308">
        <f t="shared" si="49"/>
        <v>28.434129817455521</v>
      </c>
      <c r="AV162" s="308">
        <f t="shared" si="49"/>
        <v>29.266479964824953</v>
      </c>
      <c r="AW162" s="308">
        <f t="shared" si="49"/>
        <v>29.191445394204543</v>
      </c>
      <c r="AX162" s="308">
        <f t="shared" si="49"/>
        <v>29.648011840815176</v>
      </c>
      <c r="AY162" s="308">
        <f t="shared" si="49"/>
        <v>30.19635642203481</v>
      </c>
      <c r="AZ162" s="308">
        <f t="shared" si="49"/>
        <v>30.776594118893204</v>
      </c>
      <c r="BA162" s="308">
        <f t="shared" si="49"/>
        <v>29.805433032995637</v>
      </c>
      <c r="BB162" s="308">
        <f t="shared" si="49"/>
        <v>30.716776899631675</v>
      </c>
      <c r="BC162" s="308">
        <f t="shared" ref="BC162:BH162" si="50">SUM(BC154:BC161)</f>
        <v>30.588082606628074</v>
      </c>
      <c r="BD162" s="308">
        <f t="shared" si="50"/>
        <v>29.36312678116894</v>
      </c>
      <c r="BE162" s="308">
        <f t="shared" si="50"/>
        <v>30.967426517955602</v>
      </c>
      <c r="BF162" s="308">
        <f t="shared" si="50"/>
        <v>30.154645141794358</v>
      </c>
      <c r="BG162" s="308">
        <f t="shared" si="50"/>
        <v>30.176090420541424</v>
      </c>
      <c r="BH162" s="308">
        <f t="shared" si="50"/>
        <v>30.093374691688691</v>
      </c>
      <c r="BI162" s="308"/>
      <c r="BJ162" s="308" t="s">
        <v>489</v>
      </c>
      <c r="BL162" s="218"/>
      <c r="BM162" s="255" t="s">
        <v>466</v>
      </c>
      <c r="BN162" s="300">
        <v>655.47299964981391</v>
      </c>
      <c r="BO162" s="300">
        <v>34.721841242345292</v>
      </c>
      <c r="BP162" s="300">
        <v>0.20417164124958143</v>
      </c>
      <c r="BQ162" s="300">
        <v>1117.0008177076006</v>
      </c>
      <c r="BR162" s="300">
        <v>24.037807505158142</v>
      </c>
      <c r="BS162" s="300">
        <v>0.90780219322065325</v>
      </c>
      <c r="BT162" s="300">
        <v>1832.3454399393881</v>
      </c>
      <c r="BV162" s="16"/>
      <c r="BW162" s="257" t="s">
        <v>466</v>
      </c>
      <c r="BX162" s="302">
        <v>571.77631017291299</v>
      </c>
      <c r="BY162" s="302">
        <v>34.171191252358184</v>
      </c>
      <c r="BZ162" s="302">
        <v>0.40831027864952696</v>
      </c>
      <c r="CA162" s="302">
        <v>1095.3813226592463</v>
      </c>
      <c r="CB162" s="302">
        <v>1701.7371343631671</v>
      </c>
      <c r="CF162" s="16"/>
      <c r="CG162" s="260" t="s">
        <v>466</v>
      </c>
      <c r="CH162" s="272">
        <v>652.04074393262351</v>
      </c>
      <c r="CI162" s="272">
        <v>39.07880618748473</v>
      </c>
      <c r="CJ162" s="309">
        <v>0</v>
      </c>
      <c r="CK162" s="272">
        <v>1069.6401700376116</v>
      </c>
      <c r="CL162" s="272">
        <v>1760.7597201577198</v>
      </c>
      <c r="CQ162" s="212"/>
      <c r="CR162" s="269" t="s">
        <v>463</v>
      </c>
      <c r="CS162" s="306">
        <v>1441.3194917299329</v>
      </c>
      <c r="CT162" s="306">
        <v>100.16085015967786</v>
      </c>
      <c r="CU162" s="306">
        <v>3.1698808429246625</v>
      </c>
      <c r="CV162" s="307">
        <v>296.77830615075288</v>
      </c>
      <c r="CW162" s="306">
        <v>57.046116383113969</v>
      </c>
      <c r="CX162" s="306">
        <v>20.305524646661453</v>
      </c>
      <c r="CY162" s="306">
        <v>1918.7801699130639</v>
      </c>
    </row>
    <row r="163" spans="4:131" s="15" customFormat="1" x14ac:dyDescent="0.2">
      <c r="D163" s="15" t="s">
        <v>490</v>
      </c>
      <c r="G163" s="308"/>
      <c r="H163" s="308"/>
      <c r="I163" s="308"/>
      <c r="J163" s="308"/>
      <c r="K163" s="308"/>
      <c r="L163" s="308"/>
      <c r="M163" s="308"/>
      <c r="N163" s="308"/>
      <c r="O163" s="308"/>
      <c r="P163" s="30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  <c r="AC163" s="308"/>
      <c r="AD163" s="308"/>
      <c r="AE163" s="308"/>
      <c r="AF163" s="308"/>
      <c r="AG163" s="308"/>
      <c r="AH163" s="308"/>
      <c r="AI163" s="308"/>
      <c r="AJ163" s="308"/>
      <c r="AK163" s="308"/>
      <c r="AL163" s="308"/>
      <c r="AM163" s="308"/>
      <c r="AN163" s="308"/>
      <c r="AO163" s="308"/>
      <c r="AP163" s="308"/>
      <c r="AQ163" s="308"/>
      <c r="AR163" s="308"/>
      <c r="AS163" s="308"/>
      <c r="AT163" s="308"/>
      <c r="AU163" s="308"/>
      <c r="AV163" s="308"/>
      <c r="AW163" s="308"/>
      <c r="AX163" s="308"/>
      <c r="AY163" s="308"/>
      <c r="AZ163" s="308"/>
      <c r="BA163" s="308"/>
      <c r="BB163" s="308"/>
      <c r="BC163" s="308">
        <f>CK199/1000+BC158</f>
        <v>28.45540892487233</v>
      </c>
      <c r="BD163" s="308">
        <f>CA199/1000+BD158</f>
        <v>27.29560177141828</v>
      </c>
      <c r="BE163" s="308">
        <f>(BQ203+4500*0.3)/1000</f>
        <v>28.787753940690454</v>
      </c>
      <c r="BF163" s="308">
        <f>CV302/1000</f>
        <v>26.856411194029061</v>
      </c>
      <c r="BG163" s="308">
        <f>CV251/1000</f>
        <v>26.878312270308633</v>
      </c>
      <c r="BH163" s="308">
        <f>CV200/1000</f>
        <v>26.796160416843485</v>
      </c>
      <c r="BI163" s="308"/>
      <c r="BJ163" s="308" t="s">
        <v>491</v>
      </c>
      <c r="BL163" s="218"/>
      <c r="BM163" s="255"/>
      <c r="BN163" s="300"/>
      <c r="BO163" s="300"/>
      <c r="BP163" s="300"/>
      <c r="BQ163" s="300"/>
      <c r="BR163" s="300"/>
      <c r="BS163" s="300"/>
      <c r="BT163" s="300"/>
      <c r="BV163" s="16"/>
      <c r="BW163" s="257"/>
      <c r="BX163" s="302"/>
      <c r="BY163" s="302"/>
      <c r="BZ163" s="302"/>
      <c r="CA163" s="302"/>
      <c r="CB163" s="302"/>
      <c r="CF163" s="16"/>
      <c r="CG163" s="260"/>
      <c r="CH163" s="272"/>
      <c r="CI163" s="272"/>
      <c r="CJ163" s="309"/>
      <c r="CK163" s="272"/>
      <c r="CL163" s="272"/>
      <c r="CQ163" s="212"/>
      <c r="CR163" s="269" t="s">
        <v>466</v>
      </c>
      <c r="CS163" s="306">
        <v>822.17806849555791</v>
      </c>
      <c r="CT163" s="306">
        <v>40.547483987221902</v>
      </c>
      <c r="CU163" s="306">
        <v>0.1857039021601869</v>
      </c>
      <c r="CV163" s="307">
        <v>1122.0255789106043</v>
      </c>
      <c r="CW163" s="306">
        <v>24.627804856521955</v>
      </c>
      <c r="CX163" s="306">
        <v>1.2060487476680619</v>
      </c>
      <c r="CY163" s="306">
        <v>2010.7706888997345</v>
      </c>
    </row>
    <row r="164" spans="4:131" x14ac:dyDescent="0.2">
      <c r="D164" s="16" t="s">
        <v>492</v>
      </c>
      <c r="E164" s="10" t="s">
        <v>460</v>
      </c>
      <c r="F164" s="16" t="s">
        <v>461</v>
      </c>
      <c r="G164" s="264">
        <v>2.6776211666553493</v>
      </c>
      <c r="H164" s="264">
        <v>2.9286515060791842</v>
      </c>
      <c r="I164" s="264">
        <v>3.1826104815719081</v>
      </c>
      <c r="J164" s="264">
        <v>3.4967241043671278</v>
      </c>
      <c r="K164" s="264">
        <v>3.7842801137544098</v>
      </c>
      <c r="L164" s="264">
        <v>3.8319126194675568</v>
      </c>
      <c r="M164" s="264">
        <v>3.9049663083102311</v>
      </c>
      <c r="N164" s="264">
        <v>4.081705561395399</v>
      </c>
      <c r="O164" s="264">
        <v>4.281985377949125</v>
      </c>
      <c r="P164" s="264">
        <v>4.4405525664979635</v>
      </c>
      <c r="Q164" s="264">
        <v>4.5588808197939832</v>
      </c>
      <c r="R164" s="264">
        <v>4.6741167572370399</v>
      </c>
      <c r="S164" s="264">
        <v>4.8262049971792838</v>
      </c>
      <c r="T164" s="264">
        <v>5.0043942114264102</v>
      </c>
      <c r="U164" s="264">
        <v>4.8177645021381066</v>
      </c>
      <c r="V164" s="264">
        <v>5.0432064321704511</v>
      </c>
      <c r="W164" s="264">
        <v>5.1140754936228774</v>
      </c>
      <c r="X164" s="264">
        <v>5.2550687542690104</v>
      </c>
      <c r="Y164" s="264">
        <v>5.3931937877197331</v>
      </c>
      <c r="Z164" s="264">
        <v>5.5173473956889314</v>
      </c>
      <c r="AA164" s="264">
        <v>5.4518347244438647</v>
      </c>
      <c r="AB164" s="264">
        <v>5.4240812234452518</v>
      </c>
      <c r="AC164" s="264">
        <v>5.4524938172729609</v>
      </c>
      <c r="AD164" s="264">
        <v>5.5101071403833002</v>
      </c>
      <c r="AE164" s="264">
        <v>5.4838142313478393</v>
      </c>
      <c r="AF164" s="264">
        <v>5.6978010662873091</v>
      </c>
      <c r="AG164" s="264">
        <v>5.7904979308567031</v>
      </c>
      <c r="AH164" s="264">
        <v>5.8618052585435398</v>
      </c>
      <c r="AI164" s="264">
        <v>5.9451653904255428</v>
      </c>
      <c r="AJ164" s="264">
        <v>6.019082581360399</v>
      </c>
      <c r="AK164" s="264">
        <v>5.8946399395497631</v>
      </c>
      <c r="AL164" s="264">
        <v>5.9568246317496216</v>
      </c>
      <c r="AM164" s="264">
        <v>6.1925026725514112</v>
      </c>
      <c r="AN164" s="264">
        <v>6.2839649052365907</v>
      </c>
      <c r="AO164" s="264">
        <v>6.3921848379556163</v>
      </c>
      <c r="AP164" s="264">
        <v>6.6412783081028666</v>
      </c>
      <c r="AQ164" s="264">
        <v>6.9184103692176713</v>
      </c>
      <c r="AR164" s="264">
        <v>7.2395130066155726</v>
      </c>
      <c r="AS164" s="264">
        <v>7.3421886100984119</v>
      </c>
      <c r="AT164" s="264">
        <v>7.568269721976038</v>
      </c>
      <c r="AU164" s="264">
        <v>7.7089271837493403</v>
      </c>
      <c r="AV164" s="264">
        <v>7.9182878552133946</v>
      </c>
      <c r="AW164" s="264">
        <v>7.8864333742432713</v>
      </c>
      <c r="AX164" s="264">
        <v>8.0419593963773952</v>
      </c>
      <c r="AY164" s="264">
        <v>8.3523642937816724</v>
      </c>
      <c r="AZ164" s="264">
        <v>8.3360801628439933</v>
      </c>
      <c r="BA164" s="264">
        <v>8.330852750283869</v>
      </c>
      <c r="BB164" s="264">
        <v>8.3138871512572408</v>
      </c>
      <c r="BC164" s="264">
        <v>8.038960150027604</v>
      </c>
      <c r="BK164" s="203"/>
      <c r="BL164" s="218"/>
      <c r="BM164" s="275" t="s">
        <v>469</v>
      </c>
      <c r="BN164" s="310">
        <v>8148.288822250699</v>
      </c>
      <c r="BO164" s="310">
        <v>935.16414681774438</v>
      </c>
      <c r="BP164" s="310">
        <v>26.647801446588705</v>
      </c>
      <c r="BQ164" s="310">
        <v>2607.8279477509241</v>
      </c>
      <c r="BR164" s="310">
        <v>385.39347775315804</v>
      </c>
      <c r="BS164" s="310">
        <v>118.39645615190202</v>
      </c>
      <c r="BT164" s="310">
        <v>12221.718652171017</v>
      </c>
      <c r="BV164" s="16"/>
      <c r="BW164" s="277" t="s">
        <v>469</v>
      </c>
      <c r="BX164" s="285">
        <v>6905.4311870013116</v>
      </c>
      <c r="BY164" s="285">
        <v>947.71897963134268</v>
      </c>
      <c r="BZ164" s="285">
        <v>53.441879407112232</v>
      </c>
      <c r="CA164" s="285">
        <v>2559.3255873038934</v>
      </c>
      <c r="CB164" s="285">
        <v>10465.917633343659</v>
      </c>
      <c r="CF164" s="16"/>
      <c r="CG164" s="279" t="s">
        <v>469</v>
      </c>
      <c r="CH164" s="280">
        <v>7883.8674914431895</v>
      </c>
      <c r="CI164" s="280">
        <v>1105.4303543725459</v>
      </c>
      <c r="CJ164" s="280">
        <v>17.427726152521384</v>
      </c>
      <c r="CK164" s="280">
        <v>2502.1516482490597</v>
      </c>
      <c r="CL164" s="280">
        <v>11508.877220217317</v>
      </c>
      <c r="CQ164" s="212"/>
      <c r="CR164" s="287" t="s">
        <v>469</v>
      </c>
      <c r="CS164" s="311">
        <v>9636.3295438708701</v>
      </c>
      <c r="CT164" s="311">
        <v>1083.2118872324443</v>
      </c>
      <c r="CU164" s="311">
        <v>24.25251669540928</v>
      </c>
      <c r="CV164" s="312">
        <v>2618.5414492623731</v>
      </c>
      <c r="CW164" s="311">
        <v>392.04820701524397</v>
      </c>
      <c r="CX164" s="311">
        <v>157.49842659218737</v>
      </c>
      <c r="CY164" s="311">
        <v>13911.882030668527</v>
      </c>
    </row>
    <row r="165" spans="4:131" s="155" customFormat="1" x14ac:dyDescent="0.2">
      <c r="D165" s="313"/>
      <c r="F165" s="301"/>
      <c r="G165" s="314"/>
      <c r="H165" s="314"/>
      <c r="I165" s="314"/>
      <c r="J165" s="314"/>
      <c r="K165" s="314"/>
      <c r="L165" s="314"/>
      <c r="M165" s="314"/>
      <c r="N165" s="314"/>
      <c r="O165" s="314"/>
      <c r="P165" s="314"/>
      <c r="Q165" s="314"/>
      <c r="R165" s="314"/>
      <c r="S165" s="314"/>
      <c r="T165" s="314"/>
      <c r="U165" s="314"/>
      <c r="V165" s="314"/>
      <c r="W165" s="314"/>
      <c r="X165" s="314"/>
      <c r="Y165" s="314"/>
      <c r="Z165" s="314"/>
      <c r="AA165" s="314"/>
      <c r="AB165" s="314"/>
      <c r="AC165" s="314"/>
      <c r="AD165" s="314"/>
      <c r="AE165" s="314"/>
      <c r="AF165" s="314"/>
      <c r="AG165" s="314"/>
      <c r="AH165" s="314"/>
      <c r="AI165" s="314"/>
      <c r="AJ165" s="314"/>
      <c r="AK165" s="314"/>
      <c r="AL165" s="314"/>
      <c r="AM165" s="314"/>
      <c r="AN165" s="314"/>
      <c r="AO165" s="314"/>
      <c r="AP165" s="314"/>
      <c r="AQ165" s="314"/>
      <c r="AR165" s="314"/>
      <c r="AS165" s="314"/>
      <c r="AT165" s="314"/>
      <c r="AU165" s="314"/>
      <c r="AV165" s="314"/>
      <c r="AW165" s="314"/>
      <c r="AX165" s="314"/>
      <c r="AY165" s="314"/>
      <c r="AZ165" s="314"/>
      <c r="BA165" s="314"/>
      <c r="BB165" s="314"/>
      <c r="BC165" s="314"/>
      <c r="BD165" s="314"/>
      <c r="BE165" s="314"/>
      <c r="BF165" s="314"/>
      <c r="BG165" s="314"/>
      <c r="BH165" s="314"/>
      <c r="BI165" s="314"/>
      <c r="BJ165" s="314"/>
      <c r="BK165" s="203"/>
      <c r="BL165" s="315"/>
      <c r="BM165" s="316"/>
      <c r="BN165" s="317"/>
      <c r="BO165" s="317"/>
      <c r="BP165" s="317"/>
      <c r="BQ165" s="317"/>
      <c r="BR165" s="317"/>
      <c r="BS165" s="317"/>
      <c r="BT165" s="317"/>
      <c r="BV165" s="301"/>
      <c r="BW165" s="231"/>
      <c r="BX165" s="232"/>
      <c r="BY165" s="232"/>
      <c r="BZ165" s="232"/>
      <c r="CA165" s="232"/>
      <c r="CB165" s="232"/>
      <c r="CF165" s="301"/>
      <c r="CG165" s="233"/>
      <c r="CH165" s="318"/>
      <c r="CI165" s="318"/>
      <c r="CJ165" s="318"/>
      <c r="CK165" s="318"/>
      <c r="CL165" s="318"/>
      <c r="CQ165" s="212"/>
      <c r="CR165" s="269" t="s">
        <v>493</v>
      </c>
      <c r="CS165" s="306">
        <v>0</v>
      </c>
      <c r="CT165" s="306">
        <v>0</v>
      </c>
      <c r="CU165" s="306">
        <v>0</v>
      </c>
      <c r="CV165" s="307">
        <v>507.48326635928152</v>
      </c>
      <c r="CW165" s="306">
        <v>0</v>
      </c>
      <c r="CX165" s="306">
        <v>0</v>
      </c>
      <c r="CY165" s="306">
        <v>507.48326635928152</v>
      </c>
    </row>
    <row r="166" spans="4:131" x14ac:dyDescent="0.2">
      <c r="D166" s="16"/>
      <c r="F166" s="16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E166" s="319"/>
      <c r="BF166" s="319"/>
      <c r="BG166" s="319"/>
      <c r="BH166" s="319"/>
      <c r="BI166" s="319"/>
      <c r="BJ166" s="148"/>
      <c r="BK166" s="203"/>
      <c r="BL166" s="218"/>
      <c r="BM166" s="255"/>
      <c r="BN166" s="268"/>
      <c r="BO166" s="268"/>
      <c r="BP166" s="268"/>
      <c r="BQ166" s="300"/>
      <c r="BR166" s="268"/>
      <c r="BS166" s="268"/>
      <c r="BT166" s="300"/>
      <c r="BV166" s="16"/>
      <c r="BW166" s="257"/>
      <c r="BX166" s="302"/>
      <c r="BY166" s="302"/>
      <c r="BZ166" s="302"/>
      <c r="CA166" s="302"/>
      <c r="CB166" s="302"/>
      <c r="CF166" s="16"/>
      <c r="CG166" s="260"/>
      <c r="CH166" s="320"/>
      <c r="CI166" s="320"/>
      <c r="CJ166" s="320"/>
      <c r="CK166" s="320"/>
      <c r="CL166" s="320"/>
      <c r="CQ166" s="212"/>
      <c r="CR166" s="269" t="s">
        <v>494</v>
      </c>
      <c r="CS166" s="306">
        <v>33.344395594666892</v>
      </c>
      <c r="CT166" s="306">
        <v>0</v>
      </c>
      <c r="CU166" s="306">
        <v>0</v>
      </c>
      <c r="CV166" s="307">
        <v>747.02240168710478</v>
      </c>
      <c r="CW166" s="306">
        <v>9.4124197635254467E-2</v>
      </c>
      <c r="CX166" s="306">
        <v>0</v>
      </c>
      <c r="CY166" s="306">
        <v>780.46092147940692</v>
      </c>
    </row>
    <row r="167" spans="4:131" x14ac:dyDescent="0.2">
      <c r="D167" s="16"/>
      <c r="F167" s="16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E167" s="319"/>
      <c r="BF167" s="319"/>
      <c r="BG167" s="319"/>
      <c r="BH167" s="319"/>
      <c r="BI167" s="319"/>
      <c r="BJ167" s="148"/>
      <c r="BK167" s="203"/>
      <c r="BL167" s="218"/>
      <c r="BM167" s="255"/>
      <c r="BN167" s="268"/>
      <c r="BO167" s="268"/>
      <c r="BP167" s="268"/>
      <c r="BQ167" s="300"/>
      <c r="BR167" s="268"/>
      <c r="BS167" s="268"/>
      <c r="BT167" s="300"/>
      <c r="BV167" s="16"/>
      <c r="BW167" s="257"/>
      <c r="BX167" s="302"/>
      <c r="BY167" s="302"/>
      <c r="BZ167" s="302"/>
      <c r="CA167" s="302"/>
      <c r="CB167" s="302"/>
      <c r="CF167" s="16"/>
      <c r="CG167" s="260"/>
      <c r="CH167" s="320"/>
      <c r="CI167" s="320"/>
      <c r="CJ167" s="320"/>
      <c r="CK167" s="320"/>
      <c r="CL167" s="320"/>
      <c r="CQ167" s="212"/>
      <c r="CR167" s="269" t="s">
        <v>495</v>
      </c>
      <c r="CS167" s="306">
        <v>0</v>
      </c>
      <c r="CT167" s="306">
        <v>0</v>
      </c>
      <c r="CU167" s="306">
        <v>0</v>
      </c>
      <c r="CV167" s="307">
        <v>3425.6894186269451</v>
      </c>
      <c r="CW167" s="306">
        <v>0</v>
      </c>
      <c r="CX167" s="306">
        <v>0</v>
      </c>
      <c r="CY167" s="306">
        <v>3425.6894186269451</v>
      </c>
    </row>
    <row r="168" spans="4:131" x14ac:dyDescent="0.2">
      <c r="D168" s="15" t="s">
        <v>496</v>
      </c>
      <c r="F168" s="16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E168" s="123"/>
      <c r="BF168" s="123"/>
      <c r="BG168" s="123"/>
      <c r="BH168" s="123"/>
      <c r="BI168" s="123"/>
      <c r="BJ168" s="123"/>
      <c r="BK168" s="203"/>
      <c r="BL168" s="218"/>
      <c r="BM168" s="255" t="s">
        <v>494</v>
      </c>
      <c r="BN168" s="300">
        <v>22.5077367870899</v>
      </c>
      <c r="BO168" s="268">
        <v>0</v>
      </c>
      <c r="BP168" s="268">
        <v>0</v>
      </c>
      <c r="BQ168" s="300">
        <v>742.1613677231004</v>
      </c>
      <c r="BR168" s="300">
        <v>5.5104678907106665E-2</v>
      </c>
      <c r="BS168" s="268">
        <v>0</v>
      </c>
      <c r="BT168" s="300">
        <v>764.72420918909745</v>
      </c>
      <c r="BV168" s="16"/>
      <c r="BW168" s="257" t="s">
        <v>494</v>
      </c>
      <c r="BX168" s="302">
        <v>21.404743983748212</v>
      </c>
      <c r="BY168" s="302">
        <v>0</v>
      </c>
      <c r="BZ168" s="302">
        <v>0</v>
      </c>
      <c r="CA168" s="302">
        <v>724.8466300193204</v>
      </c>
      <c r="CB168" s="302">
        <v>746.25137400306858</v>
      </c>
      <c r="CF168" s="16"/>
      <c r="CG168" s="260" t="s">
        <v>494</v>
      </c>
      <c r="CH168" s="320">
        <v>24.330124198842579</v>
      </c>
      <c r="CI168" s="320">
        <v>0</v>
      </c>
      <c r="CJ168" s="320">
        <v>0</v>
      </c>
      <c r="CK168" s="320">
        <v>703.37042738279956</v>
      </c>
      <c r="CL168" s="320">
        <v>727.70055158164212</v>
      </c>
      <c r="CQ168" s="212"/>
      <c r="CR168" s="269" t="s">
        <v>497</v>
      </c>
      <c r="CS168" s="306">
        <v>156.23003642110149</v>
      </c>
      <c r="CT168" s="306">
        <v>11.647603918880408</v>
      </c>
      <c r="CU168" s="306">
        <v>0</v>
      </c>
      <c r="CV168" s="307">
        <v>1103.7592658653268</v>
      </c>
      <c r="CW168" s="306">
        <v>6.9432362849712002</v>
      </c>
      <c r="CX168" s="306">
        <v>0</v>
      </c>
      <c r="CY168" s="306">
        <v>1278.5801424902797</v>
      </c>
    </row>
    <row r="169" spans="4:131" ht="13.5" thickBot="1" x14ac:dyDescent="0.25">
      <c r="D169" s="16" t="s">
        <v>459</v>
      </c>
      <c r="F169" s="16" t="s">
        <v>251</v>
      </c>
      <c r="G169" s="123">
        <f t="shared" ref="G169:BJ173" si="51">G154*1000</f>
        <v>1443.4273986320884</v>
      </c>
      <c r="H169" s="123">
        <f t="shared" si="51"/>
        <v>1553.6831077613385</v>
      </c>
      <c r="I169" s="123">
        <f t="shared" si="51"/>
        <v>1669.006687001465</v>
      </c>
      <c r="J169" s="123">
        <f t="shared" si="51"/>
        <v>1775.9378994387557</v>
      </c>
      <c r="K169" s="123">
        <f t="shared" si="51"/>
        <v>1927.9404206696124</v>
      </c>
      <c r="L169" s="123">
        <f t="shared" si="51"/>
        <v>1993.6648690893669</v>
      </c>
      <c r="M169" s="123">
        <f t="shared" si="51"/>
        <v>2114.1447140316109</v>
      </c>
      <c r="N169" s="123">
        <f t="shared" si="51"/>
        <v>2341.4709170845044</v>
      </c>
      <c r="O169" s="123">
        <f t="shared" si="51"/>
        <v>2593.9162166115343</v>
      </c>
      <c r="P169" s="123">
        <f t="shared" si="51"/>
        <v>2823.2444513930727</v>
      </c>
      <c r="Q169" s="123">
        <f t="shared" si="51"/>
        <v>2996.1331362135652</v>
      </c>
      <c r="R169" s="123">
        <f t="shared" si="51"/>
        <v>3138.6128248975979</v>
      </c>
      <c r="S169" s="123">
        <f t="shared" si="51"/>
        <v>3220.1575829856824</v>
      </c>
      <c r="T169" s="123">
        <f t="shared" si="51"/>
        <v>3516.0191460672659</v>
      </c>
      <c r="U169" s="123">
        <f t="shared" si="51"/>
        <v>3602.9340142353685</v>
      </c>
      <c r="V169" s="123">
        <f t="shared" si="51"/>
        <v>3621.8314641892662</v>
      </c>
      <c r="W169" s="123">
        <f t="shared" si="51"/>
        <v>3847.2893981733414</v>
      </c>
      <c r="X169" s="123">
        <f t="shared" si="51"/>
        <v>3924.6217569636015</v>
      </c>
      <c r="Y169" s="123">
        <f t="shared" si="51"/>
        <v>3977.9508965975524</v>
      </c>
      <c r="Z169" s="123">
        <f t="shared" si="51"/>
        <v>4152.0251869721342</v>
      </c>
      <c r="AA169" s="123">
        <f t="shared" si="51"/>
        <v>4067.8576569676325</v>
      </c>
      <c r="AB169" s="123">
        <f t="shared" si="51"/>
        <v>4005.6376241423914</v>
      </c>
      <c r="AC169" s="123">
        <f t="shared" si="51"/>
        <v>3987.8036928696092</v>
      </c>
      <c r="AD169" s="123">
        <f t="shared" si="51"/>
        <v>3998.7298603175541</v>
      </c>
      <c r="AE169" s="123">
        <f t="shared" si="51"/>
        <v>4343.9383063754003</v>
      </c>
      <c r="AF169" s="123">
        <f t="shared" si="51"/>
        <v>4475.8714642606656</v>
      </c>
      <c r="AG169" s="123">
        <f t="shared" si="51"/>
        <v>4515.5904696348607</v>
      </c>
      <c r="AH169" s="123">
        <f t="shared" si="51"/>
        <v>5013.401911558678</v>
      </c>
      <c r="AI169" s="123">
        <f t="shared" si="51"/>
        <v>5106.1766595401132</v>
      </c>
      <c r="AJ169" s="123">
        <f t="shared" si="51"/>
        <v>5142.4530174439587</v>
      </c>
      <c r="AK169" s="123">
        <f t="shared" si="51"/>
        <v>5296.4986937653775</v>
      </c>
      <c r="AL169" s="123">
        <f t="shared" si="51"/>
        <v>5145.1095343831148</v>
      </c>
      <c r="AM169" s="123">
        <f t="shared" si="51"/>
        <v>5200.1823660499795</v>
      </c>
      <c r="AN169" s="123">
        <f t="shared" si="51"/>
        <v>5424.9789213089061</v>
      </c>
      <c r="AO169" s="123">
        <f t="shared" si="51"/>
        <v>5377.4014350667776</v>
      </c>
      <c r="AP169" s="123">
        <f t="shared" si="51"/>
        <v>5603.8892435401003</v>
      </c>
      <c r="AQ169" s="123">
        <f t="shared" si="51"/>
        <v>5653.1204805102052</v>
      </c>
      <c r="AR169" s="123">
        <f t="shared" si="51"/>
        <v>6026.7465982973554</v>
      </c>
      <c r="AS169" s="123">
        <f t="shared" si="51"/>
        <v>6044.0043212781302</v>
      </c>
      <c r="AT169" s="123">
        <f t="shared" si="51"/>
        <v>6294.642547617419</v>
      </c>
      <c r="AU169" s="123">
        <f t="shared" si="51"/>
        <v>6426.4074927156571</v>
      </c>
      <c r="AV169" s="123">
        <f t="shared" si="51"/>
        <v>6657.8040264442307</v>
      </c>
      <c r="AW169" s="123">
        <f t="shared" si="51"/>
        <v>6889.2005601728033</v>
      </c>
      <c r="AX169" s="123">
        <f t="shared" si="51"/>
        <v>7120.5970939013778</v>
      </c>
      <c r="AY169" s="123">
        <f t="shared" si="51"/>
        <v>7351.9936276299504</v>
      </c>
      <c r="AZ169" s="123">
        <f t="shared" si="51"/>
        <v>7583.390161358524</v>
      </c>
      <c r="BA169" s="123">
        <f t="shared" si="51"/>
        <v>6761.3263398100116</v>
      </c>
      <c r="BB169" s="123">
        <f t="shared" si="51"/>
        <v>8046.1832288156693</v>
      </c>
      <c r="BC169" s="123">
        <f t="shared" si="51"/>
        <v>8241.1329264934157</v>
      </c>
      <c r="BD169" s="123">
        <f t="shared" si="51"/>
        <v>7905.234575991828</v>
      </c>
      <c r="BE169" s="123">
        <f t="shared" si="51"/>
        <v>8337.3852579937629</v>
      </c>
      <c r="BF169" s="123">
        <f t="shared" si="51"/>
        <v>8226.7574563672242</v>
      </c>
      <c r="BG169" s="123">
        <f t="shared" si="51"/>
        <v>8135.3150593432274</v>
      </c>
      <c r="BH169" s="123">
        <f t="shared" si="51"/>
        <v>8134.4352269193578</v>
      </c>
      <c r="BI169" s="123"/>
      <c r="BJ169" s="123">
        <f t="shared" si="51"/>
        <v>0</v>
      </c>
      <c r="BK169" s="203"/>
      <c r="BL169" s="218"/>
      <c r="BM169" s="255" t="s">
        <v>495</v>
      </c>
      <c r="BN169" s="268">
        <v>0</v>
      </c>
      <c r="BO169" s="268">
        <v>0</v>
      </c>
      <c r="BP169" s="268">
        <v>0</v>
      </c>
      <c r="BQ169" s="300">
        <v>3414.8932237692607</v>
      </c>
      <c r="BR169" s="268">
        <v>0</v>
      </c>
      <c r="BS169" s="268">
        <v>0</v>
      </c>
      <c r="BT169" s="321">
        <v>3414.8932237692607</v>
      </c>
      <c r="BV169" s="16"/>
      <c r="BW169" s="257" t="s">
        <v>495</v>
      </c>
      <c r="BX169" s="302">
        <v>0</v>
      </c>
      <c r="BY169" s="302">
        <v>0</v>
      </c>
      <c r="BZ169" s="302">
        <v>0</v>
      </c>
      <c r="CA169" s="322">
        <v>3357.6451803353475</v>
      </c>
      <c r="CB169" s="302">
        <v>3357.6451803353475</v>
      </c>
      <c r="CF169" s="16"/>
      <c r="CG169" s="260" t="s">
        <v>495</v>
      </c>
      <c r="CH169" s="320">
        <v>0</v>
      </c>
      <c r="CI169" s="320">
        <v>0</v>
      </c>
      <c r="CJ169" s="320">
        <v>0</v>
      </c>
      <c r="CK169" s="323">
        <v>3292.0634554364578</v>
      </c>
      <c r="CL169" s="320">
        <v>3292.0634554364578</v>
      </c>
      <c r="CQ169" s="212"/>
      <c r="CR169" s="296" t="s">
        <v>474</v>
      </c>
      <c r="CS169" s="324">
        <v>9825.9039758866402</v>
      </c>
      <c r="CT169" s="324">
        <v>1094.8594911513246</v>
      </c>
      <c r="CU169" s="324">
        <v>24.25251669540928</v>
      </c>
      <c r="CV169" s="325">
        <v>8402.4958018010311</v>
      </c>
      <c r="CW169" s="324">
        <v>399.08556749785043</v>
      </c>
      <c r="CX169" s="324">
        <v>157.49842659218737</v>
      </c>
      <c r="CY169" s="324">
        <v>19904.095779624447</v>
      </c>
    </row>
    <row r="170" spans="4:131" s="326" customFormat="1" ht="13.5" thickTop="1" x14ac:dyDescent="0.2">
      <c r="D170" s="16" t="s">
        <v>464</v>
      </c>
      <c r="F170" s="327" t="s">
        <v>251</v>
      </c>
      <c r="G170" s="328">
        <f t="shared" si="51"/>
        <v>200</v>
      </c>
      <c r="H170" s="328">
        <f t="shared" si="51"/>
        <v>250</v>
      </c>
      <c r="I170" s="328">
        <f t="shared" si="51"/>
        <v>300</v>
      </c>
      <c r="J170" s="328">
        <f t="shared" si="51"/>
        <v>350</v>
      </c>
      <c r="K170" s="328">
        <f t="shared" si="51"/>
        <v>399.99999999999994</v>
      </c>
      <c r="L170" s="328">
        <f t="shared" si="51"/>
        <v>449.99999999999994</v>
      </c>
      <c r="M170" s="328">
        <f t="shared" si="51"/>
        <v>499.99999999999994</v>
      </c>
      <c r="N170" s="328">
        <f t="shared" si="51"/>
        <v>549.99999999999989</v>
      </c>
      <c r="O170" s="328">
        <f t="shared" si="51"/>
        <v>600</v>
      </c>
      <c r="P170" s="328">
        <f t="shared" si="51"/>
        <v>650</v>
      </c>
      <c r="Q170" s="328">
        <f t="shared" si="51"/>
        <v>700</v>
      </c>
      <c r="R170" s="328">
        <f t="shared" si="51"/>
        <v>730</v>
      </c>
      <c r="S170" s="328">
        <f t="shared" si="51"/>
        <v>760</v>
      </c>
      <c r="T170" s="328">
        <f t="shared" si="51"/>
        <v>790</v>
      </c>
      <c r="U170" s="328">
        <f t="shared" si="51"/>
        <v>820.00000000000011</v>
      </c>
      <c r="V170" s="328">
        <f t="shared" si="51"/>
        <v>850.00000000000011</v>
      </c>
      <c r="W170" s="328">
        <f t="shared" si="51"/>
        <v>880.00000000000011</v>
      </c>
      <c r="X170" s="328">
        <f t="shared" si="51"/>
        <v>910.00000000000011</v>
      </c>
      <c r="Y170" s="328">
        <f t="shared" si="51"/>
        <v>940.00000000000011</v>
      </c>
      <c r="Z170" s="328">
        <f t="shared" si="51"/>
        <v>970.00000000000023</v>
      </c>
      <c r="AA170" s="328">
        <f t="shared" si="51"/>
        <v>1000</v>
      </c>
      <c r="AB170" s="328">
        <f t="shared" si="51"/>
        <v>1091.6302048052157</v>
      </c>
      <c r="AC170" s="328">
        <f t="shared" si="51"/>
        <v>1183.2604096104315</v>
      </c>
      <c r="AD170" s="328">
        <f t="shared" si="51"/>
        <v>1274.8906144156474</v>
      </c>
      <c r="AE170" s="328">
        <f t="shared" si="51"/>
        <v>1366.5208192208631</v>
      </c>
      <c r="AF170" s="328">
        <f t="shared" si="51"/>
        <v>1458.1510240260789</v>
      </c>
      <c r="AG170" s="328">
        <f t="shared" si="51"/>
        <v>1549.7812288312946</v>
      </c>
      <c r="AH170" s="328">
        <f t="shared" si="51"/>
        <v>1641.4114336365105</v>
      </c>
      <c r="AI170" s="328">
        <f t="shared" si="51"/>
        <v>1733.0416384417263</v>
      </c>
      <c r="AJ170" s="328">
        <f t="shared" si="51"/>
        <v>1824.671843246942</v>
      </c>
      <c r="AK170" s="328">
        <f t="shared" si="51"/>
        <v>1916.3020480521568</v>
      </c>
      <c r="AL170" s="328">
        <f t="shared" si="51"/>
        <v>2050.6788269085018</v>
      </c>
      <c r="AM170" s="328">
        <f t="shared" si="51"/>
        <v>2084.832816434458</v>
      </c>
      <c r="AN170" s="328">
        <f t="shared" si="51"/>
        <v>2097.137883809577</v>
      </c>
      <c r="AO170" s="328">
        <f t="shared" si="51"/>
        <v>2120.2270753223843</v>
      </c>
      <c r="AP170" s="328">
        <f t="shared" si="51"/>
        <v>2145.6070315101274</v>
      </c>
      <c r="AQ170" s="328">
        <f t="shared" si="51"/>
        <v>2314.2263462591409</v>
      </c>
      <c r="AR170" s="328">
        <f t="shared" si="51"/>
        <v>2195.1700622146791</v>
      </c>
      <c r="AS170" s="328">
        <f t="shared" si="51"/>
        <v>2350.2405931538592</v>
      </c>
      <c r="AT170" s="328">
        <f t="shared" si="51"/>
        <v>2366.7939652788687</v>
      </c>
      <c r="AU170" s="328">
        <f t="shared" si="51"/>
        <v>2410.7584533031254</v>
      </c>
      <c r="AV170" s="328">
        <f t="shared" si="51"/>
        <v>2510.8313603401275</v>
      </c>
      <c r="AW170" s="328">
        <f t="shared" si="51"/>
        <v>2442.9979223604887</v>
      </c>
      <c r="AX170" s="328">
        <f t="shared" si="51"/>
        <v>2459.0282973720218</v>
      </c>
      <c r="AY170" s="328">
        <f t="shared" si="51"/>
        <v>2412.8396497788863</v>
      </c>
      <c r="AZ170" s="328">
        <f t="shared" si="51"/>
        <v>2437.8406969642988</v>
      </c>
      <c r="BA170" s="328">
        <f t="shared" si="51"/>
        <v>2351.6002394692805</v>
      </c>
      <c r="BB170" s="328">
        <f t="shared" si="51"/>
        <v>2303.7880678515639</v>
      </c>
      <c r="BC170" s="328">
        <f t="shared" si="51"/>
        <v>2200</v>
      </c>
      <c r="BD170" s="328">
        <f t="shared" si="51"/>
        <v>2110.3307302897829</v>
      </c>
      <c r="BE170" s="328">
        <f t="shared" si="51"/>
        <v>2225.6949052016885</v>
      </c>
      <c r="BF170" s="328">
        <f t="shared" si="51"/>
        <v>2300</v>
      </c>
      <c r="BG170" s="328">
        <f t="shared" si="51"/>
        <v>2300</v>
      </c>
      <c r="BH170" s="328">
        <f t="shared" si="51"/>
        <v>2300</v>
      </c>
      <c r="BI170" s="328"/>
      <c r="BJ170" s="328">
        <f t="shared" si="51"/>
        <v>0</v>
      </c>
      <c r="BK170" s="203"/>
      <c r="BL170" s="218"/>
      <c r="BM170" s="255" t="s">
        <v>497</v>
      </c>
      <c r="BN170" s="300">
        <v>134.75004146450956</v>
      </c>
      <c r="BO170" s="300">
        <v>9.9110999927194339</v>
      </c>
      <c r="BP170" s="268">
        <v>0</v>
      </c>
      <c r="BQ170" s="300">
        <v>1098.7884795618597</v>
      </c>
      <c r="BR170" s="300">
        <v>6.8368239542309963</v>
      </c>
      <c r="BS170" s="268">
        <v>0</v>
      </c>
      <c r="BT170" s="300">
        <v>1250.2864449733197</v>
      </c>
      <c r="BU170" s="155"/>
      <c r="BV170" s="16"/>
      <c r="BW170" s="257" t="s">
        <v>497</v>
      </c>
      <c r="BX170" s="302">
        <v>113.11301506883001</v>
      </c>
      <c r="BY170" s="302">
        <v>9.5262367504032444</v>
      </c>
      <c r="BZ170" s="302">
        <v>0</v>
      </c>
      <c r="CA170" s="302">
        <v>1077.4673174710051</v>
      </c>
      <c r="CB170" s="302">
        <v>1200.1065692902384</v>
      </c>
      <c r="CC170" s="155"/>
      <c r="CD170" s="155"/>
      <c r="CE170" s="155"/>
      <c r="CF170" s="16"/>
      <c r="CG170" s="260" t="s">
        <v>497</v>
      </c>
      <c r="CH170" s="309">
        <v>129.19007410503102</v>
      </c>
      <c r="CI170" s="309">
        <v>10.714785554332497</v>
      </c>
      <c r="CJ170" s="320">
        <v>0</v>
      </c>
      <c r="CK170" s="309">
        <v>1052.0655751724425</v>
      </c>
      <c r="CL170" s="309">
        <v>1191.970434831806</v>
      </c>
      <c r="CM170" s="155"/>
      <c r="CN170" s="155"/>
      <c r="CO170" s="155"/>
      <c r="CP170" s="155"/>
      <c r="CQ170" s="212"/>
      <c r="CR170" s="215"/>
      <c r="CS170" s="329"/>
      <c r="CT170" s="329"/>
      <c r="CU170" s="329"/>
      <c r="CV170" s="330"/>
      <c r="CW170" s="329"/>
      <c r="CX170" s="329"/>
      <c r="CY170" s="329"/>
      <c r="CZ170" s="155"/>
      <c r="DA170" s="155"/>
      <c r="DB170" s="155"/>
      <c r="DC170" s="155"/>
      <c r="DD170" s="155"/>
      <c r="DE170" s="155"/>
      <c r="DF170" s="155"/>
      <c r="DG170" s="155"/>
      <c r="DH170" s="155"/>
      <c r="DI170" s="155"/>
      <c r="DJ170" s="155"/>
      <c r="DK170" s="155"/>
      <c r="DL170" s="155"/>
      <c r="DM170" s="155"/>
      <c r="DN170" s="155"/>
      <c r="DO170" s="155"/>
      <c r="DP170" s="155"/>
      <c r="DQ170" s="155"/>
      <c r="DR170" s="155"/>
      <c r="DS170" s="155"/>
      <c r="DT170" s="155"/>
      <c r="DU170" s="155"/>
      <c r="DV170" s="155"/>
      <c r="DW170" s="155"/>
      <c r="DX170" s="155"/>
      <c r="DY170" s="155"/>
      <c r="DZ170" s="155"/>
      <c r="EA170" s="155"/>
    </row>
    <row r="171" spans="4:131" ht="15" thickBot="1" x14ac:dyDescent="0.25">
      <c r="D171" s="16" t="s">
        <v>467</v>
      </c>
      <c r="F171" s="16" t="s">
        <v>251</v>
      </c>
      <c r="G171" s="123">
        <f t="shared" si="51"/>
        <v>3081.2469129052893</v>
      </c>
      <c r="H171" s="123">
        <f t="shared" si="51"/>
        <v>3239.6456208039394</v>
      </c>
      <c r="I171" s="123">
        <f t="shared" si="51"/>
        <v>3421.0338087575778</v>
      </c>
      <c r="J171" s="123">
        <f t="shared" si="51"/>
        <v>3642.8205445436424</v>
      </c>
      <c r="K171" s="123">
        <f t="shared" si="51"/>
        <v>3999.4069282869395</v>
      </c>
      <c r="L171" s="123">
        <f t="shared" si="51"/>
        <v>4055.5483733213046</v>
      </c>
      <c r="M171" s="123">
        <f t="shared" si="51"/>
        <v>4146.118283279483</v>
      </c>
      <c r="N171" s="123">
        <f t="shared" si="51"/>
        <v>4461.1550863370285</v>
      </c>
      <c r="O171" s="123">
        <f t="shared" si="51"/>
        <v>4773.5719782937267</v>
      </c>
      <c r="P171" s="123">
        <f t="shared" si="51"/>
        <v>5012.5602276076525</v>
      </c>
      <c r="Q171" s="123">
        <f t="shared" si="51"/>
        <v>5069.8449242246825</v>
      </c>
      <c r="R171" s="123">
        <f t="shared" si="51"/>
        <v>5096.5626419677192</v>
      </c>
      <c r="S171" s="123">
        <f t="shared" si="51"/>
        <v>5146.3594289375706</v>
      </c>
      <c r="T171" s="123">
        <f t="shared" si="51"/>
        <v>5555.7968452886971</v>
      </c>
      <c r="U171" s="123">
        <f t="shared" si="51"/>
        <v>5422.2650797532933</v>
      </c>
      <c r="V171" s="123">
        <f t="shared" si="51"/>
        <v>5326.8499088399576</v>
      </c>
      <c r="W171" s="123">
        <f t="shared" si="51"/>
        <v>5670.1427688769518</v>
      </c>
      <c r="X171" s="123">
        <f t="shared" si="51"/>
        <v>5764.2248830757335</v>
      </c>
      <c r="Y171" s="123">
        <f t="shared" si="51"/>
        <v>5973.102241060963</v>
      </c>
      <c r="Z171" s="123">
        <f t="shared" si="51"/>
        <v>6189.308805273261</v>
      </c>
      <c r="AA171" s="123">
        <f t="shared" si="51"/>
        <v>5770.9481421152741</v>
      </c>
      <c r="AB171" s="123">
        <f t="shared" si="51"/>
        <v>5609.1495593785867</v>
      </c>
      <c r="AC171" s="123">
        <f t="shared" si="51"/>
        <v>5408.6695012404216</v>
      </c>
      <c r="AD171" s="123">
        <f t="shared" si="51"/>
        <v>5424.6092014901124</v>
      </c>
      <c r="AE171" s="123">
        <f t="shared" si="51"/>
        <v>5550.4974716295164</v>
      </c>
      <c r="AF171" s="123">
        <f t="shared" si="51"/>
        <v>5539.1233640693599</v>
      </c>
      <c r="AG171" s="123">
        <f t="shared" si="51"/>
        <v>5687.3823214537751</v>
      </c>
      <c r="AH171" s="123">
        <f t="shared" si="51"/>
        <v>6349.0445065623244</v>
      </c>
      <c r="AI171" s="123">
        <f t="shared" si="51"/>
        <v>6620.7030379408516</v>
      </c>
      <c r="AJ171" s="123">
        <f t="shared" si="51"/>
        <v>6819.159024874848</v>
      </c>
      <c r="AK171" s="123">
        <f t="shared" si="51"/>
        <v>6752.3039186857231</v>
      </c>
      <c r="AL171" s="123">
        <f t="shared" si="51"/>
        <v>6695.177257446936</v>
      </c>
      <c r="AM171" s="123">
        <f t="shared" si="51"/>
        <v>6519.0408898126543</v>
      </c>
      <c r="AN171" s="123">
        <f t="shared" si="51"/>
        <v>6699.1433969294349</v>
      </c>
      <c r="AO171" s="123">
        <f t="shared" si="51"/>
        <v>6646.3988798140099</v>
      </c>
      <c r="AP171" s="123">
        <f t="shared" si="51"/>
        <v>7024.8617424642225</v>
      </c>
      <c r="AQ171" s="123">
        <f t="shared" si="51"/>
        <v>7353.4362357422715</v>
      </c>
      <c r="AR171" s="123">
        <f t="shared" si="51"/>
        <v>7542.2182858770493</v>
      </c>
      <c r="AS171" s="123">
        <f t="shared" si="51"/>
        <v>7685.2884640856482</v>
      </c>
      <c r="AT171" s="123">
        <f t="shared" si="51"/>
        <v>7862.9887589250911</v>
      </c>
      <c r="AU171" s="123">
        <f t="shared" si="51"/>
        <v>8017.6986786068483</v>
      </c>
      <c r="AV171" s="123">
        <f t="shared" si="51"/>
        <v>8060.5863627341369</v>
      </c>
      <c r="AW171" s="123">
        <f t="shared" si="51"/>
        <v>7990.2891236660007</v>
      </c>
      <c r="AX171" s="123">
        <f t="shared" si="51"/>
        <v>8022.9709650260402</v>
      </c>
      <c r="AY171" s="123">
        <f t="shared" si="51"/>
        <v>8202.6596017191259</v>
      </c>
      <c r="AZ171" s="123">
        <f t="shared" si="51"/>
        <v>8549.8080993544336</v>
      </c>
      <c r="BA171" s="123">
        <f t="shared" si="51"/>
        <v>8637.9392581783177</v>
      </c>
      <c r="BB171" s="123">
        <f t="shared" si="51"/>
        <v>8534.7187153330451</v>
      </c>
      <c r="BC171" s="123">
        <f t="shared" si="51"/>
        <v>8538.8670735065862</v>
      </c>
      <c r="BD171" s="123">
        <f t="shared" si="51"/>
        <v>8190.8334486729682</v>
      </c>
      <c r="BE171" s="123">
        <f t="shared" si="51"/>
        <v>8638.596791680935</v>
      </c>
      <c r="BF171" s="123">
        <f t="shared" si="51"/>
        <v>8366.5043684586653</v>
      </c>
      <c r="BG171" s="123">
        <f t="shared" si="51"/>
        <v>8174.0815143820737</v>
      </c>
      <c r="BH171" s="123">
        <f t="shared" si="51"/>
        <v>8173.2877212308213</v>
      </c>
      <c r="BI171" s="123"/>
      <c r="BJ171" s="123">
        <f t="shared" si="51"/>
        <v>0</v>
      </c>
      <c r="BL171" s="218"/>
      <c r="BM171" s="291" t="s">
        <v>474</v>
      </c>
      <c r="BN171" s="331">
        <v>8305.546600502299</v>
      </c>
      <c r="BO171" s="331">
        <v>945.0752468104638</v>
      </c>
      <c r="BP171" s="331">
        <v>26.647801446588705</v>
      </c>
      <c r="BQ171" s="331">
        <v>8371.5557605115973</v>
      </c>
      <c r="BR171" s="331">
        <v>392.28540638629619</v>
      </c>
      <c r="BS171" s="331">
        <v>118.39645615190202</v>
      </c>
      <c r="BT171" s="331">
        <v>18159.507271809147</v>
      </c>
      <c r="BV171" s="16"/>
      <c r="BW171" s="292" t="s">
        <v>475</v>
      </c>
      <c r="BX171" s="332">
        <v>7039.9489460538898</v>
      </c>
      <c r="BY171" s="332">
        <v>957.24521638174588</v>
      </c>
      <c r="BZ171" s="332">
        <v>53.441879407112232</v>
      </c>
      <c r="CA171" s="332">
        <v>8222.5446360734313</v>
      </c>
      <c r="CB171" s="332">
        <v>16273.18067791618</v>
      </c>
      <c r="CF171" s="16"/>
      <c r="CG171" s="293" t="s">
        <v>476</v>
      </c>
      <c r="CH171" s="294">
        <v>8037.3876897470636</v>
      </c>
      <c r="CI171" s="294">
        <v>1116.1451399268785</v>
      </c>
      <c r="CJ171" s="294">
        <v>17.427726152521384</v>
      </c>
      <c r="CK171" s="294">
        <v>8048.9227116924831</v>
      </c>
      <c r="CL171" s="294">
        <v>17219.883267518948</v>
      </c>
      <c r="CQ171" s="212" t="s">
        <v>498</v>
      </c>
      <c r="CR171" s="269" t="s">
        <v>458</v>
      </c>
      <c r="CS171" s="270">
        <v>835.93163634793848</v>
      </c>
      <c r="CT171" s="270">
        <v>144.1147434748176</v>
      </c>
      <c r="CU171" s="270">
        <v>124.78759144308299</v>
      </c>
      <c r="CV171" s="271">
        <v>654.99455076059269</v>
      </c>
      <c r="CW171" s="270">
        <v>920.86415047291484</v>
      </c>
      <c r="CX171" s="270">
        <v>572.96403961971123</v>
      </c>
      <c r="CY171" s="270">
        <v>3253.6567121190574</v>
      </c>
    </row>
    <row r="172" spans="4:131" ht="13.5" thickTop="1" x14ac:dyDescent="0.2">
      <c r="D172" s="16" t="s">
        <v>470</v>
      </c>
      <c r="F172" s="16" t="s">
        <v>251</v>
      </c>
      <c r="G172" s="328">
        <f t="shared" si="51"/>
        <v>2062.2184006878765</v>
      </c>
      <c r="H172" s="328">
        <f t="shared" si="51"/>
        <v>2308.690306172995</v>
      </c>
      <c r="I172" s="328">
        <f t="shared" si="51"/>
        <v>2717.5327698315064</v>
      </c>
      <c r="J172" s="328">
        <f t="shared" si="51"/>
        <v>3069.7454729043798</v>
      </c>
      <c r="K172" s="328">
        <f t="shared" si="51"/>
        <v>3027.724429396912</v>
      </c>
      <c r="L172" s="328">
        <f t="shared" si="51"/>
        <v>3144.1841607972769</v>
      </c>
      <c r="M172" s="328">
        <f t="shared" si="51"/>
        <v>3243.7016338517774</v>
      </c>
      <c r="N172" s="328">
        <f t="shared" si="51"/>
        <v>3337.4350134076271</v>
      </c>
      <c r="O172" s="328">
        <f t="shared" si="51"/>
        <v>3521.0757886513875</v>
      </c>
      <c r="P172" s="328">
        <f t="shared" si="51"/>
        <v>3762.2115855176094</v>
      </c>
      <c r="Q172" s="328">
        <f t="shared" si="51"/>
        <v>3959.2367071067301</v>
      </c>
      <c r="R172" s="328">
        <f t="shared" si="51"/>
        <v>4123.8019396403715</v>
      </c>
      <c r="S172" s="328">
        <f t="shared" si="51"/>
        <v>4494.743426417308</v>
      </c>
      <c r="T172" s="328">
        <f t="shared" si="51"/>
        <v>4675.1540784638237</v>
      </c>
      <c r="U172" s="328">
        <f t="shared" si="51"/>
        <v>4594.9346471666922</v>
      </c>
      <c r="V172" s="328">
        <f t="shared" si="51"/>
        <v>4137.3595496826683</v>
      </c>
      <c r="W172" s="328">
        <f t="shared" si="51"/>
        <v>3650.8994534706435</v>
      </c>
      <c r="X172" s="328">
        <f t="shared" si="51"/>
        <v>3594.6384906593885</v>
      </c>
      <c r="Y172" s="328">
        <f t="shared" si="51"/>
        <v>3473.7193523978885</v>
      </c>
      <c r="Z172" s="328">
        <f t="shared" si="51"/>
        <v>3687.8089975357793</v>
      </c>
      <c r="AA172" s="328">
        <f t="shared" si="51"/>
        <v>3272.2141048155204</v>
      </c>
      <c r="AB172" s="328">
        <f t="shared" si="51"/>
        <v>3013.6051766007363</v>
      </c>
      <c r="AC172" s="328">
        <f t="shared" si="51"/>
        <v>2746.627634860622</v>
      </c>
      <c r="AD172" s="328">
        <f t="shared" si="51"/>
        <v>2626.9942477070276</v>
      </c>
      <c r="AE172" s="328">
        <f t="shared" si="51"/>
        <v>2561.619159370428</v>
      </c>
      <c r="AF172" s="328">
        <f t="shared" si="51"/>
        <v>2724.8528214727899</v>
      </c>
      <c r="AG172" s="328">
        <f t="shared" si="51"/>
        <v>2874.6297740994351</v>
      </c>
      <c r="AH172" s="328">
        <f t="shared" si="51"/>
        <v>2840.4126811315223</v>
      </c>
      <c r="AI172" s="328">
        <f t="shared" si="51"/>
        <v>2770.1405788880829</v>
      </c>
      <c r="AJ172" s="328">
        <f t="shared" si="51"/>
        <v>2699.8684766446431</v>
      </c>
      <c r="AK172" s="328">
        <f t="shared" si="51"/>
        <v>2629.5963744012042</v>
      </c>
      <c r="AL172" s="328">
        <f t="shared" si="51"/>
        <v>2924.3752805520999</v>
      </c>
      <c r="AM172" s="328">
        <f t="shared" si="51"/>
        <v>2970.6449089193848</v>
      </c>
      <c r="AN172" s="328">
        <f t="shared" si="51"/>
        <v>2987.7140108856829</v>
      </c>
      <c r="AO172" s="328">
        <f t="shared" si="51"/>
        <v>3004.0583161801387</v>
      </c>
      <c r="AP172" s="328">
        <f t="shared" si="51"/>
        <v>3016.193560835989</v>
      </c>
      <c r="AQ172" s="328">
        <f t="shared" si="51"/>
        <v>3415.2989976633694</v>
      </c>
      <c r="AR172" s="328">
        <f t="shared" si="51"/>
        <v>3092.6766025469519</v>
      </c>
      <c r="AS172" s="328">
        <f t="shared" si="51"/>
        <v>3454.7824459448998</v>
      </c>
      <c r="AT172" s="328">
        <f t="shared" si="51"/>
        <v>3471.8103119613434</v>
      </c>
      <c r="AU172" s="328">
        <f t="shared" si="51"/>
        <v>3540.338009080549</v>
      </c>
      <c r="AV172" s="328">
        <f t="shared" si="51"/>
        <v>3783.9703600930648</v>
      </c>
      <c r="AW172" s="328">
        <f t="shared" si="51"/>
        <v>3642.5244137619784</v>
      </c>
      <c r="AX172" s="328">
        <f t="shared" si="51"/>
        <v>3658.45608813834</v>
      </c>
      <c r="AY172" s="328">
        <f t="shared" si="51"/>
        <v>3529.4992491251746</v>
      </c>
      <c r="AZ172" s="328">
        <f t="shared" si="51"/>
        <v>3522.4749983719494</v>
      </c>
      <c r="BA172" s="328">
        <f t="shared" si="51"/>
        <v>3380.7144452541593</v>
      </c>
      <c r="BB172" s="328">
        <f t="shared" si="51"/>
        <v>3179.1997363741616</v>
      </c>
      <c r="BC172" s="328">
        <f t="shared" si="51"/>
        <v>3231.122456600468</v>
      </c>
      <c r="BD172" s="328">
        <f t="shared" si="51"/>
        <v>3099.4259152242644</v>
      </c>
      <c r="BE172" s="328">
        <f t="shared" si="51"/>
        <v>3268.8603589720119</v>
      </c>
      <c r="BF172" s="328">
        <f t="shared" si="51"/>
        <v>2997.8331901672605</v>
      </c>
      <c r="BG172" s="328">
        <f t="shared" si="51"/>
        <v>3264.1936695246013</v>
      </c>
      <c r="BH172" s="328">
        <f t="shared" si="51"/>
        <v>3291.1962040200442</v>
      </c>
      <c r="BI172" s="328"/>
      <c r="BJ172" s="328">
        <f t="shared" si="51"/>
        <v>0</v>
      </c>
      <c r="BL172" s="218"/>
      <c r="BM172" s="228"/>
      <c r="BN172" s="229"/>
      <c r="BO172" s="229"/>
      <c r="BP172" s="229"/>
      <c r="BQ172" s="229"/>
      <c r="BR172" s="229"/>
      <c r="BS172" s="229"/>
      <c r="BT172" s="229"/>
      <c r="BV172" s="16"/>
      <c r="BW172" s="231"/>
      <c r="BX172" s="232"/>
      <c r="BY172" s="232"/>
      <c r="BZ172" s="232"/>
      <c r="CA172" s="232"/>
      <c r="CB172" s="232"/>
      <c r="CF172" s="16"/>
      <c r="CG172" s="233"/>
      <c r="CH172" s="261"/>
      <c r="CI172" s="261"/>
      <c r="CJ172" s="261"/>
      <c r="CK172" s="261"/>
      <c r="CL172" s="261"/>
      <c r="CQ172" s="212"/>
      <c r="CR172" s="269" t="s">
        <v>499</v>
      </c>
      <c r="CS172" s="270">
        <v>1824.1470376378436</v>
      </c>
      <c r="CT172" s="270">
        <v>181.15037886237096</v>
      </c>
      <c r="CU172" s="270">
        <v>1129.1996363444819</v>
      </c>
      <c r="CV172" s="271">
        <v>939.24774150567964</v>
      </c>
      <c r="CW172" s="270">
        <v>0</v>
      </c>
      <c r="CX172" s="270">
        <v>0</v>
      </c>
      <c r="CY172" s="333">
        <v>4073.7447943503762</v>
      </c>
    </row>
    <row r="173" spans="4:131" ht="14.25" x14ac:dyDescent="0.2">
      <c r="D173" s="16" t="s">
        <v>472</v>
      </c>
      <c r="E173" s="16" t="s">
        <v>500</v>
      </c>
      <c r="F173" s="16" t="s">
        <v>251</v>
      </c>
      <c r="G173" s="328">
        <f t="shared" si="51"/>
        <v>193.95803590741946</v>
      </c>
      <c r="H173" s="328">
        <f t="shared" si="51"/>
        <v>195.95760328790828</v>
      </c>
      <c r="I173" s="328">
        <f t="shared" si="51"/>
        <v>206.95522388059703</v>
      </c>
      <c r="J173" s="328">
        <f t="shared" si="51"/>
        <v>205.95544019035262</v>
      </c>
      <c r="K173" s="328">
        <f t="shared" si="51"/>
        <v>203.95587280986373</v>
      </c>
      <c r="L173" s="328">
        <f t="shared" si="51"/>
        <v>200.95652173913044</v>
      </c>
      <c r="M173" s="328">
        <f t="shared" si="51"/>
        <v>214.95349340255248</v>
      </c>
      <c r="N173" s="328">
        <f t="shared" si="51"/>
        <v>221.95197923426346</v>
      </c>
      <c r="O173" s="328">
        <f t="shared" si="51"/>
        <v>224</v>
      </c>
      <c r="P173" s="328">
        <f t="shared" si="51"/>
        <v>232</v>
      </c>
      <c r="Q173" s="328">
        <f t="shared" si="51"/>
        <v>234</v>
      </c>
      <c r="R173" s="328">
        <f t="shared" si="51"/>
        <v>237</v>
      </c>
      <c r="S173" s="328">
        <f t="shared" si="51"/>
        <v>229</v>
      </c>
      <c r="T173" s="328">
        <f t="shared" si="51"/>
        <v>224</v>
      </c>
      <c r="U173" s="328">
        <f t="shared" si="51"/>
        <v>234.00000000000003</v>
      </c>
      <c r="V173" s="328">
        <f t="shared" si="51"/>
        <v>249</v>
      </c>
      <c r="W173" s="328">
        <f t="shared" si="51"/>
        <v>247</v>
      </c>
      <c r="X173" s="328">
        <f t="shared" si="51"/>
        <v>252</v>
      </c>
      <c r="Y173" s="328">
        <f t="shared" si="51"/>
        <v>254</v>
      </c>
      <c r="Z173" s="328">
        <f t="shared" si="51"/>
        <v>254</v>
      </c>
      <c r="AA173" s="328">
        <f t="shared" si="51"/>
        <v>262</v>
      </c>
      <c r="AB173" s="328">
        <f t="shared" si="51"/>
        <v>259</v>
      </c>
      <c r="AC173" s="328">
        <f t="shared" si="51"/>
        <v>229</v>
      </c>
      <c r="AD173" s="328">
        <f t="shared" si="51"/>
        <v>247.00000000000003</v>
      </c>
      <c r="AE173" s="328">
        <f t="shared" si="51"/>
        <v>247</v>
      </c>
      <c r="AF173" s="328">
        <f t="shared" si="51"/>
        <v>254</v>
      </c>
      <c r="AG173" s="328">
        <f t="shared" si="51"/>
        <v>259</v>
      </c>
      <c r="AH173" s="328">
        <f t="shared" si="51"/>
        <v>264</v>
      </c>
      <c r="AI173" s="328">
        <f t="shared" si="51"/>
        <v>282</v>
      </c>
      <c r="AJ173" s="328">
        <f t="shared" si="51"/>
        <v>272</v>
      </c>
      <c r="AK173" s="328">
        <f t="shared" si="51"/>
        <v>280</v>
      </c>
      <c r="AL173" s="328">
        <f t="shared" ref="AL173:BJ176" si="52">AL158*1000</f>
        <v>285</v>
      </c>
      <c r="AM173" s="328">
        <f t="shared" si="52"/>
        <v>290</v>
      </c>
      <c r="AN173" s="328">
        <f t="shared" si="52"/>
        <v>295</v>
      </c>
      <c r="AO173" s="328">
        <f t="shared" si="52"/>
        <v>300</v>
      </c>
      <c r="AP173" s="328">
        <f t="shared" si="52"/>
        <v>305</v>
      </c>
      <c r="AQ173" s="328">
        <f t="shared" si="52"/>
        <v>310</v>
      </c>
      <c r="AR173" s="328">
        <f t="shared" si="52"/>
        <v>315</v>
      </c>
      <c r="AS173" s="328">
        <f t="shared" si="52"/>
        <v>320</v>
      </c>
      <c r="AT173" s="328">
        <f t="shared" si="52"/>
        <v>325</v>
      </c>
      <c r="AU173" s="328">
        <f t="shared" si="52"/>
        <v>330</v>
      </c>
      <c r="AV173" s="328">
        <f t="shared" si="52"/>
        <v>335</v>
      </c>
      <c r="AW173" s="328">
        <f t="shared" si="52"/>
        <v>340</v>
      </c>
      <c r="AX173" s="328">
        <f t="shared" si="52"/>
        <v>345</v>
      </c>
      <c r="AY173" s="328">
        <f t="shared" si="52"/>
        <v>347</v>
      </c>
      <c r="AZ173" s="328">
        <f t="shared" si="52"/>
        <v>347</v>
      </c>
      <c r="BA173" s="328">
        <f t="shared" si="52"/>
        <v>343</v>
      </c>
      <c r="BB173" s="328">
        <f t="shared" si="52"/>
        <v>339</v>
      </c>
      <c r="BC173" s="328">
        <f t="shared" si="52"/>
        <v>338</v>
      </c>
      <c r="BD173" s="328">
        <f t="shared" si="52"/>
        <v>346</v>
      </c>
      <c r="BE173" s="328">
        <f t="shared" si="52"/>
        <v>364.03800000000001</v>
      </c>
      <c r="BF173" s="328">
        <f t="shared" si="52"/>
        <v>363.952</v>
      </c>
      <c r="BG173" s="328">
        <f t="shared" si="52"/>
        <v>364.29599999999999</v>
      </c>
      <c r="BH173" s="328">
        <f t="shared" si="52"/>
        <v>364.21</v>
      </c>
      <c r="BI173" s="328"/>
      <c r="BJ173" s="328">
        <f t="shared" si="52"/>
        <v>0</v>
      </c>
      <c r="BL173" s="254" t="s">
        <v>501</v>
      </c>
      <c r="BM173" s="255" t="s">
        <v>458</v>
      </c>
      <c r="BN173" s="256">
        <v>1140.9117154116445</v>
      </c>
      <c r="BO173" s="256">
        <v>113.86270226633525</v>
      </c>
      <c r="BP173" s="256">
        <v>85.496847810647296</v>
      </c>
      <c r="BQ173" s="256">
        <v>694.84936577161454</v>
      </c>
      <c r="BR173" s="256">
        <v>822.14959060383489</v>
      </c>
      <c r="BS173" s="256">
        <v>448.52973407105736</v>
      </c>
      <c r="BT173" s="256">
        <v>3305.7999559351338</v>
      </c>
      <c r="BV173" s="301" t="s">
        <v>502</v>
      </c>
      <c r="BW173" s="257" t="s">
        <v>458</v>
      </c>
      <c r="BX173" s="258">
        <v>1111.2856174351559</v>
      </c>
      <c r="BY173" s="258">
        <v>397.52356175416787</v>
      </c>
      <c r="BZ173" s="258">
        <v>85.588070758806225</v>
      </c>
      <c r="CA173" s="258">
        <v>678.41199991866381</v>
      </c>
      <c r="CB173" s="258">
        <v>2272.8092498667938</v>
      </c>
      <c r="CF173" s="301" t="s">
        <v>502</v>
      </c>
      <c r="CG173" s="260" t="s">
        <v>458</v>
      </c>
      <c r="CH173" s="261">
        <v>1313.5835869781852</v>
      </c>
      <c r="CI173" s="261">
        <v>556.95540965508951</v>
      </c>
      <c r="CJ173" s="261">
        <v>94.859940593512079</v>
      </c>
      <c r="CK173" s="261">
        <v>729.82941142983623</v>
      </c>
      <c r="CL173" s="261">
        <v>2695.228348656623</v>
      </c>
      <c r="CQ173" s="212"/>
      <c r="CR173" s="269" t="s">
        <v>503</v>
      </c>
      <c r="CS173" s="270">
        <v>3053.7157915935113</v>
      </c>
      <c r="CT173" s="270">
        <v>294.9847488936885</v>
      </c>
      <c r="CU173" s="270">
        <v>318.72148421499037</v>
      </c>
      <c r="CV173" s="271">
        <v>1435.650311796297</v>
      </c>
      <c r="CW173" s="270">
        <v>0</v>
      </c>
      <c r="CX173" s="270">
        <v>0</v>
      </c>
      <c r="CY173" s="333">
        <v>5103.0723364984879</v>
      </c>
    </row>
    <row r="174" spans="4:131" x14ac:dyDescent="0.2">
      <c r="D174" s="16" t="s">
        <v>477</v>
      </c>
      <c r="F174" s="16" t="s">
        <v>251</v>
      </c>
      <c r="G174" s="328">
        <f t="shared" ref="G174:AL176" si="53">G159*1000</f>
        <v>991.46174180941148</v>
      </c>
      <c r="H174" s="328">
        <f t="shared" si="53"/>
        <v>1084.4125224021161</v>
      </c>
      <c r="I174" s="328">
        <f t="shared" si="53"/>
        <v>1178.4477098011853</v>
      </c>
      <c r="J174" s="328">
        <f t="shared" si="53"/>
        <v>1294.7567842366946</v>
      </c>
      <c r="K174" s="328">
        <f t="shared" si="53"/>
        <v>1401.232183178585</v>
      </c>
      <c r="L174" s="328">
        <f t="shared" si="53"/>
        <v>1418.8694082159468</v>
      </c>
      <c r="M174" s="328">
        <f t="shared" si="53"/>
        <v>1445.9195146639902</v>
      </c>
      <c r="N174" s="328">
        <f t="shared" si="53"/>
        <v>1511.3620088794048</v>
      </c>
      <c r="O174" s="328">
        <f t="shared" si="53"/>
        <v>1585.5210341524471</v>
      </c>
      <c r="P174" s="328">
        <f t="shared" si="53"/>
        <v>1644.2348294085655</v>
      </c>
      <c r="Q174" s="328">
        <f t="shared" si="53"/>
        <v>1688.0490692939941</v>
      </c>
      <c r="R174" s="328">
        <f t="shared" si="53"/>
        <v>1730.7182955008686</v>
      </c>
      <c r="S174" s="328">
        <f t="shared" si="53"/>
        <v>1787.033084597871</v>
      </c>
      <c r="T174" s="328">
        <f t="shared" si="53"/>
        <v>1853.0124661956731</v>
      </c>
      <c r="U174" s="328">
        <f t="shared" si="53"/>
        <v>1783.9077627564275</v>
      </c>
      <c r="V174" s="328">
        <f t="shared" si="53"/>
        <v>1867.3837418867918</v>
      </c>
      <c r="W174" s="328">
        <f t="shared" si="53"/>
        <v>1893.6249308880679</v>
      </c>
      <c r="X174" s="328">
        <f t="shared" si="53"/>
        <v>1945.8315034698853</v>
      </c>
      <c r="Y174" s="328">
        <f t="shared" si="53"/>
        <v>1996.9760372665014</v>
      </c>
      <c r="Z174" s="328">
        <f t="shared" si="53"/>
        <v>2042.9472724591258</v>
      </c>
      <c r="AA174" s="328">
        <f t="shared" si="53"/>
        <v>2018.6894319729172</v>
      </c>
      <c r="AB174" s="328">
        <f t="shared" si="53"/>
        <v>2008.4129467165042</v>
      </c>
      <c r="AC174" s="328">
        <f t="shared" si="53"/>
        <v>2018.9334789398624</v>
      </c>
      <c r="AD174" s="328">
        <f t="shared" si="53"/>
        <v>2040.2663718799627</v>
      </c>
      <c r="AE174" s="328">
        <f t="shared" si="53"/>
        <v>2030.5307103479406</v>
      </c>
      <c r="AF174" s="328">
        <f t="shared" si="53"/>
        <v>2109.7651303381222</v>
      </c>
      <c r="AG174" s="328">
        <f t="shared" si="53"/>
        <v>2144.0886544985779</v>
      </c>
      <c r="AH174" s="328">
        <f t="shared" si="53"/>
        <v>2170.4921234405551</v>
      </c>
      <c r="AI174" s="328">
        <f t="shared" si="53"/>
        <v>2201.358469502657</v>
      </c>
      <c r="AJ174" s="328">
        <f t="shared" si="53"/>
        <v>2228.7283109823138</v>
      </c>
      <c r="AK174" s="328">
        <f t="shared" si="53"/>
        <v>2182.650053183414</v>
      </c>
      <c r="AL174" s="328">
        <f t="shared" si="53"/>
        <v>2205.6756193128326</v>
      </c>
      <c r="AM174" s="328">
        <f t="shared" si="52"/>
        <v>2292.9417956298676</v>
      </c>
      <c r="AN174" s="328">
        <f t="shared" si="52"/>
        <v>2326.808163903725</v>
      </c>
      <c r="AO174" s="328">
        <f t="shared" si="52"/>
        <v>2366.8795243815507</v>
      </c>
      <c r="AP174" s="328">
        <f t="shared" si="52"/>
        <v>2459.113126677888</v>
      </c>
      <c r="AQ174" s="328">
        <f t="shared" si="52"/>
        <v>2561.7287765113297</v>
      </c>
      <c r="AR174" s="328">
        <f t="shared" si="52"/>
        <v>2680.6257228526179</v>
      </c>
      <c r="AS174" s="328">
        <f t="shared" si="52"/>
        <v>2718.6441453009234</v>
      </c>
      <c r="AT174" s="328">
        <f t="shared" si="52"/>
        <v>2802.356798817324</v>
      </c>
      <c r="AU174" s="328">
        <f t="shared" si="52"/>
        <v>2854.4390327736851</v>
      </c>
      <c r="AV174" s="328">
        <f t="shared" si="52"/>
        <v>2931.9604904694438</v>
      </c>
      <c r="AW174" s="328">
        <f t="shared" si="52"/>
        <v>2920.1655063318922</v>
      </c>
      <c r="AX174" s="328">
        <f t="shared" si="52"/>
        <v>2977.7532273739976</v>
      </c>
      <c r="AY174" s="328">
        <f t="shared" si="52"/>
        <v>3092.6890458083271</v>
      </c>
      <c r="AZ174" s="328">
        <f t="shared" si="52"/>
        <v>3086.6594053855601</v>
      </c>
      <c r="BA174" s="328">
        <f t="shared" si="52"/>
        <v>3084.7238143368477</v>
      </c>
      <c r="BB174" s="328">
        <f t="shared" si="52"/>
        <v>3078.4418419012959</v>
      </c>
      <c r="BC174" s="328">
        <f t="shared" si="52"/>
        <v>2976.6426751991385</v>
      </c>
      <c r="BD174" s="328">
        <f t="shared" si="52"/>
        <v>2855.3184138930587</v>
      </c>
      <c r="BE174" s="328">
        <f>BE159*1000</f>
        <v>3011.408380362112</v>
      </c>
      <c r="BF174" s="328">
        <f t="shared" si="52"/>
        <v>3170.497770416926</v>
      </c>
      <c r="BG174" s="328">
        <f t="shared" si="52"/>
        <v>3238.7203515706233</v>
      </c>
      <c r="BH174" s="328">
        <f t="shared" si="52"/>
        <v>3140.7380275469814</v>
      </c>
      <c r="BI174" s="328"/>
      <c r="BJ174" s="328">
        <f t="shared" si="52"/>
        <v>0</v>
      </c>
      <c r="BL174" s="218"/>
      <c r="BM174" s="255" t="s">
        <v>499</v>
      </c>
      <c r="BN174" s="256">
        <v>2047.6985900159523</v>
      </c>
      <c r="BO174" s="256">
        <v>282.84740279500312</v>
      </c>
      <c r="BP174" s="256">
        <v>1044.7645496090402</v>
      </c>
      <c r="BQ174" s="256">
        <v>1126.2989449816646</v>
      </c>
      <c r="BR174" s="268">
        <v>0</v>
      </c>
      <c r="BS174" s="268">
        <v>0</v>
      </c>
      <c r="BT174" s="256">
        <v>4501.6094874016599</v>
      </c>
      <c r="BV174" s="16"/>
      <c r="BW174" s="257" t="s">
        <v>499</v>
      </c>
      <c r="BX174" s="258">
        <v>2004.1657544342249</v>
      </c>
      <c r="BY174" s="258">
        <v>252.97670709040156</v>
      </c>
      <c r="BZ174" s="258">
        <v>937.95947808202459</v>
      </c>
      <c r="CA174" s="258">
        <v>1074.0926641755336</v>
      </c>
      <c r="CB174" s="258">
        <v>4269.1946037821854</v>
      </c>
      <c r="CF174" s="16"/>
      <c r="CG174" s="260" t="s">
        <v>499</v>
      </c>
      <c r="CH174" s="261">
        <v>2490.0495491748484</v>
      </c>
      <c r="CI174" s="261">
        <v>310.68006445239251</v>
      </c>
      <c r="CJ174" s="261">
        <v>1119.906975553278</v>
      </c>
      <c r="CK174" s="261">
        <v>1226.2857099475607</v>
      </c>
      <c r="CL174" s="261">
        <v>5146.9222991280794</v>
      </c>
      <c r="CQ174" s="212"/>
      <c r="CR174" s="269" t="s">
        <v>504</v>
      </c>
      <c r="CS174" s="270">
        <v>1019.4448698281002</v>
      </c>
      <c r="CT174" s="270">
        <v>81.740681099316802</v>
      </c>
      <c r="CU174" s="270">
        <v>173.99861326752375</v>
      </c>
      <c r="CV174" s="271">
        <v>524.85366790587807</v>
      </c>
      <c r="CW174" s="270">
        <v>0</v>
      </c>
      <c r="CX174" s="270">
        <v>0</v>
      </c>
      <c r="CY174" s="270">
        <v>1800.0378321008188</v>
      </c>
    </row>
    <row r="175" spans="4:131" x14ac:dyDescent="0.2">
      <c r="D175" s="16" t="s">
        <v>480</v>
      </c>
      <c r="F175" s="16" t="s">
        <v>251</v>
      </c>
      <c r="G175" s="123">
        <f t="shared" si="53"/>
        <v>1079.6246011142093</v>
      </c>
      <c r="H175" s="123">
        <f t="shared" si="53"/>
        <v>1175.2322959275782</v>
      </c>
      <c r="I175" s="123">
        <f t="shared" si="53"/>
        <v>1228.7688573457037</v>
      </c>
      <c r="J175" s="123">
        <f t="shared" si="53"/>
        <v>1340.071223920482</v>
      </c>
      <c r="K175" s="123">
        <f t="shared" si="53"/>
        <v>1547.1035260633164</v>
      </c>
      <c r="L175" s="123">
        <f t="shared" si="53"/>
        <v>1560.0202192867218</v>
      </c>
      <c r="M175" s="123">
        <f t="shared" si="53"/>
        <v>1594.9821631756504</v>
      </c>
      <c r="N175" s="123">
        <f t="shared" si="53"/>
        <v>1698.1618907249986</v>
      </c>
      <c r="O175" s="123">
        <f t="shared" si="53"/>
        <v>1794.5457166063484</v>
      </c>
      <c r="P175" s="123">
        <f t="shared" si="53"/>
        <v>1852.6655126733774</v>
      </c>
      <c r="Q175" s="123">
        <f t="shared" si="53"/>
        <v>1899.4220954252019</v>
      </c>
      <c r="R175" s="123">
        <f t="shared" si="53"/>
        <v>1944.3953648131153</v>
      </c>
      <c r="S175" s="123">
        <f t="shared" si="53"/>
        <v>2013.0085546989642</v>
      </c>
      <c r="T175" s="123">
        <f t="shared" si="53"/>
        <v>2098.3605458085704</v>
      </c>
      <c r="U175" s="123">
        <f t="shared" si="53"/>
        <v>1954.2875259488071</v>
      </c>
      <c r="V175" s="123">
        <f t="shared" si="53"/>
        <v>2070.0389574681649</v>
      </c>
      <c r="W175" s="123">
        <f t="shared" si="53"/>
        <v>2088.8021537546838</v>
      </c>
      <c r="X175" s="123">
        <f t="shared" si="53"/>
        <v>2152.083313828623</v>
      </c>
      <c r="Y175" s="123">
        <f t="shared" si="53"/>
        <v>2213.9323492231488</v>
      </c>
      <c r="Z175" s="123">
        <f t="shared" si="53"/>
        <v>2267.3663566834121</v>
      </c>
      <c r="AA175" s="123">
        <f t="shared" si="53"/>
        <v>2201.7606417546103</v>
      </c>
      <c r="AB175" s="123">
        <f t="shared" si="53"/>
        <v>2161.2189646159914</v>
      </c>
      <c r="AC175" s="123">
        <f t="shared" si="53"/>
        <v>2156.7587364010851</v>
      </c>
      <c r="AD175" s="123">
        <f t="shared" si="53"/>
        <v>2171.279881871867</v>
      </c>
      <c r="AE175" s="123">
        <f t="shared" si="53"/>
        <v>2133.6586141769899</v>
      </c>
      <c r="AF175" s="123">
        <f t="shared" si="53"/>
        <v>2248.2342566445082</v>
      </c>
      <c r="AG175" s="123">
        <f t="shared" si="53"/>
        <v>2287.4355663787414</v>
      </c>
      <c r="AH175" s="123">
        <f t="shared" si="53"/>
        <v>2314.2400918950721</v>
      </c>
      <c r="AI175" s="123">
        <f t="shared" si="53"/>
        <v>2348.9698828522546</v>
      </c>
      <c r="AJ175" s="123">
        <f t="shared" si="53"/>
        <v>2378.5229928064355</v>
      </c>
      <c r="AK175" s="123">
        <f t="shared" si="53"/>
        <v>2283.9239859829872</v>
      </c>
      <c r="AL175" s="123">
        <f t="shared" si="53"/>
        <v>2307.4155430090236</v>
      </c>
      <c r="AM175" s="123">
        <f t="shared" si="52"/>
        <v>2440.8765098909439</v>
      </c>
      <c r="AN175" s="123">
        <f t="shared" si="52"/>
        <v>2483.6300559828951</v>
      </c>
      <c r="AO175" s="123">
        <f t="shared" si="52"/>
        <v>2536.7254658313136</v>
      </c>
      <c r="AP175" s="123">
        <f t="shared" si="52"/>
        <v>2677.9764435800403</v>
      </c>
      <c r="AQ175" s="123">
        <f t="shared" si="52"/>
        <v>2836.9591693394236</v>
      </c>
      <c r="AR175" s="123">
        <f t="shared" si="52"/>
        <v>3020.6054719543422</v>
      </c>
      <c r="AS175" s="123">
        <f t="shared" si="52"/>
        <v>3063.0556207099717</v>
      </c>
      <c r="AT175" s="123">
        <f t="shared" si="52"/>
        <v>3219.8142502485111</v>
      </c>
      <c r="AU175" s="123">
        <f t="shared" si="52"/>
        <v>3319.4336417935137</v>
      </c>
      <c r="AV175" s="123">
        <f t="shared" si="52"/>
        <v>3460.0392348431265</v>
      </c>
      <c r="AW175" s="123">
        <f t="shared" si="52"/>
        <v>3446.6451579700129</v>
      </c>
      <c r="AX175" s="123">
        <f t="shared" si="52"/>
        <v>3549.313249042953</v>
      </c>
      <c r="AY175" s="123">
        <f t="shared" si="52"/>
        <v>3747.7880058799215</v>
      </c>
      <c r="AZ175" s="123">
        <f t="shared" si="52"/>
        <v>3740.4256487175212</v>
      </c>
      <c r="BA175" s="123">
        <f t="shared" si="52"/>
        <v>3740.042950601232</v>
      </c>
      <c r="BB175" s="123">
        <f t="shared" si="52"/>
        <v>3732.2876956149012</v>
      </c>
      <c r="BC175" s="123">
        <f t="shared" si="52"/>
        <v>3608.0851672400154</v>
      </c>
      <c r="BD175" s="123">
        <f t="shared" si="52"/>
        <v>3461.0240936042514</v>
      </c>
      <c r="BE175" s="123">
        <f>BE160*1000</f>
        <v>3650.2258064817656</v>
      </c>
      <c r="BF175" s="123">
        <f t="shared" si="52"/>
        <v>3602.3459578797265</v>
      </c>
      <c r="BG175" s="123">
        <f t="shared" si="52"/>
        <v>3642.801031975514</v>
      </c>
      <c r="BH175" s="123">
        <f t="shared" si="52"/>
        <v>3666.929099878048</v>
      </c>
      <c r="BI175" s="123"/>
      <c r="BJ175" s="123">
        <f t="shared" si="52"/>
        <v>0</v>
      </c>
      <c r="BL175" s="218"/>
      <c r="BM175" s="255" t="s">
        <v>503</v>
      </c>
      <c r="BN175" s="256">
        <v>3852.322312393303</v>
      </c>
      <c r="BO175" s="256">
        <v>1077.3862720807299</v>
      </c>
      <c r="BP175" s="256">
        <v>207.34270323583405</v>
      </c>
      <c r="BQ175" s="256">
        <v>1508.502683283474</v>
      </c>
      <c r="BR175" s="268">
        <v>0</v>
      </c>
      <c r="BS175" s="268">
        <v>0</v>
      </c>
      <c r="BT175" s="256">
        <v>6645.553970993341</v>
      </c>
      <c r="BV175" s="16"/>
      <c r="BW175" s="257" t="s">
        <v>503</v>
      </c>
      <c r="BX175" s="258">
        <v>3943.6419911077473</v>
      </c>
      <c r="BY175" s="258">
        <v>1082.9553518259638</v>
      </c>
      <c r="BZ175" s="258">
        <v>211.35379658275383</v>
      </c>
      <c r="CA175" s="258">
        <v>1461.6893421824052</v>
      </c>
      <c r="CB175" s="258">
        <v>6699.6404816988697</v>
      </c>
      <c r="CF175" s="16"/>
      <c r="CG175" s="260" t="s">
        <v>503</v>
      </c>
      <c r="CH175" s="261">
        <v>4642.9408827223833</v>
      </c>
      <c r="CI175" s="261">
        <v>1540.7581391287811</v>
      </c>
      <c r="CJ175" s="261">
        <v>235.78931055758994</v>
      </c>
      <c r="CK175" s="261">
        <v>1570.31548749541</v>
      </c>
      <c r="CL175" s="261">
        <v>7989.8038199041648</v>
      </c>
      <c r="CQ175" s="212"/>
      <c r="CR175" s="287" t="s">
        <v>469</v>
      </c>
      <c r="CS175" s="288">
        <v>6733.2393354073938</v>
      </c>
      <c r="CT175" s="288">
        <v>701.99055233019385</v>
      </c>
      <c r="CU175" s="288">
        <v>1746.7073252700789</v>
      </c>
      <c r="CV175" s="289">
        <v>3554.7462719684472</v>
      </c>
      <c r="CW175" s="288">
        <v>920.86415047291484</v>
      </c>
      <c r="CX175" s="288">
        <v>572.96403961971123</v>
      </c>
      <c r="CY175" s="288">
        <v>14230.511675068741</v>
      </c>
    </row>
    <row r="176" spans="4:131" x14ac:dyDescent="0.2">
      <c r="D176" s="16" t="s">
        <v>485</v>
      </c>
      <c r="F176" s="16" t="s">
        <v>251</v>
      </c>
      <c r="G176" s="328">
        <f t="shared" si="53"/>
        <v>606.53482373172835</v>
      </c>
      <c r="H176" s="328">
        <f t="shared" si="53"/>
        <v>669.00668774948963</v>
      </c>
      <c r="I176" s="328">
        <f t="shared" si="53"/>
        <v>775.39391442501892</v>
      </c>
      <c r="J176" s="328">
        <f t="shared" si="53"/>
        <v>861.89609620995111</v>
      </c>
      <c r="K176" s="328">
        <f t="shared" si="53"/>
        <v>835.94440451250841</v>
      </c>
      <c r="L176" s="328">
        <f t="shared" si="53"/>
        <v>853.02299196488821</v>
      </c>
      <c r="M176" s="328">
        <f t="shared" si="53"/>
        <v>864.0646304705906</v>
      </c>
      <c r="N176" s="328">
        <f t="shared" si="53"/>
        <v>872.18166179099558</v>
      </c>
      <c r="O176" s="328">
        <f t="shared" si="53"/>
        <v>901.91862719032952</v>
      </c>
      <c r="P176" s="328">
        <f t="shared" si="53"/>
        <v>943.65222441602032</v>
      </c>
      <c r="Q176" s="328">
        <f t="shared" si="53"/>
        <v>971.40965507478722</v>
      </c>
      <c r="R176" s="328">
        <f t="shared" si="53"/>
        <v>999.00309692305575</v>
      </c>
      <c r="S176" s="328">
        <f t="shared" si="53"/>
        <v>1026.1633578824485</v>
      </c>
      <c r="T176" s="328">
        <f t="shared" si="53"/>
        <v>1053.0211994221668</v>
      </c>
      <c r="U176" s="328">
        <f t="shared" si="53"/>
        <v>1079.5692134328719</v>
      </c>
      <c r="V176" s="328">
        <f t="shared" si="53"/>
        <v>1105.7837328154942</v>
      </c>
      <c r="W176" s="328">
        <f t="shared" si="53"/>
        <v>1131.6484089801256</v>
      </c>
      <c r="X176" s="328">
        <f t="shared" si="53"/>
        <v>1157.1539369705022</v>
      </c>
      <c r="Y176" s="328">
        <f t="shared" si="53"/>
        <v>1182.2854012300829</v>
      </c>
      <c r="Z176" s="328">
        <f t="shared" si="53"/>
        <v>1207.0337665463935</v>
      </c>
      <c r="AA176" s="328">
        <f t="shared" si="53"/>
        <v>1231.3846507163369</v>
      </c>
      <c r="AB176" s="328">
        <f t="shared" si="53"/>
        <v>1254.4493121127559</v>
      </c>
      <c r="AC176" s="328">
        <f t="shared" si="53"/>
        <v>1276.8016019320132</v>
      </c>
      <c r="AD176" s="328">
        <f t="shared" si="53"/>
        <v>1298.5608866314706</v>
      </c>
      <c r="AE176" s="328">
        <f t="shared" si="53"/>
        <v>1319.624906822909</v>
      </c>
      <c r="AF176" s="328">
        <f t="shared" si="53"/>
        <v>1339.8016793046793</v>
      </c>
      <c r="AG176" s="328">
        <f t="shared" si="53"/>
        <v>1358.9737099793838</v>
      </c>
      <c r="AH176" s="328">
        <f t="shared" si="53"/>
        <v>1377.0730432079129</v>
      </c>
      <c r="AI176" s="328">
        <f t="shared" si="53"/>
        <v>1394.8370380706308</v>
      </c>
      <c r="AJ176" s="328">
        <f t="shared" si="53"/>
        <v>1411.8312775716495</v>
      </c>
      <c r="AK176" s="328">
        <f t="shared" si="53"/>
        <v>1428.0659003833621</v>
      </c>
      <c r="AL176" s="328">
        <f t="shared" si="53"/>
        <v>1443.7334694277654</v>
      </c>
      <c r="AM176" s="328">
        <f t="shared" si="52"/>
        <v>1458.6843670305993</v>
      </c>
      <c r="AN176" s="328">
        <f t="shared" si="52"/>
        <v>1473.5266853499706</v>
      </c>
      <c r="AO176" s="328">
        <f t="shared" si="52"/>
        <v>1488.5798477427522</v>
      </c>
      <c r="AP176" s="328">
        <f t="shared" si="52"/>
        <v>1504.1887378449378</v>
      </c>
      <c r="AQ176" s="328">
        <f t="shared" si="52"/>
        <v>1519.7224233669183</v>
      </c>
      <c r="AR176" s="328">
        <f t="shared" si="52"/>
        <v>1538.2818118086129</v>
      </c>
      <c r="AS176" s="328">
        <f t="shared" si="52"/>
        <v>1560.4888440875163</v>
      </c>
      <c r="AT176" s="328">
        <f t="shared" si="52"/>
        <v>1546.0986729102026</v>
      </c>
      <c r="AU176" s="328">
        <f t="shared" si="52"/>
        <v>1535.0545091821416</v>
      </c>
      <c r="AV176" s="328">
        <f t="shared" si="52"/>
        <v>1526.2881299008243</v>
      </c>
      <c r="AW176" s="328">
        <f t="shared" si="52"/>
        <v>1519.6227099413666</v>
      </c>
      <c r="AX176" s="328">
        <f t="shared" si="52"/>
        <v>1514.8929199604443</v>
      </c>
      <c r="AY176" s="328">
        <f t="shared" si="52"/>
        <v>1511.8872420934242</v>
      </c>
      <c r="AZ176" s="328">
        <f t="shared" si="52"/>
        <v>1508.9951087409124</v>
      </c>
      <c r="BA176" s="328">
        <f t="shared" si="52"/>
        <v>1506.0859853457891</v>
      </c>
      <c r="BB176" s="328">
        <f t="shared" si="52"/>
        <v>1503.1576137410436</v>
      </c>
      <c r="BC176" s="328">
        <f t="shared" si="52"/>
        <v>1454.2323075884499</v>
      </c>
      <c r="BD176" s="328">
        <f t="shared" si="52"/>
        <v>1394.9596034927858</v>
      </c>
      <c r="BE176" s="328">
        <f>BE161*1000</f>
        <v>1471.2170172633216</v>
      </c>
      <c r="BF176" s="328">
        <f t="shared" si="52"/>
        <v>1126.7543985045531</v>
      </c>
      <c r="BG176" s="328">
        <f t="shared" si="52"/>
        <v>1056.6827937453836</v>
      </c>
      <c r="BH176" s="328">
        <f t="shared" si="52"/>
        <v>1022.5784120934418</v>
      </c>
      <c r="BI176" s="328"/>
      <c r="BJ176" s="328">
        <f t="shared" si="52"/>
        <v>0</v>
      </c>
      <c r="BL176" s="218"/>
      <c r="BM176" s="255" t="s">
        <v>504</v>
      </c>
      <c r="BN176" s="256">
        <v>1493.1506105709714</v>
      </c>
      <c r="BO176" s="256">
        <v>252.92373667186212</v>
      </c>
      <c r="BP176" s="256">
        <v>121.13690980878869</v>
      </c>
      <c r="BQ176" s="256">
        <v>540.04023286404129</v>
      </c>
      <c r="BR176" s="268">
        <v>0</v>
      </c>
      <c r="BS176" s="268">
        <v>0</v>
      </c>
      <c r="BT176" s="256">
        <v>2407.2514899156636</v>
      </c>
      <c r="BV176" s="16"/>
      <c r="BW176" s="257" t="s">
        <v>504</v>
      </c>
      <c r="BX176" s="258">
        <v>1584.7678584783594</v>
      </c>
      <c r="BY176" s="258">
        <v>414.00617105743675</v>
      </c>
      <c r="BZ176" s="258">
        <v>122.29724305168634</v>
      </c>
      <c r="CA176" s="258">
        <v>531.71134837257682</v>
      </c>
      <c r="CB176" s="258">
        <v>2652.7826209600598</v>
      </c>
      <c r="CF176" s="16"/>
      <c r="CG176" s="260" t="s">
        <v>504</v>
      </c>
      <c r="CH176" s="272">
        <v>1860.4635807452432</v>
      </c>
      <c r="CI176" s="272">
        <v>610.71073820528557</v>
      </c>
      <c r="CJ176" s="272">
        <v>147.93876082596091</v>
      </c>
      <c r="CK176" s="272">
        <v>572.09545259371248</v>
      </c>
      <c r="CL176" s="272">
        <v>3191.2085323702022</v>
      </c>
      <c r="CQ176" s="212"/>
      <c r="CR176" s="269" t="s">
        <v>505</v>
      </c>
      <c r="CS176" s="270">
        <v>0</v>
      </c>
      <c r="CT176" s="270">
        <v>0</v>
      </c>
      <c r="CU176" s="270">
        <v>0</v>
      </c>
      <c r="CV176" s="271">
        <v>2789.350825107249</v>
      </c>
      <c r="CW176" s="270">
        <v>0</v>
      </c>
      <c r="CX176" s="270">
        <v>0</v>
      </c>
      <c r="CY176" s="303">
        <v>2789.350825107249</v>
      </c>
    </row>
    <row r="177" spans="2:103" s="15" customFormat="1" x14ac:dyDescent="0.2">
      <c r="D177" s="15" t="s">
        <v>255</v>
      </c>
      <c r="F177" s="16" t="s">
        <v>251</v>
      </c>
      <c r="G177" s="125">
        <f>SUM(G169:G176)</f>
        <v>9658.4719147880223</v>
      </c>
      <c r="H177" s="125">
        <f t="shared" ref="H177:BD177" si="54">SUM(H169:H176)</f>
        <v>10476.628144105365</v>
      </c>
      <c r="I177" s="125">
        <f t="shared" si="54"/>
        <v>11497.138971043052</v>
      </c>
      <c r="J177" s="125">
        <f t="shared" si="54"/>
        <v>12541.183461444261</v>
      </c>
      <c r="K177" s="125">
        <f t="shared" si="54"/>
        <v>13343.307764917738</v>
      </c>
      <c r="L177" s="125">
        <f t="shared" si="54"/>
        <v>13676.266544414635</v>
      </c>
      <c r="M177" s="125">
        <f t="shared" si="54"/>
        <v>14123.884432875657</v>
      </c>
      <c r="N177" s="125">
        <f t="shared" si="54"/>
        <v>14993.718557458824</v>
      </c>
      <c r="O177" s="125">
        <f t="shared" si="54"/>
        <v>15994.549361505773</v>
      </c>
      <c r="P177" s="125">
        <f t="shared" si="54"/>
        <v>16920.568831016295</v>
      </c>
      <c r="Q177" s="125">
        <f t="shared" si="54"/>
        <v>17518.095587338961</v>
      </c>
      <c r="R177" s="125">
        <f t="shared" si="54"/>
        <v>18000.094163742728</v>
      </c>
      <c r="S177" s="125">
        <f t="shared" si="54"/>
        <v>18676.465435519844</v>
      </c>
      <c r="T177" s="125">
        <f t="shared" si="54"/>
        <v>19765.364281246199</v>
      </c>
      <c r="U177" s="125">
        <f t="shared" si="54"/>
        <v>19491.898243293457</v>
      </c>
      <c r="V177" s="125">
        <f t="shared" si="54"/>
        <v>19228.24735488234</v>
      </c>
      <c r="W177" s="125">
        <f t="shared" si="54"/>
        <v>19409.407114143818</v>
      </c>
      <c r="X177" s="125">
        <f t="shared" si="54"/>
        <v>19700.553884967732</v>
      </c>
      <c r="Y177" s="125">
        <f t="shared" si="54"/>
        <v>20011.966277776137</v>
      </c>
      <c r="Z177" s="125">
        <f t="shared" si="54"/>
        <v>20770.490385470104</v>
      </c>
      <c r="AA177" s="125">
        <f t="shared" si="54"/>
        <v>19824.854628342295</v>
      </c>
      <c r="AB177" s="125">
        <f t="shared" si="54"/>
        <v>19403.103788372184</v>
      </c>
      <c r="AC177" s="125">
        <f t="shared" si="54"/>
        <v>19007.855055854045</v>
      </c>
      <c r="AD177" s="125">
        <f t="shared" si="54"/>
        <v>19082.331064313643</v>
      </c>
      <c r="AE177" s="125">
        <f t="shared" si="54"/>
        <v>19553.389987944047</v>
      </c>
      <c r="AF177" s="125">
        <f t="shared" si="54"/>
        <v>20149.799740116207</v>
      </c>
      <c r="AG177" s="125">
        <f t="shared" si="54"/>
        <v>20676.881724876068</v>
      </c>
      <c r="AH177" s="125">
        <f t="shared" si="54"/>
        <v>21970.075791432577</v>
      </c>
      <c r="AI177" s="125">
        <f t="shared" si="54"/>
        <v>22457.227305236316</v>
      </c>
      <c r="AJ177" s="125">
        <f t="shared" si="54"/>
        <v>22777.234943570795</v>
      </c>
      <c r="AK177" s="125">
        <f t="shared" si="54"/>
        <v>22769.340974454222</v>
      </c>
      <c r="AL177" s="125">
        <f t="shared" si="54"/>
        <v>23057.165531040275</v>
      </c>
      <c r="AM177" s="125">
        <f t="shared" si="54"/>
        <v>23257.203653767887</v>
      </c>
      <c r="AN177" s="125">
        <f t="shared" si="54"/>
        <v>23787.939118170194</v>
      </c>
      <c r="AO177" s="125">
        <f t="shared" si="54"/>
        <v>23840.270544338928</v>
      </c>
      <c r="AP177" s="125">
        <f t="shared" si="54"/>
        <v>24736.829886453303</v>
      </c>
      <c r="AQ177" s="125">
        <f t="shared" si="54"/>
        <v>25964.49242939266</v>
      </c>
      <c r="AR177" s="125">
        <f t="shared" si="54"/>
        <v>26411.324555551611</v>
      </c>
      <c r="AS177" s="125">
        <f t="shared" si="54"/>
        <v>27196.504434560949</v>
      </c>
      <c r="AT177" s="125">
        <f t="shared" si="54"/>
        <v>27889.505305758761</v>
      </c>
      <c r="AU177" s="125">
        <f t="shared" si="54"/>
        <v>28434.12981745552</v>
      </c>
      <c r="AV177" s="125">
        <f t="shared" si="54"/>
        <v>29266.479964824957</v>
      </c>
      <c r="AW177" s="125">
        <f t="shared" si="54"/>
        <v>29191.44539420454</v>
      </c>
      <c r="AX177" s="125">
        <f t="shared" si="54"/>
        <v>29648.011840815172</v>
      </c>
      <c r="AY177" s="125">
        <f t="shared" si="54"/>
        <v>30196.356422034809</v>
      </c>
      <c r="AZ177" s="125">
        <f t="shared" si="54"/>
        <v>30776.594118893201</v>
      </c>
      <c r="BA177" s="125">
        <f t="shared" si="54"/>
        <v>29805.433032995639</v>
      </c>
      <c r="BB177" s="125">
        <f t="shared" si="54"/>
        <v>30716.776899631681</v>
      </c>
      <c r="BC177" s="125">
        <f t="shared" si="54"/>
        <v>30588.082606628072</v>
      </c>
      <c r="BD177" s="125">
        <f t="shared" si="54"/>
        <v>29363.126781168936</v>
      </c>
      <c r="BE177" s="125">
        <f>SUM(BE169:BE176)</f>
        <v>30967.426517955595</v>
      </c>
      <c r="BF177" s="125">
        <f>SUM(BF169:BF176)</f>
        <v>30154.645141794354</v>
      </c>
      <c r="BG177" s="125">
        <f>SUM(BG169:BG176)</f>
        <v>30176.090420541426</v>
      </c>
      <c r="BH177" s="125">
        <f>SUM(BH169:BH176)</f>
        <v>30093.374691688692</v>
      </c>
      <c r="BI177" s="125"/>
      <c r="BJ177" s="125">
        <f>SUM(BJ169:BJ176)</f>
        <v>0</v>
      </c>
      <c r="BK177" s="10"/>
      <c r="BL177" s="218"/>
      <c r="BM177" s="275" t="s">
        <v>469</v>
      </c>
      <c r="BN177" s="275">
        <v>8534.0832283918717</v>
      </c>
      <c r="BO177" s="275">
        <v>1727.0201138139305</v>
      </c>
      <c r="BP177" s="275">
        <v>1458.7410104643102</v>
      </c>
      <c r="BQ177" s="275">
        <v>3869.6912269007944</v>
      </c>
      <c r="BR177" s="275">
        <v>822.14959060383489</v>
      </c>
      <c r="BS177" s="275">
        <v>448.52973407105736</v>
      </c>
      <c r="BT177" s="275">
        <v>16860.2149042458</v>
      </c>
      <c r="BV177" s="16"/>
      <c r="BW177" s="277" t="s">
        <v>469</v>
      </c>
      <c r="BX177" s="277">
        <v>8643.8612214554869</v>
      </c>
      <c r="BY177" s="277">
        <v>2147.4617917279702</v>
      </c>
      <c r="BZ177" s="277">
        <v>1357.198588475271</v>
      </c>
      <c r="CA177" s="277">
        <v>3745.9053546491796</v>
      </c>
      <c r="CB177" s="277">
        <v>15894.426956307907</v>
      </c>
      <c r="CF177" s="16"/>
      <c r="CG177" s="279" t="s">
        <v>469</v>
      </c>
      <c r="CH177" s="280">
        <v>10307.03759962066</v>
      </c>
      <c r="CI177" s="280">
        <v>3019.1043514415487</v>
      </c>
      <c r="CJ177" s="280">
        <v>1598.4949875303409</v>
      </c>
      <c r="CK177" s="280">
        <v>4098.5260614665194</v>
      </c>
      <c r="CL177" s="280">
        <v>19023.16300005907</v>
      </c>
      <c r="CQ177" s="212"/>
      <c r="CR177" s="269" t="s">
        <v>506</v>
      </c>
      <c r="CS177" s="270">
        <v>0</v>
      </c>
      <c r="CT177" s="270">
        <v>0</v>
      </c>
      <c r="CU177" s="270">
        <v>0</v>
      </c>
      <c r="CV177" s="271">
        <v>794.91298001237396</v>
      </c>
      <c r="CW177" s="270">
        <v>0</v>
      </c>
      <c r="CX177" s="270">
        <v>0</v>
      </c>
      <c r="CY177" s="303">
        <v>794.91298001237396</v>
      </c>
    </row>
    <row r="178" spans="2:103" s="15" customFormat="1" x14ac:dyDescent="0.2">
      <c r="G178" s="141">
        <f t="shared" ref="G178:BC178" si="55">G177/G151-1</f>
        <v>-0.11153786084187078</v>
      </c>
      <c r="H178" s="141">
        <f t="shared" si="55"/>
        <v>-9.6530860287567632E-2</v>
      </c>
      <c r="I178" s="141">
        <f t="shared" si="55"/>
        <v>-9.6136873345672003E-2</v>
      </c>
      <c r="J178" s="141">
        <f t="shared" si="55"/>
        <v>-9.2468090205929387E-2</v>
      </c>
      <c r="K178" s="141">
        <f t="shared" si="55"/>
        <v>-7.8946105824688528E-2</v>
      </c>
      <c r="L178" s="141">
        <f t="shared" si="55"/>
        <v>-0.11908105994108631</v>
      </c>
      <c r="M178" s="141">
        <f t="shared" si="55"/>
        <v>-0.12028125612733376</v>
      </c>
      <c r="N178" s="141">
        <f t="shared" si="55"/>
        <v>-9.1124534311764371E-2</v>
      </c>
      <c r="O178" s="141">
        <f t="shared" si="55"/>
        <v>-0.10082362483102247</v>
      </c>
      <c r="P178" s="141">
        <f t="shared" si="55"/>
        <v>-0.10953747863297048</v>
      </c>
      <c r="Q178" s="141">
        <f t="shared" si="55"/>
        <v>-0.11729841845515665</v>
      </c>
      <c r="R178" s="141">
        <f t="shared" si="55"/>
        <v>-0.11642969940395009</v>
      </c>
      <c r="S178" s="141">
        <f t="shared" si="55"/>
        <v>-0.11111011205940491</v>
      </c>
      <c r="T178" s="141">
        <f t="shared" si="55"/>
        <v>-0.12224157202033048</v>
      </c>
      <c r="U178" s="141">
        <f t="shared" si="55"/>
        <v>-0.10841193654315906</v>
      </c>
      <c r="V178" s="141">
        <f t="shared" si="55"/>
        <v>-0.11058571835504227</v>
      </c>
      <c r="W178" s="141">
        <f t="shared" si="55"/>
        <v>-0.11987452436657964</v>
      </c>
      <c r="X178" s="141">
        <f t="shared" si="55"/>
        <v>-0.12227427556392367</v>
      </c>
      <c r="Y178" s="141">
        <f t="shared" si="55"/>
        <v>-0.12046911274222583</v>
      </c>
      <c r="Z178" s="141">
        <f t="shared" si="55"/>
        <v>-0.12386677413970115</v>
      </c>
      <c r="AA178" s="141">
        <f t="shared" si="55"/>
        <v>-0.12186150654047245</v>
      </c>
      <c r="AB178" s="141">
        <f t="shared" si="55"/>
        <v>-0.1205591357307626</v>
      </c>
      <c r="AC178" s="141">
        <f t="shared" si="55"/>
        <v>-0.12012891469453113</v>
      </c>
      <c r="AD178" s="141">
        <f t="shared" si="55"/>
        <v>-0.12766486563137636</v>
      </c>
      <c r="AE178" s="141">
        <f t="shared" si="55"/>
        <v>-0.11651048310391976</v>
      </c>
      <c r="AF178" s="141">
        <f t="shared" si="55"/>
        <v>-0.13267046573191255</v>
      </c>
      <c r="AG178" s="141">
        <f t="shared" si="55"/>
        <v>-0.13677277481417494</v>
      </c>
      <c r="AH178" s="141">
        <f t="shared" si="55"/>
        <v>-0.10853821093801674</v>
      </c>
      <c r="AI178" s="141">
        <f t="shared" si="55"/>
        <v>-0.11710853494117324</v>
      </c>
      <c r="AJ178" s="141">
        <f t="shared" si="55"/>
        <v>-0.11808437125601912</v>
      </c>
      <c r="AK178" s="141">
        <f t="shared" si="55"/>
        <v>-0.13253044138775438</v>
      </c>
      <c r="AL178" s="141">
        <f t="shared" si="55"/>
        <v>-0.14106818912828656</v>
      </c>
      <c r="AM178" s="141">
        <f t="shared" si="55"/>
        <v>-0.13577333975816996</v>
      </c>
      <c r="AN178" s="141">
        <f t="shared" si="55"/>
        <v>-0.12544341477315468</v>
      </c>
      <c r="AO178" s="141">
        <f t="shared" si="55"/>
        <v>-0.10767411968638219</v>
      </c>
      <c r="AP178" s="141">
        <f t="shared" si="55"/>
        <v>-0.10896801792186073</v>
      </c>
      <c r="AQ178" s="141">
        <f t="shared" si="55"/>
        <v>-0.10578273765695478</v>
      </c>
      <c r="AR178" s="141">
        <f t="shared" si="55"/>
        <v>-9.5595501984329978E-2</v>
      </c>
      <c r="AS178" s="141">
        <f t="shared" si="55"/>
        <v>-8.2655768389349737E-2</v>
      </c>
      <c r="AT178" s="141">
        <f t="shared" si="55"/>
        <v>-7.531231372438707E-2</v>
      </c>
      <c r="AU178" s="141">
        <f t="shared" si="55"/>
        <v>-7.7772125796071623E-2</v>
      </c>
      <c r="AV178" s="141">
        <f t="shared" si="55"/>
        <v>-5.9620848119498859E-2</v>
      </c>
      <c r="AW178" s="141">
        <f t="shared" si="55"/>
        <v>-6.569436070270962E-2</v>
      </c>
      <c r="AX178" s="141">
        <f t="shared" si="55"/>
        <v>-6.0284886186523834E-2</v>
      </c>
      <c r="AY178" s="141">
        <f t="shared" si="55"/>
        <v>-8.4115254211673207E-2</v>
      </c>
      <c r="AZ178" s="141">
        <f t="shared" si="55"/>
        <v>-9.1228292767342012E-2</v>
      </c>
      <c r="BA178" s="141">
        <f t="shared" si="55"/>
        <v>-0.11428285725171694</v>
      </c>
      <c r="BB178" s="141">
        <f t="shared" si="55"/>
        <v>-7.9578240462239491E-2</v>
      </c>
      <c r="BC178" s="141">
        <f t="shared" si="55"/>
        <v>-7.6327292429435034E-2</v>
      </c>
      <c r="BD178" s="141">
        <f>BD177/BD151-1</f>
        <v>-6.5206745158329582E-2</v>
      </c>
      <c r="BE178" s="141">
        <f>BE177/BE151-1</f>
        <v>-3.2118987866898929E-2</v>
      </c>
      <c r="BF178" s="141">
        <f>BF177/BF151-1</f>
        <v>-2.3664768867876385E-2</v>
      </c>
      <c r="BG178" s="141">
        <f>BG177/BG151-1</f>
        <v>-2.1738635463420697E-2</v>
      </c>
      <c r="BH178" s="141">
        <f>BH177/BH151-1</f>
        <v>-2.2725403747088202E-2</v>
      </c>
      <c r="BI178" s="141"/>
      <c r="BJ178" s="141" t="e">
        <f>BJ177/BJ151-1</f>
        <v>#DIV/0!</v>
      </c>
      <c r="BK178" s="10"/>
      <c r="BL178" s="218"/>
      <c r="BM178" s="255" t="s">
        <v>505</v>
      </c>
      <c r="BN178" s="268">
        <v>0</v>
      </c>
      <c r="BO178" s="268">
        <v>0</v>
      </c>
      <c r="BP178" s="268">
        <v>0</v>
      </c>
      <c r="BQ178" s="256">
        <v>2939.2421565667623</v>
      </c>
      <c r="BR178" s="268">
        <v>0</v>
      </c>
      <c r="BS178" s="268">
        <v>0</v>
      </c>
      <c r="BT178" s="228">
        <v>2939.2421565667623</v>
      </c>
      <c r="BV178" s="16"/>
      <c r="BW178" s="257" t="s">
        <v>505</v>
      </c>
      <c r="BX178" s="302">
        <v>0</v>
      </c>
      <c r="BY178" s="302">
        <v>0</v>
      </c>
      <c r="BZ178" s="302">
        <v>0</v>
      </c>
      <c r="CA178" s="302">
        <v>2823.3028964759851</v>
      </c>
      <c r="CB178" s="231">
        <v>2823.3028964759851</v>
      </c>
      <c r="CF178" s="16"/>
      <c r="CG178" s="260" t="s">
        <v>505</v>
      </c>
      <c r="CH178" s="320">
        <v>0</v>
      </c>
      <c r="CI178" s="320">
        <v>0</v>
      </c>
      <c r="CJ178" s="320">
        <v>0</v>
      </c>
      <c r="CK178" s="261">
        <v>3029.9583292780358</v>
      </c>
      <c r="CL178" s="261">
        <v>3029.9583292780358</v>
      </c>
      <c r="CQ178" s="212"/>
      <c r="CR178" s="269" t="s">
        <v>495</v>
      </c>
      <c r="CS178" s="270">
        <v>0</v>
      </c>
      <c r="CT178" s="270">
        <v>0</v>
      </c>
      <c r="CU178" s="270">
        <v>0</v>
      </c>
      <c r="CV178" s="271">
        <v>241.23968125110281</v>
      </c>
      <c r="CW178" s="270">
        <v>0</v>
      </c>
      <c r="CX178" s="270">
        <v>0</v>
      </c>
      <c r="CY178" s="303">
        <v>241.23968125110281</v>
      </c>
    </row>
    <row r="179" spans="2:103" ht="15.75" x14ac:dyDescent="0.25">
      <c r="D179" s="16" t="s">
        <v>507</v>
      </c>
      <c r="F179" s="16" t="s">
        <v>251</v>
      </c>
      <c r="G179" s="127">
        <f t="shared" ref="G179:BC179" si="56">G151-G177</f>
        <v>1212.5280852119777</v>
      </c>
      <c r="H179" s="127">
        <f t="shared" si="56"/>
        <v>1119.3718558946348</v>
      </c>
      <c r="I179" s="127">
        <f t="shared" si="56"/>
        <v>1222.8610289569478</v>
      </c>
      <c r="J179" s="127">
        <f t="shared" si="56"/>
        <v>1277.8165385557386</v>
      </c>
      <c r="K179" s="127">
        <f t="shared" si="56"/>
        <v>1143.6922350822624</v>
      </c>
      <c r="L179" s="127">
        <f t="shared" si="56"/>
        <v>1848.7334555853649</v>
      </c>
      <c r="M179" s="127">
        <f t="shared" si="56"/>
        <v>1931.1155671243432</v>
      </c>
      <c r="N179" s="127">
        <f t="shared" si="56"/>
        <v>1503.2814425411761</v>
      </c>
      <c r="O179" s="127">
        <f t="shared" si="56"/>
        <v>1793.450638494227</v>
      </c>
      <c r="P179" s="127">
        <f t="shared" si="56"/>
        <v>2081.431168983705</v>
      </c>
      <c r="Q179" s="127">
        <f t="shared" si="56"/>
        <v>2327.9044126610388</v>
      </c>
      <c r="R179" s="127">
        <f t="shared" si="56"/>
        <v>2371.9058362572723</v>
      </c>
      <c r="S179" s="127">
        <f t="shared" si="56"/>
        <v>2334.5345644801564</v>
      </c>
      <c r="T179" s="127">
        <f t="shared" si="56"/>
        <v>2752.6357187538015</v>
      </c>
      <c r="U179" s="127">
        <f t="shared" si="56"/>
        <v>2370.1017567065428</v>
      </c>
      <c r="V179" s="127">
        <f t="shared" si="56"/>
        <v>2390.75264511766</v>
      </c>
      <c r="W179" s="127">
        <f t="shared" si="56"/>
        <v>2643.592885856182</v>
      </c>
      <c r="X179" s="127">
        <f t="shared" si="56"/>
        <v>2744.4461150322677</v>
      </c>
      <c r="Y179" s="127">
        <f t="shared" si="56"/>
        <v>2741.0337222238632</v>
      </c>
      <c r="Z179" s="127">
        <f t="shared" si="56"/>
        <v>2936.5096145298958</v>
      </c>
      <c r="AA179" s="127">
        <f t="shared" si="56"/>
        <v>2751.1453716577053</v>
      </c>
      <c r="AB179" s="127">
        <f t="shared" si="56"/>
        <v>2659.8962116278162</v>
      </c>
      <c r="AC179" s="127">
        <f t="shared" si="56"/>
        <v>2595.1449441459554</v>
      </c>
      <c r="AD179" s="127">
        <f t="shared" si="56"/>
        <v>2792.6689356863571</v>
      </c>
      <c r="AE179" s="127">
        <f t="shared" si="56"/>
        <v>2578.6100120559531</v>
      </c>
      <c r="AF179" s="127">
        <f t="shared" si="56"/>
        <v>3082.2002598837935</v>
      </c>
      <c r="AG179" s="127">
        <f t="shared" si="56"/>
        <v>3276.1182751239321</v>
      </c>
      <c r="AH179" s="127">
        <f t="shared" si="56"/>
        <v>2674.9242085674232</v>
      </c>
      <c r="AI179" s="127">
        <f t="shared" si="56"/>
        <v>2978.7726947636838</v>
      </c>
      <c r="AJ179" s="127">
        <f t="shared" si="56"/>
        <v>3049.7650564292053</v>
      </c>
      <c r="AK179" s="127">
        <f t="shared" si="56"/>
        <v>3478.6590255457777</v>
      </c>
      <c r="AL179" s="127">
        <f t="shared" si="56"/>
        <v>3786.8344689597252</v>
      </c>
      <c r="AM179" s="127">
        <f t="shared" si="56"/>
        <v>3653.7963462321131</v>
      </c>
      <c r="AN179" s="127">
        <f t="shared" si="56"/>
        <v>3412.060881829806</v>
      </c>
      <c r="AO179" s="127">
        <f t="shared" si="56"/>
        <v>2876.7294556610723</v>
      </c>
      <c r="AP179" s="127">
        <f t="shared" si="56"/>
        <v>3025.1701135466974</v>
      </c>
      <c r="AQ179" s="127">
        <f t="shared" si="56"/>
        <v>3071.5075706073403</v>
      </c>
      <c r="AR179" s="127">
        <f t="shared" si="56"/>
        <v>2791.6754444483886</v>
      </c>
      <c r="AS179" s="127">
        <f t="shared" si="56"/>
        <v>2450.4955654390506</v>
      </c>
      <c r="AT179" s="127">
        <f t="shared" si="56"/>
        <v>2271.4946942412389</v>
      </c>
      <c r="AU179" s="127">
        <f t="shared" si="56"/>
        <v>2397.8701825444805</v>
      </c>
      <c r="AV179" s="127">
        <f t="shared" si="56"/>
        <v>1855.5200351750427</v>
      </c>
      <c r="AW179" s="127">
        <f t="shared" si="56"/>
        <v>2052.5546057954598</v>
      </c>
      <c r="AX179" s="127">
        <f t="shared" si="56"/>
        <v>1901.988159184828</v>
      </c>
      <c r="AY179" s="127">
        <f t="shared" si="56"/>
        <v>2773.2465338960574</v>
      </c>
      <c r="AZ179" s="127">
        <f t="shared" si="56"/>
        <v>3089.550561834596</v>
      </c>
      <c r="BA179" s="127">
        <f t="shared" si="56"/>
        <v>3845.7537787585643</v>
      </c>
      <c r="BB179" s="127">
        <f t="shared" si="56"/>
        <v>2655.7249793523297</v>
      </c>
      <c r="BC179" s="127">
        <f t="shared" si="56"/>
        <v>2527.6329016070376</v>
      </c>
      <c r="BD179" s="127">
        <f>BD151-BD177</f>
        <v>2048.2324997046562</v>
      </c>
      <c r="BE179" s="127">
        <f>BE151-BE177</f>
        <v>1027.6494570414397</v>
      </c>
      <c r="BF179" s="127">
        <f>BF151-BF177</f>
        <v>730.8992698603397</v>
      </c>
      <c r="BG179" s="127">
        <f>BG151-BG177</f>
        <v>670.56417961893385</v>
      </c>
      <c r="BH179" s="127">
        <f>BH151-BH177</f>
        <v>699.78703283928189</v>
      </c>
      <c r="BI179" s="127"/>
      <c r="BJ179" s="127">
        <f>BJ151-BJ177</f>
        <v>0</v>
      </c>
      <c r="BL179" s="218"/>
      <c r="BM179" s="255" t="s">
        <v>506</v>
      </c>
      <c r="BN179" s="268">
        <v>0</v>
      </c>
      <c r="BO179" s="268">
        <v>0</v>
      </c>
      <c r="BP179" s="268">
        <v>0</v>
      </c>
      <c r="BQ179" s="256">
        <v>828.37311199814621</v>
      </c>
      <c r="BR179" s="268">
        <v>0</v>
      </c>
      <c r="BS179" s="268">
        <v>0</v>
      </c>
      <c r="BT179" s="228">
        <v>828.37311199814621</v>
      </c>
      <c r="BV179" s="16"/>
      <c r="BW179" s="257" t="s">
        <v>506</v>
      </c>
      <c r="BX179" s="302">
        <v>0</v>
      </c>
      <c r="BY179" s="302">
        <v>0</v>
      </c>
      <c r="BZ179" s="302">
        <v>0</v>
      </c>
      <c r="CA179" s="302">
        <v>806.30322132746699</v>
      </c>
      <c r="CB179" s="302">
        <v>806.30322132746699</v>
      </c>
      <c r="CF179" s="16"/>
      <c r="CG179" s="260" t="s">
        <v>506</v>
      </c>
      <c r="CH179" s="320">
        <v>0</v>
      </c>
      <c r="CI179" s="320">
        <v>0</v>
      </c>
      <c r="CJ179" s="320">
        <v>0</v>
      </c>
      <c r="CK179" s="261">
        <v>863.82505926343629</v>
      </c>
      <c r="CL179" s="261">
        <v>863.82505926343629</v>
      </c>
      <c r="CQ179" s="212"/>
      <c r="CR179" s="269" t="s">
        <v>508</v>
      </c>
      <c r="CS179" s="270">
        <v>0</v>
      </c>
      <c r="CT179" s="270">
        <v>0</v>
      </c>
      <c r="CU179" s="270">
        <v>0</v>
      </c>
      <c r="CV179" s="271">
        <v>482.35908489597426</v>
      </c>
      <c r="CW179" s="270">
        <v>0</v>
      </c>
      <c r="CX179" s="270">
        <v>0</v>
      </c>
      <c r="CY179" s="303">
        <v>482.35908489597426</v>
      </c>
    </row>
    <row r="180" spans="2:103" ht="15.75" x14ac:dyDescent="0.25">
      <c r="D180" s="16"/>
      <c r="F180" s="16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L180" s="218"/>
      <c r="BM180" s="255" t="s">
        <v>495</v>
      </c>
      <c r="BN180" s="268">
        <v>0</v>
      </c>
      <c r="BO180" s="268">
        <v>0</v>
      </c>
      <c r="BP180" s="268">
        <v>0</v>
      </c>
      <c r="BQ180" s="256">
        <v>258.52566334726686</v>
      </c>
      <c r="BR180" s="268">
        <v>0</v>
      </c>
      <c r="BS180" s="268">
        <v>0</v>
      </c>
      <c r="BT180" s="334">
        <v>258.52566334726686</v>
      </c>
      <c r="BV180" s="16"/>
      <c r="BW180" s="257" t="s">
        <v>495</v>
      </c>
      <c r="BX180" s="302">
        <v>0</v>
      </c>
      <c r="BY180" s="302">
        <v>0</v>
      </c>
      <c r="BZ180" s="302">
        <v>0</v>
      </c>
      <c r="CA180" s="322">
        <v>251.67894636683181</v>
      </c>
      <c r="CB180" s="302">
        <v>251.67894636683181</v>
      </c>
      <c r="CF180" s="16"/>
      <c r="CG180" s="260" t="s">
        <v>495</v>
      </c>
      <c r="CH180" s="320">
        <v>0</v>
      </c>
      <c r="CI180" s="320">
        <v>0</v>
      </c>
      <c r="CJ180" s="320">
        <v>0</v>
      </c>
      <c r="CK180" s="335">
        <v>271.73719512360765</v>
      </c>
      <c r="CL180" s="261">
        <v>271.73719512360765</v>
      </c>
      <c r="CQ180" s="212"/>
      <c r="CR180" s="269" t="s">
        <v>497</v>
      </c>
      <c r="CS180" s="270">
        <v>885.23344168920448</v>
      </c>
      <c r="CT180" s="270">
        <v>82.442061182743714</v>
      </c>
      <c r="CU180" s="270">
        <v>197.96058941972643</v>
      </c>
      <c r="CV180" s="271">
        <v>409.54740299204752</v>
      </c>
      <c r="CW180" s="270">
        <v>0</v>
      </c>
      <c r="CX180" s="270">
        <v>0</v>
      </c>
      <c r="CY180" s="303">
        <v>1575.1834952837221</v>
      </c>
    </row>
    <row r="181" spans="2:103" s="15" customFormat="1" ht="13.5" thickBot="1" x14ac:dyDescent="0.25">
      <c r="D181" s="336" t="s">
        <v>509</v>
      </c>
      <c r="E181" s="197"/>
      <c r="G181" s="15">
        <v>1960</v>
      </c>
      <c r="H181" s="15">
        <v>1961</v>
      </c>
      <c r="I181" s="15">
        <v>1962</v>
      </c>
      <c r="J181" s="15">
        <v>1963</v>
      </c>
      <c r="K181" s="15">
        <v>1964</v>
      </c>
      <c r="L181" s="15">
        <v>1965</v>
      </c>
      <c r="M181" s="15">
        <v>1966</v>
      </c>
      <c r="N181" s="15">
        <v>1967</v>
      </c>
      <c r="O181" s="15">
        <v>1968</v>
      </c>
      <c r="P181" s="15">
        <v>1969</v>
      </c>
      <c r="Q181" s="15">
        <v>1970</v>
      </c>
      <c r="R181" s="15">
        <v>1971</v>
      </c>
      <c r="S181" s="15">
        <v>1972</v>
      </c>
      <c r="T181" s="15">
        <v>1973</v>
      </c>
      <c r="U181" s="15">
        <v>1974</v>
      </c>
      <c r="V181" s="15">
        <v>1975</v>
      </c>
      <c r="W181" s="15">
        <v>1976</v>
      </c>
      <c r="X181" s="15">
        <v>1977</v>
      </c>
      <c r="Y181" s="15">
        <v>1978</v>
      </c>
      <c r="Z181" s="15">
        <v>1979</v>
      </c>
      <c r="AA181" s="15">
        <v>1980</v>
      </c>
      <c r="AB181" s="15">
        <v>1981</v>
      </c>
      <c r="AC181" s="15">
        <v>1982</v>
      </c>
      <c r="AD181" s="15">
        <v>1983</v>
      </c>
      <c r="AE181" s="15">
        <v>1984</v>
      </c>
      <c r="AF181" s="15">
        <v>1985</v>
      </c>
      <c r="AG181" s="15">
        <v>1986</v>
      </c>
      <c r="AH181" s="15">
        <v>1987</v>
      </c>
      <c r="AI181" s="15">
        <v>1988</v>
      </c>
      <c r="AJ181" s="15">
        <v>1989</v>
      </c>
      <c r="AK181" s="15">
        <v>1990</v>
      </c>
      <c r="AL181" s="15">
        <v>1991</v>
      </c>
      <c r="AM181" s="15">
        <v>1992</v>
      </c>
      <c r="AN181" s="15">
        <v>1993</v>
      </c>
      <c r="AO181" s="15">
        <v>1994</v>
      </c>
      <c r="AP181" s="15">
        <v>1995</v>
      </c>
      <c r="AQ181" s="15">
        <v>1996</v>
      </c>
      <c r="AR181" s="15">
        <v>1997</v>
      </c>
      <c r="AS181" s="15">
        <v>1998</v>
      </c>
      <c r="AT181" s="15">
        <v>1999</v>
      </c>
      <c r="AU181" s="15">
        <v>2000</v>
      </c>
      <c r="AV181" s="15">
        <v>2001</v>
      </c>
      <c r="AW181" s="15">
        <v>2002</v>
      </c>
      <c r="AX181" s="15">
        <v>2003</v>
      </c>
      <c r="AY181" s="15">
        <v>2004</v>
      </c>
      <c r="AZ181" s="15">
        <v>2005</v>
      </c>
      <c r="BA181" s="15">
        <v>2006</v>
      </c>
      <c r="BB181" s="15">
        <v>2007</v>
      </c>
      <c r="BC181" s="15">
        <v>2008</v>
      </c>
      <c r="BD181" s="15">
        <v>2009</v>
      </c>
      <c r="BE181" s="15">
        <v>2010</v>
      </c>
      <c r="BF181" s="15">
        <v>2011</v>
      </c>
      <c r="BG181" s="15">
        <v>2012</v>
      </c>
      <c r="BH181" s="15">
        <v>2013</v>
      </c>
      <c r="BJ181" s="15">
        <v>2015</v>
      </c>
      <c r="BK181" s="10"/>
      <c r="BL181" s="218"/>
      <c r="BM181" s="255" t="s">
        <v>508</v>
      </c>
      <c r="BN181" s="268">
        <v>0</v>
      </c>
      <c r="BO181" s="268">
        <v>0</v>
      </c>
      <c r="BP181" s="268">
        <v>0</v>
      </c>
      <c r="BQ181" s="256">
        <v>507.84704135020149</v>
      </c>
      <c r="BR181" s="268">
        <v>0</v>
      </c>
      <c r="BS181" s="268">
        <v>0</v>
      </c>
      <c r="BT181" s="228">
        <v>507.84704135020149</v>
      </c>
      <c r="BV181" s="16"/>
      <c r="BW181" s="257" t="s">
        <v>508</v>
      </c>
      <c r="BX181" s="302">
        <v>0</v>
      </c>
      <c r="BY181" s="302">
        <v>0</v>
      </c>
      <c r="BZ181" s="302">
        <v>0</v>
      </c>
      <c r="CA181" s="302">
        <v>479.99520526737547</v>
      </c>
      <c r="CB181" s="302">
        <v>479.99520526737547</v>
      </c>
      <c r="CF181" s="16"/>
      <c r="CG181" s="260" t="s">
        <v>508</v>
      </c>
      <c r="CH181" s="320">
        <v>0</v>
      </c>
      <c r="CI181" s="320">
        <v>0</v>
      </c>
      <c r="CJ181" s="320">
        <v>0</v>
      </c>
      <c r="CK181" s="261">
        <v>517.96868515091865</v>
      </c>
      <c r="CL181" s="261">
        <v>517.96868515091865</v>
      </c>
      <c r="CQ181" s="212"/>
      <c r="CR181" s="296" t="s">
        <v>474</v>
      </c>
      <c r="CS181" s="324">
        <v>7618.4727770965983</v>
      </c>
      <c r="CT181" s="324">
        <v>784.43261351293756</v>
      </c>
      <c r="CU181" s="324">
        <v>1944.6679146898052</v>
      </c>
      <c r="CV181" s="325">
        <v>8272.1562462271941</v>
      </c>
      <c r="CW181" s="324">
        <v>920.86415047291484</v>
      </c>
      <c r="CX181" s="324">
        <v>572.96403961971123</v>
      </c>
      <c r="CY181" s="324">
        <v>20113.557741619166</v>
      </c>
    </row>
    <row r="182" spans="2:103" ht="13.5" thickTop="1" x14ac:dyDescent="0.2">
      <c r="B182" s="16" t="s">
        <v>510</v>
      </c>
      <c r="D182" s="16" t="s">
        <v>459</v>
      </c>
      <c r="E182" s="16" t="s">
        <v>511</v>
      </c>
      <c r="F182" s="175" t="s">
        <v>251</v>
      </c>
      <c r="G182" s="157">
        <f t="shared" ref="G182:AL182" si="57">G169/(1+G$178)</f>
        <v>1624.6358004628332</v>
      </c>
      <c r="H182" s="157">
        <f t="shared" si="57"/>
        <v>1719.6858635989099</v>
      </c>
      <c r="I182" s="157">
        <f t="shared" si="57"/>
        <v>1846.5259150235888</v>
      </c>
      <c r="J182" s="157">
        <f t="shared" si="57"/>
        <v>1956.8875543359532</v>
      </c>
      <c r="K182" s="157">
        <f t="shared" si="57"/>
        <v>2093.1895873431399</v>
      </c>
      <c r="L182" s="157">
        <f t="shared" si="57"/>
        <v>2263.1649501780894</v>
      </c>
      <c r="M182" s="157">
        <f t="shared" si="57"/>
        <v>2403.2052616325973</v>
      </c>
      <c r="N182" s="157">
        <f t="shared" si="57"/>
        <v>2576.2285433807506</v>
      </c>
      <c r="O182" s="157">
        <f t="shared" si="57"/>
        <v>2884.7690934095917</v>
      </c>
      <c r="P182" s="157">
        <f t="shared" si="57"/>
        <v>3170.5370901617002</v>
      </c>
      <c r="Q182" s="157">
        <f t="shared" si="57"/>
        <v>3394.2763883689208</v>
      </c>
      <c r="R182" s="157">
        <f t="shared" si="57"/>
        <v>3552.1936656090784</v>
      </c>
      <c r="S182" s="157">
        <f t="shared" si="57"/>
        <v>3622.6732092163106</v>
      </c>
      <c r="T182" s="157">
        <f t="shared" si="57"/>
        <v>4005.6797337281769</v>
      </c>
      <c r="U182" s="157">
        <f t="shared" si="57"/>
        <v>4041.0298902681257</v>
      </c>
      <c r="V182" s="157">
        <f t="shared" si="57"/>
        <v>4072.1534822790859</v>
      </c>
      <c r="W182" s="157">
        <f t="shared" si="57"/>
        <v>4371.2964852022642</v>
      </c>
      <c r="X182" s="157">
        <f t="shared" si="57"/>
        <v>4471.3532345028434</v>
      </c>
      <c r="Y182" s="157">
        <f t="shared" si="57"/>
        <v>4522.8097776078312</v>
      </c>
      <c r="Z182" s="157">
        <f t="shared" si="57"/>
        <v>4739.0340468998293</v>
      </c>
      <c r="AA182" s="157">
        <f t="shared" si="57"/>
        <v>4632.364584021183</v>
      </c>
      <c r="AB182" s="157">
        <f t="shared" si="57"/>
        <v>4554.7549436093532</v>
      </c>
      <c r="AC182" s="157">
        <f t="shared" si="57"/>
        <v>4532.2590541603549</v>
      </c>
      <c r="AD182" s="157">
        <f t="shared" si="57"/>
        <v>4583.9376436577259</v>
      </c>
      <c r="AE182" s="157">
        <f t="shared" si="57"/>
        <v>4916.7966606290274</v>
      </c>
      <c r="AF182" s="157">
        <f t="shared" si="57"/>
        <v>5160.5200646576795</v>
      </c>
      <c r="AG182" s="157">
        <f t="shared" si="57"/>
        <v>5231.0565953973464</v>
      </c>
      <c r="AH182" s="157">
        <f t="shared" si="57"/>
        <v>5623.7989929258729</v>
      </c>
      <c r="AI182" s="157">
        <f t="shared" si="57"/>
        <v>5783.4704056176261</v>
      </c>
      <c r="AJ182" s="157">
        <f t="shared" si="57"/>
        <v>5831.003386081059</v>
      </c>
      <c r="AK182" s="157">
        <f t="shared" si="57"/>
        <v>6105.6882528979731</v>
      </c>
      <c r="AL182" s="157">
        <f t="shared" si="57"/>
        <v>5990.1257227409496</v>
      </c>
      <c r="AM182" s="157">
        <f t="shared" ref="AM182:BH182" si="58">AM169/(1+AM$178)</f>
        <v>6017.1510614991348</v>
      </c>
      <c r="AN182" s="157">
        <f t="shared" si="58"/>
        <v>6203.1194012469277</v>
      </c>
      <c r="AO182" s="157">
        <f t="shared" si="58"/>
        <v>6026.2753257552386</v>
      </c>
      <c r="AP182" s="157">
        <f t="shared" si="58"/>
        <v>6289.2122350875006</v>
      </c>
      <c r="AQ182" s="157">
        <f t="shared" si="58"/>
        <v>6321.8646279515906</v>
      </c>
      <c r="AR182" s="157">
        <f t="shared" si="58"/>
        <v>6663.7733575192078</v>
      </c>
      <c r="AS182" s="157">
        <f t="shared" si="58"/>
        <v>6588.5892263869337</v>
      </c>
      <c r="AT182" s="157">
        <f t="shared" si="58"/>
        <v>6807.3173689275609</v>
      </c>
      <c r="AU182" s="157">
        <f t="shared" si="58"/>
        <v>6968.350960182117</v>
      </c>
      <c r="AV182" s="157">
        <f t="shared" si="58"/>
        <v>7079.9145356747258</v>
      </c>
      <c r="AW182" s="157">
        <f t="shared" si="58"/>
        <v>7373.6048145383202</v>
      </c>
      <c r="AX182" s="157">
        <f t="shared" si="58"/>
        <v>7577.3997770506685</v>
      </c>
      <c r="AY182" s="157">
        <f t="shared" si="58"/>
        <v>8027.2039265179492</v>
      </c>
      <c r="AZ182" s="157">
        <f t="shared" si="58"/>
        <v>8344.6591712797162</v>
      </c>
      <c r="BA182" s="157">
        <f t="shared" si="58"/>
        <v>7633.7309209465657</v>
      </c>
      <c r="BB182" s="157">
        <f t="shared" si="58"/>
        <v>8741.8437748109027</v>
      </c>
      <c r="BC182" s="157">
        <f t="shared" si="58"/>
        <v>8922.1353613112205</v>
      </c>
      <c r="BD182" s="157">
        <f t="shared" si="58"/>
        <v>8456.6662575360242</v>
      </c>
      <c r="BE182" s="157">
        <f t="shared" si="58"/>
        <v>8614.0601514840164</v>
      </c>
      <c r="BF182" s="157">
        <f t="shared" si="58"/>
        <v>8426.1605993955254</v>
      </c>
      <c r="BG182" s="157">
        <f t="shared" si="58"/>
        <v>8316.0956307388042</v>
      </c>
      <c r="BH182" s="157">
        <f t="shared" si="58"/>
        <v>8323.5922207623044</v>
      </c>
      <c r="BI182" s="157"/>
      <c r="BJ182" s="157" t="e">
        <f t="shared" ref="BJ182:BJ189" si="59">BJ169/(1+BJ$178)</f>
        <v>#DIV/0!</v>
      </c>
      <c r="BL182" s="218"/>
      <c r="BM182" s="255" t="s">
        <v>497</v>
      </c>
      <c r="BN182" s="256">
        <v>1140.1205896681568</v>
      </c>
      <c r="BO182" s="256">
        <v>283.76417170638581</v>
      </c>
      <c r="BP182" s="256">
        <v>158.60504322248028</v>
      </c>
      <c r="BQ182" s="256">
        <v>444.21101468099647</v>
      </c>
      <c r="BR182" s="268">
        <v>0</v>
      </c>
      <c r="BS182" s="268">
        <v>0</v>
      </c>
      <c r="BT182" s="228">
        <v>2026.700819278019</v>
      </c>
      <c r="BV182" s="16"/>
      <c r="BW182" s="257" t="s">
        <v>497</v>
      </c>
      <c r="BX182" s="302">
        <v>1180.0841887819392</v>
      </c>
      <c r="BY182" s="302">
        <v>293.77885971640819</v>
      </c>
      <c r="BZ182" s="302">
        <v>145.98774657866124</v>
      </c>
      <c r="CA182" s="302">
        <v>427.19796502214155</v>
      </c>
      <c r="CB182" s="302">
        <v>2047.0487600991501</v>
      </c>
      <c r="CF182" s="16"/>
      <c r="CG182" s="260" t="s">
        <v>497</v>
      </c>
      <c r="CH182" s="272">
        <v>1404.340547870695</v>
      </c>
      <c r="CI182" s="272">
        <v>421.19518502717028</v>
      </c>
      <c r="CJ182" s="272">
        <v>174.74854349152866</v>
      </c>
      <c r="CK182" s="272">
        <v>468.63908898605746</v>
      </c>
      <c r="CL182" s="272">
        <v>2468.9233653754513</v>
      </c>
      <c r="CQ182" s="212"/>
      <c r="CR182" s="212"/>
      <c r="CS182" s="337"/>
      <c r="CT182" s="337"/>
      <c r="CU182" s="337"/>
      <c r="CV182" s="338"/>
      <c r="CW182" s="337"/>
      <c r="CX182" s="337"/>
      <c r="CY182" s="337"/>
    </row>
    <row r="183" spans="2:103" ht="13.5" thickBot="1" x14ac:dyDescent="0.25">
      <c r="B183" s="16" t="s">
        <v>430</v>
      </c>
      <c r="D183" s="16" t="s">
        <v>464</v>
      </c>
      <c r="E183" s="339" t="s">
        <v>430</v>
      </c>
      <c r="F183" s="339" t="s">
        <v>251</v>
      </c>
      <c r="G183" s="328">
        <f t="shared" ref="G183:AL183" si="60">G170/(1+G$178)</f>
        <v>225.10807291069477</v>
      </c>
      <c r="H183" s="328">
        <f t="shared" si="60"/>
        <v>276.71116700186701</v>
      </c>
      <c r="I183" s="328">
        <f t="shared" si="60"/>
        <v>331.90866089477231</v>
      </c>
      <c r="J183" s="328">
        <f t="shared" si="60"/>
        <v>385.66137038577409</v>
      </c>
      <c r="K183" s="328">
        <f t="shared" si="60"/>
        <v>434.28511895946099</v>
      </c>
      <c r="L183" s="328">
        <f t="shared" si="60"/>
        <v>510.83020189111278</v>
      </c>
      <c r="M183" s="328">
        <f t="shared" si="60"/>
        <v>568.36347239677752</v>
      </c>
      <c r="N183" s="328">
        <f t="shared" si="60"/>
        <v>605.14341157126364</v>
      </c>
      <c r="O183" s="328">
        <f t="shared" si="60"/>
        <v>667.27731796472642</v>
      </c>
      <c r="P183" s="328">
        <f t="shared" si="60"/>
        <v>729.9577291609379</v>
      </c>
      <c r="Q183" s="328">
        <f t="shared" si="60"/>
        <v>793.01999071408522</v>
      </c>
      <c r="R183" s="328">
        <f t="shared" si="60"/>
        <v>826.19345569622192</v>
      </c>
      <c r="S183" s="328">
        <f t="shared" si="60"/>
        <v>854.99903903822019</v>
      </c>
      <c r="T183" s="328">
        <f t="shared" si="60"/>
        <v>900.01984010377146</v>
      </c>
      <c r="U183" s="328">
        <f t="shared" si="60"/>
        <v>919.7072432987926</v>
      </c>
      <c r="V183" s="328">
        <f t="shared" si="60"/>
        <v>955.68512620231206</v>
      </c>
      <c r="W183" s="328">
        <f t="shared" si="60"/>
        <v>999.85743438078532</v>
      </c>
      <c r="X183" s="328">
        <f t="shared" si="60"/>
        <v>1036.7703425630591</v>
      </c>
      <c r="Y183" s="328">
        <f t="shared" si="60"/>
        <v>1068.7515511032911</v>
      </c>
      <c r="Z183" s="328">
        <f t="shared" si="60"/>
        <v>1107.137557815515</v>
      </c>
      <c r="AA183" s="328">
        <f t="shared" si="60"/>
        <v>1138.7725369609809</v>
      </c>
      <c r="AB183" s="328">
        <f t="shared" si="60"/>
        <v>1241.2775539061345</v>
      </c>
      <c r="AC183" s="328">
        <f t="shared" si="60"/>
        <v>1344.8111085496503</v>
      </c>
      <c r="AD183" s="328">
        <f t="shared" si="60"/>
        <v>1461.4688371326283</v>
      </c>
      <c r="AE183" s="328">
        <f t="shared" si="60"/>
        <v>1546.731221013004</v>
      </c>
      <c r="AF183" s="328">
        <f t="shared" si="60"/>
        <v>1681.1960926207446</v>
      </c>
      <c r="AG183" s="328">
        <f t="shared" si="60"/>
        <v>1795.3340483413003</v>
      </c>
      <c r="AH183" s="328">
        <f t="shared" si="60"/>
        <v>1841.2583172674642</v>
      </c>
      <c r="AI183" s="328">
        <f t="shared" si="60"/>
        <v>1962.9158362361723</v>
      </c>
      <c r="AJ183" s="328">
        <f t="shared" si="60"/>
        <v>2068.9868551775512</v>
      </c>
      <c r="AK183" s="328">
        <f t="shared" si="60"/>
        <v>2209.0712337131517</v>
      </c>
      <c r="AL183" s="328">
        <f t="shared" si="60"/>
        <v>2387.4757005766351</v>
      </c>
      <c r="AM183" s="328">
        <f t="shared" ref="AM183:BH183" si="61">AM170/(1+AM$178)</f>
        <v>2412.3680885418125</v>
      </c>
      <c r="AN183" s="328">
        <f t="shared" si="61"/>
        <v>2397.9441916449746</v>
      </c>
      <c r="AO183" s="328">
        <f t="shared" si="61"/>
        <v>2376.0681182722246</v>
      </c>
      <c r="AP183" s="328">
        <f t="shared" si="61"/>
        <v>2408.0022655370499</v>
      </c>
      <c r="AQ183" s="328">
        <f t="shared" si="61"/>
        <v>2587.9911333800028</v>
      </c>
      <c r="AR183" s="328">
        <f t="shared" si="61"/>
        <v>2427.1994080425779</v>
      </c>
      <c r="AS183" s="328">
        <f t="shared" si="61"/>
        <v>2562.005092709162</v>
      </c>
      <c r="AT183" s="328">
        <f t="shared" si="61"/>
        <v>2559.5603795824968</v>
      </c>
      <c r="AU183" s="328">
        <f t="shared" si="61"/>
        <v>2614.059410624629</v>
      </c>
      <c r="AV183" s="328">
        <f t="shared" si="61"/>
        <v>2670.0202310091108</v>
      </c>
      <c r="AW183" s="328">
        <f t="shared" si="61"/>
        <v>2614.7738166259119</v>
      </c>
      <c r="AX183" s="328">
        <f t="shared" si="61"/>
        <v>2616.7806191740297</v>
      </c>
      <c r="AY183" s="328">
        <f t="shared" si="61"/>
        <v>2634.4358947719888</v>
      </c>
      <c r="AZ183" s="328">
        <f t="shared" si="61"/>
        <v>2682.5666749550096</v>
      </c>
      <c r="BA183" s="328">
        <f t="shared" si="61"/>
        <v>2655.023964165945</v>
      </c>
      <c r="BB183" s="328">
        <f t="shared" si="61"/>
        <v>2502.9700177976406</v>
      </c>
      <c r="BC183" s="328">
        <f t="shared" si="61"/>
        <v>2381.796043088053</v>
      </c>
      <c r="BD183" s="328">
        <f t="shared" si="61"/>
        <v>2257.5373959530953</v>
      </c>
      <c r="BE183" s="328">
        <f t="shared" si="61"/>
        <v>2299.5542605970818</v>
      </c>
      <c r="BF183" s="328">
        <f t="shared" si="61"/>
        <v>2355.7482375525892</v>
      </c>
      <c r="BG183" s="328">
        <f t="shared" si="61"/>
        <v>2351.1099215183185</v>
      </c>
      <c r="BH183" s="328">
        <f t="shared" si="61"/>
        <v>2353.4838711849379</v>
      </c>
      <c r="BI183" s="328"/>
      <c r="BJ183" s="328" t="e">
        <f t="shared" si="59"/>
        <v>#DIV/0!</v>
      </c>
      <c r="BL183" s="218"/>
      <c r="BM183" s="291" t="s">
        <v>474</v>
      </c>
      <c r="BN183" s="331">
        <v>9674.2038180600284</v>
      </c>
      <c r="BO183" s="331">
        <v>2010.7842855203162</v>
      </c>
      <c r="BP183" s="331">
        <v>1617.3460536867906</v>
      </c>
      <c r="BQ183" s="331">
        <v>8847.8902148441684</v>
      </c>
      <c r="BR183" s="331">
        <v>822.14959060383489</v>
      </c>
      <c r="BS183" s="331">
        <v>448.52973407105736</v>
      </c>
      <c r="BT183" s="331">
        <v>23420.903696786194</v>
      </c>
      <c r="BV183" s="16"/>
      <c r="BW183" s="292" t="s">
        <v>512</v>
      </c>
      <c r="BX183" s="332">
        <v>9823.9454102374257</v>
      </c>
      <c r="BY183" s="332">
        <v>2441.2406514443783</v>
      </c>
      <c r="BZ183" s="332">
        <v>1503.1863350539322</v>
      </c>
      <c r="CA183" s="332">
        <v>8534.3835891089802</v>
      </c>
      <c r="CB183" s="332">
        <v>22302.75598584472</v>
      </c>
      <c r="CF183" s="16"/>
      <c r="CG183" s="293" t="s">
        <v>513</v>
      </c>
      <c r="CH183" s="294">
        <v>11711.378147491356</v>
      </c>
      <c r="CI183" s="294">
        <v>3440.299536468719</v>
      </c>
      <c r="CJ183" s="294">
        <v>1773.2435310218696</v>
      </c>
      <c r="CK183" s="294">
        <v>9250.6544192685742</v>
      </c>
      <c r="CL183" s="294">
        <v>26175.575634250523</v>
      </c>
      <c r="CQ183" s="212" t="s">
        <v>514</v>
      </c>
      <c r="CR183" s="296" t="s">
        <v>515</v>
      </c>
      <c r="CS183" s="340" t="s">
        <v>516</v>
      </c>
      <c r="CT183" s="297">
        <v>52094.490093129411</v>
      </c>
      <c r="CU183" s="297">
        <v>9.8765067838002292</v>
      </c>
      <c r="CV183" s="298">
        <v>366.99572515479139</v>
      </c>
      <c r="CW183" s="324" t="s">
        <v>516</v>
      </c>
      <c r="CX183" s="297">
        <v>1091.0381379999999</v>
      </c>
      <c r="CY183" s="297">
        <v>53562.400463067999</v>
      </c>
    </row>
    <row r="184" spans="2:103" ht="13.5" thickTop="1" x14ac:dyDescent="0.2">
      <c r="B184" s="16" t="s">
        <v>511</v>
      </c>
      <c r="D184" s="16" t="s">
        <v>467</v>
      </c>
      <c r="E184" s="16" t="s">
        <v>511</v>
      </c>
      <c r="F184" s="175" t="s">
        <v>251</v>
      </c>
      <c r="G184" s="157">
        <f t="shared" ref="G184:AL184" si="62">G171/(1+G$178)</f>
        <v>3468.0677736306852</v>
      </c>
      <c r="H184" s="157">
        <f t="shared" si="62"/>
        <v>3585.7844816205843</v>
      </c>
      <c r="I184" s="157">
        <f t="shared" si="62"/>
        <v>3784.9025011349008</v>
      </c>
      <c r="J184" s="157">
        <f t="shared" si="62"/>
        <v>4013.9861807947227</v>
      </c>
      <c r="K184" s="157">
        <f t="shared" si="62"/>
        <v>4342.2072840459659</v>
      </c>
      <c r="L184" s="157">
        <f t="shared" si="62"/>
        <v>4603.7702096064359</v>
      </c>
      <c r="M184" s="157">
        <f t="shared" si="62"/>
        <v>4713.0043689049862</v>
      </c>
      <c r="N184" s="157">
        <f t="shared" si="62"/>
        <v>4908.4338336263363</v>
      </c>
      <c r="O184" s="157">
        <f t="shared" si="62"/>
        <v>5308.8271779790193</v>
      </c>
      <c r="P184" s="157">
        <f t="shared" si="62"/>
        <v>5629.1647400414095</v>
      </c>
      <c r="Q184" s="157">
        <f t="shared" si="62"/>
        <v>5743.5548210435854</v>
      </c>
      <c r="R184" s="157">
        <f t="shared" si="62"/>
        <v>5768.1461662185975</v>
      </c>
      <c r="S184" s="157">
        <f t="shared" si="62"/>
        <v>5789.6478503775079</v>
      </c>
      <c r="T184" s="157">
        <f t="shared" si="62"/>
        <v>6329.5283396781915</v>
      </c>
      <c r="U184" s="157">
        <f t="shared" si="62"/>
        <v>6081.5810596770834</v>
      </c>
      <c r="V184" s="157">
        <f t="shared" si="62"/>
        <v>5989.1661498711628</v>
      </c>
      <c r="W184" s="157">
        <f t="shared" si="62"/>
        <v>6442.4254562068982</v>
      </c>
      <c r="X184" s="157">
        <f t="shared" si="62"/>
        <v>6567.2279193812492</v>
      </c>
      <c r="Y184" s="157">
        <f t="shared" si="62"/>
        <v>6791.2364734387747</v>
      </c>
      <c r="Z184" s="157">
        <f t="shared" si="62"/>
        <v>7064.3466342642259</v>
      </c>
      <c r="AA184" s="157">
        <f t="shared" si="62"/>
        <v>6571.7972564668707</v>
      </c>
      <c r="AB184" s="157">
        <f t="shared" si="62"/>
        <v>6378.0861081995017</v>
      </c>
      <c r="AC184" s="157">
        <f t="shared" si="62"/>
        <v>6147.1158577312144</v>
      </c>
      <c r="AD184" s="157">
        <f t="shared" si="62"/>
        <v>6218.4921686277385</v>
      </c>
      <c r="AE184" s="157">
        <f t="shared" si="62"/>
        <v>6282.4712296868029</v>
      </c>
      <c r="AF184" s="157">
        <f t="shared" si="62"/>
        <v>6386.4115601040321</v>
      </c>
      <c r="AG184" s="157">
        <f t="shared" si="62"/>
        <v>6588.5112928747867</v>
      </c>
      <c r="AH184" s="157">
        <f t="shared" si="62"/>
        <v>7122.0601762897049</v>
      </c>
      <c r="AI184" s="157">
        <f t="shared" si="62"/>
        <v>7498.8866694953458</v>
      </c>
      <c r="AJ184" s="157">
        <f t="shared" si="62"/>
        <v>7732.2124731893628</v>
      </c>
      <c r="AK184" s="157">
        <f t="shared" si="62"/>
        <v>7783.9087857882605</v>
      </c>
      <c r="AL184" s="157">
        <f t="shared" si="62"/>
        <v>7794.7715670841544</v>
      </c>
      <c r="AM184" s="157">
        <f t="shared" ref="AM184:BH184" si="63">AM171/(1+AM$178)</f>
        <v>7543.2073433009809</v>
      </c>
      <c r="AN184" s="157">
        <f t="shared" si="63"/>
        <v>7660.0456849705033</v>
      </c>
      <c r="AO184" s="157">
        <f t="shared" si="63"/>
        <v>7448.3986472274673</v>
      </c>
      <c r="AP184" s="157">
        <f t="shared" si="63"/>
        <v>7883.9613883221709</v>
      </c>
      <c r="AQ184" s="157">
        <f t="shared" si="63"/>
        <v>8223.3217199080427</v>
      </c>
      <c r="AR184" s="157">
        <f t="shared" si="63"/>
        <v>8339.430312902281</v>
      </c>
      <c r="AS184" s="157">
        <f t="shared" si="63"/>
        <v>8377.7585330122038</v>
      </c>
      <c r="AT184" s="157">
        <f t="shared" si="63"/>
        <v>8503.3994457037079</v>
      </c>
      <c r="AU184" s="157">
        <f t="shared" si="63"/>
        <v>8693.8368519036194</v>
      </c>
      <c r="AV184" s="157">
        <f t="shared" si="63"/>
        <v>8571.6344802148888</v>
      </c>
      <c r="AW184" s="157">
        <f t="shared" si="63"/>
        <v>8552.1148407877045</v>
      </c>
      <c r="AX184" s="157">
        <f t="shared" si="63"/>
        <v>8537.6630077469599</v>
      </c>
      <c r="AY184" s="157">
        <f t="shared" si="63"/>
        <v>8955.9954344024754</v>
      </c>
      <c r="AZ184" s="157">
        <f t="shared" si="63"/>
        <v>9408.09229788837</v>
      </c>
      <c r="BA184" s="157">
        <f t="shared" si="63"/>
        <v>9752.4806072689753</v>
      </c>
      <c r="BB184" s="157">
        <f t="shared" si="63"/>
        <v>9272.617283210704</v>
      </c>
      <c r="BC184" s="157">
        <f t="shared" si="63"/>
        <v>9244.4726400603868</v>
      </c>
      <c r="BD184" s="157">
        <f t="shared" si="63"/>
        <v>8762.1871534153088</v>
      </c>
      <c r="BE184" s="157">
        <f t="shared" si="63"/>
        <v>8925.2673452519102</v>
      </c>
      <c r="BF184" s="157">
        <f t="shared" si="63"/>
        <v>8569.2947480315379</v>
      </c>
      <c r="BG184" s="157">
        <f t="shared" si="63"/>
        <v>8355.7235425057279</v>
      </c>
      <c r="BH184" s="157">
        <f t="shared" si="63"/>
        <v>8363.3481854220136</v>
      </c>
      <c r="BI184" s="157"/>
      <c r="BJ184" s="157" t="e">
        <f t="shared" si="59"/>
        <v>#DIV/0!</v>
      </c>
      <c r="BL184" s="218"/>
      <c r="BM184" s="218"/>
      <c r="BN184" s="218"/>
      <c r="BO184" s="218"/>
      <c r="BP184" s="218"/>
      <c r="BQ184" s="218"/>
      <c r="BR184" s="218"/>
      <c r="BS184" s="218"/>
      <c r="BT184" s="218"/>
      <c r="BV184" s="16"/>
      <c r="BW184" s="16"/>
      <c r="BX184" s="16"/>
      <c r="BY184" s="16"/>
      <c r="BZ184" s="16"/>
      <c r="CA184" s="16"/>
      <c r="CB184" s="16"/>
      <c r="CF184" s="16"/>
      <c r="CG184" s="16"/>
      <c r="CH184" s="261"/>
      <c r="CI184" s="261"/>
      <c r="CJ184" s="261"/>
      <c r="CK184" s="261"/>
      <c r="CL184" s="261"/>
      <c r="CQ184" s="212"/>
      <c r="CR184" s="212"/>
      <c r="CS184" s="337"/>
      <c r="CT184" s="337"/>
      <c r="CU184" s="337"/>
      <c r="CV184" s="337"/>
      <c r="CW184" s="337"/>
      <c r="CX184" s="337"/>
      <c r="CY184" s="337"/>
    </row>
    <row r="185" spans="2:103" ht="15" thickBot="1" x14ac:dyDescent="0.25">
      <c r="B185" s="16" t="s">
        <v>430</v>
      </c>
      <c r="D185" s="16" t="s">
        <v>470</v>
      </c>
      <c r="E185" s="339" t="s">
        <v>430</v>
      </c>
      <c r="F185" s="339" t="s">
        <v>251</v>
      </c>
      <c r="G185" s="328">
        <f t="shared" ref="G185:AL185" si="64">G172/(1+G$178)</f>
        <v>2321.1100504991145</v>
      </c>
      <c r="H185" s="328">
        <f t="shared" si="64"/>
        <v>2555.3615554681082</v>
      </c>
      <c r="I185" s="328">
        <f t="shared" si="64"/>
        <v>3006.5755419081229</v>
      </c>
      <c r="J185" s="328">
        <f t="shared" si="64"/>
        <v>3382.5207023309408</v>
      </c>
      <c r="K185" s="328">
        <f t="shared" si="64"/>
        <v>3287.2391599927605</v>
      </c>
      <c r="L185" s="328">
        <f t="shared" si="64"/>
        <v>3569.2093992064715</v>
      </c>
      <c r="M185" s="328">
        <f t="shared" si="64"/>
        <v>3687.2030480701942</v>
      </c>
      <c r="N185" s="328">
        <f t="shared" si="64"/>
        <v>3672.0487452925054</v>
      </c>
      <c r="O185" s="328">
        <f t="shared" si="64"/>
        <v>3915.8900143363867</v>
      </c>
      <c r="P185" s="328">
        <f t="shared" si="64"/>
        <v>4225.0083470575473</v>
      </c>
      <c r="Q185" s="328">
        <f t="shared" si="64"/>
        <v>4485.3626524352067</v>
      </c>
      <c r="R185" s="328">
        <f t="shared" si="64"/>
        <v>4667.2029796140559</v>
      </c>
      <c r="S185" s="328">
        <f t="shared" si="64"/>
        <v>5056.5806714607306</v>
      </c>
      <c r="T185" s="328">
        <f t="shared" si="64"/>
        <v>5326.2423115943111</v>
      </c>
      <c r="U185" s="328">
        <f t="shared" si="64"/>
        <v>5153.6520457119368</v>
      </c>
      <c r="V185" s="328">
        <f t="shared" si="64"/>
        <v>4651.7799804503775</v>
      </c>
      <c r="W185" s="328">
        <f t="shared" si="64"/>
        <v>4148.157909919737</v>
      </c>
      <c r="X185" s="328">
        <f t="shared" si="64"/>
        <v>4095.4006366497711</v>
      </c>
      <c r="Y185" s="328">
        <f t="shared" si="64"/>
        <v>3949.5137723114503</v>
      </c>
      <c r="Z185" s="328">
        <f t="shared" si="64"/>
        <v>4209.1874713627258</v>
      </c>
      <c r="AA185" s="328">
        <f t="shared" si="64"/>
        <v>3726.3075576202755</v>
      </c>
      <c r="AB185" s="328">
        <f t="shared" si="64"/>
        <v>3426.7286170569996</v>
      </c>
      <c r="AC185" s="328">
        <f t="shared" si="64"/>
        <v>3121.6250661391637</v>
      </c>
      <c r="AD185" s="328">
        <f t="shared" si="64"/>
        <v>3011.4506961918787</v>
      </c>
      <c r="AE185" s="328">
        <f t="shared" si="64"/>
        <v>2899.4335647241601</v>
      </c>
      <c r="AF185" s="328">
        <f t="shared" si="64"/>
        <v>3141.6580593813269</v>
      </c>
      <c r="AG185" s="328">
        <f t="shared" si="64"/>
        <v>3330.0962831433167</v>
      </c>
      <c r="AH185" s="328">
        <f t="shared" si="64"/>
        <v>3186.241649370379</v>
      </c>
      <c r="AI185" s="328">
        <f t="shared" si="64"/>
        <v>3137.5777074745074</v>
      </c>
      <c r="AJ185" s="328">
        <f t="shared" si="64"/>
        <v>3061.3682178302929</v>
      </c>
      <c r="AK185" s="328">
        <f t="shared" si="64"/>
        <v>3031.3413863282553</v>
      </c>
      <c r="AL185" s="328">
        <f t="shared" si="64"/>
        <v>3404.665240636748</v>
      </c>
      <c r="AM185" s="328">
        <f t="shared" ref="AM185:BH185" si="65">AM172/(1+AM$178)</f>
        <v>3437.3446753981548</v>
      </c>
      <c r="AN185" s="328">
        <f t="shared" si="65"/>
        <v>3416.2615219582617</v>
      </c>
      <c r="AO185" s="328">
        <f t="shared" si="65"/>
        <v>3366.5484577499078</v>
      </c>
      <c r="AP185" s="328">
        <f t="shared" si="65"/>
        <v>3385.0564530819311</v>
      </c>
      <c r="AQ185" s="328">
        <f t="shared" si="65"/>
        <v>3819.3167829421427</v>
      </c>
      <c r="AR185" s="328">
        <f t="shared" si="65"/>
        <v>3419.5723366397579</v>
      </c>
      <c r="AS185" s="328">
        <f t="shared" si="65"/>
        <v>3766.069842592326</v>
      </c>
      <c r="AT185" s="328">
        <f t="shared" si="65"/>
        <v>3754.5761271514689</v>
      </c>
      <c r="AU185" s="328">
        <f t="shared" si="65"/>
        <v>3838.8972054619212</v>
      </c>
      <c r="AV185" s="328">
        <f t="shared" si="65"/>
        <v>4023.8773398220906</v>
      </c>
      <c r="AW185" s="328">
        <f t="shared" si="65"/>
        <v>3898.6432924686105</v>
      </c>
      <c r="AX185" s="328">
        <f t="shared" si="65"/>
        <v>3893.154461772875</v>
      </c>
      <c r="AY185" s="328">
        <f t="shared" si="65"/>
        <v>3853.6499983818808</v>
      </c>
      <c r="AZ185" s="328">
        <f t="shared" si="65"/>
        <v>3876.083476562445</v>
      </c>
      <c r="BA185" s="328">
        <f t="shared" si="65"/>
        <v>3816.9233518097817</v>
      </c>
      <c r="BB185" s="328">
        <f t="shared" si="65"/>
        <v>3454.0684239915931</v>
      </c>
      <c r="BC185" s="328">
        <f t="shared" si="65"/>
        <v>3498.1248553927021</v>
      </c>
      <c r="BD185" s="328">
        <f t="shared" si="65"/>
        <v>3315.6271712179032</v>
      </c>
      <c r="BE185" s="328">
        <f t="shared" si="65"/>
        <v>3377.3370052665987</v>
      </c>
      <c r="BF185" s="328">
        <f t="shared" si="65"/>
        <v>3070.4957627013823</v>
      </c>
      <c r="BG185" s="328">
        <f t="shared" si="65"/>
        <v>3336.729618337642</v>
      </c>
      <c r="BH185" s="328">
        <f t="shared" si="65"/>
        <v>3367.7292100288114</v>
      </c>
      <c r="BI185" s="328"/>
      <c r="BJ185" s="328" t="e">
        <f t="shared" si="59"/>
        <v>#DIV/0!</v>
      </c>
      <c r="BL185" s="254" t="s">
        <v>514</v>
      </c>
      <c r="BM185" s="291" t="s">
        <v>515</v>
      </c>
      <c r="BN185" s="291">
        <v>0</v>
      </c>
      <c r="BO185" s="291">
        <v>52458.074217993722</v>
      </c>
      <c r="BP185" s="291">
        <v>13.605617901204438</v>
      </c>
      <c r="BQ185" s="341">
        <v>350.47818149810405</v>
      </c>
      <c r="BR185" s="291">
        <v>0</v>
      </c>
      <c r="BS185" s="291">
        <v>1217.3465320608259</v>
      </c>
      <c r="BT185" s="291">
        <v>54039.50454945385</v>
      </c>
      <c r="BV185" s="342" t="s">
        <v>517</v>
      </c>
      <c r="BW185" s="343" t="s">
        <v>458</v>
      </c>
      <c r="BX185" s="126">
        <v>28056.719119709509</v>
      </c>
      <c r="BY185" s="126">
        <v>3697.2458696154481</v>
      </c>
      <c r="BZ185" s="126">
        <v>804.7501758841297</v>
      </c>
      <c r="CA185" s="126">
        <v>3281.919455019909</v>
      </c>
      <c r="CB185" s="126">
        <v>35840.634620228993</v>
      </c>
      <c r="CF185" s="342" t="s">
        <v>517</v>
      </c>
      <c r="CG185" s="344" t="s">
        <v>458</v>
      </c>
      <c r="CH185" s="261">
        <v>29257.388865764329</v>
      </c>
      <c r="CI185" s="261">
        <v>3836.4155671719541</v>
      </c>
      <c r="CJ185" s="261">
        <v>705.39336654560475</v>
      </c>
      <c r="CK185" s="261">
        <v>3330.4743371081113</v>
      </c>
      <c r="CL185" s="261">
        <v>37129.672136590001</v>
      </c>
      <c r="CQ185" s="345" t="s">
        <v>255</v>
      </c>
      <c r="CR185" s="346" t="s">
        <v>458</v>
      </c>
      <c r="CS185" s="337">
        <v>30941.259358574582</v>
      </c>
      <c r="CT185" s="337">
        <v>3484.6265284701271</v>
      </c>
      <c r="CU185" s="337">
        <v>805.25102346859171</v>
      </c>
      <c r="CV185" s="337">
        <v>4002.8497394132623</v>
      </c>
      <c r="CW185" s="337">
        <v>1283.1730880112057</v>
      </c>
      <c r="CX185" s="337">
        <v>2056.1099348705388</v>
      </c>
      <c r="CY185" s="337">
        <v>42573.269672808303</v>
      </c>
    </row>
    <row r="186" spans="2:103" ht="13.5" thickTop="1" x14ac:dyDescent="0.2">
      <c r="B186" s="16" t="s">
        <v>428</v>
      </c>
      <c r="D186" s="16" t="s">
        <v>472</v>
      </c>
      <c r="E186" s="339" t="s">
        <v>428</v>
      </c>
      <c r="F186" s="339" t="s">
        <v>251</v>
      </c>
      <c r="G186" s="328">
        <f t="shared" ref="G186:AL186" si="66">G173/(1+G$178)</f>
        <v>218.30759844331268</v>
      </c>
      <c r="H186" s="328">
        <f t="shared" si="66"/>
        <v>216.89462835474399</v>
      </c>
      <c r="I186" s="328">
        <f t="shared" si="66"/>
        <v>228.96743741128924</v>
      </c>
      <c r="J186" s="328">
        <f t="shared" si="66"/>
        <v>226.94016372061921</v>
      </c>
      <c r="K186" s="328">
        <f t="shared" si="66"/>
        <v>221.43750121428096</v>
      </c>
      <c r="L186" s="328">
        <f t="shared" si="66"/>
        <v>228.1214679363018</v>
      </c>
      <c r="M186" s="328">
        <f t="shared" si="66"/>
        <v>244.3434278281851</v>
      </c>
      <c r="N186" s="328">
        <f t="shared" si="66"/>
        <v>244.20505076148453</v>
      </c>
      <c r="O186" s="328">
        <f t="shared" si="66"/>
        <v>249.11686537349789</v>
      </c>
      <c r="P186" s="328">
        <f t="shared" si="66"/>
        <v>260.53875871590401</v>
      </c>
      <c r="Q186" s="328">
        <f t="shared" si="66"/>
        <v>265.0952540387085</v>
      </c>
      <c r="R186" s="328">
        <f t="shared" si="66"/>
        <v>268.22993013699261</v>
      </c>
      <c r="S186" s="328">
        <f t="shared" si="66"/>
        <v>257.62471044704267</v>
      </c>
      <c r="T186" s="328">
        <f t="shared" si="66"/>
        <v>255.19549896613267</v>
      </c>
      <c r="U186" s="328">
        <f t="shared" si="66"/>
        <v>262.45304259989933</v>
      </c>
      <c r="V186" s="328">
        <f t="shared" si="66"/>
        <v>279.95952520514783</v>
      </c>
      <c r="W186" s="328">
        <f t="shared" si="66"/>
        <v>280.64180260460677</v>
      </c>
      <c r="X186" s="328">
        <f t="shared" si="66"/>
        <v>287.10563332515483</v>
      </c>
      <c r="Y186" s="328">
        <f t="shared" si="66"/>
        <v>288.79031274493184</v>
      </c>
      <c r="Z186" s="328">
        <f t="shared" si="66"/>
        <v>289.91024709808323</v>
      </c>
      <c r="AA186" s="328">
        <f t="shared" si="66"/>
        <v>298.358404683777</v>
      </c>
      <c r="AB186" s="328">
        <f t="shared" si="66"/>
        <v>294.50530504426064</v>
      </c>
      <c r="AC186" s="328">
        <f t="shared" si="66"/>
        <v>260.26540003925351</v>
      </c>
      <c r="AD186" s="328">
        <f t="shared" si="66"/>
        <v>283.14805889226625</v>
      </c>
      <c r="AE186" s="328">
        <f t="shared" si="66"/>
        <v>279.57320972836533</v>
      </c>
      <c r="AF186" s="328">
        <f t="shared" si="66"/>
        <v>292.85293531984098</v>
      </c>
      <c r="AG186" s="328">
        <f t="shared" si="66"/>
        <v>300.03687608931199</v>
      </c>
      <c r="AH186" s="328">
        <f t="shared" si="66"/>
        <v>296.14281087447046</v>
      </c>
      <c r="AI186" s="328">
        <f t="shared" si="66"/>
        <v>319.40505844759804</v>
      </c>
      <c r="AJ186" s="328">
        <f t="shared" si="66"/>
        <v>308.41952578545505</v>
      </c>
      <c r="AK186" s="328">
        <f t="shared" si="66"/>
        <v>322.77789718400777</v>
      </c>
      <c r="AL186" s="328">
        <f t="shared" si="66"/>
        <v>331.80748039912385</v>
      </c>
      <c r="AM186" s="328">
        <f t="shared" ref="AM186:BH186" si="67">AM173/(1+AM$178)</f>
        <v>335.56011789644572</v>
      </c>
      <c r="AN186" s="328">
        <f t="shared" si="67"/>
        <v>337.31379419375355</v>
      </c>
      <c r="AO186" s="328">
        <f t="shared" si="67"/>
        <v>336.20004374922047</v>
      </c>
      <c r="AP186" s="328">
        <f t="shared" si="67"/>
        <v>342.29972227108334</v>
      </c>
      <c r="AQ186" s="328">
        <f t="shared" si="67"/>
        <v>346.67190296431102</v>
      </c>
      <c r="AR186" s="328">
        <f t="shared" si="67"/>
        <v>348.2954813815424</v>
      </c>
      <c r="AS186" s="328">
        <f t="shared" si="67"/>
        <v>348.8330650296366</v>
      </c>
      <c r="AT186" s="328">
        <f t="shared" si="67"/>
        <v>351.47002044442746</v>
      </c>
      <c r="AU186" s="328">
        <f t="shared" si="67"/>
        <v>357.82913228995341</v>
      </c>
      <c r="AV186" s="328">
        <f t="shared" si="67"/>
        <v>356.23928851473539</v>
      </c>
      <c r="AW186" s="328">
        <f t="shared" si="67"/>
        <v>363.9066122470594</v>
      </c>
      <c r="AX186" s="328">
        <f t="shared" si="67"/>
        <v>367.13254360669885</v>
      </c>
      <c r="AY186" s="328">
        <f t="shared" si="67"/>
        <v>378.86863122862439</v>
      </c>
      <c r="AZ186" s="328">
        <f t="shared" si="67"/>
        <v>381.83407035928246</v>
      </c>
      <c r="BA186" s="328">
        <f t="shared" si="67"/>
        <v>387.25681534819194</v>
      </c>
      <c r="BB186" s="328">
        <f t="shared" si="67"/>
        <v>368.30941520792288</v>
      </c>
      <c r="BC186" s="328">
        <f t="shared" si="67"/>
        <v>365.93048298352818</v>
      </c>
      <c r="BD186" s="328">
        <f t="shared" si="67"/>
        <v>370.13531944943628</v>
      </c>
      <c r="BE186" s="328">
        <f t="shared" si="67"/>
        <v>376.11854704918858</v>
      </c>
      <c r="BF186" s="328">
        <f t="shared" si="67"/>
        <v>372.77360111032169</v>
      </c>
      <c r="BG186" s="328">
        <f t="shared" si="67"/>
        <v>372.39127824758145</v>
      </c>
      <c r="BH186" s="328">
        <f t="shared" si="67"/>
        <v>372.67928727142009</v>
      </c>
      <c r="BI186" s="328"/>
      <c r="BJ186" s="328" t="e">
        <f t="shared" si="59"/>
        <v>#DIV/0!</v>
      </c>
      <c r="BL186" s="218"/>
      <c r="BM186" s="218"/>
      <c r="BN186" s="218"/>
      <c r="BO186" s="218"/>
      <c r="BP186" s="218"/>
      <c r="BQ186" s="218"/>
      <c r="BR186" s="218"/>
      <c r="BS186" s="218"/>
      <c r="BT186" s="218"/>
      <c r="BV186" s="347"/>
      <c r="BW186" s="343" t="s">
        <v>463</v>
      </c>
      <c r="BX186" s="126">
        <v>7334.8169094215937</v>
      </c>
      <c r="BY186" s="126">
        <v>626.0602990712373</v>
      </c>
      <c r="BZ186" s="126">
        <v>65.385177801195027</v>
      </c>
      <c r="CA186" s="126">
        <v>883.84818941687331</v>
      </c>
      <c r="CB186" s="126">
        <v>8910.1105757108999</v>
      </c>
      <c r="CF186" s="347"/>
      <c r="CG186" s="344" t="s">
        <v>463</v>
      </c>
      <c r="CH186" s="261">
        <v>9532.6752726775267</v>
      </c>
      <c r="CI186" s="261">
        <v>816.97324564894814</v>
      </c>
      <c r="CJ186" s="261">
        <v>157.33764267113415</v>
      </c>
      <c r="CK186" s="261">
        <v>1788.4414710927142</v>
      </c>
      <c r="CL186" s="261">
        <v>12295.427632090323</v>
      </c>
      <c r="CQ186" s="345"/>
      <c r="CR186" s="346" t="s">
        <v>463</v>
      </c>
      <c r="CS186" s="337">
        <v>7544.742461516058</v>
      </c>
      <c r="CT186" s="337">
        <v>570.88843201670625</v>
      </c>
      <c r="CU186" s="337">
        <v>47.980493394915534</v>
      </c>
      <c r="CV186" s="337">
        <v>949.67357547311622</v>
      </c>
      <c r="CW186" s="337">
        <v>57.046116383113969</v>
      </c>
      <c r="CX186" s="337">
        <v>421.19128735915348</v>
      </c>
      <c r="CY186" s="337">
        <v>9591.5223661430628</v>
      </c>
    </row>
    <row r="187" spans="2:103" x14ac:dyDescent="0.2">
      <c r="B187" s="16" t="s">
        <v>518</v>
      </c>
      <c r="D187" s="16" t="s">
        <v>477</v>
      </c>
      <c r="E187" s="339" t="s">
        <v>430</v>
      </c>
      <c r="F187" s="339" t="s">
        <v>251</v>
      </c>
      <c r="G187" s="328">
        <f t="shared" ref="G187:BD189" si="68">G174/(1+G$178)</f>
        <v>1115.9302103169871</v>
      </c>
      <c r="H187" s="328">
        <f t="shared" si="68"/>
        <v>1200.2762183413113</v>
      </c>
      <c r="I187" s="328">
        <f t="shared" si="68"/>
        <v>1303.7900043154089</v>
      </c>
      <c r="J187" s="328">
        <f t="shared" si="68"/>
        <v>1426.6790735000047</v>
      </c>
      <c r="K187" s="328">
        <f t="shared" si="68"/>
        <v>1521.3357134038429</v>
      </c>
      <c r="L187" s="328">
        <f t="shared" si="68"/>
        <v>1610.6696583468354</v>
      </c>
      <c r="M187" s="328">
        <f t="shared" si="68"/>
        <v>1643.6156723213776</v>
      </c>
      <c r="N187" s="328">
        <f t="shared" si="68"/>
        <v>1662.8922948590575</v>
      </c>
      <c r="O187" s="328">
        <f t="shared" si="68"/>
        <v>1763.3037054098406</v>
      </c>
      <c r="P187" s="328">
        <f t="shared" si="68"/>
        <v>1846.495265049844</v>
      </c>
      <c r="Q187" s="328">
        <f t="shared" si="68"/>
        <v>1912.3666532234906</v>
      </c>
      <c r="R187" s="328">
        <f t="shared" si="68"/>
        <v>1958.7782594473117</v>
      </c>
      <c r="S187" s="328">
        <f t="shared" si="68"/>
        <v>2010.4099606061659</v>
      </c>
      <c r="T187" s="328">
        <f t="shared" si="68"/>
        <v>2111.0733968806644</v>
      </c>
      <c r="U187" s="328">
        <f t="shared" si="68"/>
        <v>2000.8205985171098</v>
      </c>
      <c r="V187" s="328">
        <f t="shared" si="68"/>
        <v>2099.5657259214399</v>
      </c>
      <c r="W187" s="328">
        <f t="shared" si="68"/>
        <v>2151.5397330423129</v>
      </c>
      <c r="X187" s="328">
        <f t="shared" si="68"/>
        <v>2216.9015323323792</v>
      </c>
      <c r="Y187" s="328">
        <f t="shared" si="68"/>
        <v>2270.5013163241247</v>
      </c>
      <c r="Z187" s="328">
        <f t="shared" si="68"/>
        <v>2331.7769628621272</v>
      </c>
      <c r="AA187" s="328">
        <f t="shared" si="68"/>
        <v>2298.8280857841205</v>
      </c>
      <c r="AB187" s="328">
        <f t="shared" si="68"/>
        <v>2283.7384846624959</v>
      </c>
      <c r="AC187" s="328">
        <f t="shared" si="68"/>
        <v>2294.5787316546948</v>
      </c>
      <c r="AD187" s="328">
        <f t="shared" si="68"/>
        <v>2338.8561247812872</v>
      </c>
      <c r="AE187" s="328">
        <f t="shared" si="68"/>
        <v>2298.3076443076575</v>
      </c>
      <c r="AF187" s="328">
        <f t="shared" si="68"/>
        <v>2432.4839025786059</v>
      </c>
      <c r="AG187" s="328">
        <f t="shared" si="68"/>
        <v>2483.8056446111559</v>
      </c>
      <c r="AH187" s="328">
        <f t="shared" si="68"/>
        <v>2434.7562061234248</v>
      </c>
      <c r="AI187" s="328">
        <f t="shared" si="68"/>
        <v>2493.351172395784</v>
      </c>
      <c r="AJ187" s="328">
        <f t="shared" si="68"/>
        <v>2527.1445910947918</v>
      </c>
      <c r="AK187" s="328">
        <f t="shared" si="68"/>
        <v>2516.1114087682322</v>
      </c>
      <c r="AL187" s="328">
        <f t="shared" si="68"/>
        <v>2567.928666041993</v>
      </c>
      <c r="AM187" s="328">
        <f t="shared" si="68"/>
        <v>2653.1717905905043</v>
      </c>
      <c r="AN187" s="328">
        <f t="shared" si="68"/>
        <v>2660.5575936520904</v>
      </c>
      <c r="AO187" s="328">
        <f t="shared" si="68"/>
        <v>2652.4833321540386</v>
      </c>
      <c r="AP187" s="328">
        <f t="shared" si="68"/>
        <v>2759.8483288361194</v>
      </c>
      <c r="AQ187" s="328">
        <f t="shared" si="68"/>
        <v>2864.7722252632866</v>
      </c>
      <c r="AR187" s="328">
        <f t="shared" si="68"/>
        <v>2963.9677033165003</v>
      </c>
      <c r="AS187" s="328">
        <f t="shared" si="68"/>
        <v>2963.6030310318683</v>
      </c>
      <c r="AT187" s="328">
        <f t="shared" si="68"/>
        <v>3030.5981580704774</v>
      </c>
      <c r="AU187" s="328">
        <f t="shared" si="68"/>
        <v>3095.1558856726715</v>
      </c>
      <c r="AV187" s="328">
        <f t="shared" si="68"/>
        <v>3117.8493106810424</v>
      </c>
      <c r="AW187" s="328">
        <f t="shared" si="68"/>
        <v>3125.4927547351699</v>
      </c>
      <c r="AX187" s="328">
        <f t="shared" si="68"/>
        <v>3168.782946663398</v>
      </c>
      <c r="AY187" s="328">
        <f t="shared" si="68"/>
        <v>3376.7229556229436</v>
      </c>
      <c r="AZ187" s="328">
        <f t="shared" si="68"/>
        <v>3396.5179382453343</v>
      </c>
      <c r="BA187" s="328">
        <f t="shared" si="68"/>
        <v>3482.7414593843</v>
      </c>
      <c r="BB187" s="328">
        <f t="shared" si="68"/>
        <v>3344.5991579417914</v>
      </c>
      <c r="BC187" s="328">
        <f t="shared" si="68"/>
        <v>3222.616247943793</v>
      </c>
      <c r="BD187" s="328">
        <f t="shared" si="68"/>
        <v>3054.4918880235987</v>
      </c>
      <c r="BE187" s="328">
        <f t="shared" ref="BE187:BH189" si="69">BE174/(1+BE$178)</f>
        <v>3111.3415209223972</v>
      </c>
      <c r="BF187" s="328">
        <f t="shared" si="69"/>
        <v>3247.3454499235158</v>
      </c>
      <c r="BG187" s="328">
        <f t="shared" si="69"/>
        <v>3310.690239826517</v>
      </c>
      <c r="BH187" s="328">
        <f t="shared" si="69"/>
        <v>3213.7723006300066</v>
      </c>
      <c r="BI187" s="328"/>
      <c r="BJ187" s="328" t="e">
        <f t="shared" si="59"/>
        <v>#DIV/0!</v>
      </c>
      <c r="BL187" s="348" t="s">
        <v>255</v>
      </c>
      <c r="BM187" s="349" t="s">
        <v>458</v>
      </c>
      <c r="BN187" s="350">
        <v>34346.215616726055</v>
      </c>
      <c r="BO187" s="350">
        <v>3880.3428692968137</v>
      </c>
      <c r="BP187" s="350">
        <v>854.37709924406363</v>
      </c>
      <c r="BQ187" s="350">
        <v>4415.2867150764114</v>
      </c>
      <c r="BR187" s="350">
        <v>1179.3931645022033</v>
      </c>
      <c r="BS187" s="350">
        <v>1065.6723820498357</v>
      </c>
      <c r="BT187" s="350">
        <v>45741.287846895386</v>
      </c>
      <c r="BV187" s="347"/>
      <c r="BW187" s="343" t="s">
        <v>466</v>
      </c>
      <c r="BX187" s="126">
        <v>1214.9733786395</v>
      </c>
      <c r="BY187" s="126">
        <v>34.171191252358184</v>
      </c>
      <c r="BZ187" s="126">
        <v>0.40831027864952696</v>
      </c>
      <c r="CA187" s="126">
        <v>1616.7406549934674</v>
      </c>
      <c r="CB187" s="126">
        <v>2866.2935351639753</v>
      </c>
      <c r="CF187" s="347"/>
      <c r="CG187" s="344" t="s">
        <v>466</v>
      </c>
      <c r="CH187" s="261">
        <v>1320.1742596920503</v>
      </c>
      <c r="CI187" s="261">
        <v>42.39882137045867</v>
      </c>
      <c r="CJ187" s="261">
        <v>2.9535965768508854</v>
      </c>
      <c r="CK187" s="261">
        <v>1694.9988493927274</v>
      </c>
      <c r="CL187" s="261">
        <v>3060.5255270320872</v>
      </c>
      <c r="CQ187" s="345"/>
      <c r="CR187" s="346" t="s">
        <v>466</v>
      </c>
      <c r="CS187" s="337">
        <v>1436.0411047490156</v>
      </c>
      <c r="CT187" s="337">
        <v>40.547483987221902</v>
      </c>
      <c r="CU187" s="337">
        <v>0.1857039021601869</v>
      </c>
      <c r="CV187" s="337">
        <v>1612.2088891566323</v>
      </c>
      <c r="CW187" s="337">
        <v>24.627804856521955</v>
      </c>
      <c r="CX187" s="337">
        <v>1.2060487476680619</v>
      </c>
      <c r="CY187" s="337">
        <v>3114.81703539922</v>
      </c>
    </row>
    <row r="188" spans="2:103" x14ac:dyDescent="0.2">
      <c r="B188" s="16" t="s">
        <v>519</v>
      </c>
      <c r="D188" s="16" t="s">
        <v>480</v>
      </c>
      <c r="E188" s="16" t="s">
        <v>511</v>
      </c>
      <c r="F188" s="175" t="s">
        <v>251</v>
      </c>
      <c r="G188" s="157">
        <f t="shared" si="68"/>
        <v>1215.161067118986</v>
      </c>
      <c r="H188" s="157">
        <f t="shared" si="68"/>
        <v>1300.7996004176148</v>
      </c>
      <c r="I188" s="157">
        <f t="shared" si="68"/>
        <v>1359.4634199693735</v>
      </c>
      <c r="J188" s="157">
        <f t="shared" si="68"/>
        <v>1476.6105846620419</v>
      </c>
      <c r="K188" s="157">
        <f t="shared" si="68"/>
        <v>1679.7100971475224</v>
      </c>
      <c r="L188" s="157">
        <f t="shared" si="68"/>
        <v>1770.9009857165649</v>
      </c>
      <c r="M188" s="157">
        <f t="shared" si="68"/>
        <v>1813.0592013468727</v>
      </c>
      <c r="N188" s="157">
        <f t="shared" si="68"/>
        <v>1868.4208726429695</v>
      </c>
      <c r="O188" s="157">
        <f t="shared" si="68"/>
        <v>1995.7660879036205</v>
      </c>
      <c r="P188" s="157">
        <f t="shared" si="68"/>
        <v>2080.5654008089896</v>
      </c>
      <c r="Q188" s="157">
        <f t="shared" si="68"/>
        <v>2151.8281321088884</v>
      </c>
      <c r="R188" s="157">
        <f t="shared" si="68"/>
        <v>2200.6119530063888</v>
      </c>
      <c r="S188" s="157">
        <f t="shared" si="68"/>
        <v>2264.6320787412246</v>
      </c>
      <c r="T188" s="157">
        <f t="shared" si="68"/>
        <v>2390.5900290110026</v>
      </c>
      <c r="U188" s="157">
        <f t="shared" si="68"/>
        <v>2191.9175525653595</v>
      </c>
      <c r="V188" s="157">
        <f t="shared" si="68"/>
        <v>2327.4181674254887</v>
      </c>
      <c r="W188" s="157">
        <f t="shared" si="68"/>
        <v>2373.3004117979735</v>
      </c>
      <c r="X188" s="157">
        <f t="shared" si="68"/>
        <v>2451.8858840685107</v>
      </c>
      <c r="Y188" s="157">
        <f t="shared" si="68"/>
        <v>2517.1740768829718</v>
      </c>
      <c r="Z188" s="157">
        <f t="shared" si="68"/>
        <v>2587.9241760943651</v>
      </c>
      <c r="AA188" s="157">
        <f t="shared" si="68"/>
        <v>2507.3045517917353</v>
      </c>
      <c r="AB188" s="157">
        <f t="shared" si="68"/>
        <v>2457.492086647389</v>
      </c>
      <c r="AC188" s="157">
        <f t="shared" si="68"/>
        <v>2451.2212895964335</v>
      </c>
      <c r="AD188" s="157">
        <f t="shared" si="68"/>
        <v>2489.0432545095068</v>
      </c>
      <c r="AE188" s="157">
        <f t="shared" si="68"/>
        <v>2415.0355758301089</v>
      </c>
      <c r="AF188" s="157">
        <f t="shared" si="68"/>
        <v>2592.133863562854</v>
      </c>
      <c r="AG188" s="157">
        <f t="shared" si="68"/>
        <v>2649.8649482311334</v>
      </c>
      <c r="AH188" s="157">
        <f t="shared" si="68"/>
        <v>2596.0059312583312</v>
      </c>
      <c r="AI188" s="157">
        <f t="shared" si="68"/>
        <v>2660.5420663974178</v>
      </c>
      <c r="AJ188" s="157">
        <f t="shared" si="68"/>
        <v>2696.9960790851546</v>
      </c>
      <c r="AK188" s="157">
        <f t="shared" si="68"/>
        <v>2632.8577911560924</v>
      </c>
      <c r="AL188" s="157">
        <f t="shared" si="68"/>
        <v>2686.3780265249134</v>
      </c>
      <c r="AM188" s="157">
        <f t="shared" si="68"/>
        <v>2824.3476187229999</v>
      </c>
      <c r="AN188" s="157">
        <f t="shared" si="68"/>
        <v>2839.873483244864</v>
      </c>
      <c r="AO188" s="157">
        <f t="shared" si="68"/>
        <v>2842.8240419741646</v>
      </c>
      <c r="AP188" s="157">
        <f t="shared" si="68"/>
        <v>3005.4773537244305</v>
      </c>
      <c r="AQ188" s="157">
        <f t="shared" si="68"/>
        <v>3172.5613995708031</v>
      </c>
      <c r="AR188" s="157">
        <f t="shared" si="68"/>
        <v>3339.8832918033609</v>
      </c>
      <c r="AS188" s="157">
        <f t="shared" si="68"/>
        <v>3339.0471266516111</v>
      </c>
      <c r="AT188" s="157">
        <f t="shared" si="68"/>
        <v>3482.0559395757018</v>
      </c>
      <c r="AU188" s="157">
        <f t="shared" si="68"/>
        <v>3599.363817385009</v>
      </c>
      <c r="AV188" s="157">
        <f t="shared" si="68"/>
        <v>3679.4087022495069</v>
      </c>
      <c r="AW188" s="157">
        <f t="shared" si="68"/>
        <v>3688.9910678076421</v>
      </c>
      <c r="AX188" s="157">
        <f t="shared" si="68"/>
        <v>3777.0098584872344</v>
      </c>
      <c r="AY188" s="157">
        <f t="shared" si="68"/>
        <v>4091.9864896910135</v>
      </c>
      <c r="AZ188" s="157">
        <f t="shared" si="68"/>
        <v>4115.9134015160544</v>
      </c>
      <c r="BA188" s="157">
        <f t="shared" si="68"/>
        <v>4222.6155169541926</v>
      </c>
      <c r="BB188" s="157">
        <f t="shared" si="68"/>
        <v>4054.97551197537</v>
      </c>
      <c r="BC188" s="157">
        <f t="shared" si="68"/>
        <v>3906.237715662257</v>
      </c>
      <c r="BD188" s="157">
        <f t="shared" si="68"/>
        <v>3702.4487240127323</v>
      </c>
      <c r="BE188" s="157">
        <f t="shared" si="69"/>
        <v>3771.3580086017782</v>
      </c>
      <c r="BF188" s="157">
        <f t="shared" si="69"/>
        <v>3689.6609310129825</v>
      </c>
      <c r="BG188" s="157">
        <f t="shared" si="69"/>
        <v>3723.7502819107826</v>
      </c>
      <c r="BH188" s="157">
        <f t="shared" si="69"/>
        <v>3752.1993449311685</v>
      </c>
      <c r="BI188" s="157"/>
      <c r="BJ188" s="157" t="e">
        <f t="shared" si="59"/>
        <v>#DIV/0!</v>
      </c>
      <c r="BL188" s="348"/>
      <c r="BM188" s="349" t="s">
        <v>463</v>
      </c>
      <c r="BN188" s="350">
        <v>7183.2455084578787</v>
      </c>
      <c r="BO188" s="350">
        <v>561.70627585398427</v>
      </c>
      <c r="BP188" s="350">
        <v>43.412531407964096</v>
      </c>
      <c r="BQ188" s="350">
        <v>892.1940002714656</v>
      </c>
      <c r="BR188" s="350">
        <v>56.046748112314219</v>
      </c>
      <c r="BS188" s="350">
        <v>10.401391092688485</v>
      </c>
      <c r="BT188" s="350">
        <v>8747.0064551962951</v>
      </c>
      <c r="BV188" s="347"/>
      <c r="BW188" s="343" t="s">
        <v>520</v>
      </c>
      <c r="BX188" s="126">
        <v>5947.8077455419725</v>
      </c>
      <c r="BY188" s="126">
        <v>1335.9320589163653</v>
      </c>
      <c r="BZ188" s="126">
        <v>1149.3132746647784</v>
      </c>
      <c r="CA188" s="126">
        <v>2535.7820063579388</v>
      </c>
      <c r="CB188" s="126">
        <v>10968.835085481056</v>
      </c>
      <c r="CF188" s="347"/>
      <c r="CG188" s="344" t="s">
        <v>520</v>
      </c>
      <c r="CH188" s="261">
        <v>7132.9904318972312</v>
      </c>
      <c r="CI188" s="261">
        <v>1851.4382035811736</v>
      </c>
      <c r="CJ188" s="261">
        <v>1355.696286110868</v>
      </c>
      <c r="CK188" s="261">
        <v>2796.6011974429707</v>
      </c>
      <c r="CL188" s="261">
        <v>13136.726119032244</v>
      </c>
      <c r="CQ188" s="345"/>
      <c r="CR188" s="346" t="s">
        <v>520</v>
      </c>
      <c r="CS188" s="337">
        <v>4877.8628292313551</v>
      </c>
      <c r="CT188" s="337">
        <v>476.13512775605943</v>
      </c>
      <c r="CU188" s="337">
        <v>1447.9211205594722</v>
      </c>
      <c r="CV188" s="337">
        <v>2374.8980533019767</v>
      </c>
      <c r="CW188" s="337">
        <v>0</v>
      </c>
      <c r="CX188" s="337">
        <v>0</v>
      </c>
      <c r="CY188" s="337">
        <v>9176.8171308488636</v>
      </c>
    </row>
    <row r="189" spans="2:103" x14ac:dyDescent="0.2">
      <c r="B189" s="16" t="s">
        <v>518</v>
      </c>
      <c r="D189" s="16" t="s">
        <v>485</v>
      </c>
      <c r="E189" s="339" t="s">
        <v>430</v>
      </c>
      <c r="F189" s="339" t="s">
        <v>251</v>
      </c>
      <c r="G189" s="328">
        <f t="shared" si="68"/>
        <v>682.67942661738653</v>
      </c>
      <c r="H189" s="328">
        <f t="shared" si="68"/>
        <v>740.48648519685969</v>
      </c>
      <c r="I189" s="328">
        <f t="shared" si="68"/>
        <v>857.86651934254576</v>
      </c>
      <c r="J189" s="328">
        <f t="shared" si="68"/>
        <v>949.71437026993931</v>
      </c>
      <c r="K189" s="328">
        <f t="shared" si="68"/>
        <v>907.5955378930264</v>
      </c>
      <c r="L189" s="328">
        <f t="shared" si="68"/>
        <v>968.33312711818883</v>
      </c>
      <c r="M189" s="328">
        <f t="shared" si="68"/>
        <v>982.20554749900668</v>
      </c>
      <c r="N189" s="328">
        <f t="shared" si="68"/>
        <v>959.62724786563126</v>
      </c>
      <c r="O189" s="328">
        <f t="shared" si="68"/>
        <v>1003.0497376233185</v>
      </c>
      <c r="P189" s="328">
        <f t="shared" si="68"/>
        <v>1059.7326690036707</v>
      </c>
      <c r="Q189" s="328">
        <f t="shared" si="68"/>
        <v>1100.4961080671151</v>
      </c>
      <c r="R189" s="328">
        <f t="shared" si="68"/>
        <v>1130.6435902713522</v>
      </c>
      <c r="S189" s="328">
        <f t="shared" si="68"/>
        <v>1154.4324801127982</v>
      </c>
      <c r="T189" s="328">
        <f t="shared" si="68"/>
        <v>1199.6708500377472</v>
      </c>
      <c r="U189" s="328">
        <f t="shared" si="68"/>
        <v>1210.8385673616979</v>
      </c>
      <c r="V189" s="328">
        <f t="shared" si="68"/>
        <v>1243.2718426449871</v>
      </c>
      <c r="W189" s="328">
        <f t="shared" si="68"/>
        <v>1285.7807668454159</v>
      </c>
      <c r="X189" s="328">
        <f t="shared" si="68"/>
        <v>1318.3548171770328</v>
      </c>
      <c r="Y189" s="328">
        <f t="shared" si="68"/>
        <v>1344.2227195866255</v>
      </c>
      <c r="Z189" s="328">
        <f t="shared" si="68"/>
        <v>1377.6829036031302</v>
      </c>
      <c r="AA189" s="328">
        <f t="shared" si="68"/>
        <v>1402.2670226710543</v>
      </c>
      <c r="AB189" s="328">
        <f t="shared" si="68"/>
        <v>1426.4169008738616</v>
      </c>
      <c r="AC189" s="328">
        <f t="shared" si="68"/>
        <v>1451.1234921292364</v>
      </c>
      <c r="AD189" s="328">
        <f t="shared" si="68"/>
        <v>1488.6032162069678</v>
      </c>
      <c r="AE189" s="328">
        <f t="shared" si="68"/>
        <v>1493.6508940808733</v>
      </c>
      <c r="AF189" s="328">
        <f t="shared" si="68"/>
        <v>1544.7435217749116</v>
      </c>
      <c r="AG189" s="328">
        <f t="shared" si="68"/>
        <v>1574.2943113116485</v>
      </c>
      <c r="AH189" s="328">
        <f t="shared" si="68"/>
        <v>1544.7359158903503</v>
      </c>
      <c r="AI189" s="328">
        <f t="shared" si="68"/>
        <v>1579.8510839355472</v>
      </c>
      <c r="AJ189" s="328">
        <f t="shared" si="68"/>
        <v>1600.8688717563282</v>
      </c>
      <c r="AK189" s="328">
        <f t="shared" si="68"/>
        <v>1646.2432441640296</v>
      </c>
      <c r="AL189" s="328">
        <f t="shared" si="68"/>
        <v>1680.8475959954817</v>
      </c>
      <c r="AM189" s="328">
        <f t="shared" si="68"/>
        <v>1687.8493040499661</v>
      </c>
      <c r="AN189" s="328">
        <f t="shared" si="68"/>
        <v>1684.8843290886232</v>
      </c>
      <c r="AO189" s="328">
        <f t="shared" si="68"/>
        <v>1668.2020331177375</v>
      </c>
      <c r="AP189" s="328">
        <f t="shared" si="68"/>
        <v>1688.1422531397168</v>
      </c>
      <c r="AQ189" s="328">
        <f t="shared" si="68"/>
        <v>1699.500208019819</v>
      </c>
      <c r="AR189" s="328">
        <f t="shared" si="68"/>
        <v>1700.8781083947683</v>
      </c>
      <c r="AS189" s="328">
        <f t="shared" si="68"/>
        <v>1701.0940825862597</v>
      </c>
      <c r="AT189" s="328">
        <f t="shared" si="68"/>
        <v>1672.0225605441572</v>
      </c>
      <c r="AU189" s="328">
        <f t="shared" si="68"/>
        <v>1664.5067364800789</v>
      </c>
      <c r="AV189" s="328">
        <f t="shared" si="68"/>
        <v>1623.0561118338974</v>
      </c>
      <c r="AW189" s="328">
        <f t="shared" si="68"/>
        <v>1626.4728007895837</v>
      </c>
      <c r="AX189" s="328">
        <f t="shared" si="68"/>
        <v>1612.0767854981366</v>
      </c>
      <c r="AY189" s="328">
        <f t="shared" si="68"/>
        <v>1650.739625313993</v>
      </c>
      <c r="AZ189" s="328">
        <f t="shared" si="68"/>
        <v>1660.477649921587</v>
      </c>
      <c r="BA189" s="328">
        <f t="shared" si="68"/>
        <v>1700.4141758762505</v>
      </c>
      <c r="BB189" s="328">
        <f t="shared" si="68"/>
        <v>1633.1182940480844</v>
      </c>
      <c r="BC189" s="328">
        <f t="shared" si="68"/>
        <v>1574.4021617931721</v>
      </c>
      <c r="BD189" s="328">
        <f t="shared" si="68"/>
        <v>1492.2653712654951</v>
      </c>
      <c r="BE189" s="328">
        <f t="shared" si="69"/>
        <v>1520.0391358240663</v>
      </c>
      <c r="BF189" s="328">
        <f t="shared" si="69"/>
        <v>1154.0650819268385</v>
      </c>
      <c r="BG189" s="328">
        <f t="shared" si="69"/>
        <v>1080.1640870749852</v>
      </c>
      <c r="BH189" s="328">
        <f t="shared" si="69"/>
        <v>1046.357304297313</v>
      </c>
      <c r="BI189" s="328"/>
      <c r="BJ189" s="328" t="e">
        <f t="shared" si="59"/>
        <v>#DIV/0!</v>
      </c>
      <c r="BL189" s="348"/>
      <c r="BM189" s="349" t="s">
        <v>466</v>
      </c>
      <c r="BN189" s="350">
        <v>1258.9035050359239</v>
      </c>
      <c r="BO189" s="350">
        <v>34.721841242345292</v>
      </c>
      <c r="BP189" s="350">
        <v>0.20417164124958143</v>
      </c>
      <c r="BQ189" s="350">
        <v>1605.3611788386529</v>
      </c>
      <c r="BR189" s="350">
        <v>24.037807505158142</v>
      </c>
      <c r="BS189" s="350">
        <v>0.90780219322065325</v>
      </c>
      <c r="BT189" s="350">
        <v>2924.1363064565503</v>
      </c>
      <c r="BV189" s="347"/>
      <c r="BW189" s="343" t="s">
        <v>504</v>
      </c>
      <c r="BX189" s="126">
        <v>1584.7678584783594</v>
      </c>
      <c r="BY189" s="126">
        <v>414.00617105743675</v>
      </c>
      <c r="BZ189" s="126">
        <v>122.29724305168634</v>
      </c>
      <c r="CA189" s="126">
        <v>531.71134837257682</v>
      </c>
      <c r="CB189" s="126">
        <v>2652.7826209600598</v>
      </c>
      <c r="CF189" s="347"/>
      <c r="CG189" s="344" t="s">
        <v>521</v>
      </c>
      <c r="CH189" s="272">
        <v>1860.4635807452432</v>
      </c>
      <c r="CI189" s="272">
        <v>610.71073820528557</v>
      </c>
      <c r="CJ189" s="272">
        <v>147.93876082596091</v>
      </c>
      <c r="CK189" s="272">
        <v>572.09545259371248</v>
      </c>
      <c r="CL189" s="272">
        <v>3191.2085323702022</v>
      </c>
      <c r="CQ189" s="345"/>
      <c r="CR189" s="346" t="s">
        <v>504</v>
      </c>
      <c r="CS189" s="337">
        <v>1019.4448698281002</v>
      </c>
      <c r="CT189" s="337">
        <v>81.740681099316802</v>
      </c>
      <c r="CU189" s="337">
        <v>173.99861326752375</v>
      </c>
      <c r="CV189" s="337">
        <v>524.85366790587807</v>
      </c>
      <c r="CW189" s="337">
        <v>0</v>
      </c>
      <c r="CX189" s="337">
        <v>0</v>
      </c>
      <c r="CY189" s="337">
        <v>1800.0378321008188</v>
      </c>
    </row>
    <row r="190" spans="2:103" s="15" customFormat="1" x14ac:dyDescent="0.2">
      <c r="D190" s="351" t="s">
        <v>255</v>
      </c>
      <c r="E190" s="351"/>
      <c r="F190" s="351" t="s">
        <v>251</v>
      </c>
      <c r="G190" s="352">
        <f t="shared" ref="G190:AL190" si="70">SUM(G182:G189)</f>
        <v>10871</v>
      </c>
      <c r="H190" s="352">
        <f t="shared" si="70"/>
        <v>11595.999999999998</v>
      </c>
      <c r="I190" s="352">
        <f t="shared" si="70"/>
        <v>12720.000000000004</v>
      </c>
      <c r="J190" s="352">
        <f t="shared" si="70"/>
        <v>13818.999999999996</v>
      </c>
      <c r="K190" s="352">
        <f t="shared" si="70"/>
        <v>14487.000000000002</v>
      </c>
      <c r="L190" s="352">
        <f t="shared" si="70"/>
        <v>15525</v>
      </c>
      <c r="M190" s="352">
        <f t="shared" si="70"/>
        <v>16054.999999999996</v>
      </c>
      <c r="N190" s="352">
        <f t="shared" si="70"/>
        <v>16497</v>
      </c>
      <c r="O190" s="352">
        <f t="shared" si="70"/>
        <v>17788</v>
      </c>
      <c r="P190" s="352">
        <f t="shared" si="70"/>
        <v>19002.000000000007</v>
      </c>
      <c r="Q190" s="352">
        <f t="shared" si="70"/>
        <v>19846</v>
      </c>
      <c r="R190" s="352">
        <f t="shared" si="70"/>
        <v>20372</v>
      </c>
      <c r="S190" s="352">
        <f t="shared" si="70"/>
        <v>21011</v>
      </c>
      <c r="T190" s="352">
        <f t="shared" si="70"/>
        <v>22517.999999999996</v>
      </c>
      <c r="U190" s="352">
        <f t="shared" si="70"/>
        <v>21862.000000000007</v>
      </c>
      <c r="V190" s="352">
        <f t="shared" si="70"/>
        <v>21619</v>
      </c>
      <c r="W190" s="352">
        <f t="shared" si="70"/>
        <v>22052.999999999993</v>
      </c>
      <c r="X190" s="352">
        <f t="shared" si="70"/>
        <v>22445</v>
      </c>
      <c r="Y190" s="352">
        <f t="shared" si="70"/>
        <v>22753</v>
      </c>
      <c r="Z190" s="352">
        <f t="shared" si="70"/>
        <v>23707.000000000004</v>
      </c>
      <c r="AA190" s="352">
        <f t="shared" si="70"/>
        <v>22575.999999999996</v>
      </c>
      <c r="AB190" s="352">
        <f t="shared" si="70"/>
        <v>22062.999999999996</v>
      </c>
      <c r="AC190" s="352">
        <f t="shared" si="70"/>
        <v>21603.000000000004</v>
      </c>
      <c r="AD190" s="352">
        <f t="shared" si="70"/>
        <v>21875</v>
      </c>
      <c r="AE190" s="352">
        <f t="shared" si="70"/>
        <v>22132</v>
      </c>
      <c r="AF190" s="352">
        <f t="shared" si="70"/>
        <v>23231.999999999993</v>
      </c>
      <c r="AG190" s="352">
        <f t="shared" si="70"/>
        <v>23953</v>
      </c>
      <c r="AH190" s="352">
        <f t="shared" si="70"/>
        <v>24644.999999999996</v>
      </c>
      <c r="AI190" s="352">
        <f t="shared" si="70"/>
        <v>25436</v>
      </c>
      <c r="AJ190" s="352">
        <f t="shared" si="70"/>
        <v>25826.999999999993</v>
      </c>
      <c r="AK190" s="352">
        <f t="shared" si="70"/>
        <v>26248.000000000007</v>
      </c>
      <c r="AL190" s="352">
        <f t="shared" si="70"/>
        <v>26843.999999999993</v>
      </c>
      <c r="AM190" s="352">
        <f t="shared" ref="AM190:BD190" si="71">SUM(AM182:AM189)</f>
        <v>26911.000000000004</v>
      </c>
      <c r="AN190" s="352">
        <f t="shared" si="71"/>
        <v>27199.999999999996</v>
      </c>
      <c r="AO190" s="352">
        <f t="shared" si="71"/>
        <v>26717</v>
      </c>
      <c r="AP190" s="352">
        <f t="shared" si="71"/>
        <v>27762.000000000004</v>
      </c>
      <c r="AQ190" s="352">
        <f t="shared" si="71"/>
        <v>29036</v>
      </c>
      <c r="AR190" s="352">
        <f t="shared" si="71"/>
        <v>29202.999999999996</v>
      </c>
      <c r="AS190" s="352">
        <f t="shared" si="71"/>
        <v>29647</v>
      </c>
      <c r="AT190" s="352">
        <f t="shared" si="71"/>
        <v>30160.999999999996</v>
      </c>
      <c r="AU190" s="352">
        <f t="shared" si="71"/>
        <v>30831.999999999996</v>
      </c>
      <c r="AV190" s="352">
        <f t="shared" si="71"/>
        <v>31122</v>
      </c>
      <c r="AW190" s="352">
        <f t="shared" si="71"/>
        <v>31243.999999999996</v>
      </c>
      <c r="AX190" s="352">
        <f t="shared" si="71"/>
        <v>31550.000000000004</v>
      </c>
      <c r="AY190" s="352">
        <f t="shared" si="71"/>
        <v>32969.602955930866</v>
      </c>
      <c r="AZ190" s="352">
        <f t="shared" si="71"/>
        <v>33866.144680727804</v>
      </c>
      <c r="BA190" s="352">
        <f t="shared" si="71"/>
        <v>33651.186811754204</v>
      </c>
      <c r="BB190" s="352">
        <f t="shared" si="71"/>
        <v>33372.501878984011</v>
      </c>
      <c r="BC190" s="352">
        <f t="shared" si="71"/>
        <v>33115.715508235109</v>
      </c>
      <c r="BD190" s="352">
        <f t="shared" si="71"/>
        <v>31411.359280873592</v>
      </c>
      <c r="BE190" s="352">
        <f>SUM(BE182:BE189)</f>
        <v>31995.075974997038</v>
      </c>
      <c r="BF190" s="352">
        <f>SUM(BF182:BF189)</f>
        <v>30885.544411654693</v>
      </c>
      <c r="BG190" s="352">
        <f>SUM(BG182:BG189)</f>
        <v>30846.654600160356</v>
      </c>
      <c r="BH190" s="352">
        <f>SUM(BH182:BH189)</f>
        <v>30793.161724527978</v>
      </c>
      <c r="BI190" s="352"/>
      <c r="BJ190" s="352" t="e">
        <f>SUM(BJ182:BJ189)</f>
        <v>#DIV/0!</v>
      </c>
      <c r="BK190" s="10"/>
      <c r="BL190" s="348"/>
      <c r="BM190" s="349" t="s">
        <v>520</v>
      </c>
      <c r="BN190" s="350">
        <v>5900.0209024092555</v>
      </c>
      <c r="BO190" s="350">
        <v>1360.233674875733</v>
      </c>
      <c r="BP190" s="350">
        <v>1252.1072528448742</v>
      </c>
      <c r="BQ190" s="350">
        <v>2634.8016282651388</v>
      </c>
      <c r="BR190" s="268">
        <v>0</v>
      </c>
      <c r="BS190" s="268">
        <v>0</v>
      </c>
      <c r="BT190" s="350">
        <v>11147.163458395</v>
      </c>
      <c r="BV190" s="347"/>
      <c r="BW190" s="353" t="s">
        <v>469</v>
      </c>
      <c r="BX190" s="354">
        <v>44139.085011790929</v>
      </c>
      <c r="BY190" s="354">
        <v>6107.4155899128455</v>
      </c>
      <c r="BZ190" s="354">
        <v>2142.1541816804393</v>
      </c>
      <c r="CA190" s="354">
        <v>8850.0016541607656</v>
      </c>
      <c r="CB190" s="354">
        <v>61238.656437544982</v>
      </c>
      <c r="CF190" s="347"/>
      <c r="CG190" s="355" t="s">
        <v>469</v>
      </c>
      <c r="CH190" s="280">
        <v>49103.692410776384</v>
      </c>
      <c r="CI190" s="280">
        <v>7157.9365759778193</v>
      </c>
      <c r="CJ190" s="280">
        <v>2369.3196527304185</v>
      </c>
      <c r="CK190" s="280">
        <v>10182.611307630235</v>
      </c>
      <c r="CL190" s="280">
        <v>68813.55994711486</v>
      </c>
      <c r="CQ190" s="345"/>
      <c r="CR190" s="356" t="s">
        <v>469</v>
      </c>
      <c r="CS190" s="357">
        <v>45819.350623899103</v>
      </c>
      <c r="CT190" s="357">
        <v>4653.938253329432</v>
      </c>
      <c r="CU190" s="357">
        <v>2475.3369545926635</v>
      </c>
      <c r="CV190" s="357">
        <v>9464.4839252508664</v>
      </c>
      <c r="CW190" s="357">
        <v>1364.8470092508417</v>
      </c>
      <c r="CX190" s="357">
        <v>2478.5072709773603</v>
      </c>
      <c r="CY190" s="357">
        <v>66256.464037300262</v>
      </c>
    </row>
    <row r="191" spans="2:103" x14ac:dyDescent="0.2">
      <c r="D191" s="16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E191" s="123"/>
      <c r="BG191" s="123"/>
      <c r="BI191" s="123"/>
      <c r="BL191" s="348"/>
      <c r="BM191" s="349" t="s">
        <v>504</v>
      </c>
      <c r="BN191" s="350">
        <v>1493.1506105709714</v>
      </c>
      <c r="BO191" s="350">
        <v>252.92373667186212</v>
      </c>
      <c r="BP191" s="350">
        <v>121.13690980878869</v>
      </c>
      <c r="BQ191" s="350">
        <v>540.04023286404129</v>
      </c>
      <c r="BR191" s="268">
        <v>0</v>
      </c>
      <c r="BS191" s="268">
        <v>0</v>
      </c>
      <c r="BT191" s="350">
        <v>2407.2514899156636</v>
      </c>
      <c r="BV191" s="347"/>
      <c r="BW191" s="343" t="s">
        <v>493</v>
      </c>
      <c r="BX191" s="126">
        <v>0</v>
      </c>
      <c r="BY191" s="126">
        <v>0</v>
      </c>
      <c r="BZ191" s="126">
        <v>0</v>
      </c>
      <c r="CA191" s="126">
        <v>503.25992094386345</v>
      </c>
      <c r="CB191" s="126">
        <v>503.25992094386345</v>
      </c>
      <c r="CF191" s="347"/>
      <c r="CG191" s="344" t="s">
        <v>493</v>
      </c>
      <c r="CH191" s="320">
        <v>0</v>
      </c>
      <c r="CI191" s="320">
        <v>0</v>
      </c>
      <c r="CJ191" s="320">
        <v>0</v>
      </c>
      <c r="CK191" s="261">
        <v>499.27160545172308</v>
      </c>
      <c r="CL191" s="261">
        <v>499.27160545172308</v>
      </c>
      <c r="CQ191" s="345"/>
      <c r="CR191" s="346" t="s">
        <v>493</v>
      </c>
      <c r="CS191" s="337">
        <v>0</v>
      </c>
      <c r="CT191" s="337">
        <v>0</v>
      </c>
      <c r="CU191" s="337">
        <v>0</v>
      </c>
      <c r="CV191" s="337">
        <v>507.48326635928152</v>
      </c>
      <c r="CW191" s="337">
        <v>0</v>
      </c>
      <c r="CX191" s="337">
        <v>0</v>
      </c>
      <c r="CY191" s="337">
        <v>507.48326635928152</v>
      </c>
    </row>
    <row r="192" spans="2:103" x14ac:dyDescent="0.2">
      <c r="D192" s="16"/>
      <c r="AE192" s="123"/>
      <c r="AF192" s="123"/>
      <c r="AG192" s="123"/>
      <c r="AH192" s="123"/>
      <c r="AI192" s="123"/>
      <c r="AJ192" s="123"/>
      <c r="AK192" s="10">
        <v>1990</v>
      </c>
      <c r="AL192" s="10">
        <v>1991</v>
      </c>
      <c r="AM192" s="10">
        <v>1992</v>
      </c>
      <c r="AN192" s="10">
        <v>1993</v>
      </c>
      <c r="AO192" s="10">
        <v>1994</v>
      </c>
      <c r="AP192" s="10">
        <v>1995</v>
      </c>
      <c r="AQ192" s="10">
        <v>1996</v>
      </c>
      <c r="AR192" s="10">
        <v>1997</v>
      </c>
      <c r="AS192" s="10">
        <v>1998</v>
      </c>
      <c r="AT192" s="10">
        <v>1999</v>
      </c>
      <c r="AU192" s="10">
        <v>2000</v>
      </c>
      <c r="AV192" s="10">
        <v>2001</v>
      </c>
      <c r="AW192" s="10">
        <v>2002</v>
      </c>
      <c r="AX192" s="10">
        <v>2003</v>
      </c>
      <c r="AY192" s="10">
        <v>2004</v>
      </c>
      <c r="AZ192" s="10">
        <v>2005</v>
      </c>
      <c r="BA192" s="10">
        <v>2006</v>
      </c>
      <c r="BB192" s="10">
        <v>2007</v>
      </c>
      <c r="BC192" s="10">
        <v>2008</v>
      </c>
      <c r="BD192" s="10">
        <v>2009</v>
      </c>
      <c r="BE192" s="10">
        <v>2010</v>
      </c>
      <c r="BF192" s="10">
        <v>2011</v>
      </c>
      <c r="BG192" s="10">
        <v>2012</v>
      </c>
      <c r="BH192" s="10">
        <v>2013</v>
      </c>
      <c r="BJ192" s="10">
        <v>2015</v>
      </c>
      <c r="BL192" s="348"/>
      <c r="BM192" s="358" t="s">
        <v>469</v>
      </c>
      <c r="BN192" s="359">
        <v>50181.536143200079</v>
      </c>
      <c r="BO192" s="359">
        <v>6089.9283979407392</v>
      </c>
      <c r="BP192" s="359">
        <v>2271.2379649469403</v>
      </c>
      <c r="BQ192" s="359">
        <v>10087.683755315709</v>
      </c>
      <c r="BR192" s="359">
        <v>1259.4777201196755</v>
      </c>
      <c r="BS192" s="359">
        <v>1076.981575335745</v>
      </c>
      <c r="BT192" s="359">
        <v>70966.845556858898</v>
      </c>
      <c r="BV192" s="347"/>
      <c r="BW192" s="343" t="s">
        <v>494</v>
      </c>
      <c r="BX192" s="126">
        <v>21.404743983748212</v>
      </c>
      <c r="BY192" s="126">
        <v>0</v>
      </c>
      <c r="BZ192" s="126">
        <v>0</v>
      </c>
      <c r="CA192" s="126">
        <v>724.8466300193204</v>
      </c>
      <c r="CB192" s="126">
        <v>746.25137400306858</v>
      </c>
      <c r="CF192" s="347"/>
      <c r="CG192" s="344" t="s">
        <v>494</v>
      </c>
      <c r="CH192" s="320">
        <v>24.330124198842579</v>
      </c>
      <c r="CI192" s="320">
        <v>0</v>
      </c>
      <c r="CJ192" s="320">
        <v>0</v>
      </c>
      <c r="CK192" s="261">
        <v>703.37042738279956</v>
      </c>
      <c r="CL192" s="261">
        <v>727.70055158164212</v>
      </c>
      <c r="CQ192" s="345"/>
      <c r="CR192" s="346" t="s">
        <v>494</v>
      </c>
      <c r="CS192" s="337">
        <v>33.344395594666892</v>
      </c>
      <c r="CT192" s="337">
        <v>0</v>
      </c>
      <c r="CU192" s="337">
        <v>0</v>
      </c>
      <c r="CV192" s="337">
        <v>747.02240168710478</v>
      </c>
      <c r="CW192" s="337">
        <v>9.4124197635254467E-2</v>
      </c>
      <c r="CX192" s="337">
        <v>0</v>
      </c>
      <c r="CY192" s="337">
        <v>780.46092147940692</v>
      </c>
    </row>
    <row r="193" spans="3:103" x14ac:dyDescent="0.2">
      <c r="D193" s="129" t="s">
        <v>522</v>
      </c>
      <c r="F193" s="10" t="s">
        <v>251</v>
      </c>
      <c r="AE193" s="123"/>
      <c r="AF193" s="123"/>
      <c r="AG193" s="123"/>
      <c r="AH193" s="123"/>
      <c r="AI193" s="123"/>
      <c r="AJ193" s="123"/>
      <c r="AK193" s="123">
        <v>5436.4036255987967</v>
      </c>
      <c r="AL193" s="123">
        <v>5511.6247194478992</v>
      </c>
      <c r="AM193" s="123">
        <v>5584.3550910806171</v>
      </c>
      <c r="AN193" s="123">
        <v>5651.285989114318</v>
      </c>
      <c r="AO193" s="123">
        <v>5716.9416838198604</v>
      </c>
      <c r="AP193" s="123">
        <v>5773.8064391640119</v>
      </c>
      <c r="AQ193" s="123">
        <v>5828.6687423366302</v>
      </c>
      <c r="AR193" s="123">
        <v>5888.8367250540778</v>
      </c>
      <c r="AS193" s="123">
        <v>5952.7841920602605</v>
      </c>
      <c r="AT193" s="123">
        <v>6012.970427505551</v>
      </c>
      <c r="AU193" s="123">
        <v>6076.342988339914</v>
      </c>
      <c r="AV193" s="123">
        <v>6133.2265444641134</v>
      </c>
      <c r="AW193" s="123">
        <v>6205.6269189981249</v>
      </c>
      <c r="AX193" s="123">
        <v>6295.1772996518566</v>
      </c>
      <c r="AY193" s="123">
        <v>6403.9890753546188</v>
      </c>
      <c r="AZ193" s="123">
        <v>6521.4749586357893</v>
      </c>
      <c r="BA193" s="123">
        <v>6632.1268341265159</v>
      </c>
      <c r="BB193" s="123">
        <v>6713.3698951860279</v>
      </c>
      <c r="BL193" s="348"/>
      <c r="BM193" s="349" t="s">
        <v>493</v>
      </c>
      <c r="BN193" s="268">
        <v>0</v>
      </c>
      <c r="BO193" s="268">
        <v>0</v>
      </c>
      <c r="BP193" s="268">
        <v>0</v>
      </c>
      <c r="BQ193" s="350">
        <v>507.88474170645225</v>
      </c>
      <c r="BR193" s="268">
        <v>0</v>
      </c>
      <c r="BS193" s="268">
        <v>0</v>
      </c>
      <c r="BT193" s="350">
        <v>507.88474170645225</v>
      </c>
      <c r="BV193" s="347"/>
      <c r="BW193" s="343" t="s">
        <v>471</v>
      </c>
      <c r="BX193" s="126">
        <v>0</v>
      </c>
      <c r="BY193" s="126">
        <v>0</v>
      </c>
      <c r="BZ193" s="126">
        <v>0</v>
      </c>
      <c r="CA193" s="126">
        <v>11257.226960730353</v>
      </c>
      <c r="CB193" s="126">
        <v>11257.226960730353</v>
      </c>
      <c r="CF193" s="347"/>
      <c r="CG193" s="344" t="s">
        <v>471</v>
      </c>
      <c r="CH193" s="320">
        <v>3.2761153835252674</v>
      </c>
      <c r="CI193" s="320">
        <v>0</v>
      </c>
      <c r="CJ193" s="320">
        <v>0</v>
      </c>
      <c r="CK193" s="261">
        <v>10799.698846556681</v>
      </c>
      <c r="CL193" s="261">
        <v>10802.974961940208</v>
      </c>
      <c r="CQ193" s="345"/>
      <c r="CR193" s="346" t="s">
        <v>471</v>
      </c>
      <c r="CS193" s="337">
        <v>0</v>
      </c>
      <c r="CT193" s="337">
        <v>0</v>
      </c>
      <c r="CU193" s="337">
        <v>0</v>
      </c>
      <c r="CV193" s="337">
        <v>10130.245539518472</v>
      </c>
      <c r="CW193" s="337">
        <v>0</v>
      </c>
      <c r="CX193" s="337">
        <v>0</v>
      </c>
      <c r="CY193" s="337">
        <v>10130.245539518472</v>
      </c>
    </row>
    <row r="194" spans="3:103" x14ac:dyDescent="0.2">
      <c r="D194" s="360" t="s">
        <v>523</v>
      </c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E194" s="123"/>
      <c r="BG194" s="123"/>
      <c r="BI194" s="123"/>
      <c r="BL194" s="348"/>
      <c r="BM194" s="349" t="s">
        <v>494</v>
      </c>
      <c r="BN194" s="350">
        <v>22.5077367870899</v>
      </c>
      <c r="BO194" s="268">
        <v>0</v>
      </c>
      <c r="BP194" s="268">
        <v>0</v>
      </c>
      <c r="BQ194" s="350">
        <v>742.1613677231004</v>
      </c>
      <c r="BR194" s="350">
        <v>5.5104678907106665E-2</v>
      </c>
      <c r="BS194" s="268">
        <v>0</v>
      </c>
      <c r="BT194" s="350">
        <v>764.72420918909745</v>
      </c>
      <c r="BV194" s="347"/>
      <c r="BW194" s="343" t="s">
        <v>505</v>
      </c>
      <c r="BX194" s="126">
        <v>0</v>
      </c>
      <c r="BY194" s="126">
        <v>0</v>
      </c>
      <c r="BZ194" s="126">
        <v>0</v>
      </c>
      <c r="CA194" s="126">
        <v>2823.3028964759851</v>
      </c>
      <c r="CB194" s="126">
        <v>2823.3028964759851</v>
      </c>
      <c r="CF194" s="347"/>
      <c r="CG194" s="344" t="s">
        <v>505</v>
      </c>
      <c r="CH194" s="320">
        <v>0</v>
      </c>
      <c r="CI194" s="320">
        <v>0</v>
      </c>
      <c r="CJ194" s="320">
        <v>0</v>
      </c>
      <c r="CK194" s="261">
        <v>3029.9583292780358</v>
      </c>
      <c r="CL194" s="261">
        <v>3029.9583292780358</v>
      </c>
      <c r="CQ194" s="345"/>
      <c r="CR194" s="346" t="s">
        <v>505</v>
      </c>
      <c r="CS194" s="337">
        <v>0</v>
      </c>
      <c r="CT194" s="337">
        <v>0</v>
      </c>
      <c r="CU194" s="337">
        <v>0</v>
      </c>
      <c r="CV194" s="337">
        <v>2789.350825107249</v>
      </c>
      <c r="CW194" s="337">
        <v>0</v>
      </c>
      <c r="CX194" s="337">
        <v>0</v>
      </c>
      <c r="CY194" s="337">
        <v>2789.350825107249</v>
      </c>
    </row>
    <row r="195" spans="3:103" s="15" customFormat="1" x14ac:dyDescent="0.2">
      <c r="D195" s="15" t="s">
        <v>524</v>
      </c>
      <c r="E195" s="197"/>
      <c r="G195" s="15">
        <v>1960</v>
      </c>
      <c r="H195" s="15">
        <v>1961</v>
      </c>
      <c r="I195" s="15">
        <v>1962</v>
      </c>
      <c r="J195" s="15">
        <v>1963</v>
      </c>
      <c r="K195" s="15">
        <v>1964</v>
      </c>
      <c r="L195" s="15">
        <v>1965</v>
      </c>
      <c r="M195" s="15">
        <v>1966</v>
      </c>
      <c r="N195" s="15">
        <v>1967</v>
      </c>
      <c r="O195" s="15">
        <v>1968</v>
      </c>
      <c r="P195" s="15">
        <v>1969</v>
      </c>
      <c r="Q195" s="15">
        <v>1970</v>
      </c>
      <c r="R195" s="15">
        <v>1971</v>
      </c>
      <c r="S195" s="15">
        <v>1972</v>
      </c>
      <c r="T195" s="15">
        <v>1973</v>
      </c>
      <c r="U195" s="15">
        <v>1974</v>
      </c>
      <c r="V195" s="15">
        <v>1975</v>
      </c>
      <c r="W195" s="15">
        <v>1976</v>
      </c>
      <c r="X195" s="15">
        <v>1977</v>
      </c>
      <c r="Y195" s="15">
        <v>1978</v>
      </c>
      <c r="Z195" s="15">
        <v>1979</v>
      </c>
      <c r="AA195" s="15">
        <v>1980</v>
      </c>
      <c r="AB195" s="15">
        <v>1981</v>
      </c>
      <c r="AC195" s="15">
        <v>1982</v>
      </c>
      <c r="AD195" s="15">
        <v>1983</v>
      </c>
      <c r="AE195" s="15">
        <v>1984</v>
      </c>
      <c r="AF195" s="15">
        <v>1985</v>
      </c>
      <c r="AG195" s="15">
        <v>1986</v>
      </c>
      <c r="AH195" s="15">
        <v>1987</v>
      </c>
      <c r="AI195" s="15">
        <v>1988</v>
      </c>
      <c r="AJ195" s="15">
        <v>1989</v>
      </c>
      <c r="AK195" s="15">
        <v>1990</v>
      </c>
      <c r="AL195" s="15">
        <v>1991</v>
      </c>
      <c r="AM195" s="15">
        <v>1992</v>
      </c>
      <c r="AN195" s="15">
        <v>1993</v>
      </c>
      <c r="AO195" s="15">
        <v>1994</v>
      </c>
      <c r="AP195" s="15">
        <v>1995</v>
      </c>
      <c r="AQ195" s="15">
        <v>1996</v>
      </c>
      <c r="AR195" s="15">
        <v>1997</v>
      </c>
      <c r="AS195" s="15">
        <v>1998</v>
      </c>
      <c r="AT195" s="15">
        <v>1999</v>
      </c>
      <c r="AU195" s="15">
        <v>2000</v>
      </c>
      <c r="AV195" s="15">
        <v>2001</v>
      </c>
      <c r="AW195" s="15">
        <v>2002</v>
      </c>
      <c r="AX195" s="15">
        <v>2003</v>
      </c>
      <c r="AY195" s="15">
        <v>2004</v>
      </c>
      <c r="AZ195" s="15">
        <v>2005</v>
      </c>
      <c r="BA195" s="15">
        <v>2006</v>
      </c>
      <c r="BB195" s="15">
        <v>2007</v>
      </c>
      <c r="BC195" s="15">
        <v>2008</v>
      </c>
      <c r="BD195" s="15">
        <v>2009</v>
      </c>
      <c r="BE195" s="15">
        <v>2010</v>
      </c>
      <c r="BF195" s="15">
        <v>2011</v>
      </c>
      <c r="BG195" s="15">
        <v>2012</v>
      </c>
      <c r="BH195" s="15">
        <v>2013</v>
      </c>
      <c r="BJ195" s="15">
        <v>2015</v>
      </c>
      <c r="BK195" s="10"/>
      <c r="BL195" s="348"/>
      <c r="BM195" s="349" t="s">
        <v>471</v>
      </c>
      <c r="BN195" s="268">
        <v>0</v>
      </c>
      <c r="BO195" s="268">
        <v>0</v>
      </c>
      <c r="BP195" s="268">
        <v>0</v>
      </c>
      <c r="BQ195" s="350">
        <v>10281.562271787225</v>
      </c>
      <c r="BR195" s="268">
        <v>0</v>
      </c>
      <c r="BS195" s="268">
        <v>0</v>
      </c>
      <c r="BT195" s="350">
        <v>10281.562271787225</v>
      </c>
      <c r="BV195" s="347"/>
      <c r="BW195" s="343" t="s">
        <v>506</v>
      </c>
      <c r="BX195" s="126">
        <v>0</v>
      </c>
      <c r="BY195" s="126">
        <v>0</v>
      </c>
      <c r="BZ195" s="126">
        <v>0</v>
      </c>
      <c r="CA195" s="126">
        <v>806.30322132746699</v>
      </c>
      <c r="CB195" s="126">
        <v>806.30322132746699</v>
      </c>
      <c r="CF195" s="347"/>
      <c r="CG195" s="344" t="s">
        <v>506</v>
      </c>
      <c r="CH195" s="320">
        <v>0</v>
      </c>
      <c r="CI195" s="320">
        <v>0</v>
      </c>
      <c r="CJ195" s="320">
        <v>0</v>
      </c>
      <c r="CK195" s="261">
        <v>863.82505926343629</v>
      </c>
      <c r="CL195" s="261">
        <v>863.82505926343629</v>
      </c>
      <c r="CQ195" s="345"/>
      <c r="CR195" s="346" t="s">
        <v>506</v>
      </c>
      <c r="CS195" s="337">
        <v>0</v>
      </c>
      <c r="CT195" s="337">
        <v>0</v>
      </c>
      <c r="CU195" s="337">
        <v>0</v>
      </c>
      <c r="CV195" s="337">
        <v>794.91298001237396</v>
      </c>
      <c r="CW195" s="337">
        <v>0</v>
      </c>
      <c r="CX195" s="337">
        <v>0</v>
      </c>
      <c r="CY195" s="337">
        <v>794.91298001237396</v>
      </c>
    </row>
    <row r="196" spans="3:103" x14ac:dyDescent="0.2">
      <c r="C196" s="10">
        <v>82</v>
      </c>
      <c r="D196" s="16" t="s">
        <v>459</v>
      </c>
      <c r="E196" s="16" t="s">
        <v>511</v>
      </c>
      <c r="F196" s="301" t="s">
        <v>251</v>
      </c>
      <c r="G196" s="361">
        <f>G207+G219+G231+G243+G267+G279</f>
        <v>3331.3500000000004</v>
      </c>
      <c r="H196" s="361">
        <f>H207+H219+H231+H243+H267+H279</f>
        <v>3468.15</v>
      </c>
      <c r="I196" s="361">
        <f t="shared" ref="I196:BD196" si="72">I207+I219+I231+I243+I267+I279</f>
        <v>3652.3500000000004</v>
      </c>
      <c r="J196" s="361">
        <f t="shared" si="72"/>
        <v>3870.75</v>
      </c>
      <c r="K196" s="361">
        <f t="shared" si="72"/>
        <v>4152.8999999999996</v>
      </c>
      <c r="L196" s="361">
        <f t="shared" si="72"/>
        <v>4408.6500000000005</v>
      </c>
      <c r="M196" s="361">
        <f t="shared" si="72"/>
        <v>4512.3</v>
      </c>
      <c r="N196" s="361">
        <f t="shared" si="72"/>
        <v>4587</v>
      </c>
      <c r="O196" s="361">
        <f t="shared" si="72"/>
        <v>4985.7</v>
      </c>
      <c r="P196" s="361">
        <f t="shared" si="72"/>
        <v>5283.3</v>
      </c>
      <c r="Q196" s="361">
        <f t="shared" si="72"/>
        <v>5444.25</v>
      </c>
      <c r="R196" s="361">
        <f t="shared" si="72"/>
        <v>5529.3</v>
      </c>
      <c r="S196" s="361">
        <f t="shared" si="72"/>
        <v>5566.65</v>
      </c>
      <c r="T196" s="361">
        <f t="shared" si="72"/>
        <v>6033.5999999999995</v>
      </c>
      <c r="U196" s="361">
        <f t="shared" si="72"/>
        <v>5727.75</v>
      </c>
      <c r="V196" s="361">
        <f t="shared" si="72"/>
        <v>5692.2</v>
      </c>
      <c r="W196" s="361">
        <f t="shared" si="72"/>
        <v>6026.85</v>
      </c>
      <c r="X196" s="361">
        <f t="shared" si="72"/>
        <v>6147.75</v>
      </c>
      <c r="Y196" s="361">
        <f t="shared" si="72"/>
        <v>6255.75</v>
      </c>
      <c r="Z196" s="361">
        <f t="shared" si="72"/>
        <v>6498.75</v>
      </c>
      <c r="AA196" s="361">
        <f t="shared" si="72"/>
        <v>6117.4500000000007</v>
      </c>
      <c r="AB196" s="361">
        <f t="shared" si="72"/>
        <v>5936.25</v>
      </c>
      <c r="AC196" s="361">
        <f t="shared" si="72"/>
        <v>5797.0499999999993</v>
      </c>
      <c r="AD196" s="361">
        <f t="shared" si="72"/>
        <v>5865</v>
      </c>
      <c r="AE196" s="361">
        <f t="shared" si="72"/>
        <v>5947.2000000000007</v>
      </c>
      <c r="AF196" s="361">
        <f t="shared" si="72"/>
        <v>6226.05</v>
      </c>
      <c r="AG196" s="361">
        <f t="shared" si="72"/>
        <v>6392.7</v>
      </c>
      <c r="AH196" s="361">
        <f t="shared" si="72"/>
        <v>6610.95</v>
      </c>
      <c r="AI196" s="361">
        <f t="shared" si="72"/>
        <v>6920.7000000000007</v>
      </c>
      <c r="AJ196" s="361">
        <f t="shared" si="72"/>
        <v>7107.9000000000005</v>
      </c>
      <c r="AK196" s="361">
        <f t="shared" si="72"/>
        <v>7240.95</v>
      </c>
      <c r="AL196" s="361">
        <f t="shared" si="72"/>
        <v>7300.35</v>
      </c>
      <c r="AM196" s="361">
        <f t="shared" si="72"/>
        <v>7229.25</v>
      </c>
      <c r="AN196" s="361">
        <f t="shared" si="72"/>
        <v>7321.5</v>
      </c>
      <c r="AO196" s="361">
        <f t="shared" si="72"/>
        <v>7068.75</v>
      </c>
      <c r="AP196" s="361">
        <f t="shared" si="72"/>
        <v>7466.7000000000007</v>
      </c>
      <c r="AQ196" s="361">
        <f t="shared" si="72"/>
        <v>7789.5</v>
      </c>
      <c r="AR196" s="361">
        <f t="shared" si="72"/>
        <v>7925.7000000000007</v>
      </c>
      <c r="AS196" s="361">
        <f t="shared" si="72"/>
        <v>7951.35</v>
      </c>
      <c r="AT196" s="361">
        <f t="shared" si="72"/>
        <v>8121</v>
      </c>
      <c r="AU196" s="361">
        <f t="shared" si="72"/>
        <v>8343</v>
      </c>
      <c r="AV196" s="361">
        <f t="shared" si="72"/>
        <v>8295.3000000000011</v>
      </c>
      <c r="AW196" s="361">
        <f t="shared" si="72"/>
        <v>8373.4500000000007</v>
      </c>
      <c r="AX196" s="361">
        <f t="shared" si="72"/>
        <v>8202.1500000000015</v>
      </c>
      <c r="AY196" s="361">
        <f t="shared" si="72"/>
        <v>8520.9308867792588</v>
      </c>
      <c r="AZ196" s="361">
        <f t="shared" si="72"/>
        <v>8814.3434042183399</v>
      </c>
      <c r="BA196" s="361">
        <f>BA207+BA219+BA231+BA243+BA267+BA279</f>
        <v>8776.4060435262618</v>
      </c>
      <c r="BB196" s="361">
        <f t="shared" si="72"/>
        <v>8716.9505636952053</v>
      </c>
      <c r="BC196" s="361">
        <f t="shared" si="72"/>
        <v>8706.5146524705342</v>
      </c>
      <c r="BD196" s="361">
        <f t="shared" si="72"/>
        <v>8030.2077842620774</v>
      </c>
      <c r="BE196" s="361">
        <f>BE207+BE219+BE231+BE243+BE267+BE279</f>
        <v>8261.0894924991098</v>
      </c>
      <c r="BF196" s="361">
        <f>BF207+BF219+BF231+BF243+BF267+BF279</f>
        <v>8078.4892234964082</v>
      </c>
      <c r="BG196" s="361">
        <f>BG207+BG219+BG231+BG243+BG267+BG279</f>
        <v>7940.479680048109</v>
      </c>
      <c r="BH196" s="361">
        <f>BH207+BH219+BH231+BH243+BH267+BH279</f>
        <v>7960.319617358392</v>
      </c>
      <c r="BI196" s="361"/>
      <c r="BJ196" s="361">
        <f>BJ207+BJ219+BJ231+BJ243+BJ267+BJ279</f>
        <v>0</v>
      </c>
      <c r="BL196" s="348"/>
      <c r="BM196" s="349" t="s">
        <v>505</v>
      </c>
      <c r="BN196" s="268">
        <v>0</v>
      </c>
      <c r="BO196" s="268">
        <v>0</v>
      </c>
      <c r="BP196" s="268">
        <v>0</v>
      </c>
      <c r="BQ196" s="350">
        <v>2939.2421565667623</v>
      </c>
      <c r="BR196" s="268">
        <v>0</v>
      </c>
      <c r="BS196" s="268">
        <v>0</v>
      </c>
      <c r="BT196" s="350">
        <v>2939.2421565667623</v>
      </c>
      <c r="BV196" s="347"/>
      <c r="BW196" s="343" t="s">
        <v>508</v>
      </c>
      <c r="BX196" s="126">
        <v>0</v>
      </c>
      <c r="BY196" s="126">
        <v>0</v>
      </c>
      <c r="BZ196" s="126">
        <v>0</v>
      </c>
      <c r="CA196" s="126">
        <v>479.99520526737547</v>
      </c>
      <c r="CB196" s="126">
        <v>479.99520526737547</v>
      </c>
      <c r="CF196" s="347"/>
      <c r="CG196" s="344" t="s">
        <v>508</v>
      </c>
      <c r="CH196" s="320">
        <v>0</v>
      </c>
      <c r="CI196" s="320">
        <v>0</v>
      </c>
      <c r="CJ196" s="320">
        <v>0</v>
      </c>
      <c r="CK196" s="261">
        <v>517.96868515091865</v>
      </c>
      <c r="CL196" s="261">
        <v>517.96868515091865</v>
      </c>
      <c r="CQ196" s="345"/>
      <c r="CR196" s="346" t="s">
        <v>508</v>
      </c>
      <c r="CS196" s="337">
        <v>0</v>
      </c>
      <c r="CT196" s="337">
        <v>0</v>
      </c>
      <c r="CU196" s="337">
        <v>0</v>
      </c>
      <c r="CV196" s="337">
        <v>482.35908489597426</v>
      </c>
      <c r="CW196" s="337">
        <v>0</v>
      </c>
      <c r="CX196" s="337">
        <v>0</v>
      </c>
      <c r="CY196" s="337">
        <v>482.35908489597426</v>
      </c>
    </row>
    <row r="197" spans="3:103" x14ac:dyDescent="0.2">
      <c r="C197" s="10">
        <v>83</v>
      </c>
      <c r="D197" s="16" t="s">
        <v>464</v>
      </c>
      <c r="E197" s="339" t="s">
        <v>430</v>
      </c>
      <c r="F197" s="301" t="s">
        <v>251</v>
      </c>
      <c r="G197" s="361">
        <f>G208+G220+G232+G256+G268+G280</f>
        <v>150.04345744138996</v>
      </c>
      <c r="H197" s="361">
        <f>H208+H220+H232+H256+H268+H280</f>
        <v>190.68393251311477</v>
      </c>
      <c r="I197" s="361">
        <f t="shared" ref="I197:BD197" si="73">I208+I220+I232+I256+I268+I280</f>
        <v>237.09741141381372</v>
      </c>
      <c r="J197" s="361">
        <f t="shared" si="73"/>
        <v>282.314838403529</v>
      </c>
      <c r="K197" s="361">
        <f t="shared" si="73"/>
        <v>318.0285047462483</v>
      </c>
      <c r="L197" s="361">
        <f t="shared" si="73"/>
        <v>377.73117636066729</v>
      </c>
      <c r="M197" s="361">
        <f t="shared" si="73"/>
        <v>424.86513074860341</v>
      </c>
      <c r="N197" s="361">
        <f t="shared" si="73"/>
        <v>470.27747159908938</v>
      </c>
      <c r="O197" s="361">
        <f t="shared" si="73"/>
        <v>520.41945366156881</v>
      </c>
      <c r="P197" s="361">
        <f t="shared" si="73"/>
        <v>576.44901992112386</v>
      </c>
      <c r="Q197" s="361">
        <f t="shared" si="73"/>
        <v>635.0858624353117</v>
      </c>
      <c r="R197" s="361">
        <f t="shared" si="73"/>
        <v>667.86106908717545</v>
      </c>
      <c r="S197" s="361">
        <f t="shared" si="73"/>
        <v>703.8624595966304</v>
      </c>
      <c r="T197" s="361">
        <f t="shared" si="73"/>
        <v>741.00356958133079</v>
      </c>
      <c r="U197" s="361">
        <f t="shared" si="73"/>
        <v>789.05474832525169</v>
      </c>
      <c r="V197" s="361">
        <f t="shared" si="73"/>
        <v>819.19199319643565</v>
      </c>
      <c r="W197" s="361">
        <f t="shared" si="73"/>
        <v>852.49506280197954</v>
      </c>
      <c r="X197" s="361">
        <f t="shared" si="73"/>
        <v>883.72927748389588</v>
      </c>
      <c r="Y197" s="361">
        <f t="shared" si="73"/>
        <v>913.50948870014054</v>
      </c>
      <c r="Z197" s="361">
        <f t="shared" si="73"/>
        <v>945.98363960506435</v>
      </c>
      <c r="AA197" s="361">
        <f t="shared" si="73"/>
        <v>984.40791092003076</v>
      </c>
      <c r="AB197" s="361">
        <f t="shared" si="73"/>
        <v>1075.9111692556794</v>
      </c>
      <c r="AC197" s="361">
        <f t="shared" si="73"/>
        <v>1165.9636781881602</v>
      </c>
      <c r="AD197" s="361">
        <f t="shared" si="73"/>
        <v>1256.1015396983805</v>
      </c>
      <c r="AE197" s="361">
        <f t="shared" si="73"/>
        <v>1354.6368900459731</v>
      </c>
      <c r="AF197" s="361">
        <f t="shared" si="73"/>
        <v>1449.6361016791027</v>
      </c>
      <c r="AG197" s="361">
        <f t="shared" si="73"/>
        <v>1543.8238385506249</v>
      </c>
      <c r="AH197" s="361">
        <f t="shared" si="73"/>
        <v>1639.4920256553398</v>
      </c>
      <c r="AI197" s="361">
        <f t="shared" si="73"/>
        <v>1699.5811532307966</v>
      </c>
      <c r="AJ197" s="361">
        <f t="shared" si="73"/>
        <v>1773.2509385694602</v>
      </c>
      <c r="AK197" s="361">
        <f t="shared" si="73"/>
        <v>1895.0132502317203</v>
      </c>
      <c r="AL197" s="361">
        <f t="shared" si="73"/>
        <v>2005.8670540121279</v>
      </c>
      <c r="AM197" s="361">
        <f t="shared" si="73"/>
        <v>2025.1543494189571</v>
      </c>
      <c r="AN197" s="361">
        <f t="shared" si="73"/>
        <v>2039.0313338736748</v>
      </c>
      <c r="AO197" s="361">
        <f t="shared" si="73"/>
        <v>2059.1342861752332</v>
      </c>
      <c r="AP197" s="361">
        <f t="shared" si="73"/>
        <v>2066.8135942711742</v>
      </c>
      <c r="AQ197" s="361">
        <f t="shared" si="73"/>
        <v>2180.9589190214001</v>
      </c>
      <c r="AR197" s="361">
        <f t="shared" si="73"/>
        <v>2074.2318834825433</v>
      </c>
      <c r="AS197" s="361">
        <f t="shared" si="73"/>
        <v>2192.8869087819994</v>
      </c>
      <c r="AT197" s="361">
        <f t="shared" si="73"/>
        <v>2203.9143882424328</v>
      </c>
      <c r="AU197" s="361">
        <f t="shared" si="73"/>
        <v>2242.2970830618956</v>
      </c>
      <c r="AV197" s="361">
        <f t="shared" si="73"/>
        <v>2316.0810629435632</v>
      </c>
      <c r="AW197" s="361">
        <f t="shared" si="73"/>
        <v>2286.2536374067918</v>
      </c>
      <c r="AX197" s="361">
        <f t="shared" si="73"/>
        <v>2451.5816510531636</v>
      </c>
      <c r="AY197" s="361">
        <f t="shared" si="73"/>
        <v>2443.5145104350963</v>
      </c>
      <c r="AZ197" s="361">
        <f t="shared" si="73"/>
        <v>2496.7383624534195</v>
      </c>
      <c r="BA197" s="361">
        <f t="shared" si="73"/>
        <v>2443.1471892454929</v>
      </c>
      <c r="BB197" s="361">
        <f t="shared" si="73"/>
        <v>2422.9107531756322</v>
      </c>
      <c r="BC197" s="361">
        <f t="shared" si="73"/>
        <v>2298.3782077930123</v>
      </c>
      <c r="BD197" s="361">
        <f t="shared" si="73"/>
        <v>2274.2857253663756</v>
      </c>
      <c r="BE197" s="361">
        <f>BE208+BE220+BE232+BE256+BE268+BE280</f>
        <v>2279.7819344592222</v>
      </c>
      <c r="BF197" s="361">
        <f>BF208+BF220+BF232+BF256+BF268+BF280</f>
        <v>2300.4172421553399</v>
      </c>
      <c r="BG197" s="361">
        <f>BG208+BG220+BG232+BG256+BG268+BG280</f>
        <v>2300.411774025129</v>
      </c>
      <c r="BH197" s="361">
        <f>BH208+BH220+BH232+BH256+BH268+BH280</f>
        <v>2300.4143640721563</v>
      </c>
      <c r="BI197" s="361"/>
      <c r="BJ197" s="361" t="e">
        <f>BJ208+BJ220+BJ232+BJ256+BJ268+BJ280</f>
        <v>#DIV/0!</v>
      </c>
      <c r="BL197" s="348"/>
      <c r="BM197" s="349" t="s">
        <v>506</v>
      </c>
      <c r="BN197" s="268">
        <v>0</v>
      </c>
      <c r="BO197" s="268">
        <v>0</v>
      </c>
      <c r="BP197" s="268">
        <v>0</v>
      </c>
      <c r="BQ197" s="350">
        <v>828.37311199814621</v>
      </c>
      <c r="BR197" s="268">
        <v>0</v>
      </c>
      <c r="BS197" s="268">
        <v>0</v>
      </c>
      <c r="BT197" s="350">
        <v>828.37311199814621</v>
      </c>
      <c r="BV197" s="347"/>
      <c r="BW197" s="362" t="s">
        <v>497</v>
      </c>
      <c r="BX197" s="363">
        <v>1293.1972038507693</v>
      </c>
      <c r="BY197" s="363">
        <v>303.30509646681145</v>
      </c>
      <c r="BZ197" s="363">
        <v>145.98774657866124</v>
      </c>
      <c r="CA197" s="363">
        <v>1504.6652824931466</v>
      </c>
      <c r="CB197" s="363">
        <v>3247.1553293893885</v>
      </c>
      <c r="CF197" s="347"/>
      <c r="CG197" s="364" t="s">
        <v>497</v>
      </c>
      <c r="CH197" s="272">
        <v>1533.530621975726</v>
      </c>
      <c r="CI197" s="272">
        <v>431.90997058150276</v>
      </c>
      <c r="CJ197" s="272">
        <v>174.74854349152866</v>
      </c>
      <c r="CK197" s="272">
        <v>1520.7046641585</v>
      </c>
      <c r="CL197" s="272">
        <v>3660.8938002072573</v>
      </c>
      <c r="CQ197" s="345"/>
      <c r="CR197" s="249" t="s">
        <v>497</v>
      </c>
      <c r="CS197" s="365">
        <v>1041.4634781103059</v>
      </c>
      <c r="CT197" s="365">
        <v>94.089665101624121</v>
      </c>
      <c r="CU197" s="365">
        <v>197.96058941972643</v>
      </c>
      <c r="CV197" s="365">
        <v>1513.3066688573745</v>
      </c>
      <c r="CW197" s="365">
        <v>6.9432362849712002</v>
      </c>
      <c r="CX197" s="365">
        <v>0</v>
      </c>
      <c r="CY197" s="365">
        <v>2853.7636377740018</v>
      </c>
    </row>
    <row r="198" spans="3:103" x14ac:dyDescent="0.2">
      <c r="C198" s="10">
        <v>84</v>
      </c>
      <c r="D198" s="16" t="s">
        <v>467</v>
      </c>
      <c r="E198" s="16" t="s">
        <v>511</v>
      </c>
      <c r="F198" s="301" t="s">
        <v>251</v>
      </c>
      <c r="G198" s="361">
        <f>G209+G221+G233+G245+G269+G281</f>
        <v>3213.7000000000003</v>
      </c>
      <c r="H198" s="361">
        <f>H209+H221+H233+H245+H269+H281</f>
        <v>3340.1</v>
      </c>
      <c r="I198" s="361">
        <f t="shared" ref="I198:BD198" si="74">I209+I221+I233+I245+I269+I281</f>
        <v>3507.4000000000005</v>
      </c>
      <c r="J198" s="361">
        <f t="shared" si="74"/>
        <v>3709.55</v>
      </c>
      <c r="K198" s="361">
        <f t="shared" si="74"/>
        <v>3994.9500000000003</v>
      </c>
      <c r="L198" s="361">
        <f t="shared" si="74"/>
        <v>4235.1000000000004</v>
      </c>
      <c r="M198" s="361">
        <f t="shared" si="74"/>
        <v>4335.5</v>
      </c>
      <c r="N198" s="361">
        <f t="shared" si="74"/>
        <v>4407.6000000000004</v>
      </c>
      <c r="O198" s="361">
        <f t="shared" si="74"/>
        <v>4792.6499999999996</v>
      </c>
      <c r="P198" s="361">
        <f t="shared" si="74"/>
        <v>5082.45</v>
      </c>
      <c r="Q198" s="361">
        <f t="shared" si="74"/>
        <v>5241.45</v>
      </c>
      <c r="R198" s="361">
        <f t="shared" si="74"/>
        <v>5321.3</v>
      </c>
      <c r="S198" s="361">
        <f t="shared" si="74"/>
        <v>5352.15</v>
      </c>
      <c r="T198" s="361">
        <f t="shared" si="74"/>
        <v>5812.5999999999995</v>
      </c>
      <c r="U198" s="361">
        <f t="shared" si="74"/>
        <v>5507.4</v>
      </c>
      <c r="V198" s="361">
        <f t="shared" si="74"/>
        <v>5488.0999999999995</v>
      </c>
      <c r="W198" s="361">
        <f t="shared" si="74"/>
        <v>5824.05</v>
      </c>
      <c r="X198" s="361">
        <f t="shared" si="74"/>
        <v>5926.1</v>
      </c>
      <c r="Y198" s="361">
        <f t="shared" si="74"/>
        <v>6030.85</v>
      </c>
      <c r="Z198" s="361">
        <f t="shared" si="74"/>
        <v>6268.65</v>
      </c>
      <c r="AA198" s="361">
        <f t="shared" si="74"/>
        <v>5893.85</v>
      </c>
      <c r="AB198" s="361">
        <f t="shared" si="74"/>
        <v>5725</v>
      </c>
      <c r="AC198" s="361">
        <f t="shared" si="74"/>
        <v>5582.5499999999993</v>
      </c>
      <c r="AD198" s="361">
        <f t="shared" si="74"/>
        <v>5656.35</v>
      </c>
      <c r="AE198" s="361">
        <f t="shared" si="74"/>
        <v>5738.5500000000011</v>
      </c>
      <c r="AF198" s="361">
        <f t="shared" si="74"/>
        <v>5999.85</v>
      </c>
      <c r="AG198" s="361">
        <f t="shared" si="74"/>
        <v>6168.45</v>
      </c>
      <c r="AH198" s="361">
        <f t="shared" si="74"/>
        <v>6381.5</v>
      </c>
      <c r="AI198" s="361">
        <f t="shared" si="74"/>
        <v>6691.9000000000005</v>
      </c>
      <c r="AJ198" s="361">
        <f t="shared" si="74"/>
        <v>6886.2500000000009</v>
      </c>
      <c r="AK198" s="361">
        <f t="shared" si="74"/>
        <v>7025.8</v>
      </c>
      <c r="AL198" s="361">
        <f t="shared" si="74"/>
        <v>7080</v>
      </c>
      <c r="AM198" s="361">
        <f t="shared" si="74"/>
        <v>7014.1</v>
      </c>
      <c r="AN198" s="361">
        <f t="shared" si="74"/>
        <v>7102.45</v>
      </c>
      <c r="AO198" s="361">
        <f t="shared" si="74"/>
        <v>6854.9</v>
      </c>
      <c r="AP198" s="361">
        <f t="shared" si="74"/>
        <v>7254.8000000000011</v>
      </c>
      <c r="AQ198" s="361">
        <f t="shared" si="74"/>
        <v>7575.65</v>
      </c>
      <c r="AR198" s="361">
        <f t="shared" si="74"/>
        <v>7712.5000000000009</v>
      </c>
      <c r="AS198" s="361">
        <f t="shared" si="74"/>
        <v>7725.1500000000005</v>
      </c>
      <c r="AT198" s="361">
        <f t="shared" si="74"/>
        <v>7887.65</v>
      </c>
      <c r="AU198" s="361">
        <f t="shared" si="74"/>
        <v>8099.25</v>
      </c>
      <c r="AV198" s="361">
        <f t="shared" si="74"/>
        <v>8065.8500000000013</v>
      </c>
      <c r="AW198" s="361">
        <f t="shared" si="74"/>
        <v>8142.0500000000011</v>
      </c>
      <c r="AX198" s="361">
        <f t="shared" si="74"/>
        <v>7978.5500000000011</v>
      </c>
      <c r="AY198" s="361">
        <f t="shared" si="74"/>
        <v>8294.7308867792581</v>
      </c>
      <c r="AZ198" s="361">
        <f t="shared" si="74"/>
        <v>8590.7434042183395</v>
      </c>
      <c r="BA198" s="361">
        <f t="shared" si="74"/>
        <v>8552.1560435262618</v>
      </c>
      <c r="BB198" s="361">
        <f t="shared" si="74"/>
        <v>8490.100563695205</v>
      </c>
      <c r="BC198" s="361">
        <f t="shared" si="74"/>
        <v>8479.0146524705342</v>
      </c>
      <c r="BD198" s="361">
        <f t="shared" si="74"/>
        <v>7817.6577842620773</v>
      </c>
      <c r="BE198" s="361">
        <f>BE209+BE221+BE233+BE245+BE269+BE281</f>
        <v>8035.8683924991101</v>
      </c>
      <c r="BF198" s="361">
        <f>BF209+BF221+BF233+BF245+BF269+BF281</f>
        <v>7857.7960234964085</v>
      </c>
      <c r="BG198" s="361">
        <f>BG209+BG221+BG233+BG245+BG269+BG281</f>
        <v>7724.0907800481091</v>
      </c>
      <c r="BH198" s="361">
        <f>BH209+BH221+BH233+BH245+BH269+BH281</f>
        <v>7743.7630173583921</v>
      </c>
      <c r="BI198" s="361"/>
      <c r="BJ198" s="361">
        <f>BJ209+BJ221+BJ233+BJ245+BJ269+BJ281</f>
        <v>0</v>
      </c>
      <c r="BL198" s="348"/>
      <c r="BM198" s="349" t="s">
        <v>508</v>
      </c>
      <c r="BN198" s="268">
        <v>0</v>
      </c>
      <c r="BO198" s="268">
        <v>0</v>
      </c>
      <c r="BP198" s="268">
        <v>0</v>
      </c>
      <c r="BQ198" s="350">
        <v>507.84704135020149</v>
      </c>
      <c r="BR198" s="268">
        <v>0</v>
      </c>
      <c r="BS198" s="268">
        <v>0</v>
      </c>
      <c r="BT198" s="350">
        <v>507.84704135020149</v>
      </c>
      <c r="BV198" s="347"/>
      <c r="BW198" s="343" t="s">
        <v>525</v>
      </c>
      <c r="BX198" s="126">
        <v>1314.6019478345174</v>
      </c>
      <c r="BY198" s="126">
        <v>303.30509646681145</v>
      </c>
      <c r="BZ198" s="126">
        <v>145.98774657866124</v>
      </c>
      <c r="CA198" s="126">
        <v>18099.600117257512</v>
      </c>
      <c r="CB198" s="126">
        <v>19863.494908137502</v>
      </c>
      <c r="CF198" s="347"/>
      <c r="CG198" s="344" t="s">
        <v>525</v>
      </c>
      <c r="CH198" s="280">
        <v>1561.1368615580939</v>
      </c>
      <c r="CI198" s="280">
        <v>431.90997058150276</v>
      </c>
      <c r="CJ198" s="280">
        <v>174.74854349152866</v>
      </c>
      <c r="CK198" s="280">
        <v>17934.797617242093</v>
      </c>
      <c r="CL198" s="280">
        <v>20102.592992873222</v>
      </c>
      <c r="CQ198" s="345"/>
      <c r="CR198" s="366" t="s">
        <v>514</v>
      </c>
      <c r="CS198" s="367">
        <v>0</v>
      </c>
      <c r="CT198" s="367">
        <v>52094.490093129411</v>
      </c>
      <c r="CU198" s="367">
        <v>9.8765067838002292</v>
      </c>
      <c r="CV198" s="367">
        <v>366.99572515479139</v>
      </c>
      <c r="CW198" s="368" t="s">
        <v>516</v>
      </c>
      <c r="CX198" s="367">
        <v>1091.0381379999999</v>
      </c>
      <c r="CY198" s="367">
        <v>53562.400463067999</v>
      </c>
    </row>
    <row r="199" spans="3:103" ht="15" thickBot="1" x14ac:dyDescent="0.25">
      <c r="C199" s="10">
        <v>85</v>
      </c>
      <c r="D199" s="16" t="s">
        <v>470</v>
      </c>
      <c r="E199" s="339" t="s">
        <v>430</v>
      </c>
      <c r="F199" s="301" t="s">
        <v>251</v>
      </c>
      <c r="G199" s="361">
        <f>G210+G222+G234+G258+G270+G282</f>
        <v>1547.1118941923135</v>
      </c>
      <c r="H199" s="361">
        <f>H210+H222+H234+H258+H270+H282</f>
        <v>1760.9205861438943</v>
      </c>
      <c r="I199" s="361">
        <f t="shared" ref="I199:BD199" si="75">I210+I222+I234+I258+I270+I282</f>
        <v>2147.7332838642051</v>
      </c>
      <c r="J199" s="361">
        <f t="shared" si="75"/>
        <v>2476.099134637042</v>
      </c>
      <c r="K199" s="361">
        <f t="shared" si="75"/>
        <v>2407.2566826619695</v>
      </c>
      <c r="L199" s="361">
        <f t="shared" si="75"/>
        <v>2639.2364038945179</v>
      </c>
      <c r="M199" s="361">
        <f t="shared" si="75"/>
        <v>2756.2714375517885</v>
      </c>
      <c r="N199" s="361">
        <f t="shared" si="75"/>
        <v>2853.6736358756584</v>
      </c>
      <c r="O199" s="361">
        <f t="shared" si="75"/>
        <v>3054.0605637182216</v>
      </c>
      <c r="P199" s="361">
        <f t="shared" si="75"/>
        <v>3336.4972018577278</v>
      </c>
      <c r="Q199" s="361">
        <f t="shared" si="75"/>
        <v>3592.078941026316</v>
      </c>
      <c r="R199" s="361">
        <f t="shared" si="75"/>
        <v>3772.7764001534056</v>
      </c>
      <c r="S199" s="361">
        <f t="shared" si="75"/>
        <v>4162.7383728603581</v>
      </c>
      <c r="T199" s="361">
        <f t="shared" si="75"/>
        <v>4385.1972917524181</v>
      </c>
      <c r="U199" s="361">
        <f t="shared" si="75"/>
        <v>4421.5304897452352</v>
      </c>
      <c r="V199" s="361">
        <f t="shared" si="75"/>
        <v>3987.4021365586486</v>
      </c>
      <c r="W199" s="361">
        <f t="shared" si="75"/>
        <v>3536.7883623524644</v>
      </c>
      <c r="X199" s="361">
        <f t="shared" si="75"/>
        <v>3490.8651386442016</v>
      </c>
      <c r="Y199" s="361">
        <f t="shared" si="75"/>
        <v>3375.825095209339</v>
      </c>
      <c r="Z199" s="361">
        <f t="shared" si="75"/>
        <v>3596.502038821855</v>
      </c>
      <c r="AA199" s="361">
        <f t="shared" si="75"/>
        <v>3221.1934510045053</v>
      </c>
      <c r="AB199" s="361">
        <f t="shared" si="75"/>
        <v>2970.2104750848443</v>
      </c>
      <c r="AC199" s="361">
        <f t="shared" si="75"/>
        <v>2706.4778249529168</v>
      </c>
      <c r="AD199" s="361">
        <f t="shared" si="75"/>
        <v>2588.2781487383158</v>
      </c>
      <c r="AE199" s="361">
        <f t="shared" si="75"/>
        <v>2539.3420742102057</v>
      </c>
      <c r="AF199" s="361">
        <f t="shared" si="75"/>
        <v>2708.940951029002</v>
      </c>
      <c r="AG199" s="361">
        <f t="shared" si="75"/>
        <v>2863.5796393074052</v>
      </c>
      <c r="AH199" s="361">
        <f t="shared" si="75"/>
        <v>2837.0912038600359</v>
      </c>
      <c r="AI199" s="361">
        <f t="shared" si="75"/>
        <v>2716.6564352783403</v>
      </c>
      <c r="AJ199" s="361">
        <f t="shared" si="75"/>
        <v>2623.7837383980996</v>
      </c>
      <c r="AK199" s="361">
        <f t="shared" si="75"/>
        <v>2600.3833671819707</v>
      </c>
      <c r="AL199" s="361">
        <f t="shared" si="75"/>
        <v>2860.4713482462162</v>
      </c>
      <c r="AM199" s="361">
        <f t="shared" si="75"/>
        <v>2885.6100165221578</v>
      </c>
      <c r="AN199" s="361">
        <f t="shared" si="75"/>
        <v>2904.9317795846314</v>
      </c>
      <c r="AO199" s="361">
        <f t="shared" si="75"/>
        <v>2917.4985776350431</v>
      </c>
      <c r="AP199" s="361">
        <f t="shared" si="75"/>
        <v>2905.4294486075732</v>
      </c>
      <c r="AQ199" s="361">
        <f t="shared" si="75"/>
        <v>3218.625015707386</v>
      </c>
      <c r="AR199" s="361">
        <f t="shared" si="75"/>
        <v>2922.2922290728661</v>
      </c>
      <c r="AS199" s="361">
        <f t="shared" si="75"/>
        <v>3223.4772986522348</v>
      </c>
      <c r="AT199" s="361">
        <f t="shared" si="75"/>
        <v>3232.884996340822</v>
      </c>
      <c r="AU199" s="361">
        <f t="shared" si="75"/>
        <v>3292.9427582997669</v>
      </c>
      <c r="AV199" s="361">
        <f t="shared" si="75"/>
        <v>3490.470221211543</v>
      </c>
      <c r="AW199" s="361">
        <f t="shared" si="75"/>
        <v>3408.8177538275959</v>
      </c>
      <c r="AX199" s="361">
        <f t="shared" si="75"/>
        <v>3647.3772288220175</v>
      </c>
      <c r="AY199" s="361">
        <f t="shared" si="75"/>
        <v>3574.3704023586834</v>
      </c>
      <c r="AZ199" s="361">
        <f t="shared" si="75"/>
        <v>3607.5771768720651</v>
      </c>
      <c r="BA199" s="361">
        <f t="shared" si="75"/>
        <v>3512.3244401558632</v>
      </c>
      <c r="BB199" s="361">
        <f t="shared" si="75"/>
        <v>3343.5876047997658</v>
      </c>
      <c r="BC199" s="361">
        <f t="shared" si="75"/>
        <v>3375.6097458914273</v>
      </c>
      <c r="BD199" s="361">
        <f t="shared" si="75"/>
        <v>3340.2253090714448</v>
      </c>
      <c r="BE199" s="361">
        <f>BE210+BE222+BE234+BE258+BE270+BE282</f>
        <v>3348.2975475378421</v>
      </c>
      <c r="BF199" s="361">
        <f>BF210+BF222+BF234+BF258+BF270+BF282</f>
        <v>2998.3770259853536</v>
      </c>
      <c r="BG199" s="361">
        <f>BG210+BG222+BG234+BG258+BG270+BG282</f>
        <v>3264.7780652489932</v>
      </c>
      <c r="BH199" s="361">
        <f>BH210+BH222+BH234+BH258+BH270+BH282</f>
        <v>3291.7891403075937</v>
      </c>
      <c r="BI199" s="361"/>
      <c r="BJ199" s="361" t="e">
        <f>BJ210+BJ222+BJ234+BJ258+BJ270+BJ282</f>
        <v>#DIV/0!</v>
      </c>
      <c r="BL199" s="348"/>
      <c r="BM199" s="369" t="s">
        <v>497</v>
      </c>
      <c r="BN199" s="370">
        <v>1274.8706311326664</v>
      </c>
      <c r="BO199" s="370">
        <v>293.67527169910522</v>
      </c>
      <c r="BP199" s="370">
        <v>158.60504322248028</v>
      </c>
      <c r="BQ199" s="370">
        <v>1542.9994942428561</v>
      </c>
      <c r="BR199" s="370">
        <v>6.8368239542309963</v>
      </c>
      <c r="BS199" s="268">
        <v>0</v>
      </c>
      <c r="BT199" s="370">
        <v>3276.9872642513387</v>
      </c>
      <c r="BV199" s="371"/>
      <c r="BW199" s="372" t="s">
        <v>526</v>
      </c>
      <c r="BX199" s="373">
        <v>45453.686959625447</v>
      </c>
      <c r="BY199" s="373">
        <v>6410.7206863796573</v>
      </c>
      <c r="BZ199" s="373">
        <v>2288.1419282591005</v>
      </c>
      <c r="CA199" s="373">
        <v>26949.601771418278</v>
      </c>
      <c r="CB199" s="373">
        <v>81102.151345682476</v>
      </c>
      <c r="CF199" s="371"/>
      <c r="CG199" s="374" t="s">
        <v>527</v>
      </c>
      <c r="CH199" s="294">
        <v>50664.829272334478</v>
      </c>
      <c r="CI199" s="294">
        <v>7589.8465465593217</v>
      </c>
      <c r="CJ199" s="294">
        <v>2544.0681962219473</v>
      </c>
      <c r="CK199" s="294">
        <v>28117.408924872328</v>
      </c>
      <c r="CL199" s="294">
        <v>88916.152939988082</v>
      </c>
      <c r="CQ199" s="375"/>
      <c r="CR199" s="346" t="s">
        <v>525</v>
      </c>
      <c r="CS199" s="337">
        <v>1074.8078737049727</v>
      </c>
      <c r="CT199" s="337">
        <v>52188.579758231033</v>
      </c>
      <c r="CU199" s="337">
        <v>207.83709620352667</v>
      </c>
      <c r="CV199" s="337">
        <v>17331.676491592621</v>
      </c>
      <c r="CW199" s="337">
        <v>7.0373604826064549</v>
      </c>
      <c r="CX199" s="337">
        <v>1091.0381379999999</v>
      </c>
      <c r="CY199" s="337">
        <v>71900.976718214748</v>
      </c>
    </row>
    <row r="200" spans="3:103" ht="14.25" thickTop="1" thickBot="1" x14ac:dyDescent="0.25">
      <c r="C200" s="10">
        <v>86</v>
      </c>
      <c r="D200" s="16" t="s">
        <v>472</v>
      </c>
      <c r="E200" s="339" t="s">
        <v>428</v>
      </c>
      <c r="F200" s="301" t="s">
        <v>251</v>
      </c>
      <c r="G200" s="328">
        <f>G211+G223+G235+G247+G271+G283</f>
        <v>218.30759844331268</v>
      </c>
      <c r="H200" s="328">
        <f>H211+H223+H235+H247+H271+H283</f>
        <v>216.89462835474399</v>
      </c>
      <c r="I200" s="328">
        <f t="shared" ref="I200:BD200" si="76">I211+I223+I235+I247+I271+I283</f>
        <v>228.96743741128924</v>
      </c>
      <c r="J200" s="328">
        <f t="shared" si="76"/>
        <v>226.94016372061921</v>
      </c>
      <c r="K200" s="328">
        <f t="shared" si="76"/>
        <v>221.43750121428096</v>
      </c>
      <c r="L200" s="328">
        <f t="shared" si="76"/>
        <v>228.1214679363018</v>
      </c>
      <c r="M200" s="328">
        <f t="shared" si="76"/>
        <v>244.3434278281851</v>
      </c>
      <c r="N200" s="328">
        <f t="shared" si="76"/>
        <v>244.20505076148453</v>
      </c>
      <c r="O200" s="328">
        <f t="shared" si="76"/>
        <v>249.11686537349789</v>
      </c>
      <c r="P200" s="328">
        <f t="shared" si="76"/>
        <v>260.53875871590401</v>
      </c>
      <c r="Q200" s="328">
        <f t="shared" si="76"/>
        <v>265.0952540387085</v>
      </c>
      <c r="R200" s="328">
        <f t="shared" si="76"/>
        <v>268.22993013699261</v>
      </c>
      <c r="S200" s="328">
        <f t="shared" si="76"/>
        <v>257.62471044704267</v>
      </c>
      <c r="T200" s="328">
        <f t="shared" si="76"/>
        <v>255.19549896613267</v>
      </c>
      <c r="U200" s="328">
        <f t="shared" si="76"/>
        <v>262.45304259989933</v>
      </c>
      <c r="V200" s="328">
        <f t="shared" si="76"/>
        <v>279.95952520514783</v>
      </c>
      <c r="W200" s="328">
        <f t="shared" si="76"/>
        <v>280.64180260460677</v>
      </c>
      <c r="X200" s="328">
        <f t="shared" si="76"/>
        <v>287.10563332515483</v>
      </c>
      <c r="Y200" s="328">
        <f t="shared" si="76"/>
        <v>288.79031274493184</v>
      </c>
      <c r="Z200" s="328">
        <f t="shared" si="76"/>
        <v>289.91024709808323</v>
      </c>
      <c r="AA200" s="328">
        <f t="shared" si="76"/>
        <v>298.358404683777</v>
      </c>
      <c r="AB200" s="328">
        <f t="shared" si="76"/>
        <v>294.50530504426064</v>
      </c>
      <c r="AC200" s="328">
        <f t="shared" si="76"/>
        <v>260.26540003925351</v>
      </c>
      <c r="AD200" s="328">
        <f t="shared" si="76"/>
        <v>283.14805889226625</v>
      </c>
      <c r="AE200" s="328">
        <f t="shared" si="76"/>
        <v>279.57320972836533</v>
      </c>
      <c r="AF200" s="328">
        <f t="shared" si="76"/>
        <v>292.85293531984098</v>
      </c>
      <c r="AG200" s="328">
        <f t="shared" si="76"/>
        <v>300.03687608931199</v>
      </c>
      <c r="AH200" s="328">
        <f t="shared" si="76"/>
        <v>296.14281087447046</v>
      </c>
      <c r="AI200" s="328">
        <f t="shared" si="76"/>
        <v>319.40505844759804</v>
      </c>
      <c r="AJ200" s="328">
        <f t="shared" si="76"/>
        <v>308.41952578545505</v>
      </c>
      <c r="AK200" s="328">
        <f t="shared" si="76"/>
        <v>322.77789718400777</v>
      </c>
      <c r="AL200" s="328">
        <f t="shared" si="76"/>
        <v>331.80748039912385</v>
      </c>
      <c r="AM200" s="328">
        <f t="shared" si="76"/>
        <v>335.56011789644572</v>
      </c>
      <c r="AN200" s="328">
        <f t="shared" si="76"/>
        <v>337.31379419375355</v>
      </c>
      <c r="AO200" s="328">
        <f t="shared" si="76"/>
        <v>336.20004374922047</v>
      </c>
      <c r="AP200" s="328">
        <f t="shared" si="76"/>
        <v>342.29972227108334</v>
      </c>
      <c r="AQ200" s="328">
        <f t="shared" si="76"/>
        <v>346.67190296431102</v>
      </c>
      <c r="AR200" s="328">
        <f t="shared" si="76"/>
        <v>348.2954813815424</v>
      </c>
      <c r="AS200" s="328">
        <f t="shared" si="76"/>
        <v>348.8330650296366</v>
      </c>
      <c r="AT200" s="328">
        <f t="shared" si="76"/>
        <v>351.47002044442746</v>
      </c>
      <c r="AU200" s="328">
        <f t="shared" si="76"/>
        <v>357.82913228995341</v>
      </c>
      <c r="AV200" s="328">
        <f t="shared" si="76"/>
        <v>356.23928851473539</v>
      </c>
      <c r="AW200" s="328">
        <f t="shared" si="76"/>
        <v>363.9066122470594</v>
      </c>
      <c r="AX200" s="328">
        <f t="shared" si="76"/>
        <v>367.13254360669885</v>
      </c>
      <c r="AY200" s="328">
        <f t="shared" si="76"/>
        <v>378.86863122862439</v>
      </c>
      <c r="AZ200" s="328">
        <f t="shared" si="76"/>
        <v>381.83407035928246</v>
      </c>
      <c r="BA200" s="328">
        <f t="shared" si="76"/>
        <v>387.25681534819194</v>
      </c>
      <c r="BB200" s="328">
        <f t="shared" si="76"/>
        <v>368.30941520792288</v>
      </c>
      <c r="BC200" s="328">
        <f t="shared" si="76"/>
        <v>365.93048298352818</v>
      </c>
      <c r="BD200" s="328">
        <f t="shared" si="76"/>
        <v>370.13531944943628</v>
      </c>
      <c r="BE200" s="328">
        <f>BE211+BE223+BE235+BE247+BE271+BE283</f>
        <v>376.11854704918858</v>
      </c>
      <c r="BF200" s="328">
        <f>BF211+BF223+BF235+BF247+BF271+BF283</f>
        <v>372.77360111032169</v>
      </c>
      <c r="BG200" s="328">
        <f>BG211+BG223+BG235+BG247+BG271+BG283</f>
        <v>372.39127824758145</v>
      </c>
      <c r="BH200" s="328">
        <f>BH211+BH223+BH235+BH247+BH271+BH283</f>
        <v>372.67928727142009</v>
      </c>
      <c r="BI200" s="328"/>
      <c r="BJ200" s="328" t="e">
        <f>BJ211+BJ223+BJ235+BJ247+BJ271+BJ283</f>
        <v>#DIV/0!</v>
      </c>
      <c r="BL200" s="348"/>
      <c r="BM200" s="376" t="s">
        <v>514</v>
      </c>
      <c r="BN200" s="377">
        <v>0</v>
      </c>
      <c r="BO200" s="378">
        <v>52458.074217993722</v>
      </c>
      <c r="BP200" s="378">
        <v>13.605617901204438</v>
      </c>
      <c r="BQ200" s="378">
        <v>350.47818149810405</v>
      </c>
      <c r="BR200" s="377">
        <v>0</v>
      </c>
      <c r="BS200" s="378">
        <v>1217.3465320608259</v>
      </c>
      <c r="BT200" s="378">
        <v>54039.50454945385</v>
      </c>
      <c r="BV200" s="379" t="s">
        <v>528</v>
      </c>
      <c r="BW200" s="16"/>
      <c r="BX200" s="16"/>
      <c r="BY200" s="16"/>
      <c r="BZ200" s="16"/>
      <c r="CA200" s="16"/>
      <c r="CB200" s="16"/>
      <c r="CF200" s="379" t="s">
        <v>528</v>
      </c>
      <c r="CG200" s="16"/>
      <c r="CH200" s="16"/>
      <c r="CI200" s="16"/>
      <c r="CJ200" s="16"/>
      <c r="CK200" s="16"/>
      <c r="CL200" s="16"/>
      <c r="CQ200" s="380"/>
      <c r="CR200" s="381" t="s">
        <v>474</v>
      </c>
      <c r="CS200" s="382">
        <v>46894.158497604076</v>
      </c>
      <c r="CT200" s="382">
        <v>56842.518011560467</v>
      </c>
      <c r="CU200" s="382">
        <v>2683.1740507961899</v>
      </c>
      <c r="CV200" s="383">
        <v>26796.160416843486</v>
      </c>
      <c r="CW200" s="382">
        <v>1371.884369733448</v>
      </c>
      <c r="CX200" s="382">
        <v>3569.5454089773602</v>
      </c>
      <c r="CY200" s="382">
        <v>138157.44075551501</v>
      </c>
    </row>
    <row r="201" spans="3:103" ht="14.25" thickTop="1" thickBot="1" x14ac:dyDescent="0.25">
      <c r="C201" s="10">
        <v>87</v>
      </c>
      <c r="D201" s="16" t="s">
        <v>477</v>
      </c>
      <c r="E201" s="339" t="s">
        <v>430</v>
      </c>
      <c r="F201" s="301" t="s">
        <v>251</v>
      </c>
      <c r="G201" s="361">
        <f>G212+G224+G236+G260+G272+G284</f>
        <v>743.81173830973387</v>
      </c>
      <c r="H201" s="361">
        <f>H212+H224+H236+H260+H272+H284</f>
        <v>827.12017695240661</v>
      </c>
      <c r="I201" s="361">
        <f t="shared" ref="I201:BD201" si="77">I212+I224+I236+I260+I272+I284</f>
        <v>931.35633826799403</v>
      </c>
      <c r="J201" s="361">
        <f t="shared" si="77"/>
        <v>1044.3687208961578</v>
      </c>
      <c r="K201" s="361">
        <f t="shared" si="77"/>
        <v>1114.0794400465163</v>
      </c>
      <c r="L201" s="361">
        <f t="shared" si="77"/>
        <v>1191.0026903723856</v>
      </c>
      <c r="M201" s="361">
        <f t="shared" si="77"/>
        <v>1228.6415672993467</v>
      </c>
      <c r="N201" s="361">
        <f t="shared" si="77"/>
        <v>1292.2900076485946</v>
      </c>
      <c r="O201" s="361">
        <f t="shared" si="77"/>
        <v>1375.226650604237</v>
      </c>
      <c r="P201" s="361">
        <f t="shared" si="77"/>
        <v>1458.1808552811442</v>
      </c>
      <c r="Q201" s="361">
        <f t="shared" si="77"/>
        <v>1531.5087128652876</v>
      </c>
      <c r="R201" s="361">
        <f t="shared" si="77"/>
        <v>1583.3963987971836</v>
      </c>
      <c r="S201" s="361">
        <f t="shared" si="77"/>
        <v>1655.0335556652772</v>
      </c>
      <c r="T201" s="361">
        <f t="shared" si="77"/>
        <v>1738.0871543413909</v>
      </c>
      <c r="U201" s="361">
        <f t="shared" si="77"/>
        <v>1716.5864521673604</v>
      </c>
      <c r="V201" s="361">
        <f t="shared" si="77"/>
        <v>1799.7009524457164</v>
      </c>
      <c r="W201" s="361">
        <f t="shared" si="77"/>
        <v>1834.4385277054746</v>
      </c>
      <c r="X201" s="361">
        <f t="shared" si="77"/>
        <v>1889.6574380954335</v>
      </c>
      <c r="Y201" s="361">
        <f t="shared" si="77"/>
        <v>1940.6984667550582</v>
      </c>
      <c r="Z201" s="361">
        <f t="shared" si="77"/>
        <v>1992.3656663114664</v>
      </c>
      <c r="AA201" s="361">
        <f t="shared" si="77"/>
        <v>1987.2138465248031</v>
      </c>
      <c r="AB201" s="361">
        <f t="shared" si="77"/>
        <v>1979.4926087040362</v>
      </c>
      <c r="AC201" s="361">
        <f t="shared" si="77"/>
        <v>1989.4209981190502</v>
      </c>
      <c r="AD201" s="361">
        <f t="shared" si="77"/>
        <v>2010.1973472350908</v>
      </c>
      <c r="AE201" s="361">
        <f t="shared" si="77"/>
        <v>2012.8722284501143</v>
      </c>
      <c r="AF201" s="361">
        <f t="shared" si="77"/>
        <v>2097.4450853227672</v>
      </c>
      <c r="AG201" s="361">
        <f t="shared" si="77"/>
        <v>2135.8467344949163</v>
      </c>
      <c r="AH201" s="361">
        <f t="shared" si="77"/>
        <v>2167.9540273730936</v>
      </c>
      <c r="AI201" s="361">
        <f t="shared" si="77"/>
        <v>2158.8560155056612</v>
      </c>
      <c r="AJ201" s="361">
        <f t="shared" si="77"/>
        <v>2165.9207291942957</v>
      </c>
      <c r="AK201" s="361">
        <f t="shared" si="77"/>
        <v>2158.40231220635</v>
      </c>
      <c r="AL201" s="361">
        <f t="shared" si="77"/>
        <v>2157.4768308732396</v>
      </c>
      <c r="AM201" s="361">
        <f t="shared" si="77"/>
        <v>2227.3061963433083</v>
      </c>
      <c r="AN201" s="361">
        <f t="shared" si="77"/>
        <v>2262.3380135092589</v>
      </c>
      <c r="AO201" s="361">
        <f t="shared" si="77"/>
        <v>2298.6796256995831</v>
      </c>
      <c r="AP201" s="361">
        <f t="shared" si="77"/>
        <v>2368.806759778071</v>
      </c>
      <c r="AQ201" s="361">
        <f t="shared" si="77"/>
        <v>2414.2086327369739</v>
      </c>
      <c r="AR201" s="361">
        <f t="shared" si="77"/>
        <v>2532.9424073935693</v>
      </c>
      <c r="AS201" s="361">
        <f t="shared" si="77"/>
        <v>2536.6250473391174</v>
      </c>
      <c r="AT201" s="361">
        <f t="shared" si="77"/>
        <v>2609.5023734669685</v>
      </c>
      <c r="AU201" s="361">
        <f t="shared" si="77"/>
        <v>2654.9737109484117</v>
      </c>
      <c r="AV201" s="361">
        <f t="shared" si="77"/>
        <v>2704.5457040791107</v>
      </c>
      <c r="AW201" s="361">
        <f t="shared" si="77"/>
        <v>2732.8058487378394</v>
      </c>
      <c r="AX201" s="361">
        <f t="shared" si="77"/>
        <v>2968.7357324827062</v>
      </c>
      <c r="AY201" s="361">
        <f t="shared" si="77"/>
        <v>3132.0069530475635</v>
      </c>
      <c r="AZ201" s="361">
        <f t="shared" si="77"/>
        <v>3161.2323802988217</v>
      </c>
      <c r="BA201" s="361">
        <f t="shared" si="77"/>
        <v>3204.8110006556894</v>
      </c>
      <c r="BB201" s="361">
        <f t="shared" si="77"/>
        <v>3237.6197905757308</v>
      </c>
      <c r="BC201" s="361">
        <f t="shared" si="77"/>
        <v>3109.7502986656332</v>
      </c>
      <c r="BD201" s="361">
        <f t="shared" si="77"/>
        <v>3077.1527026008089</v>
      </c>
      <c r="BE201" s="361">
        <f>BE212+BE224+BE236+BE260+BE272+BE284</f>
        <v>3084.5891801178941</v>
      </c>
      <c r="BF201" s="361">
        <f>BF212+BF224+BF236+BF260+BF272+BF284</f>
        <v>3171.0729292531123</v>
      </c>
      <c r="BG201" s="361">
        <f>BG212+BG224+BG236+BG260+BG272+BG284</f>
        <v>3239.3001867512467</v>
      </c>
      <c r="BH201" s="361">
        <f>BH212+BH224+BH236+BH260+BH272+BH284</f>
        <v>3141.3038575464034</v>
      </c>
      <c r="BI201" s="361"/>
      <c r="BJ201" s="361" t="e">
        <f>BJ212+BJ224+BJ236+BJ260+BJ272+BJ284</f>
        <v>#DIV/0!</v>
      </c>
      <c r="BL201" s="384"/>
      <c r="BM201" s="349" t="s">
        <v>525</v>
      </c>
      <c r="BN201" s="350">
        <v>1297.3783679197563</v>
      </c>
      <c r="BO201" s="350">
        <v>52751.749489692826</v>
      </c>
      <c r="BP201" s="350">
        <v>172.2106611236847</v>
      </c>
      <c r="BQ201" s="350">
        <v>17700.548366872848</v>
      </c>
      <c r="BR201" s="350">
        <v>6.8919286331381029</v>
      </c>
      <c r="BS201" s="350">
        <v>1217.3465320608259</v>
      </c>
      <c r="BT201" s="350">
        <v>73146.125346303073</v>
      </c>
      <c r="BV201" s="10" t="s">
        <v>529</v>
      </c>
      <c r="BW201" s="16"/>
      <c r="BX201" s="16"/>
      <c r="BY201" s="16"/>
      <c r="BZ201" s="16"/>
      <c r="CA201" s="16"/>
      <c r="CB201" s="16"/>
      <c r="CF201" s="10" t="s">
        <v>529</v>
      </c>
      <c r="CG201" s="16"/>
      <c r="CH201" s="16"/>
      <c r="CI201" s="16"/>
      <c r="CJ201" s="16"/>
      <c r="CK201" s="16"/>
      <c r="CL201" s="16"/>
      <c r="CQ201" s="385"/>
      <c r="CR201" s="385" t="s">
        <v>530</v>
      </c>
      <c r="CS201" s="386">
        <v>46894.158497604076</v>
      </c>
      <c r="CT201" s="386">
        <v>4748.0279184310566</v>
      </c>
      <c r="CU201" s="386">
        <v>2673.2975440123896</v>
      </c>
      <c r="CV201" s="386">
        <v>26429.164691688693</v>
      </c>
      <c r="CW201" s="386">
        <v>1371.884369733448</v>
      </c>
      <c r="CX201" s="386">
        <v>2478.5072709773603</v>
      </c>
      <c r="CY201" s="386">
        <v>84595.040292447011</v>
      </c>
    </row>
    <row r="202" spans="3:103" ht="14.25" thickTop="1" thickBot="1" x14ac:dyDescent="0.25">
      <c r="C202" s="10">
        <v>88</v>
      </c>
      <c r="D202" s="16" t="s">
        <v>480</v>
      </c>
      <c r="E202" s="16" t="s">
        <v>511</v>
      </c>
      <c r="F202" s="301" t="s">
        <v>251</v>
      </c>
      <c r="G202" s="361">
        <f>G213+G225+G237+G249+G273+G285</f>
        <v>1235.9500000000003</v>
      </c>
      <c r="H202" s="361">
        <f>H213+H225+H237+H249+H273+H285</f>
        <v>1299.75</v>
      </c>
      <c r="I202" s="361">
        <f t="shared" ref="I202:BD202" si="78">I213+I225+I237+I249+I273+I285</f>
        <v>1423.2500000000002</v>
      </c>
      <c r="J202" s="361">
        <f t="shared" si="78"/>
        <v>1532.7</v>
      </c>
      <c r="K202" s="361">
        <f t="shared" si="78"/>
        <v>1632.15</v>
      </c>
      <c r="L202" s="361">
        <f t="shared" si="78"/>
        <v>1754.25</v>
      </c>
      <c r="M202" s="361">
        <f t="shared" si="78"/>
        <v>1850.2</v>
      </c>
      <c r="N202" s="361">
        <f t="shared" si="78"/>
        <v>1917.4</v>
      </c>
      <c r="O202" s="361">
        <f t="shared" si="78"/>
        <v>2050.65</v>
      </c>
      <c r="P202" s="361">
        <f t="shared" si="78"/>
        <v>2195.25</v>
      </c>
      <c r="Q202" s="361">
        <f t="shared" si="78"/>
        <v>2285.3000000000002</v>
      </c>
      <c r="R202" s="361">
        <f t="shared" si="78"/>
        <v>2345.4</v>
      </c>
      <c r="S202" s="361">
        <f t="shared" si="78"/>
        <v>2391.2000000000003</v>
      </c>
      <c r="T202" s="361">
        <f t="shared" si="78"/>
        <v>2594.8000000000002</v>
      </c>
      <c r="U202" s="361">
        <f t="shared" si="78"/>
        <v>2427.85</v>
      </c>
      <c r="V202" s="361">
        <f t="shared" si="78"/>
        <v>2517.7000000000003</v>
      </c>
      <c r="W202" s="361">
        <f t="shared" si="78"/>
        <v>2635.1000000000004</v>
      </c>
      <c r="X202" s="361">
        <f t="shared" si="78"/>
        <v>2731.15</v>
      </c>
      <c r="Y202" s="361">
        <f t="shared" si="78"/>
        <v>2831.4</v>
      </c>
      <c r="Z202" s="361">
        <f t="shared" si="78"/>
        <v>2972.6</v>
      </c>
      <c r="AA202" s="361">
        <f t="shared" si="78"/>
        <v>2898.7</v>
      </c>
      <c r="AB202" s="361">
        <f t="shared" si="78"/>
        <v>2879.75</v>
      </c>
      <c r="AC202" s="361">
        <f t="shared" si="78"/>
        <v>2873.4</v>
      </c>
      <c r="AD202" s="361">
        <f t="shared" si="78"/>
        <v>2973.65</v>
      </c>
      <c r="AE202" s="361">
        <f t="shared" si="78"/>
        <v>2983.2500000000005</v>
      </c>
      <c r="AF202" s="361">
        <f t="shared" si="78"/>
        <v>3164.1</v>
      </c>
      <c r="AG202" s="361">
        <f t="shared" si="78"/>
        <v>3236.8500000000004</v>
      </c>
      <c r="AH202" s="361">
        <f t="shared" si="78"/>
        <v>3368.55</v>
      </c>
      <c r="AI202" s="361">
        <f t="shared" si="78"/>
        <v>3599.4000000000005</v>
      </c>
      <c r="AJ202" s="361">
        <f t="shared" si="78"/>
        <v>3625.85</v>
      </c>
      <c r="AK202" s="361">
        <f t="shared" si="78"/>
        <v>3635.2500000000005</v>
      </c>
      <c r="AL202" s="361">
        <f t="shared" si="78"/>
        <v>3742.65</v>
      </c>
      <c r="AM202" s="361">
        <f t="shared" si="78"/>
        <v>3822.65</v>
      </c>
      <c r="AN202" s="361">
        <f t="shared" si="78"/>
        <v>3842.05</v>
      </c>
      <c r="AO202" s="361">
        <f t="shared" si="78"/>
        <v>3772.35</v>
      </c>
      <c r="AP202" s="361">
        <f t="shared" si="78"/>
        <v>3945.5000000000005</v>
      </c>
      <c r="AQ202" s="361">
        <f t="shared" si="78"/>
        <v>4114.8500000000004</v>
      </c>
      <c r="AR202" s="361">
        <f t="shared" si="78"/>
        <v>4266.8</v>
      </c>
      <c r="AS202" s="361">
        <f t="shared" si="78"/>
        <v>4241.5</v>
      </c>
      <c r="AT202" s="361">
        <f t="shared" si="78"/>
        <v>4341.3500000000004</v>
      </c>
      <c r="AU202" s="361">
        <f t="shared" si="78"/>
        <v>4441.75</v>
      </c>
      <c r="AV202" s="361">
        <f t="shared" si="78"/>
        <v>4506.8500000000004</v>
      </c>
      <c r="AW202" s="361">
        <f t="shared" si="78"/>
        <v>4538.5</v>
      </c>
      <c r="AX202" s="361">
        <f t="shared" si="78"/>
        <v>4446.3000000000011</v>
      </c>
      <c r="AY202" s="361">
        <f t="shared" si="78"/>
        <v>5125.9411823723449</v>
      </c>
      <c r="AZ202" s="361">
        <f t="shared" si="78"/>
        <v>5303.0578722911196</v>
      </c>
      <c r="BA202" s="361">
        <f t="shared" si="78"/>
        <v>5254.6247247016836</v>
      </c>
      <c r="BB202" s="361">
        <f t="shared" si="78"/>
        <v>5241.4507515936057</v>
      </c>
      <c r="BC202" s="361">
        <f t="shared" si="78"/>
        <v>5289.1862032940444</v>
      </c>
      <c r="BD202" s="361">
        <f t="shared" si="78"/>
        <v>5022.4937123494365</v>
      </c>
      <c r="BE202" s="361">
        <f>BE213+BE225+BE237+BE249+BE273+BE285</f>
        <v>5114.4420899988154</v>
      </c>
      <c r="BF202" s="361">
        <f>BF213+BF225+BF237+BF249+BF273+BF285</f>
        <v>4988.4811646618773</v>
      </c>
      <c r="BG202" s="361">
        <f>BG213+BG225+BG237+BG249+BG273+BG285</f>
        <v>4956.4261400641453</v>
      </c>
      <c r="BH202" s="361">
        <f>BH213+BH225+BH237+BH249+BH273+BH285</f>
        <v>4968.5990898111895</v>
      </c>
      <c r="BI202" s="361"/>
      <c r="BJ202" s="361">
        <f>BJ213+BJ225+BJ237+BJ249+BJ273+BJ285</f>
        <v>0</v>
      </c>
      <c r="BL202" s="387"/>
      <c r="BM202" s="388" t="s">
        <v>474</v>
      </c>
      <c r="BN202" s="389">
        <v>51478.914511119838</v>
      </c>
      <c r="BO202" s="389">
        <v>58841.677887633567</v>
      </c>
      <c r="BP202" s="389">
        <v>2443.4486260706249</v>
      </c>
      <c r="BQ202" s="389">
        <v>27788.232122188558</v>
      </c>
      <c r="BR202" s="389">
        <v>1266.3696487528136</v>
      </c>
      <c r="BS202" s="389">
        <v>2294.3281073965709</v>
      </c>
      <c r="BT202" s="389">
        <v>144112.97090316197</v>
      </c>
      <c r="BV202" s="16" t="s">
        <v>531</v>
      </c>
      <c r="BW202" s="16"/>
      <c r="BX202" s="16"/>
      <c r="BY202" s="16"/>
      <c r="BZ202" s="16"/>
      <c r="CA202" s="16"/>
      <c r="CB202" s="16"/>
      <c r="CF202" s="16" t="s">
        <v>532</v>
      </c>
      <c r="CG202" s="16"/>
      <c r="CH202" s="16"/>
      <c r="CI202" s="16"/>
      <c r="CJ202" s="16"/>
      <c r="CK202" s="16"/>
      <c r="CL202" s="16"/>
      <c r="CQ202" s="390"/>
      <c r="CR202" s="390"/>
      <c r="CS202" s="390"/>
      <c r="CT202" s="390"/>
      <c r="CU202" s="390"/>
      <c r="CV202" s="390"/>
      <c r="CW202" s="390"/>
      <c r="CX202" s="390"/>
      <c r="CY202" s="390"/>
    </row>
    <row r="203" spans="3:103" ht="14.25" thickTop="1" thickBot="1" x14ac:dyDescent="0.25">
      <c r="C203" s="10">
        <v>89</v>
      </c>
      <c r="D203" s="16" t="s">
        <v>485</v>
      </c>
      <c r="E203" s="339" t="s">
        <v>430</v>
      </c>
      <c r="F203" s="301" t="s">
        <v>251</v>
      </c>
      <c r="G203" s="361">
        <f>G214+G226+G238+G262+G274+G286</f>
        <v>455.03291005656274</v>
      </c>
      <c r="H203" s="361">
        <f>H214+H226+H238+H262+H274+H286</f>
        <v>510.27530439058444</v>
      </c>
      <c r="I203" s="361">
        <f t="shared" ref="I203:BD203" si="79">I214+I226+I238+I262+I274+I286</f>
        <v>612.81296645398743</v>
      </c>
      <c r="J203" s="361">
        <f t="shared" si="79"/>
        <v>695.21730606327094</v>
      </c>
      <c r="K203" s="361">
        <f t="shared" si="79"/>
        <v>664.63537254526511</v>
      </c>
      <c r="L203" s="361">
        <f t="shared" si="79"/>
        <v>716.02972937242953</v>
      </c>
      <c r="M203" s="361">
        <f t="shared" si="79"/>
        <v>734.22186440026246</v>
      </c>
      <c r="N203" s="361">
        <f t="shared" si="79"/>
        <v>745.75888487665736</v>
      </c>
      <c r="O203" s="361">
        <f t="shared" si="79"/>
        <v>782.29333201597262</v>
      </c>
      <c r="P203" s="361">
        <f t="shared" si="79"/>
        <v>836.87292294000508</v>
      </c>
      <c r="Q203" s="361">
        <f t="shared" si="79"/>
        <v>881.32648367308559</v>
      </c>
      <c r="R203" s="361">
        <f t="shared" si="79"/>
        <v>913.9661319622345</v>
      </c>
      <c r="S203" s="361">
        <f t="shared" si="79"/>
        <v>950.36561187773361</v>
      </c>
      <c r="T203" s="361">
        <f t="shared" si="79"/>
        <v>987.71198432486085</v>
      </c>
      <c r="U203" s="361">
        <f t="shared" si="79"/>
        <v>1038.8283097621518</v>
      </c>
      <c r="V203" s="361">
        <f t="shared" si="79"/>
        <v>1065.7049177991992</v>
      </c>
      <c r="W203" s="361">
        <f t="shared" si="79"/>
        <v>1096.2780471400822</v>
      </c>
      <c r="X203" s="361">
        <f t="shared" si="79"/>
        <v>1123.7481457764695</v>
      </c>
      <c r="Y203" s="361">
        <f t="shared" si="79"/>
        <v>1148.9669493354613</v>
      </c>
      <c r="Z203" s="361">
        <f t="shared" si="79"/>
        <v>1177.148655261615</v>
      </c>
      <c r="AA203" s="361">
        <f t="shared" si="79"/>
        <v>1212.1847915506607</v>
      </c>
      <c r="AB203" s="361">
        <f t="shared" si="79"/>
        <v>1236.3857469554412</v>
      </c>
      <c r="AC203" s="361">
        <f t="shared" si="79"/>
        <v>1258.1374987398726</v>
      </c>
      <c r="AD203" s="361">
        <f t="shared" si="79"/>
        <v>1279.4229643282126</v>
      </c>
      <c r="AE203" s="361">
        <f t="shared" si="79"/>
        <v>1308.1488072937077</v>
      </c>
      <c r="AF203" s="361">
        <f t="shared" si="79"/>
        <v>1331.9778619691278</v>
      </c>
      <c r="AG203" s="361">
        <f t="shared" si="79"/>
        <v>1353.7497876470543</v>
      </c>
      <c r="AH203" s="361">
        <f t="shared" si="79"/>
        <v>1375.4627431115305</v>
      </c>
      <c r="AI203" s="361">
        <f t="shared" si="79"/>
        <v>1367.9063959852019</v>
      </c>
      <c r="AJ203" s="361">
        <f t="shared" si="79"/>
        <v>1372.044593838144</v>
      </c>
      <c r="AK203" s="361">
        <f t="shared" si="79"/>
        <v>1412.2010703799588</v>
      </c>
      <c r="AL203" s="361">
        <f t="shared" si="79"/>
        <v>1412.1847668684163</v>
      </c>
      <c r="AM203" s="361">
        <f t="shared" si="79"/>
        <v>1416.9294377155757</v>
      </c>
      <c r="AN203" s="361">
        <f t="shared" si="79"/>
        <v>1432.6988730324347</v>
      </c>
      <c r="AO203" s="361">
        <f t="shared" si="79"/>
        <v>1445.6875104901405</v>
      </c>
      <c r="AP203" s="361">
        <f t="shared" si="79"/>
        <v>1448.9501973431813</v>
      </c>
      <c r="AQ203" s="361">
        <f t="shared" si="79"/>
        <v>1432.2074325342389</v>
      </c>
      <c r="AR203" s="361">
        <f t="shared" si="79"/>
        <v>1453.5334800510209</v>
      </c>
      <c r="AS203" s="361">
        <f t="shared" si="79"/>
        <v>1456.0107452266479</v>
      </c>
      <c r="AT203" s="361">
        <f t="shared" si="79"/>
        <v>1439.698241949776</v>
      </c>
      <c r="AU203" s="361">
        <f t="shared" si="79"/>
        <v>1427.7864476899242</v>
      </c>
      <c r="AV203" s="361">
        <f t="shared" si="79"/>
        <v>1407.9030117657835</v>
      </c>
      <c r="AW203" s="361">
        <f t="shared" si="79"/>
        <v>1422.1227600277737</v>
      </c>
      <c r="AX203" s="361">
        <f t="shared" si="79"/>
        <v>1510.305387642112</v>
      </c>
      <c r="AY203" s="361">
        <f t="shared" si="79"/>
        <v>1531.1081341586585</v>
      </c>
      <c r="AZ203" s="361">
        <f t="shared" si="79"/>
        <v>1545.4520803756932</v>
      </c>
      <c r="BA203" s="361">
        <f t="shared" si="79"/>
        <v>1564.7173699429536</v>
      </c>
      <c r="BB203" s="361">
        <f t="shared" si="79"/>
        <v>1580.8818514488712</v>
      </c>
      <c r="BC203" s="361">
        <f t="shared" si="79"/>
        <v>1519.2617476499265</v>
      </c>
      <c r="BD203" s="361">
        <f t="shared" si="79"/>
        <v>1503.3362629613705</v>
      </c>
      <c r="BE203" s="361">
        <f>BE214+BE226+BE238+BE262+BE274+BE286</f>
        <v>1506.9693378850434</v>
      </c>
      <c r="BF203" s="361">
        <f>BF214+BF226+BF238+BF262+BF274+BF286</f>
        <v>1126.9588026061924</v>
      </c>
      <c r="BG203" s="361">
        <f>BG214+BG226+BG238+BG262+BG274+BG286</f>
        <v>1056.8719739746293</v>
      </c>
      <c r="BH203" s="361">
        <f>BH214+BH226+BH238+BH262+BH274+BH286</f>
        <v>1022.7626380738479</v>
      </c>
      <c r="BI203" s="361"/>
      <c r="BJ203" s="361" t="e">
        <f>BJ214+BJ226+BJ238+BJ262+BJ274+BJ286</f>
        <v>#DIV/0!</v>
      </c>
      <c r="BL203" s="391"/>
      <c r="BM203" s="391" t="s">
        <v>530</v>
      </c>
      <c r="BN203" s="392">
        <v>51478.914511119838</v>
      </c>
      <c r="BO203" s="392">
        <v>6383.6036696398442</v>
      </c>
      <c r="BP203" s="392">
        <v>2429.8430081694205</v>
      </c>
      <c r="BQ203" s="392">
        <v>27437.753940690454</v>
      </c>
      <c r="BR203" s="392">
        <v>1266.3696487528136</v>
      </c>
      <c r="BS203" s="392">
        <v>1076.981575335745</v>
      </c>
      <c r="BT203" s="392">
        <v>90073.466353708121</v>
      </c>
      <c r="BV203" s="16"/>
      <c r="BW203" s="16"/>
      <c r="BX203" s="16"/>
      <c r="BY203" s="16"/>
      <c r="BZ203" s="16"/>
      <c r="CA203" s="16"/>
      <c r="CB203" s="16"/>
      <c r="CF203" s="16"/>
      <c r="CG203" s="16"/>
      <c r="CH203" s="16"/>
      <c r="CI203" s="16"/>
      <c r="CJ203" s="16"/>
      <c r="CK203" s="16"/>
      <c r="CL203" s="16"/>
      <c r="CQ203" s="390"/>
      <c r="CR203" s="390"/>
      <c r="CS203" s="390"/>
      <c r="CT203" s="390"/>
      <c r="CU203" s="390"/>
      <c r="CV203" s="390"/>
      <c r="CW203" s="390"/>
      <c r="CX203" s="390"/>
      <c r="CY203" s="390"/>
    </row>
    <row r="204" spans="3:103" s="15" customFormat="1" ht="19.5" thickTop="1" thickBot="1" x14ac:dyDescent="0.3">
      <c r="D204" s="393" t="s">
        <v>255</v>
      </c>
      <c r="E204" s="393"/>
      <c r="F204" s="393" t="s">
        <v>251</v>
      </c>
      <c r="G204" s="394">
        <f>SUM(G196:G203)</f>
        <v>10895.307598443314</v>
      </c>
      <c r="H204" s="394">
        <f>SUM(H196:H203)</f>
        <v>11613.894628354747</v>
      </c>
      <c r="I204" s="394">
        <f t="shared" ref="I204:BD204" si="80">SUM(I196:I203)</f>
        <v>12740.967437411291</v>
      </c>
      <c r="J204" s="394">
        <f t="shared" si="80"/>
        <v>13837.940163720621</v>
      </c>
      <c r="K204" s="394">
        <f t="shared" si="80"/>
        <v>14505.437501214279</v>
      </c>
      <c r="L204" s="394">
        <f t="shared" si="80"/>
        <v>15550.121467936304</v>
      </c>
      <c r="M204" s="394">
        <f t="shared" si="80"/>
        <v>16086.343427828186</v>
      </c>
      <c r="N204" s="394">
        <f t="shared" si="80"/>
        <v>16518.205050761484</v>
      </c>
      <c r="O204" s="394">
        <f t="shared" si="80"/>
        <v>17810.116865373497</v>
      </c>
      <c r="P204" s="394">
        <f t="shared" si="80"/>
        <v>19029.538758715906</v>
      </c>
      <c r="Q204" s="394">
        <f t="shared" si="80"/>
        <v>19876.095254038708</v>
      </c>
      <c r="R204" s="394">
        <f t="shared" si="80"/>
        <v>20402.229930136993</v>
      </c>
      <c r="S204" s="394">
        <f t="shared" si="80"/>
        <v>21039.624710447039</v>
      </c>
      <c r="T204" s="394">
        <f t="shared" si="80"/>
        <v>22548.195498966132</v>
      </c>
      <c r="U204" s="394">
        <f t="shared" si="80"/>
        <v>21891.4530425999</v>
      </c>
      <c r="V204" s="394">
        <f t="shared" si="80"/>
        <v>21649.959525205148</v>
      </c>
      <c r="W204" s="394">
        <f t="shared" si="80"/>
        <v>22086.641802604616</v>
      </c>
      <c r="X204" s="394">
        <f t="shared" si="80"/>
        <v>22480.105633325158</v>
      </c>
      <c r="Y204" s="394">
        <f t="shared" si="80"/>
        <v>22785.790312744932</v>
      </c>
      <c r="Z204" s="394">
        <f t="shared" si="80"/>
        <v>23741.910247098083</v>
      </c>
      <c r="AA204" s="394">
        <f t="shared" si="80"/>
        <v>22613.358404683779</v>
      </c>
      <c r="AB204" s="394">
        <f t="shared" si="80"/>
        <v>22097.505305044262</v>
      </c>
      <c r="AC204" s="394">
        <f t="shared" si="80"/>
        <v>21633.265400039254</v>
      </c>
      <c r="AD204" s="394">
        <f t="shared" si="80"/>
        <v>21912.148058892268</v>
      </c>
      <c r="AE204" s="394">
        <f t="shared" si="80"/>
        <v>22163.573209728365</v>
      </c>
      <c r="AF204" s="394">
        <f t="shared" si="80"/>
        <v>23270.852935319839</v>
      </c>
      <c r="AG204" s="394">
        <f t="shared" si="80"/>
        <v>23995.036876089314</v>
      </c>
      <c r="AH204" s="394">
        <f t="shared" si="80"/>
        <v>24677.142810874466</v>
      </c>
      <c r="AI204" s="394">
        <f t="shared" si="80"/>
        <v>25474.405058447603</v>
      </c>
      <c r="AJ204" s="394">
        <f t="shared" si="80"/>
        <v>25863.419525785455</v>
      </c>
      <c r="AK204" s="394">
        <f t="shared" si="80"/>
        <v>26290.777897184009</v>
      </c>
      <c r="AL204" s="394">
        <f t="shared" si="80"/>
        <v>26890.807480399126</v>
      </c>
      <c r="AM204" s="394">
        <f t="shared" si="80"/>
        <v>26956.56011789645</v>
      </c>
      <c r="AN204" s="394">
        <f t="shared" si="80"/>
        <v>27242.313794193753</v>
      </c>
      <c r="AO204" s="394">
        <f t="shared" si="80"/>
        <v>26753.200043749221</v>
      </c>
      <c r="AP204" s="394">
        <f t="shared" si="80"/>
        <v>27799.299722271084</v>
      </c>
      <c r="AQ204" s="394">
        <f t="shared" si="80"/>
        <v>29072.671902964306</v>
      </c>
      <c r="AR204" s="394">
        <f t="shared" si="80"/>
        <v>29236.295481381545</v>
      </c>
      <c r="AS204" s="394">
        <f t="shared" si="80"/>
        <v>29675.833065029638</v>
      </c>
      <c r="AT204" s="394">
        <f t="shared" si="80"/>
        <v>30187.470020444427</v>
      </c>
      <c r="AU204" s="394">
        <f t="shared" si="80"/>
        <v>30859.829132289949</v>
      </c>
      <c r="AV204" s="394">
        <f t="shared" si="80"/>
        <v>31143.239288514742</v>
      </c>
      <c r="AW204" s="394">
        <f t="shared" si="80"/>
        <v>31267.906612247061</v>
      </c>
      <c r="AX204" s="394">
        <f t="shared" si="80"/>
        <v>31572.132543606698</v>
      </c>
      <c r="AY204" s="394">
        <f t="shared" si="80"/>
        <v>33001.471587159489</v>
      </c>
      <c r="AZ204" s="394">
        <f t="shared" si="80"/>
        <v>33900.978751087081</v>
      </c>
      <c r="BA204" s="394">
        <f t="shared" si="80"/>
        <v>33695.443627102395</v>
      </c>
      <c r="BB204" s="394">
        <f t="shared" si="80"/>
        <v>33401.811294191939</v>
      </c>
      <c r="BC204" s="394">
        <f t="shared" si="80"/>
        <v>33143.64599121864</v>
      </c>
      <c r="BD204" s="394">
        <f t="shared" si="80"/>
        <v>31435.494600323022</v>
      </c>
      <c r="BE204" s="394">
        <f>SUM(BE196:BE203)</f>
        <v>32007.156522046222</v>
      </c>
      <c r="BF204" s="394">
        <f>SUM(BF196:BF203)</f>
        <v>30894.366012765018</v>
      </c>
      <c r="BG204" s="394">
        <f>SUM(BG196:BG203)</f>
        <v>30854.749878407943</v>
      </c>
      <c r="BH204" s="394">
        <f>SUM(BH196:BH203)</f>
        <v>30801.631011799393</v>
      </c>
      <c r="BI204" s="394"/>
      <c r="BJ204" s="394" t="e">
        <f>SUM(BJ196:BJ203)</f>
        <v>#DIV/0!</v>
      </c>
      <c r="BK204" s="10"/>
      <c r="BL204" s="369"/>
      <c r="BM204" s="369"/>
      <c r="BN204" s="370"/>
      <c r="BO204" s="370"/>
      <c r="BP204" s="370"/>
      <c r="BQ204" s="370"/>
      <c r="BR204" s="370"/>
      <c r="BS204" s="370"/>
      <c r="BT204" s="370"/>
      <c r="BV204" s="395" t="s">
        <v>533</v>
      </c>
      <c r="BW204" s="16"/>
      <c r="BX204" s="16"/>
      <c r="BY204" s="16"/>
      <c r="BZ204" s="16"/>
      <c r="CA204" s="16"/>
      <c r="CB204" s="16"/>
      <c r="CF204" s="395" t="s">
        <v>533</v>
      </c>
      <c r="CG204" s="16"/>
      <c r="CH204" s="16"/>
      <c r="CI204" s="16"/>
      <c r="CJ204" s="16"/>
      <c r="CK204" s="16"/>
      <c r="CL204" s="16"/>
      <c r="CQ204" s="235"/>
      <c r="CR204" s="263"/>
      <c r="CS204" s="720">
        <v>2012</v>
      </c>
      <c r="CT204" s="721"/>
      <c r="CU204" s="721"/>
      <c r="CV204" s="721"/>
      <c r="CW204" s="721"/>
      <c r="CX204" s="721"/>
      <c r="CY204" s="722"/>
    </row>
    <row r="205" spans="3:103" ht="13.5" thickBot="1" x14ac:dyDescent="0.25">
      <c r="D205" s="16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E205" s="123"/>
      <c r="BG205" s="123"/>
      <c r="BI205" s="123"/>
      <c r="BL205" s="384" t="s">
        <v>534</v>
      </c>
      <c r="BM205" s="369"/>
      <c r="BN205" s="370"/>
      <c r="BO205" s="370"/>
      <c r="BP205" s="370"/>
      <c r="BQ205" s="370"/>
      <c r="BR205" s="370"/>
      <c r="BS205" s="370"/>
      <c r="BT205" s="370"/>
      <c r="BV205" s="395" t="s">
        <v>535</v>
      </c>
      <c r="BW205" s="395"/>
      <c r="BX205" s="395"/>
      <c r="BY205" s="16"/>
      <c r="BZ205" s="16"/>
      <c r="CA205" s="16"/>
      <c r="CB205" s="16"/>
      <c r="CF205" s="395" t="s">
        <v>536</v>
      </c>
      <c r="CG205" s="395"/>
      <c r="CH205" s="395"/>
      <c r="CI205" s="16"/>
      <c r="CJ205" s="16"/>
      <c r="CK205" s="16"/>
      <c r="CL205" s="16"/>
      <c r="CQ205" s="212" t="s">
        <v>457</v>
      </c>
      <c r="CR205" s="269" t="s">
        <v>458</v>
      </c>
      <c r="CS205" s="270">
        <v>25098.684934028061</v>
      </c>
      <c r="CT205" s="270">
        <v>2472.4652123408296</v>
      </c>
      <c r="CU205" s="270">
        <v>609.48844264323372</v>
      </c>
      <c r="CV205" s="270">
        <v>1902.3969381680674</v>
      </c>
      <c r="CW205" s="270">
        <v>51.934651762682712</v>
      </c>
      <c r="CX205" s="270">
        <v>1152.216877769647</v>
      </c>
      <c r="CY205" s="270">
        <v>31287.187056712522</v>
      </c>
    </row>
    <row r="206" spans="3:103" s="15" customFormat="1" ht="13.5" thickBot="1" x14ac:dyDescent="0.25">
      <c r="C206" s="396" t="s">
        <v>422</v>
      </c>
      <c r="D206" s="397" t="s">
        <v>423</v>
      </c>
      <c r="E206" s="197"/>
      <c r="G206" s="15">
        <v>1960</v>
      </c>
      <c r="H206" s="15">
        <v>1961</v>
      </c>
      <c r="I206" s="15">
        <v>1962</v>
      </c>
      <c r="J206" s="15">
        <v>1963</v>
      </c>
      <c r="K206" s="15">
        <v>1964</v>
      </c>
      <c r="L206" s="15">
        <v>1965</v>
      </c>
      <c r="M206" s="15">
        <v>1966</v>
      </c>
      <c r="N206" s="15">
        <v>1967</v>
      </c>
      <c r="O206" s="15">
        <v>1968</v>
      </c>
      <c r="P206" s="15">
        <v>1969</v>
      </c>
      <c r="Q206" s="15">
        <v>1970</v>
      </c>
      <c r="R206" s="15">
        <v>1971</v>
      </c>
      <c r="S206" s="15">
        <v>1972</v>
      </c>
      <c r="T206" s="15">
        <v>1973</v>
      </c>
      <c r="U206" s="15">
        <v>1974</v>
      </c>
      <c r="V206" s="15">
        <v>1975</v>
      </c>
      <c r="W206" s="15">
        <v>1976</v>
      </c>
      <c r="X206" s="15">
        <v>1977</v>
      </c>
      <c r="Y206" s="15">
        <v>1978</v>
      </c>
      <c r="Z206" s="15">
        <v>1979</v>
      </c>
      <c r="AA206" s="15">
        <v>1980</v>
      </c>
      <c r="AB206" s="15">
        <v>1981</v>
      </c>
      <c r="AC206" s="15">
        <v>1982</v>
      </c>
      <c r="AD206" s="15">
        <v>1983</v>
      </c>
      <c r="AE206" s="15">
        <v>1984</v>
      </c>
      <c r="AF206" s="15">
        <v>1985</v>
      </c>
      <c r="AG206" s="15">
        <v>1986</v>
      </c>
      <c r="AH206" s="15">
        <v>1987</v>
      </c>
      <c r="AI206" s="15">
        <v>1988</v>
      </c>
      <c r="AJ206" s="15">
        <v>1989</v>
      </c>
      <c r="AK206" s="15">
        <v>1990</v>
      </c>
      <c r="AL206" s="15">
        <v>1991</v>
      </c>
      <c r="AM206" s="15">
        <v>1992</v>
      </c>
      <c r="AN206" s="15">
        <v>1993</v>
      </c>
      <c r="AO206" s="15">
        <v>1994</v>
      </c>
      <c r="AP206" s="15">
        <v>1995</v>
      </c>
      <c r="AQ206" s="15">
        <v>1996</v>
      </c>
      <c r="AR206" s="15">
        <v>1997</v>
      </c>
      <c r="AS206" s="15">
        <v>1998</v>
      </c>
      <c r="AT206" s="15">
        <v>1999</v>
      </c>
      <c r="AU206" s="15">
        <v>2000</v>
      </c>
      <c r="AV206" s="15">
        <v>2001</v>
      </c>
      <c r="AW206" s="15">
        <v>2002</v>
      </c>
      <c r="AX206" s="15">
        <v>2003</v>
      </c>
      <c r="AY206" s="15">
        <v>2004</v>
      </c>
      <c r="AZ206" s="15">
        <v>2005</v>
      </c>
      <c r="BA206" s="15">
        <v>2006</v>
      </c>
      <c r="BB206" s="15">
        <v>2007</v>
      </c>
      <c r="BC206" s="15">
        <v>2008</v>
      </c>
      <c r="BD206" s="15">
        <v>2009</v>
      </c>
      <c r="BE206" s="15">
        <v>2010</v>
      </c>
      <c r="BF206" s="15">
        <v>2011</v>
      </c>
      <c r="BG206" s="15">
        <v>2012</v>
      </c>
      <c r="BH206" s="15">
        <v>2013</v>
      </c>
      <c r="BJ206" s="15">
        <v>2015</v>
      </c>
      <c r="BK206" s="10"/>
      <c r="BL206" s="384" t="s">
        <v>537</v>
      </c>
      <c r="BM206" s="369"/>
      <c r="BN206" s="370"/>
      <c r="BO206" s="370"/>
      <c r="BP206" s="370"/>
      <c r="BQ206" s="370"/>
      <c r="BR206" s="370"/>
      <c r="BS206" s="370"/>
      <c r="BT206" s="370"/>
      <c r="CF206" s="10"/>
      <c r="CG206" s="10"/>
      <c r="CH206" s="10"/>
      <c r="CI206" s="10"/>
      <c r="CJ206" s="10"/>
      <c r="CK206" s="10"/>
      <c r="CL206" s="10"/>
      <c r="CQ206" s="212"/>
      <c r="CR206" s="269" t="s">
        <v>463</v>
      </c>
      <c r="CS206" s="270">
        <v>4047.3538549173431</v>
      </c>
      <c r="CT206" s="270">
        <v>234.43968909761946</v>
      </c>
      <c r="CU206" s="270">
        <v>81.649234261074611</v>
      </c>
      <c r="CV206" s="270">
        <v>889.28013835089587</v>
      </c>
      <c r="CW206" s="270">
        <v>0</v>
      </c>
      <c r="CX206" s="270">
        <v>342.87513755686842</v>
      </c>
      <c r="CY206" s="270">
        <v>5595.5980541838017</v>
      </c>
    </row>
    <row r="207" spans="3:103" s="155" customFormat="1" ht="15.75" x14ac:dyDescent="0.25">
      <c r="C207" s="301" t="s">
        <v>422</v>
      </c>
      <c r="D207" s="301" t="s">
        <v>459</v>
      </c>
      <c r="E207" s="314">
        <v>0.45</v>
      </c>
      <c r="F207" s="301" t="s">
        <v>251</v>
      </c>
      <c r="G207" s="398">
        <f>0.45*G216</f>
        <v>644.4</v>
      </c>
      <c r="H207" s="398">
        <f>0.45*H216</f>
        <v>673.2</v>
      </c>
      <c r="I207" s="398">
        <f t="shared" ref="I207:BJ207" si="81">0.45*I216</f>
        <v>713.25</v>
      </c>
      <c r="J207" s="398">
        <f t="shared" si="81"/>
        <v>746.1</v>
      </c>
      <c r="K207" s="398">
        <f t="shared" si="81"/>
        <v>775.80000000000007</v>
      </c>
      <c r="L207" s="398">
        <f t="shared" si="81"/>
        <v>810</v>
      </c>
      <c r="M207" s="398">
        <f t="shared" si="81"/>
        <v>828.45</v>
      </c>
      <c r="N207" s="398">
        <f t="shared" si="81"/>
        <v>833.4</v>
      </c>
      <c r="O207" s="398">
        <f t="shared" si="81"/>
        <v>920.7</v>
      </c>
      <c r="P207" s="398">
        <f t="shared" si="81"/>
        <v>970.2</v>
      </c>
      <c r="Q207" s="398">
        <f t="shared" si="81"/>
        <v>999.45</v>
      </c>
      <c r="R207" s="398">
        <f t="shared" si="81"/>
        <v>1063.3500000000001</v>
      </c>
      <c r="S207" s="398">
        <f t="shared" si="81"/>
        <v>1073.7</v>
      </c>
      <c r="T207" s="398">
        <f t="shared" si="81"/>
        <v>1113.3</v>
      </c>
      <c r="U207" s="398">
        <f t="shared" si="81"/>
        <v>1066.95</v>
      </c>
      <c r="V207" s="398">
        <f t="shared" si="81"/>
        <v>1039.05</v>
      </c>
      <c r="W207" s="398">
        <f t="shared" si="81"/>
        <v>1089</v>
      </c>
      <c r="X207" s="398">
        <f t="shared" si="81"/>
        <v>1098</v>
      </c>
      <c r="Y207" s="398">
        <f t="shared" si="81"/>
        <v>1079.55</v>
      </c>
      <c r="Z207" s="398">
        <f t="shared" si="81"/>
        <v>1124.55</v>
      </c>
      <c r="AA207" s="398">
        <f t="shared" si="81"/>
        <v>1091.25</v>
      </c>
      <c r="AB207" s="398">
        <f t="shared" si="81"/>
        <v>1033.2</v>
      </c>
      <c r="AC207" s="398">
        <f t="shared" si="81"/>
        <v>1023.3000000000001</v>
      </c>
      <c r="AD207" s="398">
        <f t="shared" si="81"/>
        <v>1038.1500000000001</v>
      </c>
      <c r="AE207" s="398">
        <f t="shared" si="81"/>
        <v>1051.2</v>
      </c>
      <c r="AF207" s="398">
        <f t="shared" si="81"/>
        <v>1142.55</v>
      </c>
      <c r="AG207" s="398">
        <f t="shared" si="81"/>
        <v>1174.5</v>
      </c>
      <c r="AH207" s="398">
        <f t="shared" si="81"/>
        <v>1170.9000000000001</v>
      </c>
      <c r="AI207" s="398">
        <f t="shared" si="81"/>
        <v>1181.25</v>
      </c>
      <c r="AJ207" s="398">
        <f t="shared" si="81"/>
        <v>1157.8500000000001</v>
      </c>
      <c r="AK207" s="398">
        <f t="shared" si="81"/>
        <v>1169.55</v>
      </c>
      <c r="AL207" s="398">
        <f t="shared" si="81"/>
        <v>1179.9000000000001</v>
      </c>
      <c r="AM207" s="398">
        <f t="shared" si="81"/>
        <v>1191.6000000000001</v>
      </c>
      <c r="AN207" s="398">
        <f t="shared" si="81"/>
        <v>1138.5</v>
      </c>
      <c r="AO207" s="398">
        <f t="shared" si="81"/>
        <v>991.35</v>
      </c>
      <c r="AP207" s="398">
        <f t="shared" si="81"/>
        <v>1053.9000000000001</v>
      </c>
      <c r="AQ207" s="398">
        <f t="shared" si="81"/>
        <v>1058.4000000000001</v>
      </c>
      <c r="AR207" s="398">
        <f t="shared" si="81"/>
        <v>1061.1000000000001</v>
      </c>
      <c r="AS207" s="398">
        <f t="shared" si="81"/>
        <v>1085.8500000000001</v>
      </c>
      <c r="AT207" s="398">
        <f t="shared" si="81"/>
        <v>1040.8500000000001</v>
      </c>
      <c r="AU207" s="398">
        <f t="shared" si="81"/>
        <v>1082.25</v>
      </c>
      <c r="AV207" s="398">
        <f t="shared" si="81"/>
        <v>1082.25</v>
      </c>
      <c r="AW207" s="398">
        <f t="shared" si="81"/>
        <v>1108.8</v>
      </c>
      <c r="AX207" s="398">
        <f t="shared" si="81"/>
        <v>1135.3500000000001</v>
      </c>
      <c r="AY207" s="398">
        <f t="shared" si="81"/>
        <v>1031.8500000000001</v>
      </c>
      <c r="AZ207" s="398">
        <f t="shared" si="81"/>
        <v>1050.75</v>
      </c>
      <c r="BA207" s="398">
        <f t="shared" si="81"/>
        <v>1091.7</v>
      </c>
      <c r="BB207" s="398">
        <f t="shared" si="81"/>
        <v>1110.6000000000001</v>
      </c>
      <c r="BC207" s="398">
        <f t="shared" si="81"/>
        <v>1001.7</v>
      </c>
      <c r="BD207" s="398">
        <f t="shared" si="81"/>
        <v>1006.65</v>
      </c>
      <c r="BE207" s="398">
        <f t="shared" si="81"/>
        <v>995.1318</v>
      </c>
      <c r="BF207" s="398">
        <f t="shared" si="81"/>
        <v>978.99389999999994</v>
      </c>
      <c r="BG207" s="398">
        <f t="shared" si="81"/>
        <v>1008.9477000000002</v>
      </c>
      <c r="BH207" s="398">
        <f t="shared" si="81"/>
        <v>1040.1786</v>
      </c>
      <c r="BI207" s="398"/>
      <c r="BJ207" s="398">
        <f t="shared" si="81"/>
        <v>0</v>
      </c>
      <c r="BK207" s="155" t="s">
        <v>538</v>
      </c>
      <c r="BL207" s="399" t="s">
        <v>539</v>
      </c>
      <c r="BM207" s="400"/>
      <c r="BN207" s="401"/>
      <c r="BO207" s="401"/>
      <c r="BP207" s="401"/>
      <c r="BQ207" s="401"/>
      <c r="BR207" s="401"/>
      <c r="BS207" s="401"/>
      <c r="BT207" s="401"/>
      <c r="BU207" s="28"/>
      <c r="BV207" s="28"/>
      <c r="BW207" s="28"/>
      <c r="BX207" s="28"/>
      <c r="CF207" s="10" t="s">
        <v>540</v>
      </c>
      <c r="CG207" s="10"/>
      <c r="CH207" s="10"/>
      <c r="CI207" s="10"/>
      <c r="CJ207" s="10"/>
      <c r="CK207" s="10"/>
      <c r="CL207" s="10"/>
      <c r="CQ207" s="212"/>
      <c r="CR207" s="269" t="s">
        <v>466</v>
      </c>
      <c r="CS207" s="270">
        <v>525.5101718170913</v>
      </c>
      <c r="CT207" s="270">
        <v>0</v>
      </c>
      <c r="CU207" s="270">
        <v>0</v>
      </c>
      <c r="CV207" s="402">
        <v>472.51659300563824</v>
      </c>
      <c r="CW207" s="270">
        <v>0</v>
      </c>
      <c r="CX207" s="270">
        <v>0</v>
      </c>
      <c r="CY207" s="270">
        <v>998.02676482272955</v>
      </c>
    </row>
    <row r="208" spans="3:103" s="155" customFormat="1" ht="15.75" x14ac:dyDescent="0.25">
      <c r="C208" s="301" t="s">
        <v>422</v>
      </c>
      <c r="D208" s="301" t="s">
        <v>464</v>
      </c>
      <c r="F208" s="301" t="s">
        <v>251</v>
      </c>
      <c r="G208" s="398">
        <v>0</v>
      </c>
      <c r="H208" s="398">
        <v>0</v>
      </c>
      <c r="I208" s="398">
        <v>0</v>
      </c>
      <c r="J208" s="398">
        <v>0</v>
      </c>
      <c r="K208" s="398">
        <v>0</v>
      </c>
      <c r="L208" s="398">
        <v>0</v>
      </c>
      <c r="M208" s="398">
        <v>0</v>
      </c>
      <c r="N208" s="398">
        <v>0</v>
      </c>
      <c r="O208" s="398">
        <v>0</v>
      </c>
      <c r="P208" s="398">
        <v>0</v>
      </c>
      <c r="Q208" s="398">
        <v>0</v>
      </c>
      <c r="R208" s="398">
        <v>0</v>
      </c>
      <c r="S208" s="398">
        <v>0</v>
      </c>
      <c r="T208" s="398">
        <v>0</v>
      </c>
      <c r="U208" s="398">
        <v>0</v>
      </c>
      <c r="V208" s="398">
        <v>0</v>
      </c>
      <c r="W208" s="398">
        <v>0</v>
      </c>
      <c r="X208" s="398">
        <v>0</v>
      </c>
      <c r="Y208" s="398">
        <v>0</v>
      </c>
      <c r="Z208" s="398">
        <v>0</v>
      </c>
      <c r="AA208" s="398">
        <v>0</v>
      </c>
      <c r="AB208" s="398">
        <v>0</v>
      </c>
      <c r="AC208" s="398">
        <v>0</v>
      </c>
      <c r="AD208" s="398">
        <v>0</v>
      </c>
      <c r="AE208" s="398">
        <v>0</v>
      </c>
      <c r="AF208" s="398">
        <v>0</v>
      </c>
      <c r="AG208" s="398">
        <v>0</v>
      </c>
      <c r="AH208" s="398">
        <v>0</v>
      </c>
      <c r="AI208" s="398">
        <v>0</v>
      </c>
      <c r="AJ208" s="398">
        <v>0</v>
      </c>
      <c r="AK208" s="398">
        <v>0</v>
      </c>
      <c r="AL208" s="398">
        <v>0</v>
      </c>
      <c r="AM208" s="398">
        <v>0</v>
      </c>
      <c r="AN208" s="398">
        <v>0</v>
      </c>
      <c r="AO208" s="398">
        <v>0</v>
      </c>
      <c r="AP208" s="398">
        <v>0</v>
      </c>
      <c r="AQ208" s="398">
        <v>0</v>
      </c>
      <c r="AR208" s="398">
        <v>0</v>
      </c>
      <c r="AS208" s="398">
        <v>0</v>
      </c>
      <c r="AT208" s="398">
        <v>0</v>
      </c>
      <c r="AU208" s="398">
        <v>0</v>
      </c>
      <c r="AV208" s="398">
        <v>0</v>
      </c>
      <c r="AW208" s="398">
        <v>0</v>
      </c>
      <c r="AX208" s="398">
        <v>0</v>
      </c>
      <c r="AY208" s="398">
        <v>0</v>
      </c>
      <c r="AZ208" s="398">
        <v>0</v>
      </c>
      <c r="BA208" s="398">
        <v>0</v>
      </c>
      <c r="BB208" s="398">
        <v>0</v>
      </c>
      <c r="BC208" s="398">
        <v>0</v>
      </c>
      <c r="BD208" s="398">
        <v>0</v>
      </c>
      <c r="BE208" s="398">
        <v>0</v>
      </c>
      <c r="BF208" s="398">
        <v>0</v>
      </c>
      <c r="BG208" s="398">
        <v>0</v>
      </c>
      <c r="BH208" s="398">
        <v>0</v>
      </c>
      <c r="BI208" s="398"/>
      <c r="BJ208" s="398">
        <v>0</v>
      </c>
      <c r="BL208" s="403" t="s">
        <v>541</v>
      </c>
      <c r="BM208" s="404"/>
      <c r="BN208" s="404"/>
      <c r="BO208" s="404"/>
      <c r="BP208" s="404"/>
      <c r="BQ208" s="404"/>
      <c r="BR208" s="404"/>
      <c r="BS208" s="404"/>
      <c r="BT208" s="404"/>
      <c r="BU208" s="28"/>
      <c r="BV208" s="28"/>
      <c r="BW208" s="28"/>
      <c r="BX208" s="28"/>
      <c r="CF208" s="10"/>
      <c r="CG208" s="10"/>
      <c r="CH208" s="10"/>
      <c r="CI208" s="10"/>
      <c r="CJ208" s="10"/>
      <c r="CK208" s="10"/>
      <c r="CL208" s="10"/>
      <c r="CQ208" s="212"/>
      <c r="CR208" s="287" t="s">
        <v>469</v>
      </c>
      <c r="CS208" s="288">
        <v>29671.548960762495</v>
      </c>
      <c r="CT208" s="288">
        <v>2706.9049014384491</v>
      </c>
      <c r="CU208" s="288">
        <v>691.13767690430836</v>
      </c>
      <c r="CV208" s="288">
        <v>3264.1936695246013</v>
      </c>
      <c r="CW208" s="288">
        <v>51.934651762682712</v>
      </c>
      <c r="CX208" s="288">
        <v>1495.0920153265154</v>
      </c>
      <c r="CY208" s="288">
        <v>37880.811875719053</v>
      </c>
    </row>
    <row r="209" spans="3:103" s="155" customFormat="1" ht="15.75" x14ac:dyDescent="0.25">
      <c r="C209" s="301" t="s">
        <v>422</v>
      </c>
      <c r="D209" s="301" t="s">
        <v>467</v>
      </c>
      <c r="E209" s="155">
        <v>0.45</v>
      </c>
      <c r="F209" s="301" t="s">
        <v>251</v>
      </c>
      <c r="G209" s="398">
        <f>0.45*G216</f>
        <v>644.4</v>
      </c>
      <c r="H209" s="398">
        <f>0.45*H216</f>
        <v>673.2</v>
      </c>
      <c r="I209" s="398">
        <f t="shared" ref="I209:BJ209" si="82">0.45*I216</f>
        <v>713.25</v>
      </c>
      <c r="J209" s="398">
        <f t="shared" si="82"/>
        <v>746.1</v>
      </c>
      <c r="K209" s="398">
        <f t="shared" si="82"/>
        <v>775.80000000000007</v>
      </c>
      <c r="L209" s="398">
        <f t="shared" si="82"/>
        <v>810</v>
      </c>
      <c r="M209" s="398">
        <f t="shared" si="82"/>
        <v>828.45</v>
      </c>
      <c r="N209" s="398">
        <f t="shared" si="82"/>
        <v>833.4</v>
      </c>
      <c r="O209" s="398">
        <f t="shared" si="82"/>
        <v>920.7</v>
      </c>
      <c r="P209" s="398">
        <f t="shared" si="82"/>
        <v>970.2</v>
      </c>
      <c r="Q209" s="398">
        <f t="shared" si="82"/>
        <v>999.45</v>
      </c>
      <c r="R209" s="398">
        <f t="shared" si="82"/>
        <v>1063.3500000000001</v>
      </c>
      <c r="S209" s="398">
        <f t="shared" si="82"/>
        <v>1073.7</v>
      </c>
      <c r="T209" s="398">
        <f t="shared" si="82"/>
        <v>1113.3</v>
      </c>
      <c r="U209" s="398">
        <f t="shared" si="82"/>
        <v>1066.95</v>
      </c>
      <c r="V209" s="398">
        <f t="shared" si="82"/>
        <v>1039.05</v>
      </c>
      <c r="W209" s="398">
        <f t="shared" si="82"/>
        <v>1089</v>
      </c>
      <c r="X209" s="398">
        <f t="shared" si="82"/>
        <v>1098</v>
      </c>
      <c r="Y209" s="398">
        <f t="shared" si="82"/>
        <v>1079.55</v>
      </c>
      <c r="Z209" s="398">
        <f t="shared" si="82"/>
        <v>1124.55</v>
      </c>
      <c r="AA209" s="398">
        <f t="shared" si="82"/>
        <v>1091.25</v>
      </c>
      <c r="AB209" s="398">
        <f t="shared" si="82"/>
        <v>1033.2</v>
      </c>
      <c r="AC209" s="398">
        <f t="shared" si="82"/>
        <v>1023.3000000000001</v>
      </c>
      <c r="AD209" s="398">
        <f t="shared" si="82"/>
        <v>1038.1500000000001</v>
      </c>
      <c r="AE209" s="398">
        <f t="shared" si="82"/>
        <v>1051.2</v>
      </c>
      <c r="AF209" s="398">
        <f t="shared" si="82"/>
        <v>1142.55</v>
      </c>
      <c r="AG209" s="398">
        <f t="shared" si="82"/>
        <v>1174.5</v>
      </c>
      <c r="AH209" s="398">
        <f t="shared" si="82"/>
        <v>1170.9000000000001</v>
      </c>
      <c r="AI209" s="398">
        <f t="shared" si="82"/>
        <v>1181.25</v>
      </c>
      <c r="AJ209" s="398">
        <f t="shared" si="82"/>
        <v>1157.8500000000001</v>
      </c>
      <c r="AK209" s="398">
        <f t="shared" si="82"/>
        <v>1169.55</v>
      </c>
      <c r="AL209" s="398">
        <f t="shared" si="82"/>
        <v>1179.9000000000001</v>
      </c>
      <c r="AM209" s="398">
        <f t="shared" si="82"/>
        <v>1191.6000000000001</v>
      </c>
      <c r="AN209" s="398">
        <f t="shared" si="82"/>
        <v>1138.5</v>
      </c>
      <c r="AO209" s="398">
        <f t="shared" si="82"/>
        <v>991.35</v>
      </c>
      <c r="AP209" s="398">
        <f t="shared" si="82"/>
        <v>1053.9000000000001</v>
      </c>
      <c r="AQ209" s="398">
        <f t="shared" si="82"/>
        <v>1058.4000000000001</v>
      </c>
      <c r="AR209" s="398">
        <f t="shared" si="82"/>
        <v>1061.1000000000001</v>
      </c>
      <c r="AS209" s="398">
        <f t="shared" si="82"/>
        <v>1085.8500000000001</v>
      </c>
      <c r="AT209" s="398">
        <f t="shared" si="82"/>
        <v>1040.8500000000001</v>
      </c>
      <c r="AU209" s="398">
        <f t="shared" si="82"/>
        <v>1082.25</v>
      </c>
      <c r="AV209" s="398">
        <f t="shared" si="82"/>
        <v>1082.25</v>
      </c>
      <c r="AW209" s="398">
        <f t="shared" si="82"/>
        <v>1108.8</v>
      </c>
      <c r="AX209" s="398">
        <f t="shared" si="82"/>
        <v>1135.3500000000001</v>
      </c>
      <c r="AY209" s="398">
        <f t="shared" si="82"/>
        <v>1031.8500000000001</v>
      </c>
      <c r="AZ209" s="398">
        <f t="shared" si="82"/>
        <v>1050.75</v>
      </c>
      <c r="BA209" s="398">
        <f t="shared" si="82"/>
        <v>1091.7</v>
      </c>
      <c r="BB209" s="398">
        <f t="shared" si="82"/>
        <v>1110.6000000000001</v>
      </c>
      <c r="BC209" s="398">
        <f t="shared" si="82"/>
        <v>1001.7</v>
      </c>
      <c r="BD209" s="398">
        <f t="shared" si="82"/>
        <v>1006.65</v>
      </c>
      <c r="BE209" s="398">
        <f t="shared" si="82"/>
        <v>995.1318</v>
      </c>
      <c r="BF209" s="398">
        <f t="shared" si="82"/>
        <v>978.99389999999994</v>
      </c>
      <c r="BG209" s="398">
        <f t="shared" si="82"/>
        <v>1008.9477000000002</v>
      </c>
      <c r="BH209" s="398">
        <f t="shared" si="82"/>
        <v>1040.1786</v>
      </c>
      <c r="BI209" s="398"/>
      <c r="BJ209" s="398">
        <f t="shared" si="82"/>
        <v>0</v>
      </c>
      <c r="BK209" s="155" t="s">
        <v>542</v>
      </c>
      <c r="BL209" s="403" t="s">
        <v>543</v>
      </c>
      <c r="BM209" s="404"/>
      <c r="BN209" s="404"/>
      <c r="BO209" s="404"/>
      <c r="BP209" s="404"/>
      <c r="BQ209" s="404"/>
      <c r="BR209" s="404"/>
      <c r="BS209" s="404"/>
      <c r="BT209" s="404"/>
      <c r="BU209" s="28"/>
      <c r="BV209" s="28"/>
      <c r="BW209" s="28"/>
      <c r="BX209" s="28"/>
      <c r="CQ209" s="212"/>
      <c r="CR209" s="287" t="s">
        <v>471</v>
      </c>
      <c r="CS209" s="270">
        <v>0</v>
      </c>
      <c r="CT209" s="270">
        <v>0</v>
      </c>
      <c r="CU209" s="270">
        <v>0</v>
      </c>
      <c r="CV209" s="270">
        <v>6595.4031453160069</v>
      </c>
      <c r="CW209" s="270">
        <v>0</v>
      </c>
      <c r="CX209" s="270">
        <v>0</v>
      </c>
      <c r="CY209" s="270">
        <v>6595.4031453160069</v>
      </c>
    </row>
    <row r="210" spans="3:103" s="155" customFormat="1" ht="16.5" thickBot="1" x14ac:dyDescent="0.3">
      <c r="C210" s="301" t="s">
        <v>422</v>
      </c>
      <c r="D210" s="301" t="s">
        <v>470</v>
      </c>
      <c r="E210" s="405"/>
      <c r="F210" s="301" t="s">
        <v>251</v>
      </c>
      <c r="G210" s="398">
        <v>0</v>
      </c>
      <c r="H210" s="398">
        <v>0</v>
      </c>
      <c r="I210" s="398">
        <v>0</v>
      </c>
      <c r="J210" s="398">
        <v>0</v>
      </c>
      <c r="K210" s="398">
        <v>0</v>
      </c>
      <c r="L210" s="398">
        <v>0</v>
      </c>
      <c r="M210" s="398">
        <v>0</v>
      </c>
      <c r="N210" s="398">
        <v>0</v>
      </c>
      <c r="O210" s="398">
        <v>0</v>
      </c>
      <c r="P210" s="398">
        <v>0</v>
      </c>
      <c r="Q210" s="398">
        <v>0</v>
      </c>
      <c r="R210" s="398">
        <v>0</v>
      </c>
      <c r="S210" s="398">
        <v>0</v>
      </c>
      <c r="T210" s="398">
        <v>0</v>
      </c>
      <c r="U210" s="398">
        <v>0</v>
      </c>
      <c r="V210" s="398">
        <v>0</v>
      </c>
      <c r="W210" s="398">
        <v>0</v>
      </c>
      <c r="X210" s="398">
        <v>0</v>
      </c>
      <c r="Y210" s="398">
        <v>0</v>
      </c>
      <c r="Z210" s="398">
        <v>0</v>
      </c>
      <c r="AA210" s="398">
        <v>0</v>
      </c>
      <c r="AB210" s="398">
        <v>0</v>
      </c>
      <c r="AC210" s="398">
        <v>0</v>
      </c>
      <c r="AD210" s="398">
        <v>0</v>
      </c>
      <c r="AE210" s="398">
        <v>0</v>
      </c>
      <c r="AF210" s="398">
        <v>0</v>
      </c>
      <c r="AG210" s="398">
        <v>0</v>
      </c>
      <c r="AH210" s="398">
        <v>0</v>
      </c>
      <c r="AI210" s="398">
        <v>0</v>
      </c>
      <c r="AJ210" s="398">
        <v>0</v>
      </c>
      <c r="AK210" s="398">
        <v>0</v>
      </c>
      <c r="AL210" s="398">
        <v>0</v>
      </c>
      <c r="AM210" s="398">
        <v>0</v>
      </c>
      <c r="AN210" s="398">
        <v>0</v>
      </c>
      <c r="AO210" s="398">
        <v>0</v>
      </c>
      <c r="AP210" s="398">
        <v>0</v>
      </c>
      <c r="AQ210" s="398">
        <v>0</v>
      </c>
      <c r="AR210" s="398">
        <v>0</v>
      </c>
      <c r="AS210" s="398">
        <v>0</v>
      </c>
      <c r="AT210" s="398">
        <v>0</v>
      </c>
      <c r="AU210" s="398">
        <v>0</v>
      </c>
      <c r="AV210" s="398">
        <v>0</v>
      </c>
      <c r="AW210" s="398">
        <v>0</v>
      </c>
      <c r="AX210" s="398">
        <v>0</v>
      </c>
      <c r="AY210" s="398">
        <v>0</v>
      </c>
      <c r="AZ210" s="398">
        <v>0</v>
      </c>
      <c r="BA210" s="398">
        <v>0</v>
      </c>
      <c r="BB210" s="398">
        <v>0</v>
      </c>
      <c r="BC210" s="398">
        <v>0</v>
      </c>
      <c r="BD210" s="398">
        <v>0</v>
      </c>
      <c r="BE210" s="398">
        <v>0</v>
      </c>
      <c r="BF210" s="398">
        <v>0</v>
      </c>
      <c r="BG210" s="398">
        <v>0</v>
      </c>
      <c r="BH210" s="398">
        <v>0</v>
      </c>
      <c r="BI210" s="398"/>
      <c r="BJ210" s="398">
        <v>0</v>
      </c>
      <c r="BL210" s="384"/>
      <c r="BM210" s="218"/>
      <c r="BN210" s="218"/>
      <c r="BO210" s="218"/>
      <c r="BP210" s="218"/>
      <c r="BQ210" s="218"/>
      <c r="BR210" s="218"/>
      <c r="BS210" s="218"/>
      <c r="BT210" s="218"/>
      <c r="CQ210" s="212"/>
      <c r="CR210" s="296" t="s">
        <v>474</v>
      </c>
      <c r="CS210" s="297">
        <v>29671.548960762495</v>
      </c>
      <c r="CT210" s="297">
        <v>2706.9049014384491</v>
      </c>
      <c r="CU210" s="297">
        <v>691.13767690430836</v>
      </c>
      <c r="CV210" s="297">
        <v>9859.5968148406082</v>
      </c>
      <c r="CW210" s="297">
        <v>51.934651762682712</v>
      </c>
      <c r="CX210" s="297">
        <v>1495.0920153265154</v>
      </c>
      <c r="CY210" s="297">
        <v>44476.215021035059</v>
      </c>
    </row>
    <row r="211" spans="3:103" s="155" customFormat="1" ht="16.5" thickTop="1" x14ac:dyDescent="0.25">
      <c r="C211" s="301" t="s">
        <v>422</v>
      </c>
      <c r="D211" s="301" t="s">
        <v>472</v>
      </c>
      <c r="E211" s="405"/>
      <c r="F211" s="301" t="s">
        <v>251</v>
      </c>
      <c r="G211" s="398">
        <v>0</v>
      </c>
      <c r="H211" s="398">
        <v>0</v>
      </c>
      <c r="I211" s="398">
        <v>0</v>
      </c>
      <c r="J211" s="398">
        <v>0</v>
      </c>
      <c r="K211" s="398">
        <v>0</v>
      </c>
      <c r="L211" s="398">
        <v>0</v>
      </c>
      <c r="M211" s="398">
        <v>0</v>
      </c>
      <c r="N211" s="398">
        <v>0</v>
      </c>
      <c r="O211" s="398">
        <v>0</v>
      </c>
      <c r="P211" s="398">
        <v>0</v>
      </c>
      <c r="Q211" s="398">
        <v>0</v>
      </c>
      <c r="R211" s="398">
        <v>0</v>
      </c>
      <c r="S211" s="398">
        <v>0</v>
      </c>
      <c r="T211" s="398">
        <v>0</v>
      </c>
      <c r="U211" s="398">
        <v>0</v>
      </c>
      <c r="V211" s="398">
        <v>0</v>
      </c>
      <c r="W211" s="398">
        <v>0</v>
      </c>
      <c r="X211" s="398">
        <v>0</v>
      </c>
      <c r="Y211" s="398">
        <v>0</v>
      </c>
      <c r="Z211" s="398">
        <v>0</v>
      </c>
      <c r="AA211" s="398">
        <v>0</v>
      </c>
      <c r="AB211" s="398">
        <v>0</v>
      </c>
      <c r="AC211" s="398">
        <v>0</v>
      </c>
      <c r="AD211" s="398">
        <v>0</v>
      </c>
      <c r="AE211" s="398">
        <v>0</v>
      </c>
      <c r="AF211" s="398">
        <v>0</v>
      </c>
      <c r="AG211" s="398">
        <v>0</v>
      </c>
      <c r="AH211" s="398">
        <v>0</v>
      </c>
      <c r="AI211" s="398">
        <v>0</v>
      </c>
      <c r="AJ211" s="398">
        <v>0</v>
      </c>
      <c r="AK211" s="398">
        <v>0</v>
      </c>
      <c r="AL211" s="398">
        <v>0</v>
      </c>
      <c r="AM211" s="398">
        <v>0</v>
      </c>
      <c r="AN211" s="398">
        <v>0</v>
      </c>
      <c r="AO211" s="398">
        <v>0</v>
      </c>
      <c r="AP211" s="398">
        <v>0</v>
      </c>
      <c r="AQ211" s="398">
        <v>0</v>
      </c>
      <c r="AR211" s="398">
        <v>0</v>
      </c>
      <c r="AS211" s="398">
        <v>0</v>
      </c>
      <c r="AT211" s="398">
        <v>0</v>
      </c>
      <c r="AU211" s="398">
        <v>0</v>
      </c>
      <c r="AV211" s="398">
        <v>0</v>
      </c>
      <c r="AW211" s="398">
        <v>0</v>
      </c>
      <c r="AX211" s="398">
        <v>0</v>
      </c>
      <c r="AY211" s="398">
        <v>0</v>
      </c>
      <c r="AZ211" s="398">
        <v>0</v>
      </c>
      <c r="BA211" s="398">
        <v>0</v>
      </c>
      <c r="BB211" s="398">
        <v>0</v>
      </c>
      <c r="BC211" s="398">
        <v>0</v>
      </c>
      <c r="BD211" s="398">
        <v>0</v>
      </c>
      <c r="BE211" s="398">
        <v>0</v>
      </c>
      <c r="BF211" s="398">
        <v>0</v>
      </c>
      <c r="BG211" s="398">
        <v>0</v>
      </c>
      <c r="BH211" s="398">
        <v>0</v>
      </c>
      <c r="BI211" s="398"/>
      <c r="BJ211" s="398">
        <v>0</v>
      </c>
      <c r="BL211" s="406" t="s">
        <v>544</v>
      </c>
      <c r="BM211" s="218"/>
      <c r="BN211" s="218"/>
      <c r="BO211" s="218"/>
      <c r="BP211" s="218"/>
      <c r="BQ211" s="218"/>
      <c r="BR211" s="218"/>
      <c r="BS211" s="218"/>
      <c r="BT211" s="218"/>
      <c r="CQ211" s="212"/>
      <c r="CR211" s="215"/>
      <c r="CS211" s="303"/>
      <c r="CT211" s="303"/>
      <c r="CU211" s="303"/>
      <c r="CV211" s="303"/>
      <c r="CW211" s="303"/>
      <c r="CX211" s="303"/>
      <c r="CY211" s="303"/>
    </row>
    <row r="212" spans="3:103" s="155" customFormat="1" ht="15.75" x14ac:dyDescent="0.25">
      <c r="C212" s="301" t="s">
        <v>422</v>
      </c>
      <c r="D212" s="301" t="s">
        <v>477</v>
      </c>
      <c r="E212" s="407"/>
      <c r="F212" s="301" t="s">
        <v>251</v>
      </c>
      <c r="G212" s="398">
        <v>0</v>
      </c>
      <c r="H212" s="398">
        <v>0</v>
      </c>
      <c r="I212" s="398">
        <v>0</v>
      </c>
      <c r="J212" s="398">
        <v>0</v>
      </c>
      <c r="K212" s="398">
        <v>0</v>
      </c>
      <c r="L212" s="398">
        <v>0</v>
      </c>
      <c r="M212" s="398">
        <v>0</v>
      </c>
      <c r="N212" s="398">
        <v>0</v>
      </c>
      <c r="O212" s="398">
        <v>0</v>
      </c>
      <c r="P212" s="398">
        <v>0</v>
      </c>
      <c r="Q212" s="398">
        <v>0</v>
      </c>
      <c r="R212" s="398">
        <v>0</v>
      </c>
      <c r="S212" s="398">
        <v>0</v>
      </c>
      <c r="T212" s="398">
        <v>0</v>
      </c>
      <c r="U212" s="398">
        <v>0</v>
      </c>
      <c r="V212" s="398">
        <v>0</v>
      </c>
      <c r="W212" s="398">
        <v>0</v>
      </c>
      <c r="X212" s="398">
        <v>0</v>
      </c>
      <c r="Y212" s="398">
        <v>0</v>
      </c>
      <c r="Z212" s="398">
        <v>0</v>
      </c>
      <c r="AA212" s="398">
        <v>0</v>
      </c>
      <c r="AB212" s="398">
        <v>0</v>
      </c>
      <c r="AC212" s="398">
        <v>0</v>
      </c>
      <c r="AD212" s="398">
        <v>0</v>
      </c>
      <c r="AE212" s="398">
        <v>0</v>
      </c>
      <c r="AF212" s="398">
        <v>0</v>
      </c>
      <c r="AG212" s="398">
        <v>0</v>
      </c>
      <c r="AH212" s="398">
        <v>0</v>
      </c>
      <c r="AI212" s="398">
        <v>0</v>
      </c>
      <c r="AJ212" s="398">
        <v>0</v>
      </c>
      <c r="AK212" s="398">
        <v>0</v>
      </c>
      <c r="AL212" s="398">
        <v>0</v>
      </c>
      <c r="AM212" s="398">
        <v>0</v>
      </c>
      <c r="AN212" s="398">
        <v>0</v>
      </c>
      <c r="AO212" s="398">
        <v>0</v>
      </c>
      <c r="AP212" s="398">
        <v>0</v>
      </c>
      <c r="AQ212" s="398">
        <v>0</v>
      </c>
      <c r="AR212" s="398">
        <v>0</v>
      </c>
      <c r="AS212" s="398">
        <v>0</v>
      </c>
      <c r="AT212" s="398">
        <v>0</v>
      </c>
      <c r="AU212" s="398">
        <v>0</v>
      </c>
      <c r="AV212" s="398">
        <v>0</v>
      </c>
      <c r="AW212" s="398">
        <v>0</v>
      </c>
      <c r="AX212" s="398">
        <v>0</v>
      </c>
      <c r="AY212" s="398">
        <v>0</v>
      </c>
      <c r="AZ212" s="398">
        <v>0</v>
      </c>
      <c r="BA212" s="398">
        <v>0</v>
      </c>
      <c r="BB212" s="398">
        <v>0</v>
      </c>
      <c r="BC212" s="398">
        <v>0</v>
      </c>
      <c r="BD212" s="398">
        <v>0</v>
      </c>
      <c r="BE212" s="398">
        <v>0</v>
      </c>
      <c r="BF212" s="398">
        <v>0</v>
      </c>
      <c r="BG212" s="398">
        <v>0</v>
      </c>
      <c r="BH212" s="398">
        <v>0</v>
      </c>
      <c r="BI212" s="398"/>
      <c r="BJ212" s="398">
        <v>0</v>
      </c>
      <c r="BL212" s="408" t="s">
        <v>545</v>
      </c>
      <c r="BM212" s="218"/>
      <c r="BN212" s="218"/>
      <c r="BO212" s="218"/>
      <c r="BP212" s="218"/>
      <c r="BQ212" s="218"/>
      <c r="BR212" s="218"/>
      <c r="BS212" s="218"/>
      <c r="BT212" s="218"/>
      <c r="CQ212" s="212" t="s">
        <v>487</v>
      </c>
      <c r="CR212" s="269" t="s">
        <v>458</v>
      </c>
      <c r="CS212" s="306">
        <v>7119.7806012669607</v>
      </c>
      <c r="CT212" s="306">
        <v>843.01971890182745</v>
      </c>
      <c r="CU212" s="306">
        <v>13.272335274494448</v>
      </c>
      <c r="CV212" s="306">
        <v>1190.226305516592</v>
      </c>
      <c r="CW212" s="306">
        <v>317.72351891643143</v>
      </c>
      <c r="CX212" s="306">
        <v>116.47656392507074</v>
      </c>
      <c r="CY212" s="306">
        <v>9600.4990438013756</v>
      </c>
    </row>
    <row r="213" spans="3:103" s="155" customFormat="1" ht="15.75" x14ac:dyDescent="0.25">
      <c r="C213" s="301" t="s">
        <v>422</v>
      </c>
      <c r="D213" s="301" t="s">
        <v>480</v>
      </c>
      <c r="E213" s="407">
        <v>0.1</v>
      </c>
      <c r="F213" s="301" t="s">
        <v>251</v>
      </c>
      <c r="G213" s="398">
        <f>0.1*G216</f>
        <v>143.20000000000002</v>
      </c>
      <c r="H213" s="398">
        <f>0.1*H216</f>
        <v>149.6</v>
      </c>
      <c r="I213" s="398">
        <f t="shared" ref="I213:BJ213" si="83">0.1*I216</f>
        <v>158.5</v>
      </c>
      <c r="J213" s="398">
        <f t="shared" si="83"/>
        <v>165.8</v>
      </c>
      <c r="K213" s="398">
        <f t="shared" si="83"/>
        <v>172.4</v>
      </c>
      <c r="L213" s="398">
        <f t="shared" si="83"/>
        <v>180</v>
      </c>
      <c r="M213" s="398">
        <f t="shared" si="83"/>
        <v>184.10000000000002</v>
      </c>
      <c r="N213" s="398">
        <f t="shared" si="83"/>
        <v>185.20000000000002</v>
      </c>
      <c r="O213" s="398">
        <f t="shared" si="83"/>
        <v>204.60000000000002</v>
      </c>
      <c r="P213" s="398">
        <f t="shared" si="83"/>
        <v>215.60000000000002</v>
      </c>
      <c r="Q213" s="398">
        <f t="shared" si="83"/>
        <v>222.10000000000002</v>
      </c>
      <c r="R213" s="398">
        <f t="shared" si="83"/>
        <v>236.3</v>
      </c>
      <c r="S213" s="398">
        <f t="shared" si="83"/>
        <v>238.60000000000002</v>
      </c>
      <c r="T213" s="398">
        <f t="shared" si="83"/>
        <v>247.4</v>
      </c>
      <c r="U213" s="398">
        <f t="shared" si="83"/>
        <v>237.10000000000002</v>
      </c>
      <c r="V213" s="398">
        <f t="shared" si="83"/>
        <v>230.9</v>
      </c>
      <c r="W213" s="398">
        <f t="shared" si="83"/>
        <v>242</v>
      </c>
      <c r="X213" s="398">
        <f t="shared" si="83"/>
        <v>244</v>
      </c>
      <c r="Y213" s="398">
        <f t="shared" si="83"/>
        <v>239.9</v>
      </c>
      <c r="Z213" s="398">
        <f t="shared" si="83"/>
        <v>249.9</v>
      </c>
      <c r="AA213" s="398">
        <f t="shared" si="83"/>
        <v>242.5</v>
      </c>
      <c r="AB213" s="398">
        <f t="shared" si="83"/>
        <v>229.60000000000002</v>
      </c>
      <c r="AC213" s="398">
        <f t="shared" si="83"/>
        <v>227.4</v>
      </c>
      <c r="AD213" s="398">
        <f t="shared" si="83"/>
        <v>230.70000000000002</v>
      </c>
      <c r="AE213" s="398">
        <f t="shared" si="83"/>
        <v>233.60000000000002</v>
      </c>
      <c r="AF213" s="398">
        <f t="shared" si="83"/>
        <v>253.9</v>
      </c>
      <c r="AG213" s="398">
        <f t="shared" si="83"/>
        <v>261</v>
      </c>
      <c r="AH213" s="398">
        <f t="shared" si="83"/>
        <v>260.2</v>
      </c>
      <c r="AI213" s="398">
        <f t="shared" si="83"/>
        <v>262.5</v>
      </c>
      <c r="AJ213" s="398">
        <f t="shared" si="83"/>
        <v>257.3</v>
      </c>
      <c r="AK213" s="398">
        <f t="shared" si="83"/>
        <v>259.90000000000003</v>
      </c>
      <c r="AL213" s="398">
        <f t="shared" si="83"/>
        <v>262.2</v>
      </c>
      <c r="AM213" s="398">
        <f t="shared" si="83"/>
        <v>264.8</v>
      </c>
      <c r="AN213" s="398">
        <f t="shared" si="83"/>
        <v>253</v>
      </c>
      <c r="AO213" s="398">
        <f t="shared" si="83"/>
        <v>220.3</v>
      </c>
      <c r="AP213" s="398">
        <f t="shared" si="83"/>
        <v>234.20000000000002</v>
      </c>
      <c r="AQ213" s="398">
        <f t="shared" si="83"/>
        <v>235.20000000000002</v>
      </c>
      <c r="AR213" s="398">
        <f t="shared" si="83"/>
        <v>235.8</v>
      </c>
      <c r="AS213" s="398">
        <f t="shared" si="83"/>
        <v>241.3</v>
      </c>
      <c r="AT213" s="398">
        <f t="shared" si="83"/>
        <v>231.3</v>
      </c>
      <c r="AU213" s="398">
        <f t="shared" si="83"/>
        <v>240.5</v>
      </c>
      <c r="AV213" s="398">
        <f t="shared" si="83"/>
        <v>240.5</v>
      </c>
      <c r="AW213" s="398">
        <f t="shared" si="83"/>
        <v>246.4</v>
      </c>
      <c r="AX213" s="398">
        <f t="shared" si="83"/>
        <v>252.3</v>
      </c>
      <c r="AY213" s="398">
        <f t="shared" si="83"/>
        <v>229.3</v>
      </c>
      <c r="AZ213" s="398">
        <f t="shared" si="83"/>
        <v>233.5</v>
      </c>
      <c r="BA213" s="398">
        <f t="shared" si="83"/>
        <v>242.60000000000002</v>
      </c>
      <c r="BB213" s="398">
        <f t="shared" si="83"/>
        <v>246.8</v>
      </c>
      <c r="BC213" s="398">
        <f t="shared" si="83"/>
        <v>222.60000000000002</v>
      </c>
      <c r="BD213" s="398">
        <f t="shared" si="83"/>
        <v>223.70000000000002</v>
      </c>
      <c r="BE213" s="398">
        <f t="shared" si="83"/>
        <v>221.1404</v>
      </c>
      <c r="BF213" s="398">
        <f t="shared" si="83"/>
        <v>217.55420000000001</v>
      </c>
      <c r="BG213" s="398">
        <f t="shared" si="83"/>
        <v>224.21060000000003</v>
      </c>
      <c r="BH213" s="398">
        <f t="shared" si="83"/>
        <v>231.1508</v>
      </c>
      <c r="BI213" s="398"/>
      <c r="BJ213" s="398">
        <f t="shared" si="83"/>
        <v>0</v>
      </c>
      <c r="BK213" s="155" t="s">
        <v>546</v>
      </c>
      <c r="BL213" s="408" t="s">
        <v>547</v>
      </c>
      <c r="BM213" s="408"/>
      <c r="BN213" s="408"/>
      <c r="BO213" s="218"/>
      <c r="BP213" s="218"/>
      <c r="BQ213" s="218"/>
      <c r="BR213" s="218"/>
      <c r="BS213" s="218"/>
      <c r="BT213" s="218"/>
      <c r="CQ213" s="212"/>
      <c r="CR213" s="269" t="s">
        <v>463</v>
      </c>
      <c r="CS213" s="306">
        <v>1391.3637479823542</v>
      </c>
      <c r="CT213" s="306">
        <v>88.417349665335294</v>
      </c>
      <c r="CU213" s="306">
        <v>2.5506593852944262</v>
      </c>
      <c r="CV213" s="306">
        <v>294.87783370191875</v>
      </c>
      <c r="CW213" s="306">
        <v>58.266290656833242</v>
      </c>
      <c r="CX213" s="306">
        <v>17.546935483849168</v>
      </c>
      <c r="CY213" s="306">
        <v>1853.022816875585</v>
      </c>
    </row>
    <row r="214" spans="3:103" s="155" customFormat="1" ht="15.75" x14ac:dyDescent="0.25">
      <c r="C214" s="301" t="s">
        <v>422</v>
      </c>
      <c r="D214" s="301" t="s">
        <v>485</v>
      </c>
      <c r="E214" s="407"/>
      <c r="F214" s="301" t="s">
        <v>251</v>
      </c>
      <c r="G214" s="398">
        <v>0</v>
      </c>
      <c r="H214" s="398">
        <v>0</v>
      </c>
      <c r="I214" s="398">
        <v>0</v>
      </c>
      <c r="J214" s="398">
        <v>0</v>
      </c>
      <c r="K214" s="398">
        <v>0</v>
      </c>
      <c r="L214" s="398">
        <v>0</v>
      </c>
      <c r="M214" s="398">
        <v>0</v>
      </c>
      <c r="N214" s="398">
        <v>0</v>
      </c>
      <c r="O214" s="398">
        <v>0</v>
      </c>
      <c r="P214" s="398">
        <v>0</v>
      </c>
      <c r="Q214" s="398">
        <v>0</v>
      </c>
      <c r="R214" s="398">
        <v>0</v>
      </c>
      <c r="S214" s="398">
        <v>0</v>
      </c>
      <c r="T214" s="398">
        <v>0</v>
      </c>
      <c r="U214" s="398">
        <v>0</v>
      </c>
      <c r="V214" s="398">
        <v>0</v>
      </c>
      <c r="W214" s="398">
        <v>0</v>
      </c>
      <c r="X214" s="398">
        <v>0</v>
      </c>
      <c r="Y214" s="398">
        <v>0</v>
      </c>
      <c r="Z214" s="398">
        <v>0</v>
      </c>
      <c r="AA214" s="398">
        <v>0</v>
      </c>
      <c r="AB214" s="398">
        <v>0</v>
      </c>
      <c r="AC214" s="398">
        <v>0</v>
      </c>
      <c r="AD214" s="398">
        <v>0</v>
      </c>
      <c r="AE214" s="398">
        <v>0</v>
      </c>
      <c r="AF214" s="398">
        <v>0</v>
      </c>
      <c r="AG214" s="398">
        <v>0</v>
      </c>
      <c r="AH214" s="398">
        <v>0</v>
      </c>
      <c r="AI214" s="398">
        <v>0</v>
      </c>
      <c r="AJ214" s="398">
        <v>0</v>
      </c>
      <c r="AK214" s="398">
        <v>0</v>
      </c>
      <c r="AL214" s="398">
        <v>0</v>
      </c>
      <c r="AM214" s="398">
        <v>0</v>
      </c>
      <c r="AN214" s="398">
        <v>0</v>
      </c>
      <c r="AO214" s="398">
        <v>0</v>
      </c>
      <c r="AP214" s="398">
        <v>0</v>
      </c>
      <c r="AQ214" s="398">
        <v>0</v>
      </c>
      <c r="AR214" s="398">
        <v>0</v>
      </c>
      <c r="AS214" s="398">
        <v>0</v>
      </c>
      <c r="AT214" s="398">
        <v>0</v>
      </c>
      <c r="AU214" s="398">
        <v>0</v>
      </c>
      <c r="AV214" s="398">
        <v>0</v>
      </c>
      <c r="AW214" s="398">
        <v>0</v>
      </c>
      <c r="AX214" s="398">
        <v>0</v>
      </c>
      <c r="AY214" s="398">
        <v>0</v>
      </c>
      <c r="AZ214" s="398">
        <v>0</v>
      </c>
      <c r="BA214" s="398">
        <v>0</v>
      </c>
      <c r="BB214" s="398">
        <v>0</v>
      </c>
      <c r="BC214" s="398">
        <v>0</v>
      </c>
      <c r="BD214" s="398">
        <v>0</v>
      </c>
      <c r="BE214" s="398">
        <v>0</v>
      </c>
      <c r="BF214" s="398">
        <v>0</v>
      </c>
      <c r="BG214" s="398">
        <v>0</v>
      </c>
      <c r="BH214" s="398">
        <v>0</v>
      </c>
      <c r="BI214" s="398"/>
      <c r="BJ214" s="398">
        <v>0</v>
      </c>
      <c r="BL214" s="10"/>
      <c r="BM214" s="10"/>
      <c r="BN214" s="10"/>
      <c r="BO214" s="10"/>
      <c r="BP214" s="10"/>
      <c r="BQ214" s="10"/>
      <c r="BR214" s="10"/>
      <c r="BS214" s="10"/>
      <c r="BT214" s="10"/>
      <c r="CQ214" s="212"/>
      <c r="CR214" s="269" t="s">
        <v>466</v>
      </c>
      <c r="CS214" s="306">
        <v>792.62064087957617</v>
      </c>
      <c r="CT214" s="306">
        <v>35.978349102782872</v>
      </c>
      <c r="CU214" s="306">
        <v>0.1219792088414143</v>
      </c>
      <c r="CV214" s="306">
        <v>1112.9815973402569</v>
      </c>
      <c r="CW214" s="306">
        <v>24.851692005227864</v>
      </c>
      <c r="CX214" s="306">
        <v>1.0341754424093574</v>
      </c>
      <c r="CY214" s="306">
        <v>1967.5884339790946</v>
      </c>
    </row>
    <row r="215" spans="3:103" s="393" customFormat="1" x14ac:dyDescent="0.2">
      <c r="D215" s="393" t="s">
        <v>255</v>
      </c>
      <c r="F215" s="393" t="s">
        <v>251</v>
      </c>
      <c r="G215" s="394">
        <f t="shared" ref="G215:AL215" si="84">SUM(G$207:G$214)</f>
        <v>1432</v>
      </c>
      <c r="H215" s="394">
        <f t="shared" si="84"/>
        <v>1496</v>
      </c>
      <c r="I215" s="394">
        <f t="shared" si="84"/>
        <v>1585</v>
      </c>
      <c r="J215" s="394">
        <f t="shared" si="84"/>
        <v>1658</v>
      </c>
      <c r="K215" s="394">
        <f t="shared" si="84"/>
        <v>1724.0000000000002</v>
      </c>
      <c r="L215" s="394">
        <f t="shared" si="84"/>
        <v>1800</v>
      </c>
      <c r="M215" s="394">
        <f t="shared" si="84"/>
        <v>1841</v>
      </c>
      <c r="N215" s="394">
        <f t="shared" si="84"/>
        <v>1852</v>
      </c>
      <c r="O215" s="394">
        <f t="shared" si="84"/>
        <v>2046</v>
      </c>
      <c r="P215" s="394">
        <f t="shared" si="84"/>
        <v>2156</v>
      </c>
      <c r="Q215" s="394">
        <f t="shared" si="84"/>
        <v>2221</v>
      </c>
      <c r="R215" s="394">
        <f t="shared" si="84"/>
        <v>2363.0000000000005</v>
      </c>
      <c r="S215" s="394">
        <f t="shared" si="84"/>
        <v>2386</v>
      </c>
      <c r="T215" s="394">
        <f t="shared" si="84"/>
        <v>2474</v>
      </c>
      <c r="U215" s="394">
        <f t="shared" si="84"/>
        <v>2371</v>
      </c>
      <c r="V215" s="394">
        <f t="shared" si="84"/>
        <v>2309</v>
      </c>
      <c r="W215" s="394">
        <f t="shared" si="84"/>
        <v>2420</v>
      </c>
      <c r="X215" s="394">
        <f t="shared" si="84"/>
        <v>2440</v>
      </c>
      <c r="Y215" s="394">
        <f t="shared" si="84"/>
        <v>2399</v>
      </c>
      <c r="Z215" s="394">
        <f t="shared" si="84"/>
        <v>2499</v>
      </c>
      <c r="AA215" s="394">
        <f t="shared" si="84"/>
        <v>2425</v>
      </c>
      <c r="AB215" s="394">
        <f t="shared" si="84"/>
        <v>2296</v>
      </c>
      <c r="AC215" s="394">
        <f t="shared" si="84"/>
        <v>2274</v>
      </c>
      <c r="AD215" s="394">
        <f t="shared" si="84"/>
        <v>2307</v>
      </c>
      <c r="AE215" s="394">
        <f t="shared" si="84"/>
        <v>2336</v>
      </c>
      <c r="AF215" s="394">
        <f t="shared" si="84"/>
        <v>2539</v>
      </c>
      <c r="AG215" s="394">
        <f t="shared" si="84"/>
        <v>2610</v>
      </c>
      <c r="AH215" s="394">
        <f t="shared" si="84"/>
        <v>2602</v>
      </c>
      <c r="AI215" s="394">
        <f t="shared" si="84"/>
        <v>2625</v>
      </c>
      <c r="AJ215" s="394">
        <f t="shared" si="84"/>
        <v>2573.0000000000005</v>
      </c>
      <c r="AK215" s="394">
        <f t="shared" si="84"/>
        <v>2599</v>
      </c>
      <c r="AL215" s="394">
        <f t="shared" si="84"/>
        <v>2622</v>
      </c>
      <c r="AM215" s="394">
        <f t="shared" ref="AM215:BH215" si="85">SUM(AM$207:AM$214)</f>
        <v>2648.0000000000005</v>
      </c>
      <c r="AN215" s="394">
        <f t="shared" si="85"/>
        <v>2530</v>
      </c>
      <c r="AO215" s="394">
        <f t="shared" si="85"/>
        <v>2203</v>
      </c>
      <c r="AP215" s="394">
        <f t="shared" si="85"/>
        <v>2342</v>
      </c>
      <c r="AQ215" s="394">
        <f t="shared" si="85"/>
        <v>2352</v>
      </c>
      <c r="AR215" s="394">
        <f t="shared" si="85"/>
        <v>2358.0000000000005</v>
      </c>
      <c r="AS215" s="394">
        <f t="shared" si="85"/>
        <v>2413.0000000000005</v>
      </c>
      <c r="AT215" s="394">
        <f t="shared" si="85"/>
        <v>2313.0000000000005</v>
      </c>
      <c r="AU215" s="394">
        <f t="shared" si="85"/>
        <v>2405</v>
      </c>
      <c r="AV215" s="394">
        <f t="shared" si="85"/>
        <v>2405</v>
      </c>
      <c r="AW215" s="394">
        <f t="shared" si="85"/>
        <v>2464</v>
      </c>
      <c r="AX215" s="394">
        <f t="shared" si="85"/>
        <v>2523.0000000000005</v>
      </c>
      <c r="AY215" s="394">
        <f t="shared" si="85"/>
        <v>2293.0000000000005</v>
      </c>
      <c r="AZ215" s="394">
        <f t="shared" si="85"/>
        <v>2335</v>
      </c>
      <c r="BA215" s="394">
        <f t="shared" si="85"/>
        <v>2426</v>
      </c>
      <c r="BB215" s="394">
        <f t="shared" si="85"/>
        <v>2468.0000000000005</v>
      </c>
      <c r="BC215" s="394">
        <f t="shared" si="85"/>
        <v>2226</v>
      </c>
      <c r="BD215" s="394">
        <f t="shared" si="85"/>
        <v>2237</v>
      </c>
      <c r="BE215" s="394">
        <f t="shared" si="85"/>
        <v>2211.404</v>
      </c>
      <c r="BF215" s="394">
        <f t="shared" si="85"/>
        <v>2175.5419999999999</v>
      </c>
      <c r="BG215" s="394">
        <f t="shared" si="85"/>
        <v>2242.1060000000002</v>
      </c>
      <c r="BH215" s="394">
        <f t="shared" si="85"/>
        <v>2311.5079999999998</v>
      </c>
      <c r="BI215" s="394"/>
      <c r="BJ215" s="394">
        <f>SUM(BJ$207:BJ$214)</f>
        <v>0</v>
      </c>
      <c r="BK215" s="155"/>
      <c r="CQ215" s="212"/>
      <c r="CR215" s="287" t="s">
        <v>469</v>
      </c>
      <c r="CS215" s="311">
        <v>9303.7649901288914</v>
      </c>
      <c r="CT215" s="311">
        <v>967.41541766994567</v>
      </c>
      <c r="CU215" s="311">
        <v>15.94497386863029</v>
      </c>
      <c r="CV215" s="311">
        <v>2598.0857365587676</v>
      </c>
      <c r="CW215" s="311">
        <v>400.84150157849251</v>
      </c>
      <c r="CX215" s="311">
        <v>135.05767485132927</v>
      </c>
      <c r="CY215" s="311">
        <v>13421.110294656057</v>
      </c>
    </row>
    <row r="216" spans="3:103" s="393" customFormat="1" x14ac:dyDescent="0.2">
      <c r="D216" s="393" t="s">
        <v>548</v>
      </c>
      <c r="F216" s="393" t="s">
        <v>251</v>
      </c>
      <c r="G216" s="394">
        <f t="shared" ref="G216:BD216" si="86">G145</f>
        <v>1432</v>
      </c>
      <c r="H216" s="394">
        <f t="shared" si="86"/>
        <v>1496</v>
      </c>
      <c r="I216" s="394">
        <f t="shared" si="86"/>
        <v>1585</v>
      </c>
      <c r="J216" s="394">
        <f t="shared" si="86"/>
        <v>1658</v>
      </c>
      <c r="K216" s="394">
        <f t="shared" si="86"/>
        <v>1724</v>
      </c>
      <c r="L216" s="394">
        <f t="shared" si="86"/>
        <v>1800</v>
      </c>
      <c r="M216" s="394">
        <f t="shared" si="86"/>
        <v>1841</v>
      </c>
      <c r="N216" s="394">
        <f t="shared" si="86"/>
        <v>1852</v>
      </c>
      <c r="O216" s="394">
        <f t="shared" si="86"/>
        <v>2046</v>
      </c>
      <c r="P216" s="394">
        <f t="shared" si="86"/>
        <v>2156</v>
      </c>
      <c r="Q216" s="394">
        <f t="shared" si="86"/>
        <v>2221</v>
      </c>
      <c r="R216" s="394">
        <f t="shared" si="86"/>
        <v>2363</v>
      </c>
      <c r="S216" s="394">
        <f t="shared" si="86"/>
        <v>2386</v>
      </c>
      <c r="T216" s="394">
        <f t="shared" si="86"/>
        <v>2474</v>
      </c>
      <c r="U216" s="394">
        <f t="shared" si="86"/>
        <v>2371</v>
      </c>
      <c r="V216" s="394">
        <f t="shared" si="86"/>
        <v>2309</v>
      </c>
      <c r="W216" s="394">
        <f t="shared" si="86"/>
        <v>2420</v>
      </c>
      <c r="X216" s="394">
        <f t="shared" si="86"/>
        <v>2440</v>
      </c>
      <c r="Y216" s="394">
        <f t="shared" si="86"/>
        <v>2399</v>
      </c>
      <c r="Z216" s="394">
        <f t="shared" si="86"/>
        <v>2499</v>
      </c>
      <c r="AA216" s="394">
        <f t="shared" si="86"/>
        <v>2425</v>
      </c>
      <c r="AB216" s="394">
        <f t="shared" si="86"/>
        <v>2296</v>
      </c>
      <c r="AC216" s="394">
        <f t="shared" si="86"/>
        <v>2274</v>
      </c>
      <c r="AD216" s="394">
        <f t="shared" si="86"/>
        <v>2307</v>
      </c>
      <c r="AE216" s="394">
        <f t="shared" si="86"/>
        <v>2336</v>
      </c>
      <c r="AF216" s="394">
        <f t="shared" si="86"/>
        <v>2539</v>
      </c>
      <c r="AG216" s="394">
        <f t="shared" si="86"/>
        <v>2610</v>
      </c>
      <c r="AH216" s="394">
        <f t="shared" si="86"/>
        <v>2602</v>
      </c>
      <c r="AI216" s="394">
        <f t="shared" si="86"/>
        <v>2625</v>
      </c>
      <c r="AJ216" s="394">
        <f t="shared" si="86"/>
        <v>2573</v>
      </c>
      <c r="AK216" s="394">
        <f t="shared" si="86"/>
        <v>2599</v>
      </c>
      <c r="AL216" s="394">
        <f t="shared" si="86"/>
        <v>2622</v>
      </c>
      <c r="AM216" s="394">
        <f t="shared" si="86"/>
        <v>2648</v>
      </c>
      <c r="AN216" s="394">
        <f t="shared" si="86"/>
        <v>2530</v>
      </c>
      <c r="AO216" s="394">
        <f t="shared" si="86"/>
        <v>2203</v>
      </c>
      <c r="AP216" s="394">
        <f t="shared" si="86"/>
        <v>2342</v>
      </c>
      <c r="AQ216" s="394">
        <f t="shared" si="86"/>
        <v>2352</v>
      </c>
      <c r="AR216" s="394">
        <f t="shared" si="86"/>
        <v>2358</v>
      </c>
      <c r="AS216" s="394">
        <f t="shared" si="86"/>
        <v>2413</v>
      </c>
      <c r="AT216" s="394">
        <f t="shared" si="86"/>
        <v>2313</v>
      </c>
      <c r="AU216" s="394">
        <f t="shared" si="86"/>
        <v>2405</v>
      </c>
      <c r="AV216" s="394">
        <f t="shared" si="86"/>
        <v>2405</v>
      </c>
      <c r="AW216" s="394">
        <f t="shared" si="86"/>
        <v>2464</v>
      </c>
      <c r="AX216" s="394">
        <f t="shared" si="86"/>
        <v>2523</v>
      </c>
      <c r="AY216" s="394">
        <f t="shared" si="86"/>
        <v>2293</v>
      </c>
      <c r="AZ216" s="394">
        <f t="shared" si="86"/>
        <v>2335</v>
      </c>
      <c r="BA216" s="394">
        <f t="shared" si="86"/>
        <v>2426</v>
      </c>
      <c r="BB216" s="394">
        <f t="shared" si="86"/>
        <v>2468</v>
      </c>
      <c r="BC216" s="394">
        <f t="shared" si="86"/>
        <v>2226</v>
      </c>
      <c r="BD216" s="394">
        <f t="shared" si="86"/>
        <v>2237</v>
      </c>
      <c r="BE216" s="394">
        <f>BE145</f>
        <v>2211.404</v>
      </c>
      <c r="BF216" s="394">
        <f>BF145</f>
        <v>2175.5419999999999</v>
      </c>
      <c r="BG216" s="394">
        <f>BG145</f>
        <v>2242.1060000000002</v>
      </c>
      <c r="BH216" s="394">
        <f>BH145</f>
        <v>2311.5079999999998</v>
      </c>
      <c r="BI216" s="394"/>
      <c r="BJ216" s="394">
        <f>BJ145</f>
        <v>0</v>
      </c>
      <c r="BK216" s="155"/>
      <c r="CQ216" s="212"/>
      <c r="CR216" s="269" t="s">
        <v>493</v>
      </c>
      <c r="CS216" s="306">
        <v>0</v>
      </c>
      <c r="CT216" s="306">
        <v>0</v>
      </c>
      <c r="CU216" s="306">
        <v>0</v>
      </c>
      <c r="CV216" s="306">
        <v>505.110555517526</v>
      </c>
      <c r="CW216" s="306">
        <v>0</v>
      </c>
      <c r="CX216" s="306">
        <v>0</v>
      </c>
      <c r="CY216" s="306">
        <v>505.110555517526</v>
      </c>
    </row>
    <row r="217" spans="3:103" s="155" customFormat="1" ht="13.5" thickBot="1" x14ac:dyDescent="0.25"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  <c r="AC217" s="156"/>
      <c r="AD217" s="156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E217" s="156"/>
      <c r="BG217" s="156"/>
      <c r="BI217" s="156"/>
      <c r="CQ217" s="212"/>
      <c r="CR217" s="269" t="s">
        <v>494</v>
      </c>
      <c r="CS217" s="306">
        <v>32.024365116804191</v>
      </c>
      <c r="CT217" s="306">
        <v>0</v>
      </c>
      <c r="CU217" s="306">
        <v>0</v>
      </c>
      <c r="CV217" s="306">
        <v>740.02747660576165</v>
      </c>
      <c r="CW217" s="306">
        <v>4.9226421830817949E-2</v>
      </c>
      <c r="CX217" s="306">
        <v>0</v>
      </c>
      <c r="CY217" s="306">
        <v>772.10106814439666</v>
      </c>
    </row>
    <row r="218" spans="3:103" s="393" customFormat="1" ht="27.75" customHeight="1" thickBot="1" x14ac:dyDescent="0.25">
      <c r="C218" s="396" t="s">
        <v>424</v>
      </c>
      <c r="D218" s="409" t="s">
        <v>425</v>
      </c>
      <c r="E218" s="410"/>
      <c r="G218" s="393">
        <v>1960</v>
      </c>
      <c r="H218" s="393">
        <v>1961</v>
      </c>
      <c r="I218" s="393">
        <v>1962</v>
      </c>
      <c r="J218" s="393">
        <v>1963</v>
      </c>
      <c r="K218" s="393">
        <v>1964</v>
      </c>
      <c r="L218" s="393">
        <v>1965</v>
      </c>
      <c r="M218" s="393">
        <v>1966</v>
      </c>
      <c r="N218" s="393">
        <v>1967</v>
      </c>
      <c r="O218" s="393">
        <v>1968</v>
      </c>
      <c r="P218" s="393">
        <v>1969</v>
      </c>
      <c r="Q218" s="393">
        <v>1970</v>
      </c>
      <c r="R218" s="393">
        <v>1971</v>
      </c>
      <c r="S218" s="393">
        <v>1972</v>
      </c>
      <c r="T218" s="393">
        <v>1973</v>
      </c>
      <c r="U218" s="393">
        <v>1974</v>
      </c>
      <c r="V218" s="393">
        <v>1975</v>
      </c>
      <c r="W218" s="393">
        <v>1976</v>
      </c>
      <c r="X218" s="393">
        <v>1977</v>
      </c>
      <c r="Y218" s="393">
        <v>1978</v>
      </c>
      <c r="Z218" s="393">
        <v>1979</v>
      </c>
      <c r="AA218" s="393">
        <v>1980</v>
      </c>
      <c r="AB218" s="393">
        <v>1981</v>
      </c>
      <c r="AC218" s="393">
        <v>1982</v>
      </c>
      <c r="AD218" s="393">
        <v>1983</v>
      </c>
      <c r="AE218" s="393">
        <v>1984</v>
      </c>
      <c r="AF218" s="393">
        <v>1985</v>
      </c>
      <c r="AG218" s="393">
        <v>1986</v>
      </c>
      <c r="AH218" s="393">
        <v>1987</v>
      </c>
      <c r="AI218" s="393">
        <v>1988</v>
      </c>
      <c r="AJ218" s="393">
        <v>1989</v>
      </c>
      <c r="AK218" s="393">
        <v>1990</v>
      </c>
      <c r="AL218" s="393">
        <v>1991</v>
      </c>
      <c r="AM218" s="393">
        <v>1992</v>
      </c>
      <c r="AN218" s="393">
        <v>1993</v>
      </c>
      <c r="AO218" s="393">
        <v>1994</v>
      </c>
      <c r="AP218" s="393">
        <v>1995</v>
      </c>
      <c r="AQ218" s="393">
        <v>1996</v>
      </c>
      <c r="AR218" s="393">
        <v>1997</v>
      </c>
      <c r="AS218" s="393">
        <v>1998</v>
      </c>
      <c r="AT218" s="393">
        <v>1999</v>
      </c>
      <c r="AU218" s="393">
        <v>2000</v>
      </c>
      <c r="AV218" s="393">
        <v>2001</v>
      </c>
      <c r="AW218" s="393">
        <v>2002</v>
      </c>
      <c r="AX218" s="393">
        <v>2003</v>
      </c>
      <c r="AY218" s="393">
        <v>2004</v>
      </c>
      <c r="AZ218" s="393">
        <v>2005</v>
      </c>
      <c r="BA218" s="393">
        <v>2006</v>
      </c>
      <c r="BB218" s="393">
        <v>2007</v>
      </c>
      <c r="BC218" s="393">
        <v>2008</v>
      </c>
      <c r="BD218" s="393">
        <v>2009</v>
      </c>
      <c r="BE218" s="393">
        <v>2010</v>
      </c>
      <c r="BF218" s="393">
        <v>2011</v>
      </c>
      <c r="BG218" s="393">
        <v>2012</v>
      </c>
      <c r="BH218" s="393">
        <v>2013</v>
      </c>
      <c r="BJ218" s="393">
        <v>2015</v>
      </c>
      <c r="BK218" s="155"/>
      <c r="CQ218" s="212"/>
      <c r="CR218" s="269" t="s">
        <v>495</v>
      </c>
      <c r="CS218" s="306">
        <v>0</v>
      </c>
      <c r="CT218" s="306">
        <v>0</v>
      </c>
      <c r="CU218" s="306">
        <v>0</v>
      </c>
      <c r="CV218" s="306">
        <v>3400.9966209967165</v>
      </c>
      <c r="CW218" s="306">
        <v>0</v>
      </c>
      <c r="CX218" s="306">
        <v>0</v>
      </c>
      <c r="CY218" s="306">
        <v>3400.9966209967165</v>
      </c>
    </row>
    <row r="219" spans="3:103" s="155" customFormat="1" ht="15.75" x14ac:dyDescent="0.25">
      <c r="C219" s="301" t="s">
        <v>424</v>
      </c>
      <c r="D219" s="301" t="s">
        <v>459</v>
      </c>
      <c r="E219" s="314">
        <v>0.45</v>
      </c>
      <c r="F219" s="301" t="s">
        <v>251</v>
      </c>
      <c r="G219" s="398">
        <f>0.45*G228</f>
        <v>2102.4</v>
      </c>
      <c r="H219" s="398">
        <f t="shared" ref="H219:BJ219" si="87">0.45*H228</f>
        <v>2168.1</v>
      </c>
      <c r="I219" s="398">
        <f t="shared" si="87"/>
        <v>2218.0500000000002</v>
      </c>
      <c r="J219" s="398">
        <f t="shared" si="87"/>
        <v>2329.65</v>
      </c>
      <c r="K219" s="398">
        <f t="shared" si="87"/>
        <v>2552.85</v>
      </c>
      <c r="L219" s="398">
        <f t="shared" si="87"/>
        <v>2697.3</v>
      </c>
      <c r="M219" s="398">
        <f t="shared" si="87"/>
        <v>2713.05</v>
      </c>
      <c r="N219" s="398">
        <f t="shared" si="87"/>
        <v>2734.2000000000003</v>
      </c>
      <c r="O219" s="398">
        <f t="shared" si="87"/>
        <v>2989.35</v>
      </c>
      <c r="P219" s="398">
        <f t="shared" si="87"/>
        <v>3157.65</v>
      </c>
      <c r="Q219" s="398">
        <f t="shared" si="87"/>
        <v>3238.2000000000003</v>
      </c>
      <c r="R219" s="398">
        <f t="shared" si="87"/>
        <v>3216.15</v>
      </c>
      <c r="S219" s="398">
        <f t="shared" si="87"/>
        <v>3201.75</v>
      </c>
      <c r="T219" s="398">
        <f t="shared" si="87"/>
        <v>3531.6</v>
      </c>
      <c r="U219" s="398">
        <f t="shared" si="87"/>
        <v>3361.9500000000003</v>
      </c>
      <c r="V219" s="398">
        <f t="shared" si="87"/>
        <v>3285.4500000000003</v>
      </c>
      <c r="W219" s="398">
        <f t="shared" si="87"/>
        <v>3532.9500000000003</v>
      </c>
      <c r="X219" s="398">
        <f t="shared" si="87"/>
        <v>3560.4</v>
      </c>
      <c r="Y219" s="398">
        <f t="shared" si="87"/>
        <v>3614.4</v>
      </c>
      <c r="Z219" s="398">
        <f t="shared" si="87"/>
        <v>3727.8</v>
      </c>
      <c r="AA219" s="398">
        <f t="shared" si="87"/>
        <v>3377.7000000000003</v>
      </c>
      <c r="AB219" s="398">
        <f t="shared" si="87"/>
        <v>3249.9</v>
      </c>
      <c r="AC219" s="398">
        <f t="shared" si="87"/>
        <v>3094.65</v>
      </c>
      <c r="AD219" s="398">
        <f t="shared" si="87"/>
        <v>3078</v>
      </c>
      <c r="AE219" s="398">
        <f t="shared" si="87"/>
        <v>3154.9500000000003</v>
      </c>
      <c r="AF219" s="398">
        <f t="shared" si="87"/>
        <v>3214.8</v>
      </c>
      <c r="AG219" s="398">
        <f t="shared" si="87"/>
        <v>3319.65</v>
      </c>
      <c r="AH219" s="398">
        <f t="shared" si="87"/>
        <v>3460.5</v>
      </c>
      <c r="AI219" s="398">
        <f t="shared" si="87"/>
        <v>3614.85</v>
      </c>
      <c r="AJ219" s="398">
        <f t="shared" si="87"/>
        <v>3847.5</v>
      </c>
      <c r="AK219" s="398">
        <f t="shared" si="87"/>
        <v>3994.65</v>
      </c>
      <c r="AL219" s="398">
        <f t="shared" si="87"/>
        <v>3952.8</v>
      </c>
      <c r="AM219" s="398">
        <f t="shared" si="87"/>
        <v>3789.9</v>
      </c>
      <c r="AN219" s="398">
        <f t="shared" si="87"/>
        <v>3931.65</v>
      </c>
      <c r="AO219" s="398">
        <f t="shared" si="87"/>
        <v>3844.35</v>
      </c>
      <c r="AP219" s="398">
        <f t="shared" si="87"/>
        <v>4105.8</v>
      </c>
      <c r="AQ219" s="398">
        <f t="shared" si="87"/>
        <v>4333.95</v>
      </c>
      <c r="AR219" s="398">
        <f t="shared" si="87"/>
        <v>4358.7</v>
      </c>
      <c r="AS219" s="398">
        <f t="shared" si="87"/>
        <v>4372.2</v>
      </c>
      <c r="AT219" s="398">
        <f t="shared" si="87"/>
        <v>4522.5</v>
      </c>
      <c r="AU219" s="398">
        <f t="shared" si="87"/>
        <v>4644.9000000000005</v>
      </c>
      <c r="AV219" s="398">
        <f t="shared" si="87"/>
        <v>4545.9000000000005</v>
      </c>
      <c r="AW219" s="398">
        <f t="shared" si="87"/>
        <v>4582.3500000000004</v>
      </c>
      <c r="AX219" s="398">
        <f t="shared" si="87"/>
        <v>4442.4000000000005</v>
      </c>
      <c r="AY219" s="398">
        <f t="shared" si="87"/>
        <v>4313.7</v>
      </c>
      <c r="AZ219" s="398">
        <f t="shared" si="87"/>
        <v>4490.55</v>
      </c>
      <c r="BA219" s="398">
        <f t="shared" si="87"/>
        <v>4446.9000000000005</v>
      </c>
      <c r="BB219" s="398">
        <f t="shared" si="87"/>
        <v>4365.45</v>
      </c>
      <c r="BC219" s="398">
        <f t="shared" si="87"/>
        <v>4418.1000000000004</v>
      </c>
      <c r="BD219" s="398">
        <f t="shared" si="87"/>
        <v>3859.2000000000003</v>
      </c>
      <c r="BE219" s="398">
        <f t="shared" si="87"/>
        <v>4050.1097999999997</v>
      </c>
      <c r="BF219" s="398">
        <f t="shared" si="87"/>
        <v>3965.8211999999999</v>
      </c>
      <c r="BG219" s="398">
        <f t="shared" si="87"/>
        <v>3804.1713</v>
      </c>
      <c r="BH219" s="398">
        <f t="shared" si="87"/>
        <v>3785.5953</v>
      </c>
      <c r="BI219" s="398"/>
      <c r="BJ219" s="398">
        <f t="shared" si="87"/>
        <v>0</v>
      </c>
      <c r="BK219" s="155" t="s">
        <v>538</v>
      </c>
      <c r="CQ219" s="212"/>
      <c r="CR219" s="269" t="s">
        <v>497</v>
      </c>
      <c r="CS219" s="306">
        <v>150.9170137828321</v>
      </c>
      <c r="CT219" s="306">
        <v>10.282982815949511</v>
      </c>
      <c r="CU219" s="306">
        <v>0</v>
      </c>
      <c r="CV219" s="306">
        <v>1094.8446426681448</v>
      </c>
      <c r="CW219" s="306">
        <v>7.1208284055236559</v>
      </c>
      <c r="CX219" s="306">
        <v>0</v>
      </c>
      <c r="CY219" s="306">
        <v>1263.1654676724502</v>
      </c>
    </row>
    <row r="220" spans="3:103" s="155" customFormat="1" ht="16.5" thickBot="1" x14ac:dyDescent="0.3">
      <c r="C220" s="301" t="s">
        <v>424</v>
      </c>
      <c r="D220" s="301" t="s">
        <v>464</v>
      </c>
      <c r="F220" s="301" t="s">
        <v>251</v>
      </c>
      <c r="G220" s="398">
        <v>0</v>
      </c>
      <c r="H220" s="398">
        <v>0</v>
      </c>
      <c r="I220" s="398">
        <v>0</v>
      </c>
      <c r="J220" s="398">
        <v>0</v>
      </c>
      <c r="K220" s="398">
        <v>0</v>
      </c>
      <c r="L220" s="398">
        <v>0</v>
      </c>
      <c r="M220" s="398">
        <v>0</v>
      </c>
      <c r="N220" s="398">
        <v>0</v>
      </c>
      <c r="O220" s="398">
        <v>0</v>
      </c>
      <c r="P220" s="398">
        <v>0</v>
      </c>
      <c r="Q220" s="398">
        <v>0</v>
      </c>
      <c r="R220" s="398">
        <v>0</v>
      </c>
      <c r="S220" s="398">
        <v>0</v>
      </c>
      <c r="T220" s="398">
        <v>0</v>
      </c>
      <c r="U220" s="398">
        <v>0</v>
      </c>
      <c r="V220" s="398">
        <v>0</v>
      </c>
      <c r="W220" s="398">
        <v>0</v>
      </c>
      <c r="X220" s="398">
        <v>0</v>
      </c>
      <c r="Y220" s="398">
        <v>0</v>
      </c>
      <c r="Z220" s="398">
        <v>0</v>
      </c>
      <c r="AA220" s="398">
        <v>0</v>
      </c>
      <c r="AB220" s="398">
        <v>0</v>
      </c>
      <c r="AC220" s="398">
        <v>0</v>
      </c>
      <c r="AD220" s="398">
        <v>0</v>
      </c>
      <c r="AE220" s="398">
        <v>0</v>
      </c>
      <c r="AF220" s="398">
        <v>0</v>
      </c>
      <c r="AG220" s="398">
        <v>0</v>
      </c>
      <c r="AH220" s="398">
        <v>0</v>
      </c>
      <c r="AI220" s="398">
        <v>0</v>
      </c>
      <c r="AJ220" s="398">
        <v>0</v>
      </c>
      <c r="AK220" s="398">
        <v>0</v>
      </c>
      <c r="AL220" s="398">
        <v>0</v>
      </c>
      <c r="AM220" s="398">
        <v>0</v>
      </c>
      <c r="AN220" s="398">
        <v>0</v>
      </c>
      <c r="AO220" s="398">
        <v>0</v>
      </c>
      <c r="AP220" s="398">
        <v>0</v>
      </c>
      <c r="AQ220" s="398">
        <v>0</v>
      </c>
      <c r="AR220" s="398">
        <v>0</v>
      </c>
      <c r="AS220" s="398">
        <v>0</v>
      </c>
      <c r="AT220" s="398">
        <v>0</v>
      </c>
      <c r="AU220" s="398">
        <v>0</v>
      </c>
      <c r="AV220" s="398">
        <v>0</v>
      </c>
      <c r="AW220" s="398">
        <v>0</v>
      </c>
      <c r="AX220" s="398">
        <v>0</v>
      </c>
      <c r="AY220" s="398">
        <v>0</v>
      </c>
      <c r="AZ220" s="398">
        <v>0</v>
      </c>
      <c r="BA220" s="398">
        <v>0</v>
      </c>
      <c r="BB220" s="398">
        <v>0</v>
      </c>
      <c r="BC220" s="398">
        <v>0</v>
      </c>
      <c r="BD220" s="398">
        <v>0</v>
      </c>
      <c r="BE220" s="398">
        <v>0</v>
      </c>
      <c r="BF220" s="398">
        <v>0</v>
      </c>
      <c r="BG220" s="398">
        <v>0</v>
      </c>
      <c r="BH220" s="398">
        <v>0</v>
      </c>
      <c r="BI220" s="398"/>
      <c r="BJ220" s="398">
        <v>0</v>
      </c>
      <c r="CQ220" s="212"/>
      <c r="CR220" s="296" t="s">
        <v>474</v>
      </c>
      <c r="CS220" s="324">
        <v>9486.7063690285268</v>
      </c>
      <c r="CT220" s="324">
        <v>977.69840048589515</v>
      </c>
      <c r="CU220" s="324">
        <v>15.94497386863029</v>
      </c>
      <c r="CV220" s="324">
        <v>8339.0650323469163</v>
      </c>
      <c r="CW220" s="324">
        <v>408.01155640584699</v>
      </c>
      <c r="CX220" s="324">
        <v>135.05767485132927</v>
      </c>
      <c r="CY220" s="324">
        <v>19362.484006987146</v>
      </c>
    </row>
    <row r="221" spans="3:103" s="155" customFormat="1" ht="16.5" thickTop="1" x14ac:dyDescent="0.25">
      <c r="C221" s="301" t="s">
        <v>424</v>
      </c>
      <c r="D221" s="301" t="s">
        <v>467</v>
      </c>
      <c r="E221" s="155">
        <v>0.45</v>
      </c>
      <c r="F221" s="301" t="s">
        <v>251</v>
      </c>
      <c r="G221" s="398">
        <f>0.45*G228</f>
        <v>2102.4</v>
      </c>
      <c r="H221" s="398">
        <f>0.45*H228</f>
        <v>2168.1</v>
      </c>
      <c r="I221" s="398">
        <f t="shared" ref="I221:BD221" si="88">0.45*I228</f>
        <v>2218.0500000000002</v>
      </c>
      <c r="J221" s="398">
        <f t="shared" si="88"/>
        <v>2329.65</v>
      </c>
      <c r="K221" s="398">
        <f t="shared" si="88"/>
        <v>2552.85</v>
      </c>
      <c r="L221" s="398">
        <f t="shared" si="88"/>
        <v>2697.3</v>
      </c>
      <c r="M221" s="398">
        <f t="shared" si="88"/>
        <v>2713.05</v>
      </c>
      <c r="N221" s="398">
        <f t="shared" si="88"/>
        <v>2734.2000000000003</v>
      </c>
      <c r="O221" s="398">
        <f t="shared" si="88"/>
        <v>2989.35</v>
      </c>
      <c r="P221" s="398">
        <f t="shared" si="88"/>
        <v>3157.65</v>
      </c>
      <c r="Q221" s="398">
        <f t="shared" si="88"/>
        <v>3238.2000000000003</v>
      </c>
      <c r="R221" s="398">
        <f t="shared" si="88"/>
        <v>3216.15</v>
      </c>
      <c r="S221" s="398">
        <f t="shared" si="88"/>
        <v>3201.75</v>
      </c>
      <c r="T221" s="398">
        <f t="shared" si="88"/>
        <v>3531.6</v>
      </c>
      <c r="U221" s="398">
        <f t="shared" si="88"/>
        <v>3361.9500000000003</v>
      </c>
      <c r="V221" s="398">
        <f t="shared" si="88"/>
        <v>3285.4500000000003</v>
      </c>
      <c r="W221" s="398">
        <f t="shared" si="88"/>
        <v>3532.9500000000003</v>
      </c>
      <c r="X221" s="398">
        <f t="shared" si="88"/>
        <v>3560.4</v>
      </c>
      <c r="Y221" s="398">
        <f t="shared" si="88"/>
        <v>3614.4</v>
      </c>
      <c r="Z221" s="398">
        <f t="shared" si="88"/>
        <v>3727.8</v>
      </c>
      <c r="AA221" s="398">
        <f t="shared" si="88"/>
        <v>3377.7000000000003</v>
      </c>
      <c r="AB221" s="398">
        <f t="shared" si="88"/>
        <v>3249.9</v>
      </c>
      <c r="AC221" s="398">
        <f t="shared" si="88"/>
        <v>3094.65</v>
      </c>
      <c r="AD221" s="398">
        <f t="shared" si="88"/>
        <v>3078</v>
      </c>
      <c r="AE221" s="398">
        <f t="shared" si="88"/>
        <v>3154.9500000000003</v>
      </c>
      <c r="AF221" s="398">
        <f t="shared" si="88"/>
        <v>3214.8</v>
      </c>
      <c r="AG221" s="398">
        <f t="shared" si="88"/>
        <v>3319.65</v>
      </c>
      <c r="AH221" s="398">
        <f t="shared" si="88"/>
        <v>3460.5</v>
      </c>
      <c r="AI221" s="398">
        <f t="shared" si="88"/>
        <v>3614.85</v>
      </c>
      <c r="AJ221" s="398">
        <f t="shared" si="88"/>
        <v>3847.5</v>
      </c>
      <c r="AK221" s="398">
        <f t="shared" si="88"/>
        <v>3994.65</v>
      </c>
      <c r="AL221" s="398">
        <f t="shared" si="88"/>
        <v>3952.8</v>
      </c>
      <c r="AM221" s="398">
        <f t="shared" si="88"/>
        <v>3789.9</v>
      </c>
      <c r="AN221" s="398">
        <f t="shared" si="88"/>
        <v>3931.65</v>
      </c>
      <c r="AO221" s="398">
        <f t="shared" si="88"/>
        <v>3844.35</v>
      </c>
      <c r="AP221" s="398">
        <f t="shared" si="88"/>
        <v>4105.8</v>
      </c>
      <c r="AQ221" s="398">
        <f t="shared" si="88"/>
        <v>4333.95</v>
      </c>
      <c r="AR221" s="398">
        <f t="shared" si="88"/>
        <v>4358.7</v>
      </c>
      <c r="AS221" s="398">
        <f t="shared" si="88"/>
        <v>4372.2</v>
      </c>
      <c r="AT221" s="398">
        <f t="shared" si="88"/>
        <v>4522.5</v>
      </c>
      <c r="AU221" s="398">
        <f t="shared" si="88"/>
        <v>4644.9000000000005</v>
      </c>
      <c r="AV221" s="398">
        <f t="shared" si="88"/>
        <v>4545.9000000000005</v>
      </c>
      <c r="AW221" s="398">
        <f t="shared" si="88"/>
        <v>4582.3500000000004</v>
      </c>
      <c r="AX221" s="398">
        <f t="shared" si="88"/>
        <v>4442.4000000000005</v>
      </c>
      <c r="AY221" s="398">
        <f t="shared" si="88"/>
        <v>4313.7</v>
      </c>
      <c r="AZ221" s="398">
        <f t="shared" si="88"/>
        <v>4490.55</v>
      </c>
      <c r="BA221" s="398">
        <f t="shared" si="88"/>
        <v>4446.9000000000005</v>
      </c>
      <c r="BB221" s="398">
        <f t="shared" si="88"/>
        <v>4365.45</v>
      </c>
      <c r="BC221" s="398">
        <f t="shared" si="88"/>
        <v>4418.1000000000004</v>
      </c>
      <c r="BD221" s="398">
        <f t="shared" si="88"/>
        <v>3859.2000000000003</v>
      </c>
      <c r="BE221" s="398">
        <f>0.45*BE228</f>
        <v>4050.1097999999997</v>
      </c>
      <c r="BF221" s="398">
        <f>0.45*BF228</f>
        <v>3965.8211999999999</v>
      </c>
      <c r="BG221" s="398">
        <f>0.45*BG228</f>
        <v>3804.1713</v>
      </c>
      <c r="BH221" s="398">
        <f>0.45*BH228</f>
        <v>3785.5953</v>
      </c>
      <c r="BI221" s="398"/>
      <c r="BJ221" s="398">
        <f>0.45*BJ228</f>
        <v>0</v>
      </c>
      <c r="BK221" s="155" t="s">
        <v>542</v>
      </c>
      <c r="CQ221" s="212"/>
      <c r="CR221" s="215"/>
      <c r="CS221" s="329"/>
      <c r="CT221" s="329"/>
      <c r="CU221" s="329"/>
      <c r="CV221" s="329"/>
      <c r="CW221" s="329"/>
      <c r="CX221" s="329"/>
      <c r="CY221" s="329"/>
    </row>
    <row r="222" spans="3:103" s="155" customFormat="1" ht="15.75" x14ac:dyDescent="0.25">
      <c r="C222" s="301" t="s">
        <v>424</v>
      </c>
      <c r="D222" s="301" t="s">
        <v>470</v>
      </c>
      <c r="E222" s="405"/>
      <c r="F222" s="301" t="s">
        <v>251</v>
      </c>
      <c r="G222" s="398">
        <v>0</v>
      </c>
      <c r="H222" s="398">
        <v>0</v>
      </c>
      <c r="I222" s="398">
        <v>0</v>
      </c>
      <c r="J222" s="398">
        <v>0</v>
      </c>
      <c r="K222" s="398">
        <v>0</v>
      </c>
      <c r="L222" s="398">
        <v>0</v>
      </c>
      <c r="M222" s="398">
        <v>0</v>
      </c>
      <c r="N222" s="398">
        <v>0</v>
      </c>
      <c r="O222" s="398">
        <v>0</v>
      </c>
      <c r="P222" s="398">
        <v>0</v>
      </c>
      <c r="Q222" s="398">
        <v>0</v>
      </c>
      <c r="R222" s="398">
        <v>0</v>
      </c>
      <c r="S222" s="398">
        <v>0</v>
      </c>
      <c r="T222" s="398">
        <v>0</v>
      </c>
      <c r="U222" s="398">
        <v>0</v>
      </c>
      <c r="V222" s="398">
        <v>0</v>
      </c>
      <c r="W222" s="398">
        <v>0</v>
      </c>
      <c r="X222" s="398">
        <v>0</v>
      </c>
      <c r="Y222" s="398">
        <v>0</v>
      </c>
      <c r="Z222" s="398">
        <v>0</v>
      </c>
      <c r="AA222" s="398">
        <v>0</v>
      </c>
      <c r="AB222" s="398">
        <v>0</v>
      </c>
      <c r="AC222" s="398">
        <v>0</v>
      </c>
      <c r="AD222" s="398">
        <v>0</v>
      </c>
      <c r="AE222" s="398">
        <v>0</v>
      </c>
      <c r="AF222" s="398">
        <v>0</v>
      </c>
      <c r="AG222" s="398">
        <v>0</v>
      </c>
      <c r="AH222" s="398">
        <v>0</v>
      </c>
      <c r="AI222" s="398">
        <v>0</v>
      </c>
      <c r="AJ222" s="398">
        <v>0</v>
      </c>
      <c r="AK222" s="398">
        <v>0</v>
      </c>
      <c r="AL222" s="398">
        <v>0</v>
      </c>
      <c r="AM222" s="398">
        <v>0</v>
      </c>
      <c r="AN222" s="398">
        <v>0</v>
      </c>
      <c r="AO222" s="398">
        <v>0</v>
      </c>
      <c r="AP222" s="398">
        <v>0</v>
      </c>
      <c r="AQ222" s="398">
        <v>0</v>
      </c>
      <c r="AR222" s="398">
        <v>0</v>
      </c>
      <c r="AS222" s="398">
        <v>0</v>
      </c>
      <c r="AT222" s="398">
        <v>0</v>
      </c>
      <c r="AU222" s="398">
        <v>0</v>
      </c>
      <c r="AV222" s="398">
        <v>0</v>
      </c>
      <c r="AW222" s="398">
        <v>0</v>
      </c>
      <c r="AX222" s="398">
        <v>0</v>
      </c>
      <c r="AY222" s="398">
        <v>0</v>
      </c>
      <c r="AZ222" s="398">
        <v>0</v>
      </c>
      <c r="BA222" s="398">
        <v>0</v>
      </c>
      <c r="BB222" s="398">
        <v>0</v>
      </c>
      <c r="BC222" s="398">
        <v>0</v>
      </c>
      <c r="BD222" s="398">
        <v>0</v>
      </c>
      <c r="BE222" s="398">
        <v>0</v>
      </c>
      <c r="BF222" s="398">
        <v>0</v>
      </c>
      <c r="BG222" s="398">
        <v>0</v>
      </c>
      <c r="BH222" s="398">
        <v>0</v>
      </c>
      <c r="BI222" s="398"/>
      <c r="BJ222" s="398">
        <v>0</v>
      </c>
      <c r="CQ222" s="212" t="s">
        <v>498</v>
      </c>
      <c r="CR222" s="269" t="s">
        <v>458</v>
      </c>
      <c r="CS222" s="270">
        <v>818.80464753083209</v>
      </c>
      <c r="CT222" s="270">
        <v>112.24146572861812</v>
      </c>
      <c r="CU222" s="270">
        <v>91.394931438901835</v>
      </c>
      <c r="CV222" s="270">
        <v>656.60011222702599</v>
      </c>
      <c r="CW222" s="270">
        <v>765.80698744625965</v>
      </c>
      <c r="CX222" s="270">
        <v>459.18659578649556</v>
      </c>
      <c r="CY222" s="270">
        <v>2904.034740158133</v>
      </c>
    </row>
    <row r="223" spans="3:103" s="155" customFormat="1" ht="15.75" x14ac:dyDescent="0.25">
      <c r="C223" s="301" t="s">
        <v>424</v>
      </c>
      <c r="D223" s="301" t="s">
        <v>472</v>
      </c>
      <c r="E223" s="411"/>
      <c r="F223" s="301" t="s">
        <v>251</v>
      </c>
      <c r="G223" s="398">
        <v>0</v>
      </c>
      <c r="H223" s="398">
        <v>0</v>
      </c>
      <c r="I223" s="398">
        <v>0</v>
      </c>
      <c r="J223" s="398">
        <v>0</v>
      </c>
      <c r="K223" s="398">
        <v>0</v>
      </c>
      <c r="L223" s="398">
        <v>0</v>
      </c>
      <c r="M223" s="398">
        <v>0</v>
      </c>
      <c r="N223" s="398">
        <v>0</v>
      </c>
      <c r="O223" s="398">
        <v>0</v>
      </c>
      <c r="P223" s="398">
        <v>0</v>
      </c>
      <c r="Q223" s="398">
        <v>0</v>
      </c>
      <c r="R223" s="398">
        <v>0</v>
      </c>
      <c r="S223" s="398">
        <v>0</v>
      </c>
      <c r="T223" s="398">
        <v>0</v>
      </c>
      <c r="U223" s="398">
        <v>0</v>
      </c>
      <c r="V223" s="398">
        <v>0</v>
      </c>
      <c r="W223" s="398">
        <v>0</v>
      </c>
      <c r="X223" s="398">
        <v>0</v>
      </c>
      <c r="Y223" s="398">
        <v>0</v>
      </c>
      <c r="Z223" s="398">
        <v>0</v>
      </c>
      <c r="AA223" s="398">
        <v>0</v>
      </c>
      <c r="AB223" s="398">
        <v>0</v>
      </c>
      <c r="AC223" s="398">
        <v>0</v>
      </c>
      <c r="AD223" s="398">
        <v>0</v>
      </c>
      <c r="AE223" s="398">
        <v>0</v>
      </c>
      <c r="AF223" s="398">
        <v>0</v>
      </c>
      <c r="AG223" s="398">
        <v>0</v>
      </c>
      <c r="AH223" s="398">
        <v>0</v>
      </c>
      <c r="AI223" s="398">
        <v>0</v>
      </c>
      <c r="AJ223" s="398">
        <v>0</v>
      </c>
      <c r="AK223" s="398">
        <v>0</v>
      </c>
      <c r="AL223" s="398">
        <v>0</v>
      </c>
      <c r="AM223" s="398">
        <v>0</v>
      </c>
      <c r="AN223" s="398">
        <v>0</v>
      </c>
      <c r="AO223" s="398">
        <v>0</v>
      </c>
      <c r="AP223" s="398">
        <v>0</v>
      </c>
      <c r="AQ223" s="398">
        <v>0</v>
      </c>
      <c r="AR223" s="398">
        <v>0</v>
      </c>
      <c r="AS223" s="398">
        <v>0</v>
      </c>
      <c r="AT223" s="398">
        <v>0</v>
      </c>
      <c r="AU223" s="398">
        <v>0</v>
      </c>
      <c r="AV223" s="398">
        <v>0</v>
      </c>
      <c r="AW223" s="398">
        <v>0</v>
      </c>
      <c r="AX223" s="398">
        <v>0</v>
      </c>
      <c r="AY223" s="398">
        <v>0</v>
      </c>
      <c r="AZ223" s="398">
        <v>0</v>
      </c>
      <c r="BA223" s="398">
        <v>0</v>
      </c>
      <c r="BB223" s="398">
        <v>0</v>
      </c>
      <c r="BC223" s="398">
        <v>0</v>
      </c>
      <c r="BD223" s="398">
        <v>0</v>
      </c>
      <c r="BE223" s="398">
        <v>0</v>
      </c>
      <c r="BF223" s="398">
        <v>0</v>
      </c>
      <c r="BG223" s="398">
        <v>0</v>
      </c>
      <c r="BH223" s="398">
        <v>0</v>
      </c>
      <c r="BI223" s="398"/>
      <c r="BJ223" s="398">
        <v>0</v>
      </c>
      <c r="CQ223" s="212"/>
      <c r="CR223" s="269" t="s">
        <v>499</v>
      </c>
      <c r="CS223" s="270">
        <v>1807.3891503330908</v>
      </c>
      <c r="CT223" s="270">
        <v>160.27593344812971</v>
      </c>
      <c r="CU223" s="270">
        <v>1004.2039217733376</v>
      </c>
      <c r="CV223" s="270">
        <v>952.02043535808366</v>
      </c>
      <c r="CW223" s="270">
        <v>0</v>
      </c>
      <c r="CX223" s="270">
        <v>0</v>
      </c>
      <c r="CY223" s="333">
        <v>3923.8894409126415</v>
      </c>
    </row>
    <row r="224" spans="3:103" s="155" customFormat="1" ht="15.75" x14ac:dyDescent="0.25">
      <c r="C224" s="301" t="s">
        <v>424</v>
      </c>
      <c r="D224" s="301" t="s">
        <v>477</v>
      </c>
      <c r="E224" s="411"/>
      <c r="F224" s="301" t="s">
        <v>251</v>
      </c>
      <c r="G224" s="398">
        <v>0</v>
      </c>
      <c r="H224" s="398">
        <v>0</v>
      </c>
      <c r="I224" s="398">
        <v>0</v>
      </c>
      <c r="J224" s="398">
        <v>0</v>
      </c>
      <c r="K224" s="398">
        <v>0</v>
      </c>
      <c r="L224" s="398">
        <v>0</v>
      </c>
      <c r="M224" s="398">
        <v>0</v>
      </c>
      <c r="N224" s="398">
        <v>0</v>
      </c>
      <c r="O224" s="398">
        <v>0</v>
      </c>
      <c r="P224" s="398">
        <v>0</v>
      </c>
      <c r="Q224" s="398">
        <v>0</v>
      </c>
      <c r="R224" s="398">
        <v>0</v>
      </c>
      <c r="S224" s="398">
        <v>0</v>
      </c>
      <c r="T224" s="398">
        <v>0</v>
      </c>
      <c r="U224" s="398">
        <v>0</v>
      </c>
      <c r="V224" s="398">
        <v>0</v>
      </c>
      <c r="W224" s="398">
        <v>0</v>
      </c>
      <c r="X224" s="398">
        <v>0</v>
      </c>
      <c r="Y224" s="398">
        <v>0</v>
      </c>
      <c r="Z224" s="398">
        <v>0</v>
      </c>
      <c r="AA224" s="398">
        <v>0</v>
      </c>
      <c r="AB224" s="398">
        <v>0</v>
      </c>
      <c r="AC224" s="398">
        <v>0</v>
      </c>
      <c r="AD224" s="398">
        <v>0</v>
      </c>
      <c r="AE224" s="398">
        <v>0</v>
      </c>
      <c r="AF224" s="398">
        <v>0</v>
      </c>
      <c r="AG224" s="398">
        <v>0</v>
      </c>
      <c r="AH224" s="398">
        <v>0</v>
      </c>
      <c r="AI224" s="398">
        <v>0</v>
      </c>
      <c r="AJ224" s="398">
        <v>0</v>
      </c>
      <c r="AK224" s="398">
        <v>0</v>
      </c>
      <c r="AL224" s="398">
        <v>0</v>
      </c>
      <c r="AM224" s="398">
        <v>0</v>
      </c>
      <c r="AN224" s="398">
        <v>0</v>
      </c>
      <c r="AO224" s="398">
        <v>0</v>
      </c>
      <c r="AP224" s="398">
        <v>0</v>
      </c>
      <c r="AQ224" s="398">
        <v>0</v>
      </c>
      <c r="AR224" s="398">
        <v>0</v>
      </c>
      <c r="AS224" s="398">
        <v>0</v>
      </c>
      <c r="AT224" s="398">
        <v>0</v>
      </c>
      <c r="AU224" s="398">
        <v>0</v>
      </c>
      <c r="AV224" s="398">
        <v>0</v>
      </c>
      <c r="AW224" s="398">
        <v>0</v>
      </c>
      <c r="AX224" s="398">
        <v>0</v>
      </c>
      <c r="AY224" s="398">
        <v>0</v>
      </c>
      <c r="AZ224" s="398">
        <v>0</v>
      </c>
      <c r="BA224" s="398">
        <v>0</v>
      </c>
      <c r="BB224" s="398">
        <v>0</v>
      </c>
      <c r="BC224" s="398">
        <v>0</v>
      </c>
      <c r="BD224" s="398">
        <v>0</v>
      </c>
      <c r="BE224" s="398">
        <v>0</v>
      </c>
      <c r="BF224" s="398">
        <v>0</v>
      </c>
      <c r="BG224" s="398">
        <v>0</v>
      </c>
      <c r="BH224" s="398">
        <v>0</v>
      </c>
      <c r="BI224" s="398"/>
      <c r="BJ224" s="398">
        <v>0</v>
      </c>
      <c r="CQ224" s="212"/>
      <c r="CR224" s="269" t="s">
        <v>503</v>
      </c>
      <c r="CS224" s="270">
        <v>3019.1580319055711</v>
      </c>
      <c r="CT224" s="270">
        <v>262.88565555078753</v>
      </c>
      <c r="CU224" s="270">
        <v>229.13841876987453</v>
      </c>
      <c r="CV224" s="270">
        <v>1440.2772018447677</v>
      </c>
      <c r="CW224" s="270">
        <v>0</v>
      </c>
      <c r="CX224" s="270">
        <v>0</v>
      </c>
      <c r="CY224" s="333">
        <v>4951.4593080710001</v>
      </c>
    </row>
    <row r="225" spans="3:103" s="155" customFormat="1" ht="15.75" x14ac:dyDescent="0.25">
      <c r="C225" s="301" t="s">
        <v>424</v>
      </c>
      <c r="D225" s="301" t="s">
        <v>480</v>
      </c>
      <c r="E225" s="411">
        <v>0.1</v>
      </c>
      <c r="F225" s="301" t="s">
        <v>251</v>
      </c>
      <c r="G225" s="398">
        <f>0.1*G228</f>
        <v>467.20000000000005</v>
      </c>
      <c r="H225" s="398">
        <f t="shared" ref="H225:BJ225" si="89">0.1*H228</f>
        <v>481.8</v>
      </c>
      <c r="I225" s="398">
        <f t="shared" si="89"/>
        <v>492.90000000000003</v>
      </c>
      <c r="J225" s="398">
        <f t="shared" si="89"/>
        <v>517.70000000000005</v>
      </c>
      <c r="K225" s="398">
        <f t="shared" si="89"/>
        <v>567.30000000000007</v>
      </c>
      <c r="L225" s="398">
        <f t="shared" si="89"/>
        <v>599.4</v>
      </c>
      <c r="M225" s="398">
        <f t="shared" si="89"/>
        <v>602.9</v>
      </c>
      <c r="N225" s="398">
        <f t="shared" si="89"/>
        <v>607.6</v>
      </c>
      <c r="O225" s="398">
        <f t="shared" si="89"/>
        <v>664.30000000000007</v>
      </c>
      <c r="P225" s="398">
        <f t="shared" si="89"/>
        <v>701.7</v>
      </c>
      <c r="Q225" s="398">
        <f t="shared" si="89"/>
        <v>719.6</v>
      </c>
      <c r="R225" s="398">
        <f t="shared" si="89"/>
        <v>714.7</v>
      </c>
      <c r="S225" s="398">
        <f t="shared" si="89"/>
        <v>711.5</v>
      </c>
      <c r="T225" s="398">
        <f t="shared" si="89"/>
        <v>784.80000000000007</v>
      </c>
      <c r="U225" s="398">
        <f t="shared" si="89"/>
        <v>747.1</v>
      </c>
      <c r="V225" s="398">
        <f t="shared" si="89"/>
        <v>730.1</v>
      </c>
      <c r="W225" s="398">
        <f t="shared" si="89"/>
        <v>785.1</v>
      </c>
      <c r="X225" s="398">
        <f t="shared" si="89"/>
        <v>791.2</v>
      </c>
      <c r="Y225" s="398">
        <f t="shared" si="89"/>
        <v>803.2</v>
      </c>
      <c r="Z225" s="398">
        <f t="shared" si="89"/>
        <v>828.40000000000009</v>
      </c>
      <c r="AA225" s="398">
        <f t="shared" si="89"/>
        <v>750.6</v>
      </c>
      <c r="AB225" s="398">
        <f t="shared" si="89"/>
        <v>722.2</v>
      </c>
      <c r="AC225" s="398">
        <f t="shared" si="89"/>
        <v>687.7</v>
      </c>
      <c r="AD225" s="398">
        <f t="shared" si="89"/>
        <v>684</v>
      </c>
      <c r="AE225" s="398">
        <f t="shared" si="89"/>
        <v>701.1</v>
      </c>
      <c r="AF225" s="398">
        <f t="shared" si="89"/>
        <v>714.40000000000009</v>
      </c>
      <c r="AG225" s="398">
        <f t="shared" si="89"/>
        <v>737.7</v>
      </c>
      <c r="AH225" s="398">
        <f t="shared" si="89"/>
        <v>769</v>
      </c>
      <c r="AI225" s="398">
        <f t="shared" si="89"/>
        <v>803.30000000000007</v>
      </c>
      <c r="AJ225" s="398">
        <f t="shared" si="89"/>
        <v>855</v>
      </c>
      <c r="AK225" s="398">
        <f t="shared" si="89"/>
        <v>887.7</v>
      </c>
      <c r="AL225" s="398">
        <f t="shared" si="89"/>
        <v>878.40000000000009</v>
      </c>
      <c r="AM225" s="398">
        <f t="shared" si="89"/>
        <v>842.2</v>
      </c>
      <c r="AN225" s="398">
        <f t="shared" si="89"/>
        <v>873.7</v>
      </c>
      <c r="AO225" s="398">
        <f t="shared" si="89"/>
        <v>854.30000000000007</v>
      </c>
      <c r="AP225" s="398">
        <f t="shared" si="89"/>
        <v>912.40000000000009</v>
      </c>
      <c r="AQ225" s="398">
        <f t="shared" si="89"/>
        <v>963.1</v>
      </c>
      <c r="AR225" s="398">
        <f t="shared" si="89"/>
        <v>968.6</v>
      </c>
      <c r="AS225" s="398">
        <f t="shared" si="89"/>
        <v>971.6</v>
      </c>
      <c r="AT225" s="398">
        <f t="shared" si="89"/>
        <v>1005</v>
      </c>
      <c r="AU225" s="398">
        <f t="shared" si="89"/>
        <v>1032.2</v>
      </c>
      <c r="AV225" s="398">
        <f t="shared" si="89"/>
        <v>1010.2</v>
      </c>
      <c r="AW225" s="398">
        <f t="shared" si="89"/>
        <v>1018.3000000000001</v>
      </c>
      <c r="AX225" s="398">
        <f t="shared" si="89"/>
        <v>987.2</v>
      </c>
      <c r="AY225" s="398">
        <f t="shared" si="89"/>
        <v>958.6</v>
      </c>
      <c r="AZ225" s="398">
        <f t="shared" si="89"/>
        <v>997.90000000000009</v>
      </c>
      <c r="BA225" s="398">
        <f t="shared" si="89"/>
        <v>988.2</v>
      </c>
      <c r="BB225" s="398">
        <f t="shared" si="89"/>
        <v>970.1</v>
      </c>
      <c r="BC225" s="398">
        <f t="shared" si="89"/>
        <v>981.80000000000007</v>
      </c>
      <c r="BD225" s="398">
        <f t="shared" si="89"/>
        <v>857.6</v>
      </c>
      <c r="BE225" s="398">
        <f t="shared" si="89"/>
        <v>900.0243999999999</v>
      </c>
      <c r="BF225" s="398">
        <f t="shared" si="89"/>
        <v>881.29359999999997</v>
      </c>
      <c r="BG225" s="398">
        <f t="shared" si="89"/>
        <v>845.37139999999999</v>
      </c>
      <c r="BH225" s="398">
        <f t="shared" si="89"/>
        <v>841.24339999999995</v>
      </c>
      <c r="BI225" s="398"/>
      <c r="BJ225" s="398">
        <f t="shared" si="89"/>
        <v>0</v>
      </c>
      <c r="BK225" s="155" t="s">
        <v>546</v>
      </c>
      <c r="CQ225" s="212"/>
      <c r="CR225" s="269" t="s">
        <v>504</v>
      </c>
      <c r="CS225" s="270">
        <v>987.47576017180802</v>
      </c>
      <c r="CT225" s="270">
        <v>77.021157678324116</v>
      </c>
      <c r="CU225" s="270">
        <v>135.58641527780605</v>
      </c>
      <c r="CV225" s="270">
        <v>527.09802839342899</v>
      </c>
      <c r="CW225" s="270">
        <v>0</v>
      </c>
      <c r="CX225" s="270">
        <v>0</v>
      </c>
      <c r="CY225" s="270">
        <v>1727.1813615213673</v>
      </c>
    </row>
    <row r="226" spans="3:103" s="155" customFormat="1" ht="15.75" x14ac:dyDescent="0.25">
      <c r="C226" s="301" t="s">
        <v>424</v>
      </c>
      <c r="D226" s="301" t="s">
        <v>485</v>
      </c>
      <c r="E226" s="412"/>
      <c r="F226" s="301" t="s">
        <v>251</v>
      </c>
      <c r="G226" s="398">
        <v>0</v>
      </c>
      <c r="H226" s="398">
        <v>0</v>
      </c>
      <c r="I226" s="398">
        <v>0</v>
      </c>
      <c r="J226" s="398">
        <v>0</v>
      </c>
      <c r="K226" s="398">
        <v>0</v>
      </c>
      <c r="L226" s="398">
        <v>0</v>
      </c>
      <c r="M226" s="398">
        <v>0</v>
      </c>
      <c r="N226" s="398">
        <v>0</v>
      </c>
      <c r="O226" s="398">
        <v>0</v>
      </c>
      <c r="P226" s="398">
        <v>0</v>
      </c>
      <c r="Q226" s="398">
        <v>0</v>
      </c>
      <c r="R226" s="398">
        <v>0</v>
      </c>
      <c r="S226" s="398">
        <v>0</v>
      </c>
      <c r="T226" s="398">
        <v>0</v>
      </c>
      <c r="U226" s="398">
        <v>0</v>
      </c>
      <c r="V226" s="398">
        <v>0</v>
      </c>
      <c r="W226" s="398">
        <v>0</v>
      </c>
      <c r="X226" s="398">
        <v>0</v>
      </c>
      <c r="Y226" s="398">
        <v>0</v>
      </c>
      <c r="Z226" s="398">
        <v>0</v>
      </c>
      <c r="AA226" s="398">
        <v>0</v>
      </c>
      <c r="AB226" s="398">
        <v>0</v>
      </c>
      <c r="AC226" s="398">
        <v>0</v>
      </c>
      <c r="AD226" s="398">
        <v>0</v>
      </c>
      <c r="AE226" s="398">
        <v>0</v>
      </c>
      <c r="AF226" s="398">
        <v>0</v>
      </c>
      <c r="AG226" s="398">
        <v>0</v>
      </c>
      <c r="AH226" s="398">
        <v>0</v>
      </c>
      <c r="AI226" s="398">
        <v>0</v>
      </c>
      <c r="AJ226" s="398">
        <v>0</v>
      </c>
      <c r="AK226" s="398">
        <v>0</v>
      </c>
      <c r="AL226" s="398">
        <v>0</v>
      </c>
      <c r="AM226" s="398">
        <v>0</v>
      </c>
      <c r="AN226" s="398">
        <v>0</v>
      </c>
      <c r="AO226" s="398">
        <v>0</v>
      </c>
      <c r="AP226" s="398">
        <v>0</v>
      </c>
      <c r="AQ226" s="398">
        <v>0</v>
      </c>
      <c r="AR226" s="398">
        <v>0</v>
      </c>
      <c r="AS226" s="398">
        <v>0</v>
      </c>
      <c r="AT226" s="398">
        <v>0</v>
      </c>
      <c r="AU226" s="398">
        <v>0</v>
      </c>
      <c r="AV226" s="398">
        <v>0</v>
      </c>
      <c r="AW226" s="398">
        <v>0</v>
      </c>
      <c r="AX226" s="398">
        <v>0</v>
      </c>
      <c r="AY226" s="398">
        <v>0</v>
      </c>
      <c r="AZ226" s="398">
        <v>0</v>
      </c>
      <c r="BA226" s="398">
        <v>0</v>
      </c>
      <c r="BB226" s="398">
        <v>0</v>
      </c>
      <c r="BC226" s="398">
        <v>0</v>
      </c>
      <c r="BD226" s="398">
        <v>0</v>
      </c>
      <c r="BE226" s="398">
        <v>0</v>
      </c>
      <c r="BF226" s="398">
        <v>0</v>
      </c>
      <c r="BG226" s="398">
        <v>0</v>
      </c>
      <c r="BH226" s="398">
        <v>0</v>
      </c>
      <c r="BI226" s="398"/>
      <c r="BJ226" s="398">
        <v>0</v>
      </c>
      <c r="CQ226" s="212"/>
      <c r="CR226" s="287" t="s">
        <v>469</v>
      </c>
      <c r="CS226" s="288">
        <v>6632.827589941302</v>
      </c>
      <c r="CT226" s="288">
        <v>612.42421240585952</v>
      </c>
      <c r="CU226" s="288">
        <v>1460.32368725992</v>
      </c>
      <c r="CV226" s="288">
        <v>3575.9957778233065</v>
      </c>
      <c r="CW226" s="288">
        <v>765.80698744625965</v>
      </c>
      <c r="CX226" s="288">
        <v>459.18659578649556</v>
      </c>
      <c r="CY226" s="288">
        <v>13506.564850663142</v>
      </c>
    </row>
    <row r="227" spans="3:103" s="393" customFormat="1" x14ac:dyDescent="0.2">
      <c r="D227" s="393" t="s">
        <v>255</v>
      </c>
      <c r="F227" s="393" t="s">
        <v>251</v>
      </c>
      <c r="G227" s="394">
        <f>SUM(G219:G226)</f>
        <v>4672</v>
      </c>
      <c r="H227" s="394">
        <f t="shared" ref="H227:BC227" si="90">SUM(H219:H226)</f>
        <v>4818</v>
      </c>
      <c r="I227" s="394">
        <f t="shared" si="90"/>
        <v>4929</v>
      </c>
      <c r="J227" s="394">
        <f t="shared" si="90"/>
        <v>5177</v>
      </c>
      <c r="K227" s="394">
        <f t="shared" si="90"/>
        <v>5673</v>
      </c>
      <c r="L227" s="394">
        <f t="shared" si="90"/>
        <v>5994</v>
      </c>
      <c r="M227" s="394">
        <f t="shared" si="90"/>
        <v>6029</v>
      </c>
      <c r="N227" s="394">
        <f t="shared" si="90"/>
        <v>6076.0000000000009</v>
      </c>
      <c r="O227" s="394">
        <f t="shared" si="90"/>
        <v>6643</v>
      </c>
      <c r="P227" s="394">
        <f t="shared" si="90"/>
        <v>7017</v>
      </c>
      <c r="Q227" s="394">
        <f t="shared" si="90"/>
        <v>7196.0000000000009</v>
      </c>
      <c r="R227" s="394">
        <f t="shared" si="90"/>
        <v>7147</v>
      </c>
      <c r="S227" s="394">
        <f t="shared" si="90"/>
        <v>7115</v>
      </c>
      <c r="T227" s="394">
        <f t="shared" si="90"/>
        <v>7848</v>
      </c>
      <c r="U227" s="394">
        <f t="shared" si="90"/>
        <v>7471.0000000000009</v>
      </c>
      <c r="V227" s="394">
        <f t="shared" si="90"/>
        <v>7301.0000000000009</v>
      </c>
      <c r="W227" s="394">
        <f t="shared" si="90"/>
        <v>7851.0000000000009</v>
      </c>
      <c r="X227" s="394">
        <f t="shared" si="90"/>
        <v>7912</v>
      </c>
      <c r="Y227" s="394">
        <f t="shared" si="90"/>
        <v>8032</v>
      </c>
      <c r="Z227" s="394">
        <f t="shared" si="90"/>
        <v>8284</v>
      </c>
      <c r="AA227" s="394">
        <f t="shared" si="90"/>
        <v>7506.0000000000009</v>
      </c>
      <c r="AB227" s="394">
        <f t="shared" si="90"/>
        <v>7222</v>
      </c>
      <c r="AC227" s="394">
        <f t="shared" si="90"/>
        <v>6877</v>
      </c>
      <c r="AD227" s="394">
        <f t="shared" si="90"/>
        <v>6840</v>
      </c>
      <c r="AE227" s="394">
        <f t="shared" si="90"/>
        <v>7011.0000000000009</v>
      </c>
      <c r="AF227" s="394">
        <f t="shared" si="90"/>
        <v>7144</v>
      </c>
      <c r="AG227" s="394">
        <f t="shared" si="90"/>
        <v>7377</v>
      </c>
      <c r="AH227" s="394">
        <f t="shared" si="90"/>
        <v>7690</v>
      </c>
      <c r="AI227" s="394">
        <f t="shared" si="90"/>
        <v>8033</v>
      </c>
      <c r="AJ227" s="394">
        <f t="shared" si="90"/>
        <v>8550</v>
      </c>
      <c r="AK227" s="394">
        <f t="shared" si="90"/>
        <v>8877</v>
      </c>
      <c r="AL227" s="394">
        <f t="shared" si="90"/>
        <v>8784</v>
      </c>
      <c r="AM227" s="394">
        <f t="shared" si="90"/>
        <v>8422</v>
      </c>
      <c r="AN227" s="394">
        <f t="shared" si="90"/>
        <v>8737</v>
      </c>
      <c r="AO227" s="394">
        <f t="shared" si="90"/>
        <v>8543</v>
      </c>
      <c r="AP227" s="394">
        <f t="shared" si="90"/>
        <v>9124</v>
      </c>
      <c r="AQ227" s="394">
        <f t="shared" si="90"/>
        <v>9631</v>
      </c>
      <c r="AR227" s="394">
        <f t="shared" si="90"/>
        <v>9686</v>
      </c>
      <c r="AS227" s="394">
        <f t="shared" si="90"/>
        <v>9716</v>
      </c>
      <c r="AT227" s="394">
        <f t="shared" si="90"/>
        <v>10050</v>
      </c>
      <c r="AU227" s="394">
        <f t="shared" si="90"/>
        <v>10322.000000000002</v>
      </c>
      <c r="AV227" s="394">
        <f t="shared" si="90"/>
        <v>10102.000000000002</v>
      </c>
      <c r="AW227" s="394">
        <f t="shared" si="90"/>
        <v>10183</v>
      </c>
      <c r="AX227" s="394">
        <f t="shared" si="90"/>
        <v>9872.0000000000018</v>
      </c>
      <c r="AY227" s="394">
        <f t="shared" si="90"/>
        <v>9586</v>
      </c>
      <c r="AZ227" s="394">
        <f t="shared" si="90"/>
        <v>9979</v>
      </c>
      <c r="BA227" s="394">
        <f t="shared" si="90"/>
        <v>9882.0000000000018</v>
      </c>
      <c r="BB227" s="394">
        <f t="shared" si="90"/>
        <v>9701</v>
      </c>
      <c r="BC227" s="394">
        <f t="shared" si="90"/>
        <v>9818</v>
      </c>
      <c r="BD227" s="394">
        <f>SUM(BD219:BD226)</f>
        <v>8576</v>
      </c>
      <c r="BE227" s="394">
        <f>SUM(BE219:BE226)</f>
        <v>9000.2439999999988</v>
      </c>
      <c r="BF227" s="394">
        <f>SUM(BF219:BF226)</f>
        <v>8812.9359999999997</v>
      </c>
      <c r="BG227" s="394">
        <f>SUM(BG219:BG226)</f>
        <v>8453.7139999999999</v>
      </c>
      <c r="BH227" s="394">
        <f>SUM(BH219:BH226)</f>
        <v>8412.4339999999993</v>
      </c>
      <c r="BI227" s="394"/>
      <c r="BJ227" s="394">
        <f>SUM(BJ219:BJ226)</f>
        <v>0</v>
      </c>
      <c r="BK227" s="155"/>
      <c r="CQ227" s="212"/>
      <c r="CR227" s="269" t="s">
        <v>505</v>
      </c>
      <c r="CS227" s="270">
        <v>0</v>
      </c>
      <c r="CT227" s="270">
        <v>0</v>
      </c>
      <c r="CU227" s="270">
        <v>0</v>
      </c>
      <c r="CV227" s="270">
        <v>2799.5667614704307</v>
      </c>
      <c r="CW227" s="270">
        <v>0</v>
      </c>
      <c r="CX227" s="270">
        <v>0</v>
      </c>
      <c r="CY227" s="303">
        <v>2799.5667614704307</v>
      </c>
    </row>
    <row r="228" spans="3:103" x14ac:dyDescent="0.2">
      <c r="D228" s="393" t="s">
        <v>548</v>
      </c>
      <c r="E228" s="393"/>
      <c r="F228" s="393" t="s">
        <v>251</v>
      </c>
      <c r="G228" s="394">
        <f>G146</f>
        <v>4672</v>
      </c>
      <c r="H228" s="394">
        <f t="shared" ref="H228:BD228" si="91">H146</f>
        <v>4818</v>
      </c>
      <c r="I228" s="394">
        <f t="shared" si="91"/>
        <v>4929</v>
      </c>
      <c r="J228" s="394">
        <f t="shared" si="91"/>
        <v>5177</v>
      </c>
      <c r="K228" s="394">
        <f t="shared" si="91"/>
        <v>5673</v>
      </c>
      <c r="L228" s="394">
        <f t="shared" si="91"/>
        <v>5994</v>
      </c>
      <c r="M228" s="394">
        <f t="shared" si="91"/>
        <v>6029</v>
      </c>
      <c r="N228" s="394">
        <f t="shared" si="91"/>
        <v>6076</v>
      </c>
      <c r="O228" s="394">
        <f t="shared" si="91"/>
        <v>6643</v>
      </c>
      <c r="P228" s="394">
        <f t="shared" si="91"/>
        <v>7017</v>
      </c>
      <c r="Q228" s="394">
        <f t="shared" si="91"/>
        <v>7196</v>
      </c>
      <c r="R228" s="394">
        <f t="shared" si="91"/>
        <v>7147</v>
      </c>
      <c r="S228" s="394">
        <f t="shared" si="91"/>
        <v>7115</v>
      </c>
      <c r="T228" s="394">
        <f t="shared" si="91"/>
        <v>7848</v>
      </c>
      <c r="U228" s="394">
        <f t="shared" si="91"/>
        <v>7471</v>
      </c>
      <c r="V228" s="394">
        <f t="shared" si="91"/>
        <v>7301</v>
      </c>
      <c r="W228" s="394">
        <f t="shared" si="91"/>
        <v>7851</v>
      </c>
      <c r="X228" s="394">
        <f t="shared" si="91"/>
        <v>7912</v>
      </c>
      <c r="Y228" s="394">
        <f t="shared" si="91"/>
        <v>8032</v>
      </c>
      <c r="Z228" s="394">
        <f t="shared" si="91"/>
        <v>8284</v>
      </c>
      <c r="AA228" s="394">
        <f t="shared" si="91"/>
        <v>7506</v>
      </c>
      <c r="AB228" s="394">
        <f t="shared" si="91"/>
        <v>7222</v>
      </c>
      <c r="AC228" s="394">
        <f t="shared" si="91"/>
        <v>6877</v>
      </c>
      <c r="AD228" s="394">
        <f t="shared" si="91"/>
        <v>6840</v>
      </c>
      <c r="AE228" s="394">
        <f t="shared" si="91"/>
        <v>7011</v>
      </c>
      <c r="AF228" s="394">
        <f t="shared" si="91"/>
        <v>7144</v>
      </c>
      <c r="AG228" s="394">
        <f t="shared" si="91"/>
        <v>7377</v>
      </c>
      <c r="AH228" s="394">
        <f t="shared" si="91"/>
        <v>7690</v>
      </c>
      <c r="AI228" s="394">
        <f t="shared" si="91"/>
        <v>8033</v>
      </c>
      <c r="AJ228" s="394">
        <f t="shared" si="91"/>
        <v>8550</v>
      </c>
      <c r="AK228" s="394">
        <f t="shared" si="91"/>
        <v>8877</v>
      </c>
      <c r="AL228" s="394">
        <f t="shared" si="91"/>
        <v>8784</v>
      </c>
      <c r="AM228" s="394">
        <f t="shared" si="91"/>
        <v>8422</v>
      </c>
      <c r="AN228" s="394">
        <f t="shared" si="91"/>
        <v>8737</v>
      </c>
      <c r="AO228" s="394">
        <f t="shared" si="91"/>
        <v>8543</v>
      </c>
      <c r="AP228" s="394">
        <f t="shared" si="91"/>
        <v>9124</v>
      </c>
      <c r="AQ228" s="394">
        <f t="shared" si="91"/>
        <v>9631</v>
      </c>
      <c r="AR228" s="394">
        <f t="shared" si="91"/>
        <v>9686</v>
      </c>
      <c r="AS228" s="394">
        <f t="shared" si="91"/>
        <v>9716</v>
      </c>
      <c r="AT228" s="394">
        <f t="shared" si="91"/>
        <v>10050</v>
      </c>
      <c r="AU228" s="352">
        <f t="shared" si="91"/>
        <v>10322</v>
      </c>
      <c r="AV228" s="352">
        <f t="shared" si="91"/>
        <v>10102</v>
      </c>
      <c r="AW228" s="352">
        <f t="shared" si="91"/>
        <v>10183</v>
      </c>
      <c r="AX228" s="352">
        <f t="shared" si="91"/>
        <v>9872</v>
      </c>
      <c r="AY228" s="352">
        <f t="shared" si="91"/>
        <v>9586</v>
      </c>
      <c r="AZ228" s="352">
        <f t="shared" si="91"/>
        <v>9979</v>
      </c>
      <c r="BA228" s="352">
        <f t="shared" si="91"/>
        <v>9882</v>
      </c>
      <c r="BB228" s="352">
        <f t="shared" si="91"/>
        <v>9701</v>
      </c>
      <c r="BC228" s="352">
        <f t="shared" si="91"/>
        <v>9818</v>
      </c>
      <c r="BD228" s="352">
        <f t="shared" si="91"/>
        <v>8576</v>
      </c>
      <c r="BE228" s="352">
        <f>BE146</f>
        <v>9000.2439999999988</v>
      </c>
      <c r="BF228" s="352">
        <f>BF146</f>
        <v>8812.9359999999997</v>
      </c>
      <c r="BG228" s="352">
        <f>BG146</f>
        <v>8453.7139999999999</v>
      </c>
      <c r="BH228" s="352">
        <f>BH146</f>
        <v>8412.4339999999993</v>
      </c>
      <c r="BI228" s="352"/>
      <c r="BJ228" s="352">
        <f>BJ146</f>
        <v>0</v>
      </c>
      <c r="CQ228" s="212"/>
      <c r="CR228" s="269" t="s">
        <v>506</v>
      </c>
      <c r="CS228" s="270">
        <v>0</v>
      </c>
      <c r="CT228" s="270">
        <v>0</v>
      </c>
      <c r="CU228" s="270">
        <v>0</v>
      </c>
      <c r="CV228" s="270">
        <v>797.62171912401084</v>
      </c>
      <c r="CW228" s="270">
        <v>0</v>
      </c>
      <c r="CX228" s="270">
        <v>0</v>
      </c>
      <c r="CY228" s="303">
        <v>797.62171912401084</v>
      </c>
    </row>
    <row r="229" spans="3:103" ht="13.5" thickBot="1" x14ac:dyDescent="0.25">
      <c r="D229" s="16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E229" s="123"/>
      <c r="BG229" s="123"/>
      <c r="BI229" s="123"/>
      <c r="CQ229" s="212"/>
      <c r="CR229" s="269" t="s">
        <v>495</v>
      </c>
      <c r="CS229" s="270">
        <v>0</v>
      </c>
      <c r="CT229" s="270">
        <v>0</v>
      </c>
      <c r="CU229" s="270">
        <v>0</v>
      </c>
      <c r="CV229" s="270">
        <v>241.80441097879759</v>
      </c>
      <c r="CW229" s="270">
        <v>0</v>
      </c>
      <c r="CX229" s="270">
        <v>0</v>
      </c>
      <c r="CY229" s="303">
        <v>241.80441097879759</v>
      </c>
    </row>
    <row r="230" spans="3:103" s="15" customFormat="1" ht="13.5" thickBot="1" x14ac:dyDescent="0.25">
      <c r="C230" s="413" t="s">
        <v>428</v>
      </c>
      <c r="D230" s="414" t="s">
        <v>429</v>
      </c>
      <c r="E230" s="415"/>
      <c r="F230" s="393"/>
      <c r="G230" s="15">
        <v>1960</v>
      </c>
      <c r="H230" s="15">
        <v>1961</v>
      </c>
      <c r="I230" s="15">
        <v>1962</v>
      </c>
      <c r="J230" s="15">
        <v>1963</v>
      </c>
      <c r="K230" s="15">
        <v>1964</v>
      </c>
      <c r="L230" s="15">
        <v>1965</v>
      </c>
      <c r="M230" s="15">
        <v>1966</v>
      </c>
      <c r="N230" s="15">
        <v>1967</v>
      </c>
      <c r="O230" s="15">
        <v>1968</v>
      </c>
      <c r="P230" s="15">
        <v>1969</v>
      </c>
      <c r="Q230" s="15">
        <v>1970</v>
      </c>
      <c r="R230" s="15">
        <v>1971</v>
      </c>
      <c r="S230" s="15">
        <v>1972</v>
      </c>
      <c r="T230" s="15">
        <v>1973</v>
      </c>
      <c r="U230" s="15">
        <v>1974</v>
      </c>
      <c r="V230" s="15">
        <v>1975</v>
      </c>
      <c r="W230" s="15">
        <v>1976</v>
      </c>
      <c r="X230" s="15">
        <v>1977</v>
      </c>
      <c r="Y230" s="15">
        <v>1978</v>
      </c>
      <c r="Z230" s="15">
        <v>1979</v>
      </c>
      <c r="AA230" s="15">
        <v>1980</v>
      </c>
      <c r="AB230" s="15">
        <v>1981</v>
      </c>
      <c r="AC230" s="15">
        <v>1982</v>
      </c>
      <c r="AD230" s="15">
        <v>1983</v>
      </c>
      <c r="AE230" s="15">
        <v>1984</v>
      </c>
      <c r="AF230" s="15">
        <v>1985</v>
      </c>
      <c r="AG230" s="15">
        <v>1986</v>
      </c>
      <c r="AH230" s="15">
        <v>1987</v>
      </c>
      <c r="AI230" s="15">
        <v>1988</v>
      </c>
      <c r="AJ230" s="15">
        <v>1989</v>
      </c>
      <c r="AK230" s="15">
        <v>1990</v>
      </c>
      <c r="AL230" s="15">
        <v>1991</v>
      </c>
      <c r="AM230" s="15">
        <v>1992</v>
      </c>
      <c r="AN230" s="15">
        <v>1993</v>
      </c>
      <c r="AO230" s="15">
        <v>1994</v>
      </c>
      <c r="AP230" s="15">
        <v>1995</v>
      </c>
      <c r="AQ230" s="15">
        <v>1996</v>
      </c>
      <c r="AR230" s="15">
        <v>1997</v>
      </c>
      <c r="AS230" s="15">
        <v>1998</v>
      </c>
      <c r="AT230" s="15">
        <v>1999</v>
      </c>
      <c r="AU230" s="15">
        <v>2000</v>
      </c>
      <c r="AV230" s="15">
        <v>2001</v>
      </c>
      <c r="AW230" s="15">
        <v>2002</v>
      </c>
      <c r="AX230" s="15">
        <v>2003</v>
      </c>
      <c r="AY230" s="15">
        <v>2004</v>
      </c>
      <c r="AZ230" s="15">
        <v>2005</v>
      </c>
      <c r="BA230" s="15">
        <v>2006</v>
      </c>
      <c r="BB230" s="15">
        <v>2007</v>
      </c>
      <c r="BC230" s="15">
        <v>2008</v>
      </c>
      <c r="BD230" s="15">
        <v>2009</v>
      </c>
      <c r="BE230" s="15">
        <v>2010</v>
      </c>
      <c r="BF230" s="15">
        <v>2011</v>
      </c>
      <c r="BG230" s="15">
        <v>2012</v>
      </c>
      <c r="BH230" s="15">
        <v>2013</v>
      </c>
      <c r="BJ230" s="15">
        <v>2015</v>
      </c>
      <c r="BK230" s="10"/>
      <c r="CQ230" s="212"/>
      <c r="CR230" s="269" t="s">
        <v>508</v>
      </c>
      <c r="CS230" s="270">
        <v>0</v>
      </c>
      <c r="CT230" s="270">
        <v>0</v>
      </c>
      <c r="CU230" s="270">
        <v>0</v>
      </c>
      <c r="CV230" s="270">
        <v>485.90869738284158</v>
      </c>
      <c r="CW230" s="270">
        <v>0</v>
      </c>
      <c r="CX230" s="270">
        <v>0</v>
      </c>
      <c r="CY230" s="303">
        <v>485.90869738284158</v>
      </c>
    </row>
    <row r="231" spans="3:103" s="155" customFormat="1" ht="15.75" x14ac:dyDescent="0.25">
      <c r="C231" s="301" t="s">
        <v>428</v>
      </c>
      <c r="D231" s="301" t="s">
        <v>459</v>
      </c>
      <c r="F231" s="301" t="s">
        <v>251</v>
      </c>
      <c r="G231" s="398">
        <v>0</v>
      </c>
      <c r="H231" s="398">
        <v>0</v>
      </c>
      <c r="I231" s="398">
        <v>0</v>
      </c>
      <c r="J231" s="398">
        <v>0</v>
      </c>
      <c r="K231" s="398">
        <v>0</v>
      </c>
      <c r="L231" s="398">
        <v>0</v>
      </c>
      <c r="M231" s="398">
        <v>0</v>
      </c>
      <c r="N231" s="398">
        <v>0</v>
      </c>
      <c r="O231" s="398">
        <v>0</v>
      </c>
      <c r="P231" s="398">
        <v>0</v>
      </c>
      <c r="Q231" s="398">
        <v>0</v>
      </c>
      <c r="R231" s="398">
        <v>0</v>
      </c>
      <c r="S231" s="398">
        <v>0</v>
      </c>
      <c r="T231" s="398">
        <v>0</v>
      </c>
      <c r="U231" s="398">
        <v>0</v>
      </c>
      <c r="V231" s="398">
        <v>0</v>
      </c>
      <c r="W231" s="398">
        <v>0</v>
      </c>
      <c r="X231" s="398">
        <v>0</v>
      </c>
      <c r="Y231" s="398">
        <v>0</v>
      </c>
      <c r="Z231" s="398">
        <v>0</v>
      </c>
      <c r="AA231" s="398">
        <v>0</v>
      </c>
      <c r="AB231" s="398">
        <v>0</v>
      </c>
      <c r="AC231" s="398">
        <v>0</v>
      </c>
      <c r="AD231" s="398">
        <v>0</v>
      </c>
      <c r="AE231" s="398">
        <v>0</v>
      </c>
      <c r="AF231" s="398">
        <v>0</v>
      </c>
      <c r="AG231" s="398">
        <v>0</v>
      </c>
      <c r="AH231" s="398">
        <v>0</v>
      </c>
      <c r="AI231" s="398">
        <v>0</v>
      </c>
      <c r="AJ231" s="398">
        <v>0</v>
      </c>
      <c r="AK231" s="398">
        <v>0</v>
      </c>
      <c r="AL231" s="398">
        <v>0</v>
      </c>
      <c r="AM231" s="398">
        <v>0</v>
      </c>
      <c r="AN231" s="398">
        <v>0</v>
      </c>
      <c r="AO231" s="398">
        <v>0</v>
      </c>
      <c r="AP231" s="398">
        <v>0</v>
      </c>
      <c r="AQ231" s="398">
        <v>0</v>
      </c>
      <c r="AR231" s="398">
        <v>0</v>
      </c>
      <c r="AS231" s="398">
        <v>0</v>
      </c>
      <c r="AT231" s="398">
        <v>0</v>
      </c>
      <c r="AU231" s="398">
        <v>0</v>
      </c>
      <c r="AV231" s="398">
        <v>0</v>
      </c>
      <c r="AW231" s="398">
        <v>0</v>
      </c>
      <c r="AX231" s="398">
        <v>0</v>
      </c>
      <c r="AY231" s="398">
        <v>0</v>
      </c>
      <c r="AZ231" s="398">
        <v>0</v>
      </c>
      <c r="BA231" s="398">
        <v>0</v>
      </c>
      <c r="BB231" s="398">
        <v>0</v>
      </c>
      <c r="BC231" s="398">
        <v>0</v>
      </c>
      <c r="BD231" s="398">
        <v>0</v>
      </c>
      <c r="BE231" s="398">
        <v>0</v>
      </c>
      <c r="BF231" s="398">
        <v>0</v>
      </c>
      <c r="BG231" s="398">
        <v>0</v>
      </c>
      <c r="BH231" s="398">
        <v>0</v>
      </c>
      <c r="BI231" s="398"/>
      <c r="BJ231" s="398">
        <v>0</v>
      </c>
      <c r="BK231" s="10"/>
      <c r="CQ231" s="212"/>
      <c r="CR231" s="269" t="s">
        <v>497</v>
      </c>
      <c r="CS231" s="270">
        <v>873.70976306834791</v>
      </c>
      <c r="CT231" s="270">
        <v>75.280195056707029</v>
      </c>
      <c r="CU231" s="270">
        <v>159.28295129245686</v>
      </c>
      <c r="CV231" s="270">
        <v>412.23520657451127</v>
      </c>
      <c r="CW231" s="270">
        <v>0</v>
      </c>
      <c r="CX231" s="270">
        <v>0</v>
      </c>
      <c r="CY231" s="303">
        <v>1520.508115992023</v>
      </c>
    </row>
    <row r="232" spans="3:103" s="155" customFormat="1" ht="16.5" thickBot="1" x14ac:dyDescent="0.3">
      <c r="C232" s="301" t="s">
        <v>428</v>
      </c>
      <c r="D232" s="301" t="s">
        <v>464</v>
      </c>
      <c r="F232" s="301" t="s">
        <v>251</v>
      </c>
      <c r="G232" s="398">
        <v>0</v>
      </c>
      <c r="H232" s="398">
        <v>0</v>
      </c>
      <c r="I232" s="398">
        <v>0</v>
      </c>
      <c r="J232" s="398">
        <v>0</v>
      </c>
      <c r="K232" s="398">
        <v>0</v>
      </c>
      <c r="L232" s="398">
        <v>0</v>
      </c>
      <c r="M232" s="398">
        <v>0</v>
      </c>
      <c r="N232" s="398">
        <v>0</v>
      </c>
      <c r="O232" s="398">
        <v>0</v>
      </c>
      <c r="P232" s="398">
        <v>0</v>
      </c>
      <c r="Q232" s="398">
        <v>0</v>
      </c>
      <c r="R232" s="398">
        <v>0</v>
      </c>
      <c r="S232" s="398">
        <v>0</v>
      </c>
      <c r="T232" s="398">
        <v>0</v>
      </c>
      <c r="U232" s="398">
        <v>0</v>
      </c>
      <c r="V232" s="398">
        <v>0</v>
      </c>
      <c r="W232" s="398">
        <v>0</v>
      </c>
      <c r="X232" s="398">
        <v>0</v>
      </c>
      <c r="Y232" s="398">
        <v>0</v>
      </c>
      <c r="Z232" s="398">
        <v>0</v>
      </c>
      <c r="AA232" s="398">
        <v>0</v>
      </c>
      <c r="AB232" s="398">
        <v>0</v>
      </c>
      <c r="AC232" s="398">
        <v>0</v>
      </c>
      <c r="AD232" s="398">
        <v>0</v>
      </c>
      <c r="AE232" s="398">
        <v>0</v>
      </c>
      <c r="AF232" s="398">
        <v>0</v>
      </c>
      <c r="AG232" s="398">
        <v>0</v>
      </c>
      <c r="AH232" s="398">
        <v>0</v>
      </c>
      <c r="AI232" s="398">
        <v>0</v>
      </c>
      <c r="AJ232" s="398">
        <v>0</v>
      </c>
      <c r="AK232" s="398">
        <v>0</v>
      </c>
      <c r="AL232" s="398">
        <v>0</v>
      </c>
      <c r="AM232" s="398">
        <v>0</v>
      </c>
      <c r="AN232" s="398">
        <v>0</v>
      </c>
      <c r="AO232" s="398">
        <v>0</v>
      </c>
      <c r="AP232" s="398">
        <v>0</v>
      </c>
      <c r="AQ232" s="398">
        <v>0</v>
      </c>
      <c r="AR232" s="398">
        <v>0</v>
      </c>
      <c r="AS232" s="398">
        <v>0</v>
      </c>
      <c r="AT232" s="398">
        <v>0</v>
      </c>
      <c r="AU232" s="398">
        <v>0</v>
      </c>
      <c r="AV232" s="398">
        <v>0</v>
      </c>
      <c r="AW232" s="398">
        <v>0</v>
      </c>
      <c r="AX232" s="398">
        <v>0</v>
      </c>
      <c r="AY232" s="398">
        <v>0</v>
      </c>
      <c r="AZ232" s="398">
        <v>0</v>
      </c>
      <c r="BA232" s="398">
        <v>0</v>
      </c>
      <c r="BB232" s="398">
        <v>0</v>
      </c>
      <c r="BC232" s="398">
        <v>0</v>
      </c>
      <c r="BD232" s="398">
        <v>0</v>
      </c>
      <c r="BE232" s="398">
        <v>0</v>
      </c>
      <c r="BF232" s="398">
        <v>0</v>
      </c>
      <c r="BG232" s="398">
        <v>0</v>
      </c>
      <c r="BH232" s="398">
        <v>0</v>
      </c>
      <c r="BI232" s="398"/>
      <c r="BJ232" s="398">
        <v>0</v>
      </c>
      <c r="BK232" s="10"/>
      <c r="CQ232" s="212"/>
      <c r="CR232" s="296" t="s">
        <v>474</v>
      </c>
      <c r="CS232" s="324">
        <v>7506.5373530096495</v>
      </c>
      <c r="CT232" s="324">
        <v>687.70440746256656</v>
      </c>
      <c r="CU232" s="324">
        <v>1619.6066385523768</v>
      </c>
      <c r="CV232" s="324">
        <v>8313.1325733538997</v>
      </c>
      <c r="CW232" s="324">
        <v>765.80698744625965</v>
      </c>
      <c r="CX232" s="324">
        <v>459.18659578649556</v>
      </c>
      <c r="CY232" s="324">
        <v>19351.974555611247</v>
      </c>
    </row>
    <row r="233" spans="3:103" s="155" customFormat="1" ht="16.5" thickTop="1" x14ac:dyDescent="0.25">
      <c r="C233" s="301" t="s">
        <v>428</v>
      </c>
      <c r="D233" s="301" t="s">
        <v>467</v>
      </c>
      <c r="F233" s="301" t="s">
        <v>251</v>
      </c>
      <c r="G233" s="398">
        <v>0</v>
      </c>
      <c r="H233" s="398">
        <v>0</v>
      </c>
      <c r="I233" s="398">
        <v>0</v>
      </c>
      <c r="J233" s="398">
        <v>0</v>
      </c>
      <c r="K233" s="398">
        <v>0</v>
      </c>
      <c r="L233" s="398">
        <v>0</v>
      </c>
      <c r="M233" s="398">
        <v>0</v>
      </c>
      <c r="N233" s="398">
        <v>0</v>
      </c>
      <c r="O233" s="398">
        <v>0</v>
      </c>
      <c r="P233" s="398">
        <v>0</v>
      </c>
      <c r="Q233" s="398">
        <v>0</v>
      </c>
      <c r="R233" s="398">
        <v>0</v>
      </c>
      <c r="S233" s="398">
        <v>0</v>
      </c>
      <c r="T233" s="398">
        <v>0</v>
      </c>
      <c r="U233" s="398">
        <v>0</v>
      </c>
      <c r="V233" s="398">
        <v>0</v>
      </c>
      <c r="W233" s="398">
        <v>0</v>
      </c>
      <c r="X233" s="398">
        <v>0</v>
      </c>
      <c r="Y233" s="398">
        <v>0</v>
      </c>
      <c r="Z233" s="398">
        <v>0</v>
      </c>
      <c r="AA233" s="398">
        <v>0</v>
      </c>
      <c r="AB233" s="398">
        <v>0</v>
      </c>
      <c r="AC233" s="398">
        <v>0</v>
      </c>
      <c r="AD233" s="398">
        <v>0</v>
      </c>
      <c r="AE233" s="398">
        <v>0</v>
      </c>
      <c r="AF233" s="398">
        <v>0</v>
      </c>
      <c r="AG233" s="398">
        <v>0</v>
      </c>
      <c r="AH233" s="398">
        <v>0</v>
      </c>
      <c r="AI233" s="398">
        <v>0</v>
      </c>
      <c r="AJ233" s="398">
        <v>0</v>
      </c>
      <c r="AK233" s="398">
        <v>0</v>
      </c>
      <c r="AL233" s="398">
        <v>0</v>
      </c>
      <c r="AM233" s="398">
        <v>0</v>
      </c>
      <c r="AN233" s="398">
        <v>0</v>
      </c>
      <c r="AO233" s="398">
        <v>0</v>
      </c>
      <c r="AP233" s="398">
        <v>0</v>
      </c>
      <c r="AQ233" s="398">
        <v>0</v>
      </c>
      <c r="AR233" s="398">
        <v>0</v>
      </c>
      <c r="AS233" s="398">
        <v>0</v>
      </c>
      <c r="AT233" s="398">
        <v>0</v>
      </c>
      <c r="AU233" s="398">
        <v>0</v>
      </c>
      <c r="AV233" s="398">
        <v>0</v>
      </c>
      <c r="AW233" s="398">
        <v>0</v>
      </c>
      <c r="AX233" s="398">
        <v>0</v>
      </c>
      <c r="AY233" s="398">
        <v>0</v>
      </c>
      <c r="AZ233" s="398">
        <v>0</v>
      </c>
      <c r="BA233" s="398">
        <v>0</v>
      </c>
      <c r="BB233" s="398">
        <v>0</v>
      </c>
      <c r="BC233" s="398">
        <v>0</v>
      </c>
      <c r="BD233" s="398">
        <v>0</v>
      </c>
      <c r="BE233" s="398">
        <v>0</v>
      </c>
      <c r="BF233" s="398">
        <v>0</v>
      </c>
      <c r="BG233" s="398">
        <v>0</v>
      </c>
      <c r="BH233" s="398">
        <v>0</v>
      </c>
      <c r="BI233" s="398"/>
      <c r="BJ233" s="398">
        <v>0</v>
      </c>
      <c r="BK233" s="10"/>
      <c r="CQ233" s="212"/>
      <c r="CR233" s="212"/>
      <c r="CS233" s="337"/>
      <c r="CT233" s="337"/>
      <c r="CU233" s="337"/>
      <c r="CV233" s="337"/>
      <c r="CW233" s="337"/>
      <c r="CX233" s="337"/>
      <c r="CY233" s="337"/>
    </row>
    <row r="234" spans="3:103" s="155" customFormat="1" ht="16.5" thickBot="1" x14ac:dyDescent="0.3">
      <c r="C234" s="301" t="s">
        <v>428</v>
      </c>
      <c r="D234" s="301" t="s">
        <v>470</v>
      </c>
      <c r="E234" s="405"/>
      <c r="F234" s="301" t="s">
        <v>251</v>
      </c>
      <c r="G234" s="398">
        <v>0</v>
      </c>
      <c r="H234" s="398">
        <v>0</v>
      </c>
      <c r="I234" s="398">
        <v>0</v>
      </c>
      <c r="J234" s="398">
        <v>0</v>
      </c>
      <c r="K234" s="398">
        <v>0</v>
      </c>
      <c r="L234" s="398">
        <v>0</v>
      </c>
      <c r="M234" s="398">
        <v>0</v>
      </c>
      <c r="N234" s="398">
        <v>0</v>
      </c>
      <c r="O234" s="398">
        <v>0</v>
      </c>
      <c r="P234" s="398">
        <v>0</v>
      </c>
      <c r="Q234" s="398">
        <v>0</v>
      </c>
      <c r="R234" s="398">
        <v>0</v>
      </c>
      <c r="S234" s="398">
        <v>0</v>
      </c>
      <c r="T234" s="398">
        <v>0</v>
      </c>
      <c r="U234" s="398">
        <v>0</v>
      </c>
      <c r="V234" s="398">
        <v>0</v>
      </c>
      <c r="W234" s="398">
        <v>0</v>
      </c>
      <c r="X234" s="398">
        <v>0</v>
      </c>
      <c r="Y234" s="398">
        <v>0</v>
      </c>
      <c r="Z234" s="398">
        <v>0</v>
      </c>
      <c r="AA234" s="398">
        <v>0</v>
      </c>
      <c r="AB234" s="398">
        <v>0</v>
      </c>
      <c r="AC234" s="398">
        <v>0</v>
      </c>
      <c r="AD234" s="398">
        <v>0</v>
      </c>
      <c r="AE234" s="398">
        <v>0</v>
      </c>
      <c r="AF234" s="398">
        <v>0</v>
      </c>
      <c r="AG234" s="398">
        <v>0</v>
      </c>
      <c r="AH234" s="398">
        <v>0</v>
      </c>
      <c r="AI234" s="398">
        <v>0</v>
      </c>
      <c r="AJ234" s="398">
        <v>0</v>
      </c>
      <c r="AK234" s="398">
        <v>0</v>
      </c>
      <c r="AL234" s="398">
        <v>0</v>
      </c>
      <c r="AM234" s="398">
        <v>0</v>
      </c>
      <c r="AN234" s="398">
        <v>0</v>
      </c>
      <c r="AO234" s="398">
        <v>0</v>
      </c>
      <c r="AP234" s="398">
        <v>0</v>
      </c>
      <c r="AQ234" s="398">
        <v>0</v>
      </c>
      <c r="AR234" s="398">
        <v>0</v>
      </c>
      <c r="AS234" s="398">
        <v>0</v>
      </c>
      <c r="AT234" s="398">
        <v>0</v>
      </c>
      <c r="AU234" s="398">
        <v>0</v>
      </c>
      <c r="AV234" s="398">
        <v>0</v>
      </c>
      <c r="AW234" s="398">
        <v>0</v>
      </c>
      <c r="AX234" s="398">
        <v>0</v>
      </c>
      <c r="AY234" s="398">
        <v>0</v>
      </c>
      <c r="AZ234" s="398">
        <v>0</v>
      </c>
      <c r="BA234" s="398">
        <v>0</v>
      </c>
      <c r="BB234" s="398">
        <v>0</v>
      </c>
      <c r="BC234" s="398">
        <v>0</v>
      </c>
      <c r="BD234" s="398">
        <v>0</v>
      </c>
      <c r="BE234" s="398">
        <v>0</v>
      </c>
      <c r="BF234" s="398">
        <v>0</v>
      </c>
      <c r="BG234" s="398">
        <v>0</v>
      </c>
      <c r="BH234" s="398">
        <v>0</v>
      </c>
      <c r="BI234" s="398"/>
      <c r="BJ234" s="398">
        <v>0</v>
      </c>
      <c r="BK234" s="10"/>
      <c r="CQ234" s="212" t="s">
        <v>514</v>
      </c>
      <c r="CR234" s="296" t="s">
        <v>515</v>
      </c>
      <c r="CS234" s="340">
        <v>0</v>
      </c>
      <c r="CT234" s="297">
        <v>52421.878395386491</v>
      </c>
      <c r="CU234" s="297">
        <v>11.604285449070062</v>
      </c>
      <c r="CV234" s="297">
        <v>366.51784976720955</v>
      </c>
      <c r="CW234" s="324">
        <v>0</v>
      </c>
      <c r="CX234" s="297">
        <v>957.77894599999991</v>
      </c>
      <c r="CY234" s="297">
        <v>53757.779476602773</v>
      </c>
    </row>
    <row r="235" spans="3:103" s="155" customFormat="1" ht="16.5" thickTop="1" x14ac:dyDescent="0.25">
      <c r="C235" s="301" t="s">
        <v>428</v>
      </c>
      <c r="D235" s="301" t="s">
        <v>472</v>
      </c>
      <c r="E235" s="416">
        <v>1</v>
      </c>
      <c r="F235" s="301" t="s">
        <v>251</v>
      </c>
      <c r="G235" s="417">
        <f>G186</f>
        <v>218.30759844331268</v>
      </c>
      <c r="H235" s="417">
        <f t="shared" ref="H235:BC235" si="92">H186</f>
        <v>216.89462835474399</v>
      </c>
      <c r="I235" s="417">
        <f t="shared" si="92"/>
        <v>228.96743741128924</v>
      </c>
      <c r="J235" s="417">
        <f t="shared" si="92"/>
        <v>226.94016372061921</v>
      </c>
      <c r="K235" s="417">
        <f t="shared" si="92"/>
        <v>221.43750121428096</v>
      </c>
      <c r="L235" s="417">
        <f t="shared" si="92"/>
        <v>228.1214679363018</v>
      </c>
      <c r="M235" s="417">
        <f t="shared" si="92"/>
        <v>244.3434278281851</v>
      </c>
      <c r="N235" s="417">
        <f t="shared" si="92"/>
        <v>244.20505076148453</v>
      </c>
      <c r="O235" s="417">
        <f t="shared" si="92"/>
        <v>249.11686537349789</v>
      </c>
      <c r="P235" s="417">
        <f t="shared" si="92"/>
        <v>260.53875871590401</v>
      </c>
      <c r="Q235" s="417">
        <f t="shared" si="92"/>
        <v>265.0952540387085</v>
      </c>
      <c r="R235" s="417">
        <f t="shared" si="92"/>
        <v>268.22993013699261</v>
      </c>
      <c r="S235" s="417">
        <f t="shared" si="92"/>
        <v>257.62471044704267</v>
      </c>
      <c r="T235" s="417">
        <f t="shared" si="92"/>
        <v>255.19549896613267</v>
      </c>
      <c r="U235" s="417">
        <f t="shared" si="92"/>
        <v>262.45304259989933</v>
      </c>
      <c r="V235" s="417">
        <f t="shared" si="92"/>
        <v>279.95952520514783</v>
      </c>
      <c r="W235" s="417">
        <f t="shared" si="92"/>
        <v>280.64180260460677</v>
      </c>
      <c r="X235" s="417">
        <f t="shared" si="92"/>
        <v>287.10563332515483</v>
      </c>
      <c r="Y235" s="417">
        <f t="shared" si="92"/>
        <v>288.79031274493184</v>
      </c>
      <c r="Z235" s="417">
        <f t="shared" si="92"/>
        <v>289.91024709808323</v>
      </c>
      <c r="AA235" s="417">
        <f t="shared" si="92"/>
        <v>298.358404683777</v>
      </c>
      <c r="AB235" s="417">
        <f t="shared" si="92"/>
        <v>294.50530504426064</v>
      </c>
      <c r="AC235" s="417">
        <f t="shared" si="92"/>
        <v>260.26540003925351</v>
      </c>
      <c r="AD235" s="417">
        <f t="shared" si="92"/>
        <v>283.14805889226625</v>
      </c>
      <c r="AE235" s="417">
        <f t="shared" si="92"/>
        <v>279.57320972836533</v>
      </c>
      <c r="AF235" s="417">
        <f t="shared" si="92"/>
        <v>292.85293531984098</v>
      </c>
      <c r="AG235" s="417">
        <f t="shared" si="92"/>
        <v>300.03687608931199</v>
      </c>
      <c r="AH235" s="417">
        <f t="shared" si="92"/>
        <v>296.14281087447046</v>
      </c>
      <c r="AI235" s="417">
        <f t="shared" si="92"/>
        <v>319.40505844759804</v>
      </c>
      <c r="AJ235" s="417">
        <f t="shared" si="92"/>
        <v>308.41952578545505</v>
      </c>
      <c r="AK235" s="417">
        <f t="shared" si="92"/>
        <v>322.77789718400777</v>
      </c>
      <c r="AL235" s="417">
        <f t="shared" si="92"/>
        <v>331.80748039912385</v>
      </c>
      <c r="AM235" s="417">
        <f t="shared" si="92"/>
        <v>335.56011789644572</v>
      </c>
      <c r="AN235" s="417">
        <f t="shared" si="92"/>
        <v>337.31379419375355</v>
      </c>
      <c r="AO235" s="417">
        <f t="shared" si="92"/>
        <v>336.20004374922047</v>
      </c>
      <c r="AP235" s="417">
        <f t="shared" si="92"/>
        <v>342.29972227108334</v>
      </c>
      <c r="AQ235" s="417">
        <f t="shared" si="92"/>
        <v>346.67190296431102</v>
      </c>
      <c r="AR235" s="417">
        <f t="shared" si="92"/>
        <v>348.2954813815424</v>
      </c>
      <c r="AS235" s="417">
        <f t="shared" si="92"/>
        <v>348.8330650296366</v>
      </c>
      <c r="AT235" s="417">
        <f t="shared" si="92"/>
        <v>351.47002044442746</v>
      </c>
      <c r="AU235" s="417">
        <f t="shared" si="92"/>
        <v>357.82913228995341</v>
      </c>
      <c r="AV235" s="417">
        <f t="shared" si="92"/>
        <v>356.23928851473539</v>
      </c>
      <c r="AW235" s="417">
        <f t="shared" si="92"/>
        <v>363.9066122470594</v>
      </c>
      <c r="AX235" s="417">
        <f t="shared" si="92"/>
        <v>367.13254360669885</v>
      </c>
      <c r="AY235" s="417">
        <f t="shared" si="92"/>
        <v>378.86863122862439</v>
      </c>
      <c r="AZ235" s="417">
        <f t="shared" si="92"/>
        <v>381.83407035928246</v>
      </c>
      <c r="BA235" s="417">
        <f t="shared" si="92"/>
        <v>387.25681534819194</v>
      </c>
      <c r="BB235" s="417">
        <f t="shared" si="92"/>
        <v>368.30941520792288</v>
      </c>
      <c r="BC235" s="417">
        <f t="shared" si="92"/>
        <v>365.93048298352818</v>
      </c>
      <c r="BD235" s="417">
        <f>BD186</f>
        <v>370.13531944943628</v>
      </c>
      <c r="BE235" s="417">
        <f>BE186</f>
        <v>376.11854704918858</v>
      </c>
      <c r="BF235" s="417">
        <f>BF186</f>
        <v>372.77360111032169</v>
      </c>
      <c r="BG235" s="417">
        <f>BG186</f>
        <v>372.39127824758145</v>
      </c>
      <c r="BH235" s="417">
        <f>BH186</f>
        <v>372.67928727142009</v>
      </c>
      <c r="BI235" s="417"/>
      <c r="BJ235" s="417" t="e">
        <f>BJ186</f>
        <v>#DIV/0!</v>
      </c>
      <c r="BK235" s="10"/>
      <c r="CQ235" s="212"/>
      <c r="CR235" s="212"/>
      <c r="CS235" s="337"/>
      <c r="CT235" s="337"/>
      <c r="CU235" s="337"/>
      <c r="CV235" s="337"/>
      <c r="CW235" s="337"/>
      <c r="CX235" s="337"/>
      <c r="CY235" s="337"/>
    </row>
    <row r="236" spans="3:103" s="155" customFormat="1" ht="15.75" x14ac:dyDescent="0.25">
      <c r="C236" s="301" t="s">
        <v>428</v>
      </c>
      <c r="D236" s="301" t="s">
        <v>477</v>
      </c>
      <c r="E236" s="405"/>
      <c r="F236" s="301" t="s">
        <v>251</v>
      </c>
      <c r="G236" s="398">
        <v>0</v>
      </c>
      <c r="H236" s="398">
        <v>0</v>
      </c>
      <c r="I236" s="398">
        <v>0</v>
      </c>
      <c r="J236" s="398">
        <v>0</v>
      </c>
      <c r="K236" s="398">
        <v>0</v>
      </c>
      <c r="L236" s="398">
        <v>0</v>
      </c>
      <c r="M236" s="398">
        <v>0</v>
      </c>
      <c r="N236" s="398">
        <v>0</v>
      </c>
      <c r="O236" s="398">
        <v>0</v>
      </c>
      <c r="P236" s="398">
        <v>0</v>
      </c>
      <c r="Q236" s="398">
        <v>0</v>
      </c>
      <c r="R236" s="398">
        <v>0</v>
      </c>
      <c r="S236" s="398">
        <v>0</v>
      </c>
      <c r="T236" s="398">
        <v>0</v>
      </c>
      <c r="U236" s="398">
        <v>0</v>
      </c>
      <c r="V236" s="398">
        <v>0</v>
      </c>
      <c r="W236" s="398">
        <v>0</v>
      </c>
      <c r="X236" s="398">
        <v>0</v>
      </c>
      <c r="Y236" s="398">
        <v>0</v>
      </c>
      <c r="Z236" s="398">
        <v>0</v>
      </c>
      <c r="AA236" s="398">
        <v>0</v>
      </c>
      <c r="AB236" s="398">
        <v>0</v>
      </c>
      <c r="AC236" s="398">
        <v>0</v>
      </c>
      <c r="AD236" s="398">
        <v>0</v>
      </c>
      <c r="AE236" s="398">
        <v>0</v>
      </c>
      <c r="AF236" s="398">
        <v>0</v>
      </c>
      <c r="AG236" s="398">
        <v>0</v>
      </c>
      <c r="AH236" s="398">
        <v>0</v>
      </c>
      <c r="AI236" s="398">
        <v>0</v>
      </c>
      <c r="AJ236" s="398">
        <v>0</v>
      </c>
      <c r="AK236" s="398">
        <v>0</v>
      </c>
      <c r="AL236" s="398">
        <v>0</v>
      </c>
      <c r="AM236" s="398">
        <v>0</v>
      </c>
      <c r="AN236" s="398">
        <v>0</v>
      </c>
      <c r="AO236" s="398">
        <v>0</v>
      </c>
      <c r="AP236" s="398">
        <v>0</v>
      </c>
      <c r="AQ236" s="398">
        <v>0</v>
      </c>
      <c r="AR236" s="398">
        <v>0</v>
      </c>
      <c r="AS236" s="398">
        <v>0</v>
      </c>
      <c r="AT236" s="398">
        <v>0</v>
      </c>
      <c r="AU236" s="398">
        <v>0</v>
      </c>
      <c r="AV236" s="398">
        <v>0</v>
      </c>
      <c r="AW236" s="398">
        <v>0</v>
      </c>
      <c r="AX236" s="398">
        <v>0</v>
      </c>
      <c r="AY236" s="398">
        <v>0</v>
      </c>
      <c r="AZ236" s="398">
        <v>0</v>
      </c>
      <c r="BA236" s="398">
        <v>0</v>
      </c>
      <c r="BB236" s="398">
        <v>0</v>
      </c>
      <c r="BC236" s="398">
        <v>0</v>
      </c>
      <c r="BD236" s="398">
        <v>0</v>
      </c>
      <c r="BE236" s="398">
        <v>0</v>
      </c>
      <c r="BF236" s="398">
        <v>0</v>
      </c>
      <c r="BG236" s="398">
        <v>0</v>
      </c>
      <c r="BH236" s="398">
        <v>0</v>
      </c>
      <c r="BI236" s="398"/>
      <c r="BJ236" s="398">
        <v>0</v>
      </c>
      <c r="BK236" s="10"/>
      <c r="CQ236" s="345" t="s">
        <v>255</v>
      </c>
      <c r="CR236" s="346" t="s">
        <v>458</v>
      </c>
      <c r="CS236" s="337">
        <v>33037.27018282585</v>
      </c>
      <c r="CT236" s="337">
        <v>3427.7263969712749</v>
      </c>
      <c r="CU236" s="337">
        <v>714.15570935663004</v>
      </c>
      <c r="CV236" s="337">
        <v>3749.2233559116858</v>
      </c>
      <c r="CW236" s="337">
        <v>1135.4651581253738</v>
      </c>
      <c r="CX236" s="337">
        <v>1727.8800374812133</v>
      </c>
      <c r="CY236" s="337">
        <v>43791.720840672031</v>
      </c>
    </row>
    <row r="237" spans="3:103" s="155" customFormat="1" ht="15.75" x14ac:dyDescent="0.25">
      <c r="C237" s="301" t="s">
        <v>428</v>
      </c>
      <c r="D237" s="301" t="s">
        <v>480</v>
      </c>
      <c r="E237" s="405"/>
      <c r="F237" s="301" t="s">
        <v>251</v>
      </c>
      <c r="G237" s="398">
        <v>0</v>
      </c>
      <c r="H237" s="398">
        <v>0</v>
      </c>
      <c r="I237" s="398">
        <v>0</v>
      </c>
      <c r="J237" s="398">
        <v>0</v>
      </c>
      <c r="K237" s="398">
        <v>0</v>
      </c>
      <c r="L237" s="398">
        <v>0</v>
      </c>
      <c r="M237" s="398">
        <v>0</v>
      </c>
      <c r="N237" s="398">
        <v>0</v>
      </c>
      <c r="O237" s="398">
        <v>0</v>
      </c>
      <c r="P237" s="398">
        <v>0</v>
      </c>
      <c r="Q237" s="398">
        <v>0</v>
      </c>
      <c r="R237" s="398">
        <v>0</v>
      </c>
      <c r="S237" s="398">
        <v>0</v>
      </c>
      <c r="T237" s="398">
        <v>0</v>
      </c>
      <c r="U237" s="398">
        <v>0</v>
      </c>
      <c r="V237" s="398">
        <v>0</v>
      </c>
      <c r="W237" s="398">
        <v>0</v>
      </c>
      <c r="X237" s="398">
        <v>0</v>
      </c>
      <c r="Y237" s="398">
        <v>0</v>
      </c>
      <c r="Z237" s="398">
        <v>0</v>
      </c>
      <c r="AA237" s="398">
        <v>0</v>
      </c>
      <c r="AB237" s="398">
        <v>0</v>
      </c>
      <c r="AC237" s="398">
        <v>0</v>
      </c>
      <c r="AD237" s="398">
        <v>0</v>
      </c>
      <c r="AE237" s="398">
        <v>0</v>
      </c>
      <c r="AF237" s="398">
        <v>0</v>
      </c>
      <c r="AG237" s="398">
        <v>0</v>
      </c>
      <c r="AH237" s="398">
        <v>0</v>
      </c>
      <c r="AI237" s="398">
        <v>0</v>
      </c>
      <c r="AJ237" s="398">
        <v>0</v>
      </c>
      <c r="AK237" s="398">
        <v>0</v>
      </c>
      <c r="AL237" s="398">
        <v>0</v>
      </c>
      <c r="AM237" s="398">
        <v>0</v>
      </c>
      <c r="AN237" s="398">
        <v>0</v>
      </c>
      <c r="AO237" s="398">
        <v>0</v>
      </c>
      <c r="AP237" s="398">
        <v>0</v>
      </c>
      <c r="AQ237" s="398">
        <v>0</v>
      </c>
      <c r="AR237" s="398">
        <v>0</v>
      </c>
      <c r="AS237" s="398">
        <v>0</v>
      </c>
      <c r="AT237" s="398">
        <v>0</v>
      </c>
      <c r="AU237" s="398">
        <v>0</v>
      </c>
      <c r="AV237" s="398">
        <v>0</v>
      </c>
      <c r="AW237" s="398">
        <v>0</v>
      </c>
      <c r="AX237" s="398">
        <v>0</v>
      </c>
      <c r="AY237" s="398">
        <v>0</v>
      </c>
      <c r="AZ237" s="398">
        <v>0</v>
      </c>
      <c r="BA237" s="398">
        <v>0</v>
      </c>
      <c r="BB237" s="398">
        <v>0</v>
      </c>
      <c r="BC237" s="398">
        <v>0</v>
      </c>
      <c r="BD237" s="398">
        <v>0</v>
      </c>
      <c r="BE237" s="398">
        <v>0</v>
      </c>
      <c r="BF237" s="398">
        <v>0</v>
      </c>
      <c r="BG237" s="398">
        <v>0</v>
      </c>
      <c r="BH237" s="398">
        <v>0</v>
      </c>
      <c r="BI237" s="398"/>
      <c r="BJ237" s="398">
        <v>0</v>
      </c>
      <c r="BK237" s="10"/>
      <c r="CQ237" s="345"/>
      <c r="CR237" s="346" t="s">
        <v>463</v>
      </c>
      <c r="CS237" s="337">
        <v>5438.7176028996973</v>
      </c>
      <c r="CT237" s="337">
        <v>322.85703876295474</v>
      </c>
      <c r="CU237" s="337">
        <v>84.199893646369034</v>
      </c>
      <c r="CV237" s="337">
        <v>1184.1579720528146</v>
      </c>
      <c r="CW237" s="337">
        <v>58.266290656833242</v>
      </c>
      <c r="CX237" s="337">
        <v>360.42207304071758</v>
      </c>
      <c r="CY237" s="337">
        <v>7448.6208710593864</v>
      </c>
    </row>
    <row r="238" spans="3:103" s="155" customFormat="1" ht="15.75" x14ac:dyDescent="0.25">
      <c r="C238" s="301" t="s">
        <v>428</v>
      </c>
      <c r="D238" s="301" t="s">
        <v>485</v>
      </c>
      <c r="E238" s="405"/>
      <c r="F238" s="301" t="s">
        <v>251</v>
      </c>
      <c r="G238" s="398">
        <v>0</v>
      </c>
      <c r="H238" s="398">
        <v>0</v>
      </c>
      <c r="I238" s="398">
        <v>0</v>
      </c>
      <c r="J238" s="398">
        <v>0</v>
      </c>
      <c r="K238" s="398">
        <v>0</v>
      </c>
      <c r="L238" s="398">
        <v>0</v>
      </c>
      <c r="M238" s="398">
        <v>0</v>
      </c>
      <c r="N238" s="398">
        <v>0</v>
      </c>
      <c r="O238" s="398">
        <v>0</v>
      </c>
      <c r="P238" s="398">
        <v>0</v>
      </c>
      <c r="Q238" s="398">
        <v>0</v>
      </c>
      <c r="R238" s="398">
        <v>0</v>
      </c>
      <c r="S238" s="398">
        <v>0</v>
      </c>
      <c r="T238" s="398">
        <v>0</v>
      </c>
      <c r="U238" s="398">
        <v>0</v>
      </c>
      <c r="V238" s="398">
        <v>0</v>
      </c>
      <c r="W238" s="398">
        <v>0</v>
      </c>
      <c r="X238" s="398">
        <v>0</v>
      </c>
      <c r="Y238" s="398">
        <v>0</v>
      </c>
      <c r="Z238" s="398">
        <v>0</v>
      </c>
      <c r="AA238" s="398">
        <v>0</v>
      </c>
      <c r="AB238" s="398">
        <v>0</v>
      </c>
      <c r="AC238" s="398">
        <v>0</v>
      </c>
      <c r="AD238" s="398">
        <v>0</v>
      </c>
      <c r="AE238" s="398">
        <v>0</v>
      </c>
      <c r="AF238" s="398">
        <v>0</v>
      </c>
      <c r="AG238" s="398">
        <v>0</v>
      </c>
      <c r="AH238" s="398">
        <v>0</v>
      </c>
      <c r="AI238" s="398">
        <v>0</v>
      </c>
      <c r="AJ238" s="398">
        <v>0</v>
      </c>
      <c r="AK238" s="398">
        <v>0</v>
      </c>
      <c r="AL238" s="398">
        <v>0</v>
      </c>
      <c r="AM238" s="398">
        <v>0</v>
      </c>
      <c r="AN238" s="398">
        <v>0</v>
      </c>
      <c r="AO238" s="398">
        <v>0</v>
      </c>
      <c r="AP238" s="398">
        <v>0</v>
      </c>
      <c r="AQ238" s="398">
        <v>0</v>
      </c>
      <c r="AR238" s="398">
        <v>0</v>
      </c>
      <c r="AS238" s="398">
        <v>0</v>
      </c>
      <c r="AT238" s="398">
        <v>0</v>
      </c>
      <c r="AU238" s="398">
        <v>0</v>
      </c>
      <c r="AV238" s="398">
        <v>0</v>
      </c>
      <c r="AW238" s="398">
        <v>0</v>
      </c>
      <c r="AX238" s="398">
        <v>0</v>
      </c>
      <c r="AY238" s="398">
        <v>0</v>
      </c>
      <c r="AZ238" s="398">
        <v>0</v>
      </c>
      <c r="BA238" s="398">
        <v>0</v>
      </c>
      <c r="BB238" s="398">
        <v>0</v>
      </c>
      <c r="BC238" s="398">
        <v>0</v>
      </c>
      <c r="BD238" s="398">
        <v>0</v>
      </c>
      <c r="BE238" s="398">
        <v>0</v>
      </c>
      <c r="BF238" s="398">
        <v>0</v>
      </c>
      <c r="BG238" s="398">
        <v>0</v>
      </c>
      <c r="BH238" s="398">
        <v>0</v>
      </c>
      <c r="BI238" s="398"/>
      <c r="BJ238" s="398">
        <v>0</v>
      </c>
      <c r="BK238" s="10"/>
      <c r="CQ238" s="345"/>
      <c r="CR238" s="346" t="s">
        <v>466</v>
      </c>
      <c r="CS238" s="337">
        <v>1318.1308126966674</v>
      </c>
      <c r="CT238" s="337">
        <v>35.978349102782872</v>
      </c>
      <c r="CU238" s="337">
        <v>0.1219792088414143</v>
      </c>
      <c r="CV238" s="337">
        <v>1585.4981903458952</v>
      </c>
      <c r="CW238" s="337">
        <v>24.851692005227864</v>
      </c>
      <c r="CX238" s="337">
        <v>1.0341754424093574</v>
      </c>
      <c r="CY238" s="337">
        <v>2965.6151988018241</v>
      </c>
    </row>
    <row r="239" spans="3:103" s="393" customFormat="1" x14ac:dyDescent="0.2">
      <c r="D239" s="393" t="s">
        <v>255</v>
      </c>
      <c r="F239" s="393" t="s">
        <v>251</v>
      </c>
      <c r="G239" s="394">
        <f>SUM(G231:G238)</f>
        <v>218.30759844331268</v>
      </c>
      <c r="H239" s="394">
        <f t="shared" ref="H239:BD239" si="93">SUM(H231:H238)</f>
        <v>216.89462835474399</v>
      </c>
      <c r="I239" s="394">
        <f t="shared" si="93"/>
        <v>228.96743741128924</v>
      </c>
      <c r="J239" s="394">
        <f t="shared" si="93"/>
        <v>226.94016372061921</v>
      </c>
      <c r="K239" s="394">
        <f t="shared" si="93"/>
        <v>221.43750121428096</v>
      </c>
      <c r="L239" s="394">
        <f t="shared" si="93"/>
        <v>228.1214679363018</v>
      </c>
      <c r="M239" s="394">
        <f t="shared" si="93"/>
        <v>244.3434278281851</v>
      </c>
      <c r="N239" s="394">
        <f t="shared" si="93"/>
        <v>244.20505076148453</v>
      </c>
      <c r="O239" s="394">
        <f t="shared" si="93"/>
        <v>249.11686537349789</v>
      </c>
      <c r="P239" s="394">
        <f t="shared" si="93"/>
        <v>260.53875871590401</v>
      </c>
      <c r="Q239" s="394">
        <f t="shared" si="93"/>
        <v>265.0952540387085</v>
      </c>
      <c r="R239" s="394">
        <f t="shared" si="93"/>
        <v>268.22993013699261</v>
      </c>
      <c r="S239" s="394">
        <f t="shared" si="93"/>
        <v>257.62471044704267</v>
      </c>
      <c r="T239" s="394">
        <f t="shared" si="93"/>
        <v>255.19549896613267</v>
      </c>
      <c r="U239" s="394">
        <f t="shared" si="93"/>
        <v>262.45304259989933</v>
      </c>
      <c r="V239" s="394">
        <f t="shared" si="93"/>
        <v>279.95952520514783</v>
      </c>
      <c r="W239" s="394">
        <f t="shared" si="93"/>
        <v>280.64180260460677</v>
      </c>
      <c r="X239" s="394">
        <f t="shared" si="93"/>
        <v>287.10563332515483</v>
      </c>
      <c r="Y239" s="394">
        <f t="shared" si="93"/>
        <v>288.79031274493184</v>
      </c>
      <c r="Z239" s="394">
        <f t="shared" si="93"/>
        <v>289.91024709808323</v>
      </c>
      <c r="AA239" s="394">
        <f t="shared" si="93"/>
        <v>298.358404683777</v>
      </c>
      <c r="AB239" s="394">
        <f t="shared" si="93"/>
        <v>294.50530504426064</v>
      </c>
      <c r="AC239" s="394">
        <f t="shared" si="93"/>
        <v>260.26540003925351</v>
      </c>
      <c r="AD239" s="394">
        <f t="shared" si="93"/>
        <v>283.14805889226625</v>
      </c>
      <c r="AE239" s="394">
        <f t="shared" si="93"/>
        <v>279.57320972836533</v>
      </c>
      <c r="AF239" s="394">
        <f t="shared" si="93"/>
        <v>292.85293531984098</v>
      </c>
      <c r="AG239" s="394">
        <f t="shared" si="93"/>
        <v>300.03687608931199</v>
      </c>
      <c r="AH239" s="394">
        <f t="shared" si="93"/>
        <v>296.14281087447046</v>
      </c>
      <c r="AI239" s="394">
        <f t="shared" si="93"/>
        <v>319.40505844759804</v>
      </c>
      <c r="AJ239" s="394">
        <f t="shared" si="93"/>
        <v>308.41952578545505</v>
      </c>
      <c r="AK239" s="418">
        <f t="shared" si="93"/>
        <v>322.77789718400777</v>
      </c>
      <c r="AL239" s="418">
        <f t="shared" si="93"/>
        <v>331.80748039912385</v>
      </c>
      <c r="AM239" s="418">
        <f t="shared" si="93"/>
        <v>335.56011789644572</v>
      </c>
      <c r="AN239" s="418">
        <f t="shared" si="93"/>
        <v>337.31379419375355</v>
      </c>
      <c r="AO239" s="418">
        <f t="shared" si="93"/>
        <v>336.20004374922047</v>
      </c>
      <c r="AP239" s="418">
        <f t="shared" si="93"/>
        <v>342.29972227108334</v>
      </c>
      <c r="AQ239" s="418">
        <f t="shared" si="93"/>
        <v>346.67190296431102</v>
      </c>
      <c r="AR239" s="418">
        <f t="shared" si="93"/>
        <v>348.2954813815424</v>
      </c>
      <c r="AS239" s="418">
        <f t="shared" si="93"/>
        <v>348.8330650296366</v>
      </c>
      <c r="AT239" s="418">
        <f t="shared" si="93"/>
        <v>351.47002044442746</v>
      </c>
      <c r="AU239" s="418">
        <f t="shared" si="93"/>
        <v>357.82913228995341</v>
      </c>
      <c r="AV239" s="418">
        <f t="shared" si="93"/>
        <v>356.23928851473539</v>
      </c>
      <c r="AW239" s="418">
        <f t="shared" si="93"/>
        <v>363.9066122470594</v>
      </c>
      <c r="AX239" s="418">
        <f t="shared" si="93"/>
        <v>367.13254360669885</v>
      </c>
      <c r="AY239" s="418">
        <f t="shared" si="93"/>
        <v>378.86863122862439</v>
      </c>
      <c r="AZ239" s="418">
        <f t="shared" si="93"/>
        <v>381.83407035928246</v>
      </c>
      <c r="BA239" s="418">
        <f t="shared" si="93"/>
        <v>387.25681534819194</v>
      </c>
      <c r="BB239" s="418">
        <f t="shared" si="93"/>
        <v>368.30941520792288</v>
      </c>
      <c r="BC239" s="418">
        <f t="shared" si="93"/>
        <v>365.93048298352818</v>
      </c>
      <c r="BD239" s="418">
        <f t="shared" si="93"/>
        <v>370.13531944943628</v>
      </c>
      <c r="BE239" s="418">
        <f>SUM(BE231:BE238)</f>
        <v>376.11854704918858</v>
      </c>
      <c r="BF239" s="418">
        <f>SUM(BF231:BF238)</f>
        <v>372.77360111032169</v>
      </c>
      <c r="BG239" s="418">
        <f>SUM(BG231:BG238)</f>
        <v>372.39127824758145</v>
      </c>
      <c r="BH239" s="418">
        <f>SUM(BH231:BH238)</f>
        <v>372.67928727142009</v>
      </c>
      <c r="BI239" s="418"/>
      <c r="BJ239" s="418" t="e">
        <f>SUM(BJ231:BJ238)</f>
        <v>#DIV/0!</v>
      </c>
      <c r="BK239" s="10"/>
      <c r="CQ239" s="345"/>
      <c r="CR239" s="346" t="s">
        <v>520</v>
      </c>
      <c r="CS239" s="337">
        <v>4826.5471822386617</v>
      </c>
      <c r="CT239" s="337">
        <v>423.16158899891724</v>
      </c>
      <c r="CU239" s="337">
        <v>1233.3423405432122</v>
      </c>
      <c r="CV239" s="337">
        <v>2392.2976372028515</v>
      </c>
      <c r="CW239" s="337">
        <v>0</v>
      </c>
      <c r="CX239" s="337">
        <v>0</v>
      </c>
      <c r="CY239" s="337">
        <v>8875.3487489836407</v>
      </c>
    </row>
    <row r="240" spans="3:103" x14ac:dyDescent="0.2">
      <c r="D240" s="393" t="s">
        <v>548</v>
      </c>
      <c r="E240" s="393"/>
      <c r="F240" s="393" t="s">
        <v>251</v>
      </c>
      <c r="G240" s="394">
        <f>G147</f>
        <v>194</v>
      </c>
      <c r="H240" s="394">
        <f t="shared" ref="H240:BD240" si="94">H147</f>
        <v>199</v>
      </c>
      <c r="I240" s="394">
        <f t="shared" si="94"/>
        <v>208</v>
      </c>
      <c r="J240" s="394">
        <f t="shared" si="94"/>
        <v>208</v>
      </c>
      <c r="K240" s="394">
        <f t="shared" si="94"/>
        <v>203</v>
      </c>
      <c r="L240" s="394">
        <f t="shared" si="94"/>
        <v>203</v>
      </c>
      <c r="M240" s="394">
        <f t="shared" si="94"/>
        <v>213</v>
      </c>
      <c r="N240" s="394">
        <f t="shared" si="94"/>
        <v>223</v>
      </c>
      <c r="O240" s="394">
        <f t="shared" si="94"/>
        <v>227</v>
      </c>
      <c r="P240" s="394">
        <f t="shared" si="94"/>
        <v>233</v>
      </c>
      <c r="Q240" s="394">
        <f t="shared" si="94"/>
        <v>235</v>
      </c>
      <c r="R240" s="394">
        <f t="shared" si="94"/>
        <v>238</v>
      </c>
      <c r="S240" s="394">
        <f t="shared" si="94"/>
        <v>229</v>
      </c>
      <c r="T240" s="394">
        <f t="shared" si="94"/>
        <v>225</v>
      </c>
      <c r="U240" s="394">
        <f t="shared" si="94"/>
        <v>233</v>
      </c>
      <c r="V240" s="394">
        <f t="shared" si="94"/>
        <v>249</v>
      </c>
      <c r="W240" s="394">
        <f t="shared" si="94"/>
        <v>247</v>
      </c>
      <c r="X240" s="394">
        <f t="shared" si="94"/>
        <v>252</v>
      </c>
      <c r="Y240" s="394">
        <f t="shared" si="94"/>
        <v>256</v>
      </c>
      <c r="Z240" s="394">
        <f t="shared" si="94"/>
        <v>255</v>
      </c>
      <c r="AA240" s="394">
        <f t="shared" si="94"/>
        <v>261</v>
      </c>
      <c r="AB240" s="394">
        <f t="shared" si="94"/>
        <v>260</v>
      </c>
      <c r="AC240" s="394">
        <f t="shared" si="94"/>
        <v>230</v>
      </c>
      <c r="AD240" s="394">
        <f t="shared" si="94"/>
        <v>246</v>
      </c>
      <c r="AE240" s="394">
        <f t="shared" si="94"/>
        <v>248</v>
      </c>
      <c r="AF240" s="394">
        <f t="shared" si="94"/>
        <v>254</v>
      </c>
      <c r="AG240" s="394">
        <f t="shared" si="94"/>
        <v>258</v>
      </c>
      <c r="AH240" s="394">
        <f t="shared" si="94"/>
        <v>264</v>
      </c>
      <c r="AI240" s="394">
        <f t="shared" si="94"/>
        <v>281</v>
      </c>
      <c r="AJ240" s="394">
        <f t="shared" si="94"/>
        <v>272</v>
      </c>
      <c r="AK240" s="394">
        <f t="shared" si="94"/>
        <v>280</v>
      </c>
      <c r="AL240" s="394">
        <f t="shared" si="94"/>
        <v>285</v>
      </c>
      <c r="AM240" s="394">
        <f t="shared" si="94"/>
        <v>290</v>
      </c>
      <c r="AN240" s="394">
        <f t="shared" si="94"/>
        <v>295</v>
      </c>
      <c r="AO240" s="394">
        <f t="shared" si="94"/>
        <v>300</v>
      </c>
      <c r="AP240" s="394">
        <f t="shared" si="94"/>
        <v>305</v>
      </c>
      <c r="AQ240" s="394">
        <f t="shared" si="94"/>
        <v>310</v>
      </c>
      <c r="AR240" s="394">
        <f t="shared" si="94"/>
        <v>315</v>
      </c>
      <c r="AS240" s="394">
        <f t="shared" si="94"/>
        <v>320</v>
      </c>
      <c r="AT240" s="394">
        <f t="shared" si="94"/>
        <v>325</v>
      </c>
      <c r="AU240" s="394">
        <f t="shared" si="94"/>
        <v>330</v>
      </c>
      <c r="AV240" s="394">
        <f t="shared" si="94"/>
        <v>335</v>
      </c>
      <c r="AW240" s="394">
        <f t="shared" si="94"/>
        <v>340</v>
      </c>
      <c r="AX240" s="394">
        <f t="shared" si="94"/>
        <v>345</v>
      </c>
      <c r="AY240" s="394">
        <f t="shared" si="94"/>
        <v>347</v>
      </c>
      <c r="AZ240" s="394">
        <f t="shared" si="94"/>
        <v>347</v>
      </c>
      <c r="BA240" s="394">
        <f t="shared" si="94"/>
        <v>343</v>
      </c>
      <c r="BB240" s="394">
        <f t="shared" si="94"/>
        <v>339</v>
      </c>
      <c r="BC240" s="394">
        <f t="shared" si="94"/>
        <v>338</v>
      </c>
      <c r="BD240" s="419">
        <f t="shared" si="94"/>
        <v>346</v>
      </c>
      <c r="BE240" s="394">
        <f>BE147</f>
        <v>364.03800000000001</v>
      </c>
      <c r="BF240" s="419">
        <f>BF147</f>
        <v>363.952</v>
      </c>
      <c r="BG240" s="394">
        <f>BG147</f>
        <v>364.29599999999999</v>
      </c>
      <c r="BH240" s="419">
        <f>BH147</f>
        <v>364.21</v>
      </c>
      <c r="BI240" s="394"/>
      <c r="BJ240" s="419">
        <f>BJ147</f>
        <v>0</v>
      </c>
      <c r="CQ240" s="345"/>
      <c r="CR240" s="346" t="s">
        <v>504</v>
      </c>
      <c r="CS240" s="337">
        <v>987.47576017180802</v>
      </c>
      <c r="CT240" s="337">
        <v>77.021157678324116</v>
      </c>
      <c r="CU240" s="337">
        <v>135.58641527780605</v>
      </c>
      <c r="CV240" s="337">
        <v>527.09802839342899</v>
      </c>
      <c r="CW240" s="337">
        <v>0</v>
      </c>
      <c r="CX240" s="337">
        <v>0</v>
      </c>
      <c r="CY240" s="337">
        <v>1727.1813615213673</v>
      </c>
    </row>
    <row r="241" spans="1:103" ht="13.5" thickBot="1" x14ac:dyDescent="0.25">
      <c r="A241" s="16"/>
      <c r="D241" s="16"/>
      <c r="CQ241" s="345"/>
      <c r="CR241" s="356" t="s">
        <v>469</v>
      </c>
      <c r="CS241" s="357">
        <v>45608.141540832687</v>
      </c>
      <c r="CT241" s="357">
        <v>4286.744531514254</v>
      </c>
      <c r="CU241" s="357">
        <v>2167.4063380328589</v>
      </c>
      <c r="CV241" s="357">
        <v>9438.2751839066768</v>
      </c>
      <c r="CW241" s="357">
        <v>1218.583140787435</v>
      </c>
      <c r="CX241" s="357">
        <v>2089.3362859643403</v>
      </c>
      <c r="CY241" s="357">
        <v>64808.487021038251</v>
      </c>
    </row>
    <row r="242" spans="1:103" s="15" customFormat="1" ht="13.5" thickBot="1" x14ac:dyDescent="0.25">
      <c r="C242" s="413" t="s">
        <v>549</v>
      </c>
      <c r="D242" s="414" t="str">
        <f>D148</f>
        <v xml:space="preserve">Electricity - residential use </v>
      </c>
      <c r="E242" s="197"/>
      <c r="G242" s="15">
        <v>1960</v>
      </c>
      <c r="H242" s="15">
        <v>1961</v>
      </c>
      <c r="I242" s="15">
        <v>1962</v>
      </c>
      <c r="J242" s="15">
        <v>1963</v>
      </c>
      <c r="K242" s="15">
        <v>1964</v>
      </c>
      <c r="L242" s="15">
        <v>1965</v>
      </c>
      <c r="M242" s="15">
        <v>1966</v>
      </c>
      <c r="N242" s="15">
        <v>1967</v>
      </c>
      <c r="O242" s="15">
        <v>1968</v>
      </c>
      <c r="P242" s="15">
        <v>1969</v>
      </c>
      <c r="Q242" s="15">
        <v>1970</v>
      </c>
      <c r="R242" s="15">
        <v>1971</v>
      </c>
      <c r="S242" s="15">
        <v>1972</v>
      </c>
      <c r="T242" s="15">
        <v>1973</v>
      </c>
      <c r="U242" s="15">
        <v>1974</v>
      </c>
      <c r="V242" s="15">
        <v>1975</v>
      </c>
      <c r="W242" s="15">
        <v>1976</v>
      </c>
      <c r="X242" s="15">
        <v>1977</v>
      </c>
      <c r="Y242" s="15">
        <v>1978</v>
      </c>
      <c r="Z242" s="15">
        <v>1979</v>
      </c>
      <c r="AA242" s="15">
        <v>1980</v>
      </c>
      <c r="AB242" s="15">
        <v>1981</v>
      </c>
      <c r="AC242" s="15">
        <v>1982</v>
      </c>
      <c r="AD242" s="15">
        <v>1983</v>
      </c>
      <c r="AE242" s="15">
        <v>1984</v>
      </c>
      <c r="AF242" s="15">
        <v>1985</v>
      </c>
      <c r="AG242" s="15">
        <v>1986</v>
      </c>
      <c r="AH242" s="15">
        <v>1987</v>
      </c>
      <c r="AI242" s="15">
        <v>1988</v>
      </c>
      <c r="AJ242" s="15">
        <v>1989</v>
      </c>
      <c r="AK242" s="15">
        <v>1990</v>
      </c>
      <c r="AL242" s="15">
        <v>1991</v>
      </c>
      <c r="AM242" s="15">
        <v>1992</v>
      </c>
      <c r="AN242" s="15">
        <v>1993</v>
      </c>
      <c r="AO242" s="15">
        <v>1994</v>
      </c>
      <c r="AP242" s="15">
        <v>1995</v>
      </c>
      <c r="AQ242" s="15">
        <v>1996</v>
      </c>
      <c r="AR242" s="15">
        <v>1997</v>
      </c>
      <c r="AS242" s="15">
        <v>1998</v>
      </c>
      <c r="AT242" s="15">
        <v>1999</v>
      </c>
      <c r="AU242" s="15">
        <v>2000</v>
      </c>
      <c r="AV242" s="15">
        <v>2001</v>
      </c>
      <c r="AW242" s="15">
        <v>2002</v>
      </c>
      <c r="AX242" s="15">
        <v>2003</v>
      </c>
      <c r="AY242" s="15">
        <v>2004</v>
      </c>
      <c r="AZ242" s="15">
        <v>2005</v>
      </c>
      <c r="BA242" s="15">
        <v>2006</v>
      </c>
      <c r="BB242" s="15">
        <v>2007</v>
      </c>
      <c r="BC242" s="15">
        <v>2008</v>
      </c>
      <c r="BD242" s="15">
        <v>2009</v>
      </c>
      <c r="BE242" s="15">
        <v>2010</v>
      </c>
      <c r="BF242" s="15">
        <v>2011</v>
      </c>
      <c r="BG242" s="15">
        <v>2012</v>
      </c>
      <c r="BH242" s="15">
        <v>2013</v>
      </c>
      <c r="BJ242" s="15">
        <v>2015</v>
      </c>
      <c r="BK242" s="10"/>
      <c r="CQ242" s="345"/>
      <c r="CR242" s="346" t="s">
        <v>493</v>
      </c>
      <c r="CS242" s="337">
        <v>0</v>
      </c>
      <c r="CT242" s="337">
        <v>0</v>
      </c>
      <c r="CU242" s="337">
        <v>0</v>
      </c>
      <c r="CV242" s="337">
        <v>505.110555517526</v>
      </c>
      <c r="CW242" s="337">
        <v>0</v>
      </c>
      <c r="CX242" s="337">
        <v>0</v>
      </c>
      <c r="CY242" s="337">
        <v>505.110555517526</v>
      </c>
    </row>
    <row r="243" spans="1:103" s="155" customFormat="1" ht="15.75" x14ac:dyDescent="0.25">
      <c r="C243" s="301" t="s">
        <v>430</v>
      </c>
      <c r="D243" s="16" t="s">
        <v>459</v>
      </c>
      <c r="F243" s="301" t="s">
        <v>251</v>
      </c>
      <c r="G243" s="398">
        <v>0</v>
      </c>
      <c r="H243" s="398">
        <v>0</v>
      </c>
      <c r="I243" s="398">
        <v>0</v>
      </c>
      <c r="J243" s="398">
        <v>0</v>
      </c>
      <c r="K243" s="398">
        <v>0</v>
      </c>
      <c r="L243" s="398">
        <v>0</v>
      </c>
      <c r="M243" s="398">
        <v>0</v>
      </c>
      <c r="N243" s="398">
        <v>0</v>
      </c>
      <c r="O243" s="398">
        <v>0</v>
      </c>
      <c r="P243" s="398">
        <v>0</v>
      </c>
      <c r="Q243" s="398">
        <v>0</v>
      </c>
      <c r="R243" s="398">
        <v>0</v>
      </c>
      <c r="S243" s="398">
        <v>0</v>
      </c>
      <c r="T243" s="398">
        <v>0</v>
      </c>
      <c r="U243" s="398">
        <v>0</v>
      </c>
      <c r="V243" s="398">
        <v>0</v>
      </c>
      <c r="W243" s="398">
        <v>0</v>
      </c>
      <c r="X243" s="398">
        <v>0</v>
      </c>
      <c r="Y243" s="398">
        <v>0</v>
      </c>
      <c r="Z243" s="398">
        <v>0</v>
      </c>
      <c r="AA243" s="398">
        <v>0</v>
      </c>
      <c r="AB243" s="398">
        <v>0</v>
      </c>
      <c r="AC243" s="398">
        <v>0</v>
      </c>
      <c r="AD243" s="398">
        <v>0</v>
      </c>
      <c r="AE243" s="398">
        <v>0</v>
      </c>
      <c r="AF243" s="398">
        <v>0</v>
      </c>
      <c r="AG243" s="398">
        <v>0</v>
      </c>
      <c r="AH243" s="398">
        <v>0</v>
      </c>
      <c r="AI243" s="398">
        <v>0</v>
      </c>
      <c r="AJ243" s="398">
        <v>0</v>
      </c>
      <c r="AK243" s="398">
        <v>0</v>
      </c>
      <c r="AL243" s="398">
        <v>0</v>
      </c>
      <c r="AM243" s="398">
        <v>0</v>
      </c>
      <c r="AN243" s="398">
        <v>0</v>
      </c>
      <c r="AO243" s="398">
        <v>0</v>
      </c>
      <c r="AP243" s="398">
        <v>0</v>
      </c>
      <c r="AQ243" s="398">
        <v>0</v>
      </c>
      <c r="AR243" s="398">
        <v>0</v>
      </c>
      <c r="AS243" s="398">
        <v>0</v>
      </c>
      <c r="AT243" s="398">
        <v>0</v>
      </c>
      <c r="AU243" s="398">
        <v>0</v>
      </c>
      <c r="AV243" s="398">
        <v>0</v>
      </c>
      <c r="AW243" s="398">
        <v>0</v>
      </c>
      <c r="AX243" s="398">
        <v>0</v>
      </c>
      <c r="AY243" s="398">
        <v>0</v>
      </c>
      <c r="AZ243" s="398">
        <v>0</v>
      </c>
      <c r="BA243" s="398">
        <v>0</v>
      </c>
      <c r="BB243" s="398">
        <v>0</v>
      </c>
      <c r="BC243" s="398">
        <v>0</v>
      </c>
      <c r="BD243" s="398">
        <v>0</v>
      </c>
      <c r="BE243" s="398">
        <v>0</v>
      </c>
      <c r="BF243" s="398">
        <v>0</v>
      </c>
      <c r="BG243" s="398">
        <v>0</v>
      </c>
      <c r="BH243" s="398">
        <v>0</v>
      </c>
      <c r="BI243" s="398"/>
      <c r="BJ243" s="398">
        <v>0</v>
      </c>
      <c r="BK243" s="10"/>
      <c r="CQ243" s="345"/>
      <c r="CR243" s="346" t="s">
        <v>494</v>
      </c>
      <c r="CS243" s="337">
        <v>32.024365116804191</v>
      </c>
      <c r="CT243" s="337">
        <v>0</v>
      </c>
      <c r="CU243" s="337">
        <v>0</v>
      </c>
      <c r="CV243" s="337">
        <v>740.02747660576165</v>
      </c>
      <c r="CW243" s="337">
        <v>4.9226421830817949E-2</v>
      </c>
      <c r="CX243" s="337">
        <v>0</v>
      </c>
      <c r="CY243" s="337">
        <v>772.10106814439666</v>
      </c>
    </row>
    <row r="244" spans="1:103" s="155" customFormat="1" ht="15.75" x14ac:dyDescent="0.25">
      <c r="C244" s="301" t="s">
        <v>430</v>
      </c>
      <c r="D244" s="301" t="s">
        <v>464</v>
      </c>
      <c r="E244" s="314">
        <v>1</v>
      </c>
      <c r="F244" s="301" t="s">
        <v>251</v>
      </c>
      <c r="G244" s="398">
        <f>G183</f>
        <v>225.10807291069477</v>
      </c>
      <c r="H244" s="398">
        <f>H183</f>
        <v>276.71116700186701</v>
      </c>
      <c r="I244" s="398">
        <f>I183</f>
        <v>331.90866089477231</v>
      </c>
      <c r="J244" s="398">
        <f t="shared" ref="J244:BD244" si="95">J183</f>
        <v>385.66137038577409</v>
      </c>
      <c r="K244" s="398">
        <f t="shared" si="95"/>
        <v>434.28511895946099</v>
      </c>
      <c r="L244" s="398">
        <f t="shared" si="95"/>
        <v>510.83020189111278</v>
      </c>
      <c r="M244" s="398">
        <f t="shared" si="95"/>
        <v>568.36347239677752</v>
      </c>
      <c r="N244" s="398">
        <f t="shared" si="95"/>
        <v>605.14341157126364</v>
      </c>
      <c r="O244" s="398">
        <f t="shared" si="95"/>
        <v>667.27731796472642</v>
      </c>
      <c r="P244" s="398">
        <f t="shared" si="95"/>
        <v>729.9577291609379</v>
      </c>
      <c r="Q244" s="398">
        <f t="shared" si="95"/>
        <v>793.01999071408522</v>
      </c>
      <c r="R244" s="398">
        <f t="shared" si="95"/>
        <v>826.19345569622192</v>
      </c>
      <c r="S244" s="398">
        <f t="shared" si="95"/>
        <v>854.99903903822019</v>
      </c>
      <c r="T244" s="398">
        <f t="shared" si="95"/>
        <v>900.01984010377146</v>
      </c>
      <c r="U244" s="398">
        <f t="shared" si="95"/>
        <v>919.7072432987926</v>
      </c>
      <c r="V244" s="398">
        <f t="shared" si="95"/>
        <v>955.68512620231206</v>
      </c>
      <c r="W244" s="398">
        <f t="shared" si="95"/>
        <v>999.85743438078532</v>
      </c>
      <c r="X244" s="398">
        <f t="shared" si="95"/>
        <v>1036.7703425630591</v>
      </c>
      <c r="Y244" s="398">
        <f t="shared" si="95"/>
        <v>1068.7515511032911</v>
      </c>
      <c r="Z244" s="398">
        <f t="shared" si="95"/>
        <v>1107.137557815515</v>
      </c>
      <c r="AA244" s="398">
        <f t="shared" si="95"/>
        <v>1138.7725369609809</v>
      </c>
      <c r="AB244" s="398">
        <f t="shared" si="95"/>
        <v>1241.2775539061345</v>
      </c>
      <c r="AC244" s="398">
        <f t="shared" si="95"/>
        <v>1344.8111085496503</v>
      </c>
      <c r="AD244" s="398">
        <f t="shared" si="95"/>
        <v>1461.4688371326283</v>
      </c>
      <c r="AE244" s="398">
        <f t="shared" si="95"/>
        <v>1546.731221013004</v>
      </c>
      <c r="AF244" s="398">
        <f t="shared" si="95"/>
        <v>1681.1960926207446</v>
      </c>
      <c r="AG244" s="398">
        <f t="shared" si="95"/>
        <v>1795.3340483413003</v>
      </c>
      <c r="AH244" s="398">
        <f t="shared" si="95"/>
        <v>1841.2583172674642</v>
      </c>
      <c r="AI244" s="398">
        <f t="shared" si="95"/>
        <v>1962.9158362361723</v>
      </c>
      <c r="AJ244" s="398">
        <f t="shared" si="95"/>
        <v>2068.9868551775512</v>
      </c>
      <c r="AK244" s="398">
        <f t="shared" si="95"/>
        <v>2209.0712337131517</v>
      </c>
      <c r="AL244" s="398">
        <f t="shared" si="95"/>
        <v>2387.4757005766351</v>
      </c>
      <c r="AM244" s="398">
        <f t="shared" si="95"/>
        <v>2412.3680885418125</v>
      </c>
      <c r="AN244" s="398">
        <f t="shared" si="95"/>
        <v>2397.9441916449746</v>
      </c>
      <c r="AO244" s="398">
        <f t="shared" si="95"/>
        <v>2376.0681182722246</v>
      </c>
      <c r="AP244" s="398">
        <f t="shared" si="95"/>
        <v>2408.0022655370499</v>
      </c>
      <c r="AQ244" s="398">
        <f t="shared" si="95"/>
        <v>2587.9911333800028</v>
      </c>
      <c r="AR244" s="398">
        <f t="shared" si="95"/>
        <v>2427.1994080425779</v>
      </c>
      <c r="AS244" s="398">
        <f t="shared" si="95"/>
        <v>2562.005092709162</v>
      </c>
      <c r="AT244" s="398">
        <f t="shared" si="95"/>
        <v>2559.5603795824968</v>
      </c>
      <c r="AU244" s="398">
        <f t="shared" si="95"/>
        <v>2614.059410624629</v>
      </c>
      <c r="AV244" s="398">
        <f t="shared" si="95"/>
        <v>2670.0202310091108</v>
      </c>
      <c r="AW244" s="398">
        <f t="shared" si="95"/>
        <v>2614.7738166259119</v>
      </c>
      <c r="AX244" s="398">
        <f t="shared" si="95"/>
        <v>2616.7806191740297</v>
      </c>
      <c r="AY244" s="398">
        <f t="shared" si="95"/>
        <v>2634.4358947719888</v>
      </c>
      <c r="AZ244" s="398">
        <f t="shared" si="95"/>
        <v>2682.5666749550096</v>
      </c>
      <c r="BA244" s="398">
        <f t="shared" si="95"/>
        <v>2655.023964165945</v>
      </c>
      <c r="BB244" s="398">
        <f t="shared" si="95"/>
        <v>2502.9700177976406</v>
      </c>
      <c r="BC244" s="398">
        <f t="shared" si="95"/>
        <v>2381.796043088053</v>
      </c>
      <c r="BD244" s="398">
        <f t="shared" si="95"/>
        <v>2257.5373959530953</v>
      </c>
      <c r="BE244" s="398">
        <f>BE183</f>
        <v>2299.5542605970818</v>
      </c>
      <c r="BF244" s="398">
        <f>BF183</f>
        <v>2355.7482375525892</v>
      </c>
      <c r="BG244" s="398">
        <f>BG183</f>
        <v>2351.1099215183185</v>
      </c>
      <c r="BH244" s="398">
        <f>BH183</f>
        <v>2353.4838711849379</v>
      </c>
      <c r="BI244" s="398"/>
      <c r="BJ244" s="398" t="e">
        <f>BJ183</f>
        <v>#DIV/0!</v>
      </c>
      <c r="CQ244" s="345"/>
      <c r="CR244" s="346" t="s">
        <v>471</v>
      </c>
      <c r="CS244" s="337">
        <v>0</v>
      </c>
      <c r="CT244" s="337">
        <v>0</v>
      </c>
      <c r="CU244" s="337">
        <v>0</v>
      </c>
      <c r="CV244" s="337">
        <v>10238.20417729152</v>
      </c>
      <c r="CW244" s="337">
        <v>0</v>
      </c>
      <c r="CX244" s="337">
        <v>0</v>
      </c>
      <c r="CY244" s="337">
        <v>10238.20417729152</v>
      </c>
    </row>
    <row r="245" spans="1:103" s="155" customFormat="1" ht="15.75" x14ac:dyDescent="0.25">
      <c r="C245" s="301" t="s">
        <v>430</v>
      </c>
      <c r="D245" s="301" t="s">
        <v>467</v>
      </c>
      <c r="E245" s="314"/>
      <c r="F245" s="301" t="s">
        <v>251</v>
      </c>
      <c r="G245" s="398">
        <v>0</v>
      </c>
      <c r="H245" s="398">
        <v>0</v>
      </c>
      <c r="I245" s="398">
        <v>0</v>
      </c>
      <c r="J245" s="398">
        <v>0</v>
      </c>
      <c r="K245" s="398">
        <v>0</v>
      </c>
      <c r="L245" s="398">
        <v>0</v>
      </c>
      <c r="M245" s="398">
        <v>0</v>
      </c>
      <c r="N245" s="398">
        <v>0</v>
      </c>
      <c r="O245" s="398">
        <v>0</v>
      </c>
      <c r="P245" s="398">
        <v>0</v>
      </c>
      <c r="Q245" s="398">
        <v>0</v>
      </c>
      <c r="R245" s="398">
        <v>0</v>
      </c>
      <c r="S245" s="398">
        <v>0</v>
      </c>
      <c r="T245" s="398">
        <v>0</v>
      </c>
      <c r="U245" s="398">
        <v>0</v>
      </c>
      <c r="V245" s="398">
        <v>0</v>
      </c>
      <c r="W245" s="398">
        <v>0</v>
      </c>
      <c r="X245" s="398">
        <v>0</v>
      </c>
      <c r="Y245" s="398">
        <v>0</v>
      </c>
      <c r="Z245" s="398">
        <v>0</v>
      </c>
      <c r="AA245" s="398">
        <v>0</v>
      </c>
      <c r="AB245" s="398">
        <v>0</v>
      </c>
      <c r="AC245" s="398">
        <v>0</v>
      </c>
      <c r="AD245" s="398">
        <v>0</v>
      </c>
      <c r="AE245" s="398">
        <v>0</v>
      </c>
      <c r="AF245" s="398">
        <v>0</v>
      </c>
      <c r="AG245" s="398">
        <v>0</v>
      </c>
      <c r="AH245" s="398">
        <v>0</v>
      </c>
      <c r="AI245" s="398">
        <v>0</v>
      </c>
      <c r="AJ245" s="398">
        <v>0</v>
      </c>
      <c r="AK245" s="398">
        <v>0</v>
      </c>
      <c r="AL245" s="398">
        <v>0</v>
      </c>
      <c r="AM245" s="398">
        <v>0</v>
      </c>
      <c r="AN245" s="398">
        <v>0</v>
      </c>
      <c r="AO245" s="398">
        <v>0</v>
      </c>
      <c r="AP245" s="398">
        <v>0</v>
      </c>
      <c r="AQ245" s="398">
        <v>0</v>
      </c>
      <c r="AR245" s="398">
        <v>0</v>
      </c>
      <c r="AS245" s="398">
        <v>0</v>
      </c>
      <c r="AT245" s="398">
        <v>0</v>
      </c>
      <c r="AU245" s="398">
        <v>0</v>
      </c>
      <c r="AV245" s="398">
        <v>0</v>
      </c>
      <c r="AW245" s="398">
        <v>0</v>
      </c>
      <c r="AX245" s="398">
        <v>0</v>
      </c>
      <c r="AY245" s="398">
        <v>0</v>
      </c>
      <c r="AZ245" s="398">
        <v>0</v>
      </c>
      <c r="BA245" s="398">
        <v>0</v>
      </c>
      <c r="BB245" s="398">
        <v>0</v>
      </c>
      <c r="BC245" s="398">
        <v>0</v>
      </c>
      <c r="BD245" s="398">
        <v>0</v>
      </c>
      <c r="BE245" s="398">
        <v>0</v>
      </c>
      <c r="BF245" s="398">
        <v>0</v>
      </c>
      <c r="BG245" s="398">
        <v>0</v>
      </c>
      <c r="BH245" s="398">
        <v>0</v>
      </c>
      <c r="BI245" s="398"/>
      <c r="BJ245" s="398">
        <v>0</v>
      </c>
      <c r="CQ245" s="345"/>
      <c r="CR245" s="346" t="s">
        <v>505</v>
      </c>
      <c r="CS245" s="337">
        <v>0</v>
      </c>
      <c r="CT245" s="337">
        <v>0</v>
      </c>
      <c r="CU245" s="337">
        <v>0</v>
      </c>
      <c r="CV245" s="337">
        <v>2799.5667614704307</v>
      </c>
      <c r="CW245" s="337">
        <v>0</v>
      </c>
      <c r="CX245" s="337">
        <v>0</v>
      </c>
      <c r="CY245" s="337">
        <v>2799.5667614704307</v>
      </c>
    </row>
    <row r="246" spans="1:103" s="155" customFormat="1" ht="15.75" x14ac:dyDescent="0.25">
      <c r="C246" s="301" t="s">
        <v>430</v>
      </c>
      <c r="D246" s="301" t="s">
        <v>470</v>
      </c>
      <c r="E246" s="416">
        <v>1</v>
      </c>
      <c r="F246" s="301" t="s">
        <v>251</v>
      </c>
      <c r="G246" s="398">
        <f>G185</f>
        <v>2321.1100504991145</v>
      </c>
      <c r="H246" s="398">
        <f>H185</f>
        <v>2555.3615554681082</v>
      </c>
      <c r="I246" s="398">
        <f>I185</f>
        <v>3006.5755419081229</v>
      </c>
      <c r="J246" s="398">
        <f t="shared" ref="J246:BD246" si="96">J185</f>
        <v>3382.5207023309408</v>
      </c>
      <c r="K246" s="398">
        <f t="shared" si="96"/>
        <v>3287.2391599927605</v>
      </c>
      <c r="L246" s="398">
        <f t="shared" si="96"/>
        <v>3569.2093992064715</v>
      </c>
      <c r="M246" s="398">
        <f t="shared" si="96"/>
        <v>3687.2030480701942</v>
      </c>
      <c r="N246" s="398">
        <f t="shared" si="96"/>
        <v>3672.0487452925054</v>
      </c>
      <c r="O246" s="398">
        <f t="shared" si="96"/>
        <v>3915.8900143363867</v>
      </c>
      <c r="P246" s="398">
        <f t="shared" si="96"/>
        <v>4225.0083470575473</v>
      </c>
      <c r="Q246" s="398">
        <f t="shared" si="96"/>
        <v>4485.3626524352067</v>
      </c>
      <c r="R246" s="398">
        <f t="shared" si="96"/>
        <v>4667.2029796140559</v>
      </c>
      <c r="S246" s="398">
        <f t="shared" si="96"/>
        <v>5056.5806714607306</v>
      </c>
      <c r="T246" s="398">
        <f t="shared" si="96"/>
        <v>5326.2423115943111</v>
      </c>
      <c r="U246" s="398">
        <f t="shared" si="96"/>
        <v>5153.6520457119368</v>
      </c>
      <c r="V246" s="398">
        <f t="shared" si="96"/>
        <v>4651.7799804503775</v>
      </c>
      <c r="W246" s="398">
        <f t="shared" si="96"/>
        <v>4148.157909919737</v>
      </c>
      <c r="X246" s="398">
        <f t="shared" si="96"/>
        <v>4095.4006366497711</v>
      </c>
      <c r="Y246" s="398">
        <f t="shared" si="96"/>
        <v>3949.5137723114503</v>
      </c>
      <c r="Z246" s="398">
        <f t="shared" si="96"/>
        <v>4209.1874713627258</v>
      </c>
      <c r="AA246" s="398">
        <f t="shared" si="96"/>
        <v>3726.3075576202755</v>
      </c>
      <c r="AB246" s="398">
        <f t="shared" si="96"/>
        <v>3426.7286170569996</v>
      </c>
      <c r="AC246" s="398">
        <f t="shared" si="96"/>
        <v>3121.6250661391637</v>
      </c>
      <c r="AD246" s="398">
        <f t="shared" si="96"/>
        <v>3011.4506961918787</v>
      </c>
      <c r="AE246" s="398">
        <f t="shared" si="96"/>
        <v>2899.4335647241601</v>
      </c>
      <c r="AF246" s="398">
        <f t="shared" si="96"/>
        <v>3141.6580593813269</v>
      </c>
      <c r="AG246" s="398">
        <f t="shared" si="96"/>
        <v>3330.0962831433167</v>
      </c>
      <c r="AH246" s="398">
        <f t="shared" si="96"/>
        <v>3186.241649370379</v>
      </c>
      <c r="AI246" s="398">
        <f t="shared" si="96"/>
        <v>3137.5777074745074</v>
      </c>
      <c r="AJ246" s="398">
        <f t="shared" si="96"/>
        <v>3061.3682178302929</v>
      </c>
      <c r="AK246" s="398">
        <f t="shared" si="96"/>
        <v>3031.3413863282553</v>
      </c>
      <c r="AL246" s="398">
        <f t="shared" si="96"/>
        <v>3404.665240636748</v>
      </c>
      <c r="AM246" s="398">
        <f t="shared" si="96"/>
        <v>3437.3446753981548</v>
      </c>
      <c r="AN246" s="398">
        <f t="shared" si="96"/>
        <v>3416.2615219582617</v>
      </c>
      <c r="AO246" s="398">
        <f t="shared" si="96"/>
        <v>3366.5484577499078</v>
      </c>
      <c r="AP246" s="398">
        <f t="shared" si="96"/>
        <v>3385.0564530819311</v>
      </c>
      <c r="AQ246" s="398">
        <f t="shared" si="96"/>
        <v>3819.3167829421427</v>
      </c>
      <c r="AR246" s="398">
        <f t="shared" si="96"/>
        <v>3419.5723366397579</v>
      </c>
      <c r="AS246" s="398">
        <f t="shared" si="96"/>
        <v>3766.069842592326</v>
      </c>
      <c r="AT246" s="398">
        <f t="shared" si="96"/>
        <v>3754.5761271514689</v>
      </c>
      <c r="AU246" s="398">
        <f t="shared" si="96"/>
        <v>3838.8972054619212</v>
      </c>
      <c r="AV246" s="398">
        <f t="shared" si="96"/>
        <v>4023.8773398220906</v>
      </c>
      <c r="AW246" s="398">
        <f t="shared" si="96"/>
        <v>3898.6432924686105</v>
      </c>
      <c r="AX246" s="398">
        <f t="shared" si="96"/>
        <v>3893.154461772875</v>
      </c>
      <c r="AY246" s="398">
        <f t="shared" si="96"/>
        <v>3853.6499983818808</v>
      </c>
      <c r="AZ246" s="398">
        <f t="shared" si="96"/>
        <v>3876.083476562445</v>
      </c>
      <c r="BA246" s="398">
        <f t="shared" si="96"/>
        <v>3816.9233518097817</v>
      </c>
      <c r="BB246" s="398">
        <f t="shared" si="96"/>
        <v>3454.0684239915931</v>
      </c>
      <c r="BC246" s="398">
        <f t="shared" si="96"/>
        <v>3498.1248553927021</v>
      </c>
      <c r="BD246" s="398">
        <f t="shared" si="96"/>
        <v>3315.6271712179032</v>
      </c>
      <c r="BE246" s="398">
        <f>BE185</f>
        <v>3377.3370052665987</v>
      </c>
      <c r="BF246" s="398">
        <f>BF185</f>
        <v>3070.4957627013823</v>
      </c>
      <c r="BG246" s="398">
        <f>BG185</f>
        <v>3336.729618337642</v>
      </c>
      <c r="BH246" s="398">
        <f>BH185</f>
        <v>3367.7292100288114</v>
      </c>
      <c r="BI246" s="398"/>
      <c r="BJ246" s="398" t="e">
        <f>BJ185</f>
        <v>#DIV/0!</v>
      </c>
      <c r="CQ246" s="345"/>
      <c r="CR246" s="346" t="s">
        <v>506</v>
      </c>
      <c r="CS246" s="337">
        <v>0</v>
      </c>
      <c r="CT246" s="337">
        <v>0</v>
      </c>
      <c r="CU246" s="337">
        <v>0</v>
      </c>
      <c r="CV246" s="337">
        <v>797.62171912401084</v>
      </c>
      <c r="CW246" s="337">
        <v>0</v>
      </c>
      <c r="CX246" s="337">
        <v>0</v>
      </c>
      <c r="CY246" s="337">
        <v>797.62171912401084</v>
      </c>
    </row>
    <row r="247" spans="1:103" s="155" customFormat="1" ht="15.75" x14ac:dyDescent="0.25">
      <c r="C247" s="301" t="s">
        <v>430</v>
      </c>
      <c r="D247" s="301" t="s">
        <v>472</v>
      </c>
      <c r="E247" s="416"/>
      <c r="F247" s="301" t="s">
        <v>251</v>
      </c>
      <c r="G247" s="398">
        <v>0</v>
      </c>
      <c r="H247" s="398">
        <v>0</v>
      </c>
      <c r="I247" s="398">
        <v>0</v>
      </c>
      <c r="J247" s="398">
        <v>0</v>
      </c>
      <c r="K247" s="398">
        <v>0</v>
      </c>
      <c r="L247" s="398">
        <v>0</v>
      </c>
      <c r="M247" s="398">
        <v>0</v>
      </c>
      <c r="N247" s="398">
        <v>0</v>
      </c>
      <c r="O247" s="398">
        <v>0</v>
      </c>
      <c r="P247" s="398">
        <v>0</v>
      </c>
      <c r="Q247" s="398">
        <v>0</v>
      </c>
      <c r="R247" s="398">
        <v>0</v>
      </c>
      <c r="S247" s="398">
        <v>0</v>
      </c>
      <c r="T247" s="398">
        <v>0</v>
      </c>
      <c r="U247" s="398">
        <v>0</v>
      </c>
      <c r="V247" s="398">
        <v>0</v>
      </c>
      <c r="W247" s="398">
        <v>0</v>
      </c>
      <c r="X247" s="398">
        <v>0</v>
      </c>
      <c r="Y247" s="398">
        <v>0</v>
      </c>
      <c r="Z247" s="398">
        <v>0</v>
      </c>
      <c r="AA247" s="398">
        <v>0</v>
      </c>
      <c r="AB247" s="398">
        <v>0</v>
      </c>
      <c r="AC247" s="398">
        <v>0</v>
      </c>
      <c r="AD247" s="398">
        <v>0</v>
      </c>
      <c r="AE247" s="398">
        <v>0</v>
      </c>
      <c r="AF247" s="398">
        <v>0</v>
      </c>
      <c r="AG247" s="398">
        <v>0</v>
      </c>
      <c r="AH247" s="398">
        <v>0</v>
      </c>
      <c r="AI247" s="398">
        <v>0</v>
      </c>
      <c r="AJ247" s="398">
        <v>0</v>
      </c>
      <c r="AK247" s="398">
        <v>0</v>
      </c>
      <c r="AL247" s="398">
        <v>0</v>
      </c>
      <c r="AM247" s="398">
        <v>0</v>
      </c>
      <c r="AN247" s="398">
        <v>0</v>
      </c>
      <c r="AO247" s="398">
        <v>0</v>
      </c>
      <c r="AP247" s="398">
        <v>0</v>
      </c>
      <c r="AQ247" s="398">
        <v>0</v>
      </c>
      <c r="AR247" s="398">
        <v>0</v>
      </c>
      <c r="AS247" s="398">
        <v>0</v>
      </c>
      <c r="AT247" s="398">
        <v>0</v>
      </c>
      <c r="AU247" s="398">
        <v>0</v>
      </c>
      <c r="AV247" s="398">
        <v>0</v>
      </c>
      <c r="AW247" s="398">
        <v>0</v>
      </c>
      <c r="AX247" s="398">
        <v>0</v>
      </c>
      <c r="AY247" s="398">
        <v>0</v>
      </c>
      <c r="AZ247" s="398">
        <v>0</v>
      </c>
      <c r="BA247" s="398">
        <v>0</v>
      </c>
      <c r="BB247" s="398">
        <v>0</v>
      </c>
      <c r="BC247" s="398">
        <v>0</v>
      </c>
      <c r="BD247" s="398">
        <v>0</v>
      </c>
      <c r="BE247" s="398">
        <v>0</v>
      </c>
      <c r="BF247" s="398">
        <v>0</v>
      </c>
      <c r="BG247" s="398">
        <v>0</v>
      </c>
      <c r="BH247" s="398">
        <v>0</v>
      </c>
      <c r="BI247" s="398"/>
      <c r="BJ247" s="398">
        <v>0</v>
      </c>
      <c r="CQ247" s="345"/>
      <c r="CR247" s="346" t="s">
        <v>508</v>
      </c>
      <c r="CS247" s="337">
        <v>0</v>
      </c>
      <c r="CT247" s="337">
        <v>0</v>
      </c>
      <c r="CU247" s="337">
        <v>0</v>
      </c>
      <c r="CV247" s="337">
        <v>485.90869738284158</v>
      </c>
      <c r="CW247" s="337">
        <v>0</v>
      </c>
      <c r="CX247" s="337">
        <v>0</v>
      </c>
      <c r="CY247" s="337">
        <v>485.90869738284158</v>
      </c>
    </row>
    <row r="248" spans="1:103" s="155" customFormat="1" ht="15.75" x14ac:dyDescent="0.25">
      <c r="C248" s="301" t="s">
        <v>430</v>
      </c>
      <c r="D248" s="301" t="s">
        <v>477</v>
      </c>
      <c r="E248" s="416">
        <v>1</v>
      </c>
      <c r="F248" s="301" t="s">
        <v>251</v>
      </c>
      <c r="G248" s="398">
        <f>G187</f>
        <v>1115.9302103169871</v>
      </c>
      <c r="H248" s="398">
        <f>H187</f>
        <v>1200.2762183413113</v>
      </c>
      <c r="I248" s="398">
        <f>I187</f>
        <v>1303.7900043154089</v>
      </c>
      <c r="J248" s="398">
        <f t="shared" ref="J248:BD248" si="97">J187</f>
        <v>1426.6790735000047</v>
      </c>
      <c r="K248" s="398">
        <f t="shared" si="97"/>
        <v>1521.3357134038429</v>
      </c>
      <c r="L248" s="398">
        <f t="shared" si="97"/>
        <v>1610.6696583468354</v>
      </c>
      <c r="M248" s="398">
        <f t="shared" si="97"/>
        <v>1643.6156723213776</v>
      </c>
      <c r="N248" s="398">
        <f t="shared" si="97"/>
        <v>1662.8922948590575</v>
      </c>
      <c r="O248" s="398">
        <f t="shared" si="97"/>
        <v>1763.3037054098406</v>
      </c>
      <c r="P248" s="398">
        <f t="shared" si="97"/>
        <v>1846.495265049844</v>
      </c>
      <c r="Q248" s="398">
        <f t="shared" si="97"/>
        <v>1912.3666532234906</v>
      </c>
      <c r="R248" s="398">
        <f t="shared" si="97"/>
        <v>1958.7782594473117</v>
      </c>
      <c r="S248" s="398">
        <f t="shared" si="97"/>
        <v>2010.4099606061659</v>
      </c>
      <c r="T248" s="398">
        <f t="shared" si="97"/>
        <v>2111.0733968806644</v>
      </c>
      <c r="U248" s="398">
        <f t="shared" si="97"/>
        <v>2000.8205985171098</v>
      </c>
      <c r="V248" s="398">
        <f t="shared" si="97"/>
        <v>2099.5657259214399</v>
      </c>
      <c r="W248" s="398">
        <f t="shared" si="97"/>
        <v>2151.5397330423129</v>
      </c>
      <c r="X248" s="398">
        <f t="shared" si="97"/>
        <v>2216.9015323323792</v>
      </c>
      <c r="Y248" s="398">
        <f t="shared" si="97"/>
        <v>2270.5013163241247</v>
      </c>
      <c r="Z248" s="398">
        <f t="shared" si="97"/>
        <v>2331.7769628621272</v>
      </c>
      <c r="AA248" s="398">
        <f t="shared" si="97"/>
        <v>2298.8280857841205</v>
      </c>
      <c r="AB248" s="398">
        <f t="shared" si="97"/>
        <v>2283.7384846624959</v>
      </c>
      <c r="AC248" s="398">
        <f t="shared" si="97"/>
        <v>2294.5787316546948</v>
      </c>
      <c r="AD248" s="398">
        <f t="shared" si="97"/>
        <v>2338.8561247812872</v>
      </c>
      <c r="AE248" s="398">
        <f t="shared" si="97"/>
        <v>2298.3076443076575</v>
      </c>
      <c r="AF248" s="398">
        <f t="shared" si="97"/>
        <v>2432.4839025786059</v>
      </c>
      <c r="AG248" s="398">
        <f t="shared" si="97"/>
        <v>2483.8056446111559</v>
      </c>
      <c r="AH248" s="398">
        <f t="shared" si="97"/>
        <v>2434.7562061234248</v>
      </c>
      <c r="AI248" s="398">
        <f t="shared" si="97"/>
        <v>2493.351172395784</v>
      </c>
      <c r="AJ248" s="398">
        <f t="shared" si="97"/>
        <v>2527.1445910947918</v>
      </c>
      <c r="AK248" s="398">
        <f t="shared" si="97"/>
        <v>2516.1114087682322</v>
      </c>
      <c r="AL248" s="398">
        <f t="shared" si="97"/>
        <v>2567.928666041993</v>
      </c>
      <c r="AM248" s="398">
        <f t="shared" si="97"/>
        <v>2653.1717905905043</v>
      </c>
      <c r="AN248" s="398">
        <f t="shared" si="97"/>
        <v>2660.5575936520904</v>
      </c>
      <c r="AO248" s="398">
        <f t="shared" si="97"/>
        <v>2652.4833321540386</v>
      </c>
      <c r="AP248" s="398">
        <f t="shared" si="97"/>
        <v>2759.8483288361194</v>
      </c>
      <c r="AQ248" s="398">
        <f t="shared" si="97"/>
        <v>2864.7722252632866</v>
      </c>
      <c r="AR248" s="398">
        <f t="shared" si="97"/>
        <v>2963.9677033165003</v>
      </c>
      <c r="AS248" s="398">
        <f t="shared" si="97"/>
        <v>2963.6030310318683</v>
      </c>
      <c r="AT248" s="398">
        <f t="shared" si="97"/>
        <v>3030.5981580704774</v>
      </c>
      <c r="AU248" s="398">
        <f t="shared" si="97"/>
        <v>3095.1558856726715</v>
      </c>
      <c r="AV248" s="398">
        <f t="shared" si="97"/>
        <v>3117.8493106810424</v>
      </c>
      <c r="AW248" s="398">
        <f t="shared" si="97"/>
        <v>3125.4927547351699</v>
      </c>
      <c r="AX248" s="398">
        <f t="shared" si="97"/>
        <v>3168.782946663398</v>
      </c>
      <c r="AY248" s="398">
        <f t="shared" si="97"/>
        <v>3376.7229556229436</v>
      </c>
      <c r="AZ248" s="398">
        <f t="shared" si="97"/>
        <v>3396.5179382453343</v>
      </c>
      <c r="BA248" s="398">
        <f t="shared" si="97"/>
        <v>3482.7414593843</v>
      </c>
      <c r="BB248" s="398">
        <f t="shared" si="97"/>
        <v>3344.5991579417914</v>
      </c>
      <c r="BC248" s="398">
        <f t="shared" si="97"/>
        <v>3222.616247943793</v>
      </c>
      <c r="BD248" s="398">
        <f t="shared" si="97"/>
        <v>3054.4918880235987</v>
      </c>
      <c r="BE248" s="398">
        <f>BE187</f>
        <v>3111.3415209223972</v>
      </c>
      <c r="BF248" s="398">
        <f>BF187</f>
        <v>3247.3454499235158</v>
      </c>
      <c r="BG248" s="398">
        <f>BG187</f>
        <v>3310.690239826517</v>
      </c>
      <c r="BH248" s="398">
        <f>BH187</f>
        <v>3213.7723006300066</v>
      </c>
      <c r="BI248" s="398"/>
      <c r="BJ248" s="398" t="e">
        <f>BJ187</f>
        <v>#DIV/0!</v>
      </c>
      <c r="CQ248" s="345"/>
      <c r="CR248" s="249" t="s">
        <v>497</v>
      </c>
      <c r="CS248" s="365">
        <v>1024.62677685118</v>
      </c>
      <c r="CT248" s="365">
        <v>85.563177872656539</v>
      </c>
      <c r="CU248" s="365">
        <v>159.28295129245686</v>
      </c>
      <c r="CV248" s="365">
        <v>1507.0798492426561</v>
      </c>
      <c r="CW248" s="365">
        <v>7.1208284055236559</v>
      </c>
      <c r="CX248" s="365">
        <v>0</v>
      </c>
      <c r="CY248" s="365">
        <v>2783.673583664473</v>
      </c>
    </row>
    <row r="249" spans="1:103" s="155" customFormat="1" ht="15.75" x14ac:dyDescent="0.25">
      <c r="C249" s="301" t="s">
        <v>430</v>
      </c>
      <c r="D249" s="301" t="s">
        <v>480</v>
      </c>
      <c r="E249" s="416"/>
      <c r="F249" s="301" t="s">
        <v>251</v>
      </c>
      <c r="G249" s="398">
        <v>0</v>
      </c>
      <c r="H249" s="398">
        <v>0</v>
      </c>
      <c r="I249" s="398">
        <v>0</v>
      </c>
      <c r="J249" s="398">
        <v>0</v>
      </c>
      <c r="K249" s="398">
        <v>0</v>
      </c>
      <c r="L249" s="398">
        <v>0</v>
      </c>
      <c r="M249" s="398">
        <v>0</v>
      </c>
      <c r="N249" s="398">
        <v>0</v>
      </c>
      <c r="O249" s="398">
        <v>0</v>
      </c>
      <c r="P249" s="398">
        <v>0</v>
      </c>
      <c r="Q249" s="398">
        <v>0</v>
      </c>
      <c r="R249" s="398">
        <v>0</v>
      </c>
      <c r="S249" s="398">
        <v>0</v>
      </c>
      <c r="T249" s="398">
        <v>0</v>
      </c>
      <c r="U249" s="398">
        <v>0</v>
      </c>
      <c r="V249" s="398">
        <v>0</v>
      </c>
      <c r="W249" s="398">
        <v>0</v>
      </c>
      <c r="X249" s="398">
        <v>0</v>
      </c>
      <c r="Y249" s="398">
        <v>0</v>
      </c>
      <c r="Z249" s="398">
        <v>0</v>
      </c>
      <c r="AA249" s="398">
        <v>0</v>
      </c>
      <c r="AB249" s="398">
        <v>0</v>
      </c>
      <c r="AC249" s="398">
        <v>0</v>
      </c>
      <c r="AD249" s="398">
        <v>0</v>
      </c>
      <c r="AE249" s="398">
        <v>0</v>
      </c>
      <c r="AF249" s="398">
        <v>0</v>
      </c>
      <c r="AG249" s="398">
        <v>0</v>
      </c>
      <c r="AH249" s="398">
        <v>0</v>
      </c>
      <c r="AI249" s="398">
        <v>0</v>
      </c>
      <c r="AJ249" s="398">
        <v>0</v>
      </c>
      <c r="AK249" s="398">
        <v>0</v>
      </c>
      <c r="AL249" s="398">
        <v>0</v>
      </c>
      <c r="AM249" s="398">
        <v>0</v>
      </c>
      <c r="AN249" s="398">
        <v>0</v>
      </c>
      <c r="AO249" s="398">
        <v>0</v>
      </c>
      <c r="AP249" s="398">
        <v>0</v>
      </c>
      <c r="AQ249" s="398">
        <v>0</v>
      </c>
      <c r="AR249" s="398">
        <v>0</v>
      </c>
      <c r="AS249" s="398">
        <v>0</v>
      </c>
      <c r="AT249" s="398">
        <v>0</v>
      </c>
      <c r="AU249" s="398">
        <v>0</v>
      </c>
      <c r="AV249" s="398">
        <v>0</v>
      </c>
      <c r="AW249" s="398">
        <v>0</v>
      </c>
      <c r="AX249" s="398">
        <v>0</v>
      </c>
      <c r="AY249" s="398">
        <v>0</v>
      </c>
      <c r="AZ249" s="398">
        <v>0</v>
      </c>
      <c r="BA249" s="398">
        <v>0</v>
      </c>
      <c r="BB249" s="398">
        <v>0</v>
      </c>
      <c r="BC249" s="398">
        <v>0</v>
      </c>
      <c r="BD249" s="398">
        <v>0</v>
      </c>
      <c r="BE249" s="398">
        <v>0</v>
      </c>
      <c r="BF249" s="398">
        <v>0</v>
      </c>
      <c r="BG249" s="398">
        <v>0</v>
      </c>
      <c r="BH249" s="398">
        <v>0</v>
      </c>
      <c r="BI249" s="398"/>
      <c r="BJ249" s="398">
        <v>0</v>
      </c>
      <c r="CQ249" s="345"/>
      <c r="CR249" s="366" t="s">
        <v>514</v>
      </c>
      <c r="CS249" s="367">
        <v>0</v>
      </c>
      <c r="CT249" s="367">
        <v>52421.878395386491</v>
      </c>
      <c r="CU249" s="367">
        <v>11.604285449070062</v>
      </c>
      <c r="CV249" s="367">
        <v>366.51784976720955</v>
      </c>
      <c r="CW249" s="368">
        <v>0</v>
      </c>
      <c r="CX249" s="367">
        <v>957.77894599999991</v>
      </c>
      <c r="CY249" s="367">
        <v>53757.779476602773</v>
      </c>
    </row>
    <row r="250" spans="1:103" s="155" customFormat="1" ht="15.75" x14ac:dyDescent="0.25">
      <c r="C250" s="301" t="s">
        <v>430</v>
      </c>
      <c r="D250" s="301" t="s">
        <v>485</v>
      </c>
      <c r="E250" s="416">
        <v>1</v>
      </c>
      <c r="F250" s="301" t="s">
        <v>251</v>
      </c>
      <c r="G250" s="398">
        <f>G189</f>
        <v>682.67942661738653</v>
      </c>
      <c r="H250" s="398">
        <f>H189</f>
        <v>740.48648519685969</v>
      </c>
      <c r="I250" s="398">
        <f>I189</f>
        <v>857.86651934254576</v>
      </c>
      <c r="J250" s="398">
        <f t="shared" ref="J250:BD250" si="98">J189</f>
        <v>949.71437026993931</v>
      </c>
      <c r="K250" s="398">
        <f t="shared" si="98"/>
        <v>907.5955378930264</v>
      </c>
      <c r="L250" s="398">
        <f t="shared" si="98"/>
        <v>968.33312711818883</v>
      </c>
      <c r="M250" s="398">
        <f t="shared" si="98"/>
        <v>982.20554749900668</v>
      </c>
      <c r="N250" s="398">
        <f t="shared" si="98"/>
        <v>959.62724786563126</v>
      </c>
      <c r="O250" s="398">
        <f t="shared" si="98"/>
        <v>1003.0497376233185</v>
      </c>
      <c r="P250" s="398">
        <f t="shared" si="98"/>
        <v>1059.7326690036707</v>
      </c>
      <c r="Q250" s="398">
        <f t="shared" si="98"/>
        <v>1100.4961080671151</v>
      </c>
      <c r="R250" s="398">
        <f t="shared" si="98"/>
        <v>1130.6435902713522</v>
      </c>
      <c r="S250" s="398">
        <f t="shared" si="98"/>
        <v>1154.4324801127982</v>
      </c>
      <c r="T250" s="398">
        <f t="shared" si="98"/>
        <v>1199.6708500377472</v>
      </c>
      <c r="U250" s="398">
        <f t="shared" si="98"/>
        <v>1210.8385673616979</v>
      </c>
      <c r="V250" s="398">
        <f t="shared" si="98"/>
        <v>1243.2718426449871</v>
      </c>
      <c r="W250" s="398">
        <f t="shared" si="98"/>
        <v>1285.7807668454159</v>
      </c>
      <c r="X250" s="398">
        <f t="shared" si="98"/>
        <v>1318.3548171770328</v>
      </c>
      <c r="Y250" s="398">
        <f t="shared" si="98"/>
        <v>1344.2227195866255</v>
      </c>
      <c r="Z250" s="398">
        <f t="shared" si="98"/>
        <v>1377.6829036031302</v>
      </c>
      <c r="AA250" s="398">
        <f t="shared" si="98"/>
        <v>1402.2670226710543</v>
      </c>
      <c r="AB250" s="398">
        <f t="shared" si="98"/>
        <v>1426.4169008738616</v>
      </c>
      <c r="AC250" s="398">
        <f t="shared" si="98"/>
        <v>1451.1234921292364</v>
      </c>
      <c r="AD250" s="398">
        <f t="shared" si="98"/>
        <v>1488.6032162069678</v>
      </c>
      <c r="AE250" s="398">
        <f t="shared" si="98"/>
        <v>1493.6508940808733</v>
      </c>
      <c r="AF250" s="398">
        <f t="shared" si="98"/>
        <v>1544.7435217749116</v>
      </c>
      <c r="AG250" s="398">
        <f t="shared" si="98"/>
        <v>1574.2943113116485</v>
      </c>
      <c r="AH250" s="398">
        <f t="shared" si="98"/>
        <v>1544.7359158903503</v>
      </c>
      <c r="AI250" s="398">
        <f t="shared" si="98"/>
        <v>1579.8510839355472</v>
      </c>
      <c r="AJ250" s="398">
        <f t="shared" si="98"/>
        <v>1600.8688717563282</v>
      </c>
      <c r="AK250" s="398">
        <f t="shared" si="98"/>
        <v>1646.2432441640296</v>
      </c>
      <c r="AL250" s="398">
        <f t="shared" si="98"/>
        <v>1680.8475959954817</v>
      </c>
      <c r="AM250" s="398">
        <f t="shared" si="98"/>
        <v>1687.8493040499661</v>
      </c>
      <c r="AN250" s="398">
        <f t="shared" si="98"/>
        <v>1684.8843290886232</v>
      </c>
      <c r="AO250" s="398">
        <f t="shared" si="98"/>
        <v>1668.2020331177375</v>
      </c>
      <c r="AP250" s="398">
        <f t="shared" si="98"/>
        <v>1688.1422531397168</v>
      </c>
      <c r="AQ250" s="398">
        <f t="shared" si="98"/>
        <v>1699.500208019819</v>
      </c>
      <c r="AR250" s="398">
        <f t="shared" si="98"/>
        <v>1700.8781083947683</v>
      </c>
      <c r="AS250" s="398">
        <f t="shared" si="98"/>
        <v>1701.0940825862597</v>
      </c>
      <c r="AT250" s="398">
        <f t="shared" si="98"/>
        <v>1672.0225605441572</v>
      </c>
      <c r="AU250" s="398">
        <f t="shared" si="98"/>
        <v>1664.5067364800789</v>
      </c>
      <c r="AV250" s="398">
        <f t="shared" si="98"/>
        <v>1623.0561118338974</v>
      </c>
      <c r="AW250" s="398">
        <f t="shared" si="98"/>
        <v>1626.4728007895837</v>
      </c>
      <c r="AX250" s="398">
        <f t="shared" si="98"/>
        <v>1612.0767854981366</v>
      </c>
      <c r="AY250" s="398">
        <f t="shared" si="98"/>
        <v>1650.739625313993</v>
      </c>
      <c r="AZ250" s="398">
        <f t="shared" si="98"/>
        <v>1660.477649921587</v>
      </c>
      <c r="BA250" s="398">
        <f t="shared" si="98"/>
        <v>1700.4141758762505</v>
      </c>
      <c r="BB250" s="398">
        <f t="shared" si="98"/>
        <v>1633.1182940480844</v>
      </c>
      <c r="BC250" s="398">
        <f t="shared" si="98"/>
        <v>1574.4021617931721</v>
      </c>
      <c r="BD250" s="398">
        <f t="shared" si="98"/>
        <v>1492.2653712654951</v>
      </c>
      <c r="BE250" s="398">
        <f>BE189</f>
        <v>1520.0391358240663</v>
      </c>
      <c r="BF250" s="398">
        <f>BF189</f>
        <v>1154.0650819268385</v>
      </c>
      <c r="BG250" s="398">
        <f>BG189</f>
        <v>1080.1640870749852</v>
      </c>
      <c r="BH250" s="398">
        <f>BH189</f>
        <v>1046.357304297313</v>
      </c>
      <c r="BI250" s="398"/>
      <c r="BJ250" s="398" t="e">
        <f>BJ189</f>
        <v>#DIV/0!</v>
      </c>
      <c r="CQ250" s="375"/>
      <c r="CR250" s="346" t="s">
        <v>525</v>
      </c>
      <c r="CS250" s="337">
        <v>1056.6511419679841</v>
      </c>
      <c r="CT250" s="337">
        <v>52507.441573259151</v>
      </c>
      <c r="CU250" s="337">
        <v>170.88723674152692</v>
      </c>
      <c r="CV250" s="337">
        <v>17440.037086401957</v>
      </c>
      <c r="CW250" s="337">
        <v>7.1700548273544742</v>
      </c>
      <c r="CX250" s="337">
        <v>957.77894599999991</v>
      </c>
      <c r="CY250" s="337">
        <v>72139.966039197971</v>
      </c>
    </row>
    <row r="251" spans="1:103" s="351" customFormat="1" ht="13.5" thickBot="1" x14ac:dyDescent="0.25">
      <c r="D251" s="351" t="s">
        <v>255</v>
      </c>
      <c r="F251" s="351" t="s">
        <v>251</v>
      </c>
      <c r="G251" s="352">
        <f>SUM(G243:G250)</f>
        <v>4344.8277603441829</v>
      </c>
      <c r="H251" s="352">
        <f>SUM(H243:H250)</f>
        <v>4772.835426008146</v>
      </c>
      <c r="I251" s="352">
        <f t="shared" ref="I251:BD251" si="99">SUM(I243:I250)</f>
        <v>5500.1407264608497</v>
      </c>
      <c r="J251" s="352">
        <f t="shared" si="99"/>
        <v>6144.5755164866596</v>
      </c>
      <c r="K251" s="352">
        <f t="shared" si="99"/>
        <v>6150.4555302490917</v>
      </c>
      <c r="L251" s="352">
        <f t="shared" si="99"/>
        <v>6659.042386562608</v>
      </c>
      <c r="M251" s="352">
        <f t="shared" si="99"/>
        <v>6881.387740287355</v>
      </c>
      <c r="N251" s="352">
        <f t="shared" si="99"/>
        <v>6899.711699588458</v>
      </c>
      <c r="O251" s="352">
        <f t="shared" si="99"/>
        <v>7349.520775334272</v>
      </c>
      <c r="P251" s="352">
        <f t="shared" si="99"/>
        <v>7861.1940102719991</v>
      </c>
      <c r="Q251" s="352">
        <f t="shared" si="99"/>
        <v>8291.2454044398964</v>
      </c>
      <c r="R251" s="352">
        <f t="shared" si="99"/>
        <v>8582.8182850289431</v>
      </c>
      <c r="S251" s="352">
        <f t="shared" si="99"/>
        <v>9076.4221512179156</v>
      </c>
      <c r="T251" s="352">
        <f t="shared" si="99"/>
        <v>9537.0063986164932</v>
      </c>
      <c r="U251" s="352">
        <f t="shared" si="99"/>
        <v>9285.0184548895377</v>
      </c>
      <c r="V251" s="352">
        <f t="shared" si="99"/>
        <v>8950.3026752191163</v>
      </c>
      <c r="W251" s="352">
        <f t="shared" si="99"/>
        <v>8585.3358441882501</v>
      </c>
      <c r="X251" s="352">
        <f t="shared" si="99"/>
        <v>8667.4273287222422</v>
      </c>
      <c r="Y251" s="352">
        <f t="shared" si="99"/>
        <v>8632.9893593254928</v>
      </c>
      <c r="Z251" s="352">
        <f t="shared" si="99"/>
        <v>9025.7848956434973</v>
      </c>
      <c r="AA251" s="352">
        <f t="shared" si="99"/>
        <v>8566.1752030364314</v>
      </c>
      <c r="AB251" s="352">
        <f t="shared" si="99"/>
        <v>8378.16155649949</v>
      </c>
      <c r="AC251" s="352">
        <f t="shared" si="99"/>
        <v>8212.1383984727454</v>
      </c>
      <c r="AD251" s="352">
        <f t="shared" si="99"/>
        <v>8300.3788743127625</v>
      </c>
      <c r="AE251" s="352">
        <f t="shared" si="99"/>
        <v>8238.1233241256941</v>
      </c>
      <c r="AF251" s="352">
        <f t="shared" si="99"/>
        <v>8800.0815763555893</v>
      </c>
      <c r="AG251" s="352">
        <f t="shared" si="99"/>
        <v>9183.5302874074205</v>
      </c>
      <c r="AH251" s="352">
        <f t="shared" si="99"/>
        <v>9006.9920886516193</v>
      </c>
      <c r="AI251" s="352">
        <f t="shared" si="99"/>
        <v>9173.6958000420109</v>
      </c>
      <c r="AJ251" s="352">
        <f t="shared" si="99"/>
        <v>9258.3685358589646</v>
      </c>
      <c r="AK251" s="352">
        <f t="shared" si="99"/>
        <v>9402.7672729736696</v>
      </c>
      <c r="AL251" s="352">
        <f t="shared" si="99"/>
        <v>10040.917203250858</v>
      </c>
      <c r="AM251" s="352">
        <f t="shared" si="99"/>
        <v>10190.733858580439</v>
      </c>
      <c r="AN251" s="352">
        <f t="shared" si="99"/>
        <v>10159.647636343951</v>
      </c>
      <c r="AO251" s="352">
        <f t="shared" si="99"/>
        <v>10063.301941293908</v>
      </c>
      <c r="AP251" s="352">
        <f t="shared" si="99"/>
        <v>10241.049300594817</v>
      </c>
      <c r="AQ251" s="352">
        <f t="shared" si="99"/>
        <v>10971.580349605252</v>
      </c>
      <c r="AR251" s="352">
        <f t="shared" si="99"/>
        <v>10511.617556393605</v>
      </c>
      <c r="AS251" s="352">
        <f t="shared" si="99"/>
        <v>10992.772048919616</v>
      </c>
      <c r="AT251" s="352">
        <f t="shared" si="99"/>
        <v>11016.757225348601</v>
      </c>
      <c r="AU251" s="352">
        <f t="shared" si="99"/>
        <v>11212.619238239302</v>
      </c>
      <c r="AV251" s="352">
        <f t="shared" si="99"/>
        <v>11434.80299334614</v>
      </c>
      <c r="AW251" s="352">
        <f t="shared" si="99"/>
        <v>11265.382664619276</v>
      </c>
      <c r="AX251" s="352">
        <f t="shared" si="99"/>
        <v>11290.794813108439</v>
      </c>
      <c r="AY251" s="352">
        <f t="shared" si="99"/>
        <v>11515.548474090805</v>
      </c>
      <c r="AZ251" s="352">
        <f t="shared" si="99"/>
        <v>11615.645739684376</v>
      </c>
      <c r="BA251" s="352">
        <f t="shared" si="99"/>
        <v>11655.102951236278</v>
      </c>
      <c r="BB251" s="352">
        <f t="shared" si="99"/>
        <v>10934.755893779109</v>
      </c>
      <c r="BC251" s="352">
        <f t="shared" si="99"/>
        <v>10676.939308217721</v>
      </c>
      <c r="BD251" s="352">
        <f t="shared" si="99"/>
        <v>10119.921826460093</v>
      </c>
      <c r="BE251" s="352">
        <f>SUM(BE243:BE250)</f>
        <v>10308.271922610144</v>
      </c>
      <c r="BF251" s="352">
        <f>SUM(BF243:BF250)</f>
        <v>9827.6545321043268</v>
      </c>
      <c r="BG251" s="352">
        <f>SUM(BG243:BG250)</f>
        <v>10078.693866757463</v>
      </c>
      <c r="BH251" s="352">
        <f>SUM(BH243:BH250)</f>
        <v>9981.342686141068</v>
      </c>
      <c r="BI251" s="352"/>
      <c r="BJ251" s="352" t="e">
        <f>SUM(BJ243:BJ250)</f>
        <v>#DIV/0!</v>
      </c>
      <c r="BK251" s="10"/>
      <c r="CQ251" s="380"/>
      <c r="CR251" s="381" t="s">
        <v>474</v>
      </c>
      <c r="CS251" s="382">
        <v>46664.792682800668</v>
      </c>
      <c r="CT251" s="382">
        <v>56794.186104773406</v>
      </c>
      <c r="CU251" s="382">
        <v>2338.2935747743859</v>
      </c>
      <c r="CV251" s="383">
        <v>26878.312270308634</v>
      </c>
      <c r="CW251" s="382">
        <v>1225.7531956147895</v>
      </c>
      <c r="CX251" s="382">
        <v>3047.1152319643402</v>
      </c>
      <c r="CY251" s="382">
        <v>136948.45306023624</v>
      </c>
    </row>
    <row r="252" spans="1:103" s="28" customFormat="1" ht="14.25" thickTop="1" thickBot="1" x14ac:dyDescent="0.25">
      <c r="D252" s="351" t="s">
        <v>548</v>
      </c>
      <c r="E252" s="351"/>
      <c r="F252" s="351" t="s">
        <v>251</v>
      </c>
      <c r="G252" s="352">
        <f>G148</f>
        <v>2896</v>
      </c>
      <c r="H252" s="352">
        <f>H148</f>
        <v>3289</v>
      </c>
      <c r="I252" s="352">
        <f>I148</f>
        <v>3929</v>
      </c>
      <c r="J252" s="352">
        <f t="shared" ref="J252:BD252" si="100">J148</f>
        <v>4498</v>
      </c>
      <c r="K252" s="352">
        <f t="shared" si="100"/>
        <v>4504</v>
      </c>
      <c r="L252" s="352">
        <f t="shared" si="100"/>
        <v>4924</v>
      </c>
      <c r="M252" s="352">
        <f t="shared" si="100"/>
        <v>5144</v>
      </c>
      <c r="N252" s="352">
        <f t="shared" si="100"/>
        <v>5362</v>
      </c>
      <c r="O252" s="352">
        <f t="shared" si="100"/>
        <v>5732</v>
      </c>
      <c r="P252" s="352">
        <f t="shared" si="100"/>
        <v>6208</v>
      </c>
      <c r="Q252" s="352">
        <f t="shared" si="100"/>
        <v>6640</v>
      </c>
      <c r="R252" s="352">
        <f t="shared" si="100"/>
        <v>6938</v>
      </c>
      <c r="S252" s="352">
        <f t="shared" si="100"/>
        <v>7472</v>
      </c>
      <c r="T252" s="352">
        <f t="shared" si="100"/>
        <v>7852</v>
      </c>
      <c r="U252" s="352">
        <f t="shared" si="100"/>
        <v>7966</v>
      </c>
      <c r="V252" s="352">
        <f t="shared" si="100"/>
        <v>7672</v>
      </c>
      <c r="W252" s="352">
        <f t="shared" si="100"/>
        <v>7320</v>
      </c>
      <c r="X252" s="352">
        <f t="shared" si="100"/>
        <v>7388</v>
      </c>
      <c r="Y252" s="352">
        <f t="shared" si="100"/>
        <v>7379</v>
      </c>
      <c r="Z252" s="352">
        <f t="shared" si="100"/>
        <v>7712</v>
      </c>
      <c r="AA252" s="352">
        <f t="shared" si="100"/>
        <v>7405</v>
      </c>
      <c r="AB252" s="352">
        <f t="shared" si="100"/>
        <v>7262</v>
      </c>
      <c r="AC252" s="352">
        <f t="shared" si="100"/>
        <v>7120</v>
      </c>
      <c r="AD252" s="352">
        <f t="shared" si="100"/>
        <v>7134</v>
      </c>
      <c r="AE252" s="352">
        <f t="shared" si="100"/>
        <v>7215</v>
      </c>
      <c r="AF252" s="352">
        <f t="shared" si="100"/>
        <v>7588</v>
      </c>
      <c r="AG252" s="352">
        <f t="shared" si="100"/>
        <v>7897</v>
      </c>
      <c r="AH252" s="352">
        <f t="shared" si="100"/>
        <v>8020</v>
      </c>
      <c r="AI252" s="352">
        <f t="shared" si="100"/>
        <v>7943</v>
      </c>
      <c r="AJ252" s="352">
        <f t="shared" si="100"/>
        <v>7935</v>
      </c>
      <c r="AK252" s="352">
        <f t="shared" si="100"/>
        <v>8066</v>
      </c>
      <c r="AL252" s="352">
        <f t="shared" si="100"/>
        <v>8436</v>
      </c>
      <c r="AM252" s="352">
        <f t="shared" si="100"/>
        <v>8555</v>
      </c>
      <c r="AN252" s="352">
        <f t="shared" si="100"/>
        <v>8639</v>
      </c>
      <c r="AO252" s="352">
        <f t="shared" si="100"/>
        <v>8721</v>
      </c>
      <c r="AP252" s="352">
        <f t="shared" si="100"/>
        <v>8790</v>
      </c>
      <c r="AQ252" s="352">
        <f t="shared" si="100"/>
        <v>9246</v>
      </c>
      <c r="AR252" s="352">
        <f t="shared" si="100"/>
        <v>8983</v>
      </c>
      <c r="AS252" s="352">
        <f t="shared" si="100"/>
        <v>9409</v>
      </c>
      <c r="AT252" s="352">
        <f t="shared" si="100"/>
        <v>9486</v>
      </c>
      <c r="AU252" s="352">
        <f t="shared" si="100"/>
        <v>9618</v>
      </c>
      <c r="AV252" s="352">
        <f t="shared" si="100"/>
        <v>9919</v>
      </c>
      <c r="AW252" s="352">
        <f t="shared" si="100"/>
        <v>9850</v>
      </c>
      <c r="AX252" s="352">
        <f t="shared" si="100"/>
        <v>10578</v>
      </c>
      <c r="AY252" s="352">
        <f t="shared" si="100"/>
        <v>10681</v>
      </c>
      <c r="AZ252" s="352">
        <f t="shared" si="100"/>
        <v>10811</v>
      </c>
      <c r="BA252" s="352">
        <f t="shared" si="100"/>
        <v>10725</v>
      </c>
      <c r="BB252" s="352">
        <f t="shared" si="100"/>
        <v>10585</v>
      </c>
      <c r="BC252" s="352">
        <f t="shared" si="100"/>
        <v>10303</v>
      </c>
      <c r="BD252" s="352">
        <f t="shared" si="100"/>
        <v>10195</v>
      </c>
      <c r="BE252" s="352">
        <f>BE148</f>
        <v>10219.638000000001</v>
      </c>
      <c r="BF252" s="352">
        <f>BF148</f>
        <v>9596.8259999999991</v>
      </c>
      <c r="BG252" s="352">
        <f>BG148</f>
        <v>9861.3619999999992</v>
      </c>
      <c r="BH252" s="352">
        <f>BH148</f>
        <v>9756.27</v>
      </c>
      <c r="BI252" s="352"/>
      <c r="BJ252" s="352">
        <f>BJ148</f>
        <v>0</v>
      </c>
      <c r="BK252" s="10"/>
      <c r="CQ252" s="385"/>
      <c r="CR252" s="385" t="s">
        <v>530</v>
      </c>
      <c r="CS252" s="386">
        <v>46664.792682800668</v>
      </c>
      <c r="CT252" s="386">
        <v>4372.3077093869142</v>
      </c>
      <c r="CU252" s="386">
        <v>2326.6892893253157</v>
      </c>
      <c r="CV252" s="386">
        <v>26511.794420541424</v>
      </c>
      <c r="CW252" s="386">
        <v>1225.7531956147895</v>
      </c>
      <c r="CX252" s="386">
        <v>2089.3362859643403</v>
      </c>
      <c r="CY252" s="386">
        <v>83190.67358363347</v>
      </c>
    </row>
    <row r="253" spans="1:103" ht="14.25" thickTop="1" thickBot="1" x14ac:dyDescent="0.25">
      <c r="D253" s="16"/>
      <c r="CQ253" s="390"/>
      <c r="CR253" s="390"/>
      <c r="CS253" s="390"/>
      <c r="CT253" s="390"/>
      <c r="CU253" s="390"/>
      <c r="CV253" s="390"/>
      <c r="CW253" s="390"/>
      <c r="CX253" s="390"/>
      <c r="CY253" s="390"/>
    </row>
    <row r="254" spans="1:103" s="15" customFormat="1" ht="13.5" thickBot="1" x14ac:dyDescent="0.25">
      <c r="C254" s="413" t="s">
        <v>550</v>
      </c>
      <c r="D254" s="414" t="s">
        <v>551</v>
      </c>
      <c r="E254" s="197"/>
      <c r="G254" s="15">
        <v>1960</v>
      </c>
      <c r="H254" s="15">
        <v>1961</v>
      </c>
      <c r="I254" s="15">
        <v>1962</v>
      </c>
      <c r="J254" s="15">
        <v>1963</v>
      </c>
      <c r="K254" s="15">
        <v>1964</v>
      </c>
      <c r="L254" s="15">
        <v>1965</v>
      </c>
      <c r="M254" s="15">
        <v>1966</v>
      </c>
      <c r="N254" s="15">
        <v>1967</v>
      </c>
      <c r="O254" s="15">
        <v>1968</v>
      </c>
      <c r="P254" s="15">
        <v>1969</v>
      </c>
      <c r="Q254" s="15">
        <v>1970</v>
      </c>
      <c r="R254" s="15">
        <v>1971</v>
      </c>
      <c r="S254" s="15">
        <v>1972</v>
      </c>
      <c r="T254" s="15">
        <v>1973</v>
      </c>
      <c r="U254" s="15">
        <v>1974</v>
      </c>
      <c r="V254" s="15">
        <v>1975</v>
      </c>
      <c r="W254" s="15">
        <v>1976</v>
      </c>
      <c r="X254" s="15">
        <v>1977</v>
      </c>
      <c r="Y254" s="15">
        <v>1978</v>
      </c>
      <c r="Z254" s="15">
        <v>1979</v>
      </c>
      <c r="AA254" s="15">
        <v>1980</v>
      </c>
      <c r="AB254" s="15">
        <v>1981</v>
      </c>
      <c r="AC254" s="15">
        <v>1982</v>
      </c>
      <c r="AD254" s="15">
        <v>1983</v>
      </c>
      <c r="AE254" s="15">
        <v>1984</v>
      </c>
      <c r="AF254" s="15">
        <v>1985</v>
      </c>
      <c r="AG254" s="15">
        <v>1986</v>
      </c>
      <c r="AH254" s="15">
        <v>1987</v>
      </c>
      <c r="AI254" s="15">
        <v>1988</v>
      </c>
      <c r="AJ254" s="15">
        <v>1989</v>
      </c>
      <c r="AK254" s="15">
        <v>1990</v>
      </c>
      <c r="AL254" s="15">
        <v>1991</v>
      </c>
      <c r="AM254" s="15">
        <v>1992</v>
      </c>
      <c r="AN254" s="15">
        <v>1993</v>
      </c>
      <c r="AO254" s="15">
        <v>1994</v>
      </c>
      <c r="AP254" s="15">
        <v>1995</v>
      </c>
      <c r="AQ254" s="15">
        <v>1996</v>
      </c>
      <c r="AR254" s="15">
        <v>1997</v>
      </c>
      <c r="AS254" s="15">
        <v>1998</v>
      </c>
      <c r="AT254" s="15">
        <v>1999</v>
      </c>
      <c r="AU254" s="15">
        <v>2000</v>
      </c>
      <c r="AV254" s="15">
        <v>2001</v>
      </c>
      <c r="AW254" s="15">
        <v>2002</v>
      </c>
      <c r="AX254" s="15">
        <v>2003</v>
      </c>
      <c r="AY254" s="15">
        <v>2004</v>
      </c>
      <c r="AZ254" s="15">
        <v>2005</v>
      </c>
      <c r="BA254" s="15">
        <v>2006</v>
      </c>
      <c r="BB254" s="15">
        <v>2007</v>
      </c>
      <c r="BC254" s="15">
        <v>2008</v>
      </c>
      <c r="BD254" s="15">
        <v>2009</v>
      </c>
      <c r="BE254" s="15">
        <v>2010</v>
      </c>
      <c r="BF254" s="15">
        <v>2011</v>
      </c>
      <c r="BG254" s="15">
        <v>2012</v>
      </c>
      <c r="BH254" s="15">
        <v>2013</v>
      </c>
      <c r="BJ254" s="15">
        <v>2015</v>
      </c>
      <c r="BK254" s="10"/>
      <c r="CQ254" s="390"/>
      <c r="CR254" s="390"/>
      <c r="CS254" s="390"/>
      <c r="CT254" s="390"/>
      <c r="CU254" s="390"/>
      <c r="CV254" s="390"/>
      <c r="CW254" s="390"/>
      <c r="CX254" s="390"/>
      <c r="CY254" s="390"/>
    </row>
    <row r="255" spans="1:103" s="155" customFormat="1" ht="18.75" thickBot="1" x14ac:dyDescent="0.3">
      <c r="C255" s="301" t="s">
        <v>430</v>
      </c>
      <c r="D255" s="16" t="s">
        <v>459</v>
      </c>
      <c r="F255" s="301" t="s">
        <v>251</v>
      </c>
      <c r="G255" s="398">
        <v>0</v>
      </c>
      <c r="H255" s="398">
        <v>0</v>
      </c>
      <c r="I255" s="398">
        <v>0</v>
      </c>
      <c r="J255" s="398">
        <v>0</v>
      </c>
      <c r="K255" s="398">
        <v>0</v>
      </c>
      <c r="L255" s="398">
        <v>0</v>
      </c>
      <c r="M255" s="398">
        <v>0</v>
      </c>
      <c r="N255" s="398">
        <v>0</v>
      </c>
      <c r="O255" s="398">
        <v>0</v>
      </c>
      <c r="P255" s="398">
        <v>0</v>
      </c>
      <c r="Q255" s="398">
        <v>0</v>
      </c>
      <c r="R255" s="398">
        <v>0</v>
      </c>
      <c r="S255" s="398">
        <v>0</v>
      </c>
      <c r="T255" s="398">
        <v>0</v>
      </c>
      <c r="U255" s="398">
        <v>0</v>
      </c>
      <c r="V255" s="398">
        <v>0</v>
      </c>
      <c r="W255" s="398">
        <v>0</v>
      </c>
      <c r="X255" s="398">
        <v>0</v>
      </c>
      <c r="Y255" s="398">
        <v>0</v>
      </c>
      <c r="Z255" s="398">
        <v>0</v>
      </c>
      <c r="AA255" s="398">
        <v>0</v>
      </c>
      <c r="AB255" s="398">
        <v>0</v>
      </c>
      <c r="AC255" s="398">
        <v>0</v>
      </c>
      <c r="AD255" s="398">
        <v>0</v>
      </c>
      <c r="AE255" s="398">
        <v>0</v>
      </c>
      <c r="AF255" s="398">
        <v>0</v>
      </c>
      <c r="AG255" s="398">
        <v>0</v>
      </c>
      <c r="AH255" s="398">
        <v>0</v>
      </c>
      <c r="AI255" s="398">
        <v>0</v>
      </c>
      <c r="AJ255" s="398">
        <v>0</v>
      </c>
      <c r="AK255" s="398">
        <v>0</v>
      </c>
      <c r="AL255" s="398">
        <v>0</v>
      </c>
      <c r="AM255" s="398">
        <v>0</v>
      </c>
      <c r="AN255" s="398">
        <v>0</v>
      </c>
      <c r="AO255" s="398">
        <v>0</v>
      </c>
      <c r="AP255" s="398">
        <v>0</v>
      </c>
      <c r="AQ255" s="398">
        <v>0</v>
      </c>
      <c r="AR255" s="398">
        <v>0</v>
      </c>
      <c r="AS255" s="398">
        <v>0</v>
      </c>
      <c r="AT255" s="398">
        <v>0</v>
      </c>
      <c r="AU255" s="398">
        <v>0</v>
      </c>
      <c r="AV255" s="398">
        <v>0</v>
      </c>
      <c r="AW255" s="398">
        <v>0</v>
      </c>
      <c r="AX255" s="398">
        <v>0</v>
      </c>
      <c r="AY255" s="398">
        <v>0</v>
      </c>
      <c r="AZ255" s="398">
        <v>0</v>
      </c>
      <c r="BA255" s="398">
        <v>0</v>
      </c>
      <c r="BB255" s="398">
        <v>0</v>
      </c>
      <c r="BC255" s="398">
        <v>0</v>
      </c>
      <c r="BD255" s="398">
        <v>0</v>
      </c>
      <c r="BE255" s="398">
        <v>0</v>
      </c>
      <c r="BF255" s="398">
        <v>0</v>
      </c>
      <c r="BG255" s="398">
        <v>0</v>
      </c>
      <c r="BH255" s="398">
        <v>0</v>
      </c>
      <c r="BI255" s="398"/>
      <c r="BJ255" s="398">
        <v>0</v>
      </c>
      <c r="BK255" s="10"/>
      <c r="CQ255" s="235"/>
      <c r="CR255" s="263"/>
      <c r="CS255" s="720">
        <v>2011</v>
      </c>
      <c r="CT255" s="721"/>
      <c r="CU255" s="721"/>
      <c r="CV255" s="721"/>
      <c r="CW255" s="721"/>
      <c r="CX255" s="721"/>
      <c r="CY255" s="722"/>
    </row>
    <row r="256" spans="1:103" s="155" customFormat="1" ht="15.75" x14ac:dyDescent="0.25">
      <c r="C256" s="301" t="s">
        <v>430</v>
      </c>
      <c r="D256" s="16" t="s">
        <v>464</v>
      </c>
      <c r="E256" s="264">
        <v>1</v>
      </c>
      <c r="F256" s="301" t="s">
        <v>251</v>
      </c>
      <c r="G256" s="417">
        <f>G244*G$252/G$251</f>
        <v>150.04345744138996</v>
      </c>
      <c r="H256" s="417">
        <f>H244*H$252/H$251</f>
        <v>190.68393251311477</v>
      </c>
      <c r="I256" s="417">
        <f t="shared" ref="I256:BD256" si="101">I244*I$252/I$251</f>
        <v>237.09741141381372</v>
      </c>
      <c r="J256" s="417">
        <f t="shared" si="101"/>
        <v>282.314838403529</v>
      </c>
      <c r="K256" s="417">
        <f t="shared" si="101"/>
        <v>318.0285047462483</v>
      </c>
      <c r="L256" s="417">
        <f t="shared" si="101"/>
        <v>377.73117636066729</v>
      </c>
      <c r="M256" s="417">
        <f t="shared" si="101"/>
        <v>424.86513074860341</v>
      </c>
      <c r="N256" s="417">
        <f t="shared" si="101"/>
        <v>470.27747159908938</v>
      </c>
      <c r="O256" s="417">
        <f t="shared" si="101"/>
        <v>520.41945366156881</v>
      </c>
      <c r="P256" s="417">
        <f t="shared" si="101"/>
        <v>576.44901992112386</v>
      </c>
      <c r="Q256" s="417">
        <f t="shared" si="101"/>
        <v>635.0858624353117</v>
      </c>
      <c r="R256" s="417">
        <f t="shared" si="101"/>
        <v>667.86106908717545</v>
      </c>
      <c r="S256" s="417">
        <f t="shared" si="101"/>
        <v>703.8624595966304</v>
      </c>
      <c r="T256" s="417">
        <f t="shared" si="101"/>
        <v>741.00356958133079</v>
      </c>
      <c r="U256" s="417">
        <f t="shared" si="101"/>
        <v>789.05474832525169</v>
      </c>
      <c r="V256" s="417">
        <f t="shared" si="101"/>
        <v>819.19199319643565</v>
      </c>
      <c r="W256" s="417">
        <f t="shared" si="101"/>
        <v>852.49506280197954</v>
      </c>
      <c r="X256" s="417">
        <f t="shared" si="101"/>
        <v>883.72927748389588</v>
      </c>
      <c r="Y256" s="417">
        <f t="shared" si="101"/>
        <v>913.50948870014054</v>
      </c>
      <c r="Z256" s="417">
        <f t="shared" si="101"/>
        <v>945.98363960506435</v>
      </c>
      <c r="AA256" s="417">
        <f t="shared" si="101"/>
        <v>984.40791092003076</v>
      </c>
      <c r="AB256" s="417">
        <f t="shared" si="101"/>
        <v>1075.9111692556794</v>
      </c>
      <c r="AC256" s="417">
        <f t="shared" si="101"/>
        <v>1165.9636781881602</v>
      </c>
      <c r="AD256" s="417">
        <f t="shared" si="101"/>
        <v>1256.1015396983805</v>
      </c>
      <c r="AE256" s="417">
        <f t="shared" si="101"/>
        <v>1354.6368900459731</v>
      </c>
      <c r="AF256" s="417">
        <f t="shared" si="101"/>
        <v>1449.6361016791027</v>
      </c>
      <c r="AG256" s="417">
        <f t="shared" si="101"/>
        <v>1543.8238385506249</v>
      </c>
      <c r="AH256" s="417">
        <f t="shared" si="101"/>
        <v>1639.4920256553398</v>
      </c>
      <c r="AI256" s="417">
        <f t="shared" si="101"/>
        <v>1699.5811532307966</v>
      </c>
      <c r="AJ256" s="417">
        <f t="shared" si="101"/>
        <v>1773.2509385694602</v>
      </c>
      <c r="AK256" s="417">
        <f t="shared" si="101"/>
        <v>1895.0132502317203</v>
      </c>
      <c r="AL256" s="417">
        <f t="shared" si="101"/>
        <v>2005.8670540121279</v>
      </c>
      <c r="AM256" s="417">
        <f t="shared" si="101"/>
        <v>2025.1543494189571</v>
      </c>
      <c r="AN256" s="417">
        <f t="shared" si="101"/>
        <v>2039.0313338736748</v>
      </c>
      <c r="AO256" s="417">
        <f t="shared" si="101"/>
        <v>2059.1342861752332</v>
      </c>
      <c r="AP256" s="417">
        <f t="shared" si="101"/>
        <v>2066.8135942711742</v>
      </c>
      <c r="AQ256" s="417">
        <f t="shared" si="101"/>
        <v>2180.9589190214001</v>
      </c>
      <c r="AR256" s="417">
        <f t="shared" si="101"/>
        <v>2074.2318834825433</v>
      </c>
      <c r="AS256" s="417">
        <f t="shared" si="101"/>
        <v>2192.8869087819994</v>
      </c>
      <c r="AT256" s="417">
        <f t="shared" si="101"/>
        <v>2203.9143882424328</v>
      </c>
      <c r="AU256" s="417">
        <f t="shared" si="101"/>
        <v>2242.2970830618956</v>
      </c>
      <c r="AV256" s="417">
        <f t="shared" si="101"/>
        <v>2316.0810629435632</v>
      </c>
      <c r="AW256" s="417">
        <f t="shared" si="101"/>
        <v>2286.2536374067918</v>
      </c>
      <c r="AX256" s="417">
        <f t="shared" si="101"/>
        <v>2451.5816510531636</v>
      </c>
      <c r="AY256" s="417">
        <f t="shared" si="101"/>
        <v>2443.5145104350963</v>
      </c>
      <c r="AZ256" s="417">
        <f t="shared" si="101"/>
        <v>2496.7383624534195</v>
      </c>
      <c r="BA256" s="417">
        <f t="shared" si="101"/>
        <v>2443.1471892454929</v>
      </c>
      <c r="BB256" s="417">
        <f t="shared" si="101"/>
        <v>2422.9107531756322</v>
      </c>
      <c r="BC256" s="417">
        <f t="shared" si="101"/>
        <v>2298.3782077930123</v>
      </c>
      <c r="BD256" s="417">
        <f t="shared" si="101"/>
        <v>2274.2857253663756</v>
      </c>
      <c r="BE256" s="417">
        <f>BE244*BE$252/BE$251</f>
        <v>2279.7819344592222</v>
      </c>
      <c r="BF256" s="417">
        <f>BF244*BF$252/BF$251</f>
        <v>2300.4172421553399</v>
      </c>
      <c r="BG256" s="417">
        <f>BG244*BG$252/BG$251</f>
        <v>2300.411774025129</v>
      </c>
      <c r="BH256" s="417">
        <f>BH244*BH$252/BH$251</f>
        <v>2300.4143640721563</v>
      </c>
      <c r="BI256" s="417"/>
      <c r="BJ256" s="417" t="e">
        <f>BJ244*BJ$252/BJ$251</f>
        <v>#DIV/0!</v>
      </c>
      <c r="BK256" s="10"/>
      <c r="CQ256" s="212" t="s">
        <v>457</v>
      </c>
      <c r="CR256" s="269" t="s">
        <v>458</v>
      </c>
      <c r="CS256" s="270">
        <v>18731.286243877406</v>
      </c>
      <c r="CT256" s="270">
        <v>2187.0279978908366</v>
      </c>
      <c r="CU256" s="270">
        <v>677.91376116253139</v>
      </c>
      <c r="CV256" s="270">
        <v>1777.3245325006872</v>
      </c>
      <c r="CW256" s="270">
        <v>51.934651762682712</v>
      </c>
      <c r="CX256" s="270">
        <v>1185.0288267440371</v>
      </c>
      <c r="CY256" s="270">
        <v>24610.516013938181</v>
      </c>
    </row>
    <row r="257" spans="3:103" s="155" customFormat="1" ht="15.75" x14ac:dyDescent="0.25">
      <c r="C257" s="301" t="s">
        <v>430</v>
      </c>
      <c r="D257" s="16" t="s">
        <v>467</v>
      </c>
      <c r="E257" s="314"/>
      <c r="F257" s="301" t="s">
        <v>251</v>
      </c>
      <c r="G257" s="398">
        <v>0</v>
      </c>
      <c r="H257" s="398">
        <v>0</v>
      </c>
      <c r="I257" s="398">
        <v>0</v>
      </c>
      <c r="J257" s="398">
        <v>0</v>
      </c>
      <c r="K257" s="398">
        <v>0</v>
      </c>
      <c r="L257" s="398">
        <v>0</v>
      </c>
      <c r="M257" s="398">
        <v>0</v>
      </c>
      <c r="N257" s="398">
        <v>0</v>
      </c>
      <c r="O257" s="398">
        <v>0</v>
      </c>
      <c r="P257" s="398">
        <v>0</v>
      </c>
      <c r="Q257" s="398">
        <v>0</v>
      </c>
      <c r="R257" s="398">
        <v>0</v>
      </c>
      <c r="S257" s="398">
        <v>0</v>
      </c>
      <c r="T257" s="398">
        <v>0</v>
      </c>
      <c r="U257" s="398">
        <v>0</v>
      </c>
      <c r="V257" s="398">
        <v>0</v>
      </c>
      <c r="W257" s="398">
        <v>0</v>
      </c>
      <c r="X257" s="398">
        <v>0</v>
      </c>
      <c r="Y257" s="398">
        <v>0</v>
      </c>
      <c r="Z257" s="398">
        <v>0</v>
      </c>
      <c r="AA257" s="398">
        <v>0</v>
      </c>
      <c r="AB257" s="398">
        <v>0</v>
      </c>
      <c r="AC257" s="398">
        <v>0</v>
      </c>
      <c r="AD257" s="398">
        <v>0</v>
      </c>
      <c r="AE257" s="398">
        <v>0</v>
      </c>
      <c r="AF257" s="398">
        <v>0</v>
      </c>
      <c r="AG257" s="398">
        <v>0</v>
      </c>
      <c r="AH257" s="398">
        <v>0</v>
      </c>
      <c r="AI257" s="398">
        <v>0</v>
      </c>
      <c r="AJ257" s="398">
        <v>0</v>
      </c>
      <c r="AK257" s="398">
        <v>0</v>
      </c>
      <c r="AL257" s="398">
        <v>0</v>
      </c>
      <c r="AM257" s="398">
        <v>0</v>
      </c>
      <c r="AN257" s="398">
        <v>0</v>
      </c>
      <c r="AO257" s="398">
        <v>0</v>
      </c>
      <c r="AP257" s="398">
        <v>0</v>
      </c>
      <c r="AQ257" s="398">
        <v>0</v>
      </c>
      <c r="AR257" s="398">
        <v>0</v>
      </c>
      <c r="AS257" s="398">
        <v>0</v>
      </c>
      <c r="AT257" s="398">
        <v>0</v>
      </c>
      <c r="AU257" s="398">
        <v>0</v>
      </c>
      <c r="AV257" s="398">
        <v>0</v>
      </c>
      <c r="AW257" s="398">
        <v>0</v>
      </c>
      <c r="AX257" s="398">
        <v>0</v>
      </c>
      <c r="AY257" s="398">
        <v>0</v>
      </c>
      <c r="AZ257" s="398">
        <v>0</v>
      </c>
      <c r="BA257" s="398">
        <v>0</v>
      </c>
      <c r="BB257" s="398">
        <v>0</v>
      </c>
      <c r="BC257" s="398">
        <v>0</v>
      </c>
      <c r="BD257" s="398">
        <v>0</v>
      </c>
      <c r="BE257" s="398">
        <v>0</v>
      </c>
      <c r="BF257" s="398">
        <v>0</v>
      </c>
      <c r="BG257" s="398">
        <v>0</v>
      </c>
      <c r="BH257" s="398">
        <v>0</v>
      </c>
      <c r="BI257" s="398"/>
      <c r="BJ257" s="398">
        <v>0</v>
      </c>
      <c r="BK257" s="10"/>
      <c r="CQ257" s="212"/>
      <c r="CR257" s="269" t="s">
        <v>463</v>
      </c>
      <c r="CS257" s="270">
        <v>5898.0361017642099</v>
      </c>
      <c r="CT257" s="270">
        <v>481.98894533411595</v>
      </c>
      <c r="CU257" s="270">
        <v>50.220300669298283</v>
      </c>
      <c r="CV257" s="270">
        <v>705.70197440613686</v>
      </c>
      <c r="CW257" s="270">
        <v>0</v>
      </c>
      <c r="CX257" s="270">
        <v>0</v>
      </c>
      <c r="CY257" s="270">
        <v>7135.9473221737608</v>
      </c>
    </row>
    <row r="258" spans="3:103" s="155" customFormat="1" ht="15.75" x14ac:dyDescent="0.25">
      <c r="C258" s="301" t="s">
        <v>430</v>
      </c>
      <c r="D258" s="16" t="s">
        <v>470</v>
      </c>
      <c r="E258" s="420">
        <v>1</v>
      </c>
      <c r="F258" s="301" t="s">
        <v>251</v>
      </c>
      <c r="G258" s="417">
        <f>G246*G$252/G$251</f>
        <v>1547.1118941923135</v>
      </c>
      <c r="H258" s="417">
        <f>H246*H$252/H$251</f>
        <v>1760.9205861438943</v>
      </c>
      <c r="I258" s="417">
        <f t="shared" ref="I258:BD258" si="102">I246*I$252/I$251</f>
        <v>2147.7332838642051</v>
      </c>
      <c r="J258" s="417">
        <f t="shared" si="102"/>
        <v>2476.099134637042</v>
      </c>
      <c r="K258" s="417">
        <f t="shared" si="102"/>
        <v>2407.2566826619695</v>
      </c>
      <c r="L258" s="417">
        <f t="shared" si="102"/>
        <v>2639.2364038945179</v>
      </c>
      <c r="M258" s="417">
        <f t="shared" si="102"/>
        <v>2756.2714375517885</v>
      </c>
      <c r="N258" s="417">
        <f t="shared" si="102"/>
        <v>2853.6736358756584</v>
      </c>
      <c r="O258" s="417">
        <f t="shared" si="102"/>
        <v>3054.0605637182216</v>
      </c>
      <c r="P258" s="417">
        <f t="shared" si="102"/>
        <v>3336.4972018577278</v>
      </c>
      <c r="Q258" s="417">
        <f t="shared" si="102"/>
        <v>3592.078941026316</v>
      </c>
      <c r="R258" s="417">
        <f t="shared" si="102"/>
        <v>3772.7764001534056</v>
      </c>
      <c r="S258" s="417">
        <f t="shared" si="102"/>
        <v>4162.7383728603581</v>
      </c>
      <c r="T258" s="417">
        <f t="shared" si="102"/>
        <v>4385.1972917524181</v>
      </c>
      <c r="U258" s="417">
        <f t="shared" si="102"/>
        <v>4421.5304897452352</v>
      </c>
      <c r="V258" s="417">
        <f t="shared" si="102"/>
        <v>3987.4021365586486</v>
      </c>
      <c r="W258" s="417">
        <f t="shared" si="102"/>
        <v>3536.7883623524644</v>
      </c>
      <c r="X258" s="417">
        <f t="shared" si="102"/>
        <v>3490.8651386442016</v>
      </c>
      <c r="Y258" s="417">
        <f t="shared" si="102"/>
        <v>3375.825095209339</v>
      </c>
      <c r="Z258" s="417">
        <f t="shared" si="102"/>
        <v>3596.502038821855</v>
      </c>
      <c r="AA258" s="417">
        <f t="shared" si="102"/>
        <v>3221.1934510045053</v>
      </c>
      <c r="AB258" s="417">
        <f t="shared" si="102"/>
        <v>2970.2104750848443</v>
      </c>
      <c r="AC258" s="417">
        <f t="shared" si="102"/>
        <v>2706.4778249529168</v>
      </c>
      <c r="AD258" s="417">
        <f t="shared" si="102"/>
        <v>2588.2781487383158</v>
      </c>
      <c r="AE258" s="417">
        <f t="shared" si="102"/>
        <v>2539.3420742102057</v>
      </c>
      <c r="AF258" s="417">
        <f t="shared" si="102"/>
        <v>2708.940951029002</v>
      </c>
      <c r="AG258" s="417">
        <f t="shared" si="102"/>
        <v>2863.5796393074052</v>
      </c>
      <c r="AH258" s="417">
        <f t="shared" si="102"/>
        <v>2837.0912038600359</v>
      </c>
      <c r="AI258" s="417">
        <f t="shared" si="102"/>
        <v>2716.6564352783403</v>
      </c>
      <c r="AJ258" s="417">
        <f t="shared" si="102"/>
        <v>2623.7837383980996</v>
      </c>
      <c r="AK258" s="417">
        <f t="shared" si="102"/>
        <v>2600.3833671819707</v>
      </c>
      <c r="AL258" s="417">
        <f t="shared" si="102"/>
        <v>2860.4713482462162</v>
      </c>
      <c r="AM258" s="417">
        <f t="shared" si="102"/>
        <v>2885.6100165221578</v>
      </c>
      <c r="AN258" s="417">
        <f t="shared" si="102"/>
        <v>2904.9317795846314</v>
      </c>
      <c r="AO258" s="417">
        <f t="shared" si="102"/>
        <v>2917.4985776350431</v>
      </c>
      <c r="AP258" s="417">
        <f t="shared" si="102"/>
        <v>2905.4294486075732</v>
      </c>
      <c r="AQ258" s="417">
        <f t="shared" si="102"/>
        <v>3218.625015707386</v>
      </c>
      <c r="AR258" s="417">
        <f t="shared" si="102"/>
        <v>2922.2922290728661</v>
      </c>
      <c r="AS258" s="417">
        <f t="shared" si="102"/>
        <v>3223.4772986522348</v>
      </c>
      <c r="AT258" s="417">
        <f t="shared" si="102"/>
        <v>3232.884996340822</v>
      </c>
      <c r="AU258" s="417">
        <f t="shared" si="102"/>
        <v>3292.9427582997669</v>
      </c>
      <c r="AV258" s="417">
        <f t="shared" si="102"/>
        <v>3490.470221211543</v>
      </c>
      <c r="AW258" s="417">
        <f t="shared" si="102"/>
        <v>3408.8177538275959</v>
      </c>
      <c r="AX258" s="417">
        <f t="shared" si="102"/>
        <v>3647.3772288220175</v>
      </c>
      <c r="AY258" s="417">
        <f t="shared" si="102"/>
        <v>3574.3704023586834</v>
      </c>
      <c r="AZ258" s="417">
        <f t="shared" si="102"/>
        <v>3607.5771768720651</v>
      </c>
      <c r="BA258" s="417">
        <f t="shared" si="102"/>
        <v>3512.3244401558632</v>
      </c>
      <c r="BB258" s="417">
        <f t="shared" si="102"/>
        <v>3343.5876047997658</v>
      </c>
      <c r="BC258" s="417">
        <f t="shared" si="102"/>
        <v>3375.6097458914273</v>
      </c>
      <c r="BD258" s="417">
        <f t="shared" si="102"/>
        <v>3340.2253090714448</v>
      </c>
      <c r="BE258" s="417">
        <f>BE246*BE$252/BE$251</f>
        <v>3348.2975475378421</v>
      </c>
      <c r="BF258" s="417">
        <f>BF246*BF$252/BF$251</f>
        <v>2998.3770259853536</v>
      </c>
      <c r="BG258" s="417">
        <f>BG246*BG$252/BG$251</f>
        <v>3264.7780652489932</v>
      </c>
      <c r="BH258" s="417">
        <f>BH246*BH$252/BH$251</f>
        <v>3291.7891403075937</v>
      </c>
      <c r="BI258" s="417"/>
      <c r="BJ258" s="417" t="e">
        <f>BJ246*BJ$252/BJ$251</f>
        <v>#DIV/0!</v>
      </c>
      <c r="BK258" s="10" t="s">
        <v>552</v>
      </c>
      <c r="CQ258" s="212"/>
      <c r="CR258" s="269" t="s">
        <v>466</v>
      </c>
      <c r="CS258" s="270">
        <v>598.51524960161282</v>
      </c>
      <c r="CT258" s="270">
        <v>0</v>
      </c>
      <c r="CU258" s="270">
        <v>0</v>
      </c>
      <c r="CV258" s="402">
        <v>514.80668326043644</v>
      </c>
      <c r="CW258" s="270">
        <v>0</v>
      </c>
      <c r="CX258" s="270">
        <v>0</v>
      </c>
      <c r="CY258" s="270">
        <v>1113.3219328620494</v>
      </c>
    </row>
    <row r="259" spans="3:103" s="155" customFormat="1" ht="15.75" x14ac:dyDescent="0.25">
      <c r="C259" s="301" t="s">
        <v>430</v>
      </c>
      <c r="D259" s="16" t="s">
        <v>472</v>
      </c>
      <c r="E259" s="416"/>
      <c r="F259" s="301" t="s">
        <v>251</v>
      </c>
      <c r="G259" s="398">
        <v>0</v>
      </c>
      <c r="H259" s="398">
        <v>0</v>
      </c>
      <c r="I259" s="398">
        <v>0</v>
      </c>
      <c r="J259" s="398">
        <v>0</v>
      </c>
      <c r="K259" s="398">
        <v>0</v>
      </c>
      <c r="L259" s="398">
        <v>0</v>
      </c>
      <c r="M259" s="398">
        <v>0</v>
      </c>
      <c r="N259" s="398">
        <v>0</v>
      </c>
      <c r="O259" s="398">
        <v>0</v>
      </c>
      <c r="P259" s="398">
        <v>0</v>
      </c>
      <c r="Q259" s="398">
        <v>0</v>
      </c>
      <c r="R259" s="398">
        <v>0</v>
      </c>
      <c r="S259" s="398">
        <v>0</v>
      </c>
      <c r="T259" s="398">
        <v>0</v>
      </c>
      <c r="U259" s="398">
        <v>0</v>
      </c>
      <c r="V259" s="398">
        <v>0</v>
      </c>
      <c r="W259" s="398">
        <v>0</v>
      </c>
      <c r="X259" s="398">
        <v>0</v>
      </c>
      <c r="Y259" s="398">
        <v>0</v>
      </c>
      <c r="Z259" s="398">
        <v>0</v>
      </c>
      <c r="AA259" s="398">
        <v>0</v>
      </c>
      <c r="AB259" s="398">
        <v>0</v>
      </c>
      <c r="AC259" s="398">
        <v>0</v>
      </c>
      <c r="AD259" s="398">
        <v>0</v>
      </c>
      <c r="AE259" s="398">
        <v>0</v>
      </c>
      <c r="AF259" s="398">
        <v>0</v>
      </c>
      <c r="AG259" s="398">
        <v>0</v>
      </c>
      <c r="AH259" s="398">
        <v>0</v>
      </c>
      <c r="AI259" s="398">
        <v>0</v>
      </c>
      <c r="AJ259" s="398">
        <v>0</v>
      </c>
      <c r="AK259" s="398">
        <v>0</v>
      </c>
      <c r="AL259" s="398">
        <v>0</v>
      </c>
      <c r="AM259" s="398">
        <v>0</v>
      </c>
      <c r="AN259" s="398">
        <v>0</v>
      </c>
      <c r="AO259" s="398">
        <v>0</v>
      </c>
      <c r="AP259" s="398">
        <v>0</v>
      </c>
      <c r="AQ259" s="398">
        <v>0</v>
      </c>
      <c r="AR259" s="398">
        <v>0</v>
      </c>
      <c r="AS259" s="398">
        <v>0</v>
      </c>
      <c r="AT259" s="398">
        <v>0</v>
      </c>
      <c r="AU259" s="398">
        <v>0</v>
      </c>
      <c r="AV259" s="398">
        <v>0</v>
      </c>
      <c r="AW259" s="398">
        <v>0</v>
      </c>
      <c r="AX259" s="398">
        <v>0</v>
      </c>
      <c r="AY259" s="398">
        <v>0</v>
      </c>
      <c r="AZ259" s="398">
        <v>0</v>
      </c>
      <c r="BA259" s="398">
        <v>0</v>
      </c>
      <c r="BB259" s="398">
        <v>0</v>
      </c>
      <c r="BC259" s="398">
        <v>0</v>
      </c>
      <c r="BD259" s="398">
        <v>0</v>
      </c>
      <c r="BE259" s="398">
        <v>0</v>
      </c>
      <c r="BF259" s="398">
        <v>0</v>
      </c>
      <c r="BG259" s="398">
        <v>0</v>
      </c>
      <c r="BH259" s="398">
        <v>0</v>
      </c>
      <c r="BI259" s="398"/>
      <c r="BJ259" s="398">
        <v>0</v>
      </c>
      <c r="BK259" s="10"/>
      <c r="CQ259" s="212"/>
      <c r="CR259" s="287" t="s">
        <v>469</v>
      </c>
      <c r="CS259" s="288">
        <v>25227.837595243229</v>
      </c>
      <c r="CT259" s="288">
        <v>2669.0169432249527</v>
      </c>
      <c r="CU259" s="288">
        <v>728.13406183182963</v>
      </c>
      <c r="CV259" s="288">
        <v>2997.8331901672605</v>
      </c>
      <c r="CW259" s="288">
        <v>51.934651762682712</v>
      </c>
      <c r="CX259" s="288">
        <v>1185.0288267440371</v>
      </c>
      <c r="CY259" s="288">
        <v>32859.785268973988</v>
      </c>
    </row>
    <row r="260" spans="3:103" s="155" customFormat="1" ht="15.75" x14ac:dyDescent="0.25">
      <c r="C260" s="301" t="s">
        <v>430</v>
      </c>
      <c r="D260" s="16" t="s">
        <v>477</v>
      </c>
      <c r="E260" s="420">
        <v>1</v>
      </c>
      <c r="F260" s="301" t="s">
        <v>251</v>
      </c>
      <c r="G260" s="417">
        <f>G248*G$252/G$251</f>
        <v>743.81173830973387</v>
      </c>
      <c r="H260" s="417">
        <f>H248*H$252/H$251</f>
        <v>827.12017695240661</v>
      </c>
      <c r="I260" s="417">
        <f t="shared" ref="I260:BD260" si="103">I248*I$252/I$251</f>
        <v>931.35633826799403</v>
      </c>
      <c r="J260" s="417">
        <f t="shared" si="103"/>
        <v>1044.3687208961578</v>
      </c>
      <c r="K260" s="417">
        <f t="shared" si="103"/>
        <v>1114.0794400465163</v>
      </c>
      <c r="L260" s="417">
        <f t="shared" si="103"/>
        <v>1191.0026903723856</v>
      </c>
      <c r="M260" s="417">
        <f t="shared" si="103"/>
        <v>1228.6415672993467</v>
      </c>
      <c r="N260" s="417">
        <f t="shared" si="103"/>
        <v>1292.2900076485946</v>
      </c>
      <c r="O260" s="417">
        <f t="shared" si="103"/>
        <v>1375.226650604237</v>
      </c>
      <c r="P260" s="417">
        <f t="shared" si="103"/>
        <v>1458.1808552811442</v>
      </c>
      <c r="Q260" s="417">
        <f t="shared" si="103"/>
        <v>1531.5087128652876</v>
      </c>
      <c r="R260" s="417">
        <f t="shared" si="103"/>
        <v>1583.3963987971836</v>
      </c>
      <c r="S260" s="417">
        <f t="shared" si="103"/>
        <v>1655.0335556652772</v>
      </c>
      <c r="T260" s="417">
        <f t="shared" si="103"/>
        <v>1738.0871543413909</v>
      </c>
      <c r="U260" s="417">
        <f t="shared" si="103"/>
        <v>1716.5864521673604</v>
      </c>
      <c r="V260" s="417">
        <f t="shared" si="103"/>
        <v>1799.7009524457164</v>
      </c>
      <c r="W260" s="417">
        <f t="shared" si="103"/>
        <v>1834.4385277054746</v>
      </c>
      <c r="X260" s="417">
        <f t="shared" si="103"/>
        <v>1889.6574380954335</v>
      </c>
      <c r="Y260" s="417">
        <f t="shared" si="103"/>
        <v>1940.6984667550582</v>
      </c>
      <c r="Z260" s="417">
        <f t="shared" si="103"/>
        <v>1992.3656663114664</v>
      </c>
      <c r="AA260" s="417">
        <f t="shared" si="103"/>
        <v>1987.2138465248031</v>
      </c>
      <c r="AB260" s="417">
        <f t="shared" si="103"/>
        <v>1979.4926087040362</v>
      </c>
      <c r="AC260" s="417">
        <f t="shared" si="103"/>
        <v>1989.4209981190502</v>
      </c>
      <c r="AD260" s="417">
        <f t="shared" si="103"/>
        <v>2010.1973472350908</v>
      </c>
      <c r="AE260" s="417">
        <f t="shared" si="103"/>
        <v>2012.8722284501143</v>
      </c>
      <c r="AF260" s="417">
        <f t="shared" si="103"/>
        <v>2097.4450853227672</v>
      </c>
      <c r="AG260" s="417">
        <f t="shared" si="103"/>
        <v>2135.8467344949163</v>
      </c>
      <c r="AH260" s="417">
        <f t="shared" si="103"/>
        <v>2167.9540273730936</v>
      </c>
      <c r="AI260" s="417">
        <f t="shared" si="103"/>
        <v>2158.8560155056612</v>
      </c>
      <c r="AJ260" s="417">
        <f t="shared" si="103"/>
        <v>2165.9207291942957</v>
      </c>
      <c r="AK260" s="417">
        <f t="shared" si="103"/>
        <v>2158.40231220635</v>
      </c>
      <c r="AL260" s="417">
        <f t="shared" si="103"/>
        <v>2157.4768308732396</v>
      </c>
      <c r="AM260" s="417">
        <f t="shared" si="103"/>
        <v>2227.3061963433083</v>
      </c>
      <c r="AN260" s="417">
        <f t="shared" si="103"/>
        <v>2262.3380135092589</v>
      </c>
      <c r="AO260" s="417">
        <f t="shared" si="103"/>
        <v>2298.6796256995831</v>
      </c>
      <c r="AP260" s="417">
        <f t="shared" si="103"/>
        <v>2368.806759778071</v>
      </c>
      <c r="AQ260" s="417">
        <f t="shared" si="103"/>
        <v>2414.2086327369739</v>
      </c>
      <c r="AR260" s="417">
        <f t="shared" si="103"/>
        <v>2532.9424073935693</v>
      </c>
      <c r="AS260" s="417">
        <f t="shared" si="103"/>
        <v>2536.6250473391174</v>
      </c>
      <c r="AT260" s="417">
        <f t="shared" si="103"/>
        <v>2609.5023734669685</v>
      </c>
      <c r="AU260" s="417">
        <f t="shared" si="103"/>
        <v>2654.9737109484117</v>
      </c>
      <c r="AV260" s="417">
        <f t="shared" si="103"/>
        <v>2704.5457040791107</v>
      </c>
      <c r="AW260" s="417">
        <f t="shared" si="103"/>
        <v>2732.8058487378394</v>
      </c>
      <c r="AX260" s="417">
        <f t="shared" si="103"/>
        <v>2968.7357324827062</v>
      </c>
      <c r="AY260" s="417">
        <f t="shared" si="103"/>
        <v>3132.0069530475635</v>
      </c>
      <c r="AZ260" s="417">
        <f t="shared" si="103"/>
        <v>3161.2323802988217</v>
      </c>
      <c r="BA260" s="417">
        <f t="shared" si="103"/>
        <v>3204.8110006556894</v>
      </c>
      <c r="BB260" s="417">
        <f t="shared" si="103"/>
        <v>3237.6197905757308</v>
      </c>
      <c r="BC260" s="417">
        <f t="shared" si="103"/>
        <v>3109.7502986656332</v>
      </c>
      <c r="BD260" s="417">
        <f t="shared" si="103"/>
        <v>3077.1527026008089</v>
      </c>
      <c r="BE260" s="417">
        <f>BE248*BE$252/BE$251</f>
        <v>3084.5891801178941</v>
      </c>
      <c r="BF260" s="417">
        <f>BF248*BF$252/BF$251</f>
        <v>3171.0729292531123</v>
      </c>
      <c r="BG260" s="417">
        <f>BG248*BG$252/BG$251</f>
        <v>3239.3001867512467</v>
      </c>
      <c r="BH260" s="417">
        <f>BH248*BH$252/BH$251</f>
        <v>3141.3038575464034</v>
      </c>
      <c r="BI260" s="417"/>
      <c r="BJ260" s="417" t="e">
        <f>BJ248*BJ$252/BJ$251</f>
        <v>#DIV/0!</v>
      </c>
      <c r="BK260" s="10"/>
      <c r="CQ260" s="212"/>
      <c r="CR260" s="287" t="s">
        <v>471</v>
      </c>
      <c r="CS260" s="270">
        <v>0</v>
      </c>
      <c r="CT260" s="270">
        <v>0</v>
      </c>
      <c r="CU260" s="270">
        <v>0</v>
      </c>
      <c r="CV260" s="270">
        <v>6597.2521689214791</v>
      </c>
      <c r="CW260" s="270">
        <v>0</v>
      </c>
      <c r="CX260" s="270">
        <v>0</v>
      </c>
      <c r="CY260" s="270">
        <v>6597.2521689214791</v>
      </c>
    </row>
    <row r="261" spans="3:103" s="155" customFormat="1" ht="16.5" thickBot="1" x14ac:dyDescent="0.3">
      <c r="C261" s="301" t="s">
        <v>430</v>
      </c>
      <c r="D261" s="16" t="s">
        <v>480</v>
      </c>
      <c r="E261" s="416"/>
      <c r="F261" s="301" t="s">
        <v>251</v>
      </c>
      <c r="G261" s="398">
        <v>0</v>
      </c>
      <c r="H261" s="398">
        <v>0</v>
      </c>
      <c r="I261" s="398">
        <v>0</v>
      </c>
      <c r="J261" s="398">
        <v>0</v>
      </c>
      <c r="K261" s="398">
        <v>0</v>
      </c>
      <c r="L261" s="398">
        <v>0</v>
      </c>
      <c r="M261" s="398">
        <v>0</v>
      </c>
      <c r="N261" s="398">
        <v>0</v>
      </c>
      <c r="O261" s="398">
        <v>0</v>
      </c>
      <c r="P261" s="398">
        <v>0</v>
      </c>
      <c r="Q261" s="398">
        <v>0</v>
      </c>
      <c r="R261" s="398">
        <v>0</v>
      </c>
      <c r="S261" s="398">
        <v>0</v>
      </c>
      <c r="T261" s="398">
        <v>0</v>
      </c>
      <c r="U261" s="398">
        <v>0</v>
      </c>
      <c r="V261" s="398">
        <v>0</v>
      </c>
      <c r="W261" s="398">
        <v>0</v>
      </c>
      <c r="X261" s="398">
        <v>0</v>
      </c>
      <c r="Y261" s="398">
        <v>0</v>
      </c>
      <c r="Z261" s="398">
        <v>0</v>
      </c>
      <c r="AA261" s="398">
        <v>0</v>
      </c>
      <c r="AB261" s="398">
        <v>0</v>
      </c>
      <c r="AC261" s="398">
        <v>0</v>
      </c>
      <c r="AD261" s="398">
        <v>0</v>
      </c>
      <c r="AE261" s="398">
        <v>0</v>
      </c>
      <c r="AF261" s="398">
        <v>0</v>
      </c>
      <c r="AG261" s="398">
        <v>0</v>
      </c>
      <c r="AH261" s="398">
        <v>0</v>
      </c>
      <c r="AI261" s="398">
        <v>0</v>
      </c>
      <c r="AJ261" s="398">
        <v>0</v>
      </c>
      <c r="AK261" s="398">
        <v>0</v>
      </c>
      <c r="AL261" s="398">
        <v>0</v>
      </c>
      <c r="AM261" s="398">
        <v>0</v>
      </c>
      <c r="AN261" s="398">
        <v>0</v>
      </c>
      <c r="AO261" s="398">
        <v>0</v>
      </c>
      <c r="AP261" s="398">
        <v>0</v>
      </c>
      <c r="AQ261" s="398">
        <v>0</v>
      </c>
      <c r="AR261" s="398">
        <v>0</v>
      </c>
      <c r="AS261" s="398">
        <v>0</v>
      </c>
      <c r="AT261" s="398">
        <v>0</v>
      </c>
      <c r="AU261" s="398">
        <v>0</v>
      </c>
      <c r="AV261" s="398">
        <v>0</v>
      </c>
      <c r="AW261" s="398">
        <v>0</v>
      </c>
      <c r="AX261" s="398">
        <v>0</v>
      </c>
      <c r="AY261" s="398">
        <v>0</v>
      </c>
      <c r="AZ261" s="398">
        <v>0</v>
      </c>
      <c r="BA261" s="398">
        <v>0</v>
      </c>
      <c r="BB261" s="398">
        <v>0</v>
      </c>
      <c r="BC261" s="398">
        <v>0</v>
      </c>
      <c r="BD261" s="398">
        <v>0</v>
      </c>
      <c r="BE261" s="398">
        <v>0</v>
      </c>
      <c r="BF261" s="398">
        <v>0</v>
      </c>
      <c r="BG261" s="398">
        <v>0</v>
      </c>
      <c r="BH261" s="398">
        <v>0</v>
      </c>
      <c r="BI261" s="398"/>
      <c r="BJ261" s="398">
        <v>0</v>
      </c>
      <c r="BK261" s="10"/>
      <c r="CQ261" s="212"/>
      <c r="CR261" s="296" t="s">
        <v>474</v>
      </c>
      <c r="CS261" s="297">
        <v>25227.837595243229</v>
      </c>
      <c r="CT261" s="297">
        <v>2669.0169432249527</v>
      </c>
      <c r="CU261" s="297">
        <v>728.13406183182963</v>
      </c>
      <c r="CV261" s="297">
        <v>9595.08535908874</v>
      </c>
      <c r="CW261" s="297">
        <v>51.934651762682712</v>
      </c>
      <c r="CX261" s="297">
        <v>1185.0288267440371</v>
      </c>
      <c r="CY261" s="297">
        <v>39457.037437895466</v>
      </c>
    </row>
    <row r="262" spans="3:103" s="155" customFormat="1" ht="16.5" thickTop="1" x14ac:dyDescent="0.25">
      <c r="C262" s="301" t="s">
        <v>430</v>
      </c>
      <c r="D262" s="16" t="s">
        <v>485</v>
      </c>
      <c r="E262" s="420">
        <v>1</v>
      </c>
      <c r="F262" s="301" t="s">
        <v>251</v>
      </c>
      <c r="G262" s="417">
        <f>G250*G$252/G$251</f>
        <v>455.03291005656274</v>
      </c>
      <c r="H262" s="417">
        <f>H250*H$252/H$251</f>
        <v>510.27530439058444</v>
      </c>
      <c r="I262" s="417">
        <f t="shared" ref="I262:BD262" si="104">I250*I$252/I$251</f>
        <v>612.81296645398743</v>
      </c>
      <c r="J262" s="417">
        <f t="shared" si="104"/>
        <v>695.21730606327094</v>
      </c>
      <c r="K262" s="417">
        <f t="shared" si="104"/>
        <v>664.63537254526511</v>
      </c>
      <c r="L262" s="417">
        <f t="shared" si="104"/>
        <v>716.02972937242953</v>
      </c>
      <c r="M262" s="417">
        <f t="shared" si="104"/>
        <v>734.22186440026246</v>
      </c>
      <c r="N262" s="417">
        <f t="shared" si="104"/>
        <v>745.75888487665736</v>
      </c>
      <c r="O262" s="417">
        <f t="shared" si="104"/>
        <v>782.29333201597262</v>
      </c>
      <c r="P262" s="417">
        <f t="shared" si="104"/>
        <v>836.87292294000508</v>
      </c>
      <c r="Q262" s="417">
        <f t="shared" si="104"/>
        <v>881.32648367308559</v>
      </c>
      <c r="R262" s="417">
        <f t="shared" si="104"/>
        <v>913.9661319622345</v>
      </c>
      <c r="S262" s="417">
        <f t="shared" si="104"/>
        <v>950.36561187773361</v>
      </c>
      <c r="T262" s="417">
        <f t="shared" si="104"/>
        <v>987.71198432486085</v>
      </c>
      <c r="U262" s="417">
        <f t="shared" si="104"/>
        <v>1038.8283097621518</v>
      </c>
      <c r="V262" s="417">
        <f t="shared" si="104"/>
        <v>1065.7049177991992</v>
      </c>
      <c r="W262" s="417">
        <f t="shared" si="104"/>
        <v>1096.2780471400822</v>
      </c>
      <c r="X262" s="417">
        <f t="shared" si="104"/>
        <v>1123.7481457764695</v>
      </c>
      <c r="Y262" s="417">
        <f t="shared" si="104"/>
        <v>1148.9669493354613</v>
      </c>
      <c r="Z262" s="417">
        <f t="shared" si="104"/>
        <v>1177.148655261615</v>
      </c>
      <c r="AA262" s="417">
        <f t="shared" si="104"/>
        <v>1212.1847915506607</v>
      </c>
      <c r="AB262" s="417">
        <f t="shared" si="104"/>
        <v>1236.3857469554412</v>
      </c>
      <c r="AC262" s="417">
        <f t="shared" si="104"/>
        <v>1258.1374987398726</v>
      </c>
      <c r="AD262" s="417">
        <f t="shared" si="104"/>
        <v>1279.4229643282126</v>
      </c>
      <c r="AE262" s="417">
        <f t="shared" si="104"/>
        <v>1308.1488072937077</v>
      </c>
      <c r="AF262" s="417">
        <f t="shared" si="104"/>
        <v>1331.9778619691278</v>
      </c>
      <c r="AG262" s="417">
        <f t="shared" si="104"/>
        <v>1353.7497876470543</v>
      </c>
      <c r="AH262" s="417">
        <f t="shared" si="104"/>
        <v>1375.4627431115305</v>
      </c>
      <c r="AI262" s="417">
        <f t="shared" si="104"/>
        <v>1367.9063959852019</v>
      </c>
      <c r="AJ262" s="417">
        <f t="shared" si="104"/>
        <v>1372.044593838144</v>
      </c>
      <c r="AK262" s="417">
        <f t="shared" si="104"/>
        <v>1412.2010703799588</v>
      </c>
      <c r="AL262" s="417">
        <f t="shared" si="104"/>
        <v>1412.1847668684163</v>
      </c>
      <c r="AM262" s="417">
        <f t="shared" si="104"/>
        <v>1416.9294377155757</v>
      </c>
      <c r="AN262" s="417">
        <f t="shared" si="104"/>
        <v>1432.6988730324347</v>
      </c>
      <c r="AO262" s="417">
        <f t="shared" si="104"/>
        <v>1445.6875104901405</v>
      </c>
      <c r="AP262" s="417">
        <f t="shared" si="104"/>
        <v>1448.9501973431813</v>
      </c>
      <c r="AQ262" s="417">
        <f t="shared" si="104"/>
        <v>1432.2074325342389</v>
      </c>
      <c r="AR262" s="417">
        <f t="shared" si="104"/>
        <v>1453.5334800510209</v>
      </c>
      <c r="AS262" s="417">
        <f t="shared" si="104"/>
        <v>1456.0107452266479</v>
      </c>
      <c r="AT262" s="417">
        <f t="shared" si="104"/>
        <v>1439.698241949776</v>
      </c>
      <c r="AU262" s="417">
        <f t="shared" si="104"/>
        <v>1427.7864476899242</v>
      </c>
      <c r="AV262" s="417">
        <f t="shared" si="104"/>
        <v>1407.9030117657835</v>
      </c>
      <c r="AW262" s="417">
        <f t="shared" si="104"/>
        <v>1422.1227600277737</v>
      </c>
      <c r="AX262" s="417">
        <f t="shared" si="104"/>
        <v>1510.305387642112</v>
      </c>
      <c r="AY262" s="417">
        <f t="shared" si="104"/>
        <v>1531.1081341586585</v>
      </c>
      <c r="AZ262" s="417">
        <f t="shared" si="104"/>
        <v>1545.4520803756932</v>
      </c>
      <c r="BA262" s="417">
        <f t="shared" si="104"/>
        <v>1564.7173699429536</v>
      </c>
      <c r="BB262" s="417">
        <f t="shared" si="104"/>
        <v>1580.8818514488712</v>
      </c>
      <c r="BC262" s="417">
        <f t="shared" si="104"/>
        <v>1519.2617476499265</v>
      </c>
      <c r="BD262" s="417">
        <f t="shared" si="104"/>
        <v>1503.3362629613705</v>
      </c>
      <c r="BE262" s="417">
        <f>BE250*BE$252/BE$251</f>
        <v>1506.9693378850434</v>
      </c>
      <c r="BF262" s="417">
        <f>BF250*BF$252/BF$251</f>
        <v>1126.9588026061924</v>
      </c>
      <c r="BG262" s="417">
        <f>BG250*BG$252/BG$251</f>
        <v>1056.8719739746293</v>
      </c>
      <c r="BH262" s="417">
        <f>BH250*BH$252/BH$251</f>
        <v>1022.7626380738479</v>
      </c>
      <c r="BI262" s="417"/>
      <c r="BJ262" s="417" t="e">
        <f>BJ250*BJ$252/BJ$251</f>
        <v>#DIV/0!</v>
      </c>
      <c r="BK262" s="10"/>
      <c r="CQ262" s="212"/>
      <c r="CR262" s="215"/>
      <c r="CS262" s="303"/>
      <c r="CT262" s="303"/>
      <c r="CU262" s="303"/>
      <c r="CV262" s="303"/>
      <c r="CW262" s="303"/>
      <c r="CX262" s="303"/>
      <c r="CY262" s="303"/>
    </row>
    <row r="263" spans="3:103" s="351" customFormat="1" ht="14.25" x14ac:dyDescent="0.2">
      <c r="D263" s="351" t="s">
        <v>255</v>
      </c>
      <c r="F263" s="351" t="s">
        <v>251</v>
      </c>
      <c r="G263" s="352">
        <f>SUM(G255:G262)</f>
        <v>2896</v>
      </c>
      <c r="H263" s="352">
        <f>SUM(H255:H262)</f>
        <v>3289.0000000000005</v>
      </c>
      <c r="I263" s="352">
        <f t="shared" ref="I263:BD263" si="105">SUM(I255:I262)</f>
        <v>3929.0000000000005</v>
      </c>
      <c r="J263" s="352">
        <f t="shared" si="105"/>
        <v>4498</v>
      </c>
      <c r="K263" s="352">
        <f t="shared" si="105"/>
        <v>4504</v>
      </c>
      <c r="L263" s="352">
        <f t="shared" si="105"/>
        <v>4924.0000000000009</v>
      </c>
      <c r="M263" s="352">
        <f t="shared" si="105"/>
        <v>5144.0000000000009</v>
      </c>
      <c r="N263" s="352">
        <f t="shared" si="105"/>
        <v>5362</v>
      </c>
      <c r="O263" s="352">
        <f t="shared" si="105"/>
        <v>5732</v>
      </c>
      <c r="P263" s="352">
        <f t="shared" si="105"/>
        <v>6208.0000000000009</v>
      </c>
      <c r="Q263" s="352">
        <f t="shared" si="105"/>
        <v>6640.0000000000009</v>
      </c>
      <c r="R263" s="352">
        <f t="shared" si="105"/>
        <v>6937.9999999999991</v>
      </c>
      <c r="S263" s="352">
        <f t="shared" si="105"/>
        <v>7471.9999999999991</v>
      </c>
      <c r="T263" s="352">
        <f t="shared" si="105"/>
        <v>7852.0000000000009</v>
      </c>
      <c r="U263" s="352">
        <f t="shared" si="105"/>
        <v>7965.9999999999991</v>
      </c>
      <c r="V263" s="352">
        <f t="shared" si="105"/>
        <v>7672</v>
      </c>
      <c r="W263" s="352">
        <f t="shared" si="105"/>
        <v>7320</v>
      </c>
      <c r="X263" s="352">
        <f t="shared" si="105"/>
        <v>7388.0000000000009</v>
      </c>
      <c r="Y263" s="352">
        <f t="shared" si="105"/>
        <v>7379</v>
      </c>
      <c r="Z263" s="352">
        <f t="shared" si="105"/>
        <v>7712.0000000000009</v>
      </c>
      <c r="AA263" s="352">
        <f t="shared" si="105"/>
        <v>7405</v>
      </c>
      <c r="AB263" s="352">
        <f t="shared" si="105"/>
        <v>7262.0000000000009</v>
      </c>
      <c r="AC263" s="352">
        <f t="shared" si="105"/>
        <v>7120</v>
      </c>
      <c r="AD263" s="352">
        <f t="shared" si="105"/>
        <v>7134</v>
      </c>
      <c r="AE263" s="352">
        <f t="shared" si="105"/>
        <v>7215.0000000000018</v>
      </c>
      <c r="AF263" s="352">
        <f t="shared" si="105"/>
        <v>7588</v>
      </c>
      <c r="AG263" s="352">
        <f t="shared" si="105"/>
        <v>7897.0000000000009</v>
      </c>
      <c r="AH263" s="352">
        <f t="shared" si="105"/>
        <v>8020</v>
      </c>
      <c r="AI263" s="352">
        <f t="shared" si="105"/>
        <v>7943</v>
      </c>
      <c r="AJ263" s="352">
        <f t="shared" si="105"/>
        <v>7935</v>
      </c>
      <c r="AK263" s="352">
        <f t="shared" si="105"/>
        <v>8066</v>
      </c>
      <c r="AL263" s="352">
        <f t="shared" si="105"/>
        <v>8436</v>
      </c>
      <c r="AM263" s="352">
        <f t="shared" si="105"/>
        <v>8555</v>
      </c>
      <c r="AN263" s="352">
        <f t="shared" si="105"/>
        <v>8639</v>
      </c>
      <c r="AO263" s="352">
        <f t="shared" si="105"/>
        <v>8721</v>
      </c>
      <c r="AP263" s="352">
        <f t="shared" si="105"/>
        <v>8790</v>
      </c>
      <c r="AQ263" s="352">
        <f t="shared" si="105"/>
        <v>9245.9999999999982</v>
      </c>
      <c r="AR263" s="352">
        <f t="shared" si="105"/>
        <v>8983</v>
      </c>
      <c r="AS263" s="352">
        <f t="shared" si="105"/>
        <v>9409</v>
      </c>
      <c r="AT263" s="352">
        <f t="shared" si="105"/>
        <v>9486</v>
      </c>
      <c r="AU263" s="352">
        <f t="shared" si="105"/>
        <v>9618</v>
      </c>
      <c r="AV263" s="352">
        <f t="shared" si="105"/>
        <v>9919.0000000000018</v>
      </c>
      <c r="AW263" s="352">
        <f t="shared" si="105"/>
        <v>9850</v>
      </c>
      <c r="AX263" s="352">
        <f t="shared" si="105"/>
        <v>10578</v>
      </c>
      <c r="AY263" s="352">
        <f t="shared" si="105"/>
        <v>10681</v>
      </c>
      <c r="AZ263" s="352">
        <f t="shared" si="105"/>
        <v>10811</v>
      </c>
      <c r="BA263" s="352">
        <f t="shared" si="105"/>
        <v>10724.999999999998</v>
      </c>
      <c r="BB263" s="352">
        <f t="shared" si="105"/>
        <v>10585</v>
      </c>
      <c r="BC263" s="352">
        <f t="shared" si="105"/>
        <v>10303</v>
      </c>
      <c r="BD263" s="352">
        <f t="shared" si="105"/>
        <v>10195.000000000002</v>
      </c>
      <c r="BE263" s="352">
        <f>SUM(BE255:BE262)</f>
        <v>10219.638000000003</v>
      </c>
      <c r="BF263" s="352">
        <f>SUM(BF255:BF262)</f>
        <v>9596.8259999999973</v>
      </c>
      <c r="BG263" s="352">
        <f>SUM(BG255:BG262)</f>
        <v>9861.3619999999974</v>
      </c>
      <c r="BH263" s="352">
        <f>SUM(BH255:BH262)</f>
        <v>9756.27</v>
      </c>
      <c r="BI263" s="352"/>
      <c r="BJ263" s="352" t="e">
        <f>SUM(BJ255:BJ262)</f>
        <v>#DIV/0!</v>
      </c>
      <c r="BK263" s="10"/>
      <c r="CQ263" s="212" t="s">
        <v>487</v>
      </c>
      <c r="CR263" s="269" t="s">
        <v>458</v>
      </c>
      <c r="CS263" s="306">
        <v>7006.366994925067</v>
      </c>
      <c r="CT263" s="306">
        <v>913.64859554029863</v>
      </c>
      <c r="CU263" s="306">
        <v>23.413613788147174</v>
      </c>
      <c r="CV263" s="306">
        <v>1174.6690676838223</v>
      </c>
      <c r="CW263" s="306">
        <v>299.7660882103246</v>
      </c>
      <c r="CX263" s="306">
        <v>110.77089618077746</v>
      </c>
      <c r="CY263" s="306">
        <v>9528.6352563284363</v>
      </c>
    </row>
    <row r="264" spans="3:103" s="28" customFormat="1" x14ac:dyDescent="0.2">
      <c r="D264" s="351" t="s">
        <v>548</v>
      </c>
      <c r="E264" s="351"/>
      <c r="F264" s="351" t="s">
        <v>251</v>
      </c>
      <c r="G264" s="352">
        <f>G252</f>
        <v>2896</v>
      </c>
      <c r="H264" s="352">
        <f t="shared" ref="H264:BD264" si="106">H252</f>
        <v>3289</v>
      </c>
      <c r="I264" s="352">
        <f t="shared" si="106"/>
        <v>3929</v>
      </c>
      <c r="J264" s="352">
        <f t="shared" si="106"/>
        <v>4498</v>
      </c>
      <c r="K264" s="352">
        <f t="shared" si="106"/>
        <v>4504</v>
      </c>
      <c r="L264" s="352">
        <f t="shared" si="106"/>
        <v>4924</v>
      </c>
      <c r="M264" s="352">
        <f t="shared" si="106"/>
        <v>5144</v>
      </c>
      <c r="N264" s="352">
        <f t="shared" si="106"/>
        <v>5362</v>
      </c>
      <c r="O264" s="352">
        <f t="shared" si="106"/>
        <v>5732</v>
      </c>
      <c r="P264" s="352">
        <f t="shared" si="106"/>
        <v>6208</v>
      </c>
      <c r="Q264" s="352">
        <f t="shared" si="106"/>
        <v>6640</v>
      </c>
      <c r="R264" s="352">
        <f t="shared" si="106"/>
        <v>6938</v>
      </c>
      <c r="S264" s="352">
        <f t="shared" si="106"/>
        <v>7472</v>
      </c>
      <c r="T264" s="352">
        <f t="shared" si="106"/>
        <v>7852</v>
      </c>
      <c r="U264" s="352">
        <f t="shared" si="106"/>
        <v>7966</v>
      </c>
      <c r="V264" s="352">
        <f t="shared" si="106"/>
        <v>7672</v>
      </c>
      <c r="W264" s="352">
        <f t="shared" si="106"/>
        <v>7320</v>
      </c>
      <c r="X264" s="352">
        <f t="shared" si="106"/>
        <v>7388</v>
      </c>
      <c r="Y264" s="352">
        <f t="shared" si="106"/>
        <v>7379</v>
      </c>
      <c r="Z264" s="352">
        <f t="shared" si="106"/>
        <v>7712</v>
      </c>
      <c r="AA264" s="352">
        <f t="shared" si="106"/>
        <v>7405</v>
      </c>
      <c r="AB264" s="352">
        <f t="shared" si="106"/>
        <v>7262</v>
      </c>
      <c r="AC264" s="352">
        <f t="shared" si="106"/>
        <v>7120</v>
      </c>
      <c r="AD264" s="352">
        <f t="shared" si="106"/>
        <v>7134</v>
      </c>
      <c r="AE264" s="352">
        <f t="shared" si="106"/>
        <v>7215</v>
      </c>
      <c r="AF264" s="352">
        <f t="shared" si="106"/>
        <v>7588</v>
      </c>
      <c r="AG264" s="352">
        <f t="shared" si="106"/>
        <v>7897</v>
      </c>
      <c r="AH264" s="352">
        <f t="shared" si="106"/>
        <v>8020</v>
      </c>
      <c r="AI264" s="352">
        <f t="shared" si="106"/>
        <v>7943</v>
      </c>
      <c r="AJ264" s="352">
        <f t="shared" si="106"/>
        <v>7935</v>
      </c>
      <c r="AK264" s="352">
        <f t="shared" si="106"/>
        <v>8066</v>
      </c>
      <c r="AL264" s="352">
        <f t="shared" si="106"/>
        <v>8436</v>
      </c>
      <c r="AM264" s="352">
        <f t="shared" si="106"/>
        <v>8555</v>
      </c>
      <c r="AN264" s="352">
        <f t="shared" si="106"/>
        <v>8639</v>
      </c>
      <c r="AO264" s="352">
        <f t="shared" si="106"/>
        <v>8721</v>
      </c>
      <c r="AP264" s="352">
        <f t="shared" si="106"/>
        <v>8790</v>
      </c>
      <c r="AQ264" s="352">
        <f t="shared" si="106"/>
        <v>9246</v>
      </c>
      <c r="AR264" s="352">
        <f t="shared" si="106"/>
        <v>8983</v>
      </c>
      <c r="AS264" s="352">
        <f t="shared" si="106"/>
        <v>9409</v>
      </c>
      <c r="AT264" s="352">
        <f t="shared" si="106"/>
        <v>9486</v>
      </c>
      <c r="AU264" s="352">
        <f t="shared" si="106"/>
        <v>9618</v>
      </c>
      <c r="AV264" s="352">
        <f t="shared" si="106"/>
        <v>9919</v>
      </c>
      <c r="AW264" s="352">
        <f t="shared" si="106"/>
        <v>9850</v>
      </c>
      <c r="AX264" s="352">
        <f t="shared" si="106"/>
        <v>10578</v>
      </c>
      <c r="AY264" s="352">
        <f t="shared" si="106"/>
        <v>10681</v>
      </c>
      <c r="AZ264" s="352">
        <f t="shared" si="106"/>
        <v>10811</v>
      </c>
      <c r="BA264" s="352">
        <f t="shared" si="106"/>
        <v>10725</v>
      </c>
      <c r="BB264" s="352">
        <f t="shared" si="106"/>
        <v>10585</v>
      </c>
      <c r="BC264" s="352">
        <f t="shared" si="106"/>
        <v>10303</v>
      </c>
      <c r="BD264" s="352">
        <f t="shared" si="106"/>
        <v>10195</v>
      </c>
      <c r="BE264" s="352">
        <f>BE252</f>
        <v>10219.638000000001</v>
      </c>
      <c r="BF264" s="352">
        <f>BF252</f>
        <v>9596.8259999999991</v>
      </c>
      <c r="BG264" s="352">
        <f>BG252</f>
        <v>9861.3619999999992</v>
      </c>
      <c r="BH264" s="352">
        <f>BH252</f>
        <v>9756.27</v>
      </c>
      <c r="BI264" s="352"/>
      <c r="BJ264" s="352">
        <f>BJ252</f>
        <v>0</v>
      </c>
      <c r="BK264" s="10"/>
      <c r="CQ264" s="212"/>
      <c r="CR264" s="269" t="s">
        <v>463</v>
      </c>
      <c r="CS264" s="306">
        <v>1368.6337025423895</v>
      </c>
      <c r="CT264" s="306">
        <v>94.071906353131055</v>
      </c>
      <c r="CU264" s="306">
        <v>3.4324284953688711</v>
      </c>
      <c r="CV264" s="306">
        <v>290.51747650186991</v>
      </c>
      <c r="CW264" s="306">
        <v>54.928474821605533</v>
      </c>
      <c r="CX264" s="306">
        <v>13.92264504503795</v>
      </c>
      <c r="CY264" s="306">
        <v>1825.5066337594028</v>
      </c>
    </row>
    <row r="265" spans="3:103" ht="13.5" thickBot="1" x14ac:dyDescent="0.25">
      <c r="D265" s="16"/>
      <c r="CQ265" s="212"/>
      <c r="CR265" s="269" t="s">
        <v>466</v>
      </c>
      <c r="CS265" s="306">
        <v>778.43630515053508</v>
      </c>
      <c r="CT265" s="306">
        <v>38.559715676155705</v>
      </c>
      <c r="CU265" s="306">
        <v>0.20717420884528445</v>
      </c>
      <c r="CV265" s="306">
        <v>1098.6004975578999</v>
      </c>
      <c r="CW265" s="306">
        <v>23.324240888682958</v>
      </c>
      <c r="CX265" s="306">
        <v>0.96276851519711149</v>
      </c>
      <c r="CY265" s="306">
        <v>1940.0907019973158</v>
      </c>
    </row>
    <row r="266" spans="3:103" s="15" customFormat="1" ht="13.5" thickBot="1" x14ac:dyDescent="0.25">
      <c r="C266" s="396" t="s">
        <v>435</v>
      </c>
      <c r="D266" s="397" t="str">
        <f>D149</f>
        <v xml:space="preserve">Electricity - commerical / public sector use </v>
      </c>
      <c r="E266" s="197"/>
      <c r="G266" s="15">
        <v>1960</v>
      </c>
      <c r="H266" s="15">
        <v>1961</v>
      </c>
      <c r="I266" s="15">
        <v>1962</v>
      </c>
      <c r="J266" s="15">
        <v>1963</v>
      </c>
      <c r="K266" s="15">
        <v>1964</v>
      </c>
      <c r="L266" s="15">
        <v>1965</v>
      </c>
      <c r="M266" s="15">
        <v>1966</v>
      </c>
      <c r="N266" s="15">
        <v>1967</v>
      </c>
      <c r="O266" s="15">
        <v>1968</v>
      </c>
      <c r="P266" s="15">
        <v>1969</v>
      </c>
      <c r="Q266" s="15">
        <v>1970</v>
      </c>
      <c r="R266" s="15">
        <v>1971</v>
      </c>
      <c r="S266" s="15">
        <v>1972</v>
      </c>
      <c r="T266" s="15">
        <v>1973</v>
      </c>
      <c r="U266" s="15">
        <v>1974</v>
      </c>
      <c r="V266" s="15">
        <v>1975</v>
      </c>
      <c r="W266" s="15">
        <v>1976</v>
      </c>
      <c r="X266" s="15">
        <v>1977</v>
      </c>
      <c r="Y266" s="15">
        <v>1978</v>
      </c>
      <c r="Z266" s="15">
        <v>1979</v>
      </c>
      <c r="AA266" s="15">
        <v>1980</v>
      </c>
      <c r="AB266" s="15">
        <v>1981</v>
      </c>
      <c r="AC266" s="15">
        <v>1982</v>
      </c>
      <c r="AD266" s="15">
        <v>1983</v>
      </c>
      <c r="AE266" s="15">
        <v>1984</v>
      </c>
      <c r="AF266" s="15">
        <v>1985</v>
      </c>
      <c r="AG266" s="15">
        <v>1986</v>
      </c>
      <c r="AH266" s="15">
        <v>1987</v>
      </c>
      <c r="AI266" s="15">
        <v>1988</v>
      </c>
      <c r="AJ266" s="15">
        <v>1989</v>
      </c>
      <c r="AK266" s="15">
        <v>1990</v>
      </c>
      <c r="AL266" s="15">
        <v>1991</v>
      </c>
      <c r="AM266" s="15">
        <v>1992</v>
      </c>
      <c r="AN266" s="15">
        <v>1993</v>
      </c>
      <c r="AO266" s="15">
        <v>1994</v>
      </c>
      <c r="AP266" s="15">
        <v>1995</v>
      </c>
      <c r="AQ266" s="15">
        <v>1996</v>
      </c>
      <c r="AR266" s="15">
        <v>1997</v>
      </c>
      <c r="AS266" s="15">
        <v>1998</v>
      </c>
      <c r="AT266" s="15">
        <v>1999</v>
      </c>
      <c r="AU266" s="15">
        <v>2000</v>
      </c>
      <c r="AV266" s="15">
        <v>2001</v>
      </c>
      <c r="AW266" s="15">
        <v>2002</v>
      </c>
      <c r="AX266" s="15">
        <v>2003</v>
      </c>
      <c r="AY266" s="15">
        <v>2004</v>
      </c>
      <c r="AZ266" s="15">
        <v>2005</v>
      </c>
      <c r="BA266" s="15">
        <v>2006</v>
      </c>
      <c r="BB266" s="15">
        <v>2007</v>
      </c>
      <c r="BC266" s="15">
        <v>2008</v>
      </c>
      <c r="BD266" s="15">
        <v>2009</v>
      </c>
      <c r="BE266" s="15">
        <v>2010</v>
      </c>
      <c r="BF266" s="15">
        <v>2011</v>
      </c>
      <c r="BG266" s="15">
        <v>2012</v>
      </c>
      <c r="BH266" s="15">
        <v>2013</v>
      </c>
      <c r="BJ266" s="15">
        <v>2015</v>
      </c>
      <c r="BK266" s="10"/>
      <c r="CQ266" s="212"/>
      <c r="CR266" s="287" t="s">
        <v>469</v>
      </c>
      <c r="CS266" s="311">
        <v>9153.4370026179913</v>
      </c>
      <c r="CT266" s="311">
        <v>1046.2802175695854</v>
      </c>
      <c r="CU266" s="311">
        <v>27.053216492361329</v>
      </c>
      <c r="CV266" s="311">
        <v>2563.787041743592</v>
      </c>
      <c r="CW266" s="311">
        <v>378.01880392061304</v>
      </c>
      <c r="CX266" s="311">
        <v>125.65630974101252</v>
      </c>
      <c r="CY266" s="311">
        <v>13294.232592085156</v>
      </c>
    </row>
    <row r="267" spans="3:103" s="155" customFormat="1" ht="15.75" x14ac:dyDescent="0.25">
      <c r="C267" s="301" t="s">
        <v>435</v>
      </c>
      <c r="D267" s="16" t="s">
        <v>459</v>
      </c>
      <c r="E267" s="421">
        <v>0.3</v>
      </c>
      <c r="F267" s="301" t="s">
        <v>251</v>
      </c>
      <c r="G267" s="398">
        <f>0.3*G276</f>
        <v>448.8</v>
      </c>
      <c r="H267" s="398">
        <f>0.3*H276</f>
        <v>479.09999999999997</v>
      </c>
      <c r="I267" s="398">
        <f t="shared" ref="I267:BJ267" si="107">0.3*I276</f>
        <v>553.79999999999995</v>
      </c>
      <c r="J267" s="398">
        <f t="shared" si="107"/>
        <v>609</v>
      </c>
      <c r="K267" s="398">
        <f t="shared" si="107"/>
        <v>642</v>
      </c>
      <c r="L267" s="398">
        <f t="shared" si="107"/>
        <v>701.1</v>
      </c>
      <c r="M267" s="398">
        <f t="shared" si="107"/>
        <v>766.8</v>
      </c>
      <c r="N267" s="398">
        <f t="shared" si="107"/>
        <v>812.4</v>
      </c>
      <c r="O267" s="398">
        <f t="shared" si="107"/>
        <v>852.9</v>
      </c>
      <c r="P267" s="398">
        <f t="shared" si="107"/>
        <v>923.69999999999993</v>
      </c>
      <c r="Q267" s="398">
        <f t="shared" si="107"/>
        <v>972.59999999999991</v>
      </c>
      <c r="R267" s="398">
        <f t="shared" si="107"/>
        <v>1009.8</v>
      </c>
      <c r="S267" s="398">
        <f t="shared" si="107"/>
        <v>1043.7</v>
      </c>
      <c r="T267" s="398">
        <f t="shared" si="107"/>
        <v>1133.7</v>
      </c>
      <c r="U267" s="398">
        <f t="shared" si="107"/>
        <v>1044.5999999999999</v>
      </c>
      <c r="V267" s="398">
        <f t="shared" si="107"/>
        <v>1132.2</v>
      </c>
      <c r="W267" s="398">
        <f t="shared" si="107"/>
        <v>1170.8999999999999</v>
      </c>
      <c r="X267" s="398">
        <f t="shared" si="107"/>
        <v>1233.5999999999999</v>
      </c>
      <c r="Y267" s="398">
        <f t="shared" si="107"/>
        <v>1302.3</v>
      </c>
      <c r="Z267" s="398">
        <f t="shared" si="107"/>
        <v>1380.8999999999999</v>
      </c>
      <c r="AA267" s="398">
        <f t="shared" si="107"/>
        <v>1390.5</v>
      </c>
      <c r="AB267" s="398">
        <f t="shared" si="107"/>
        <v>1409.3999999999999</v>
      </c>
      <c r="AC267" s="398">
        <f t="shared" si="107"/>
        <v>1431.6</v>
      </c>
      <c r="AD267" s="398">
        <f t="shared" si="107"/>
        <v>1508.1</v>
      </c>
      <c r="AE267" s="398">
        <f t="shared" si="107"/>
        <v>1500.3</v>
      </c>
      <c r="AF267" s="398">
        <f t="shared" si="107"/>
        <v>1607.7</v>
      </c>
      <c r="AG267" s="398">
        <f t="shared" si="107"/>
        <v>1639.8</v>
      </c>
      <c r="AH267" s="398">
        <f t="shared" si="107"/>
        <v>1714.8</v>
      </c>
      <c r="AI267" s="398">
        <f t="shared" si="107"/>
        <v>1860.6</v>
      </c>
      <c r="AJ267" s="398">
        <f t="shared" si="107"/>
        <v>1846.8</v>
      </c>
      <c r="AK267" s="398">
        <f t="shared" si="107"/>
        <v>1828.5</v>
      </c>
      <c r="AL267" s="398">
        <f t="shared" si="107"/>
        <v>1913.3999999999999</v>
      </c>
      <c r="AM267" s="398">
        <f t="shared" si="107"/>
        <v>1999.5</v>
      </c>
      <c r="AN267" s="398">
        <f t="shared" si="107"/>
        <v>1998.6</v>
      </c>
      <c r="AO267" s="398">
        <f t="shared" si="107"/>
        <v>1986.3</v>
      </c>
      <c r="AP267" s="398">
        <f t="shared" si="107"/>
        <v>2062.5</v>
      </c>
      <c r="AQ267" s="398">
        <f t="shared" si="107"/>
        <v>2150.4</v>
      </c>
      <c r="AR267" s="398">
        <f t="shared" si="107"/>
        <v>2259.9</v>
      </c>
      <c r="AS267" s="398">
        <f t="shared" si="107"/>
        <v>2232.2999999999997</v>
      </c>
      <c r="AT267" s="398">
        <f t="shared" si="107"/>
        <v>2288.4</v>
      </c>
      <c r="AU267" s="398">
        <f t="shared" si="107"/>
        <v>2334.6</v>
      </c>
      <c r="AV267" s="398">
        <f t="shared" si="107"/>
        <v>2402.4</v>
      </c>
      <c r="AW267" s="398">
        <f t="shared" si="107"/>
        <v>2415.2999999999997</v>
      </c>
      <c r="AX267" s="398">
        <f t="shared" si="107"/>
        <v>2366.4</v>
      </c>
      <c r="AY267" s="398">
        <f t="shared" si="107"/>
        <v>2914.3808867792586</v>
      </c>
      <c r="AZ267" s="398">
        <f t="shared" si="107"/>
        <v>3015.0434042183392</v>
      </c>
      <c r="BA267" s="398">
        <f t="shared" si="107"/>
        <v>2979.0560435262619</v>
      </c>
      <c r="BB267" s="398">
        <f t="shared" si="107"/>
        <v>2979.1505636952043</v>
      </c>
      <c r="BC267" s="398">
        <f t="shared" si="107"/>
        <v>3024.2146524705331</v>
      </c>
      <c r="BD267" s="398">
        <f t="shared" si="107"/>
        <v>2919.1077842620771</v>
      </c>
      <c r="BE267" s="398">
        <f t="shared" si="107"/>
        <v>2955.9773924991105</v>
      </c>
      <c r="BF267" s="398">
        <f t="shared" si="107"/>
        <v>2879.0281234964086</v>
      </c>
      <c r="BG267" s="398">
        <f t="shared" si="107"/>
        <v>2877.6811800481087</v>
      </c>
      <c r="BH267" s="398">
        <f t="shared" si="107"/>
        <v>2884.6727173583922</v>
      </c>
      <c r="BI267" s="398"/>
      <c r="BJ267" s="398">
        <f t="shared" si="107"/>
        <v>0</v>
      </c>
      <c r="BK267" s="155" t="s">
        <v>553</v>
      </c>
      <c r="CQ267" s="212"/>
      <c r="CR267" s="269" t="s">
        <v>493</v>
      </c>
      <c r="CS267" s="306">
        <v>0</v>
      </c>
      <c r="CT267" s="306">
        <v>0</v>
      </c>
      <c r="CU267" s="306">
        <v>0</v>
      </c>
      <c r="CV267" s="306">
        <v>496.66174423409984</v>
      </c>
      <c r="CW267" s="306">
        <v>0</v>
      </c>
      <c r="CX267" s="306">
        <v>0</v>
      </c>
      <c r="CY267" s="306">
        <v>496.66174423409984</v>
      </c>
    </row>
    <row r="268" spans="3:103" s="155" customFormat="1" ht="15.75" x14ac:dyDescent="0.25">
      <c r="C268" s="301" t="s">
        <v>435</v>
      </c>
      <c r="D268" s="16" t="s">
        <v>464</v>
      </c>
      <c r="F268" s="301" t="s">
        <v>251</v>
      </c>
      <c r="G268" s="398">
        <v>0</v>
      </c>
      <c r="H268" s="398">
        <v>0</v>
      </c>
      <c r="I268" s="398">
        <v>0</v>
      </c>
      <c r="J268" s="398">
        <v>0</v>
      </c>
      <c r="K268" s="398">
        <v>0</v>
      </c>
      <c r="L268" s="398">
        <v>0</v>
      </c>
      <c r="M268" s="398">
        <v>0</v>
      </c>
      <c r="N268" s="398">
        <v>0</v>
      </c>
      <c r="O268" s="398">
        <v>0</v>
      </c>
      <c r="P268" s="398">
        <v>0</v>
      </c>
      <c r="Q268" s="398">
        <v>0</v>
      </c>
      <c r="R268" s="398">
        <v>0</v>
      </c>
      <c r="S268" s="398">
        <v>0</v>
      </c>
      <c r="T268" s="398">
        <v>0</v>
      </c>
      <c r="U268" s="398">
        <v>0</v>
      </c>
      <c r="V268" s="398">
        <v>0</v>
      </c>
      <c r="W268" s="398">
        <v>0</v>
      </c>
      <c r="X268" s="398">
        <v>0</v>
      </c>
      <c r="Y268" s="398">
        <v>0</v>
      </c>
      <c r="Z268" s="398">
        <v>0</v>
      </c>
      <c r="AA268" s="398">
        <v>0</v>
      </c>
      <c r="AB268" s="398">
        <v>0</v>
      </c>
      <c r="AC268" s="398">
        <v>0</v>
      </c>
      <c r="AD268" s="398">
        <v>0</v>
      </c>
      <c r="AE268" s="398">
        <v>0</v>
      </c>
      <c r="AF268" s="398">
        <v>0</v>
      </c>
      <c r="AG268" s="398">
        <v>0</v>
      </c>
      <c r="AH268" s="398">
        <v>0</v>
      </c>
      <c r="AI268" s="398">
        <v>0</v>
      </c>
      <c r="AJ268" s="398">
        <v>0</v>
      </c>
      <c r="AK268" s="398">
        <v>0</v>
      </c>
      <c r="AL268" s="398">
        <v>0</v>
      </c>
      <c r="AM268" s="398">
        <v>0</v>
      </c>
      <c r="AN268" s="398">
        <v>0</v>
      </c>
      <c r="AO268" s="398">
        <v>0</v>
      </c>
      <c r="AP268" s="398">
        <v>0</v>
      </c>
      <c r="AQ268" s="398">
        <v>0</v>
      </c>
      <c r="AR268" s="398">
        <v>0</v>
      </c>
      <c r="AS268" s="398">
        <v>0</v>
      </c>
      <c r="AT268" s="398">
        <v>0</v>
      </c>
      <c r="AU268" s="398">
        <v>0</v>
      </c>
      <c r="AV268" s="398">
        <v>0</v>
      </c>
      <c r="AW268" s="398">
        <v>0</v>
      </c>
      <c r="AX268" s="398">
        <v>0</v>
      </c>
      <c r="AY268" s="398">
        <v>0</v>
      </c>
      <c r="AZ268" s="398">
        <v>0</v>
      </c>
      <c r="BA268" s="398">
        <v>0</v>
      </c>
      <c r="BB268" s="398">
        <v>0</v>
      </c>
      <c r="BC268" s="398">
        <v>0</v>
      </c>
      <c r="BD268" s="398">
        <v>0</v>
      </c>
      <c r="BE268" s="398">
        <v>0</v>
      </c>
      <c r="BF268" s="398">
        <v>0</v>
      </c>
      <c r="BG268" s="398">
        <v>0</v>
      </c>
      <c r="BH268" s="398">
        <v>0</v>
      </c>
      <c r="BI268" s="398"/>
      <c r="BJ268" s="398">
        <v>0</v>
      </c>
      <c r="BK268" s="10"/>
      <c r="CQ268" s="212"/>
      <c r="CR268" s="269" t="s">
        <v>494</v>
      </c>
      <c r="CS268" s="306">
        <v>31.309815876079536</v>
      </c>
      <c r="CT268" s="306">
        <v>0</v>
      </c>
      <c r="CU268" s="306">
        <v>0</v>
      </c>
      <c r="CV268" s="306">
        <v>731.5548471508946</v>
      </c>
      <c r="CW268" s="306">
        <v>3.0328438733866557E-2</v>
      </c>
      <c r="CX268" s="306">
        <v>0</v>
      </c>
      <c r="CY268" s="306">
        <v>762.8949914657079</v>
      </c>
    </row>
    <row r="269" spans="3:103" s="155" customFormat="1" ht="15.75" x14ac:dyDescent="0.25">
      <c r="C269" s="301" t="s">
        <v>435</v>
      </c>
      <c r="D269" s="16" t="s">
        <v>467</v>
      </c>
      <c r="E269" s="421">
        <v>0.3</v>
      </c>
      <c r="F269" s="301" t="s">
        <v>251</v>
      </c>
      <c r="G269" s="398">
        <f>G276*0.3</f>
        <v>448.8</v>
      </c>
      <c r="H269" s="398">
        <f>H276*0.3</f>
        <v>479.09999999999997</v>
      </c>
      <c r="I269" s="398">
        <f t="shared" ref="I269:BJ269" si="108">I276*0.3</f>
        <v>553.79999999999995</v>
      </c>
      <c r="J269" s="398">
        <f t="shared" si="108"/>
        <v>609</v>
      </c>
      <c r="K269" s="398">
        <f t="shared" si="108"/>
        <v>642</v>
      </c>
      <c r="L269" s="398">
        <f t="shared" si="108"/>
        <v>701.1</v>
      </c>
      <c r="M269" s="398">
        <f t="shared" si="108"/>
        <v>766.8</v>
      </c>
      <c r="N269" s="398">
        <f t="shared" si="108"/>
        <v>812.4</v>
      </c>
      <c r="O269" s="398">
        <f t="shared" si="108"/>
        <v>852.9</v>
      </c>
      <c r="P269" s="398">
        <f t="shared" si="108"/>
        <v>923.69999999999993</v>
      </c>
      <c r="Q269" s="398">
        <f t="shared" si="108"/>
        <v>972.59999999999991</v>
      </c>
      <c r="R269" s="398">
        <f t="shared" si="108"/>
        <v>1009.8</v>
      </c>
      <c r="S269" s="398">
        <f t="shared" si="108"/>
        <v>1043.7</v>
      </c>
      <c r="T269" s="398">
        <f t="shared" si="108"/>
        <v>1133.7</v>
      </c>
      <c r="U269" s="398">
        <f t="shared" si="108"/>
        <v>1044.5999999999999</v>
      </c>
      <c r="V269" s="398">
        <f t="shared" si="108"/>
        <v>1132.2</v>
      </c>
      <c r="W269" s="398">
        <f t="shared" si="108"/>
        <v>1170.8999999999999</v>
      </c>
      <c r="X269" s="398">
        <f t="shared" si="108"/>
        <v>1233.5999999999999</v>
      </c>
      <c r="Y269" s="398">
        <f t="shared" si="108"/>
        <v>1302.3</v>
      </c>
      <c r="Z269" s="398">
        <f t="shared" si="108"/>
        <v>1380.8999999999999</v>
      </c>
      <c r="AA269" s="398">
        <f t="shared" si="108"/>
        <v>1390.5</v>
      </c>
      <c r="AB269" s="398">
        <f t="shared" si="108"/>
        <v>1409.3999999999999</v>
      </c>
      <c r="AC269" s="398">
        <f t="shared" si="108"/>
        <v>1431.6</v>
      </c>
      <c r="AD269" s="398">
        <f t="shared" si="108"/>
        <v>1508.1</v>
      </c>
      <c r="AE269" s="398">
        <f t="shared" si="108"/>
        <v>1500.3</v>
      </c>
      <c r="AF269" s="398">
        <f t="shared" si="108"/>
        <v>1607.7</v>
      </c>
      <c r="AG269" s="398">
        <f t="shared" si="108"/>
        <v>1639.8</v>
      </c>
      <c r="AH269" s="398">
        <f t="shared" si="108"/>
        <v>1714.8</v>
      </c>
      <c r="AI269" s="398">
        <f t="shared" si="108"/>
        <v>1860.6</v>
      </c>
      <c r="AJ269" s="398">
        <f t="shared" si="108"/>
        <v>1846.8</v>
      </c>
      <c r="AK269" s="398">
        <f t="shared" si="108"/>
        <v>1828.5</v>
      </c>
      <c r="AL269" s="398">
        <f t="shared" si="108"/>
        <v>1913.3999999999999</v>
      </c>
      <c r="AM269" s="398">
        <f t="shared" si="108"/>
        <v>1999.5</v>
      </c>
      <c r="AN269" s="398">
        <f t="shared" si="108"/>
        <v>1998.6</v>
      </c>
      <c r="AO269" s="398">
        <f t="shared" si="108"/>
        <v>1986.3</v>
      </c>
      <c r="AP269" s="398">
        <f t="shared" si="108"/>
        <v>2062.5</v>
      </c>
      <c r="AQ269" s="398">
        <f t="shared" si="108"/>
        <v>2150.4</v>
      </c>
      <c r="AR269" s="398">
        <f t="shared" si="108"/>
        <v>2259.9</v>
      </c>
      <c r="AS269" s="398">
        <f t="shared" si="108"/>
        <v>2232.2999999999997</v>
      </c>
      <c r="AT269" s="398">
        <f t="shared" si="108"/>
        <v>2288.4</v>
      </c>
      <c r="AU269" s="398">
        <f t="shared" si="108"/>
        <v>2334.6</v>
      </c>
      <c r="AV269" s="398">
        <f t="shared" si="108"/>
        <v>2402.4</v>
      </c>
      <c r="AW269" s="398">
        <f t="shared" si="108"/>
        <v>2415.2999999999997</v>
      </c>
      <c r="AX269" s="398">
        <f t="shared" si="108"/>
        <v>2366.4</v>
      </c>
      <c r="AY269" s="398">
        <f t="shared" si="108"/>
        <v>2914.3808867792586</v>
      </c>
      <c r="AZ269" s="398">
        <f t="shared" si="108"/>
        <v>3015.0434042183392</v>
      </c>
      <c r="BA269" s="398">
        <f t="shared" si="108"/>
        <v>2979.0560435262619</v>
      </c>
      <c r="BB269" s="398">
        <f t="shared" si="108"/>
        <v>2979.1505636952043</v>
      </c>
      <c r="BC269" s="398">
        <f t="shared" si="108"/>
        <v>3024.2146524705331</v>
      </c>
      <c r="BD269" s="398">
        <f t="shared" si="108"/>
        <v>2919.1077842620771</v>
      </c>
      <c r="BE269" s="398">
        <f t="shared" si="108"/>
        <v>2955.9773924991105</v>
      </c>
      <c r="BF269" s="398">
        <f t="shared" si="108"/>
        <v>2879.0281234964086</v>
      </c>
      <c r="BG269" s="398">
        <f t="shared" si="108"/>
        <v>2877.6811800481087</v>
      </c>
      <c r="BH269" s="398">
        <f t="shared" si="108"/>
        <v>2884.6727173583922</v>
      </c>
      <c r="BI269" s="398"/>
      <c r="BJ269" s="398">
        <f t="shared" si="108"/>
        <v>0</v>
      </c>
      <c r="BK269" s="155" t="s">
        <v>554</v>
      </c>
      <c r="CQ269" s="212"/>
      <c r="CR269" s="269" t="s">
        <v>495</v>
      </c>
      <c r="CS269" s="306">
        <v>0</v>
      </c>
      <c r="CT269" s="306">
        <v>0</v>
      </c>
      <c r="CU269" s="306">
        <v>0</v>
      </c>
      <c r="CV269" s="306">
        <v>3353.7845697317066</v>
      </c>
      <c r="CW269" s="306">
        <v>0</v>
      </c>
      <c r="CX269" s="306">
        <v>0</v>
      </c>
      <c r="CY269" s="306">
        <v>3353.7845697317066</v>
      </c>
    </row>
    <row r="270" spans="3:103" s="155" customFormat="1" ht="15.75" x14ac:dyDescent="0.25">
      <c r="C270" s="301" t="s">
        <v>435</v>
      </c>
      <c r="D270" s="16" t="s">
        <v>470</v>
      </c>
      <c r="E270" s="405"/>
      <c r="F270" s="301" t="s">
        <v>251</v>
      </c>
      <c r="G270" s="398">
        <v>0</v>
      </c>
      <c r="H270" s="398">
        <v>0</v>
      </c>
      <c r="I270" s="398">
        <v>0</v>
      </c>
      <c r="J270" s="398">
        <v>0</v>
      </c>
      <c r="K270" s="398">
        <v>0</v>
      </c>
      <c r="L270" s="398">
        <v>0</v>
      </c>
      <c r="M270" s="398">
        <v>0</v>
      </c>
      <c r="N270" s="398">
        <v>0</v>
      </c>
      <c r="O270" s="398">
        <v>0</v>
      </c>
      <c r="P270" s="398">
        <v>0</v>
      </c>
      <c r="Q270" s="398">
        <v>0</v>
      </c>
      <c r="R270" s="398">
        <v>0</v>
      </c>
      <c r="S270" s="398">
        <v>0</v>
      </c>
      <c r="T270" s="398">
        <v>0</v>
      </c>
      <c r="U270" s="398">
        <v>0</v>
      </c>
      <c r="V270" s="398">
        <v>0</v>
      </c>
      <c r="W270" s="398">
        <v>0</v>
      </c>
      <c r="X270" s="398">
        <v>0</v>
      </c>
      <c r="Y270" s="398">
        <v>0</v>
      </c>
      <c r="Z270" s="398">
        <v>0</v>
      </c>
      <c r="AA270" s="398">
        <v>0</v>
      </c>
      <c r="AB270" s="398">
        <v>0</v>
      </c>
      <c r="AC270" s="398">
        <v>0</v>
      </c>
      <c r="AD270" s="398">
        <v>0</v>
      </c>
      <c r="AE270" s="398">
        <v>0</v>
      </c>
      <c r="AF270" s="398">
        <v>0</v>
      </c>
      <c r="AG270" s="398">
        <v>0</v>
      </c>
      <c r="AH270" s="398">
        <v>0</v>
      </c>
      <c r="AI270" s="398">
        <v>0</v>
      </c>
      <c r="AJ270" s="398">
        <v>0</v>
      </c>
      <c r="AK270" s="398">
        <v>0</v>
      </c>
      <c r="AL270" s="398">
        <v>0</v>
      </c>
      <c r="AM270" s="398">
        <v>0</v>
      </c>
      <c r="AN270" s="398">
        <v>0</v>
      </c>
      <c r="AO270" s="398">
        <v>0</v>
      </c>
      <c r="AP270" s="398">
        <v>0</v>
      </c>
      <c r="AQ270" s="398">
        <v>0</v>
      </c>
      <c r="AR270" s="398">
        <v>0</v>
      </c>
      <c r="AS270" s="398">
        <v>0</v>
      </c>
      <c r="AT270" s="398">
        <v>0</v>
      </c>
      <c r="AU270" s="398">
        <v>0</v>
      </c>
      <c r="AV270" s="398">
        <v>0</v>
      </c>
      <c r="AW270" s="398">
        <v>0</v>
      </c>
      <c r="AX270" s="398">
        <v>0</v>
      </c>
      <c r="AY270" s="398">
        <v>0</v>
      </c>
      <c r="AZ270" s="398">
        <v>0</v>
      </c>
      <c r="BA270" s="398">
        <v>0</v>
      </c>
      <c r="BB270" s="398">
        <v>0</v>
      </c>
      <c r="BC270" s="398">
        <v>0</v>
      </c>
      <c r="BD270" s="398">
        <v>0</v>
      </c>
      <c r="BE270" s="398">
        <v>0</v>
      </c>
      <c r="BF270" s="398">
        <v>0</v>
      </c>
      <c r="BG270" s="398">
        <v>0</v>
      </c>
      <c r="BH270" s="398">
        <v>0</v>
      </c>
      <c r="BI270" s="398"/>
      <c r="BJ270" s="398">
        <v>0</v>
      </c>
      <c r="BK270" s="10"/>
      <c r="CQ270" s="212"/>
      <c r="CR270" s="269" t="s">
        <v>497</v>
      </c>
      <c r="CS270" s="306">
        <v>148.57019779730237</v>
      </c>
      <c r="CT270" s="306">
        <v>10.942155605864665</v>
      </c>
      <c r="CU270" s="306">
        <v>0</v>
      </c>
      <c r="CV270" s="306">
        <v>1080.7178967508171</v>
      </c>
      <c r="CW270" s="306">
        <v>6.7228751213065712</v>
      </c>
      <c r="CX270" s="306">
        <v>0</v>
      </c>
      <c r="CY270" s="306">
        <v>1246.9531252752906</v>
      </c>
    </row>
    <row r="271" spans="3:103" s="155" customFormat="1" ht="16.5" thickBot="1" x14ac:dyDescent="0.3">
      <c r="C271" s="301" t="s">
        <v>435</v>
      </c>
      <c r="D271" s="16" t="s">
        <v>472</v>
      </c>
      <c r="E271" s="405"/>
      <c r="F271" s="301" t="s">
        <v>251</v>
      </c>
      <c r="G271" s="398">
        <v>0</v>
      </c>
      <c r="H271" s="398">
        <v>0</v>
      </c>
      <c r="I271" s="398">
        <v>0</v>
      </c>
      <c r="J271" s="398">
        <v>0</v>
      </c>
      <c r="K271" s="398">
        <v>0</v>
      </c>
      <c r="L271" s="398">
        <v>0</v>
      </c>
      <c r="M271" s="398">
        <v>0</v>
      </c>
      <c r="N271" s="398">
        <v>0</v>
      </c>
      <c r="O271" s="398">
        <v>0</v>
      </c>
      <c r="P271" s="398">
        <v>0</v>
      </c>
      <c r="Q271" s="398">
        <v>0</v>
      </c>
      <c r="R271" s="398">
        <v>0</v>
      </c>
      <c r="S271" s="398">
        <v>0</v>
      </c>
      <c r="T271" s="398">
        <v>0</v>
      </c>
      <c r="U271" s="398">
        <v>0</v>
      </c>
      <c r="V271" s="398">
        <v>0</v>
      </c>
      <c r="W271" s="398">
        <v>0</v>
      </c>
      <c r="X271" s="398">
        <v>0</v>
      </c>
      <c r="Y271" s="398">
        <v>0</v>
      </c>
      <c r="Z271" s="398">
        <v>0</v>
      </c>
      <c r="AA271" s="398">
        <v>0</v>
      </c>
      <c r="AB271" s="398">
        <v>0</v>
      </c>
      <c r="AC271" s="398">
        <v>0</v>
      </c>
      <c r="AD271" s="398">
        <v>0</v>
      </c>
      <c r="AE271" s="398">
        <v>0</v>
      </c>
      <c r="AF271" s="398">
        <v>0</v>
      </c>
      <c r="AG271" s="398">
        <v>0</v>
      </c>
      <c r="AH271" s="398">
        <v>0</v>
      </c>
      <c r="AI271" s="398">
        <v>0</v>
      </c>
      <c r="AJ271" s="398">
        <v>0</v>
      </c>
      <c r="AK271" s="398">
        <v>0</v>
      </c>
      <c r="AL271" s="398">
        <v>0</v>
      </c>
      <c r="AM271" s="398">
        <v>0</v>
      </c>
      <c r="AN271" s="398">
        <v>0</v>
      </c>
      <c r="AO271" s="398">
        <v>0</v>
      </c>
      <c r="AP271" s="398">
        <v>0</v>
      </c>
      <c r="AQ271" s="398">
        <v>0</v>
      </c>
      <c r="AR271" s="398">
        <v>0</v>
      </c>
      <c r="AS271" s="398">
        <v>0</v>
      </c>
      <c r="AT271" s="398">
        <v>0</v>
      </c>
      <c r="AU271" s="398">
        <v>0</v>
      </c>
      <c r="AV271" s="398">
        <v>0</v>
      </c>
      <c r="AW271" s="398">
        <v>0</v>
      </c>
      <c r="AX271" s="398">
        <v>0</v>
      </c>
      <c r="AY271" s="398">
        <v>0</v>
      </c>
      <c r="AZ271" s="398">
        <v>0</v>
      </c>
      <c r="BA271" s="398">
        <v>0</v>
      </c>
      <c r="BB271" s="398">
        <v>0</v>
      </c>
      <c r="BC271" s="398">
        <v>0</v>
      </c>
      <c r="BD271" s="398">
        <v>0</v>
      </c>
      <c r="BE271" s="398">
        <v>0</v>
      </c>
      <c r="BF271" s="398">
        <v>0</v>
      </c>
      <c r="BG271" s="398">
        <v>0</v>
      </c>
      <c r="BH271" s="398">
        <v>0</v>
      </c>
      <c r="BI271" s="398"/>
      <c r="BJ271" s="398">
        <v>0</v>
      </c>
      <c r="BK271" s="10"/>
      <c r="CQ271" s="212"/>
      <c r="CR271" s="296" t="s">
        <v>474</v>
      </c>
      <c r="CS271" s="324">
        <v>9333.3170162913739</v>
      </c>
      <c r="CT271" s="324">
        <v>1057.22237317545</v>
      </c>
      <c r="CU271" s="324">
        <v>27.053216492361329</v>
      </c>
      <c r="CV271" s="324">
        <v>8226.5060996111097</v>
      </c>
      <c r="CW271" s="324">
        <v>384.77200748065349</v>
      </c>
      <c r="CX271" s="324">
        <v>125.65630974101252</v>
      </c>
      <c r="CY271" s="324">
        <v>19154.527022791957</v>
      </c>
    </row>
    <row r="272" spans="3:103" s="155" customFormat="1" ht="16.5" thickTop="1" x14ac:dyDescent="0.25">
      <c r="C272" s="301" t="s">
        <v>435</v>
      </c>
      <c r="D272" s="16" t="s">
        <v>477</v>
      </c>
      <c r="E272" s="405"/>
      <c r="F272" s="301" t="s">
        <v>251</v>
      </c>
      <c r="G272" s="398">
        <v>0</v>
      </c>
      <c r="H272" s="398">
        <v>0</v>
      </c>
      <c r="I272" s="398">
        <v>0</v>
      </c>
      <c r="J272" s="398">
        <v>0</v>
      </c>
      <c r="K272" s="398">
        <v>0</v>
      </c>
      <c r="L272" s="398">
        <v>0</v>
      </c>
      <c r="M272" s="398">
        <v>0</v>
      </c>
      <c r="N272" s="398">
        <v>0</v>
      </c>
      <c r="O272" s="398">
        <v>0</v>
      </c>
      <c r="P272" s="398">
        <v>0</v>
      </c>
      <c r="Q272" s="398">
        <v>0</v>
      </c>
      <c r="R272" s="398">
        <v>0</v>
      </c>
      <c r="S272" s="398">
        <v>0</v>
      </c>
      <c r="T272" s="398">
        <v>0</v>
      </c>
      <c r="U272" s="398">
        <v>0</v>
      </c>
      <c r="V272" s="398">
        <v>0</v>
      </c>
      <c r="W272" s="398">
        <v>0</v>
      </c>
      <c r="X272" s="398">
        <v>0</v>
      </c>
      <c r="Y272" s="398">
        <v>0</v>
      </c>
      <c r="Z272" s="398">
        <v>0</v>
      </c>
      <c r="AA272" s="398">
        <v>0</v>
      </c>
      <c r="AB272" s="398">
        <v>0</v>
      </c>
      <c r="AC272" s="398">
        <v>0</v>
      </c>
      <c r="AD272" s="398">
        <v>0</v>
      </c>
      <c r="AE272" s="398">
        <v>0</v>
      </c>
      <c r="AF272" s="398">
        <v>0</v>
      </c>
      <c r="AG272" s="398">
        <v>0</v>
      </c>
      <c r="AH272" s="398">
        <v>0</v>
      </c>
      <c r="AI272" s="398">
        <v>0</v>
      </c>
      <c r="AJ272" s="398">
        <v>0</v>
      </c>
      <c r="AK272" s="398">
        <v>0</v>
      </c>
      <c r="AL272" s="398">
        <v>0</v>
      </c>
      <c r="AM272" s="398">
        <v>0</v>
      </c>
      <c r="AN272" s="398">
        <v>0</v>
      </c>
      <c r="AO272" s="398">
        <v>0</v>
      </c>
      <c r="AP272" s="398">
        <v>0</v>
      </c>
      <c r="AQ272" s="398">
        <v>0</v>
      </c>
      <c r="AR272" s="398">
        <v>0</v>
      </c>
      <c r="AS272" s="398">
        <v>0</v>
      </c>
      <c r="AT272" s="398">
        <v>0</v>
      </c>
      <c r="AU272" s="398">
        <v>0</v>
      </c>
      <c r="AV272" s="398">
        <v>0</v>
      </c>
      <c r="AW272" s="398">
        <v>0</v>
      </c>
      <c r="AX272" s="398">
        <v>0</v>
      </c>
      <c r="AY272" s="398">
        <v>0</v>
      </c>
      <c r="AZ272" s="398">
        <v>0</v>
      </c>
      <c r="BA272" s="398">
        <v>0</v>
      </c>
      <c r="BB272" s="398">
        <v>0</v>
      </c>
      <c r="BC272" s="398">
        <v>0</v>
      </c>
      <c r="BD272" s="398">
        <v>0</v>
      </c>
      <c r="BE272" s="398">
        <v>0</v>
      </c>
      <c r="BF272" s="398">
        <v>0</v>
      </c>
      <c r="BG272" s="398">
        <v>0</v>
      </c>
      <c r="BH272" s="398">
        <v>0</v>
      </c>
      <c r="BI272" s="398"/>
      <c r="BJ272" s="398">
        <v>0</v>
      </c>
      <c r="BK272" s="10"/>
      <c r="CQ272" s="212"/>
      <c r="CR272" s="215"/>
      <c r="CS272" s="329"/>
      <c r="CT272" s="329"/>
      <c r="CU272" s="329"/>
      <c r="CV272" s="329"/>
      <c r="CW272" s="329"/>
      <c r="CX272" s="329"/>
      <c r="CY272" s="329"/>
    </row>
    <row r="273" spans="1:103" s="155" customFormat="1" ht="15.75" x14ac:dyDescent="0.25">
      <c r="C273" s="301" t="s">
        <v>435</v>
      </c>
      <c r="D273" s="16" t="s">
        <v>480</v>
      </c>
      <c r="E273" s="422">
        <v>0.4</v>
      </c>
      <c r="F273" s="301" t="s">
        <v>251</v>
      </c>
      <c r="G273" s="398">
        <f>G276*0.4</f>
        <v>598.4</v>
      </c>
      <c r="H273" s="398">
        <f>H276*0.4</f>
        <v>638.80000000000007</v>
      </c>
      <c r="I273" s="398">
        <f t="shared" ref="I273:BJ273" si="109">I276*0.4</f>
        <v>738.40000000000009</v>
      </c>
      <c r="J273" s="398">
        <f t="shared" si="109"/>
        <v>812</v>
      </c>
      <c r="K273" s="398">
        <f t="shared" si="109"/>
        <v>856</v>
      </c>
      <c r="L273" s="398">
        <f t="shared" si="109"/>
        <v>934.80000000000007</v>
      </c>
      <c r="M273" s="398">
        <f t="shared" si="109"/>
        <v>1022.4000000000001</v>
      </c>
      <c r="N273" s="398">
        <f t="shared" si="109"/>
        <v>1083.2</v>
      </c>
      <c r="O273" s="398">
        <f t="shared" si="109"/>
        <v>1137.2</v>
      </c>
      <c r="P273" s="398">
        <f t="shared" si="109"/>
        <v>1231.6000000000001</v>
      </c>
      <c r="Q273" s="398">
        <f t="shared" si="109"/>
        <v>1296.8000000000002</v>
      </c>
      <c r="R273" s="398">
        <f t="shared" si="109"/>
        <v>1346.4</v>
      </c>
      <c r="S273" s="398">
        <f t="shared" si="109"/>
        <v>1391.6000000000001</v>
      </c>
      <c r="T273" s="398">
        <f t="shared" si="109"/>
        <v>1511.6000000000001</v>
      </c>
      <c r="U273" s="398">
        <f t="shared" si="109"/>
        <v>1392.8000000000002</v>
      </c>
      <c r="V273" s="398">
        <f t="shared" si="109"/>
        <v>1509.6000000000001</v>
      </c>
      <c r="W273" s="398">
        <f t="shared" si="109"/>
        <v>1561.2</v>
      </c>
      <c r="X273" s="398">
        <f t="shared" si="109"/>
        <v>1644.8000000000002</v>
      </c>
      <c r="Y273" s="398">
        <f t="shared" si="109"/>
        <v>1736.4</v>
      </c>
      <c r="Z273" s="398">
        <f t="shared" si="109"/>
        <v>1841.2</v>
      </c>
      <c r="AA273" s="398">
        <f t="shared" si="109"/>
        <v>1854</v>
      </c>
      <c r="AB273" s="398">
        <f t="shared" si="109"/>
        <v>1879.2</v>
      </c>
      <c r="AC273" s="398">
        <f t="shared" si="109"/>
        <v>1908.8000000000002</v>
      </c>
      <c r="AD273" s="398">
        <f t="shared" si="109"/>
        <v>2010.8000000000002</v>
      </c>
      <c r="AE273" s="398">
        <f t="shared" si="109"/>
        <v>2000.4</v>
      </c>
      <c r="AF273" s="398">
        <f t="shared" si="109"/>
        <v>2143.6</v>
      </c>
      <c r="AG273" s="398">
        <f t="shared" si="109"/>
        <v>2186.4</v>
      </c>
      <c r="AH273" s="398">
        <f t="shared" si="109"/>
        <v>2286.4</v>
      </c>
      <c r="AI273" s="398">
        <f t="shared" si="109"/>
        <v>2480.8000000000002</v>
      </c>
      <c r="AJ273" s="398">
        <f t="shared" si="109"/>
        <v>2462.4</v>
      </c>
      <c r="AK273" s="398">
        <f t="shared" si="109"/>
        <v>2438</v>
      </c>
      <c r="AL273" s="398">
        <f t="shared" si="109"/>
        <v>2551.2000000000003</v>
      </c>
      <c r="AM273" s="398">
        <f t="shared" si="109"/>
        <v>2666</v>
      </c>
      <c r="AN273" s="398">
        <f t="shared" si="109"/>
        <v>2664.8</v>
      </c>
      <c r="AO273" s="398">
        <f t="shared" si="109"/>
        <v>2648.4</v>
      </c>
      <c r="AP273" s="398">
        <f t="shared" si="109"/>
        <v>2750</v>
      </c>
      <c r="AQ273" s="398">
        <f t="shared" si="109"/>
        <v>2867.2000000000003</v>
      </c>
      <c r="AR273" s="398">
        <f t="shared" si="109"/>
        <v>3013.2000000000003</v>
      </c>
      <c r="AS273" s="398">
        <f t="shared" si="109"/>
        <v>2976.4</v>
      </c>
      <c r="AT273" s="398">
        <f t="shared" si="109"/>
        <v>3051.2000000000003</v>
      </c>
      <c r="AU273" s="398">
        <f t="shared" si="109"/>
        <v>3112.8</v>
      </c>
      <c r="AV273" s="398">
        <f t="shared" si="109"/>
        <v>3203.2000000000003</v>
      </c>
      <c r="AW273" s="398">
        <f t="shared" si="109"/>
        <v>3220.4</v>
      </c>
      <c r="AX273" s="398">
        <f t="shared" si="109"/>
        <v>3155.2000000000003</v>
      </c>
      <c r="AY273" s="398">
        <f t="shared" si="109"/>
        <v>3885.8411823723454</v>
      </c>
      <c r="AZ273" s="398">
        <f t="shared" si="109"/>
        <v>4020.0578722911191</v>
      </c>
      <c r="BA273" s="398">
        <f t="shared" si="109"/>
        <v>3972.074724701683</v>
      </c>
      <c r="BB273" s="398">
        <f t="shared" si="109"/>
        <v>3972.2007515936057</v>
      </c>
      <c r="BC273" s="398">
        <f t="shared" si="109"/>
        <v>4032.2862032940448</v>
      </c>
      <c r="BD273" s="398">
        <f t="shared" si="109"/>
        <v>3892.1437123494361</v>
      </c>
      <c r="BE273" s="398">
        <f t="shared" si="109"/>
        <v>3941.3031899988146</v>
      </c>
      <c r="BF273" s="398">
        <f t="shared" si="109"/>
        <v>3838.7041646618782</v>
      </c>
      <c r="BG273" s="398">
        <f t="shared" si="109"/>
        <v>3836.908240064145</v>
      </c>
      <c r="BH273" s="398">
        <f t="shared" si="109"/>
        <v>3846.2302898111902</v>
      </c>
      <c r="BI273" s="398"/>
      <c r="BJ273" s="398">
        <f t="shared" si="109"/>
        <v>0</v>
      </c>
      <c r="BK273" s="155" t="s">
        <v>555</v>
      </c>
      <c r="CQ273" s="212" t="s">
        <v>498</v>
      </c>
      <c r="CR273" s="269" t="s">
        <v>458</v>
      </c>
      <c r="CS273" s="270">
        <v>811.22127089861044</v>
      </c>
      <c r="CT273" s="270">
        <v>104.94180872871249</v>
      </c>
      <c r="CU273" s="270">
        <v>96.687193619035384</v>
      </c>
      <c r="CV273" s="270">
        <v>672.90446116978501</v>
      </c>
      <c r="CW273" s="270">
        <v>769.35151848667238</v>
      </c>
      <c r="CX273" s="270">
        <v>505.99905871027022</v>
      </c>
      <c r="CY273" s="270">
        <v>2961.1053116130861</v>
      </c>
    </row>
    <row r="274" spans="1:103" s="155" customFormat="1" ht="15.75" x14ac:dyDescent="0.25">
      <c r="C274" s="301" t="s">
        <v>435</v>
      </c>
      <c r="D274" s="16" t="s">
        <v>485</v>
      </c>
      <c r="E274" s="405"/>
      <c r="F274" s="301" t="s">
        <v>251</v>
      </c>
      <c r="G274" s="398">
        <v>0</v>
      </c>
      <c r="H274" s="398">
        <v>0</v>
      </c>
      <c r="I274" s="398">
        <v>0</v>
      </c>
      <c r="J274" s="398">
        <v>0</v>
      </c>
      <c r="K274" s="398">
        <v>0</v>
      </c>
      <c r="L274" s="398">
        <v>0</v>
      </c>
      <c r="M274" s="398">
        <v>0</v>
      </c>
      <c r="N274" s="398">
        <v>0</v>
      </c>
      <c r="O274" s="398">
        <v>0</v>
      </c>
      <c r="P274" s="398">
        <v>0</v>
      </c>
      <c r="Q274" s="398">
        <v>0</v>
      </c>
      <c r="R274" s="398">
        <v>0</v>
      </c>
      <c r="S274" s="398">
        <v>0</v>
      </c>
      <c r="T274" s="398">
        <v>0</v>
      </c>
      <c r="U274" s="398">
        <v>0</v>
      </c>
      <c r="V274" s="398">
        <v>0</v>
      </c>
      <c r="W274" s="398">
        <v>0</v>
      </c>
      <c r="X274" s="398">
        <v>0</v>
      </c>
      <c r="Y274" s="398">
        <v>0</v>
      </c>
      <c r="Z274" s="398">
        <v>0</v>
      </c>
      <c r="AA274" s="398">
        <v>0</v>
      </c>
      <c r="AB274" s="398">
        <v>0</v>
      </c>
      <c r="AC274" s="398">
        <v>0</v>
      </c>
      <c r="AD274" s="398">
        <v>0</v>
      </c>
      <c r="AE274" s="398">
        <v>0</v>
      </c>
      <c r="AF274" s="398">
        <v>0</v>
      </c>
      <c r="AG274" s="398">
        <v>0</v>
      </c>
      <c r="AH274" s="398">
        <v>0</v>
      </c>
      <c r="AI274" s="398">
        <v>0</v>
      </c>
      <c r="AJ274" s="398">
        <v>0</v>
      </c>
      <c r="AK274" s="398">
        <v>0</v>
      </c>
      <c r="AL274" s="398">
        <v>0</v>
      </c>
      <c r="AM274" s="398">
        <v>0</v>
      </c>
      <c r="AN274" s="398">
        <v>0</v>
      </c>
      <c r="AO274" s="398">
        <v>0</v>
      </c>
      <c r="AP274" s="398">
        <v>0</v>
      </c>
      <c r="AQ274" s="398">
        <v>0</v>
      </c>
      <c r="AR274" s="398">
        <v>0</v>
      </c>
      <c r="AS274" s="398">
        <v>0</v>
      </c>
      <c r="AT274" s="398">
        <v>0</v>
      </c>
      <c r="AU274" s="398">
        <v>0</v>
      </c>
      <c r="AV274" s="398">
        <v>0</v>
      </c>
      <c r="AW274" s="398">
        <v>0</v>
      </c>
      <c r="AX274" s="398">
        <v>0</v>
      </c>
      <c r="AY274" s="398">
        <v>0</v>
      </c>
      <c r="AZ274" s="398">
        <v>0</v>
      </c>
      <c r="BA274" s="398">
        <v>0</v>
      </c>
      <c r="BB274" s="398">
        <v>0</v>
      </c>
      <c r="BC274" s="398">
        <v>0</v>
      </c>
      <c r="BD274" s="398">
        <v>0</v>
      </c>
      <c r="BE274" s="398">
        <v>0</v>
      </c>
      <c r="BF274" s="398">
        <v>0</v>
      </c>
      <c r="BG274" s="398">
        <v>0</v>
      </c>
      <c r="BH274" s="398">
        <v>0</v>
      </c>
      <c r="BI274" s="398"/>
      <c r="BJ274" s="398">
        <v>0</v>
      </c>
      <c r="CQ274" s="212"/>
      <c r="CR274" s="269" t="s">
        <v>499</v>
      </c>
      <c r="CS274" s="270">
        <v>1936.5305575567077</v>
      </c>
      <c r="CT274" s="270">
        <v>176.30449775874092</v>
      </c>
      <c r="CU274" s="270">
        <v>964.02076424821269</v>
      </c>
      <c r="CV274" s="270">
        <v>1127.9405007225196</v>
      </c>
      <c r="CW274" s="270">
        <v>0</v>
      </c>
      <c r="CX274" s="270">
        <v>0</v>
      </c>
      <c r="CY274" s="333">
        <v>4204.7963202861811</v>
      </c>
    </row>
    <row r="275" spans="1:103" s="393" customFormat="1" x14ac:dyDescent="0.2">
      <c r="D275" s="393" t="s">
        <v>255</v>
      </c>
      <c r="F275" s="393" t="s">
        <v>251</v>
      </c>
      <c r="G275" s="394">
        <f>SUM(G267:G274)</f>
        <v>1496</v>
      </c>
      <c r="H275" s="394">
        <f>SUM(H267:H274)</f>
        <v>1597</v>
      </c>
      <c r="I275" s="394">
        <f t="shared" ref="I275:BD275" si="110">SUM(I267:I274)</f>
        <v>1846</v>
      </c>
      <c r="J275" s="394">
        <f t="shared" si="110"/>
        <v>2030</v>
      </c>
      <c r="K275" s="394">
        <f t="shared" si="110"/>
        <v>2140</v>
      </c>
      <c r="L275" s="394">
        <f t="shared" si="110"/>
        <v>2337</v>
      </c>
      <c r="M275" s="394">
        <f t="shared" si="110"/>
        <v>2556</v>
      </c>
      <c r="N275" s="394">
        <f t="shared" si="110"/>
        <v>2708</v>
      </c>
      <c r="O275" s="394">
        <f t="shared" si="110"/>
        <v>2843</v>
      </c>
      <c r="P275" s="394">
        <f t="shared" si="110"/>
        <v>3079</v>
      </c>
      <c r="Q275" s="394">
        <f t="shared" si="110"/>
        <v>3242</v>
      </c>
      <c r="R275" s="394">
        <f t="shared" si="110"/>
        <v>3366</v>
      </c>
      <c r="S275" s="394">
        <f t="shared" si="110"/>
        <v>3479</v>
      </c>
      <c r="T275" s="394">
        <f t="shared" si="110"/>
        <v>3779</v>
      </c>
      <c r="U275" s="394">
        <f t="shared" si="110"/>
        <v>3482</v>
      </c>
      <c r="V275" s="394">
        <f t="shared" si="110"/>
        <v>3774</v>
      </c>
      <c r="W275" s="394">
        <f t="shared" si="110"/>
        <v>3903</v>
      </c>
      <c r="X275" s="394">
        <f t="shared" si="110"/>
        <v>4112</v>
      </c>
      <c r="Y275" s="394">
        <f t="shared" si="110"/>
        <v>4341</v>
      </c>
      <c r="Z275" s="394">
        <f t="shared" si="110"/>
        <v>4603</v>
      </c>
      <c r="AA275" s="394">
        <f t="shared" si="110"/>
        <v>4635</v>
      </c>
      <c r="AB275" s="394">
        <f t="shared" si="110"/>
        <v>4698</v>
      </c>
      <c r="AC275" s="394">
        <f t="shared" si="110"/>
        <v>4772</v>
      </c>
      <c r="AD275" s="394">
        <f t="shared" si="110"/>
        <v>5027</v>
      </c>
      <c r="AE275" s="394">
        <f t="shared" si="110"/>
        <v>5001</v>
      </c>
      <c r="AF275" s="394">
        <f t="shared" si="110"/>
        <v>5359</v>
      </c>
      <c r="AG275" s="394">
        <f t="shared" si="110"/>
        <v>5466</v>
      </c>
      <c r="AH275" s="394">
        <f t="shared" si="110"/>
        <v>5716</v>
      </c>
      <c r="AI275" s="394">
        <f t="shared" si="110"/>
        <v>6202</v>
      </c>
      <c r="AJ275" s="394">
        <f t="shared" si="110"/>
        <v>6156</v>
      </c>
      <c r="AK275" s="394">
        <f t="shared" si="110"/>
        <v>6095</v>
      </c>
      <c r="AL275" s="394">
        <f t="shared" si="110"/>
        <v>6378</v>
      </c>
      <c r="AM275" s="394">
        <f t="shared" si="110"/>
        <v>6665</v>
      </c>
      <c r="AN275" s="394">
        <f t="shared" si="110"/>
        <v>6662</v>
      </c>
      <c r="AO275" s="394">
        <f t="shared" si="110"/>
        <v>6621</v>
      </c>
      <c r="AP275" s="394">
        <f t="shared" si="110"/>
        <v>6875</v>
      </c>
      <c r="AQ275" s="394">
        <f t="shared" si="110"/>
        <v>7168</v>
      </c>
      <c r="AR275" s="394">
        <f t="shared" si="110"/>
        <v>7533</v>
      </c>
      <c r="AS275" s="394">
        <f t="shared" si="110"/>
        <v>7441</v>
      </c>
      <c r="AT275" s="394">
        <f t="shared" si="110"/>
        <v>7628</v>
      </c>
      <c r="AU275" s="394">
        <f t="shared" si="110"/>
        <v>7782</v>
      </c>
      <c r="AV275" s="394">
        <f t="shared" si="110"/>
        <v>8008</v>
      </c>
      <c r="AW275" s="394">
        <f t="shared" si="110"/>
        <v>8051</v>
      </c>
      <c r="AX275" s="394">
        <f t="shared" si="110"/>
        <v>7888</v>
      </c>
      <c r="AY275" s="394">
        <f t="shared" si="110"/>
        <v>9714.6029559308627</v>
      </c>
      <c r="AZ275" s="394">
        <f t="shared" si="110"/>
        <v>10050.144680727797</v>
      </c>
      <c r="BA275" s="394">
        <f t="shared" si="110"/>
        <v>9930.1868117542072</v>
      </c>
      <c r="BB275" s="394">
        <f t="shared" si="110"/>
        <v>9930.5018789840142</v>
      </c>
      <c r="BC275" s="394">
        <f t="shared" si="110"/>
        <v>10080.715508235111</v>
      </c>
      <c r="BD275" s="394">
        <f t="shared" si="110"/>
        <v>9730.3592808735903</v>
      </c>
      <c r="BE275" s="394">
        <f>SUM(BE267:BE274)</f>
        <v>9853.2579749970355</v>
      </c>
      <c r="BF275" s="394">
        <f>SUM(BF267:BF274)</f>
        <v>9596.7604116546954</v>
      </c>
      <c r="BG275" s="394">
        <f>SUM(BG267:BG274)</f>
        <v>9592.2706001603619</v>
      </c>
      <c r="BH275" s="394">
        <f>SUM(BH267:BH274)</f>
        <v>9615.5757245279747</v>
      </c>
      <c r="BI275" s="394"/>
      <c r="BJ275" s="394">
        <f>SUM(BJ267:BJ274)</f>
        <v>0</v>
      </c>
      <c r="BK275" s="10"/>
      <c r="CQ275" s="212"/>
      <c r="CR275" s="269" t="s">
        <v>503</v>
      </c>
      <c r="CS275" s="270">
        <v>3073.5331752915204</v>
      </c>
      <c r="CT275" s="270">
        <v>284.88875980394198</v>
      </c>
      <c r="CU275" s="270">
        <v>239.20506929743419</v>
      </c>
      <c r="CV275" s="270">
        <v>1468.8275527815092</v>
      </c>
      <c r="CW275" s="270">
        <v>0</v>
      </c>
      <c r="CX275" s="270">
        <v>0</v>
      </c>
      <c r="CY275" s="333">
        <v>5066.4545571744056</v>
      </c>
    </row>
    <row r="276" spans="1:103" x14ac:dyDescent="0.2">
      <c r="D276" s="393" t="s">
        <v>548</v>
      </c>
      <c r="E276" s="393"/>
      <c r="F276" s="393" t="s">
        <v>251</v>
      </c>
      <c r="G276" s="394">
        <f t="shared" ref="G276:BD276" si="111">G149</f>
        <v>1496</v>
      </c>
      <c r="H276" s="394">
        <f t="shared" si="111"/>
        <v>1597</v>
      </c>
      <c r="I276" s="394">
        <f t="shared" si="111"/>
        <v>1846</v>
      </c>
      <c r="J276" s="394">
        <f t="shared" si="111"/>
        <v>2030</v>
      </c>
      <c r="K276" s="394">
        <f t="shared" si="111"/>
        <v>2140</v>
      </c>
      <c r="L276" s="394">
        <f t="shared" si="111"/>
        <v>2337</v>
      </c>
      <c r="M276" s="394">
        <f t="shared" si="111"/>
        <v>2556</v>
      </c>
      <c r="N276" s="394">
        <f t="shared" si="111"/>
        <v>2708</v>
      </c>
      <c r="O276" s="394">
        <f t="shared" si="111"/>
        <v>2843</v>
      </c>
      <c r="P276" s="394">
        <f t="shared" si="111"/>
        <v>3079</v>
      </c>
      <c r="Q276" s="394">
        <f t="shared" si="111"/>
        <v>3242</v>
      </c>
      <c r="R276" s="394">
        <f t="shared" si="111"/>
        <v>3366</v>
      </c>
      <c r="S276" s="394">
        <f t="shared" si="111"/>
        <v>3479</v>
      </c>
      <c r="T276" s="394">
        <f t="shared" si="111"/>
        <v>3779</v>
      </c>
      <c r="U276" s="394">
        <f t="shared" si="111"/>
        <v>3482</v>
      </c>
      <c r="V276" s="394">
        <f t="shared" si="111"/>
        <v>3774</v>
      </c>
      <c r="W276" s="394">
        <f t="shared" si="111"/>
        <v>3903</v>
      </c>
      <c r="X276" s="394">
        <f t="shared" si="111"/>
        <v>4112</v>
      </c>
      <c r="Y276" s="394">
        <f t="shared" si="111"/>
        <v>4341</v>
      </c>
      <c r="Z276" s="394">
        <f t="shared" si="111"/>
        <v>4603</v>
      </c>
      <c r="AA276" s="394">
        <f t="shared" si="111"/>
        <v>4635</v>
      </c>
      <c r="AB276" s="394">
        <f t="shared" si="111"/>
        <v>4698</v>
      </c>
      <c r="AC276" s="394">
        <f t="shared" si="111"/>
        <v>4772</v>
      </c>
      <c r="AD276" s="394">
        <f t="shared" si="111"/>
        <v>5027</v>
      </c>
      <c r="AE276" s="394">
        <f t="shared" si="111"/>
        <v>5001</v>
      </c>
      <c r="AF276" s="394">
        <f t="shared" si="111"/>
        <v>5359</v>
      </c>
      <c r="AG276" s="394">
        <f t="shared" si="111"/>
        <v>5466</v>
      </c>
      <c r="AH276" s="394">
        <f t="shared" si="111"/>
        <v>5716</v>
      </c>
      <c r="AI276" s="394">
        <f t="shared" si="111"/>
        <v>6202</v>
      </c>
      <c r="AJ276" s="394">
        <f t="shared" si="111"/>
        <v>6156</v>
      </c>
      <c r="AK276" s="394">
        <f t="shared" si="111"/>
        <v>6095</v>
      </c>
      <c r="AL276" s="394">
        <f t="shared" si="111"/>
        <v>6378</v>
      </c>
      <c r="AM276" s="394">
        <f t="shared" si="111"/>
        <v>6665</v>
      </c>
      <c r="AN276" s="394">
        <f t="shared" si="111"/>
        <v>6662</v>
      </c>
      <c r="AO276" s="394">
        <f t="shared" si="111"/>
        <v>6621</v>
      </c>
      <c r="AP276" s="394">
        <f t="shared" si="111"/>
        <v>6875</v>
      </c>
      <c r="AQ276" s="394">
        <f t="shared" si="111"/>
        <v>7168</v>
      </c>
      <c r="AR276" s="394">
        <f t="shared" si="111"/>
        <v>7533</v>
      </c>
      <c r="AS276" s="394">
        <f t="shared" si="111"/>
        <v>7441</v>
      </c>
      <c r="AT276" s="394">
        <f t="shared" si="111"/>
        <v>7628</v>
      </c>
      <c r="AU276" s="394">
        <f t="shared" si="111"/>
        <v>7782</v>
      </c>
      <c r="AV276" s="394">
        <f t="shared" si="111"/>
        <v>8008</v>
      </c>
      <c r="AW276" s="394">
        <f t="shared" si="111"/>
        <v>8051</v>
      </c>
      <c r="AX276" s="394">
        <f t="shared" si="111"/>
        <v>7888</v>
      </c>
      <c r="AY276" s="394">
        <f t="shared" si="111"/>
        <v>9714.6029559308627</v>
      </c>
      <c r="AZ276" s="394">
        <f t="shared" si="111"/>
        <v>10050.144680727797</v>
      </c>
      <c r="BA276" s="394">
        <f t="shared" si="111"/>
        <v>9930.1868117542072</v>
      </c>
      <c r="BB276" s="394">
        <f t="shared" si="111"/>
        <v>9930.5018789840142</v>
      </c>
      <c r="BC276" s="394">
        <f t="shared" si="111"/>
        <v>10080.715508235111</v>
      </c>
      <c r="BD276" s="394">
        <f t="shared" si="111"/>
        <v>9730.3592808735903</v>
      </c>
      <c r="BE276" s="394">
        <f>BE149</f>
        <v>9853.2579749970355</v>
      </c>
      <c r="BF276" s="394">
        <f>BF149</f>
        <v>9596.7604116546954</v>
      </c>
      <c r="BG276" s="394">
        <f>BG149</f>
        <v>9592.2706001603619</v>
      </c>
      <c r="BH276" s="394">
        <f>BH149</f>
        <v>9615.5757245279747</v>
      </c>
      <c r="BI276" s="394"/>
      <c r="BJ276" s="394">
        <f>BJ149</f>
        <v>0</v>
      </c>
      <c r="CQ276" s="212"/>
      <c r="CR276" s="269" t="s">
        <v>504</v>
      </c>
      <c r="CS276" s="270">
        <v>1030.2185784531225</v>
      </c>
      <c r="CT276" s="270">
        <v>88.19671741848309</v>
      </c>
      <c r="CU276" s="270">
        <v>135.03799708601923</v>
      </c>
      <c r="CV276" s="270">
        <v>533.04481204125977</v>
      </c>
      <c r="CW276" s="270">
        <v>0</v>
      </c>
      <c r="CX276" s="270">
        <v>0</v>
      </c>
      <c r="CY276" s="270">
        <v>1786.4981049988846</v>
      </c>
    </row>
    <row r="277" spans="1:103" ht="13.5" thickBot="1" x14ac:dyDescent="0.25">
      <c r="A277" s="16"/>
      <c r="D277" s="16"/>
      <c r="CQ277" s="212"/>
      <c r="CR277" s="287" t="s">
        <v>469</v>
      </c>
      <c r="CS277" s="288">
        <v>6851.5035821999609</v>
      </c>
      <c r="CT277" s="288">
        <v>654.33178370987844</v>
      </c>
      <c r="CU277" s="288">
        <v>1434.9510242507015</v>
      </c>
      <c r="CV277" s="288">
        <v>3802.7173267150733</v>
      </c>
      <c r="CW277" s="288">
        <v>769.35151848667238</v>
      </c>
      <c r="CX277" s="288">
        <v>505.99905871027022</v>
      </c>
      <c r="CY277" s="288">
        <v>14018.854294072557</v>
      </c>
    </row>
    <row r="278" spans="1:103" s="15" customFormat="1" ht="13.5" thickBot="1" x14ac:dyDescent="0.25">
      <c r="C278" s="396" t="s">
        <v>440</v>
      </c>
      <c r="D278" s="397" t="str">
        <f>D150</f>
        <v xml:space="preserve">Electricity - other (eg agriculture) use </v>
      </c>
      <c r="E278" s="197"/>
      <c r="G278" s="15">
        <v>1960</v>
      </c>
      <c r="H278" s="15">
        <v>1961</v>
      </c>
      <c r="I278" s="15">
        <v>1962</v>
      </c>
      <c r="J278" s="15">
        <v>1963</v>
      </c>
      <c r="K278" s="15">
        <v>1964</v>
      </c>
      <c r="L278" s="15">
        <v>1965</v>
      </c>
      <c r="M278" s="15">
        <v>1966</v>
      </c>
      <c r="N278" s="15">
        <v>1967</v>
      </c>
      <c r="O278" s="15">
        <v>1968</v>
      </c>
      <c r="P278" s="15">
        <v>1969</v>
      </c>
      <c r="Q278" s="15">
        <v>1970</v>
      </c>
      <c r="R278" s="15">
        <v>1971</v>
      </c>
      <c r="S278" s="15">
        <v>1972</v>
      </c>
      <c r="T278" s="15">
        <v>1973</v>
      </c>
      <c r="U278" s="15">
        <v>1974</v>
      </c>
      <c r="V278" s="15">
        <v>1975</v>
      </c>
      <c r="W278" s="15">
        <v>1976</v>
      </c>
      <c r="X278" s="15">
        <v>1977</v>
      </c>
      <c r="Y278" s="15">
        <v>1978</v>
      </c>
      <c r="Z278" s="15">
        <v>1979</v>
      </c>
      <c r="AA278" s="15">
        <v>1980</v>
      </c>
      <c r="AB278" s="15">
        <v>1981</v>
      </c>
      <c r="AC278" s="15">
        <v>1982</v>
      </c>
      <c r="AD278" s="15">
        <v>1983</v>
      </c>
      <c r="AE278" s="15">
        <v>1984</v>
      </c>
      <c r="AF278" s="15">
        <v>1985</v>
      </c>
      <c r="AG278" s="15">
        <v>1986</v>
      </c>
      <c r="AH278" s="15">
        <v>1987</v>
      </c>
      <c r="AI278" s="15">
        <v>1988</v>
      </c>
      <c r="AJ278" s="15">
        <v>1989</v>
      </c>
      <c r="AK278" s="15">
        <v>1990</v>
      </c>
      <c r="AL278" s="15">
        <v>1991</v>
      </c>
      <c r="AM278" s="15">
        <v>1992</v>
      </c>
      <c r="AN278" s="15">
        <v>1993</v>
      </c>
      <c r="AO278" s="15">
        <v>1994</v>
      </c>
      <c r="AP278" s="15">
        <v>1995</v>
      </c>
      <c r="AQ278" s="15">
        <v>1996</v>
      </c>
      <c r="AR278" s="15">
        <v>1997</v>
      </c>
      <c r="AS278" s="15">
        <v>1998</v>
      </c>
      <c r="AT278" s="15">
        <v>1999</v>
      </c>
      <c r="AU278" s="15">
        <v>2000</v>
      </c>
      <c r="AV278" s="15">
        <v>2001</v>
      </c>
      <c r="AW278" s="15">
        <v>2002</v>
      </c>
      <c r="AX278" s="15">
        <v>2003</v>
      </c>
      <c r="AY278" s="15">
        <v>2004</v>
      </c>
      <c r="AZ278" s="15">
        <v>2005</v>
      </c>
      <c r="BA278" s="15">
        <v>2006</v>
      </c>
      <c r="BB278" s="15">
        <v>2007</v>
      </c>
      <c r="BC278" s="15">
        <v>2008</v>
      </c>
      <c r="BD278" s="15">
        <v>2009</v>
      </c>
      <c r="BE278" s="15">
        <v>2010</v>
      </c>
      <c r="BF278" s="15">
        <v>2011</v>
      </c>
      <c r="BG278" s="15">
        <v>2012</v>
      </c>
      <c r="BH278" s="15">
        <v>2013</v>
      </c>
      <c r="BJ278" s="15">
        <v>2015</v>
      </c>
      <c r="BK278" s="10"/>
      <c r="CQ278" s="212"/>
      <c r="CR278" s="269" t="s">
        <v>505</v>
      </c>
      <c r="CS278" s="270">
        <v>0</v>
      </c>
      <c r="CT278" s="270">
        <v>0</v>
      </c>
      <c r="CU278" s="270">
        <v>0</v>
      </c>
      <c r="CV278" s="270">
        <v>2876.8255631953066</v>
      </c>
      <c r="CW278" s="270">
        <v>0</v>
      </c>
      <c r="CX278" s="270">
        <v>0</v>
      </c>
      <c r="CY278" s="303">
        <v>2876.8255631953066</v>
      </c>
    </row>
    <row r="279" spans="1:103" s="155" customFormat="1" ht="15.75" x14ac:dyDescent="0.25">
      <c r="C279" s="301" t="s">
        <v>440</v>
      </c>
      <c r="D279" s="16" t="s">
        <v>459</v>
      </c>
      <c r="E279" s="314">
        <v>0.75</v>
      </c>
      <c r="F279" s="301" t="s">
        <v>251</v>
      </c>
      <c r="G279" s="423">
        <f>G288*0.75</f>
        <v>135.75</v>
      </c>
      <c r="H279" s="423">
        <f>H288*0.75</f>
        <v>147.75</v>
      </c>
      <c r="I279" s="423">
        <f t="shared" ref="I279:BD279" si="112">I288*0.75</f>
        <v>167.25</v>
      </c>
      <c r="J279" s="423">
        <f t="shared" si="112"/>
        <v>186</v>
      </c>
      <c r="K279" s="423">
        <f t="shared" si="112"/>
        <v>182.25</v>
      </c>
      <c r="L279" s="423">
        <f t="shared" si="112"/>
        <v>200.25</v>
      </c>
      <c r="M279" s="423">
        <f t="shared" si="112"/>
        <v>204</v>
      </c>
      <c r="N279" s="423">
        <f t="shared" si="112"/>
        <v>207</v>
      </c>
      <c r="O279" s="423">
        <f t="shared" si="112"/>
        <v>222.75</v>
      </c>
      <c r="P279" s="423">
        <f t="shared" si="112"/>
        <v>231.75</v>
      </c>
      <c r="Q279" s="423">
        <f t="shared" si="112"/>
        <v>234</v>
      </c>
      <c r="R279" s="423">
        <f t="shared" si="112"/>
        <v>240</v>
      </c>
      <c r="S279" s="423">
        <f t="shared" si="112"/>
        <v>247.5</v>
      </c>
      <c r="T279" s="423">
        <f t="shared" si="112"/>
        <v>255</v>
      </c>
      <c r="U279" s="423">
        <f t="shared" si="112"/>
        <v>254.25</v>
      </c>
      <c r="V279" s="423">
        <f t="shared" si="112"/>
        <v>235.5</v>
      </c>
      <c r="W279" s="423">
        <f t="shared" si="112"/>
        <v>234</v>
      </c>
      <c r="X279" s="423">
        <f t="shared" si="112"/>
        <v>255.75</v>
      </c>
      <c r="Y279" s="423">
        <f t="shared" si="112"/>
        <v>259.5</v>
      </c>
      <c r="Z279" s="423">
        <f t="shared" si="112"/>
        <v>265.5</v>
      </c>
      <c r="AA279" s="423">
        <f t="shared" si="112"/>
        <v>258</v>
      </c>
      <c r="AB279" s="423">
        <f t="shared" si="112"/>
        <v>243.75</v>
      </c>
      <c r="AC279" s="423">
        <f t="shared" si="112"/>
        <v>247.5</v>
      </c>
      <c r="AD279" s="423">
        <f t="shared" si="112"/>
        <v>240.75</v>
      </c>
      <c r="AE279" s="423">
        <f t="shared" si="112"/>
        <v>240.75</v>
      </c>
      <c r="AF279" s="423">
        <f t="shared" si="112"/>
        <v>261</v>
      </c>
      <c r="AG279" s="423">
        <f t="shared" si="112"/>
        <v>258.75</v>
      </c>
      <c r="AH279" s="423">
        <f t="shared" si="112"/>
        <v>264.75</v>
      </c>
      <c r="AI279" s="423">
        <f t="shared" si="112"/>
        <v>264</v>
      </c>
      <c r="AJ279" s="423">
        <f t="shared" si="112"/>
        <v>255.75</v>
      </c>
      <c r="AK279" s="423">
        <f t="shared" si="112"/>
        <v>248.25</v>
      </c>
      <c r="AL279" s="423">
        <f t="shared" si="112"/>
        <v>254.25</v>
      </c>
      <c r="AM279" s="423">
        <f t="shared" si="112"/>
        <v>248.25</v>
      </c>
      <c r="AN279" s="423">
        <f t="shared" si="112"/>
        <v>252.75</v>
      </c>
      <c r="AO279" s="423">
        <f t="shared" si="112"/>
        <v>246.75</v>
      </c>
      <c r="AP279" s="423">
        <f t="shared" si="112"/>
        <v>244.5</v>
      </c>
      <c r="AQ279" s="423">
        <f t="shared" si="112"/>
        <v>246.75</v>
      </c>
      <c r="AR279" s="423">
        <f t="shared" si="112"/>
        <v>246</v>
      </c>
      <c r="AS279" s="423">
        <f t="shared" si="112"/>
        <v>261</v>
      </c>
      <c r="AT279" s="423">
        <f t="shared" si="112"/>
        <v>269.25</v>
      </c>
      <c r="AU279" s="423">
        <f t="shared" si="112"/>
        <v>281.25</v>
      </c>
      <c r="AV279" s="423">
        <f t="shared" si="112"/>
        <v>264.75</v>
      </c>
      <c r="AW279" s="423">
        <f t="shared" si="112"/>
        <v>267</v>
      </c>
      <c r="AX279" s="423">
        <f t="shared" si="112"/>
        <v>258</v>
      </c>
      <c r="AY279" s="423">
        <f t="shared" si="112"/>
        <v>261</v>
      </c>
      <c r="AZ279" s="423">
        <f t="shared" si="112"/>
        <v>258</v>
      </c>
      <c r="BA279" s="423">
        <f t="shared" si="112"/>
        <v>258.75</v>
      </c>
      <c r="BB279" s="423">
        <f t="shared" si="112"/>
        <v>261.75</v>
      </c>
      <c r="BC279" s="423">
        <f t="shared" si="112"/>
        <v>262.5</v>
      </c>
      <c r="BD279" s="423">
        <f t="shared" si="112"/>
        <v>245.25</v>
      </c>
      <c r="BE279" s="423">
        <f>BE288*0.75</f>
        <v>259.87049999999999</v>
      </c>
      <c r="BF279" s="423">
        <f>BF288*0.75</f>
        <v>254.64600000000002</v>
      </c>
      <c r="BG279" s="423">
        <f>BG288*0.75</f>
        <v>249.67950000000002</v>
      </c>
      <c r="BH279" s="423">
        <f>BH288*0.75</f>
        <v>249.87299999999999</v>
      </c>
      <c r="BI279" s="423"/>
      <c r="BJ279" s="423">
        <f>BJ288*0.75</f>
        <v>0</v>
      </c>
      <c r="BK279" s="10"/>
      <c r="CQ279" s="212"/>
      <c r="CR279" s="269" t="s">
        <v>506</v>
      </c>
      <c r="CS279" s="270">
        <v>0</v>
      </c>
      <c r="CT279" s="270">
        <v>0</v>
      </c>
      <c r="CU279" s="270">
        <v>0</v>
      </c>
      <c r="CV279" s="270">
        <v>810.06638469119605</v>
      </c>
      <c r="CW279" s="270">
        <v>0</v>
      </c>
      <c r="CX279" s="270">
        <v>0</v>
      </c>
      <c r="CY279" s="303">
        <v>810.06638469119605</v>
      </c>
    </row>
    <row r="280" spans="1:103" s="155" customFormat="1" ht="15.75" x14ac:dyDescent="0.25">
      <c r="C280" s="301" t="s">
        <v>440</v>
      </c>
      <c r="D280" s="16" t="s">
        <v>464</v>
      </c>
      <c r="F280" s="301" t="s">
        <v>251</v>
      </c>
      <c r="G280" s="423">
        <v>0</v>
      </c>
      <c r="H280" s="423">
        <v>0</v>
      </c>
      <c r="I280" s="423">
        <v>0</v>
      </c>
      <c r="J280" s="423">
        <v>0</v>
      </c>
      <c r="K280" s="423">
        <v>0</v>
      </c>
      <c r="L280" s="423">
        <v>0</v>
      </c>
      <c r="M280" s="423">
        <v>0</v>
      </c>
      <c r="N280" s="423">
        <v>0</v>
      </c>
      <c r="O280" s="423">
        <v>0</v>
      </c>
      <c r="P280" s="423">
        <v>0</v>
      </c>
      <c r="Q280" s="423">
        <v>0</v>
      </c>
      <c r="R280" s="423">
        <v>0</v>
      </c>
      <c r="S280" s="423">
        <v>0</v>
      </c>
      <c r="T280" s="423">
        <v>0</v>
      </c>
      <c r="U280" s="423">
        <v>0</v>
      </c>
      <c r="V280" s="423">
        <v>0</v>
      </c>
      <c r="W280" s="423">
        <v>0</v>
      </c>
      <c r="X280" s="423">
        <v>0</v>
      </c>
      <c r="Y280" s="423">
        <v>0</v>
      </c>
      <c r="Z280" s="423">
        <v>0</v>
      </c>
      <c r="AA280" s="423">
        <v>0</v>
      </c>
      <c r="AB280" s="423">
        <v>0</v>
      </c>
      <c r="AC280" s="423">
        <v>0</v>
      </c>
      <c r="AD280" s="423">
        <v>0</v>
      </c>
      <c r="AE280" s="423">
        <v>0</v>
      </c>
      <c r="AF280" s="423">
        <v>0</v>
      </c>
      <c r="AG280" s="423">
        <v>0</v>
      </c>
      <c r="AH280" s="423">
        <v>0</v>
      </c>
      <c r="AI280" s="423">
        <v>0</v>
      </c>
      <c r="AJ280" s="423">
        <v>0</v>
      </c>
      <c r="AK280" s="423">
        <v>0</v>
      </c>
      <c r="AL280" s="423">
        <v>0</v>
      </c>
      <c r="AM280" s="423">
        <v>0</v>
      </c>
      <c r="AN280" s="423">
        <v>0</v>
      </c>
      <c r="AO280" s="423">
        <v>0</v>
      </c>
      <c r="AP280" s="423">
        <v>0</v>
      </c>
      <c r="AQ280" s="423">
        <v>0</v>
      </c>
      <c r="AR280" s="423">
        <v>0</v>
      </c>
      <c r="AS280" s="423">
        <v>0</v>
      </c>
      <c r="AT280" s="423">
        <v>0</v>
      </c>
      <c r="AU280" s="423">
        <v>0</v>
      </c>
      <c r="AV280" s="423">
        <v>0</v>
      </c>
      <c r="AW280" s="423">
        <v>0</v>
      </c>
      <c r="AX280" s="423">
        <v>0</v>
      </c>
      <c r="AY280" s="423">
        <v>0</v>
      </c>
      <c r="AZ280" s="423">
        <v>0</v>
      </c>
      <c r="BA280" s="423">
        <v>0</v>
      </c>
      <c r="BB280" s="423">
        <v>0</v>
      </c>
      <c r="BC280" s="423">
        <v>0</v>
      </c>
      <c r="BD280" s="423">
        <v>0</v>
      </c>
      <c r="BE280" s="423">
        <v>0</v>
      </c>
      <c r="BF280" s="423">
        <v>0</v>
      </c>
      <c r="BG280" s="423">
        <v>0</v>
      </c>
      <c r="BH280" s="423">
        <v>0</v>
      </c>
      <c r="BI280" s="423"/>
      <c r="BJ280" s="423">
        <v>0</v>
      </c>
      <c r="BK280" s="10"/>
      <c r="CQ280" s="212"/>
      <c r="CR280" s="269" t="s">
        <v>495</v>
      </c>
      <c r="CS280" s="270">
        <v>0</v>
      </c>
      <c r="CT280" s="270">
        <v>0</v>
      </c>
      <c r="CU280" s="270">
        <v>0</v>
      </c>
      <c r="CV280" s="270">
        <v>248.56138814801966</v>
      </c>
      <c r="CW280" s="270">
        <v>0</v>
      </c>
      <c r="CX280" s="270">
        <v>0</v>
      </c>
      <c r="CY280" s="303">
        <v>248.56138814801966</v>
      </c>
    </row>
    <row r="281" spans="1:103" s="155" customFormat="1" ht="15.75" x14ac:dyDescent="0.25">
      <c r="C281" s="301" t="s">
        <v>440</v>
      </c>
      <c r="D281" s="16" t="s">
        <v>467</v>
      </c>
      <c r="E281" s="155">
        <v>0.1</v>
      </c>
      <c r="F281" s="301" t="s">
        <v>251</v>
      </c>
      <c r="G281" s="423">
        <f>G288*0.1</f>
        <v>18.100000000000001</v>
      </c>
      <c r="H281" s="423">
        <f>H288*0.1</f>
        <v>19.700000000000003</v>
      </c>
      <c r="I281" s="423">
        <f t="shared" ref="I281:BD281" si="113">I288*0.1</f>
        <v>22.3</v>
      </c>
      <c r="J281" s="423">
        <f t="shared" si="113"/>
        <v>24.8</v>
      </c>
      <c r="K281" s="423">
        <f t="shared" si="113"/>
        <v>24.3</v>
      </c>
      <c r="L281" s="423">
        <f t="shared" si="113"/>
        <v>26.700000000000003</v>
      </c>
      <c r="M281" s="423">
        <f t="shared" si="113"/>
        <v>27.200000000000003</v>
      </c>
      <c r="N281" s="423">
        <f t="shared" si="113"/>
        <v>27.6</v>
      </c>
      <c r="O281" s="423">
        <f t="shared" si="113"/>
        <v>29.700000000000003</v>
      </c>
      <c r="P281" s="423">
        <f t="shared" si="113"/>
        <v>30.900000000000002</v>
      </c>
      <c r="Q281" s="423">
        <f t="shared" si="113"/>
        <v>31.200000000000003</v>
      </c>
      <c r="R281" s="423">
        <f t="shared" si="113"/>
        <v>32</v>
      </c>
      <c r="S281" s="423">
        <f t="shared" si="113"/>
        <v>33</v>
      </c>
      <c r="T281" s="423">
        <f t="shared" si="113"/>
        <v>34</v>
      </c>
      <c r="U281" s="423">
        <f t="shared" si="113"/>
        <v>33.9</v>
      </c>
      <c r="V281" s="423">
        <f t="shared" si="113"/>
        <v>31.400000000000002</v>
      </c>
      <c r="W281" s="423">
        <f t="shared" si="113"/>
        <v>31.200000000000003</v>
      </c>
      <c r="X281" s="423">
        <f t="shared" si="113"/>
        <v>34.1</v>
      </c>
      <c r="Y281" s="423">
        <f t="shared" si="113"/>
        <v>34.6</v>
      </c>
      <c r="Z281" s="423">
        <f t="shared" si="113"/>
        <v>35.4</v>
      </c>
      <c r="AA281" s="423">
        <f t="shared" si="113"/>
        <v>34.4</v>
      </c>
      <c r="AB281" s="423">
        <f t="shared" si="113"/>
        <v>32.5</v>
      </c>
      <c r="AC281" s="423">
        <f t="shared" si="113"/>
        <v>33</v>
      </c>
      <c r="AD281" s="423">
        <f t="shared" si="113"/>
        <v>32.1</v>
      </c>
      <c r="AE281" s="423">
        <f t="shared" si="113"/>
        <v>32.1</v>
      </c>
      <c r="AF281" s="423">
        <f t="shared" si="113"/>
        <v>34.800000000000004</v>
      </c>
      <c r="AG281" s="423">
        <f t="shared" si="113"/>
        <v>34.5</v>
      </c>
      <c r="AH281" s="423">
        <f t="shared" si="113"/>
        <v>35.300000000000004</v>
      </c>
      <c r="AI281" s="423">
        <f t="shared" si="113"/>
        <v>35.200000000000003</v>
      </c>
      <c r="AJ281" s="423">
        <f t="shared" si="113"/>
        <v>34.1</v>
      </c>
      <c r="AK281" s="423">
        <f t="shared" si="113"/>
        <v>33.1</v>
      </c>
      <c r="AL281" s="423">
        <f t="shared" si="113"/>
        <v>33.9</v>
      </c>
      <c r="AM281" s="423">
        <f t="shared" si="113"/>
        <v>33.1</v>
      </c>
      <c r="AN281" s="423">
        <f t="shared" si="113"/>
        <v>33.700000000000003</v>
      </c>
      <c r="AO281" s="423">
        <f t="shared" si="113"/>
        <v>32.9</v>
      </c>
      <c r="AP281" s="423">
        <f t="shared" si="113"/>
        <v>32.6</v>
      </c>
      <c r="AQ281" s="423">
        <f t="shared" si="113"/>
        <v>32.9</v>
      </c>
      <c r="AR281" s="423">
        <f t="shared" si="113"/>
        <v>32.800000000000004</v>
      </c>
      <c r="AS281" s="423">
        <f t="shared" si="113"/>
        <v>34.800000000000004</v>
      </c>
      <c r="AT281" s="423">
        <f t="shared" si="113"/>
        <v>35.9</v>
      </c>
      <c r="AU281" s="423">
        <f t="shared" si="113"/>
        <v>37.5</v>
      </c>
      <c r="AV281" s="423">
        <f t="shared" si="113"/>
        <v>35.300000000000004</v>
      </c>
      <c r="AW281" s="423">
        <f t="shared" si="113"/>
        <v>35.6</v>
      </c>
      <c r="AX281" s="423">
        <f t="shared" si="113"/>
        <v>34.4</v>
      </c>
      <c r="AY281" s="423">
        <f t="shared" si="113"/>
        <v>34.800000000000004</v>
      </c>
      <c r="AZ281" s="423">
        <f t="shared" si="113"/>
        <v>34.4</v>
      </c>
      <c r="BA281" s="423">
        <f t="shared" si="113"/>
        <v>34.5</v>
      </c>
      <c r="BB281" s="423">
        <f t="shared" si="113"/>
        <v>34.9</v>
      </c>
      <c r="BC281" s="423">
        <f t="shared" si="113"/>
        <v>35</v>
      </c>
      <c r="BD281" s="423">
        <f t="shared" si="113"/>
        <v>32.700000000000003</v>
      </c>
      <c r="BE281" s="423">
        <f>BE288*0.1</f>
        <v>34.649400000000007</v>
      </c>
      <c r="BF281" s="423">
        <f>BF288*0.1</f>
        <v>33.952800000000003</v>
      </c>
      <c r="BG281" s="423">
        <f>BG288*0.1</f>
        <v>33.290600000000005</v>
      </c>
      <c r="BH281" s="423">
        <f>BH288*0.1</f>
        <v>33.316400000000002</v>
      </c>
      <c r="BI281" s="423"/>
      <c r="BJ281" s="423">
        <f>BJ288*0.1</f>
        <v>0</v>
      </c>
      <c r="BK281" s="10"/>
      <c r="CQ281" s="212"/>
      <c r="CR281" s="269" t="s">
        <v>508</v>
      </c>
      <c r="CS281" s="270">
        <v>0</v>
      </c>
      <c r="CT281" s="270">
        <v>0</v>
      </c>
      <c r="CU281" s="270">
        <v>0</v>
      </c>
      <c r="CV281" s="270">
        <v>492.58606381557871</v>
      </c>
      <c r="CW281" s="270">
        <v>0</v>
      </c>
      <c r="CX281" s="270">
        <v>0</v>
      </c>
      <c r="CY281" s="303">
        <v>492.58606381557871</v>
      </c>
    </row>
    <row r="282" spans="1:103" s="155" customFormat="1" ht="15.75" x14ac:dyDescent="0.25">
      <c r="C282" s="301" t="s">
        <v>440</v>
      </c>
      <c r="D282" s="16" t="s">
        <v>470</v>
      </c>
      <c r="E282" s="405"/>
      <c r="F282" s="301" t="s">
        <v>251</v>
      </c>
      <c r="G282" s="423">
        <v>0</v>
      </c>
      <c r="H282" s="423">
        <v>0</v>
      </c>
      <c r="I282" s="423">
        <v>0</v>
      </c>
      <c r="J282" s="423">
        <v>0</v>
      </c>
      <c r="K282" s="423">
        <v>0</v>
      </c>
      <c r="L282" s="423">
        <v>0</v>
      </c>
      <c r="M282" s="423">
        <v>0</v>
      </c>
      <c r="N282" s="423">
        <v>0</v>
      </c>
      <c r="O282" s="423">
        <v>0</v>
      </c>
      <c r="P282" s="423">
        <v>0</v>
      </c>
      <c r="Q282" s="423">
        <v>0</v>
      </c>
      <c r="R282" s="423">
        <v>0</v>
      </c>
      <c r="S282" s="423">
        <v>0</v>
      </c>
      <c r="T282" s="423">
        <v>0</v>
      </c>
      <c r="U282" s="423">
        <v>0</v>
      </c>
      <c r="V282" s="423">
        <v>0</v>
      </c>
      <c r="W282" s="423">
        <v>0</v>
      </c>
      <c r="X282" s="423">
        <v>0</v>
      </c>
      <c r="Y282" s="423">
        <v>0</v>
      </c>
      <c r="Z282" s="423">
        <v>0</v>
      </c>
      <c r="AA282" s="423">
        <v>0</v>
      </c>
      <c r="AB282" s="423">
        <v>0</v>
      </c>
      <c r="AC282" s="423">
        <v>0</v>
      </c>
      <c r="AD282" s="423">
        <v>0</v>
      </c>
      <c r="AE282" s="423">
        <v>0</v>
      </c>
      <c r="AF282" s="423">
        <v>0</v>
      </c>
      <c r="AG282" s="423">
        <v>0</v>
      </c>
      <c r="AH282" s="423">
        <v>0</v>
      </c>
      <c r="AI282" s="423">
        <v>0</v>
      </c>
      <c r="AJ282" s="423">
        <v>0</v>
      </c>
      <c r="AK282" s="423">
        <v>0</v>
      </c>
      <c r="AL282" s="423">
        <v>0</v>
      </c>
      <c r="AM282" s="423">
        <v>0</v>
      </c>
      <c r="AN282" s="423">
        <v>0</v>
      </c>
      <c r="AO282" s="423">
        <v>0</v>
      </c>
      <c r="AP282" s="423">
        <v>0</v>
      </c>
      <c r="AQ282" s="423">
        <v>0</v>
      </c>
      <c r="AR282" s="423">
        <v>0</v>
      </c>
      <c r="AS282" s="423">
        <v>0</v>
      </c>
      <c r="AT282" s="423">
        <v>0</v>
      </c>
      <c r="AU282" s="423">
        <v>0</v>
      </c>
      <c r="AV282" s="423">
        <v>0</v>
      </c>
      <c r="AW282" s="423">
        <v>0</v>
      </c>
      <c r="AX282" s="423">
        <v>0</v>
      </c>
      <c r="AY282" s="423">
        <v>0</v>
      </c>
      <c r="AZ282" s="423">
        <v>0</v>
      </c>
      <c r="BA282" s="423">
        <v>0</v>
      </c>
      <c r="BB282" s="423">
        <v>0</v>
      </c>
      <c r="BC282" s="423">
        <v>0</v>
      </c>
      <c r="BD282" s="423">
        <v>0</v>
      </c>
      <c r="BE282" s="423">
        <v>0</v>
      </c>
      <c r="BF282" s="423">
        <v>0</v>
      </c>
      <c r="BG282" s="423">
        <v>0</v>
      </c>
      <c r="BH282" s="423">
        <v>0</v>
      </c>
      <c r="BI282" s="423"/>
      <c r="BJ282" s="423">
        <v>0</v>
      </c>
      <c r="BK282" s="10"/>
      <c r="CQ282" s="212"/>
      <c r="CR282" s="269" t="s">
        <v>497</v>
      </c>
      <c r="CS282" s="270">
        <v>906.40825142642416</v>
      </c>
      <c r="CT282" s="270">
        <v>84.67424090078238</v>
      </c>
      <c r="CU282" s="270">
        <v>157.83832909074789</v>
      </c>
      <c r="CV282" s="270">
        <v>438.34495652933111</v>
      </c>
      <c r="CW282" s="270">
        <v>0</v>
      </c>
      <c r="CX282" s="270">
        <v>0</v>
      </c>
      <c r="CY282" s="303">
        <v>1587.2657779472854</v>
      </c>
    </row>
    <row r="283" spans="1:103" s="155" customFormat="1" ht="16.5" thickBot="1" x14ac:dyDescent="0.3">
      <c r="C283" s="301" t="s">
        <v>440</v>
      </c>
      <c r="D283" s="16" t="s">
        <v>472</v>
      </c>
      <c r="E283" s="405"/>
      <c r="F283" s="301" t="s">
        <v>251</v>
      </c>
      <c r="G283" s="423">
        <v>0</v>
      </c>
      <c r="H283" s="423">
        <v>0</v>
      </c>
      <c r="I283" s="423">
        <v>0</v>
      </c>
      <c r="J283" s="423">
        <v>0</v>
      </c>
      <c r="K283" s="423">
        <v>0</v>
      </c>
      <c r="L283" s="423">
        <v>0</v>
      </c>
      <c r="M283" s="423">
        <v>0</v>
      </c>
      <c r="N283" s="423">
        <v>0</v>
      </c>
      <c r="O283" s="423">
        <v>0</v>
      </c>
      <c r="P283" s="423">
        <v>0</v>
      </c>
      <c r="Q283" s="423">
        <v>0</v>
      </c>
      <c r="R283" s="423">
        <v>0</v>
      </c>
      <c r="S283" s="423">
        <v>0</v>
      </c>
      <c r="T283" s="423">
        <v>0</v>
      </c>
      <c r="U283" s="423">
        <v>0</v>
      </c>
      <c r="V283" s="423">
        <v>0</v>
      </c>
      <c r="W283" s="423">
        <v>0</v>
      </c>
      <c r="X283" s="423">
        <v>0</v>
      </c>
      <c r="Y283" s="423">
        <v>0</v>
      </c>
      <c r="Z283" s="423">
        <v>0</v>
      </c>
      <c r="AA283" s="423">
        <v>0</v>
      </c>
      <c r="AB283" s="423">
        <v>0</v>
      </c>
      <c r="AC283" s="423">
        <v>0</v>
      </c>
      <c r="AD283" s="423">
        <v>0</v>
      </c>
      <c r="AE283" s="423">
        <v>0</v>
      </c>
      <c r="AF283" s="423">
        <v>0</v>
      </c>
      <c r="AG283" s="423">
        <v>0</v>
      </c>
      <c r="AH283" s="423">
        <v>0</v>
      </c>
      <c r="AI283" s="423">
        <v>0</v>
      </c>
      <c r="AJ283" s="423">
        <v>0</v>
      </c>
      <c r="AK283" s="423">
        <v>0</v>
      </c>
      <c r="AL283" s="423">
        <v>0</v>
      </c>
      <c r="AM283" s="423">
        <v>0</v>
      </c>
      <c r="AN283" s="423">
        <v>0</v>
      </c>
      <c r="AO283" s="423">
        <v>0</v>
      </c>
      <c r="AP283" s="423">
        <v>0</v>
      </c>
      <c r="AQ283" s="423">
        <v>0</v>
      </c>
      <c r="AR283" s="423">
        <v>0</v>
      </c>
      <c r="AS283" s="423">
        <v>0</v>
      </c>
      <c r="AT283" s="423">
        <v>0</v>
      </c>
      <c r="AU283" s="423">
        <v>0</v>
      </c>
      <c r="AV283" s="423">
        <v>0</v>
      </c>
      <c r="AW283" s="423">
        <v>0</v>
      </c>
      <c r="AX283" s="423">
        <v>0</v>
      </c>
      <c r="AY283" s="423">
        <v>0</v>
      </c>
      <c r="AZ283" s="423">
        <v>0</v>
      </c>
      <c r="BA283" s="423">
        <v>0</v>
      </c>
      <c r="BB283" s="423">
        <v>0</v>
      </c>
      <c r="BC283" s="423">
        <v>0</v>
      </c>
      <c r="BD283" s="423">
        <v>0</v>
      </c>
      <c r="BE283" s="423">
        <v>0</v>
      </c>
      <c r="BF283" s="423">
        <v>0</v>
      </c>
      <c r="BG283" s="423">
        <v>0</v>
      </c>
      <c r="BH283" s="423">
        <v>0</v>
      </c>
      <c r="BI283" s="423"/>
      <c r="BJ283" s="423">
        <v>0</v>
      </c>
      <c r="BK283" s="10"/>
      <c r="CQ283" s="212"/>
      <c r="CR283" s="296" t="s">
        <v>474</v>
      </c>
      <c r="CS283" s="324">
        <v>7757.9118336263855</v>
      </c>
      <c r="CT283" s="324">
        <v>739.0060246106608</v>
      </c>
      <c r="CU283" s="324">
        <v>1592.7893533414494</v>
      </c>
      <c r="CV283" s="324">
        <v>8669.1016830945046</v>
      </c>
      <c r="CW283" s="324">
        <v>769.35151848667238</v>
      </c>
      <c r="CX283" s="324">
        <v>505.99905871027022</v>
      </c>
      <c r="CY283" s="324">
        <v>20034.159471869945</v>
      </c>
    </row>
    <row r="284" spans="1:103" s="155" customFormat="1" ht="16.5" thickTop="1" x14ac:dyDescent="0.25">
      <c r="C284" s="301" t="s">
        <v>440</v>
      </c>
      <c r="D284" s="16" t="s">
        <v>477</v>
      </c>
      <c r="E284" s="405"/>
      <c r="F284" s="301" t="s">
        <v>251</v>
      </c>
      <c r="G284" s="423">
        <v>0</v>
      </c>
      <c r="H284" s="423">
        <v>0</v>
      </c>
      <c r="I284" s="423">
        <v>0</v>
      </c>
      <c r="J284" s="423">
        <v>0</v>
      </c>
      <c r="K284" s="423">
        <v>0</v>
      </c>
      <c r="L284" s="423">
        <v>0</v>
      </c>
      <c r="M284" s="423">
        <v>0</v>
      </c>
      <c r="N284" s="423">
        <v>0</v>
      </c>
      <c r="O284" s="423">
        <v>0</v>
      </c>
      <c r="P284" s="423">
        <v>0</v>
      </c>
      <c r="Q284" s="423">
        <v>0</v>
      </c>
      <c r="R284" s="423">
        <v>0</v>
      </c>
      <c r="S284" s="423">
        <v>0</v>
      </c>
      <c r="T284" s="423">
        <v>0</v>
      </c>
      <c r="U284" s="423">
        <v>0</v>
      </c>
      <c r="V284" s="423">
        <v>0</v>
      </c>
      <c r="W284" s="423">
        <v>0</v>
      </c>
      <c r="X284" s="423">
        <v>0</v>
      </c>
      <c r="Y284" s="423">
        <v>0</v>
      </c>
      <c r="Z284" s="423">
        <v>0</v>
      </c>
      <c r="AA284" s="423">
        <v>0</v>
      </c>
      <c r="AB284" s="423">
        <v>0</v>
      </c>
      <c r="AC284" s="423">
        <v>0</v>
      </c>
      <c r="AD284" s="423">
        <v>0</v>
      </c>
      <c r="AE284" s="423">
        <v>0</v>
      </c>
      <c r="AF284" s="423">
        <v>0</v>
      </c>
      <c r="AG284" s="423">
        <v>0</v>
      </c>
      <c r="AH284" s="423">
        <v>0</v>
      </c>
      <c r="AI284" s="423">
        <v>0</v>
      </c>
      <c r="AJ284" s="423">
        <v>0</v>
      </c>
      <c r="AK284" s="423">
        <v>0</v>
      </c>
      <c r="AL284" s="423">
        <v>0</v>
      </c>
      <c r="AM284" s="423">
        <v>0</v>
      </c>
      <c r="AN284" s="423">
        <v>0</v>
      </c>
      <c r="AO284" s="423">
        <v>0</v>
      </c>
      <c r="AP284" s="423">
        <v>0</v>
      </c>
      <c r="AQ284" s="423">
        <v>0</v>
      </c>
      <c r="AR284" s="423">
        <v>0</v>
      </c>
      <c r="AS284" s="423">
        <v>0</v>
      </c>
      <c r="AT284" s="423">
        <v>0</v>
      </c>
      <c r="AU284" s="423">
        <v>0</v>
      </c>
      <c r="AV284" s="423">
        <v>0</v>
      </c>
      <c r="AW284" s="423">
        <v>0</v>
      </c>
      <c r="AX284" s="423">
        <v>0</v>
      </c>
      <c r="AY284" s="423">
        <v>0</v>
      </c>
      <c r="AZ284" s="423">
        <v>0</v>
      </c>
      <c r="BA284" s="423">
        <v>0</v>
      </c>
      <c r="BB284" s="423">
        <v>0</v>
      </c>
      <c r="BC284" s="423">
        <v>0</v>
      </c>
      <c r="BD284" s="423">
        <v>0</v>
      </c>
      <c r="BE284" s="423">
        <v>0</v>
      </c>
      <c r="BF284" s="423">
        <v>0</v>
      </c>
      <c r="BG284" s="423">
        <v>0</v>
      </c>
      <c r="BH284" s="423">
        <v>0</v>
      </c>
      <c r="BI284" s="423"/>
      <c r="BJ284" s="423">
        <v>0</v>
      </c>
      <c r="BK284" s="10"/>
      <c r="CQ284" s="212"/>
      <c r="CR284" s="212"/>
      <c r="CS284" s="337"/>
      <c r="CT284" s="337"/>
      <c r="CU284" s="337"/>
      <c r="CV284" s="337"/>
      <c r="CW284" s="337"/>
      <c r="CX284" s="337"/>
      <c r="CY284" s="337"/>
    </row>
    <row r="285" spans="1:103" s="155" customFormat="1" ht="16.5" thickBot="1" x14ac:dyDescent="0.3">
      <c r="C285" s="301" t="s">
        <v>440</v>
      </c>
      <c r="D285" s="16" t="s">
        <v>480</v>
      </c>
      <c r="E285" s="405">
        <v>0.15</v>
      </c>
      <c r="F285" s="301" t="s">
        <v>251</v>
      </c>
      <c r="G285" s="423">
        <f>G288*0.15</f>
        <v>27.15</v>
      </c>
      <c r="H285" s="423">
        <f>H288*0.15</f>
        <v>29.549999999999997</v>
      </c>
      <c r="I285" s="423">
        <f t="shared" ref="I285:BD285" si="114">I288*0.15</f>
        <v>33.449999999999996</v>
      </c>
      <c r="J285" s="423">
        <f t="shared" si="114"/>
        <v>37.199999999999996</v>
      </c>
      <c r="K285" s="423">
        <f t="shared" si="114"/>
        <v>36.449999999999996</v>
      </c>
      <c r="L285" s="423">
        <f t="shared" si="114"/>
        <v>40.049999999999997</v>
      </c>
      <c r="M285" s="423">
        <f t="shared" si="114"/>
        <v>40.799999999999997</v>
      </c>
      <c r="N285" s="423">
        <f t="shared" si="114"/>
        <v>41.4</v>
      </c>
      <c r="O285" s="423">
        <f t="shared" si="114"/>
        <v>44.55</v>
      </c>
      <c r="P285" s="423">
        <f t="shared" si="114"/>
        <v>46.35</v>
      </c>
      <c r="Q285" s="423">
        <f t="shared" si="114"/>
        <v>46.8</v>
      </c>
      <c r="R285" s="423">
        <f t="shared" si="114"/>
        <v>48</v>
      </c>
      <c r="S285" s="423">
        <f t="shared" si="114"/>
        <v>49.5</v>
      </c>
      <c r="T285" s="423">
        <f t="shared" si="114"/>
        <v>51</v>
      </c>
      <c r="U285" s="423">
        <f t="shared" si="114"/>
        <v>50.85</v>
      </c>
      <c r="V285" s="423">
        <f t="shared" si="114"/>
        <v>47.1</v>
      </c>
      <c r="W285" s="423">
        <f t="shared" si="114"/>
        <v>46.8</v>
      </c>
      <c r="X285" s="423">
        <f t="shared" si="114"/>
        <v>51.15</v>
      </c>
      <c r="Y285" s="423">
        <f t="shared" si="114"/>
        <v>51.9</v>
      </c>
      <c r="Z285" s="423">
        <f t="shared" si="114"/>
        <v>53.1</v>
      </c>
      <c r="AA285" s="423">
        <f t="shared" si="114"/>
        <v>51.6</v>
      </c>
      <c r="AB285" s="423">
        <f t="shared" si="114"/>
        <v>48.75</v>
      </c>
      <c r="AC285" s="423">
        <f t="shared" si="114"/>
        <v>49.5</v>
      </c>
      <c r="AD285" s="423">
        <f t="shared" si="114"/>
        <v>48.15</v>
      </c>
      <c r="AE285" s="423">
        <f t="shared" si="114"/>
        <v>48.15</v>
      </c>
      <c r="AF285" s="423">
        <f t="shared" si="114"/>
        <v>52.199999999999996</v>
      </c>
      <c r="AG285" s="423">
        <f t="shared" si="114"/>
        <v>51.75</v>
      </c>
      <c r="AH285" s="423">
        <f t="shared" si="114"/>
        <v>52.949999999999996</v>
      </c>
      <c r="AI285" s="423">
        <f t="shared" si="114"/>
        <v>52.8</v>
      </c>
      <c r="AJ285" s="423">
        <f t="shared" si="114"/>
        <v>51.15</v>
      </c>
      <c r="AK285" s="423">
        <f t="shared" si="114"/>
        <v>49.65</v>
      </c>
      <c r="AL285" s="423">
        <f t="shared" si="114"/>
        <v>50.85</v>
      </c>
      <c r="AM285" s="423">
        <f t="shared" si="114"/>
        <v>49.65</v>
      </c>
      <c r="AN285" s="423">
        <f t="shared" si="114"/>
        <v>50.55</v>
      </c>
      <c r="AO285" s="423">
        <f t="shared" si="114"/>
        <v>49.35</v>
      </c>
      <c r="AP285" s="423">
        <f t="shared" si="114"/>
        <v>48.9</v>
      </c>
      <c r="AQ285" s="423">
        <f t="shared" si="114"/>
        <v>49.35</v>
      </c>
      <c r="AR285" s="423">
        <f t="shared" si="114"/>
        <v>49.199999999999996</v>
      </c>
      <c r="AS285" s="423">
        <f t="shared" si="114"/>
        <v>52.199999999999996</v>
      </c>
      <c r="AT285" s="423">
        <f t="shared" si="114"/>
        <v>53.85</v>
      </c>
      <c r="AU285" s="423">
        <f t="shared" si="114"/>
        <v>56.25</v>
      </c>
      <c r="AV285" s="423">
        <f t="shared" si="114"/>
        <v>52.949999999999996</v>
      </c>
      <c r="AW285" s="423">
        <f t="shared" si="114"/>
        <v>53.4</v>
      </c>
      <c r="AX285" s="423">
        <f t="shared" si="114"/>
        <v>51.6</v>
      </c>
      <c r="AY285" s="423">
        <f t="shared" si="114"/>
        <v>52.199999999999996</v>
      </c>
      <c r="AZ285" s="423">
        <f t="shared" si="114"/>
        <v>51.6</v>
      </c>
      <c r="BA285" s="423">
        <f t="shared" si="114"/>
        <v>51.75</v>
      </c>
      <c r="BB285" s="423">
        <f t="shared" si="114"/>
        <v>52.35</v>
      </c>
      <c r="BC285" s="423">
        <f t="shared" si="114"/>
        <v>52.5</v>
      </c>
      <c r="BD285" s="423">
        <f t="shared" si="114"/>
        <v>49.05</v>
      </c>
      <c r="BE285" s="423">
        <f>BE288*0.15</f>
        <v>51.9741</v>
      </c>
      <c r="BF285" s="423">
        <f>BF288*0.15</f>
        <v>50.929200000000002</v>
      </c>
      <c r="BG285" s="423">
        <f>BG288*0.15</f>
        <v>49.935899999999997</v>
      </c>
      <c r="BH285" s="423">
        <f>BH288*0.15</f>
        <v>49.974599999999995</v>
      </c>
      <c r="BI285" s="423"/>
      <c r="BJ285" s="423">
        <f>BJ288*0.15</f>
        <v>0</v>
      </c>
      <c r="BK285" s="10"/>
      <c r="CQ285" s="212" t="s">
        <v>514</v>
      </c>
      <c r="CR285" s="296" t="s">
        <v>515</v>
      </c>
      <c r="CS285" s="340">
        <v>0</v>
      </c>
      <c r="CT285" s="297">
        <v>52992.941083024285</v>
      </c>
      <c r="CU285" s="297">
        <v>11.066478010912933</v>
      </c>
      <c r="CV285" s="297">
        <v>365.71805223470483</v>
      </c>
      <c r="CW285" s="324">
        <v>0</v>
      </c>
      <c r="CX285" s="297">
        <v>1127.5439719999999</v>
      </c>
      <c r="CY285" s="297">
        <v>54497.269585269903</v>
      </c>
    </row>
    <row r="286" spans="1:103" s="155" customFormat="1" ht="16.5" thickTop="1" x14ac:dyDescent="0.25">
      <c r="C286" s="301" t="s">
        <v>440</v>
      </c>
      <c r="D286" s="16" t="s">
        <v>485</v>
      </c>
      <c r="E286" s="405"/>
      <c r="F286" s="301" t="s">
        <v>251</v>
      </c>
      <c r="G286" s="398">
        <v>0</v>
      </c>
      <c r="H286" s="398">
        <v>0</v>
      </c>
      <c r="I286" s="398">
        <v>0</v>
      </c>
      <c r="J286" s="398">
        <v>0</v>
      </c>
      <c r="K286" s="398">
        <v>0</v>
      </c>
      <c r="L286" s="398">
        <v>0</v>
      </c>
      <c r="M286" s="398">
        <v>0</v>
      </c>
      <c r="N286" s="398">
        <v>0</v>
      </c>
      <c r="O286" s="398">
        <v>0</v>
      </c>
      <c r="P286" s="398">
        <v>0</v>
      </c>
      <c r="Q286" s="398">
        <v>0</v>
      </c>
      <c r="R286" s="398">
        <v>0</v>
      </c>
      <c r="S286" s="398">
        <v>0</v>
      </c>
      <c r="T286" s="398">
        <v>0</v>
      </c>
      <c r="U286" s="398">
        <v>0</v>
      </c>
      <c r="V286" s="398">
        <v>0</v>
      </c>
      <c r="W286" s="398">
        <v>0</v>
      </c>
      <c r="X286" s="398">
        <v>0</v>
      </c>
      <c r="Y286" s="398">
        <v>0</v>
      </c>
      <c r="Z286" s="398">
        <v>0</v>
      </c>
      <c r="AA286" s="398">
        <v>0</v>
      </c>
      <c r="AB286" s="398">
        <v>0</v>
      </c>
      <c r="AC286" s="398">
        <v>0</v>
      </c>
      <c r="AD286" s="398">
        <v>0</v>
      </c>
      <c r="AE286" s="398">
        <v>0</v>
      </c>
      <c r="AF286" s="398">
        <v>0</v>
      </c>
      <c r="AG286" s="398">
        <v>0</v>
      </c>
      <c r="AH286" s="398">
        <v>0</v>
      </c>
      <c r="AI286" s="398">
        <v>0</v>
      </c>
      <c r="AJ286" s="398">
        <v>0</v>
      </c>
      <c r="AK286" s="398">
        <v>0</v>
      </c>
      <c r="AL286" s="398">
        <v>0</v>
      </c>
      <c r="AM286" s="398">
        <v>0</v>
      </c>
      <c r="AN286" s="398">
        <v>0</v>
      </c>
      <c r="AO286" s="398">
        <v>0</v>
      </c>
      <c r="AP286" s="398">
        <v>0</v>
      </c>
      <c r="AQ286" s="398">
        <v>0</v>
      </c>
      <c r="AR286" s="398">
        <v>0</v>
      </c>
      <c r="AS286" s="398">
        <v>0</v>
      </c>
      <c r="AT286" s="398">
        <v>0</v>
      </c>
      <c r="AU286" s="398">
        <v>0</v>
      </c>
      <c r="AV286" s="398">
        <v>0</v>
      </c>
      <c r="AW286" s="398">
        <v>0</v>
      </c>
      <c r="AX286" s="398">
        <v>0</v>
      </c>
      <c r="AY286" s="398">
        <v>0</v>
      </c>
      <c r="AZ286" s="398">
        <v>0</v>
      </c>
      <c r="BA286" s="398">
        <v>0</v>
      </c>
      <c r="BB286" s="398">
        <v>0</v>
      </c>
      <c r="BC286" s="398">
        <v>0</v>
      </c>
      <c r="BD286" s="398">
        <v>0</v>
      </c>
      <c r="BE286" s="398">
        <v>0</v>
      </c>
      <c r="BF286" s="398">
        <v>0</v>
      </c>
      <c r="BG286" s="398">
        <v>0</v>
      </c>
      <c r="BH286" s="398">
        <v>0</v>
      </c>
      <c r="BI286" s="398"/>
      <c r="BJ286" s="398">
        <v>0</v>
      </c>
      <c r="BK286" s="10"/>
      <c r="CQ286" s="212"/>
      <c r="CR286" s="212"/>
      <c r="CS286" s="337"/>
      <c r="CT286" s="337"/>
      <c r="CU286" s="337"/>
      <c r="CV286" s="337"/>
      <c r="CW286" s="337"/>
      <c r="CX286" s="337"/>
      <c r="CY286" s="337"/>
    </row>
    <row r="287" spans="1:103" s="393" customFormat="1" x14ac:dyDescent="0.2">
      <c r="D287" s="393" t="s">
        <v>255</v>
      </c>
      <c r="F287" s="393" t="s">
        <v>251</v>
      </c>
      <c r="G287" s="394">
        <f>SUM(G279:G286)</f>
        <v>181</v>
      </c>
      <c r="H287" s="394">
        <f>SUM(H279:H286)</f>
        <v>197</v>
      </c>
      <c r="I287" s="394">
        <f t="shared" ref="I287:BD287" si="115">SUM(I279:I286)</f>
        <v>223</v>
      </c>
      <c r="J287" s="394">
        <f t="shared" si="115"/>
        <v>248</v>
      </c>
      <c r="K287" s="394">
        <f t="shared" si="115"/>
        <v>243</v>
      </c>
      <c r="L287" s="394">
        <f t="shared" si="115"/>
        <v>267</v>
      </c>
      <c r="M287" s="394">
        <f t="shared" si="115"/>
        <v>272</v>
      </c>
      <c r="N287" s="394">
        <f t="shared" si="115"/>
        <v>276</v>
      </c>
      <c r="O287" s="394">
        <f t="shared" si="115"/>
        <v>297</v>
      </c>
      <c r="P287" s="394">
        <f t="shared" si="115"/>
        <v>309</v>
      </c>
      <c r="Q287" s="394">
        <f t="shared" si="115"/>
        <v>312</v>
      </c>
      <c r="R287" s="394">
        <f t="shared" si="115"/>
        <v>320</v>
      </c>
      <c r="S287" s="394">
        <f t="shared" si="115"/>
        <v>330</v>
      </c>
      <c r="T287" s="394">
        <f t="shared" si="115"/>
        <v>340</v>
      </c>
      <c r="U287" s="394">
        <f t="shared" si="115"/>
        <v>339</v>
      </c>
      <c r="V287" s="394">
        <f t="shared" si="115"/>
        <v>314</v>
      </c>
      <c r="W287" s="394">
        <f t="shared" si="115"/>
        <v>312</v>
      </c>
      <c r="X287" s="394">
        <f t="shared" si="115"/>
        <v>341</v>
      </c>
      <c r="Y287" s="394">
        <f t="shared" si="115"/>
        <v>346</v>
      </c>
      <c r="Z287" s="394">
        <f t="shared" si="115"/>
        <v>354</v>
      </c>
      <c r="AA287" s="394">
        <f t="shared" si="115"/>
        <v>344</v>
      </c>
      <c r="AB287" s="394">
        <f t="shared" si="115"/>
        <v>325</v>
      </c>
      <c r="AC287" s="394">
        <f t="shared" si="115"/>
        <v>330</v>
      </c>
      <c r="AD287" s="394">
        <f t="shared" si="115"/>
        <v>321</v>
      </c>
      <c r="AE287" s="394">
        <f t="shared" si="115"/>
        <v>321</v>
      </c>
      <c r="AF287" s="394">
        <f t="shared" si="115"/>
        <v>348</v>
      </c>
      <c r="AG287" s="394">
        <f t="shared" si="115"/>
        <v>345</v>
      </c>
      <c r="AH287" s="394">
        <f t="shared" si="115"/>
        <v>353</v>
      </c>
      <c r="AI287" s="394">
        <f t="shared" si="115"/>
        <v>352</v>
      </c>
      <c r="AJ287" s="394">
        <f t="shared" si="115"/>
        <v>341</v>
      </c>
      <c r="AK287" s="394">
        <f t="shared" si="115"/>
        <v>331</v>
      </c>
      <c r="AL287" s="394">
        <f t="shared" si="115"/>
        <v>339</v>
      </c>
      <c r="AM287" s="394">
        <f t="shared" si="115"/>
        <v>331</v>
      </c>
      <c r="AN287" s="394">
        <f t="shared" si="115"/>
        <v>337</v>
      </c>
      <c r="AO287" s="394">
        <f t="shared" si="115"/>
        <v>329</v>
      </c>
      <c r="AP287" s="394">
        <f t="shared" si="115"/>
        <v>326</v>
      </c>
      <c r="AQ287" s="394">
        <f t="shared" si="115"/>
        <v>329</v>
      </c>
      <c r="AR287" s="394">
        <f t="shared" si="115"/>
        <v>328</v>
      </c>
      <c r="AS287" s="394">
        <f t="shared" si="115"/>
        <v>348</v>
      </c>
      <c r="AT287" s="394">
        <f t="shared" si="115"/>
        <v>359</v>
      </c>
      <c r="AU287" s="394">
        <f t="shared" si="115"/>
        <v>375</v>
      </c>
      <c r="AV287" s="394">
        <f t="shared" si="115"/>
        <v>353</v>
      </c>
      <c r="AW287" s="394">
        <f t="shared" si="115"/>
        <v>356</v>
      </c>
      <c r="AX287" s="394">
        <f t="shared" si="115"/>
        <v>344</v>
      </c>
      <c r="AY287" s="394">
        <f t="shared" si="115"/>
        <v>348</v>
      </c>
      <c r="AZ287" s="394">
        <f t="shared" si="115"/>
        <v>344</v>
      </c>
      <c r="BA287" s="394">
        <f t="shared" si="115"/>
        <v>345</v>
      </c>
      <c r="BB287" s="394">
        <f t="shared" si="115"/>
        <v>349</v>
      </c>
      <c r="BC287" s="394">
        <f t="shared" si="115"/>
        <v>350</v>
      </c>
      <c r="BD287" s="394">
        <f t="shared" si="115"/>
        <v>327</v>
      </c>
      <c r="BE287" s="394">
        <f>SUM(BE279:BE286)</f>
        <v>346.49400000000003</v>
      </c>
      <c r="BF287" s="394">
        <f>SUM(BF279:BF286)</f>
        <v>339.52800000000002</v>
      </c>
      <c r="BG287" s="394">
        <f>SUM(BG279:BG286)</f>
        <v>332.90600000000001</v>
      </c>
      <c r="BH287" s="394">
        <f>SUM(BH279:BH286)</f>
        <v>333.16399999999999</v>
      </c>
      <c r="BI287" s="394"/>
      <c r="BJ287" s="394">
        <f>SUM(BJ279:BJ286)</f>
        <v>0</v>
      </c>
      <c r="BK287" s="10"/>
      <c r="CQ287" s="345" t="s">
        <v>255</v>
      </c>
      <c r="CR287" s="346" t="s">
        <v>458</v>
      </c>
      <c r="CS287" s="337">
        <v>26548.874509701083</v>
      </c>
      <c r="CT287" s="337">
        <v>3205.6184021598474</v>
      </c>
      <c r="CU287" s="337">
        <v>798.0145685697139</v>
      </c>
      <c r="CV287" s="337">
        <v>3624.8980613542944</v>
      </c>
      <c r="CW287" s="337">
        <v>1121.0522584596797</v>
      </c>
      <c r="CX287" s="337">
        <v>1801.7987816350847</v>
      </c>
      <c r="CY287" s="337">
        <v>37100.256581879701</v>
      </c>
    </row>
    <row r="288" spans="1:103" x14ac:dyDescent="0.2">
      <c r="D288" s="393" t="s">
        <v>548</v>
      </c>
      <c r="E288" s="393"/>
      <c r="F288" s="393" t="s">
        <v>251</v>
      </c>
      <c r="G288" s="394">
        <f t="shared" ref="G288:BD288" si="116">G150</f>
        <v>181</v>
      </c>
      <c r="H288" s="394">
        <f t="shared" si="116"/>
        <v>197</v>
      </c>
      <c r="I288" s="394">
        <f t="shared" si="116"/>
        <v>223</v>
      </c>
      <c r="J288" s="394">
        <f t="shared" si="116"/>
        <v>248</v>
      </c>
      <c r="K288" s="394">
        <f t="shared" si="116"/>
        <v>243</v>
      </c>
      <c r="L288" s="394">
        <f t="shared" si="116"/>
        <v>267</v>
      </c>
      <c r="M288" s="394">
        <f t="shared" si="116"/>
        <v>272</v>
      </c>
      <c r="N288" s="394">
        <f t="shared" si="116"/>
        <v>276</v>
      </c>
      <c r="O288" s="394">
        <f t="shared" si="116"/>
        <v>297</v>
      </c>
      <c r="P288" s="394">
        <f t="shared" si="116"/>
        <v>309</v>
      </c>
      <c r="Q288" s="394">
        <f t="shared" si="116"/>
        <v>312</v>
      </c>
      <c r="R288" s="394">
        <f t="shared" si="116"/>
        <v>320</v>
      </c>
      <c r="S288" s="394">
        <f t="shared" si="116"/>
        <v>330</v>
      </c>
      <c r="T288" s="394">
        <f t="shared" si="116"/>
        <v>340</v>
      </c>
      <c r="U288" s="394">
        <f t="shared" si="116"/>
        <v>339</v>
      </c>
      <c r="V288" s="394">
        <f t="shared" si="116"/>
        <v>314</v>
      </c>
      <c r="W288" s="394">
        <f t="shared" si="116"/>
        <v>312</v>
      </c>
      <c r="X288" s="394">
        <f t="shared" si="116"/>
        <v>341</v>
      </c>
      <c r="Y288" s="394">
        <f t="shared" si="116"/>
        <v>346</v>
      </c>
      <c r="Z288" s="394">
        <f t="shared" si="116"/>
        <v>354</v>
      </c>
      <c r="AA288" s="394">
        <f t="shared" si="116"/>
        <v>344</v>
      </c>
      <c r="AB288" s="394">
        <f t="shared" si="116"/>
        <v>325</v>
      </c>
      <c r="AC288" s="394">
        <f t="shared" si="116"/>
        <v>330</v>
      </c>
      <c r="AD288" s="394">
        <f t="shared" si="116"/>
        <v>321</v>
      </c>
      <c r="AE288" s="394">
        <f t="shared" si="116"/>
        <v>321</v>
      </c>
      <c r="AF288" s="394">
        <f t="shared" si="116"/>
        <v>348</v>
      </c>
      <c r="AG288" s="394">
        <f t="shared" si="116"/>
        <v>345</v>
      </c>
      <c r="AH288" s="394">
        <f t="shared" si="116"/>
        <v>353</v>
      </c>
      <c r="AI288" s="394">
        <f t="shared" si="116"/>
        <v>352</v>
      </c>
      <c r="AJ288" s="394">
        <f t="shared" si="116"/>
        <v>341</v>
      </c>
      <c r="AK288" s="394">
        <f t="shared" si="116"/>
        <v>331</v>
      </c>
      <c r="AL288" s="394">
        <f t="shared" si="116"/>
        <v>339</v>
      </c>
      <c r="AM288" s="394">
        <f t="shared" si="116"/>
        <v>331</v>
      </c>
      <c r="AN288" s="394">
        <f t="shared" si="116"/>
        <v>337</v>
      </c>
      <c r="AO288" s="394">
        <f t="shared" si="116"/>
        <v>329</v>
      </c>
      <c r="AP288" s="394">
        <f t="shared" si="116"/>
        <v>326</v>
      </c>
      <c r="AQ288" s="394">
        <f t="shared" si="116"/>
        <v>329</v>
      </c>
      <c r="AR288" s="394">
        <f t="shared" si="116"/>
        <v>328</v>
      </c>
      <c r="AS288" s="394">
        <f t="shared" si="116"/>
        <v>348</v>
      </c>
      <c r="AT288" s="394">
        <f t="shared" si="116"/>
        <v>359</v>
      </c>
      <c r="AU288" s="394">
        <f t="shared" si="116"/>
        <v>375</v>
      </c>
      <c r="AV288" s="394">
        <f t="shared" si="116"/>
        <v>353</v>
      </c>
      <c r="AW288" s="394">
        <f t="shared" si="116"/>
        <v>356</v>
      </c>
      <c r="AX288" s="394">
        <f t="shared" si="116"/>
        <v>344</v>
      </c>
      <c r="AY288" s="394">
        <f t="shared" si="116"/>
        <v>348</v>
      </c>
      <c r="AZ288" s="394">
        <f t="shared" si="116"/>
        <v>344</v>
      </c>
      <c r="BA288" s="394">
        <f t="shared" si="116"/>
        <v>345</v>
      </c>
      <c r="BB288" s="394">
        <f t="shared" si="116"/>
        <v>349</v>
      </c>
      <c r="BC288" s="394">
        <f t="shared" si="116"/>
        <v>350</v>
      </c>
      <c r="BD288" s="394">
        <f t="shared" si="116"/>
        <v>327</v>
      </c>
      <c r="BE288" s="394">
        <f>BE150</f>
        <v>346.49400000000003</v>
      </c>
      <c r="BF288" s="394">
        <f>BF150</f>
        <v>339.52800000000002</v>
      </c>
      <c r="BG288" s="394">
        <f>BG150</f>
        <v>332.90600000000001</v>
      </c>
      <c r="BH288" s="394">
        <f>BH150</f>
        <v>333.16399999999999</v>
      </c>
      <c r="BI288" s="394"/>
      <c r="BJ288" s="394">
        <f>BJ150</f>
        <v>0</v>
      </c>
      <c r="CQ288" s="345"/>
      <c r="CR288" s="346" t="s">
        <v>463</v>
      </c>
      <c r="CS288" s="337">
        <v>7266.669804306599</v>
      </c>
      <c r="CT288" s="337">
        <v>576.06085168724701</v>
      </c>
      <c r="CU288" s="337">
        <v>53.65272916466715</v>
      </c>
      <c r="CV288" s="337">
        <v>996.21945090800682</v>
      </c>
      <c r="CW288" s="337">
        <v>54.928474821605533</v>
      </c>
      <c r="CX288" s="337">
        <v>13.92264504503795</v>
      </c>
      <c r="CY288" s="337">
        <v>8961.4539559331643</v>
      </c>
    </row>
    <row r="289" spans="1:103" x14ac:dyDescent="0.2">
      <c r="A289" s="16"/>
      <c r="CQ289" s="345"/>
      <c r="CR289" s="346" t="s">
        <v>466</v>
      </c>
      <c r="CS289" s="337">
        <v>1376.9515547521478</v>
      </c>
      <c r="CT289" s="337">
        <v>38.559715676155705</v>
      </c>
      <c r="CU289" s="337">
        <v>0.20717420884528445</v>
      </c>
      <c r="CV289" s="337">
        <v>1613.4071808183362</v>
      </c>
      <c r="CW289" s="337">
        <v>23.324240888682958</v>
      </c>
      <c r="CX289" s="337">
        <v>0.96276851519711149</v>
      </c>
      <c r="CY289" s="337">
        <v>3053.4126348593654</v>
      </c>
    </row>
    <row r="290" spans="1:103" x14ac:dyDescent="0.2">
      <c r="D290" s="16"/>
      <c r="CQ290" s="345"/>
      <c r="CR290" s="346" t="s">
        <v>520</v>
      </c>
      <c r="CS290" s="337">
        <v>5010.063732848228</v>
      </c>
      <c r="CT290" s="337">
        <v>461.1932575626829</v>
      </c>
      <c r="CU290" s="337">
        <v>1203.2258335456468</v>
      </c>
      <c r="CV290" s="337">
        <v>2596.768053504029</v>
      </c>
      <c r="CW290" s="337">
        <v>0</v>
      </c>
      <c r="CX290" s="337">
        <v>0</v>
      </c>
      <c r="CY290" s="337">
        <v>9271.2508774605867</v>
      </c>
    </row>
    <row r="291" spans="1:103" x14ac:dyDescent="0.2">
      <c r="CQ291" s="345"/>
      <c r="CR291" s="346" t="s">
        <v>504</v>
      </c>
      <c r="CS291" s="337">
        <v>1030.2185784531225</v>
      </c>
      <c r="CT291" s="337">
        <v>88.19671741848309</v>
      </c>
      <c r="CU291" s="337">
        <v>135.03799708601923</v>
      </c>
      <c r="CV291" s="337">
        <v>533.04481204125977</v>
      </c>
      <c r="CW291" s="337">
        <v>0</v>
      </c>
      <c r="CX291" s="337">
        <v>0</v>
      </c>
      <c r="CY291" s="337">
        <v>1786.4981049988846</v>
      </c>
    </row>
    <row r="292" spans="1:103" x14ac:dyDescent="0.2">
      <c r="CQ292" s="345"/>
      <c r="CR292" s="356" t="s">
        <v>469</v>
      </c>
      <c r="CS292" s="357">
        <v>41232.778180061177</v>
      </c>
      <c r="CT292" s="357">
        <v>4369.6289445044158</v>
      </c>
      <c r="CU292" s="357">
        <v>2190.1383025748919</v>
      </c>
      <c r="CV292" s="357">
        <v>9364.3375586259262</v>
      </c>
      <c r="CW292" s="357">
        <v>1199.3049741699681</v>
      </c>
      <c r="CX292" s="357">
        <v>1816.6841951953197</v>
      </c>
      <c r="CY292" s="357">
        <v>60172.872155131699</v>
      </c>
    </row>
    <row r="293" spans="1:103" x14ac:dyDescent="0.2">
      <c r="CQ293" s="345"/>
      <c r="CR293" s="346" t="s">
        <v>493</v>
      </c>
      <c r="CS293" s="337">
        <v>0</v>
      </c>
      <c r="CT293" s="337">
        <v>0</v>
      </c>
      <c r="CU293" s="337">
        <v>0</v>
      </c>
      <c r="CV293" s="337">
        <v>496.66174423409984</v>
      </c>
      <c r="CW293" s="337">
        <v>0</v>
      </c>
      <c r="CX293" s="337">
        <v>0</v>
      </c>
      <c r="CY293" s="337">
        <v>496.66174423409984</v>
      </c>
    </row>
    <row r="294" spans="1:103" x14ac:dyDescent="0.2">
      <c r="CQ294" s="345"/>
      <c r="CR294" s="346" t="s">
        <v>494</v>
      </c>
      <c r="CS294" s="337">
        <v>31.309815876079536</v>
      </c>
      <c r="CT294" s="337">
        <v>0</v>
      </c>
      <c r="CU294" s="337">
        <v>0</v>
      </c>
      <c r="CV294" s="337">
        <v>731.5548471508946</v>
      </c>
      <c r="CW294" s="337">
        <v>3.0328438733866557E-2</v>
      </c>
      <c r="CX294" s="337">
        <v>0</v>
      </c>
      <c r="CY294" s="337">
        <v>762.8949914657079</v>
      </c>
    </row>
    <row r="295" spans="1:103" x14ac:dyDescent="0.2">
      <c r="CQ295" s="345"/>
      <c r="CR295" s="346" t="s">
        <v>471</v>
      </c>
      <c r="CS295" s="337">
        <v>0</v>
      </c>
      <c r="CT295" s="337">
        <v>0</v>
      </c>
      <c r="CU295" s="337">
        <v>0</v>
      </c>
      <c r="CV295" s="337">
        <v>10199.598126801206</v>
      </c>
      <c r="CW295" s="337">
        <v>0</v>
      </c>
      <c r="CX295" s="337">
        <v>0</v>
      </c>
      <c r="CY295" s="337">
        <v>10199.598126801206</v>
      </c>
    </row>
    <row r="296" spans="1:103" x14ac:dyDescent="0.2">
      <c r="CQ296" s="345"/>
      <c r="CR296" s="346" t="s">
        <v>505</v>
      </c>
      <c r="CS296" s="337">
        <v>0</v>
      </c>
      <c r="CT296" s="337">
        <v>0</v>
      </c>
      <c r="CU296" s="337">
        <v>0</v>
      </c>
      <c r="CV296" s="337">
        <v>2876.8255631953066</v>
      </c>
      <c r="CW296" s="337">
        <v>0</v>
      </c>
      <c r="CX296" s="337">
        <v>0</v>
      </c>
      <c r="CY296" s="337">
        <v>2876.8255631953066</v>
      </c>
    </row>
    <row r="297" spans="1:103" x14ac:dyDescent="0.2">
      <c r="CQ297" s="345"/>
      <c r="CR297" s="346" t="s">
        <v>506</v>
      </c>
      <c r="CS297" s="337">
        <v>0</v>
      </c>
      <c r="CT297" s="337">
        <v>0</v>
      </c>
      <c r="CU297" s="337">
        <v>0</v>
      </c>
      <c r="CV297" s="337">
        <v>810.06638469119605</v>
      </c>
      <c r="CW297" s="337">
        <v>0</v>
      </c>
      <c r="CX297" s="337">
        <v>0</v>
      </c>
      <c r="CY297" s="337">
        <v>810.06638469119605</v>
      </c>
    </row>
    <row r="298" spans="1:103" x14ac:dyDescent="0.2">
      <c r="A298" s="424" t="s">
        <v>556</v>
      </c>
      <c r="CQ298" s="345"/>
      <c r="CR298" s="346" t="s">
        <v>508</v>
      </c>
      <c r="CS298" s="337">
        <v>0</v>
      </c>
      <c r="CT298" s="337">
        <v>0</v>
      </c>
      <c r="CU298" s="337">
        <v>0</v>
      </c>
      <c r="CV298" s="337">
        <v>492.58606381557871</v>
      </c>
      <c r="CW298" s="337">
        <v>0</v>
      </c>
      <c r="CX298" s="337">
        <v>0</v>
      </c>
      <c r="CY298" s="337">
        <v>492.58606381557871</v>
      </c>
    </row>
    <row r="299" spans="1:103" x14ac:dyDescent="0.2">
      <c r="A299" s="424" t="s">
        <v>557</v>
      </c>
      <c r="B299" s="10" t="s">
        <v>558</v>
      </c>
      <c r="F299" s="10" t="s">
        <v>559</v>
      </c>
      <c r="J299" s="10" t="s">
        <v>560</v>
      </c>
      <c r="M299" s="10" t="s">
        <v>561</v>
      </c>
      <c r="CQ299" s="345"/>
      <c r="CR299" s="249" t="s">
        <v>497</v>
      </c>
      <c r="CS299" s="365">
        <v>1054.9784492237266</v>
      </c>
      <c r="CT299" s="365">
        <v>95.61639650664705</v>
      </c>
      <c r="CU299" s="365">
        <v>157.83832909074789</v>
      </c>
      <c r="CV299" s="365">
        <v>1519.0628532801481</v>
      </c>
      <c r="CW299" s="365">
        <v>6.7228751213065712</v>
      </c>
      <c r="CX299" s="365">
        <v>0</v>
      </c>
      <c r="CY299" s="365">
        <v>2834.218903222576</v>
      </c>
    </row>
    <row r="300" spans="1:103" x14ac:dyDescent="0.2">
      <c r="A300" s="424"/>
      <c r="B300" s="10" t="s">
        <v>562</v>
      </c>
      <c r="F300" s="10" t="s">
        <v>562</v>
      </c>
      <c r="J300" s="10" t="s">
        <v>562</v>
      </c>
      <c r="M300" s="10" t="s">
        <v>562</v>
      </c>
      <c r="CQ300" s="345"/>
      <c r="CR300" s="366" t="s">
        <v>514</v>
      </c>
      <c r="CS300" s="367">
        <v>0</v>
      </c>
      <c r="CT300" s="367">
        <v>52992.941083024285</v>
      </c>
      <c r="CU300" s="367">
        <v>11.066478010912933</v>
      </c>
      <c r="CV300" s="367">
        <v>365.71805223470483</v>
      </c>
      <c r="CW300" s="368">
        <v>0</v>
      </c>
      <c r="CX300" s="367">
        <v>1127.5439719999999</v>
      </c>
      <c r="CY300" s="367">
        <v>54497.269585269903</v>
      </c>
    </row>
    <row r="301" spans="1:103" x14ac:dyDescent="0.2">
      <c r="A301" s="425"/>
      <c r="B301" s="10" t="s">
        <v>292</v>
      </c>
      <c r="C301" s="10" t="s">
        <v>563</v>
      </c>
      <c r="D301" s="10" t="s">
        <v>564</v>
      </c>
      <c r="F301" s="10" t="s">
        <v>292</v>
      </c>
      <c r="G301" s="10" t="s">
        <v>563</v>
      </c>
      <c r="H301" s="10" t="s">
        <v>564</v>
      </c>
      <c r="J301" s="10" t="s">
        <v>292</v>
      </c>
      <c r="K301" s="10" t="s">
        <v>563</v>
      </c>
      <c r="M301" s="10" t="s">
        <v>292</v>
      </c>
      <c r="N301" s="10" t="s">
        <v>563</v>
      </c>
      <c r="O301" s="10" t="s">
        <v>564</v>
      </c>
      <c r="CQ301" s="375"/>
      <c r="CR301" s="346" t="s">
        <v>525</v>
      </c>
      <c r="CS301" s="337">
        <v>1086.288265099806</v>
      </c>
      <c r="CT301" s="337">
        <v>53088.557479530929</v>
      </c>
      <c r="CU301" s="337">
        <v>168.90480710166082</v>
      </c>
      <c r="CV301" s="337">
        <v>17492.073635403136</v>
      </c>
      <c r="CW301" s="337">
        <v>6.7532035600404381</v>
      </c>
      <c r="CX301" s="337">
        <v>1127.5439719999999</v>
      </c>
      <c r="CY301" s="337">
        <v>72970.121362695572</v>
      </c>
    </row>
    <row r="302" spans="1:103" ht="13.5" thickBot="1" x14ac:dyDescent="0.25">
      <c r="A302" s="425"/>
      <c r="B302" s="10" t="s">
        <v>565</v>
      </c>
      <c r="F302" s="10" t="s">
        <v>565</v>
      </c>
      <c r="J302" s="10" t="s">
        <v>565</v>
      </c>
      <c r="M302" s="10" t="s">
        <v>565</v>
      </c>
      <c r="CQ302" s="380"/>
      <c r="CR302" s="381" t="s">
        <v>474</v>
      </c>
      <c r="CS302" s="382">
        <v>42319.066445160985</v>
      </c>
      <c r="CT302" s="382">
        <v>57458.186424035346</v>
      </c>
      <c r="CU302" s="382">
        <v>2359.0431096765528</v>
      </c>
      <c r="CV302" s="383">
        <v>26856.41119402906</v>
      </c>
      <c r="CW302" s="382">
        <v>1206.0581777300085</v>
      </c>
      <c r="CX302" s="382">
        <v>2944.2281671953197</v>
      </c>
      <c r="CY302" s="382">
        <v>133142.99351782727</v>
      </c>
    </row>
    <row r="303" spans="1:103" ht="14.25" thickTop="1" thickBot="1" x14ac:dyDescent="0.25">
      <c r="A303" s="425"/>
      <c r="B303" s="10" t="s">
        <v>566</v>
      </c>
      <c r="C303" s="10" t="s">
        <v>566</v>
      </c>
      <c r="D303" s="10" t="s">
        <v>566</v>
      </c>
      <c r="F303" s="10" t="s">
        <v>566</v>
      </c>
      <c r="G303" s="10" t="s">
        <v>566</v>
      </c>
      <c r="H303" s="10" t="s">
        <v>566</v>
      </c>
      <c r="J303" s="10" t="s">
        <v>566</v>
      </c>
      <c r="K303" s="10" t="s">
        <v>566</v>
      </c>
      <c r="M303" s="10" t="s">
        <v>566</v>
      </c>
      <c r="N303" s="10" t="s">
        <v>566</v>
      </c>
      <c r="O303" s="10" t="s">
        <v>566</v>
      </c>
      <c r="CQ303" s="385"/>
      <c r="CR303" s="385" t="s">
        <v>530</v>
      </c>
      <c r="CS303" s="386">
        <v>42319.066445160985</v>
      </c>
      <c r="CT303" s="386">
        <v>4465.2453410110611</v>
      </c>
      <c r="CU303" s="386">
        <v>2347.9766316656401</v>
      </c>
      <c r="CV303" s="386">
        <v>26490.693141794356</v>
      </c>
      <c r="CW303" s="386">
        <v>1206.0581777300085</v>
      </c>
      <c r="CX303" s="386">
        <v>1816.6841951953197</v>
      </c>
      <c r="CY303" s="386">
        <v>78645.723932557361</v>
      </c>
    </row>
    <row r="304" spans="1:103" ht="13.5" thickTop="1" x14ac:dyDescent="0.2">
      <c r="A304" s="425"/>
      <c r="CQ304" s="390"/>
      <c r="CR304" s="390"/>
      <c r="CS304" s="390"/>
      <c r="CT304" s="390"/>
      <c r="CU304" s="390"/>
      <c r="CV304" s="390"/>
      <c r="CW304" s="390"/>
      <c r="CX304" s="390"/>
      <c r="CY304" s="390"/>
    </row>
    <row r="305" spans="1:103" ht="13.5" thickBot="1" x14ac:dyDescent="0.25">
      <c r="A305" s="425"/>
      <c r="B305" s="10" t="s">
        <v>567</v>
      </c>
      <c r="CQ305" s="390"/>
      <c r="CR305" s="390"/>
      <c r="CS305" s="390"/>
      <c r="CT305" s="390"/>
      <c r="CU305" s="390"/>
      <c r="CV305" s="390"/>
      <c r="CW305" s="390"/>
      <c r="CX305" s="390"/>
      <c r="CY305" s="390"/>
    </row>
    <row r="306" spans="1:103" ht="19.5" thickBot="1" x14ac:dyDescent="0.3">
      <c r="A306" s="425"/>
      <c r="B306" s="426" t="s">
        <v>568</v>
      </c>
      <c r="CQ306" s="235"/>
      <c r="CR306" s="263"/>
      <c r="CS306" s="720">
        <v>2010</v>
      </c>
      <c r="CT306" s="721"/>
      <c r="CU306" s="721"/>
      <c r="CV306" s="721"/>
      <c r="CW306" s="721"/>
      <c r="CX306" s="721"/>
      <c r="CY306" s="722"/>
    </row>
    <row r="307" spans="1:103" ht="15.75" x14ac:dyDescent="0.25">
      <c r="A307" s="427"/>
      <c r="B307" s="428" t="s">
        <v>569</v>
      </c>
      <c r="CQ307" s="212" t="s">
        <v>457</v>
      </c>
      <c r="CR307" s="269" t="s">
        <v>458</v>
      </c>
      <c r="CS307" s="270">
        <v>26924.077328349107</v>
      </c>
      <c r="CT307" s="270">
        <v>2951.255452082084</v>
      </c>
      <c r="CU307" s="270">
        <v>725.93283283965252</v>
      </c>
      <c r="CV307" s="270">
        <v>2525.703755632308</v>
      </c>
      <c r="CW307" s="270">
        <v>51.934651762682712</v>
      </c>
      <c r="CX307" s="270">
        <v>1332.1076578866493</v>
      </c>
      <c r="CY307" s="270">
        <v>34511.011678552481</v>
      </c>
    </row>
    <row r="308" spans="1:103" x14ac:dyDescent="0.2">
      <c r="A308" s="427">
        <v>1960</v>
      </c>
      <c r="B308" s="295">
        <v>1.7815376157073786</v>
      </c>
      <c r="C308" s="295">
        <v>1.6861594248459377</v>
      </c>
      <c r="D308" s="295">
        <v>9.5378190861440865E-2</v>
      </c>
      <c r="F308" s="295">
        <v>0.6354967969931693</v>
      </c>
      <c r="G308" s="295">
        <v>0.6065348237317284</v>
      </c>
      <c r="H308" s="295">
        <v>2.8961973261440864E-2</v>
      </c>
      <c r="J308" s="295">
        <v>0.21494704307465648</v>
      </c>
      <c r="K308" s="295">
        <v>0.21494704307465648</v>
      </c>
      <c r="L308" s="295"/>
      <c r="M308" s="295">
        <v>0.93109377563955276</v>
      </c>
      <c r="N308" s="295">
        <v>0.86467755803955282</v>
      </c>
      <c r="O308" s="295">
        <v>6.6416217599999994E-2</v>
      </c>
      <c r="CQ308" s="212"/>
      <c r="CR308" s="269" t="s">
        <v>463</v>
      </c>
      <c r="CS308" s="270">
        <v>5971.6748629281619</v>
      </c>
      <c r="CT308" s="270">
        <v>476.48868522697961</v>
      </c>
      <c r="CU308" s="270">
        <v>39.396815256366324</v>
      </c>
      <c r="CV308" s="270">
        <v>595.95077157926937</v>
      </c>
      <c r="CW308" s="270">
        <v>0</v>
      </c>
      <c r="CX308" s="270">
        <v>0</v>
      </c>
      <c r="CY308" s="270">
        <v>7083.5111349907775</v>
      </c>
    </row>
    <row r="309" spans="1:103" ht="15.75" x14ac:dyDescent="0.25">
      <c r="A309" s="427">
        <v>1961</v>
      </c>
      <c r="B309" s="295">
        <v>1.9282193004473334</v>
      </c>
      <c r="C309" s="295">
        <v>1.8442389836770681</v>
      </c>
      <c r="D309" s="295">
        <v>8.3980316770265379E-2</v>
      </c>
      <c r="F309" s="295">
        <v>0.69343985631975502</v>
      </c>
      <c r="G309" s="295">
        <v>0.66900668774948968</v>
      </c>
      <c r="H309" s="295">
        <v>2.4433168570265385E-2</v>
      </c>
      <c r="J309" s="295">
        <v>0.22473968320001991</v>
      </c>
      <c r="K309" s="295">
        <v>0.22473968320001991</v>
      </c>
      <c r="L309" s="295"/>
      <c r="M309" s="295">
        <v>1.0100397609275584</v>
      </c>
      <c r="N309" s="295">
        <v>0.95049261272755847</v>
      </c>
      <c r="O309" s="295">
        <v>5.9547148199999997E-2</v>
      </c>
      <c r="CQ309" s="212"/>
      <c r="CR309" s="269" t="s">
        <v>466</v>
      </c>
      <c r="CS309" s="270">
        <v>603.4308466548332</v>
      </c>
      <c r="CT309" s="270">
        <v>0</v>
      </c>
      <c r="CU309" s="270">
        <v>0</v>
      </c>
      <c r="CV309" s="402">
        <v>488.33694396873921</v>
      </c>
      <c r="CW309" s="270">
        <v>0</v>
      </c>
      <c r="CX309" s="270">
        <v>0</v>
      </c>
      <c r="CY309" s="270">
        <v>1091.7677906235724</v>
      </c>
    </row>
    <row r="310" spans="1:103" x14ac:dyDescent="0.2">
      <c r="A310" s="427">
        <v>1962</v>
      </c>
      <c r="B310" s="295">
        <v>2.0819414127498903</v>
      </c>
      <c r="C310" s="295">
        <v>2.0041627717707229</v>
      </c>
      <c r="D310" s="295">
        <v>7.7778640979167521E-2</v>
      </c>
      <c r="F310" s="295">
        <v>0.79530113268418645</v>
      </c>
      <c r="G310" s="295">
        <v>0.77539391442501893</v>
      </c>
      <c r="H310" s="295">
        <v>1.9907218259167529E-2</v>
      </c>
      <c r="J310" s="295">
        <v>0.2368285472466834</v>
      </c>
      <c r="K310" s="295">
        <v>0.2368285472466834</v>
      </c>
      <c r="L310" s="295"/>
      <c r="M310" s="295">
        <v>1.0498117328190206</v>
      </c>
      <c r="N310" s="295">
        <v>0.99194031009902073</v>
      </c>
      <c r="O310" s="295">
        <v>5.7871422719999996E-2</v>
      </c>
      <c r="CQ310" s="212"/>
      <c r="CR310" s="287" t="s">
        <v>469</v>
      </c>
      <c r="CS310" s="288">
        <v>33499.183037932104</v>
      </c>
      <c r="CT310" s="288">
        <v>3427.7441373090637</v>
      </c>
      <c r="CU310" s="288">
        <v>765.3296480960189</v>
      </c>
      <c r="CV310" s="288">
        <v>3609.9914711803167</v>
      </c>
      <c r="CW310" s="288">
        <v>51.934651762682712</v>
      </c>
      <c r="CX310" s="288">
        <v>1332.1076578866493</v>
      </c>
      <c r="CY310" s="288">
        <v>42686.290604166832</v>
      </c>
    </row>
    <row r="311" spans="1:103" x14ac:dyDescent="0.2">
      <c r="A311" s="427">
        <v>1963</v>
      </c>
      <c r="B311" s="295">
        <v>2.2721329616943562</v>
      </c>
      <c r="C311" s="295">
        <v>2.2019673201304331</v>
      </c>
      <c r="D311" s="295">
        <v>7.016564156392327E-2</v>
      </c>
      <c r="F311" s="295">
        <v>0.87860411068387434</v>
      </c>
      <c r="G311" s="295">
        <v>0.86189609620995111</v>
      </c>
      <c r="H311" s="295">
        <v>1.6708014473923262E-2</v>
      </c>
      <c r="J311" s="295">
        <v>0.25913996993329691</v>
      </c>
      <c r="K311" s="295">
        <v>0.25913996993329691</v>
      </c>
      <c r="L311" s="295"/>
      <c r="M311" s="295">
        <v>1.1343888810771854</v>
      </c>
      <c r="N311" s="295">
        <v>1.0809312539871854</v>
      </c>
      <c r="O311" s="295">
        <v>5.3457627090000008E-2</v>
      </c>
      <c r="CQ311" s="212"/>
      <c r="CR311" s="287" t="s">
        <v>471</v>
      </c>
      <c r="CS311" s="270">
        <v>0</v>
      </c>
      <c r="CT311" s="270">
        <v>0</v>
      </c>
      <c r="CU311" s="270">
        <v>0</v>
      </c>
      <c r="CV311" s="270">
        <v>6607.8265203660903</v>
      </c>
      <c r="CW311" s="270">
        <v>0</v>
      </c>
      <c r="CX311" s="270">
        <v>0</v>
      </c>
      <c r="CY311" s="270">
        <v>6607.8265203660903</v>
      </c>
    </row>
    <row r="312" spans="1:103" ht="13.5" thickBot="1" x14ac:dyDescent="0.25">
      <c r="A312" s="427">
        <v>1964</v>
      </c>
      <c r="B312" s="295">
        <v>2.4415259425918214</v>
      </c>
      <c r="C312" s="295">
        <v>2.3830479305758248</v>
      </c>
      <c r="D312" s="295">
        <v>5.8478012015996859E-2</v>
      </c>
      <c r="F312" s="295">
        <v>0.84897847712850527</v>
      </c>
      <c r="G312" s="295">
        <v>0.8359444045125084</v>
      </c>
      <c r="H312" s="295">
        <v>1.3034072615996851E-2</v>
      </c>
      <c r="J312" s="295">
        <v>0.26786311853386757</v>
      </c>
      <c r="K312" s="295">
        <v>0.26786311853386757</v>
      </c>
      <c r="L312" s="295"/>
      <c r="M312" s="295">
        <v>1.3246843469294487</v>
      </c>
      <c r="N312" s="295">
        <v>1.2792404075294488</v>
      </c>
      <c r="O312" s="295">
        <v>4.5443939400000008E-2</v>
      </c>
      <c r="CQ312" s="212"/>
      <c r="CR312" s="296" t="s">
        <v>474</v>
      </c>
      <c r="CS312" s="297">
        <v>33499.183037932096</v>
      </c>
      <c r="CT312" s="297">
        <v>3427.7441373090637</v>
      </c>
      <c r="CU312" s="297">
        <v>765.3296480960189</v>
      </c>
      <c r="CV312" s="297">
        <v>10217.817991546406</v>
      </c>
      <c r="CW312" s="297">
        <v>51.934651762682712</v>
      </c>
      <c r="CX312" s="297">
        <v>1332.1076578866493</v>
      </c>
      <c r="CY312" s="297">
        <v>49294.117124532924</v>
      </c>
    </row>
    <row r="313" spans="1:103" ht="13.5" thickTop="1" x14ac:dyDescent="0.2">
      <c r="A313" s="427">
        <v>1965</v>
      </c>
      <c r="B313" s="295">
        <v>2.4241107439589684</v>
      </c>
      <c r="C313" s="295">
        <v>2.41304321125161</v>
      </c>
      <c r="D313" s="295">
        <v>1.1067532707358376E-2</v>
      </c>
      <c r="F313" s="295">
        <v>0.86409052467224656</v>
      </c>
      <c r="G313" s="295">
        <v>0.85302299196488818</v>
      </c>
      <c r="H313" s="295">
        <v>1.1067532707358376E-2</v>
      </c>
      <c r="J313" s="295">
        <v>0.27334659798285049</v>
      </c>
      <c r="K313" s="295">
        <v>0.27334659798285049</v>
      </c>
      <c r="L313" s="295"/>
      <c r="M313" s="295">
        <v>1.2866736213038714</v>
      </c>
      <c r="N313" s="295">
        <v>1.2866736213038714</v>
      </c>
      <c r="O313" s="295">
        <v>0</v>
      </c>
      <c r="CQ313" s="212"/>
      <c r="CR313" s="215"/>
      <c r="CS313" s="303"/>
      <c r="CT313" s="303"/>
      <c r="CU313" s="303"/>
      <c r="CV313" s="303"/>
      <c r="CW313" s="303"/>
      <c r="CX313" s="303"/>
      <c r="CY313" s="303"/>
    </row>
    <row r="314" spans="1:103" ht="14.25" x14ac:dyDescent="0.2">
      <c r="A314" s="427">
        <v>1966</v>
      </c>
      <c r="B314" s="295">
        <v>2.4692700021509499</v>
      </c>
      <c r="C314" s="295">
        <v>2.459046793646241</v>
      </c>
      <c r="D314" s="295">
        <v>1.0223208504709055E-2</v>
      </c>
      <c r="F314" s="295">
        <v>0.8742878389752996</v>
      </c>
      <c r="G314" s="295">
        <v>0.86406463047059057</v>
      </c>
      <c r="H314" s="295">
        <v>1.0223208504709055E-2</v>
      </c>
      <c r="J314" s="295">
        <v>0.27552738513299324</v>
      </c>
      <c r="K314" s="295">
        <v>0.27552738513299324</v>
      </c>
      <c r="L314" s="295"/>
      <c r="M314" s="295">
        <v>1.3194547780426571</v>
      </c>
      <c r="N314" s="295">
        <v>1.3194547780426571</v>
      </c>
      <c r="O314" s="295">
        <v>0</v>
      </c>
      <c r="CQ314" s="212" t="s">
        <v>487</v>
      </c>
      <c r="CR314" s="269" t="s">
        <v>458</v>
      </c>
      <c r="CS314" s="306">
        <v>7315.3813238054772</v>
      </c>
      <c r="CT314" s="306">
        <v>815.22471494839453</v>
      </c>
      <c r="CU314" s="306">
        <v>23.484194626633624</v>
      </c>
      <c r="CV314" s="306">
        <v>1192.4465523036577</v>
      </c>
      <c r="CW314" s="306">
        <v>305.30892213568575</v>
      </c>
      <c r="CX314" s="306">
        <v>113.81729824183449</v>
      </c>
      <c r="CY314" s="306">
        <v>9765.6630060616826</v>
      </c>
    </row>
    <row r="315" spans="1:103" x14ac:dyDescent="0.2">
      <c r="A315" s="427">
        <v>1967</v>
      </c>
      <c r="B315" s="295">
        <v>2.5780423199687696</v>
      </c>
      <c r="C315" s="295">
        <v>2.5703435525159941</v>
      </c>
      <c r="D315" s="295">
        <v>7.6987674527753186E-3</v>
      </c>
      <c r="F315" s="295">
        <v>0.87988042924377086</v>
      </c>
      <c r="G315" s="295">
        <v>0.87218166179099554</v>
      </c>
      <c r="H315" s="295">
        <v>7.6987674527753186E-3</v>
      </c>
      <c r="J315" s="295">
        <v>0.28898961292453096</v>
      </c>
      <c r="K315" s="295">
        <v>0.28898961292453096</v>
      </c>
      <c r="L315" s="295"/>
      <c r="M315" s="295">
        <v>1.4091722778004678</v>
      </c>
      <c r="N315" s="295">
        <v>1.4091722778004678</v>
      </c>
      <c r="O315" s="295">
        <v>0</v>
      </c>
      <c r="CQ315" s="212"/>
      <c r="CR315" s="269" t="s">
        <v>463</v>
      </c>
      <c r="CS315" s="306">
        <v>1428.1344714738889</v>
      </c>
      <c r="CT315" s="306">
        <v>85.217590627004697</v>
      </c>
      <c r="CU315" s="306">
        <v>2.9594351787055113</v>
      </c>
      <c r="CV315" s="306">
        <v>295.74509351994629</v>
      </c>
      <c r="CW315" s="306">
        <v>56.046748112314219</v>
      </c>
      <c r="CX315" s="306">
        <v>12.894764942177186</v>
      </c>
      <c r="CY315" s="306">
        <v>1880.9981038540368</v>
      </c>
    </row>
    <row r="316" spans="1:103" x14ac:dyDescent="0.2">
      <c r="A316" s="427">
        <v>1968</v>
      </c>
      <c r="B316" s="295">
        <v>2.7027812534510063</v>
      </c>
      <c r="C316" s="295">
        <v>2.696464343796678</v>
      </c>
      <c r="D316" s="295">
        <v>6.3169096543280769E-3</v>
      </c>
      <c r="F316" s="295">
        <v>0.90823553684465763</v>
      </c>
      <c r="G316" s="295">
        <v>0.90191862719032956</v>
      </c>
      <c r="H316" s="295">
        <v>6.3169096543280769E-3</v>
      </c>
      <c r="J316" s="295">
        <v>0.30452780061840162</v>
      </c>
      <c r="K316" s="295">
        <v>0.30452780061840162</v>
      </c>
      <c r="L316" s="295"/>
      <c r="M316" s="295">
        <v>1.4900179159879465</v>
      </c>
      <c r="N316" s="295">
        <v>1.4900179159879465</v>
      </c>
      <c r="O316" s="295">
        <v>0</v>
      </c>
      <c r="CQ316" s="212"/>
      <c r="CR316" s="269" t="s">
        <v>466</v>
      </c>
      <c r="CS316" s="306">
        <v>810.39633230103425</v>
      </c>
      <c r="CT316" s="306">
        <v>34.721841242345292</v>
      </c>
      <c r="CU316" s="306">
        <v>0.20417164124958137</v>
      </c>
      <c r="CV316" s="306">
        <v>1114.9533997783346</v>
      </c>
      <c r="CW316" s="306">
        <v>24.037807505158145</v>
      </c>
      <c r="CX316" s="306">
        <v>0.97865960162716037</v>
      </c>
      <c r="CY316" s="306">
        <v>1985.292212069749</v>
      </c>
    </row>
    <row r="317" spans="1:103" x14ac:dyDescent="0.2">
      <c r="A317" s="427">
        <v>1969</v>
      </c>
      <c r="B317" s="295">
        <v>2.8010961406152424</v>
      </c>
      <c r="C317" s="295">
        <v>2.7963177370893977</v>
      </c>
      <c r="D317" s="295">
        <v>4.7784035258446435E-3</v>
      </c>
      <c r="F317" s="295">
        <v>0.94843062794186506</v>
      </c>
      <c r="G317" s="295">
        <v>0.94365222441602037</v>
      </c>
      <c r="H317" s="295">
        <v>4.7784035258446435E-3</v>
      </c>
      <c r="J317" s="295">
        <v>0.31490760013006625</v>
      </c>
      <c r="K317" s="295">
        <v>0.31490760013006625</v>
      </c>
      <c r="L317" s="295"/>
      <c r="M317" s="295">
        <v>1.5377579125433112</v>
      </c>
      <c r="N317" s="295">
        <v>1.5377579125433112</v>
      </c>
      <c r="O317" s="295">
        <v>0</v>
      </c>
      <c r="CQ317" s="212"/>
      <c r="CR317" s="287" t="s">
        <v>469</v>
      </c>
      <c r="CS317" s="311">
        <v>9553.9121275804009</v>
      </c>
      <c r="CT317" s="311">
        <v>935.16414681774449</v>
      </c>
      <c r="CU317" s="311">
        <v>26.647801446588716</v>
      </c>
      <c r="CV317" s="311">
        <v>2603.1450456019384</v>
      </c>
      <c r="CW317" s="311">
        <v>385.39347775315809</v>
      </c>
      <c r="CX317" s="311">
        <v>127.69072278563884</v>
      </c>
      <c r="CY317" s="311">
        <v>13631.953321985469</v>
      </c>
    </row>
    <row r="318" spans="1:103" x14ac:dyDescent="0.2">
      <c r="A318" s="427">
        <v>1970</v>
      </c>
      <c r="B318" s="295">
        <v>2.8754039868782502</v>
      </c>
      <c r="C318" s="295">
        <v>2.8708317504999892</v>
      </c>
      <c r="D318" s="295">
        <v>4.5722363782611736E-3</v>
      </c>
      <c r="F318" s="295">
        <v>0.97598189145304848</v>
      </c>
      <c r="G318" s="295">
        <v>0.97140965507478727</v>
      </c>
      <c r="H318" s="295">
        <v>4.5722363782611736E-3</v>
      </c>
      <c r="J318" s="295">
        <v>0.32649901850212509</v>
      </c>
      <c r="K318" s="295">
        <v>0.32649901850212509</v>
      </c>
      <c r="L318" s="295"/>
      <c r="M318" s="295">
        <v>1.5729230769230769</v>
      </c>
      <c r="N318" s="295">
        <v>1.5729230769230769</v>
      </c>
      <c r="O318" s="295">
        <v>0</v>
      </c>
      <c r="CQ318" s="212"/>
      <c r="CR318" s="269" t="s">
        <v>493</v>
      </c>
      <c r="CS318" s="306">
        <v>0</v>
      </c>
      <c r="CT318" s="306">
        <v>0</v>
      </c>
      <c r="CU318" s="306">
        <v>0</v>
      </c>
      <c r="CV318" s="306">
        <v>507.21022249175167</v>
      </c>
      <c r="CW318" s="306">
        <v>0</v>
      </c>
      <c r="CX318" s="306">
        <v>0</v>
      </c>
      <c r="CY318" s="306">
        <v>507.21022249175167</v>
      </c>
    </row>
    <row r="319" spans="1:103" x14ac:dyDescent="0.2">
      <c r="A319" s="427">
        <v>1971</v>
      </c>
      <c r="B319" s="295">
        <v>2.9460050964794062</v>
      </c>
      <c r="C319" s="295">
        <v>2.9433984617361713</v>
      </c>
      <c r="D319" s="295">
        <v>2.6066347432349875E-3</v>
      </c>
      <c r="F319" s="295">
        <v>1.0016097316662909</v>
      </c>
      <c r="G319" s="295">
        <v>0.99900309692305578</v>
      </c>
      <c r="H319" s="295">
        <v>2.6066347432349875E-3</v>
      </c>
      <c r="J319" s="295">
        <v>0.3303595439175932</v>
      </c>
      <c r="K319" s="295">
        <v>0.3303595439175932</v>
      </c>
      <c r="L319" s="295"/>
      <c r="M319" s="295">
        <v>1.6140358208955223</v>
      </c>
      <c r="N319" s="295">
        <v>1.6140358208955223</v>
      </c>
      <c r="O319" s="295">
        <v>0</v>
      </c>
      <c r="CQ319" s="212"/>
      <c r="CR319" s="269" t="s">
        <v>494</v>
      </c>
      <c r="CS319" s="306">
        <v>32.379485042141233</v>
      </c>
      <c r="CT319" s="306">
        <v>0</v>
      </c>
      <c r="CU319" s="306">
        <v>0</v>
      </c>
      <c r="CV319" s="306">
        <v>740.65568552322293</v>
      </c>
      <c r="CW319" s="306">
        <v>6.7918412989330657E-2</v>
      </c>
      <c r="CX319" s="306">
        <v>0</v>
      </c>
      <c r="CY319" s="306">
        <v>773.10308897835353</v>
      </c>
    </row>
    <row r="320" spans="1:103" x14ac:dyDescent="0.2">
      <c r="A320" s="427">
        <v>1972</v>
      </c>
      <c r="B320" s="295">
        <v>3.0391719125814127</v>
      </c>
      <c r="C320" s="295">
        <v>3.0391719125814127</v>
      </c>
      <c r="D320" s="295">
        <v>0</v>
      </c>
      <c r="F320" s="295">
        <v>1.0261633578824485</v>
      </c>
      <c r="G320" s="295">
        <v>1.0261633578824485</v>
      </c>
      <c r="H320" s="295">
        <v>0</v>
      </c>
      <c r="J320" s="295">
        <v>0.3625737720902687</v>
      </c>
      <c r="K320" s="295">
        <v>0.3625737720902687</v>
      </c>
      <c r="L320" s="295"/>
      <c r="M320" s="295">
        <v>1.6504347826086958</v>
      </c>
      <c r="N320" s="295">
        <v>1.6504347826086958</v>
      </c>
      <c r="O320" s="295">
        <v>0</v>
      </c>
      <c r="CQ320" s="212"/>
      <c r="CR320" s="269" t="s">
        <v>495</v>
      </c>
      <c r="CS320" s="306">
        <v>0</v>
      </c>
      <c r="CT320" s="306">
        <v>0</v>
      </c>
      <c r="CU320" s="306">
        <v>0</v>
      </c>
      <c r="CV320" s="306">
        <v>3409.069669543323</v>
      </c>
      <c r="CW320" s="306">
        <v>0</v>
      </c>
      <c r="CX320" s="306">
        <v>0</v>
      </c>
      <c r="CY320" s="306">
        <v>3409.069669543323</v>
      </c>
    </row>
    <row r="321" spans="1:103" x14ac:dyDescent="0.2">
      <c r="A321" s="427">
        <v>1973</v>
      </c>
      <c r="B321" s="295">
        <v>3.1513817452307369</v>
      </c>
      <c r="C321" s="295">
        <v>3.1513817452307369</v>
      </c>
      <c r="D321" s="295">
        <v>0</v>
      </c>
      <c r="F321" s="295">
        <v>1.0530211994221668</v>
      </c>
      <c r="G321" s="295">
        <v>1.0530211994221668</v>
      </c>
      <c r="H321" s="295">
        <v>0</v>
      </c>
      <c r="J321" s="295">
        <v>0.33368448947054175</v>
      </c>
      <c r="K321" s="295">
        <v>0.33368448947054175</v>
      </c>
      <c r="L321" s="295"/>
      <c r="M321" s="295">
        <v>1.7646760563380284</v>
      </c>
      <c r="N321" s="295">
        <v>1.7646760563380284</v>
      </c>
      <c r="O321" s="295">
        <v>0</v>
      </c>
      <c r="CQ321" s="212"/>
      <c r="CR321" s="269" t="s">
        <v>497</v>
      </c>
      <c r="CS321" s="306">
        <v>155.2099401794369</v>
      </c>
      <c r="CT321" s="306">
        <v>9.9110999927194321</v>
      </c>
      <c r="CU321" s="306">
        <v>0</v>
      </c>
      <c r="CV321" s="306">
        <v>1096.7717758868755</v>
      </c>
      <c r="CW321" s="306">
        <v>6.8368239542309954</v>
      </c>
      <c r="CX321" s="306">
        <v>0</v>
      </c>
      <c r="CY321" s="306">
        <v>1268.729640013263</v>
      </c>
    </row>
    <row r="322" spans="1:103" ht="13.5" thickBot="1" x14ac:dyDescent="0.25">
      <c r="A322" s="427">
        <v>1974</v>
      </c>
      <c r="B322" s="295">
        <v>3.0338567393816791</v>
      </c>
      <c r="C322" s="295">
        <v>3.0338567393816791</v>
      </c>
      <c r="D322" s="295">
        <v>0</v>
      </c>
      <c r="F322" s="295">
        <v>1.079569213432872</v>
      </c>
      <c r="G322" s="295">
        <v>1.079569213432872</v>
      </c>
      <c r="H322" s="295">
        <v>0</v>
      </c>
      <c r="J322" s="295">
        <v>0.33783821088031379</v>
      </c>
      <c r="K322" s="295">
        <v>0.33783821088031379</v>
      </c>
      <c r="L322" s="295"/>
      <c r="M322" s="295">
        <v>1.6164493150684933</v>
      </c>
      <c r="N322" s="295">
        <v>1.6164493150684933</v>
      </c>
      <c r="O322" s="295">
        <v>0</v>
      </c>
      <c r="CQ322" s="212"/>
      <c r="CR322" s="296" t="s">
        <v>474</v>
      </c>
      <c r="CS322" s="324">
        <v>9741.5015528019794</v>
      </c>
      <c r="CT322" s="324">
        <v>945.07524681046391</v>
      </c>
      <c r="CU322" s="324">
        <v>26.647801446588716</v>
      </c>
      <c r="CV322" s="324">
        <v>8356.8523990471112</v>
      </c>
      <c r="CW322" s="324">
        <v>392.29822012037846</v>
      </c>
      <c r="CX322" s="324">
        <v>127.69072278563884</v>
      </c>
      <c r="CY322" s="324">
        <v>19590.06594301216</v>
      </c>
    </row>
    <row r="323" spans="1:103" ht="13.5" thickTop="1" x14ac:dyDescent="0.2">
      <c r="A323" s="427">
        <v>1975</v>
      </c>
      <c r="B323" s="295">
        <v>3.1758226902836593</v>
      </c>
      <c r="C323" s="295">
        <v>3.1758226902836593</v>
      </c>
      <c r="D323" s="295">
        <v>0</v>
      </c>
      <c r="F323" s="295">
        <v>1.1057837328154942</v>
      </c>
      <c r="G323" s="295">
        <v>1.1057837328154942</v>
      </c>
      <c r="H323" s="295">
        <v>0</v>
      </c>
      <c r="J323" s="295">
        <v>0.35667895746816503</v>
      </c>
      <c r="K323" s="295">
        <v>0.35667895746816503</v>
      </c>
      <c r="L323" s="295"/>
      <c r="M323" s="295">
        <v>1.71336</v>
      </c>
      <c r="N323" s="295">
        <v>1.71336</v>
      </c>
      <c r="O323" s="295">
        <v>0</v>
      </c>
      <c r="CQ323" s="212"/>
      <c r="CR323" s="215"/>
      <c r="CS323" s="329"/>
      <c r="CT323" s="329"/>
      <c r="CU323" s="329"/>
      <c r="CV323" s="329"/>
      <c r="CW323" s="329"/>
      <c r="CX323" s="329"/>
      <c r="CY323" s="329"/>
    </row>
    <row r="324" spans="1:103" ht="14.25" x14ac:dyDescent="0.2">
      <c r="A324" s="427">
        <v>1976</v>
      </c>
      <c r="B324" s="295">
        <v>3.2204505627348095</v>
      </c>
      <c r="C324" s="295">
        <v>3.2204505627348095</v>
      </c>
      <c r="D324" s="295">
        <v>0</v>
      </c>
      <c r="F324" s="295">
        <v>1.1316484089801255</v>
      </c>
      <c r="G324" s="295">
        <v>1.1316484089801255</v>
      </c>
      <c r="H324" s="295">
        <v>0</v>
      </c>
      <c r="J324" s="295">
        <v>0.36611981576230762</v>
      </c>
      <c r="K324" s="295">
        <v>0.36611981576230762</v>
      </c>
      <c r="L324" s="295"/>
      <c r="M324" s="295">
        <v>1.7226823379923764</v>
      </c>
      <c r="N324" s="295">
        <v>1.7226823379923764</v>
      </c>
      <c r="O324" s="295">
        <v>0</v>
      </c>
      <c r="CQ324" s="212" t="s">
        <v>498</v>
      </c>
      <c r="CR324" s="269" t="s">
        <v>458</v>
      </c>
      <c r="CS324" s="270">
        <v>821.09309813471464</v>
      </c>
      <c r="CT324" s="270">
        <v>110.89205432682837</v>
      </c>
      <c r="CU324" s="270">
        <v>116.00936631025871</v>
      </c>
      <c r="CV324" s="270">
        <v>694.85078140585165</v>
      </c>
      <c r="CW324" s="270">
        <v>822.14959060383489</v>
      </c>
      <c r="CX324" s="270">
        <v>449.03351618547708</v>
      </c>
      <c r="CY324" s="270">
        <v>3014.0284069669651</v>
      </c>
    </row>
    <row r="325" spans="1:103" x14ac:dyDescent="0.2">
      <c r="A325" s="427">
        <v>1977</v>
      </c>
      <c r="B325" s="295">
        <v>3.309237250799125</v>
      </c>
      <c r="C325" s="295">
        <v>3.309237250799125</v>
      </c>
      <c r="D325" s="295">
        <v>0</v>
      </c>
      <c r="F325" s="295">
        <v>1.1571539369705022</v>
      </c>
      <c r="G325" s="295">
        <v>1.1571539369705022</v>
      </c>
      <c r="H325" s="295">
        <v>0</v>
      </c>
      <c r="J325" s="295">
        <v>0.37488913907134119</v>
      </c>
      <c r="K325" s="295">
        <v>0.37488913907134119</v>
      </c>
      <c r="L325" s="295"/>
      <c r="M325" s="295">
        <v>1.7771941747572815</v>
      </c>
      <c r="N325" s="295">
        <v>1.7771941747572815</v>
      </c>
      <c r="O325" s="295">
        <v>0</v>
      </c>
      <c r="CQ325" s="212"/>
      <c r="CR325" s="269" t="s">
        <v>499</v>
      </c>
      <c r="CS325" s="270">
        <v>2145.1756868651141</v>
      </c>
      <c r="CT325" s="270">
        <v>213.51507784077427</v>
      </c>
      <c r="CU325" s="270">
        <v>1047.702702154638</v>
      </c>
      <c r="CV325" s="270">
        <v>1126.2989449816646</v>
      </c>
      <c r="CW325" s="270">
        <v>0</v>
      </c>
      <c r="CX325" s="270">
        <v>0</v>
      </c>
      <c r="CY325" s="333">
        <v>4532.6924118421903</v>
      </c>
    </row>
    <row r="326" spans="1:103" x14ac:dyDescent="0.2">
      <c r="A326" s="427">
        <v>1978</v>
      </c>
      <c r="B326" s="295">
        <v>3.396217750453232</v>
      </c>
      <c r="C326" s="295">
        <v>3.396217750453232</v>
      </c>
      <c r="D326" s="295">
        <v>0</v>
      </c>
      <c r="F326" s="295">
        <v>1.182285401230083</v>
      </c>
      <c r="G326" s="295">
        <v>1.182285401230083</v>
      </c>
      <c r="H326" s="295">
        <v>0</v>
      </c>
      <c r="J326" s="295">
        <v>0.3871832203032885</v>
      </c>
      <c r="K326" s="295">
        <v>0.3871832203032885</v>
      </c>
      <c r="L326" s="295"/>
      <c r="M326" s="295">
        <v>1.8267491289198607</v>
      </c>
      <c r="N326" s="295">
        <v>1.8267491289198607</v>
      </c>
      <c r="O326" s="295">
        <v>0</v>
      </c>
      <c r="CQ326" s="212"/>
      <c r="CR326" s="269" t="s">
        <v>503</v>
      </c>
      <c r="CS326" s="270">
        <v>3120.3039203757348</v>
      </c>
      <c r="CT326" s="270">
        <v>368.1198435037864</v>
      </c>
      <c r="CU326" s="270">
        <v>289.22147350567434</v>
      </c>
      <c r="CV326" s="270">
        <v>1508.507957146315</v>
      </c>
      <c r="CW326" s="270">
        <v>0</v>
      </c>
      <c r="CX326" s="270">
        <v>0</v>
      </c>
      <c r="CY326" s="333">
        <v>5286.1531945315101</v>
      </c>
    </row>
    <row r="327" spans="1:103" x14ac:dyDescent="0.2">
      <c r="A327" s="427">
        <v>1979</v>
      </c>
      <c r="B327" s="295">
        <v>3.4744001232298056</v>
      </c>
      <c r="C327" s="295">
        <v>3.4744001232298056</v>
      </c>
      <c r="D327" s="295">
        <v>0</v>
      </c>
      <c r="F327" s="295">
        <v>1.2070337665463935</v>
      </c>
      <c r="G327" s="295">
        <v>1.2070337665463935</v>
      </c>
      <c r="H327" s="295">
        <v>0</v>
      </c>
      <c r="J327" s="295">
        <v>0.38128840568118483</v>
      </c>
      <c r="K327" s="295">
        <v>0.38128840568118483</v>
      </c>
      <c r="L327" s="295"/>
      <c r="M327" s="295">
        <v>1.8860779510022274</v>
      </c>
      <c r="N327" s="295">
        <v>1.8860779510022274</v>
      </c>
      <c r="O327" s="295">
        <v>0</v>
      </c>
      <c r="CQ327" s="212"/>
      <c r="CR327" s="269" t="s">
        <v>504</v>
      </c>
      <c r="CS327" s="270">
        <v>1100.6575942510481</v>
      </c>
      <c r="CT327" s="270">
        <v>130.94261947077368</v>
      </c>
      <c r="CU327" s="270">
        <v>158.49858334254498</v>
      </c>
      <c r="CV327" s="270">
        <v>540.04312806505254</v>
      </c>
      <c r="CW327" s="270">
        <v>0</v>
      </c>
      <c r="CX327" s="270">
        <v>0</v>
      </c>
      <c r="CY327" s="270">
        <v>1930.1419251294194</v>
      </c>
    </row>
    <row r="328" spans="1:103" x14ac:dyDescent="0.2">
      <c r="A328" s="427">
        <v>1980</v>
      </c>
      <c r="B328" s="295">
        <v>3.4331452924709476</v>
      </c>
      <c r="C328" s="295">
        <v>3.4331452924709476</v>
      </c>
      <c r="D328" s="295">
        <v>0</v>
      </c>
      <c r="F328" s="295">
        <v>1.2313846507163368</v>
      </c>
      <c r="G328" s="295">
        <v>1.2313846507163368</v>
      </c>
      <c r="H328" s="295">
        <v>0</v>
      </c>
      <c r="J328" s="295">
        <v>0.3541189305246642</v>
      </c>
      <c r="K328" s="295">
        <v>0.3541189305246642</v>
      </c>
      <c r="L328" s="295"/>
      <c r="M328" s="295">
        <v>1.8476417112299464</v>
      </c>
      <c r="N328" s="295">
        <v>1.8476417112299464</v>
      </c>
      <c r="O328" s="295">
        <v>0</v>
      </c>
      <c r="CQ328" s="212"/>
      <c r="CR328" s="287" t="s">
        <v>469</v>
      </c>
      <c r="CS328" s="288">
        <v>7187.2302996266117</v>
      </c>
      <c r="CT328" s="288">
        <v>823.46959514216269</v>
      </c>
      <c r="CU328" s="288">
        <v>1611.4321253131161</v>
      </c>
      <c r="CV328" s="288">
        <v>3869.7008115988838</v>
      </c>
      <c r="CW328" s="288">
        <v>822.14959060383489</v>
      </c>
      <c r="CX328" s="288">
        <v>449.03351618547708</v>
      </c>
      <c r="CY328" s="288">
        <v>14763.015938470086</v>
      </c>
    </row>
    <row r="329" spans="1:103" x14ac:dyDescent="0.2">
      <c r="A329" s="427">
        <v>1981</v>
      </c>
      <c r="B329" s="295">
        <v>3.4156682767287476</v>
      </c>
      <c r="C329" s="295">
        <v>3.4156682767287476</v>
      </c>
      <c r="D329" s="295">
        <v>0</v>
      </c>
      <c r="F329" s="295">
        <v>1.254449312112756</v>
      </c>
      <c r="G329" s="295">
        <v>1.254449312112756</v>
      </c>
      <c r="H329" s="295">
        <v>0</v>
      </c>
      <c r="J329" s="295">
        <v>0.3204339178870193</v>
      </c>
      <c r="K329" s="295">
        <v>0.3204339178870193</v>
      </c>
      <c r="L329" s="295"/>
      <c r="M329" s="295">
        <v>1.8407850467289724</v>
      </c>
      <c r="N329" s="295">
        <v>1.8407850467289724</v>
      </c>
      <c r="O329" s="295">
        <v>0</v>
      </c>
      <c r="CQ329" s="212"/>
      <c r="CR329" s="269" t="s">
        <v>505</v>
      </c>
      <c r="CS329" s="270">
        <v>0</v>
      </c>
      <c r="CT329" s="270">
        <v>0</v>
      </c>
      <c r="CU329" s="270">
        <v>0</v>
      </c>
      <c r="CV329" s="270">
        <v>2939.2726302353003</v>
      </c>
      <c r="CW329" s="270">
        <v>0</v>
      </c>
      <c r="CX329" s="270">
        <v>0</v>
      </c>
      <c r="CY329" s="303">
        <v>2939.2726302353003</v>
      </c>
    </row>
    <row r="330" spans="1:103" x14ac:dyDescent="0.2">
      <c r="A330" s="427">
        <v>1982</v>
      </c>
      <c r="B330" s="295">
        <v>3.4335603383330984</v>
      </c>
      <c r="C330" s="295">
        <v>3.4335603383330984</v>
      </c>
      <c r="D330" s="295">
        <v>0</v>
      </c>
      <c r="F330" s="295">
        <v>1.2768016019320132</v>
      </c>
      <c r="G330" s="295">
        <v>1.2768016019320132</v>
      </c>
      <c r="H330" s="295">
        <v>0</v>
      </c>
      <c r="J330" s="295">
        <v>0.32488083529109529</v>
      </c>
      <c r="K330" s="295">
        <v>0.32488083529109529</v>
      </c>
      <c r="L330" s="295"/>
      <c r="M330" s="295">
        <v>1.8318779011099897</v>
      </c>
      <c r="N330" s="295">
        <v>1.8318779011099897</v>
      </c>
      <c r="O330" s="295">
        <v>0</v>
      </c>
      <c r="CQ330" s="212"/>
      <c r="CR330" s="269" t="s">
        <v>506</v>
      </c>
      <c r="CS330" s="270">
        <v>0</v>
      </c>
      <c r="CT330" s="270">
        <v>0</v>
      </c>
      <c r="CU330" s="270">
        <v>0</v>
      </c>
      <c r="CV330" s="270">
        <v>828.38015554858589</v>
      </c>
      <c r="CW330" s="270">
        <v>0</v>
      </c>
      <c r="CX330" s="270">
        <v>0</v>
      </c>
      <c r="CY330" s="303">
        <v>828.38015554858589</v>
      </c>
    </row>
    <row r="331" spans="1:103" x14ac:dyDescent="0.2">
      <c r="A331" s="427">
        <v>1983</v>
      </c>
      <c r="B331" s="295">
        <v>3.4698407685033374</v>
      </c>
      <c r="C331" s="295">
        <v>3.4698407685033374</v>
      </c>
      <c r="D331" s="295">
        <v>0</v>
      </c>
      <c r="F331" s="295">
        <v>1.2985608866314706</v>
      </c>
      <c r="G331" s="295">
        <v>1.2985608866314706</v>
      </c>
      <c r="H331" s="295">
        <v>0</v>
      </c>
      <c r="J331" s="295">
        <v>0.28221020571877614</v>
      </c>
      <c r="K331" s="295">
        <v>0.28221020571877614</v>
      </c>
      <c r="L331" s="295"/>
      <c r="M331" s="295">
        <v>1.8890696761530907</v>
      </c>
      <c r="N331" s="295">
        <v>1.8890696761530907</v>
      </c>
      <c r="O331" s="295">
        <v>0</v>
      </c>
      <c r="CQ331" s="212"/>
      <c r="CR331" s="269" t="s">
        <v>495</v>
      </c>
      <c r="CS331" s="270">
        <v>0</v>
      </c>
      <c r="CT331" s="270">
        <v>0</v>
      </c>
      <c r="CU331" s="270">
        <v>0</v>
      </c>
      <c r="CV331" s="270">
        <v>258.52566334726686</v>
      </c>
      <c r="CW331" s="270">
        <v>0</v>
      </c>
      <c r="CX331" s="270">
        <v>0</v>
      </c>
      <c r="CY331" s="303">
        <v>258.52566334726686</v>
      </c>
    </row>
    <row r="332" spans="1:103" x14ac:dyDescent="0.2">
      <c r="A332" s="427">
        <v>1984</v>
      </c>
      <c r="B332" s="295">
        <v>3.4532835209998987</v>
      </c>
      <c r="C332" s="295">
        <v>3.4532835209998987</v>
      </c>
      <c r="D332" s="295">
        <v>0</v>
      </c>
      <c r="F332" s="295">
        <v>1.3196249068229089</v>
      </c>
      <c r="G332" s="295">
        <v>1.3196249068229089</v>
      </c>
      <c r="H332" s="295">
        <v>0</v>
      </c>
      <c r="J332" s="295">
        <v>0.29124887205664629</v>
      </c>
      <c r="K332" s="295">
        <v>0.29124887205664629</v>
      </c>
      <c r="L332" s="295"/>
      <c r="M332" s="295">
        <v>1.8424097421203434</v>
      </c>
      <c r="N332" s="295">
        <v>1.8424097421203434</v>
      </c>
      <c r="O332" s="295">
        <v>0</v>
      </c>
      <c r="CQ332" s="212"/>
      <c r="CR332" s="269" t="s">
        <v>508</v>
      </c>
      <c r="CS332" s="270">
        <v>0</v>
      </c>
      <c r="CT332" s="270">
        <v>0</v>
      </c>
      <c r="CU332" s="270">
        <v>0</v>
      </c>
      <c r="CV332" s="270">
        <v>507.84704135020149</v>
      </c>
      <c r="CW332" s="270">
        <v>0</v>
      </c>
      <c r="CX332" s="270">
        <v>0</v>
      </c>
      <c r="CY332" s="303">
        <v>507.84704135020149</v>
      </c>
    </row>
    <row r="333" spans="1:103" x14ac:dyDescent="0.2">
      <c r="A333" s="427">
        <v>1985</v>
      </c>
      <c r="B333" s="295">
        <v>3.5880359359491871</v>
      </c>
      <c r="C333" s="295">
        <v>3.5880359359491871</v>
      </c>
      <c r="D333" s="295">
        <v>0</v>
      </c>
      <c r="F333" s="295">
        <v>1.3398016793046792</v>
      </c>
      <c r="G333" s="295">
        <v>1.3398016793046792</v>
      </c>
      <c r="H333" s="295">
        <v>0</v>
      </c>
      <c r="J333" s="295">
        <v>0.29780634966776376</v>
      </c>
      <c r="K333" s="295">
        <v>0.29780634966776376</v>
      </c>
      <c r="L333" s="295"/>
      <c r="M333" s="295">
        <v>1.9504279069767441</v>
      </c>
      <c r="N333" s="295">
        <v>1.9504279069767441</v>
      </c>
      <c r="O333" s="295">
        <v>0</v>
      </c>
      <c r="CQ333" s="212"/>
      <c r="CR333" s="269" t="s">
        <v>497</v>
      </c>
      <c r="CS333" s="270">
        <v>947.58351551948476</v>
      </c>
      <c r="CT333" s="270">
        <v>115.60010418970029</v>
      </c>
      <c r="CU333" s="270">
        <v>181.40422680291812</v>
      </c>
      <c r="CV333" s="270">
        <v>444.21255807332534</v>
      </c>
      <c r="CW333" s="270">
        <v>0</v>
      </c>
      <c r="CX333" s="270">
        <v>0</v>
      </c>
      <c r="CY333" s="303">
        <v>1688.8004045854286</v>
      </c>
    </row>
    <row r="334" spans="1:103" ht="13.5" thickBot="1" x14ac:dyDescent="0.25">
      <c r="A334" s="427">
        <v>1986</v>
      </c>
      <c r="B334" s="295">
        <v>3.6464092763581251</v>
      </c>
      <c r="C334" s="295">
        <v>3.6464092763581251</v>
      </c>
      <c r="D334" s="295">
        <v>0</v>
      </c>
      <c r="F334" s="295">
        <v>1.3589737099793837</v>
      </c>
      <c r="G334" s="295">
        <v>1.3589737099793837</v>
      </c>
      <c r="H334" s="295">
        <v>0</v>
      </c>
      <c r="J334" s="295">
        <v>0.30428683693180564</v>
      </c>
      <c r="K334" s="295">
        <v>0.30428683693180564</v>
      </c>
      <c r="L334" s="295"/>
      <c r="M334" s="295">
        <v>1.9831487294469359</v>
      </c>
      <c r="N334" s="295">
        <v>1.9831487294469359</v>
      </c>
      <c r="O334" s="295">
        <v>0</v>
      </c>
      <c r="CQ334" s="212"/>
      <c r="CR334" s="296" t="s">
        <v>474</v>
      </c>
      <c r="CS334" s="324">
        <v>8134.8138151460962</v>
      </c>
      <c r="CT334" s="324">
        <v>939.06969933186292</v>
      </c>
      <c r="CU334" s="324">
        <v>1792.8363521160343</v>
      </c>
      <c r="CV334" s="324">
        <v>8847.9388601535629</v>
      </c>
      <c r="CW334" s="324">
        <v>822.14959060383489</v>
      </c>
      <c r="CX334" s="324">
        <v>449.03351618547708</v>
      </c>
      <c r="CY334" s="324">
        <v>20985.841833536866</v>
      </c>
    </row>
    <row r="335" spans="1:103" ht="13.5" thickTop="1" x14ac:dyDescent="0.2">
      <c r="A335" s="427">
        <v>1987</v>
      </c>
      <c r="B335" s="295">
        <v>3.6913131351029849</v>
      </c>
      <c r="C335" s="295">
        <v>3.6913131351029849</v>
      </c>
      <c r="D335" s="295">
        <v>0</v>
      </c>
      <c r="F335" s="295">
        <v>1.3770730432079128</v>
      </c>
      <c r="G335" s="295">
        <v>1.3770730432079128</v>
      </c>
      <c r="H335" s="295">
        <v>0</v>
      </c>
      <c r="J335" s="295">
        <v>0.31729925495423494</v>
      </c>
      <c r="K335" s="295">
        <v>0.31729925495423494</v>
      </c>
      <c r="L335" s="295"/>
      <c r="M335" s="295">
        <v>1.9969408369408372</v>
      </c>
      <c r="N335" s="295">
        <v>1.9969408369408372</v>
      </c>
      <c r="O335" s="295">
        <v>0</v>
      </c>
      <c r="CQ335" s="212"/>
      <c r="CR335" s="212"/>
      <c r="CS335" s="337"/>
      <c r="CT335" s="337"/>
      <c r="CU335" s="337"/>
      <c r="CV335" s="337"/>
      <c r="CW335" s="337"/>
      <c r="CX335" s="337"/>
      <c r="CY335" s="337"/>
    </row>
    <row r="336" spans="1:103" ht="13.5" thickBot="1" x14ac:dyDescent="0.25">
      <c r="A336" s="427">
        <v>1988</v>
      </c>
      <c r="B336" s="295">
        <v>3.7438069209228857</v>
      </c>
      <c r="C336" s="295">
        <v>3.7438069209228857</v>
      </c>
      <c r="D336" s="295">
        <v>0</v>
      </c>
      <c r="F336" s="295">
        <v>1.3948370380706308</v>
      </c>
      <c r="G336" s="295">
        <v>1.3948370380706308</v>
      </c>
      <c r="H336" s="295">
        <v>0</v>
      </c>
      <c r="J336" s="295">
        <v>0.32553892050915839</v>
      </c>
      <c r="K336" s="295">
        <v>0.32553892050915839</v>
      </c>
      <c r="L336" s="295"/>
      <c r="M336" s="295">
        <v>2.0234309623430966</v>
      </c>
      <c r="N336" s="295">
        <v>2.0234309623430966</v>
      </c>
      <c r="O336" s="295">
        <v>0</v>
      </c>
      <c r="CQ336" s="212" t="s">
        <v>514</v>
      </c>
      <c r="CR336" s="296" t="s">
        <v>515</v>
      </c>
      <c r="CS336" s="340">
        <v>0</v>
      </c>
      <c r="CT336" s="297">
        <v>52992.941083024285</v>
      </c>
      <c r="CU336" s="297">
        <v>11.066478010912933</v>
      </c>
      <c r="CV336" s="297">
        <v>365.49721428947436</v>
      </c>
      <c r="CW336" s="324">
        <v>0</v>
      </c>
      <c r="CX336" s="297">
        <v>1217.3465320608259</v>
      </c>
      <c r="CY336" s="297">
        <v>54586.851307385499</v>
      </c>
    </row>
    <row r="337" spans="1:103" ht="13.5" thickTop="1" x14ac:dyDescent="0.2">
      <c r="A337" s="427">
        <v>1989</v>
      </c>
      <c r="B337" s="295">
        <v>3.790354270378085</v>
      </c>
      <c r="C337" s="295">
        <v>3.790354270378085</v>
      </c>
      <c r="D337" s="295">
        <v>0</v>
      </c>
      <c r="F337" s="295">
        <v>1.4118312775716495</v>
      </c>
      <c r="G337" s="295">
        <v>1.4118312775716495</v>
      </c>
      <c r="H337" s="295">
        <v>0</v>
      </c>
      <c r="J337" s="295">
        <v>0.33560666352168478</v>
      </c>
      <c r="K337" s="295">
        <v>0.33560666352168478</v>
      </c>
      <c r="L337" s="295"/>
      <c r="M337" s="295">
        <v>2.042916329284751</v>
      </c>
      <c r="N337" s="295">
        <v>2.042916329284751</v>
      </c>
      <c r="O337" s="295">
        <v>0</v>
      </c>
      <c r="CQ337" s="212"/>
      <c r="CR337" s="212"/>
      <c r="CS337" s="337"/>
      <c r="CT337" s="337"/>
      <c r="CU337" s="337"/>
      <c r="CV337" s="337"/>
      <c r="CW337" s="337"/>
      <c r="CX337" s="337"/>
      <c r="CY337" s="337"/>
    </row>
    <row r="338" spans="1:103" x14ac:dyDescent="0.2">
      <c r="A338" s="427">
        <v>1990</v>
      </c>
      <c r="B338" s="295">
        <v>3.7119898863663492</v>
      </c>
      <c r="C338" s="295">
        <v>3.7119898863663492</v>
      </c>
      <c r="D338" s="295">
        <v>0</v>
      </c>
      <c r="F338" s="295">
        <v>1.428065900383362</v>
      </c>
      <c r="G338" s="295">
        <v>1.428065900383362</v>
      </c>
      <c r="H338" s="295">
        <v>0</v>
      </c>
      <c r="J338" s="295">
        <v>0.32252398598298648</v>
      </c>
      <c r="K338" s="295">
        <v>0.32252398598298648</v>
      </c>
      <c r="L338" s="295"/>
      <c r="M338" s="295">
        <v>1.9614000000000005</v>
      </c>
      <c r="N338" s="295">
        <v>1.9614000000000005</v>
      </c>
      <c r="O338" s="295">
        <v>0</v>
      </c>
      <c r="CQ338" s="345" t="s">
        <v>255</v>
      </c>
      <c r="CR338" s="346" t="s">
        <v>458</v>
      </c>
      <c r="CS338" s="337">
        <v>35060.551750289298</v>
      </c>
      <c r="CT338" s="337">
        <v>3877.3722213573069</v>
      </c>
      <c r="CU338" s="337">
        <v>865.42639377654484</v>
      </c>
      <c r="CV338" s="337">
        <v>4413.0010893418175</v>
      </c>
      <c r="CW338" s="337">
        <v>1179.3931645022035</v>
      </c>
      <c r="CX338" s="337">
        <v>1894.958472313961</v>
      </c>
      <c r="CY338" s="337">
        <v>47290.703091581127</v>
      </c>
    </row>
    <row r="339" spans="1:103" x14ac:dyDescent="0.2">
      <c r="A339" s="427">
        <v>1991</v>
      </c>
      <c r="B339" s="295">
        <v>3.7511490124367892</v>
      </c>
      <c r="C339" s="295">
        <v>3.7511490124367892</v>
      </c>
      <c r="D339" s="295">
        <v>0</v>
      </c>
      <c r="F339" s="295">
        <v>1.4437334694277655</v>
      </c>
      <c r="G339" s="295">
        <v>1.4437334694277655</v>
      </c>
      <c r="H339" s="295">
        <v>0</v>
      </c>
      <c r="J339" s="295">
        <v>0.31530147456795959</v>
      </c>
      <c r="K339" s="295">
        <v>0.31530147456795959</v>
      </c>
      <c r="L339" s="295"/>
      <c r="M339" s="295">
        <v>1.9921140684410643</v>
      </c>
      <c r="N339" s="295">
        <v>1.9921140684410643</v>
      </c>
      <c r="O339" s="295">
        <v>0</v>
      </c>
      <c r="CQ339" s="345"/>
      <c r="CR339" s="346" t="s">
        <v>463</v>
      </c>
      <c r="CS339" s="337">
        <v>7399.8093344020508</v>
      </c>
      <c r="CT339" s="337">
        <v>561.70627585398427</v>
      </c>
      <c r="CU339" s="337">
        <v>42.356250435071836</v>
      </c>
      <c r="CV339" s="337">
        <v>891.69586509921567</v>
      </c>
      <c r="CW339" s="337">
        <v>56.046748112314219</v>
      </c>
      <c r="CX339" s="337">
        <v>12.894764942177186</v>
      </c>
      <c r="CY339" s="337">
        <v>8964.5092388448138</v>
      </c>
    </row>
    <row r="340" spans="1:103" x14ac:dyDescent="0.2">
      <c r="A340" s="427">
        <v>1992</v>
      </c>
      <c r="B340" s="295">
        <v>3.8995608769215435</v>
      </c>
      <c r="C340" s="295">
        <v>3.8995608769215435</v>
      </c>
      <c r="D340" s="295">
        <v>0</v>
      </c>
      <c r="F340" s="295">
        <v>1.4586843670305993</v>
      </c>
      <c r="G340" s="295">
        <v>1.4586843670305993</v>
      </c>
      <c r="H340" s="295">
        <v>0</v>
      </c>
      <c r="J340" s="295">
        <v>0.31193199695145118</v>
      </c>
      <c r="K340" s="295">
        <v>0.31193199695145118</v>
      </c>
      <c r="L340" s="295"/>
      <c r="M340" s="295">
        <v>2.1289445129394928</v>
      </c>
      <c r="N340" s="295">
        <v>2.1289445129394928</v>
      </c>
      <c r="O340" s="295">
        <v>0</v>
      </c>
      <c r="CQ340" s="345"/>
      <c r="CR340" s="346" t="s">
        <v>466</v>
      </c>
      <c r="CS340" s="337">
        <v>1413.8271789558676</v>
      </c>
      <c r="CT340" s="337">
        <v>34.721841242345292</v>
      </c>
      <c r="CU340" s="337">
        <v>0.20417164124958137</v>
      </c>
      <c r="CV340" s="337">
        <v>1603.2903437470738</v>
      </c>
      <c r="CW340" s="337">
        <v>24.037807505158145</v>
      </c>
      <c r="CX340" s="337">
        <v>0.97865960162716037</v>
      </c>
      <c r="CY340" s="337">
        <v>3077.0600026933216</v>
      </c>
    </row>
    <row r="341" spans="1:103" x14ac:dyDescent="0.2">
      <c r="A341" s="427">
        <v>1993</v>
      </c>
      <c r="B341" s="295">
        <v>3.9571567413328657</v>
      </c>
      <c r="C341" s="295">
        <v>3.9571567413328657</v>
      </c>
      <c r="D341" s="295">
        <v>0</v>
      </c>
      <c r="F341" s="295">
        <v>1.4735266853499707</v>
      </c>
      <c r="G341" s="295">
        <v>1.4735266853499707</v>
      </c>
      <c r="H341" s="295">
        <v>0</v>
      </c>
      <c r="J341" s="295">
        <v>0.2996642266065177</v>
      </c>
      <c r="K341" s="295">
        <v>0.2996642266065177</v>
      </c>
      <c r="L341" s="295"/>
      <c r="M341" s="295">
        <v>2.1839658293763771</v>
      </c>
      <c r="N341" s="295">
        <v>2.1839658293763771</v>
      </c>
      <c r="O341" s="295">
        <v>0</v>
      </c>
      <c r="CQ341" s="345"/>
      <c r="CR341" s="346" t="s">
        <v>520</v>
      </c>
      <c r="CS341" s="337">
        <v>5265.479607240849</v>
      </c>
      <c r="CT341" s="337">
        <v>581.63492134456067</v>
      </c>
      <c r="CU341" s="337">
        <v>1336.9241756603124</v>
      </c>
      <c r="CV341" s="337">
        <v>2634.8069021279798</v>
      </c>
      <c r="CW341" s="337">
        <v>0</v>
      </c>
      <c r="CX341" s="337">
        <v>0</v>
      </c>
      <c r="CY341" s="337">
        <v>9818.8456063736994</v>
      </c>
    </row>
    <row r="342" spans="1:103" x14ac:dyDescent="0.2">
      <c r="A342" s="427">
        <v>1994</v>
      </c>
      <c r="B342" s="295">
        <v>4.0253053135740657</v>
      </c>
      <c r="C342" s="295">
        <v>4.0253053135740657</v>
      </c>
      <c r="D342" s="295">
        <v>0</v>
      </c>
      <c r="F342" s="295">
        <v>1.4885798477427523</v>
      </c>
      <c r="G342" s="295">
        <v>1.4885798477427523</v>
      </c>
      <c r="H342" s="295">
        <v>0</v>
      </c>
      <c r="J342" s="295">
        <v>0.3140002338410261</v>
      </c>
      <c r="K342" s="295">
        <v>0.3140002338410261</v>
      </c>
      <c r="L342" s="295"/>
      <c r="M342" s="295">
        <v>2.222725231990287</v>
      </c>
      <c r="N342" s="295">
        <v>2.222725231990287</v>
      </c>
      <c r="O342" s="295">
        <v>0</v>
      </c>
      <c r="CQ342" s="345"/>
      <c r="CR342" s="346" t="s">
        <v>504</v>
      </c>
      <c r="CS342" s="337">
        <v>1100.6575942510481</v>
      </c>
      <c r="CT342" s="337">
        <v>130.94261947077368</v>
      </c>
      <c r="CU342" s="337">
        <v>158.49858334254498</v>
      </c>
      <c r="CV342" s="337">
        <v>540.04312806505254</v>
      </c>
      <c r="CW342" s="337">
        <v>0</v>
      </c>
      <c r="CX342" s="337">
        <v>0</v>
      </c>
      <c r="CY342" s="337">
        <v>1930.1419251294194</v>
      </c>
    </row>
    <row r="343" spans="1:103" x14ac:dyDescent="0.2">
      <c r="A343" s="427">
        <v>1995</v>
      </c>
      <c r="B343" s="295">
        <v>4.1821651814249785</v>
      </c>
      <c r="C343" s="295">
        <v>4.1821651814249785</v>
      </c>
      <c r="D343" s="295">
        <v>0</v>
      </c>
      <c r="F343" s="295">
        <v>1.5041887378449379</v>
      </c>
      <c r="G343" s="295">
        <v>1.5041887378449379</v>
      </c>
      <c r="H343" s="295">
        <v>0</v>
      </c>
      <c r="J343" s="295">
        <v>0.32029354537787297</v>
      </c>
      <c r="K343" s="295">
        <v>0.32029354537787297</v>
      </c>
      <c r="L343" s="295"/>
      <c r="M343" s="295">
        <v>2.3576828982021678</v>
      </c>
      <c r="N343" s="295">
        <v>2.3576828982021678</v>
      </c>
      <c r="O343" s="295">
        <v>0</v>
      </c>
      <c r="CQ343" s="345"/>
      <c r="CR343" s="356" t="s">
        <v>469</v>
      </c>
      <c r="CS343" s="357">
        <v>50240.325465139111</v>
      </c>
      <c r="CT343" s="357">
        <v>5186.3778792689718</v>
      </c>
      <c r="CU343" s="357">
        <v>2403.4095748557233</v>
      </c>
      <c r="CV343" s="357">
        <v>10082.837328381138</v>
      </c>
      <c r="CW343" s="357">
        <v>1259.4777201196757</v>
      </c>
      <c r="CX343" s="357">
        <v>1908.8318968577655</v>
      </c>
      <c r="CY343" s="357">
        <v>71081.259864622378</v>
      </c>
    </row>
    <row r="344" spans="1:103" x14ac:dyDescent="0.2">
      <c r="A344" s="427">
        <v>1996</v>
      </c>
      <c r="B344" s="295">
        <v>4.3566815927063418</v>
      </c>
      <c r="C344" s="295">
        <v>4.3566815927063418</v>
      </c>
      <c r="D344" s="295">
        <v>0</v>
      </c>
      <c r="F344" s="295">
        <v>1.5197224233669182</v>
      </c>
      <c r="G344" s="295">
        <v>1.5197224233669182</v>
      </c>
      <c r="H344" s="295">
        <v>0</v>
      </c>
      <c r="J344" s="295">
        <v>0.32439293991708623</v>
      </c>
      <c r="K344" s="295">
        <v>0.32439293991708623</v>
      </c>
      <c r="L344" s="295"/>
      <c r="M344" s="295">
        <v>2.5125662294223376</v>
      </c>
      <c r="N344" s="295">
        <v>2.5125662294223376</v>
      </c>
      <c r="O344" s="295">
        <v>0</v>
      </c>
      <c r="CQ344" s="345"/>
      <c r="CR344" s="346" t="s">
        <v>493</v>
      </c>
      <c r="CS344" s="337">
        <v>0</v>
      </c>
      <c r="CT344" s="337">
        <v>0</v>
      </c>
      <c r="CU344" s="337">
        <v>0</v>
      </c>
      <c r="CV344" s="337">
        <v>507.21022249175167</v>
      </c>
      <c r="CW344" s="337">
        <v>0</v>
      </c>
      <c r="CX344" s="337">
        <v>0</v>
      </c>
      <c r="CY344" s="337">
        <v>507.21022249175167</v>
      </c>
    </row>
    <row r="345" spans="1:103" x14ac:dyDescent="0.2">
      <c r="A345" s="427">
        <v>1997</v>
      </c>
      <c r="B345" s="295">
        <v>4.5588872837629548</v>
      </c>
      <c r="C345" s="295">
        <v>4.5588872837629548</v>
      </c>
      <c r="D345" s="295">
        <v>0</v>
      </c>
      <c r="F345" s="295">
        <v>1.538281811808613</v>
      </c>
      <c r="G345" s="295">
        <v>1.538281811808613</v>
      </c>
      <c r="H345" s="295">
        <v>0</v>
      </c>
      <c r="J345" s="295">
        <v>0.32525773652478246</v>
      </c>
      <c r="K345" s="295">
        <v>0.32525773652478246</v>
      </c>
      <c r="L345" s="295"/>
      <c r="M345" s="295">
        <v>2.6953477354295594</v>
      </c>
      <c r="N345" s="295">
        <v>2.6953477354295594</v>
      </c>
      <c r="O345" s="295">
        <v>0</v>
      </c>
      <c r="CQ345" s="345"/>
      <c r="CR345" s="346" t="s">
        <v>494</v>
      </c>
      <c r="CS345" s="337">
        <v>32.379485042141233</v>
      </c>
      <c r="CT345" s="337">
        <v>0</v>
      </c>
      <c r="CU345" s="337">
        <v>0</v>
      </c>
      <c r="CV345" s="337">
        <v>740.65568552322293</v>
      </c>
      <c r="CW345" s="337">
        <v>6.7918412989330657E-2</v>
      </c>
      <c r="CX345" s="337">
        <v>0</v>
      </c>
      <c r="CY345" s="337">
        <v>773.10308897835353</v>
      </c>
    </row>
    <row r="346" spans="1:103" x14ac:dyDescent="0.2">
      <c r="A346" s="427">
        <v>1998</v>
      </c>
      <c r="B346" s="295">
        <v>4.6235444647974884</v>
      </c>
      <c r="C346" s="295">
        <v>4.6235444647974884</v>
      </c>
      <c r="D346" s="295">
        <v>0</v>
      </c>
      <c r="F346" s="295">
        <v>1.5604888440875164</v>
      </c>
      <c r="G346" s="295">
        <v>1.5604888440875164</v>
      </c>
      <c r="H346" s="295">
        <v>0</v>
      </c>
      <c r="J346" s="295">
        <v>0.33185022211790843</v>
      </c>
      <c r="K346" s="295">
        <v>0.33185022211790843</v>
      </c>
      <c r="L346" s="295"/>
      <c r="M346" s="295">
        <v>2.7312053985920639</v>
      </c>
      <c r="N346" s="295">
        <v>2.7312053985920639</v>
      </c>
      <c r="O346" s="295">
        <v>0</v>
      </c>
      <c r="CQ346" s="345"/>
      <c r="CR346" s="346" t="s">
        <v>471</v>
      </c>
      <c r="CS346" s="337">
        <v>0</v>
      </c>
      <c r="CT346" s="337">
        <v>0</v>
      </c>
      <c r="CU346" s="337">
        <v>0</v>
      </c>
      <c r="CV346" s="337">
        <v>10275.421853256681</v>
      </c>
      <c r="CW346" s="337">
        <v>0</v>
      </c>
      <c r="CX346" s="337">
        <v>0</v>
      </c>
      <c r="CY346" s="337">
        <v>10275.421853256681</v>
      </c>
    </row>
    <row r="347" spans="1:103" x14ac:dyDescent="0.2">
      <c r="A347" s="427">
        <v>1999</v>
      </c>
      <c r="B347" s="295">
        <v>4.7659129231587141</v>
      </c>
      <c r="C347" s="295">
        <v>4.7659129231587141</v>
      </c>
      <c r="D347" s="295">
        <v>0</v>
      </c>
      <c r="F347" s="295">
        <v>1.5460986729102026</v>
      </c>
      <c r="G347" s="295">
        <v>1.5460986729102026</v>
      </c>
      <c r="H347" s="295">
        <v>0</v>
      </c>
      <c r="J347" s="295">
        <v>0.35743266325561884</v>
      </c>
      <c r="K347" s="295">
        <v>0.35743266325561884</v>
      </c>
      <c r="L347" s="295"/>
      <c r="M347" s="295">
        <v>2.8623815869928921</v>
      </c>
      <c r="N347" s="295">
        <v>2.8623815869928921</v>
      </c>
      <c r="O347" s="295">
        <v>0</v>
      </c>
      <c r="CQ347" s="345"/>
      <c r="CR347" s="346" t="s">
        <v>505</v>
      </c>
      <c r="CS347" s="337">
        <v>0</v>
      </c>
      <c r="CT347" s="337">
        <v>0</v>
      </c>
      <c r="CU347" s="337">
        <v>0</v>
      </c>
      <c r="CV347" s="337">
        <v>2939.2726302353003</v>
      </c>
      <c r="CW347" s="337">
        <v>0</v>
      </c>
      <c r="CX347" s="337">
        <v>0</v>
      </c>
      <c r="CY347" s="337">
        <v>2939.2726302353003</v>
      </c>
    </row>
    <row r="348" spans="1:103" x14ac:dyDescent="0.2">
      <c r="A348" s="427">
        <v>2000</v>
      </c>
      <c r="B348" s="295">
        <v>4.854488150975655</v>
      </c>
      <c r="C348" s="295">
        <v>4.854488150975655</v>
      </c>
      <c r="D348" s="295">
        <v>0</v>
      </c>
      <c r="F348" s="295">
        <v>1.5350545091821417</v>
      </c>
      <c r="G348" s="295">
        <v>1.5350545091821417</v>
      </c>
      <c r="H348" s="295">
        <v>0</v>
      </c>
      <c r="J348" s="295">
        <v>0.3334329588111446</v>
      </c>
      <c r="K348" s="295">
        <v>0.3334329588111446</v>
      </c>
      <c r="L348" s="295"/>
      <c r="M348" s="295">
        <v>2.9860006829823682</v>
      </c>
      <c r="N348" s="295">
        <v>2.9860006829823682</v>
      </c>
      <c r="O348" s="295">
        <v>0</v>
      </c>
      <c r="CQ348" s="345"/>
      <c r="CR348" s="346" t="s">
        <v>506</v>
      </c>
      <c r="CS348" s="337">
        <v>0</v>
      </c>
      <c r="CT348" s="337">
        <v>0</v>
      </c>
      <c r="CU348" s="337">
        <v>0</v>
      </c>
      <c r="CV348" s="337">
        <v>828.38015554858589</v>
      </c>
      <c r="CW348" s="337">
        <v>0</v>
      </c>
      <c r="CX348" s="337">
        <v>0</v>
      </c>
      <c r="CY348" s="337">
        <v>828.38015554858589</v>
      </c>
    </row>
    <row r="349" spans="1:103" x14ac:dyDescent="0.2">
      <c r="A349" s="429">
        <v>2001</v>
      </c>
      <c r="B349" s="295">
        <v>4.9863273647439508</v>
      </c>
      <c r="C349" s="295">
        <v>4.9863273647439508</v>
      </c>
      <c r="D349" s="295">
        <v>0</v>
      </c>
      <c r="F349" s="295">
        <v>1.5262881299008242</v>
      </c>
      <c r="G349" s="295">
        <v>1.5262881299008242</v>
      </c>
      <c r="H349" s="295">
        <v>0</v>
      </c>
      <c r="J349" s="295">
        <v>0.33472038614250543</v>
      </c>
      <c r="K349" s="295">
        <v>0.33472038614250543</v>
      </c>
      <c r="L349" s="295"/>
      <c r="M349" s="295">
        <v>3.1253188487006214</v>
      </c>
      <c r="N349" s="295">
        <v>3.1253188487006214</v>
      </c>
      <c r="O349" s="295">
        <v>0</v>
      </c>
      <c r="CQ349" s="345"/>
      <c r="CR349" s="346" t="s">
        <v>508</v>
      </c>
      <c r="CS349" s="337">
        <v>0</v>
      </c>
      <c r="CT349" s="337">
        <v>0</v>
      </c>
      <c r="CU349" s="337">
        <v>0</v>
      </c>
      <c r="CV349" s="337">
        <v>507.84704135020149</v>
      </c>
      <c r="CW349" s="337">
        <v>0</v>
      </c>
      <c r="CX349" s="337">
        <v>0</v>
      </c>
      <c r="CY349" s="337">
        <v>507.84704135020149</v>
      </c>
    </row>
    <row r="350" spans="1:103" x14ac:dyDescent="0.2">
      <c r="A350" s="429">
        <v>2002</v>
      </c>
      <c r="B350" s="295">
        <v>4.9662678679113794</v>
      </c>
      <c r="C350" s="295">
        <v>4.9662678679113794</v>
      </c>
      <c r="D350" s="295">
        <v>0</v>
      </c>
      <c r="F350" s="295">
        <v>1.5196227099413666</v>
      </c>
      <c r="G350" s="295">
        <v>1.5196227099413666</v>
      </c>
      <c r="H350" s="295">
        <v>0</v>
      </c>
      <c r="J350" s="295">
        <v>0.33722523636905005</v>
      </c>
      <c r="K350" s="295">
        <v>0.33722523636905005</v>
      </c>
      <c r="L350" s="295"/>
      <c r="M350" s="295">
        <v>3.1094199216009626</v>
      </c>
      <c r="N350" s="295">
        <v>3.1094199216009626</v>
      </c>
      <c r="O350" s="295">
        <v>0</v>
      </c>
      <c r="CQ350" s="345"/>
      <c r="CR350" s="249" t="s">
        <v>497</v>
      </c>
      <c r="CS350" s="365">
        <v>1102.7934556989217</v>
      </c>
      <c r="CT350" s="365">
        <v>125.51120418241972</v>
      </c>
      <c r="CU350" s="365">
        <v>181.40422680291812</v>
      </c>
      <c r="CV350" s="365">
        <v>1540.9843339602007</v>
      </c>
      <c r="CW350" s="365">
        <v>6.8368239542309954</v>
      </c>
      <c r="CX350" s="365">
        <v>0</v>
      </c>
      <c r="CY350" s="365">
        <v>2957.5300445986913</v>
      </c>
    </row>
    <row r="351" spans="1:103" x14ac:dyDescent="0.2">
      <c r="A351" s="429">
        <v>2003</v>
      </c>
      <c r="B351" s="295">
        <v>5.0642061690033975</v>
      </c>
      <c r="C351" s="295">
        <v>5.0642061690033975</v>
      </c>
      <c r="D351" s="295">
        <v>0</v>
      </c>
      <c r="F351" s="295">
        <v>1.5148929199604442</v>
      </c>
      <c r="G351" s="295">
        <v>1.5148929199604442</v>
      </c>
      <c r="H351" s="295">
        <v>0</v>
      </c>
      <c r="J351" s="295">
        <v>0.34458624228424506</v>
      </c>
      <c r="K351" s="295">
        <v>0.34458624228424506</v>
      </c>
      <c r="L351" s="295"/>
      <c r="M351" s="295">
        <v>3.2047270067587084</v>
      </c>
      <c r="N351" s="295">
        <v>3.2047270067587084</v>
      </c>
      <c r="O351" s="295">
        <v>0</v>
      </c>
      <c r="CQ351" s="345"/>
      <c r="CR351" s="366" t="s">
        <v>514</v>
      </c>
      <c r="CS351" s="367">
        <v>0</v>
      </c>
      <c r="CT351" s="367">
        <v>52992.941083024285</v>
      </c>
      <c r="CU351" s="367">
        <v>11.066478010912933</v>
      </c>
      <c r="CV351" s="367">
        <v>365.49721428947436</v>
      </c>
      <c r="CW351" s="368">
        <v>0</v>
      </c>
      <c r="CX351" s="367">
        <v>1217.3465320608259</v>
      </c>
      <c r="CY351" s="367">
        <v>54586.851307385499</v>
      </c>
    </row>
    <row r="352" spans="1:103" x14ac:dyDescent="0.2">
      <c r="A352" s="429">
        <v>2004</v>
      </c>
      <c r="B352" s="295">
        <v>5.2596752479733455</v>
      </c>
      <c r="C352" s="295">
        <v>5.2596752479733455</v>
      </c>
      <c r="D352" s="295">
        <v>0</v>
      </c>
      <c r="F352" s="295">
        <v>1.5118872420934242</v>
      </c>
      <c r="G352" s="295">
        <v>1.5118872420934242</v>
      </c>
      <c r="H352" s="295">
        <v>0</v>
      </c>
      <c r="J352" s="295">
        <v>0.35990729834755841</v>
      </c>
      <c r="K352" s="295">
        <v>0.35990729834755841</v>
      </c>
      <c r="L352" s="295"/>
      <c r="M352" s="295">
        <v>3.3878807075323629</v>
      </c>
      <c r="N352" s="295">
        <v>3.3878807075323629</v>
      </c>
      <c r="O352" s="295">
        <v>0</v>
      </c>
      <c r="CQ352" s="375"/>
      <c r="CR352" s="346" t="s">
        <v>525</v>
      </c>
      <c r="CS352" s="337">
        <v>1135.1729407410628</v>
      </c>
      <c r="CT352" s="337">
        <v>53118.452287206703</v>
      </c>
      <c r="CU352" s="337">
        <v>192.47070481383105</v>
      </c>
      <c r="CV352" s="337">
        <v>17705.269136655417</v>
      </c>
      <c r="CW352" s="337">
        <v>6.9047423672203259</v>
      </c>
      <c r="CX352" s="337">
        <v>1217.3465320608259</v>
      </c>
      <c r="CY352" s="337">
        <v>73375.61634384506</v>
      </c>
    </row>
    <row r="353" spans="1:103" ht="13.5" thickBot="1" x14ac:dyDescent="0.25">
      <c r="A353" s="429">
        <v>2005</v>
      </c>
      <c r="B353" s="295">
        <v>5.2494207574584335</v>
      </c>
      <c r="C353" s="295">
        <v>5.2494207574584335</v>
      </c>
      <c r="D353" s="295">
        <v>0</v>
      </c>
      <c r="F353" s="295">
        <v>1.5089951087409124</v>
      </c>
      <c r="G353" s="295">
        <v>1.5089951087409124</v>
      </c>
      <c r="H353" s="295">
        <v>0</v>
      </c>
      <c r="J353" s="295">
        <v>0.35500961448650309</v>
      </c>
      <c r="K353" s="295">
        <v>0.35500961448650309</v>
      </c>
      <c r="L353" s="295"/>
      <c r="M353" s="295">
        <v>3.3854160342310178</v>
      </c>
      <c r="N353" s="295">
        <v>3.3854160342310178</v>
      </c>
      <c r="O353" s="295">
        <v>0</v>
      </c>
      <c r="CQ353" s="380"/>
      <c r="CR353" s="381" t="s">
        <v>474</v>
      </c>
      <c r="CS353" s="382">
        <v>51375.498405880171</v>
      </c>
      <c r="CT353" s="382">
        <v>58304.830166475673</v>
      </c>
      <c r="CU353" s="382">
        <v>2595.8802796695545</v>
      </c>
      <c r="CV353" s="383">
        <v>27788.106465036555</v>
      </c>
      <c r="CW353" s="382">
        <v>1266.382462486896</v>
      </c>
      <c r="CX353" s="382">
        <v>3126.1784289185916</v>
      </c>
      <c r="CY353" s="382">
        <v>144456.87620846744</v>
      </c>
    </row>
    <row r="354" spans="1:103" ht="14.25" thickTop="1" thickBot="1" x14ac:dyDescent="0.25">
      <c r="A354" s="429">
        <v>2006</v>
      </c>
      <c r="B354" s="295">
        <v>5.2461289359470209</v>
      </c>
      <c r="C354" s="295">
        <v>5.2461289359470209</v>
      </c>
      <c r="D354" s="295">
        <v>0</v>
      </c>
      <c r="F354" s="295">
        <v>1.5060859853457891</v>
      </c>
      <c r="G354" s="295">
        <v>1.5060859853457891</v>
      </c>
      <c r="H354" s="295">
        <v>0</v>
      </c>
      <c r="J354" s="295">
        <v>0.35276229739208748</v>
      </c>
      <c r="K354" s="295">
        <v>0.35276229739208748</v>
      </c>
      <c r="L354" s="295"/>
      <c r="M354" s="295">
        <v>3.3872806532091446</v>
      </c>
      <c r="N354" s="295">
        <v>3.3872806532091446</v>
      </c>
      <c r="O354" s="295">
        <v>0</v>
      </c>
      <c r="CQ354" s="385"/>
      <c r="CR354" s="385" t="s">
        <v>530</v>
      </c>
      <c r="CS354" s="386">
        <v>51375.498405880171</v>
      </c>
      <c r="CT354" s="386">
        <v>5311.8890834513877</v>
      </c>
      <c r="CU354" s="386">
        <v>2584.8138016586418</v>
      </c>
      <c r="CV354" s="386">
        <v>27422.609250747082</v>
      </c>
      <c r="CW354" s="386">
        <v>1266.382462486896</v>
      </c>
      <c r="CX354" s="386">
        <v>1908.8318968577657</v>
      </c>
      <c r="CY354" s="386">
        <v>89870.024901081939</v>
      </c>
    </row>
    <row r="355" spans="1:103" ht="13.5" thickTop="1" x14ac:dyDescent="0.2">
      <c r="A355" s="429">
        <v>2007</v>
      </c>
      <c r="B355" s="295">
        <v>5.2354453093559448</v>
      </c>
      <c r="C355" s="295">
        <v>5.2354453093559448</v>
      </c>
      <c r="D355" s="295">
        <v>0</v>
      </c>
      <c r="F355" s="295">
        <v>1.5031576137410436</v>
      </c>
      <c r="G355" s="295">
        <v>1.5031576137410436</v>
      </c>
      <c r="H355" s="295">
        <v>0</v>
      </c>
      <c r="J355" s="295">
        <v>0.35900011839838158</v>
      </c>
      <c r="K355" s="295">
        <v>0.35900011839838158</v>
      </c>
      <c r="L355" s="295"/>
      <c r="M355" s="295">
        <v>3.3732875772165198</v>
      </c>
      <c r="N355" s="295">
        <v>3.3732875772165198</v>
      </c>
      <c r="O355" s="295">
        <v>0</v>
      </c>
      <c r="CQ355" s="390"/>
      <c r="CR355" s="390"/>
      <c r="CS355" s="390"/>
      <c r="CT355" s="390"/>
      <c r="CU355" s="390"/>
      <c r="CV355" s="390"/>
      <c r="CW355" s="390"/>
      <c r="CX355" s="390"/>
      <c r="CY355" s="390"/>
    </row>
    <row r="356" spans="1:103" x14ac:dyDescent="0.2">
      <c r="A356" s="430">
        <v>2008</v>
      </c>
      <c r="B356" s="265">
        <v>5.0623174748284656</v>
      </c>
      <c r="C356" s="265">
        <v>5.0623174748284656</v>
      </c>
      <c r="D356" s="265">
        <v>0</v>
      </c>
      <c r="E356" s="28"/>
      <c r="F356" s="265">
        <v>1.4542323075884498</v>
      </c>
      <c r="G356" s="265">
        <v>1.4542323075884498</v>
      </c>
      <c r="H356" s="265">
        <v>0</v>
      </c>
      <c r="I356" s="28"/>
      <c r="J356" s="265">
        <v>0.31602171180355754</v>
      </c>
      <c r="K356" s="265">
        <v>0.31602171180355754</v>
      </c>
      <c r="L356" s="265"/>
      <c r="M356" s="265">
        <v>3.2920634554364581</v>
      </c>
      <c r="N356" s="265">
        <v>3.2920634554364581</v>
      </c>
      <c r="O356" s="265">
        <v>0</v>
      </c>
      <c r="CQ356" s="390"/>
      <c r="CR356" s="390"/>
      <c r="CS356" s="390"/>
      <c r="CT356" s="390"/>
      <c r="CU356" s="390"/>
      <c r="CV356" s="390"/>
      <c r="CW356" s="390"/>
      <c r="CX356" s="390"/>
      <c r="CY356" s="390"/>
    </row>
    <row r="357" spans="1:103" x14ac:dyDescent="0.2">
      <c r="A357" s="429">
        <v>2009</v>
      </c>
      <c r="B357" s="295">
        <v>5.0383743964474714</v>
      </c>
      <c r="C357" s="295">
        <v>5.0383743964474714</v>
      </c>
      <c r="D357" s="295">
        <v>0</v>
      </c>
      <c r="E357" s="295"/>
      <c r="F357" s="295">
        <v>1.3558121576763287</v>
      </c>
      <c r="G357" s="295">
        <v>1.3558121576763287</v>
      </c>
      <c r="H357" s="295">
        <v>0</v>
      </c>
      <c r="J357" s="295">
        <v>0.32491705843579571</v>
      </c>
      <c r="K357" s="295">
        <v>0.32491705843579571</v>
      </c>
      <c r="L357" s="295"/>
      <c r="M357" s="295">
        <v>3.3576451803353473</v>
      </c>
      <c r="N357" s="295">
        <v>3.3576451803353473</v>
      </c>
      <c r="O357" s="295">
        <v>0</v>
      </c>
      <c r="CQ357" s="390"/>
      <c r="CR357" s="390"/>
      <c r="CS357" s="390"/>
      <c r="CT357" s="390"/>
      <c r="CU357" s="390"/>
      <c r="CV357" s="390"/>
      <c r="CW357" s="390"/>
      <c r="CX357" s="390"/>
      <c r="CY357" s="390"/>
    </row>
    <row r="358" spans="1:103" x14ac:dyDescent="0.2">
      <c r="A358" s="429">
        <v>2010</v>
      </c>
      <c r="B358" s="295">
        <v>4.9645154647321119</v>
      </c>
      <c r="C358" s="295">
        <v>4.9645154647321119</v>
      </c>
      <c r="D358" s="295">
        <v>0</v>
      </c>
      <c r="F358" s="295">
        <v>1.2354256233877901</v>
      </c>
      <c r="G358" s="295">
        <v>1.2354256233877901</v>
      </c>
      <c r="H358" s="295">
        <v>0</v>
      </c>
      <c r="J358" s="295">
        <v>0.31496299564506247</v>
      </c>
      <c r="K358" s="295">
        <v>0.31496299564506247</v>
      </c>
      <c r="L358" s="295"/>
      <c r="M358" s="295">
        <v>3.4141268456992595</v>
      </c>
      <c r="N358" s="295">
        <v>3.4141268456992595</v>
      </c>
      <c r="O358" s="295">
        <v>0</v>
      </c>
      <c r="CQ358" s="431" t="s">
        <v>534</v>
      </c>
      <c r="CR358" s="390"/>
      <c r="CS358" s="390"/>
      <c r="CT358" s="390"/>
      <c r="CU358" s="390"/>
      <c r="CV358" s="390"/>
      <c r="CW358" s="390"/>
      <c r="CX358" s="390"/>
      <c r="CY358" s="390"/>
    </row>
    <row r="359" spans="1:103" x14ac:dyDescent="0.2">
      <c r="CQ359" s="431" t="s">
        <v>537</v>
      </c>
      <c r="CR359" s="390"/>
      <c r="CS359" s="390"/>
      <c r="CT359" s="390"/>
      <c r="CU359" s="390"/>
      <c r="CV359" s="390"/>
      <c r="CW359" s="390"/>
      <c r="CX359" s="390"/>
      <c r="CY359" s="390"/>
    </row>
    <row r="360" spans="1:103" x14ac:dyDescent="0.2">
      <c r="CQ360" s="432" t="s">
        <v>570</v>
      </c>
      <c r="CR360" s="390"/>
      <c r="CS360" s="390"/>
      <c r="CT360" s="390"/>
      <c r="CU360" s="390"/>
      <c r="CV360" s="390"/>
      <c r="CW360" s="390"/>
      <c r="CX360" s="390"/>
      <c r="CY360" s="390"/>
    </row>
    <row r="361" spans="1:103" ht="15.75" x14ac:dyDescent="0.25">
      <c r="CQ361" s="433" t="s">
        <v>571</v>
      </c>
      <c r="CR361" s="390"/>
      <c r="CS361" s="390"/>
      <c r="CT361" s="390"/>
      <c r="CU361" s="390"/>
      <c r="CV361" s="390"/>
      <c r="CW361" s="390"/>
      <c r="CX361" s="390"/>
      <c r="CY361" s="390"/>
    </row>
    <row r="362" spans="1:103" x14ac:dyDescent="0.2">
      <c r="CQ362" s="434" t="s">
        <v>543</v>
      </c>
      <c r="CR362" s="390"/>
      <c r="CS362" s="390"/>
      <c r="CT362" s="390"/>
      <c r="CU362" s="390"/>
      <c r="CV362" s="390"/>
      <c r="CW362" s="390"/>
      <c r="CX362" s="390"/>
      <c r="CY362" s="390"/>
    </row>
    <row r="363" spans="1:103" x14ac:dyDescent="0.2">
      <c r="B363" s="143" t="s">
        <v>496</v>
      </c>
      <c r="CQ363" s="431"/>
      <c r="CR363" s="390"/>
      <c r="CS363" s="390"/>
      <c r="CT363" s="390"/>
      <c r="CU363" s="390"/>
      <c r="CV363" s="390"/>
      <c r="CW363" s="390"/>
      <c r="CX363" s="390"/>
      <c r="CY363" s="390"/>
    </row>
    <row r="364" spans="1:103" x14ac:dyDescent="0.2">
      <c r="B364" s="129" t="s">
        <v>459</v>
      </c>
      <c r="C364" s="15">
        <v>2008</v>
      </c>
      <c r="D364" s="15">
        <v>2009</v>
      </c>
      <c r="E364" s="15">
        <v>2010</v>
      </c>
      <c r="CQ364" s="435" t="s">
        <v>544</v>
      </c>
      <c r="CR364" s="390"/>
      <c r="CS364" s="390"/>
      <c r="CT364" s="390"/>
      <c r="CU364" s="390"/>
      <c r="CV364" s="390"/>
      <c r="CW364" s="390"/>
      <c r="CX364" s="390"/>
      <c r="CY364" s="390"/>
    </row>
    <row r="365" spans="1:103" x14ac:dyDescent="0.2">
      <c r="B365" s="129" t="s">
        <v>464</v>
      </c>
      <c r="C365" s="264">
        <v>8.2411329264934157</v>
      </c>
      <c r="D365" s="265">
        <f t="shared" ref="D365:E372" si="117">C365</f>
        <v>8.2411329264934157</v>
      </c>
      <c r="E365" s="265">
        <f t="shared" si="117"/>
        <v>8.2411329264934157</v>
      </c>
      <c r="CQ365" s="436" t="s">
        <v>572</v>
      </c>
      <c r="CR365" s="390"/>
      <c r="CS365" s="390"/>
      <c r="CT365" s="390"/>
      <c r="CU365" s="390"/>
      <c r="CV365" s="390"/>
      <c r="CW365" s="390"/>
      <c r="CX365" s="390"/>
      <c r="CY365" s="390"/>
    </row>
    <row r="366" spans="1:103" x14ac:dyDescent="0.2">
      <c r="B366" s="129" t="s">
        <v>467</v>
      </c>
      <c r="C366" s="264">
        <v>2.2000000000000002</v>
      </c>
      <c r="D366" s="265">
        <f t="shared" si="117"/>
        <v>2.2000000000000002</v>
      </c>
      <c r="E366" s="265">
        <f t="shared" si="117"/>
        <v>2.2000000000000002</v>
      </c>
      <c r="CQ366" s="436" t="s">
        <v>547</v>
      </c>
      <c r="CR366" s="390"/>
      <c r="CS366" s="390"/>
      <c r="CT366" s="390"/>
      <c r="CU366" s="390"/>
      <c r="CV366" s="390"/>
      <c r="CW366" s="390"/>
      <c r="CX366" s="390"/>
      <c r="CY366" s="390"/>
    </row>
    <row r="367" spans="1:103" x14ac:dyDescent="0.2">
      <c r="B367" s="129" t="s">
        <v>470</v>
      </c>
      <c r="C367" s="264">
        <v>8.5388670735065855</v>
      </c>
      <c r="D367" s="265">
        <f t="shared" si="117"/>
        <v>8.5388670735065855</v>
      </c>
      <c r="E367" s="265">
        <f t="shared" si="117"/>
        <v>8.5388670735065855</v>
      </c>
      <c r="CQ367" s="437"/>
      <c r="CR367" s="390"/>
      <c r="CS367" s="390"/>
      <c r="CT367" s="390"/>
      <c r="CU367" s="390"/>
      <c r="CV367" s="390"/>
      <c r="CW367" s="390"/>
      <c r="CX367" s="390"/>
      <c r="CY367" s="390"/>
    </row>
    <row r="368" spans="1:103" x14ac:dyDescent="0.2">
      <c r="B368" s="129" t="s">
        <v>472</v>
      </c>
      <c r="C368" s="264">
        <v>3.2311224566004682</v>
      </c>
      <c r="D368" s="265">
        <f t="shared" si="117"/>
        <v>3.2311224566004682</v>
      </c>
      <c r="E368" s="265">
        <f t="shared" si="117"/>
        <v>3.2311224566004682</v>
      </c>
    </row>
    <row r="369" spans="2:5" x14ac:dyDescent="0.2">
      <c r="B369" s="129" t="s">
        <v>477</v>
      </c>
      <c r="C369" s="264">
        <v>0.72499999999999998</v>
      </c>
      <c r="D369" s="438">
        <f t="shared" si="117"/>
        <v>0.72499999999999998</v>
      </c>
      <c r="E369" s="438">
        <f t="shared" si="117"/>
        <v>0.72499999999999998</v>
      </c>
    </row>
    <row r="370" spans="2:5" x14ac:dyDescent="0.2">
      <c r="B370" s="129" t="s">
        <v>480</v>
      </c>
      <c r="C370" s="295">
        <f>C374-C371-C372</f>
        <v>2.9766426751991384</v>
      </c>
      <c r="D370" s="265">
        <f t="shared" si="117"/>
        <v>2.9766426751991384</v>
      </c>
      <c r="E370" s="265">
        <f t="shared" si="117"/>
        <v>2.9766426751991384</v>
      </c>
    </row>
    <row r="371" spans="2:5" x14ac:dyDescent="0.2">
      <c r="B371" s="129" t="s">
        <v>485</v>
      </c>
      <c r="C371" s="299">
        <v>3.6080851672400156</v>
      </c>
      <c r="D371" s="265">
        <f t="shared" si="117"/>
        <v>3.6080851672400156</v>
      </c>
      <c r="E371" s="265">
        <f t="shared" si="117"/>
        <v>3.6080851672400156</v>
      </c>
    </row>
    <row r="372" spans="2:5" x14ac:dyDescent="0.2">
      <c r="B372" s="143" t="s">
        <v>255</v>
      </c>
      <c r="C372" s="299">
        <v>1.4542323075884498</v>
      </c>
      <c r="D372" s="265">
        <f t="shared" si="117"/>
        <v>1.4542323075884498</v>
      </c>
      <c r="E372" s="265">
        <f t="shared" si="117"/>
        <v>1.4542323075884498</v>
      </c>
    </row>
    <row r="373" spans="2:5" x14ac:dyDescent="0.2">
      <c r="B373" s="129" t="s">
        <v>492</v>
      </c>
      <c r="C373" s="308">
        <f>SUM(C365:C372)</f>
        <v>30.975082606628074</v>
      </c>
      <c r="D373" s="308">
        <f>SUM(D365:D372)</f>
        <v>30.975082606628074</v>
      </c>
      <c r="E373" s="308">
        <f>SUM(E365:E372)</f>
        <v>30.975082606628074</v>
      </c>
    </row>
    <row r="374" spans="2:5" x14ac:dyDescent="0.2">
      <c r="C374" s="264">
        <v>8.038960150027604</v>
      </c>
      <c r="D374" s="295"/>
      <c r="E374" s="264">
        <v>9.0389601500276004</v>
      </c>
    </row>
    <row r="376" spans="2:5" x14ac:dyDescent="0.2">
      <c r="D376" s="15"/>
    </row>
    <row r="377" spans="2:5" x14ac:dyDescent="0.2">
      <c r="D377" s="265"/>
    </row>
    <row r="378" spans="2:5" x14ac:dyDescent="0.2">
      <c r="D378" s="265"/>
    </row>
    <row r="379" spans="2:5" x14ac:dyDescent="0.2">
      <c r="D379" s="265"/>
    </row>
    <row r="380" spans="2:5" x14ac:dyDescent="0.2">
      <c r="D380" s="284"/>
    </row>
    <row r="381" spans="2:5" x14ac:dyDescent="0.2">
      <c r="D381" s="439" t="s">
        <v>473</v>
      </c>
    </row>
    <row r="382" spans="2:5" x14ac:dyDescent="0.2">
      <c r="D382" s="265"/>
    </row>
    <row r="383" spans="2:5" x14ac:dyDescent="0.2">
      <c r="D383" s="299"/>
    </row>
    <row r="384" spans="2:5" x14ac:dyDescent="0.2">
      <c r="D384" s="299"/>
    </row>
    <row r="385" spans="1:169" x14ac:dyDescent="0.2">
      <c r="D385" s="15"/>
    </row>
    <row r="386" spans="1:169" x14ac:dyDescent="0.2">
      <c r="D386" s="203"/>
    </row>
    <row r="393" spans="1:169" ht="18.75" x14ac:dyDescent="0.25">
      <c r="AX393" s="217" t="s">
        <v>573</v>
      </c>
      <c r="AY393" s="440"/>
      <c r="AZ393" s="441"/>
      <c r="BA393" s="440"/>
      <c r="BB393" s="440"/>
      <c r="BC393" s="440"/>
      <c r="BD393" s="442"/>
      <c r="BE393" s="442"/>
      <c r="BF393" s="442"/>
      <c r="BG393" s="442"/>
      <c r="BH393" s="442"/>
      <c r="BI393" s="442"/>
      <c r="BJ393" s="442"/>
      <c r="BK393" s="442"/>
      <c r="BL393" s="442"/>
      <c r="BM393" s="442"/>
      <c r="BN393" s="442"/>
      <c r="BO393" s="442"/>
      <c r="BP393" s="442"/>
      <c r="BQ393" s="442"/>
      <c r="BR393" s="442"/>
      <c r="BS393" s="442"/>
      <c r="BT393" s="442"/>
      <c r="BU393" s="442"/>
      <c r="BV393" s="442"/>
      <c r="BW393" s="442"/>
      <c r="BX393" s="442"/>
      <c r="BY393" s="442"/>
      <c r="BZ393" s="442"/>
      <c r="CA393" s="442"/>
      <c r="CB393" s="442"/>
      <c r="CC393" s="442"/>
      <c r="CD393" s="442"/>
      <c r="CE393" s="442"/>
      <c r="CF393" s="442"/>
      <c r="CG393" s="442"/>
      <c r="CH393" s="442"/>
      <c r="CI393" s="442"/>
      <c r="CJ393" s="442"/>
      <c r="CK393" s="442"/>
      <c r="CL393" s="442"/>
      <c r="CM393" s="442"/>
      <c r="CN393" s="442"/>
      <c r="CO393" s="442"/>
      <c r="CP393" s="442"/>
      <c r="CQ393" s="442"/>
      <c r="CR393" s="442"/>
      <c r="CS393" s="442"/>
      <c r="CT393" s="442"/>
      <c r="CU393" s="442"/>
      <c r="CV393" s="442"/>
      <c r="CW393" s="442"/>
      <c r="CX393" s="442"/>
      <c r="CY393" s="442"/>
      <c r="CZ393" s="442"/>
      <c r="DA393" s="442"/>
      <c r="DB393" s="442"/>
      <c r="DC393" s="442"/>
      <c r="DD393" s="442"/>
      <c r="DE393" s="442"/>
      <c r="DF393" s="442"/>
      <c r="DG393" s="442"/>
      <c r="DH393" s="442"/>
      <c r="DI393" s="442"/>
      <c r="DJ393" s="442"/>
      <c r="DK393" s="442"/>
      <c r="DL393" s="442"/>
      <c r="DM393" s="442"/>
      <c r="DN393" s="442"/>
      <c r="DO393" s="442"/>
      <c r="DP393" s="442"/>
      <c r="DQ393" s="442"/>
      <c r="DR393" s="442"/>
      <c r="DS393" s="442"/>
      <c r="DT393" s="442"/>
      <c r="DU393" s="442"/>
      <c r="DV393" s="442"/>
      <c r="DW393" s="442"/>
      <c r="DX393" s="442"/>
      <c r="DY393" s="442"/>
      <c r="DZ393" s="442"/>
      <c r="EA393" s="442"/>
      <c r="EB393" s="442"/>
      <c r="EC393" s="442"/>
      <c r="ED393" s="442"/>
      <c r="EE393" s="442"/>
      <c r="EF393" s="443"/>
      <c r="EG393" s="443"/>
      <c r="EH393" s="443"/>
      <c r="EI393" s="443"/>
      <c r="EJ393" s="443"/>
      <c r="EK393" s="443"/>
      <c r="EL393" s="443"/>
      <c r="EM393" s="443"/>
      <c r="EN393" s="443"/>
      <c r="EO393" s="443"/>
    </row>
    <row r="394" spans="1:169" ht="18.75" x14ac:dyDescent="0.25">
      <c r="V394" s="89" t="s">
        <v>574</v>
      </c>
      <c r="W394" s="444"/>
      <c r="X394" s="444"/>
      <c r="Y394" s="92"/>
      <c r="Z394" s="92"/>
      <c r="AA394" s="92"/>
      <c r="AB394" s="92"/>
      <c r="AC394" s="92"/>
      <c r="AD394" s="92"/>
      <c r="AE394" s="92"/>
      <c r="AF394" s="92"/>
      <c r="AG394" s="445"/>
      <c r="AH394" s="92"/>
      <c r="AI394" s="92"/>
      <c r="AJ394" s="92"/>
      <c r="AK394" s="92"/>
      <c r="AL394" s="92"/>
      <c r="AM394" s="446"/>
      <c r="AN394" s="88"/>
      <c r="AO394" s="447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L394" s="448"/>
      <c r="BM394" s="440"/>
      <c r="BN394" s="440"/>
      <c r="BO394" s="440"/>
      <c r="BP394" s="440"/>
      <c r="BQ394" s="440"/>
      <c r="BR394" s="442"/>
      <c r="BS394" s="442"/>
      <c r="BT394" s="442"/>
      <c r="BU394" s="442"/>
      <c r="BV394" s="442"/>
      <c r="BW394" s="442"/>
      <c r="BX394" s="442"/>
      <c r="BY394" s="442"/>
      <c r="BZ394" s="442"/>
      <c r="CA394" s="442"/>
      <c r="CB394" s="449" t="s">
        <v>439</v>
      </c>
      <c r="CC394" s="442"/>
      <c r="CD394" s="442"/>
      <c r="CE394" s="442"/>
      <c r="CF394" s="442"/>
      <c r="CG394" s="442"/>
      <c r="CH394" s="442"/>
      <c r="CI394" s="442"/>
      <c r="CJ394" s="442"/>
      <c r="CK394" s="442"/>
      <c r="CL394" s="442"/>
      <c r="CM394" s="442"/>
      <c r="CN394" s="442"/>
      <c r="CO394" s="442"/>
      <c r="CP394" s="442"/>
      <c r="CQ394" s="442"/>
      <c r="CR394" s="442"/>
      <c r="CS394" s="449" t="s">
        <v>439</v>
      </c>
      <c r="CT394" s="442"/>
      <c r="CU394" s="442"/>
      <c r="CV394" s="442"/>
      <c r="CW394" s="442"/>
      <c r="CX394" s="442"/>
      <c r="CY394" s="442"/>
      <c r="CZ394" s="442"/>
      <c r="DA394" s="442"/>
      <c r="DB394" s="443"/>
      <c r="DC394" s="442"/>
      <c r="DD394" s="442"/>
      <c r="DE394" s="442"/>
      <c r="DF394" s="442"/>
      <c r="DG394" s="442"/>
      <c r="DH394" s="442"/>
      <c r="DI394" s="442"/>
      <c r="DJ394" s="442"/>
      <c r="DK394" s="442"/>
      <c r="DL394" s="442"/>
      <c r="DM394" s="442"/>
      <c r="DN394" s="449" t="s">
        <v>439</v>
      </c>
      <c r="DO394" s="442"/>
      <c r="DP394" s="442"/>
      <c r="DQ394" s="442"/>
      <c r="DR394" s="442"/>
      <c r="DS394" s="442"/>
      <c r="DT394" s="443"/>
      <c r="DU394" s="442"/>
      <c r="DV394" s="442"/>
      <c r="DW394" s="442"/>
      <c r="DX394" s="442"/>
      <c r="DY394" s="442"/>
      <c r="DZ394" s="442"/>
      <c r="EA394" s="442"/>
      <c r="EB394" s="442"/>
      <c r="EC394" s="442"/>
      <c r="ED394" s="442"/>
      <c r="EE394" s="449" t="s">
        <v>439</v>
      </c>
      <c r="EF394" s="442"/>
      <c r="EG394" s="442"/>
      <c r="EH394" s="443"/>
      <c r="EI394" s="442"/>
      <c r="EJ394" s="442"/>
      <c r="EK394" s="442"/>
      <c r="EL394" s="442"/>
      <c r="EM394" s="442"/>
      <c r="EN394" s="442"/>
      <c r="EO394" s="449"/>
      <c r="EP394" s="442"/>
      <c r="EQ394" s="442"/>
      <c r="ER394" s="443"/>
      <c r="ES394" s="442"/>
      <c r="ET394" s="443"/>
      <c r="EU394" s="443"/>
      <c r="EV394" s="443"/>
      <c r="EW394" s="443"/>
      <c r="EX394" s="443"/>
      <c r="EY394" s="443"/>
      <c r="EZ394" s="443"/>
      <c r="FA394" s="443"/>
      <c r="FB394" s="443"/>
      <c r="FC394" s="443"/>
    </row>
    <row r="395" spans="1:169" ht="16.5" thickBot="1" x14ac:dyDescent="0.3">
      <c r="V395" s="89" t="s">
        <v>575</v>
      </c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445"/>
      <c r="AH395" s="92"/>
      <c r="AI395" s="92"/>
      <c r="AJ395" s="92"/>
      <c r="AK395" s="92"/>
      <c r="AL395" s="92"/>
      <c r="AM395" s="446"/>
      <c r="AN395" s="88"/>
      <c r="AO395" s="447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L395" s="450" t="s">
        <v>438</v>
      </c>
      <c r="BM395" s="442"/>
      <c r="BN395" s="442"/>
      <c r="BO395" s="442"/>
      <c r="BP395" s="442"/>
      <c r="BQ395" s="442"/>
      <c r="BR395" s="442"/>
      <c r="BS395" s="442"/>
      <c r="BT395" s="442"/>
      <c r="BU395" s="442"/>
      <c r="BV395" s="442"/>
      <c r="BW395" s="442"/>
      <c r="BX395" s="442"/>
      <c r="BY395" s="442"/>
      <c r="BZ395" s="442"/>
      <c r="CA395" s="442"/>
      <c r="CB395" s="442"/>
      <c r="CC395" s="442"/>
      <c r="CD395" s="442"/>
      <c r="CE395" s="442"/>
      <c r="CF395" s="442"/>
      <c r="CG395" s="442"/>
      <c r="CH395" s="442"/>
      <c r="CI395" s="442"/>
      <c r="CJ395" s="442"/>
      <c r="CK395" s="442"/>
      <c r="CL395" s="442"/>
      <c r="CM395" s="442"/>
      <c r="CN395" s="442"/>
      <c r="CO395" s="442"/>
      <c r="CP395" s="442"/>
      <c r="CQ395" s="442"/>
      <c r="CR395" s="442"/>
      <c r="CS395" s="442"/>
      <c r="CT395" s="442"/>
      <c r="CU395" s="442"/>
      <c r="CV395" s="442"/>
      <c r="CW395" s="442"/>
      <c r="CX395" s="442"/>
      <c r="CY395" s="442"/>
      <c r="CZ395" s="442"/>
      <c r="DA395" s="442"/>
      <c r="DB395" s="442"/>
      <c r="DC395" s="442"/>
      <c r="DD395" s="442"/>
      <c r="DE395" s="442"/>
      <c r="DF395" s="442"/>
      <c r="DG395" s="442"/>
      <c r="DH395" s="442"/>
      <c r="DI395" s="442"/>
      <c r="DJ395" s="442"/>
      <c r="DK395" s="442"/>
      <c r="DL395" s="442"/>
      <c r="DM395" s="442"/>
      <c r="DN395" s="442"/>
      <c r="DO395" s="442"/>
      <c r="DP395" s="442"/>
      <c r="DQ395" s="442"/>
      <c r="DR395" s="442"/>
      <c r="DS395" s="442"/>
      <c r="DT395" s="442"/>
      <c r="DU395" s="442"/>
      <c r="DV395" s="442"/>
      <c r="DW395" s="442"/>
      <c r="DX395" s="442"/>
      <c r="DY395" s="442"/>
      <c r="DZ395" s="442"/>
      <c r="EA395" s="442"/>
      <c r="EB395" s="442"/>
      <c r="EC395" s="442"/>
      <c r="ED395" s="442"/>
      <c r="EE395" s="442"/>
      <c r="EF395" s="442"/>
      <c r="EG395" s="442"/>
      <c r="EH395" s="442"/>
      <c r="EI395" s="442"/>
      <c r="EJ395" s="442"/>
      <c r="EK395" s="442"/>
      <c r="EL395" s="442"/>
      <c r="EM395" s="442"/>
      <c r="EN395" s="442"/>
      <c r="EO395" s="442"/>
      <c r="EP395" s="442"/>
      <c r="EQ395" s="442"/>
      <c r="ER395" s="449"/>
      <c r="ES395" s="442"/>
      <c r="ET395" s="443"/>
      <c r="EU395" s="443"/>
      <c r="EV395" s="443"/>
      <c r="EW395" s="443"/>
      <c r="EX395" s="443"/>
      <c r="EY395" s="449" t="s">
        <v>439</v>
      </c>
      <c r="EZ395" s="443"/>
      <c r="FA395" s="443"/>
      <c r="FB395" s="443"/>
      <c r="FC395" s="443"/>
    </row>
    <row r="396" spans="1:169" ht="17.25" thickTop="1" thickBot="1" x14ac:dyDescent="0.3">
      <c r="B396" s="16" t="s">
        <v>576</v>
      </c>
      <c r="K396" s="327" t="s">
        <v>577</v>
      </c>
      <c r="L396" s="326"/>
      <c r="M396" s="326"/>
      <c r="N396" s="326"/>
      <c r="O396" s="326"/>
      <c r="P396" s="326"/>
      <c r="Q396" s="326"/>
      <c r="R396" s="326"/>
      <c r="V396" s="227" t="s">
        <v>182</v>
      </c>
      <c r="W396" s="451"/>
      <c r="X396" s="452"/>
      <c r="Y396" s="452"/>
      <c r="Z396" s="452"/>
      <c r="AA396" s="452"/>
      <c r="AB396" s="452"/>
      <c r="AC396" s="453"/>
      <c r="AD396" s="92"/>
      <c r="AE396" s="453"/>
      <c r="AF396" s="454"/>
      <c r="AG396" s="454"/>
      <c r="AH396" s="453"/>
      <c r="AI396" s="453"/>
      <c r="AJ396" s="452"/>
      <c r="AK396" s="453"/>
      <c r="AL396" s="453"/>
      <c r="AM396" s="453"/>
      <c r="AN396" s="453"/>
      <c r="AO396" s="445"/>
      <c r="AP396" s="453"/>
      <c r="AQ396" s="453"/>
      <c r="AR396" s="453"/>
      <c r="AS396" s="453"/>
      <c r="AT396" s="453"/>
      <c r="AU396" s="453"/>
      <c r="AV396" s="453"/>
      <c r="AW396" s="453"/>
      <c r="AX396" s="453"/>
      <c r="AY396" s="453"/>
      <c r="AZ396" s="453"/>
      <c r="BA396" s="453"/>
      <c r="BB396" s="453"/>
      <c r="BC396" s="453"/>
      <c r="BD396" s="453"/>
      <c r="BE396" s="453"/>
      <c r="BF396" s="453"/>
      <c r="BG396" s="453"/>
      <c r="BH396" s="444"/>
      <c r="BI396" s="455"/>
      <c r="BJ396" s="456" t="s">
        <v>362</v>
      </c>
      <c r="BL396" s="457"/>
      <c r="BM396" s="458" t="s">
        <v>578</v>
      </c>
      <c r="BN396" s="459"/>
      <c r="BO396" s="459"/>
      <c r="BP396" s="460"/>
      <c r="BQ396" s="458" t="s">
        <v>579</v>
      </c>
      <c r="BR396" s="459"/>
      <c r="BS396" s="459"/>
      <c r="BT396" s="459"/>
      <c r="BU396" s="460"/>
      <c r="BV396" s="461" t="s">
        <v>580</v>
      </c>
      <c r="BW396" s="461"/>
      <c r="BX396" s="461"/>
      <c r="BY396" s="461"/>
      <c r="BZ396" s="461"/>
      <c r="CA396" s="461"/>
      <c r="CB396" s="461"/>
      <c r="CC396" s="460"/>
      <c r="CD396" s="461" t="s">
        <v>581</v>
      </c>
      <c r="CE396" s="461"/>
      <c r="CF396" s="461"/>
      <c r="CG396" s="461"/>
      <c r="CH396" s="461"/>
      <c r="CI396" s="461"/>
      <c r="CJ396" s="461"/>
      <c r="CK396" s="461"/>
      <c r="CL396" s="461"/>
      <c r="CM396" s="460"/>
      <c r="CN396" s="461" t="s">
        <v>582</v>
      </c>
      <c r="CO396" s="461"/>
      <c r="CP396" s="461"/>
      <c r="CQ396" s="461"/>
      <c r="CR396" s="461"/>
      <c r="CS396" s="461"/>
      <c r="CT396" s="462"/>
      <c r="CU396" s="461" t="s">
        <v>583</v>
      </c>
      <c r="CV396" s="461"/>
      <c r="CW396" s="461"/>
      <c r="CX396" s="461"/>
      <c r="CY396" s="461"/>
      <c r="CZ396" s="461"/>
      <c r="DA396" s="461"/>
      <c r="DB396" s="461"/>
      <c r="DC396" s="462"/>
      <c r="DD396" s="458" t="s">
        <v>584</v>
      </c>
      <c r="DE396" s="458"/>
      <c r="DF396" s="458"/>
      <c r="DG396" s="458"/>
      <c r="DH396" s="458"/>
      <c r="DI396" s="458"/>
      <c r="DJ396" s="458"/>
      <c r="DK396" s="458"/>
      <c r="DL396" s="458"/>
      <c r="DM396" s="458"/>
      <c r="DN396" s="458"/>
      <c r="DO396" s="462"/>
      <c r="DP396" s="462" t="s">
        <v>585</v>
      </c>
      <c r="DQ396" s="460"/>
      <c r="DR396" s="461" t="s">
        <v>586</v>
      </c>
      <c r="DS396" s="461"/>
      <c r="DT396" s="461"/>
      <c r="DU396" s="461"/>
      <c r="DV396" s="461"/>
      <c r="DW396" s="461"/>
      <c r="DX396" s="461"/>
      <c r="DY396" s="461"/>
      <c r="DZ396" s="461"/>
      <c r="EA396" s="461"/>
      <c r="EB396" s="461"/>
      <c r="EC396" s="461"/>
      <c r="ED396" s="461"/>
      <c r="EE396" s="461"/>
      <c r="EF396" s="461"/>
      <c r="EG396" s="461"/>
      <c r="EH396" s="461"/>
      <c r="EI396" s="461"/>
      <c r="EJ396" s="461"/>
      <c r="EK396" s="461"/>
      <c r="EL396" s="461"/>
      <c r="EM396" s="463"/>
      <c r="EN396" s="461"/>
      <c r="EO396" s="461"/>
      <c r="EP396" s="460"/>
      <c r="EQ396" s="461" t="s">
        <v>587</v>
      </c>
      <c r="ER396" s="461"/>
      <c r="ES396" s="461"/>
      <c r="ET396" s="461"/>
      <c r="EU396" s="461"/>
      <c r="EV396" s="461"/>
      <c r="EW396" s="461"/>
      <c r="EX396" s="461"/>
      <c r="EY396" s="461"/>
      <c r="EZ396" s="464"/>
      <c r="FA396" s="465"/>
      <c r="FB396" s="466"/>
      <c r="FC396" s="466"/>
      <c r="FE396" s="467" t="s">
        <v>588</v>
      </c>
      <c r="FF396" s="468"/>
      <c r="FG396" s="469"/>
      <c r="FH396" s="469"/>
      <c r="FI396" s="469"/>
      <c r="FJ396" s="469"/>
      <c r="FK396" s="469"/>
      <c r="FL396" s="469"/>
      <c r="FM396" s="469"/>
    </row>
    <row r="397" spans="1:169" ht="54" thickTop="1" thickBot="1" x14ac:dyDescent="0.25">
      <c r="B397" s="470" t="s">
        <v>589</v>
      </c>
      <c r="C397" s="470" t="s">
        <v>590</v>
      </c>
      <c r="D397" s="470" t="s">
        <v>591</v>
      </c>
      <c r="E397" s="470" t="s">
        <v>592</v>
      </c>
      <c r="F397" s="470" t="s">
        <v>593</v>
      </c>
      <c r="H397" s="471" t="s">
        <v>594</v>
      </c>
      <c r="K397" s="327" t="s">
        <v>595</v>
      </c>
      <c r="L397" s="326"/>
      <c r="M397" s="326"/>
      <c r="N397" s="326"/>
      <c r="O397" s="326"/>
      <c r="P397" s="326"/>
      <c r="Q397" s="326"/>
      <c r="R397" s="326"/>
      <c r="V397" s="446"/>
      <c r="W397" s="472" t="s">
        <v>596</v>
      </c>
      <c r="X397" s="183"/>
      <c r="Y397" s="183"/>
      <c r="Z397" s="183"/>
      <c r="AA397" s="183"/>
      <c r="AB397" s="183"/>
      <c r="AC397" s="88"/>
      <c r="AD397" s="472" t="s">
        <v>597</v>
      </c>
      <c r="AE397" s="183"/>
      <c r="AF397" s="183"/>
      <c r="AG397" s="183"/>
      <c r="AH397" s="183"/>
      <c r="AI397" s="88"/>
      <c r="AJ397" s="472" t="s">
        <v>598</v>
      </c>
      <c r="AK397" s="472"/>
      <c r="AL397" s="472"/>
      <c r="AM397" s="472"/>
      <c r="AN397" s="472"/>
      <c r="AO397" s="88"/>
      <c r="AP397" s="472" t="s">
        <v>599</v>
      </c>
      <c r="AQ397" s="472"/>
      <c r="AR397" s="472"/>
      <c r="AS397" s="472"/>
      <c r="AT397" s="472"/>
      <c r="AU397" s="472"/>
      <c r="AV397" s="447"/>
      <c r="AW397" s="472" t="s">
        <v>600</v>
      </c>
      <c r="AX397" s="183"/>
      <c r="AY397" s="183"/>
      <c r="AZ397" s="183"/>
      <c r="BA397" s="183"/>
      <c r="BB397" s="473"/>
      <c r="BC397" s="447"/>
      <c r="BD397" s="472" t="s">
        <v>601</v>
      </c>
      <c r="BE397" s="472"/>
      <c r="BF397" s="472"/>
      <c r="BG397" s="472"/>
      <c r="BH397" s="472"/>
      <c r="BI397" s="447"/>
      <c r="BJ397" s="472" t="s">
        <v>292</v>
      </c>
      <c r="BL397" s="474"/>
      <c r="BM397" s="475" t="s">
        <v>602</v>
      </c>
      <c r="BN397" s="475" t="s">
        <v>603</v>
      </c>
      <c r="BO397" s="475" t="s">
        <v>292</v>
      </c>
      <c r="BP397" s="475"/>
      <c r="BQ397" s="475" t="s">
        <v>604</v>
      </c>
      <c r="BR397" s="475" t="s">
        <v>605</v>
      </c>
      <c r="BS397" s="475" t="s">
        <v>606</v>
      </c>
      <c r="BT397" s="475" t="s">
        <v>292</v>
      </c>
      <c r="BU397" s="475"/>
      <c r="BV397" s="476" t="s">
        <v>607</v>
      </c>
      <c r="BW397" s="476" t="s">
        <v>608</v>
      </c>
      <c r="BX397" s="476" t="s">
        <v>609</v>
      </c>
      <c r="BY397" s="476" t="s">
        <v>610</v>
      </c>
      <c r="BZ397" s="476" t="s">
        <v>611</v>
      </c>
      <c r="CA397" s="476" t="s">
        <v>612</v>
      </c>
      <c r="CB397" s="476" t="s">
        <v>292</v>
      </c>
      <c r="CC397" s="475"/>
      <c r="CD397" s="476" t="s">
        <v>613</v>
      </c>
      <c r="CE397" s="476" t="s">
        <v>614</v>
      </c>
      <c r="CF397" s="476" t="s">
        <v>615</v>
      </c>
      <c r="CG397" s="476" t="s">
        <v>616</v>
      </c>
      <c r="CH397" s="476" t="s">
        <v>617</v>
      </c>
      <c r="CI397" s="476" t="s">
        <v>618</v>
      </c>
      <c r="CJ397" s="476" t="s">
        <v>619</v>
      </c>
      <c r="CK397" s="476" t="s">
        <v>620</v>
      </c>
      <c r="CL397" s="476" t="s">
        <v>292</v>
      </c>
      <c r="CM397" s="475"/>
      <c r="CN397" s="476" t="s">
        <v>621</v>
      </c>
      <c r="CO397" s="476" t="s">
        <v>622</v>
      </c>
      <c r="CP397" s="476" t="s">
        <v>623</v>
      </c>
      <c r="CQ397" s="476" t="s">
        <v>624</v>
      </c>
      <c r="CR397" s="476" t="s">
        <v>625</v>
      </c>
      <c r="CS397" s="476" t="s">
        <v>292</v>
      </c>
      <c r="CT397" s="475"/>
      <c r="CU397" s="476" t="s">
        <v>626</v>
      </c>
      <c r="CV397" s="476" t="s">
        <v>627</v>
      </c>
      <c r="CW397" s="476" t="s">
        <v>628</v>
      </c>
      <c r="CX397" s="476" t="s">
        <v>629</v>
      </c>
      <c r="CY397" s="476" t="s">
        <v>630</v>
      </c>
      <c r="CZ397" s="476" t="s">
        <v>631</v>
      </c>
      <c r="DA397" s="476" t="s">
        <v>632</v>
      </c>
      <c r="DB397" s="476" t="s">
        <v>292</v>
      </c>
      <c r="DC397" s="475"/>
      <c r="DD397" s="475" t="s">
        <v>633</v>
      </c>
      <c r="DE397" s="475" t="s">
        <v>634</v>
      </c>
      <c r="DF397" s="475" t="s">
        <v>635</v>
      </c>
      <c r="DG397" s="475" t="s">
        <v>636</v>
      </c>
      <c r="DH397" s="475" t="s">
        <v>637</v>
      </c>
      <c r="DI397" s="475" t="s">
        <v>638</v>
      </c>
      <c r="DJ397" s="475" t="s">
        <v>639</v>
      </c>
      <c r="DK397" s="475" t="s">
        <v>640</v>
      </c>
      <c r="DL397" s="475" t="s">
        <v>641</v>
      </c>
      <c r="DM397" s="475" t="s">
        <v>642</v>
      </c>
      <c r="DN397" s="476" t="s">
        <v>292</v>
      </c>
      <c r="DO397" s="475"/>
      <c r="DP397" s="476" t="s">
        <v>643</v>
      </c>
      <c r="DQ397" s="475"/>
      <c r="DR397" s="477" t="s">
        <v>644</v>
      </c>
      <c r="DS397" s="478"/>
      <c r="DT397" s="478"/>
      <c r="DU397" s="479"/>
      <c r="DV397" s="480" t="s">
        <v>645</v>
      </c>
      <c r="DW397" s="481"/>
      <c r="DX397" s="481"/>
      <c r="DY397" s="481"/>
      <c r="DZ397" s="482"/>
      <c r="EA397" s="477" t="s">
        <v>1</v>
      </c>
      <c r="EB397" s="478"/>
      <c r="EC397" s="478"/>
      <c r="ED397" s="478"/>
      <c r="EE397" s="478"/>
      <c r="EF397" s="479"/>
      <c r="EG397" s="478" t="s">
        <v>646</v>
      </c>
      <c r="EH397" s="478"/>
      <c r="EI397" s="478"/>
      <c r="EJ397" s="478"/>
      <c r="EK397" s="478"/>
      <c r="EL397" s="478"/>
      <c r="EM397" s="483"/>
      <c r="EN397" s="483"/>
      <c r="EO397" s="476" t="s">
        <v>292</v>
      </c>
      <c r="EP397" s="475"/>
      <c r="EQ397" s="476" t="s">
        <v>647</v>
      </c>
      <c r="ER397" s="476" t="s">
        <v>648</v>
      </c>
      <c r="ES397" s="476" t="s">
        <v>649</v>
      </c>
      <c r="ET397" s="476" t="s">
        <v>650</v>
      </c>
      <c r="EU397" s="476" t="s">
        <v>651</v>
      </c>
      <c r="EV397" s="476" t="s">
        <v>652</v>
      </c>
      <c r="EW397" s="476" t="s">
        <v>653</v>
      </c>
      <c r="EX397" s="476" t="s">
        <v>654</v>
      </c>
      <c r="EY397" s="476" t="s">
        <v>292</v>
      </c>
      <c r="EZ397" s="484"/>
      <c r="FA397" s="475"/>
      <c r="FB397" s="475"/>
      <c r="FC397" s="485"/>
      <c r="FE397" s="213" t="s">
        <v>438</v>
      </c>
      <c r="FF397" s="486"/>
      <c r="FG397" s="487"/>
      <c r="FH397" s="488"/>
      <c r="FI397" s="489"/>
      <c r="FJ397" s="489"/>
      <c r="FK397" s="489"/>
      <c r="FL397" s="489"/>
      <c r="FM397" s="490"/>
    </row>
    <row r="398" spans="1:169" ht="64.5" thickTop="1" x14ac:dyDescent="0.2">
      <c r="B398" s="470" t="s">
        <v>457</v>
      </c>
      <c r="C398" s="470" t="s">
        <v>655</v>
      </c>
      <c r="D398" s="470" t="s">
        <v>1</v>
      </c>
      <c r="E398" s="470" t="s">
        <v>255</v>
      </c>
      <c r="F398" s="470" t="s">
        <v>656</v>
      </c>
      <c r="H398" s="470" t="s">
        <v>251</v>
      </c>
      <c r="K398" s="56" t="s">
        <v>459</v>
      </c>
      <c r="L398" s="56" t="s">
        <v>464</v>
      </c>
      <c r="M398" s="56" t="s">
        <v>467</v>
      </c>
      <c r="N398" s="56" t="s">
        <v>470</v>
      </c>
      <c r="O398" s="56" t="s">
        <v>472</v>
      </c>
      <c r="P398" s="56" t="s">
        <v>477</v>
      </c>
      <c r="Q398" s="56" t="s">
        <v>480</v>
      </c>
      <c r="R398" s="56" t="s">
        <v>485</v>
      </c>
      <c r="V398" s="491"/>
      <c r="W398" s="492" t="s">
        <v>657</v>
      </c>
      <c r="X398" s="492" t="s">
        <v>648</v>
      </c>
      <c r="Y398" s="492" t="s">
        <v>658</v>
      </c>
      <c r="Z398" s="492" t="s">
        <v>659</v>
      </c>
      <c r="AA398" s="492" t="s">
        <v>649</v>
      </c>
      <c r="AB398" s="492" t="s">
        <v>660</v>
      </c>
      <c r="AC398" s="492"/>
      <c r="AD398" s="492" t="s">
        <v>661</v>
      </c>
      <c r="AE398" s="492" t="s">
        <v>662</v>
      </c>
      <c r="AF398" s="492" t="s">
        <v>663</v>
      </c>
      <c r="AG398" s="492" t="s">
        <v>664</v>
      </c>
      <c r="AH398" s="492" t="s">
        <v>660</v>
      </c>
      <c r="AI398" s="492"/>
      <c r="AJ398" s="492" t="s">
        <v>665</v>
      </c>
      <c r="AK398" s="492" t="s">
        <v>666</v>
      </c>
      <c r="AL398" s="492" t="s">
        <v>667</v>
      </c>
      <c r="AM398" s="492" t="s">
        <v>668</v>
      </c>
      <c r="AN398" s="492" t="s">
        <v>255</v>
      </c>
      <c r="AO398" s="493"/>
      <c r="AP398" s="492" t="s">
        <v>669</v>
      </c>
      <c r="AQ398" s="492" t="s">
        <v>670</v>
      </c>
      <c r="AR398" s="492" t="s">
        <v>671</v>
      </c>
      <c r="AS398" s="492" t="s">
        <v>672</v>
      </c>
      <c r="AT398" s="492" t="s">
        <v>673</v>
      </c>
      <c r="AU398" s="492" t="s">
        <v>255</v>
      </c>
      <c r="AV398" s="492"/>
      <c r="AW398" s="492" t="s">
        <v>674</v>
      </c>
      <c r="AX398" s="492" t="s">
        <v>675</v>
      </c>
      <c r="AY398" s="492" t="s">
        <v>676</v>
      </c>
      <c r="AZ398" s="492" t="s">
        <v>677</v>
      </c>
      <c r="BA398" s="494" t="s">
        <v>678</v>
      </c>
      <c r="BB398" s="492" t="s">
        <v>255</v>
      </c>
      <c r="BC398" s="491"/>
      <c r="BD398" s="492" t="s">
        <v>679</v>
      </c>
      <c r="BE398" s="492" t="s">
        <v>680</v>
      </c>
      <c r="BF398" s="492" t="s">
        <v>681</v>
      </c>
      <c r="BG398" s="492" t="s">
        <v>682</v>
      </c>
      <c r="BH398" s="492" t="s">
        <v>255</v>
      </c>
      <c r="BI398" s="492"/>
      <c r="BJ398" s="492"/>
      <c r="BL398" s="495"/>
      <c r="BM398" s="496"/>
      <c r="BN398" s="496"/>
      <c r="BO398" s="496"/>
      <c r="BP398" s="496"/>
      <c r="BQ398" s="496"/>
      <c r="BR398" s="496"/>
      <c r="BS398" s="496"/>
      <c r="BT398" s="496"/>
      <c r="BU398" s="496"/>
      <c r="BV398" s="496"/>
      <c r="BW398" s="496"/>
      <c r="BX398" s="496"/>
      <c r="BY398" s="496"/>
      <c r="BZ398" s="496"/>
      <c r="CA398" s="496"/>
      <c r="CB398" s="496"/>
      <c r="CC398" s="496"/>
      <c r="CD398" s="496"/>
      <c r="CE398" s="496"/>
      <c r="CF398" s="496"/>
      <c r="CG398" s="496"/>
      <c r="CH398" s="496"/>
      <c r="CI398" s="496"/>
      <c r="CJ398" s="496"/>
      <c r="CK398" s="496"/>
      <c r="CL398" s="496"/>
      <c r="CM398" s="496"/>
      <c r="CN398" s="496"/>
      <c r="CO398" s="496"/>
      <c r="CP398" s="496"/>
      <c r="CQ398" s="496"/>
      <c r="CR398" s="496"/>
      <c r="CS398" s="496"/>
      <c r="CT398" s="496"/>
      <c r="CU398" s="496"/>
      <c r="CV398" s="496"/>
      <c r="CW398" s="496"/>
      <c r="CX398" s="496"/>
      <c r="CY398" s="496"/>
      <c r="CZ398" s="496"/>
      <c r="DA398" s="496"/>
      <c r="DB398" s="496"/>
      <c r="DC398" s="496"/>
      <c r="DD398" s="496"/>
      <c r="DE398" s="496"/>
      <c r="DF398" s="496"/>
      <c r="DG398" s="496"/>
      <c r="DH398" s="496"/>
      <c r="DI398" s="496"/>
      <c r="DJ398" s="496"/>
      <c r="DK398" s="496"/>
      <c r="DL398" s="496"/>
      <c r="DM398" s="496"/>
      <c r="DN398" s="496"/>
      <c r="DO398" s="496"/>
      <c r="DP398" s="496"/>
      <c r="DQ398" s="496"/>
      <c r="DR398" s="496" t="s">
        <v>647</v>
      </c>
      <c r="DS398" s="496" t="s">
        <v>683</v>
      </c>
      <c r="DT398" s="496" t="s">
        <v>292</v>
      </c>
      <c r="DU398" s="496"/>
      <c r="DV398" s="496" t="s">
        <v>684</v>
      </c>
      <c r="DW398" s="496" t="s">
        <v>685</v>
      </c>
      <c r="DX398" s="496" t="s">
        <v>686</v>
      </c>
      <c r="DY398" s="496" t="s">
        <v>292</v>
      </c>
      <c r="DZ398" s="496"/>
      <c r="EA398" s="496" t="s">
        <v>650</v>
      </c>
      <c r="EB398" s="496" t="s">
        <v>651</v>
      </c>
      <c r="EC398" s="496" t="s">
        <v>652</v>
      </c>
      <c r="ED398" s="496" t="s">
        <v>654</v>
      </c>
      <c r="EE398" s="496" t="s">
        <v>292</v>
      </c>
      <c r="EF398" s="496"/>
      <c r="EG398" s="496" t="s">
        <v>687</v>
      </c>
      <c r="EH398" s="496" t="s">
        <v>688</v>
      </c>
      <c r="EI398" s="496" t="s">
        <v>689</v>
      </c>
      <c r="EJ398" s="496" t="s">
        <v>690</v>
      </c>
      <c r="EK398" s="496" t="s">
        <v>691</v>
      </c>
      <c r="EL398" s="496" t="s">
        <v>692</v>
      </c>
      <c r="EM398" s="497" t="s">
        <v>292</v>
      </c>
      <c r="EN398" s="496"/>
      <c r="EO398" s="496"/>
      <c r="EP398" s="496"/>
      <c r="EQ398" s="496"/>
      <c r="ER398" s="496"/>
      <c r="ES398" s="496"/>
      <c r="ET398" s="496"/>
      <c r="EU398" s="496"/>
      <c r="EV398" s="496"/>
      <c r="EW398" s="496"/>
      <c r="EX398" s="496"/>
      <c r="EY398" s="496"/>
      <c r="EZ398" s="498"/>
      <c r="FA398" s="475"/>
      <c r="FB398" s="475"/>
      <c r="FC398" s="475"/>
      <c r="FE398" s="499"/>
      <c r="FF398" s="499" t="s">
        <v>693</v>
      </c>
      <c r="FG398" s="499" t="s">
        <v>694</v>
      </c>
      <c r="FH398" s="499" t="s">
        <v>695</v>
      </c>
      <c r="FI398" s="499" t="s">
        <v>696</v>
      </c>
      <c r="FJ398" s="499" t="s">
        <v>25</v>
      </c>
      <c r="FK398" s="499" t="s">
        <v>697</v>
      </c>
      <c r="FL398" s="499" t="s">
        <v>20</v>
      </c>
      <c r="FM398" s="499" t="s">
        <v>14</v>
      </c>
    </row>
    <row r="399" spans="1:169" ht="15.75" x14ac:dyDescent="0.25">
      <c r="A399" s="500">
        <v>1970</v>
      </c>
      <c r="B399" s="123">
        <f t="shared" ref="B399:B443" si="118">BJ399</f>
        <v>2954.7606531805218</v>
      </c>
      <c r="C399" s="501">
        <f t="shared" ref="C399:C443" si="119">FA399</f>
        <v>12398.839007060091</v>
      </c>
      <c r="D399" s="502">
        <f t="shared" ref="D399:D443" si="120">FM399</f>
        <v>6275</v>
      </c>
      <c r="E399" s="502">
        <f>B399+C399+D399</f>
        <v>21628.599660240612</v>
      </c>
      <c r="F399" s="123">
        <v>19846</v>
      </c>
      <c r="G399" s="503">
        <f>F399/E399-1</f>
        <v>-8.2418634966808679E-2</v>
      </c>
      <c r="H399" s="123">
        <v>16542</v>
      </c>
      <c r="I399" s="504">
        <f>F399/H399-1</f>
        <v>0.19973401039777539</v>
      </c>
      <c r="P399" s="123">
        <f>BJ399-R399</f>
        <v>1983.3509981057346</v>
      </c>
      <c r="Q399" s="123">
        <f>EO399+EY399</f>
        <v>1562.3347794379245</v>
      </c>
      <c r="R399" s="123">
        <f>AB399</f>
        <v>971.40965507478722</v>
      </c>
      <c r="V399" s="500">
        <v>1970</v>
      </c>
      <c r="W399" s="505">
        <v>870.95867936592265</v>
      </c>
      <c r="X399" s="506">
        <v>0</v>
      </c>
      <c r="Y399" s="505">
        <v>100.45097570886459</v>
      </c>
      <c r="Z399" s="506">
        <v>0</v>
      </c>
      <c r="AA399" s="506">
        <v>0</v>
      </c>
      <c r="AB399" s="505">
        <v>971.40965507478722</v>
      </c>
      <c r="AC399" s="505"/>
      <c r="AD399" s="505">
        <v>15.416670658605156</v>
      </c>
      <c r="AE399" s="506">
        <v>0</v>
      </c>
      <c r="AF399" s="505">
        <v>392.91549862518445</v>
      </c>
      <c r="AG399" s="505">
        <v>2.8403752134953946</v>
      </c>
      <c r="AH399" s="505">
        <v>411.172544497285</v>
      </c>
      <c r="AI399" s="505"/>
      <c r="AJ399" s="505">
        <v>339.82238823179659</v>
      </c>
      <c r="AK399" s="506">
        <v>0</v>
      </c>
      <c r="AL399" s="505">
        <v>14.040444446017505</v>
      </c>
      <c r="AM399" s="505">
        <v>3.1197655652410594</v>
      </c>
      <c r="AN399" s="505">
        <v>356.98259824305512</v>
      </c>
      <c r="AO399" s="507"/>
      <c r="AP399" s="505">
        <v>203.62289183662247</v>
      </c>
      <c r="AQ399" s="506">
        <v>0</v>
      </c>
      <c r="AR399" s="506">
        <v>0</v>
      </c>
      <c r="AS399" s="506">
        <v>0</v>
      </c>
      <c r="AT399" s="505">
        <v>67.562538114810337</v>
      </c>
      <c r="AU399" s="505">
        <v>271.18542995143281</v>
      </c>
      <c r="AV399" s="507"/>
      <c r="AW399" s="506">
        <v>0</v>
      </c>
      <c r="AX399" s="506">
        <v>0</v>
      </c>
      <c r="AY399" s="506">
        <v>0</v>
      </c>
      <c r="AZ399" s="506">
        <v>0</v>
      </c>
      <c r="BA399" s="506">
        <v>0</v>
      </c>
      <c r="BB399" s="506">
        <v>0</v>
      </c>
      <c r="BC399" s="505"/>
      <c r="BD399" s="505">
        <v>531.77464716687257</v>
      </c>
      <c r="BE399" s="505">
        <v>259.48399171180387</v>
      </c>
      <c r="BF399" s="506">
        <v>0</v>
      </c>
      <c r="BG399" s="505">
        <v>152.75178653528511</v>
      </c>
      <c r="BH399" s="505">
        <v>944.01042541396157</v>
      </c>
      <c r="BI399" s="505"/>
      <c r="BJ399" s="505">
        <v>2954.7606531805218</v>
      </c>
      <c r="BL399" s="508">
        <v>1970</v>
      </c>
      <c r="BM399" s="509">
        <v>0</v>
      </c>
      <c r="BN399" s="509">
        <v>0</v>
      </c>
      <c r="BO399" s="509">
        <v>0</v>
      </c>
      <c r="BP399" s="510"/>
      <c r="BQ399" s="509">
        <v>0</v>
      </c>
      <c r="BR399" s="509">
        <v>0</v>
      </c>
      <c r="BS399" s="509">
        <v>0</v>
      </c>
      <c r="BT399" s="509">
        <v>0</v>
      </c>
      <c r="BU399" s="510"/>
      <c r="BV399" s="509">
        <v>0</v>
      </c>
      <c r="BW399" s="509">
        <v>0</v>
      </c>
      <c r="BX399" s="509">
        <v>0</v>
      </c>
      <c r="BY399" s="509">
        <v>0</v>
      </c>
      <c r="BZ399" s="509">
        <v>0</v>
      </c>
      <c r="CA399" s="228">
        <v>8.3353722502327461</v>
      </c>
      <c r="CB399" s="228">
        <v>8.3353722502327461</v>
      </c>
      <c r="CC399" s="510"/>
      <c r="CD399" s="228">
        <v>23.413133044100334</v>
      </c>
      <c r="CE399" s="228">
        <v>41.384322620347945</v>
      </c>
      <c r="CF399" s="228">
        <v>11.650606364822076</v>
      </c>
      <c r="CG399" s="228">
        <v>936.52820198756433</v>
      </c>
      <c r="CH399" s="228">
        <v>94.007131258891064</v>
      </c>
      <c r="CI399" s="228">
        <v>132.72779990578772</v>
      </c>
      <c r="CJ399" s="228">
        <v>4.3117234606950756</v>
      </c>
      <c r="CK399" s="228">
        <v>139.87660065030667</v>
      </c>
      <c r="CL399" s="228">
        <v>1383.8995192925149</v>
      </c>
      <c r="CM399" s="510"/>
      <c r="CN399" s="228">
        <v>35.315145344997312</v>
      </c>
      <c r="CO399" s="509">
        <v>0</v>
      </c>
      <c r="CP399" s="509">
        <v>0</v>
      </c>
      <c r="CQ399" s="509">
        <v>0</v>
      </c>
      <c r="CR399" s="228">
        <v>3.4768209144556947</v>
      </c>
      <c r="CS399" s="228">
        <v>38.791966259453012</v>
      </c>
      <c r="CT399" s="228"/>
      <c r="CU399" s="509">
        <v>0</v>
      </c>
      <c r="CV399" s="509">
        <v>0</v>
      </c>
      <c r="CW399" s="509">
        <v>0</v>
      </c>
      <c r="CX399" s="509">
        <v>0</v>
      </c>
      <c r="CY399" s="509">
        <v>0</v>
      </c>
      <c r="CZ399" s="509">
        <v>0</v>
      </c>
      <c r="DA399" s="509">
        <v>0</v>
      </c>
      <c r="DB399" s="509">
        <v>0</v>
      </c>
      <c r="DC399" s="228"/>
      <c r="DD399" s="510">
        <v>642.61018468727138</v>
      </c>
      <c r="DE399" s="510">
        <v>1552.3262678427714</v>
      </c>
      <c r="DF399" s="509">
        <v>3144.263855376023</v>
      </c>
      <c r="DG399" s="228">
        <v>698.50458012525792</v>
      </c>
      <c r="DH399" s="509">
        <v>2448.098466137596</v>
      </c>
      <c r="DI399" s="228">
        <v>37.307415699717438</v>
      </c>
      <c r="DJ399" s="228">
        <v>151.33629254452762</v>
      </c>
      <c r="DK399" s="509">
        <v>637.13319360338289</v>
      </c>
      <c r="DL399" s="509">
        <v>0</v>
      </c>
      <c r="DM399" s="509">
        <v>0</v>
      </c>
      <c r="DN399" s="509">
        <v>9311.5802560165448</v>
      </c>
      <c r="DO399" s="228"/>
      <c r="DP399" s="228">
        <v>93.897113803420652</v>
      </c>
      <c r="DQ399" s="228"/>
      <c r="DR399" s="509">
        <v>0</v>
      </c>
      <c r="DS399" s="228">
        <v>368.1082571969373</v>
      </c>
      <c r="DT399" s="509">
        <v>368.1082571969373</v>
      </c>
      <c r="DU399" s="228"/>
      <c r="DV399" s="509">
        <v>0</v>
      </c>
      <c r="DW399" s="509">
        <v>0</v>
      </c>
      <c r="DX399" s="509">
        <v>0</v>
      </c>
      <c r="DY399" s="509">
        <v>0</v>
      </c>
      <c r="DZ399" s="509"/>
      <c r="EA399" s="509">
        <v>86.873004682190341</v>
      </c>
      <c r="EB399" s="509">
        <v>16.140642525701335</v>
      </c>
      <c r="EC399" s="509">
        <v>91.881395704983134</v>
      </c>
      <c r="ED399" s="228">
        <v>3.2564292616174253</v>
      </c>
      <c r="EE399" s="228">
        <v>198.15147217449226</v>
      </c>
      <c r="EF399" s="228"/>
      <c r="EG399" s="510">
        <v>914.9664660371933</v>
      </c>
      <c r="EH399" s="509">
        <v>0</v>
      </c>
      <c r="EI399" s="509">
        <v>0</v>
      </c>
      <c r="EJ399" s="509">
        <v>0</v>
      </c>
      <c r="EK399" s="509">
        <v>0</v>
      </c>
      <c r="EL399" s="509">
        <v>0</v>
      </c>
      <c r="EM399" s="509">
        <v>914.9664660371933</v>
      </c>
      <c r="EN399" s="509"/>
      <c r="EO399" s="228">
        <v>1481.226195408623</v>
      </c>
      <c r="EP399" s="228"/>
      <c r="EQ399" s="509">
        <v>0</v>
      </c>
      <c r="ER399" s="510">
        <v>2.6527434221581219</v>
      </c>
      <c r="ES399" s="509">
        <v>0</v>
      </c>
      <c r="ET399" s="370">
        <v>27.737096068820353</v>
      </c>
      <c r="EU399" s="509">
        <v>0</v>
      </c>
      <c r="EV399" s="509">
        <v>0</v>
      </c>
      <c r="EW399" s="509">
        <v>0</v>
      </c>
      <c r="EX399" s="370">
        <v>50.718744538322966</v>
      </c>
      <c r="EY399" s="370">
        <v>81.10858402930144</v>
      </c>
      <c r="EZ399" s="443"/>
      <c r="FA399" s="509">
        <f t="shared" ref="FA399:FA438" si="121">BO399+BT399+CB399+CL399+CS399+DB399+DN399+DP399+EO399+EY399</f>
        <v>12398.839007060091</v>
      </c>
      <c r="FB399" s="509"/>
      <c r="FC399" s="509"/>
      <c r="FE399" s="511">
        <v>1970</v>
      </c>
      <c r="FF399" s="512">
        <v>12681</v>
      </c>
      <c r="FG399" s="512">
        <v>9655</v>
      </c>
      <c r="FH399" s="512">
        <v>209</v>
      </c>
      <c r="FI399" s="513" t="s">
        <v>174</v>
      </c>
      <c r="FJ399" s="512">
        <v>1164</v>
      </c>
      <c r="FK399" s="512">
        <v>1778</v>
      </c>
      <c r="FL399" s="512">
        <v>1788</v>
      </c>
      <c r="FM399" s="512">
        <v>6275</v>
      </c>
    </row>
    <row r="400" spans="1:169" ht="15.75" x14ac:dyDescent="0.25">
      <c r="A400" s="500">
        <v>1971</v>
      </c>
      <c r="B400" s="123">
        <f t="shared" si="118"/>
        <v>3079.4967254624867</v>
      </c>
      <c r="C400" s="501">
        <f t="shared" si="119"/>
        <v>12531.307637091555</v>
      </c>
      <c r="D400" s="502">
        <f t="shared" si="120"/>
        <v>6313</v>
      </c>
      <c r="E400" s="502">
        <f t="shared" ref="E400:E443" si="122">B400+C400+D400</f>
        <v>21923.804362554041</v>
      </c>
      <c r="F400" s="123">
        <v>20372</v>
      </c>
      <c r="G400" s="503">
        <f t="shared" ref="G400:G443" si="123">F400/E400-1</f>
        <v>-7.0781710003056331E-2</v>
      </c>
      <c r="H400" s="123">
        <v>17021</v>
      </c>
      <c r="I400" s="504">
        <f t="shared" ref="I400:I443" si="124">F400/H400-1</f>
        <v>0.19687444920979957</v>
      </c>
      <c r="V400" s="500">
        <v>1971</v>
      </c>
      <c r="W400" s="505">
        <v>892.61887030643913</v>
      </c>
      <c r="X400" s="506">
        <v>0</v>
      </c>
      <c r="Y400" s="505">
        <v>106.38422661661663</v>
      </c>
      <c r="Z400" s="506">
        <v>0</v>
      </c>
      <c r="AA400" s="506">
        <v>0</v>
      </c>
      <c r="AB400" s="505">
        <v>999.00309692305575</v>
      </c>
      <c r="AC400" s="505"/>
      <c r="AD400" s="505">
        <v>29.980815208352848</v>
      </c>
      <c r="AE400" s="506">
        <v>0</v>
      </c>
      <c r="AF400" s="505">
        <v>426.12196725768553</v>
      </c>
      <c r="AG400" s="505">
        <v>8.7201555802221016</v>
      </c>
      <c r="AH400" s="505">
        <v>464.8229380462605</v>
      </c>
      <c r="AI400" s="505"/>
      <c r="AJ400" s="505">
        <v>346.00417288904339</v>
      </c>
      <c r="AK400" s="506">
        <v>0</v>
      </c>
      <c r="AL400" s="505">
        <v>20.293227953169147</v>
      </c>
      <c r="AM400" s="505">
        <v>5.7752687103477172</v>
      </c>
      <c r="AN400" s="505">
        <v>372.07266955256023</v>
      </c>
      <c r="AO400" s="505"/>
      <c r="AP400" s="505">
        <v>212.94717919248953</v>
      </c>
      <c r="AQ400" s="506">
        <v>0</v>
      </c>
      <c r="AR400" s="506">
        <v>0</v>
      </c>
      <c r="AS400" s="506">
        <v>0</v>
      </c>
      <c r="AT400" s="505">
        <v>71.225477082790988</v>
      </c>
      <c r="AU400" s="505">
        <v>284.17265627528053</v>
      </c>
      <c r="AV400" s="505"/>
      <c r="AW400" s="506">
        <v>0</v>
      </c>
      <c r="AX400" s="506">
        <v>0</v>
      </c>
      <c r="AY400" s="506">
        <v>0</v>
      </c>
      <c r="AZ400" s="506">
        <v>0</v>
      </c>
      <c r="BA400" s="506">
        <v>0</v>
      </c>
      <c r="BB400" s="506">
        <v>0</v>
      </c>
      <c r="BC400" s="505"/>
      <c r="BD400" s="505">
        <v>527.92420440745923</v>
      </c>
      <c r="BE400" s="505">
        <v>266.44305862712758</v>
      </c>
      <c r="BF400" s="506">
        <v>0</v>
      </c>
      <c r="BG400" s="505">
        <v>165.0581016307429</v>
      </c>
      <c r="BH400" s="505">
        <v>959.42536466532965</v>
      </c>
      <c r="BI400" s="505"/>
      <c r="BJ400" s="505">
        <v>3079.4967254624867</v>
      </c>
      <c r="BL400" s="508">
        <v>1971</v>
      </c>
      <c r="BM400" s="509">
        <v>0</v>
      </c>
      <c r="BN400" s="509">
        <v>0</v>
      </c>
      <c r="BO400" s="509">
        <v>0</v>
      </c>
      <c r="BP400" s="510"/>
      <c r="BQ400" s="509">
        <v>0</v>
      </c>
      <c r="BR400" s="509">
        <v>0</v>
      </c>
      <c r="BS400" s="509">
        <v>0</v>
      </c>
      <c r="BT400" s="509">
        <v>0</v>
      </c>
      <c r="BU400" s="510"/>
      <c r="BV400" s="509">
        <v>0</v>
      </c>
      <c r="BW400" s="509">
        <v>0</v>
      </c>
      <c r="BX400" s="509">
        <v>0</v>
      </c>
      <c r="BY400" s="509">
        <v>0</v>
      </c>
      <c r="BZ400" s="509">
        <v>0</v>
      </c>
      <c r="CA400" s="228">
        <v>12.39276913287754</v>
      </c>
      <c r="CB400" s="228">
        <v>12.39276913287754</v>
      </c>
      <c r="CC400" s="510"/>
      <c r="CD400" s="228">
        <v>23.649629337475083</v>
      </c>
      <c r="CE400" s="228">
        <v>45.419719787818472</v>
      </c>
      <c r="CF400" s="228">
        <v>12.786660525896854</v>
      </c>
      <c r="CG400" s="228">
        <v>945.95683045727355</v>
      </c>
      <c r="CH400" s="228">
        <v>103.02720976686443</v>
      </c>
      <c r="CI400" s="228">
        <v>145.46316392850025</v>
      </c>
      <c r="CJ400" s="228">
        <v>4.4841923991228798</v>
      </c>
      <c r="CK400" s="228">
        <v>140.57949814101175</v>
      </c>
      <c r="CL400" s="228">
        <v>1421.3669043439634</v>
      </c>
      <c r="CM400" s="510"/>
      <c r="CN400" s="228">
        <v>42.152410879045014</v>
      </c>
      <c r="CO400" s="509">
        <v>0</v>
      </c>
      <c r="CP400" s="509">
        <v>0</v>
      </c>
      <c r="CQ400" s="509">
        <v>0</v>
      </c>
      <c r="CR400" s="228">
        <v>4.1364211367603305</v>
      </c>
      <c r="CS400" s="228">
        <v>46.28883201580534</v>
      </c>
      <c r="CT400" s="228"/>
      <c r="CU400" s="509">
        <v>0</v>
      </c>
      <c r="CV400" s="509">
        <v>0</v>
      </c>
      <c r="CW400" s="509">
        <v>0</v>
      </c>
      <c r="CX400" s="509">
        <v>0</v>
      </c>
      <c r="CY400" s="509">
        <v>0</v>
      </c>
      <c r="CZ400" s="509">
        <v>0</v>
      </c>
      <c r="DA400" s="509">
        <v>0</v>
      </c>
      <c r="DB400" s="509">
        <v>0</v>
      </c>
      <c r="DC400" s="228"/>
      <c r="DD400" s="510">
        <v>647.06760062277431</v>
      </c>
      <c r="DE400" s="510">
        <v>1563.1214257844149</v>
      </c>
      <c r="DF400" s="509">
        <v>3166.1671015188322</v>
      </c>
      <c r="DG400" s="228">
        <v>703.3685666136231</v>
      </c>
      <c r="DH400" s="509">
        <v>2465.1352680324617</v>
      </c>
      <c r="DI400" s="228">
        <v>37.5668366168847</v>
      </c>
      <c r="DJ400" s="228">
        <v>152.3912799951128</v>
      </c>
      <c r="DK400" s="509">
        <v>641.57705562143997</v>
      </c>
      <c r="DL400" s="509">
        <v>0</v>
      </c>
      <c r="DM400" s="509">
        <v>0</v>
      </c>
      <c r="DN400" s="509">
        <v>9376.3951348055434</v>
      </c>
      <c r="DO400" s="228"/>
      <c r="DP400" s="228">
        <v>95.230338543022995</v>
      </c>
      <c r="DQ400" s="228"/>
      <c r="DR400" s="509">
        <v>0</v>
      </c>
      <c r="DS400" s="228">
        <v>374.13059502751616</v>
      </c>
      <c r="DT400" s="509">
        <v>374.13059502751616</v>
      </c>
      <c r="DU400" s="228"/>
      <c r="DV400" s="509">
        <v>0</v>
      </c>
      <c r="DW400" s="509">
        <v>0</v>
      </c>
      <c r="DX400" s="509">
        <v>0</v>
      </c>
      <c r="DY400" s="509">
        <v>0</v>
      </c>
      <c r="DZ400" s="509"/>
      <c r="EA400" s="509">
        <v>88.365447496528517</v>
      </c>
      <c r="EB400" s="509">
        <v>16.417932185986484</v>
      </c>
      <c r="EC400" s="509">
        <v>93.459880635864479</v>
      </c>
      <c r="ED400" s="228">
        <v>3.3123733891364169</v>
      </c>
      <c r="EE400" s="228">
        <v>201.55563370751591</v>
      </c>
      <c r="EF400" s="228"/>
      <c r="EG400" s="510">
        <v>914.9664660371933</v>
      </c>
      <c r="EH400" s="509">
        <v>0</v>
      </c>
      <c r="EI400" s="509">
        <v>0</v>
      </c>
      <c r="EJ400" s="509">
        <v>0</v>
      </c>
      <c r="EK400" s="509">
        <v>0</v>
      </c>
      <c r="EL400" s="509">
        <v>0</v>
      </c>
      <c r="EM400" s="509">
        <v>914.9664660371933</v>
      </c>
      <c r="EN400" s="509"/>
      <c r="EO400" s="228">
        <v>1490.6526947722255</v>
      </c>
      <c r="EP400" s="228"/>
      <c r="EQ400" s="509">
        <v>0</v>
      </c>
      <c r="ER400" s="510">
        <v>2.67953881026073</v>
      </c>
      <c r="ES400" s="509">
        <v>0</v>
      </c>
      <c r="ET400" s="370">
        <v>30.51080567570239</v>
      </c>
      <c r="EU400" s="509">
        <v>0</v>
      </c>
      <c r="EV400" s="509">
        <v>0</v>
      </c>
      <c r="EW400" s="509">
        <v>0</v>
      </c>
      <c r="EX400" s="370">
        <v>55.790618992155267</v>
      </c>
      <c r="EY400" s="370">
        <v>88.980963478118383</v>
      </c>
      <c r="EZ400" s="443"/>
      <c r="FA400" s="509">
        <f t="shared" si="121"/>
        <v>12531.307637091555</v>
      </c>
      <c r="FB400" s="509"/>
      <c r="FC400" s="509"/>
      <c r="FE400" s="511">
        <v>1971</v>
      </c>
      <c r="FF400" s="512">
        <v>10232</v>
      </c>
      <c r="FG400" s="512">
        <v>8298</v>
      </c>
      <c r="FH400" s="512">
        <v>176</v>
      </c>
      <c r="FI400" s="513" t="s">
        <v>174</v>
      </c>
      <c r="FJ400" s="512">
        <v>1118</v>
      </c>
      <c r="FK400" s="512">
        <v>1038</v>
      </c>
      <c r="FL400" s="512">
        <v>5194</v>
      </c>
      <c r="FM400" s="512">
        <v>6313</v>
      </c>
    </row>
    <row r="401" spans="1:169" ht="15.75" x14ac:dyDescent="0.25">
      <c r="A401" s="500">
        <v>1972</v>
      </c>
      <c r="B401" s="123">
        <f t="shared" si="118"/>
        <v>3210.5774017389249</v>
      </c>
      <c r="C401" s="501">
        <f t="shared" si="119"/>
        <v>12665.314942653242</v>
      </c>
      <c r="D401" s="502">
        <f t="shared" si="120"/>
        <v>6292</v>
      </c>
      <c r="E401" s="502">
        <f t="shared" si="122"/>
        <v>22167.892344392167</v>
      </c>
      <c r="F401" s="123">
        <v>21011</v>
      </c>
      <c r="G401" s="503">
        <f t="shared" si="123"/>
        <v>-5.2187746422578951E-2</v>
      </c>
      <c r="H401" s="123">
        <v>17643</v>
      </c>
      <c r="I401" s="504">
        <f t="shared" si="124"/>
        <v>0.19089723969846406</v>
      </c>
      <c r="V401" s="500">
        <v>1972</v>
      </c>
      <c r="W401" s="505">
        <v>913.80684759277005</v>
      </c>
      <c r="X401" s="506">
        <v>0</v>
      </c>
      <c r="Y401" s="505">
        <v>112.35651028967862</v>
      </c>
      <c r="Z401" s="506">
        <v>0</v>
      </c>
      <c r="AA401" s="506">
        <v>0</v>
      </c>
      <c r="AB401" s="505">
        <v>1026.1633578824487</v>
      </c>
      <c r="AC401" s="505"/>
      <c r="AD401" s="505">
        <v>47.800733601792857</v>
      </c>
      <c r="AE401" s="505">
        <v>11.752968027537413</v>
      </c>
      <c r="AF401" s="505">
        <v>458.10635215969995</v>
      </c>
      <c r="AG401" s="505">
        <v>17.230992369402923</v>
      </c>
      <c r="AH401" s="505">
        <v>534.89104615843314</v>
      </c>
      <c r="AI401" s="505"/>
      <c r="AJ401" s="505">
        <v>352.72541960350821</v>
      </c>
      <c r="AK401" s="506">
        <v>0</v>
      </c>
      <c r="AL401" s="505">
        <v>27.21613237664619</v>
      </c>
      <c r="AM401" s="505">
        <v>9.3579872626377458</v>
      </c>
      <c r="AN401" s="505">
        <v>389.29953924279215</v>
      </c>
      <c r="AO401" s="505"/>
      <c r="AP401" s="505">
        <v>220.35989231388879</v>
      </c>
      <c r="AQ401" s="506">
        <v>0</v>
      </c>
      <c r="AR401" s="506">
        <v>0</v>
      </c>
      <c r="AS401" s="506">
        <v>0</v>
      </c>
      <c r="AT401" s="505">
        <v>74.974512912036957</v>
      </c>
      <c r="AU401" s="505">
        <v>295.33440522592576</v>
      </c>
      <c r="AV401" s="505"/>
      <c r="AW401" s="506">
        <v>0</v>
      </c>
      <c r="AX401" s="506">
        <v>0</v>
      </c>
      <c r="AY401" s="506">
        <v>0</v>
      </c>
      <c r="AZ401" s="506">
        <v>0</v>
      </c>
      <c r="BA401" s="506">
        <v>0</v>
      </c>
      <c r="BB401" s="506">
        <v>0</v>
      </c>
      <c r="BC401" s="505"/>
      <c r="BD401" s="505">
        <v>518.537791913359</v>
      </c>
      <c r="BE401" s="505">
        <v>270.52771613493763</v>
      </c>
      <c r="BF401" s="506">
        <v>0</v>
      </c>
      <c r="BG401" s="505">
        <v>175.82354518102881</v>
      </c>
      <c r="BH401" s="505">
        <v>964.88905322932533</v>
      </c>
      <c r="BI401" s="505"/>
      <c r="BJ401" s="505">
        <v>3210.5774017389249</v>
      </c>
      <c r="BL401" s="508">
        <v>1972</v>
      </c>
      <c r="BM401" s="509">
        <v>0</v>
      </c>
      <c r="BN401" s="509">
        <v>0</v>
      </c>
      <c r="BO401" s="509">
        <v>0</v>
      </c>
      <c r="BP401" s="510"/>
      <c r="BQ401" s="509">
        <v>0</v>
      </c>
      <c r="BR401" s="509">
        <v>0</v>
      </c>
      <c r="BS401" s="509">
        <v>0</v>
      </c>
      <c r="BT401" s="509">
        <v>0</v>
      </c>
      <c r="BU401" s="510"/>
      <c r="BV401" s="509">
        <v>0</v>
      </c>
      <c r="BW401" s="509">
        <v>0</v>
      </c>
      <c r="BX401" s="509">
        <v>0</v>
      </c>
      <c r="BY401" s="509">
        <v>0</v>
      </c>
      <c r="BZ401" s="509">
        <v>0</v>
      </c>
      <c r="CA401" s="228">
        <v>17.048594347791841</v>
      </c>
      <c r="CB401" s="228">
        <v>17.048594347791841</v>
      </c>
      <c r="CC401" s="510"/>
      <c r="CD401" s="228">
        <v>23.88851448229806</v>
      </c>
      <c r="CE401" s="228">
        <v>49.427803453392229</v>
      </c>
      <c r="CF401" s="228">
        <v>13.915025385090111</v>
      </c>
      <c r="CG401" s="228">
        <v>955.54479252280873</v>
      </c>
      <c r="CH401" s="228">
        <v>111.94289004686435</v>
      </c>
      <c r="CI401" s="228">
        <v>158.05112863363786</v>
      </c>
      <c r="CJ401" s="228">
        <v>4.6635600950877958</v>
      </c>
      <c r="CK401" s="228">
        <v>141.28592777991133</v>
      </c>
      <c r="CL401" s="228">
        <v>1458.7196423990904</v>
      </c>
      <c r="CM401" s="510"/>
      <c r="CN401" s="228">
        <v>49.570604692803499</v>
      </c>
      <c r="CO401" s="509">
        <v>0</v>
      </c>
      <c r="CP401" s="509">
        <v>0</v>
      </c>
      <c r="CQ401" s="509">
        <v>0</v>
      </c>
      <c r="CR401" s="228">
        <v>4.8452091049786246</v>
      </c>
      <c r="CS401" s="228">
        <v>54.415813797782121</v>
      </c>
      <c r="CT401" s="228"/>
      <c r="CU401" s="509">
        <v>0</v>
      </c>
      <c r="CV401" s="509">
        <v>0</v>
      </c>
      <c r="CW401" s="509">
        <v>0</v>
      </c>
      <c r="CX401" s="509">
        <v>0</v>
      </c>
      <c r="CY401" s="509">
        <v>0</v>
      </c>
      <c r="CZ401" s="509">
        <v>0</v>
      </c>
      <c r="DA401" s="509">
        <v>0</v>
      </c>
      <c r="DB401" s="509">
        <v>0</v>
      </c>
      <c r="DC401" s="228"/>
      <c r="DD401" s="510">
        <v>651.55192762084278</v>
      </c>
      <c r="DE401" s="510">
        <v>1573.9834995669821</v>
      </c>
      <c r="DF401" s="509">
        <v>3188.2084799327936</v>
      </c>
      <c r="DG401" s="228">
        <v>708.26311045707121</v>
      </c>
      <c r="DH401" s="509">
        <v>2482.2784497011562</v>
      </c>
      <c r="DI401" s="228">
        <v>37.827864242477823</v>
      </c>
      <c r="DJ401" s="228">
        <v>153.45296876938829</v>
      </c>
      <c r="DK401" s="509">
        <v>646.04929064327575</v>
      </c>
      <c r="DL401" s="509">
        <v>0</v>
      </c>
      <c r="DM401" s="509">
        <v>0</v>
      </c>
      <c r="DN401" s="509">
        <v>9441.6155909339868</v>
      </c>
      <c r="DO401" s="228"/>
      <c r="DP401" s="228">
        <v>96.582493451341733</v>
      </c>
      <c r="DQ401" s="228"/>
      <c r="DR401" s="509">
        <v>0</v>
      </c>
      <c r="DS401" s="228">
        <v>380.15293285809497</v>
      </c>
      <c r="DT401" s="509">
        <v>380.15293285809497</v>
      </c>
      <c r="DU401" s="228"/>
      <c r="DV401" s="509">
        <v>0</v>
      </c>
      <c r="DW401" s="509">
        <v>0</v>
      </c>
      <c r="DX401" s="509">
        <v>0</v>
      </c>
      <c r="DY401" s="509">
        <v>0</v>
      </c>
      <c r="DZ401" s="509"/>
      <c r="EA401" s="509">
        <v>89.85789031086594</v>
      </c>
      <c r="EB401" s="509">
        <v>16.695221846271586</v>
      </c>
      <c r="EC401" s="509">
        <v>95.038365566745412</v>
      </c>
      <c r="ED401" s="228">
        <v>3.3683175166554333</v>
      </c>
      <c r="EE401" s="228">
        <v>204.95979524053834</v>
      </c>
      <c r="EF401" s="228"/>
      <c r="EG401" s="510">
        <v>914.9664660371933</v>
      </c>
      <c r="EH401" s="509">
        <v>0</v>
      </c>
      <c r="EI401" s="509">
        <v>0</v>
      </c>
      <c r="EJ401" s="509">
        <v>0</v>
      </c>
      <c r="EK401" s="509">
        <v>0</v>
      </c>
      <c r="EL401" s="509">
        <v>0</v>
      </c>
      <c r="EM401" s="509">
        <v>914.9664660371933</v>
      </c>
      <c r="EN401" s="509"/>
      <c r="EO401" s="228">
        <v>1500.0791941358266</v>
      </c>
      <c r="EP401" s="228"/>
      <c r="EQ401" s="509">
        <v>0</v>
      </c>
      <c r="ER401" s="510">
        <v>2.7066048588492211</v>
      </c>
      <c r="ES401" s="509">
        <v>0</v>
      </c>
      <c r="ET401" s="370">
        <v>33.284515282584422</v>
      </c>
      <c r="EU401" s="509">
        <v>0</v>
      </c>
      <c r="EV401" s="509">
        <v>0</v>
      </c>
      <c r="EW401" s="509">
        <v>0</v>
      </c>
      <c r="EX401" s="370">
        <v>60.86249344598756</v>
      </c>
      <c r="EY401" s="370">
        <v>96.853613587421194</v>
      </c>
      <c r="EZ401" s="443"/>
      <c r="FA401" s="509">
        <f t="shared" si="121"/>
        <v>12665.314942653242</v>
      </c>
      <c r="FB401" s="509"/>
      <c r="FC401" s="509"/>
      <c r="FE401" s="511">
        <v>1972</v>
      </c>
      <c r="FF401" s="512">
        <v>7675</v>
      </c>
      <c r="FG401" s="512">
        <v>7832</v>
      </c>
      <c r="FH401" s="512">
        <v>252</v>
      </c>
      <c r="FI401" s="512">
        <v>0</v>
      </c>
      <c r="FJ401" s="512">
        <v>1111</v>
      </c>
      <c r="FK401" s="512">
        <v>1154</v>
      </c>
      <c r="FL401" s="512">
        <v>8136</v>
      </c>
      <c r="FM401" s="512">
        <v>6292</v>
      </c>
    </row>
    <row r="402" spans="1:169" ht="15.75" x14ac:dyDescent="0.25">
      <c r="A402" s="500">
        <v>1973</v>
      </c>
      <c r="B402" s="123">
        <f t="shared" si="118"/>
        <v>3348.9499767732987</v>
      </c>
      <c r="C402" s="501">
        <f t="shared" si="119"/>
        <v>12800.619880531816</v>
      </c>
      <c r="D402" s="502">
        <f t="shared" si="120"/>
        <v>6884</v>
      </c>
      <c r="E402" s="502">
        <f t="shared" si="122"/>
        <v>23033.569857305116</v>
      </c>
      <c r="F402" s="123">
        <v>22518</v>
      </c>
      <c r="G402" s="503">
        <f t="shared" si="123"/>
        <v>-2.2383410843352269E-2</v>
      </c>
      <c r="H402" s="123">
        <v>18898</v>
      </c>
      <c r="I402" s="504">
        <f t="shared" si="124"/>
        <v>0.19155466186898074</v>
      </c>
      <c r="V402" s="500">
        <v>1973</v>
      </c>
      <c r="W402" s="505">
        <v>934.68271230234939</v>
      </c>
      <c r="X402" s="506">
        <v>0</v>
      </c>
      <c r="Y402" s="505">
        <v>118.3384871198172</v>
      </c>
      <c r="Z402" s="506">
        <v>0</v>
      </c>
      <c r="AA402" s="506">
        <v>0</v>
      </c>
      <c r="AB402" s="505">
        <v>1053.0211994221665</v>
      </c>
      <c r="AC402" s="505"/>
      <c r="AD402" s="505">
        <v>67.948673278512942</v>
      </c>
      <c r="AE402" s="505">
        <v>24.745558709266298</v>
      </c>
      <c r="AF402" s="505">
        <v>490.52771218333589</v>
      </c>
      <c r="AG402" s="505">
        <v>27.996647939148815</v>
      </c>
      <c r="AH402" s="505">
        <v>611.21859211026401</v>
      </c>
      <c r="AI402" s="505"/>
      <c r="AJ402" s="505">
        <v>360.90813825658819</v>
      </c>
      <c r="AK402" s="506">
        <v>0</v>
      </c>
      <c r="AL402" s="505">
        <v>34.363039764740236</v>
      </c>
      <c r="AM402" s="505">
        <v>14.158846098346599</v>
      </c>
      <c r="AN402" s="505">
        <v>409.43002411967501</v>
      </c>
      <c r="AO402" s="505"/>
      <c r="AP402" s="505">
        <v>226.95330215164859</v>
      </c>
      <c r="AQ402" s="506">
        <v>0</v>
      </c>
      <c r="AR402" s="506">
        <v>0</v>
      </c>
      <c r="AS402" s="506">
        <v>0</v>
      </c>
      <c r="AT402" s="505">
        <v>78.809645602548926</v>
      </c>
      <c r="AU402" s="505">
        <v>305.76294775419751</v>
      </c>
      <c r="AV402" s="505"/>
      <c r="AW402" s="506">
        <v>0</v>
      </c>
      <c r="AX402" s="506">
        <v>0</v>
      </c>
      <c r="AY402" s="506">
        <v>0</v>
      </c>
      <c r="AZ402" s="506">
        <v>0</v>
      </c>
      <c r="BA402" s="506">
        <v>0</v>
      </c>
      <c r="BB402" s="506">
        <v>0</v>
      </c>
      <c r="BC402" s="505"/>
      <c r="BD402" s="505">
        <v>509.20032830148318</v>
      </c>
      <c r="BE402" s="505">
        <v>274.35195047344757</v>
      </c>
      <c r="BF402" s="506">
        <v>0</v>
      </c>
      <c r="BG402" s="505">
        <v>185.96493459206476</v>
      </c>
      <c r="BH402" s="505">
        <v>969.51721336699552</v>
      </c>
      <c r="BI402" s="505"/>
      <c r="BJ402" s="505">
        <v>3348.9499767732987</v>
      </c>
      <c r="BL402" s="508">
        <v>1973</v>
      </c>
      <c r="BM402" s="509">
        <v>0</v>
      </c>
      <c r="BN402" s="509">
        <v>0</v>
      </c>
      <c r="BO402" s="509">
        <v>0</v>
      </c>
      <c r="BP402" s="510"/>
      <c r="BQ402" s="509">
        <v>0</v>
      </c>
      <c r="BR402" s="509">
        <v>0</v>
      </c>
      <c r="BS402" s="509">
        <v>0</v>
      </c>
      <c r="BT402" s="509">
        <v>0</v>
      </c>
      <c r="BU402" s="510"/>
      <c r="BV402" s="509">
        <v>0</v>
      </c>
      <c r="BW402" s="509">
        <v>0</v>
      </c>
      <c r="BX402" s="509">
        <v>0</v>
      </c>
      <c r="BY402" s="509">
        <v>0</v>
      </c>
      <c r="BZ402" s="509">
        <v>0</v>
      </c>
      <c r="CA402" s="228">
        <v>22.056172194515952</v>
      </c>
      <c r="CB402" s="228">
        <v>22.056172194515952</v>
      </c>
      <c r="CC402" s="510"/>
      <c r="CD402" s="228">
        <v>24.12981260838189</v>
      </c>
      <c r="CE402" s="228">
        <v>53.406069317675865</v>
      </c>
      <c r="CF402" s="228">
        <v>15.034995931541085</v>
      </c>
      <c r="CG402" s="228">
        <v>965.29478074914198</v>
      </c>
      <c r="CH402" s="228">
        <v>120.7446403496043</v>
      </c>
      <c r="CI402" s="228">
        <v>170.47823619397215</v>
      </c>
      <c r="CJ402" s="228">
        <v>4.8501024988913075</v>
      </c>
      <c r="CK402" s="228">
        <v>141.99590731649374</v>
      </c>
      <c r="CL402" s="228">
        <v>1495.9345449657021</v>
      </c>
      <c r="CM402" s="510"/>
      <c r="CN402" s="228">
        <v>57.551423631373154</v>
      </c>
      <c r="CO402" s="509">
        <v>0</v>
      </c>
      <c r="CP402" s="509">
        <v>0</v>
      </c>
      <c r="CQ402" s="509">
        <v>0</v>
      </c>
      <c r="CR402" s="228">
        <v>5.5988512941534072</v>
      </c>
      <c r="CS402" s="228">
        <v>63.15027492552656</v>
      </c>
      <c r="CT402" s="228"/>
      <c r="CU402" s="509">
        <v>0</v>
      </c>
      <c r="CV402" s="509">
        <v>0</v>
      </c>
      <c r="CW402" s="509">
        <v>0</v>
      </c>
      <c r="CX402" s="509">
        <v>0</v>
      </c>
      <c r="CY402" s="509">
        <v>0</v>
      </c>
      <c r="CZ402" s="509">
        <v>0</v>
      </c>
      <c r="DA402" s="509">
        <v>0</v>
      </c>
      <c r="DB402" s="509">
        <v>0</v>
      </c>
      <c r="DC402" s="228"/>
      <c r="DD402" s="510">
        <v>656.06760270033544</v>
      </c>
      <c r="DE402" s="510">
        <v>1584.9216074574601</v>
      </c>
      <c r="DF402" s="509">
        <v>3210.404285185939</v>
      </c>
      <c r="DG402" s="228">
        <v>713.19193971796278</v>
      </c>
      <c r="DH402" s="509">
        <v>2499.5416782414609</v>
      </c>
      <c r="DI402" s="228">
        <v>38.090718972035589</v>
      </c>
      <c r="DJ402" s="228">
        <v>154.5220987833477</v>
      </c>
      <c r="DK402" s="509">
        <v>650.55287948321291</v>
      </c>
      <c r="DL402" s="509">
        <v>0</v>
      </c>
      <c r="DM402" s="509">
        <v>0</v>
      </c>
      <c r="DN402" s="509">
        <v>9507.2928105417559</v>
      </c>
      <c r="DO402" s="228"/>
      <c r="DP402" s="228">
        <v>97.95384731373403</v>
      </c>
      <c r="DQ402" s="228"/>
      <c r="DR402" s="509">
        <v>0</v>
      </c>
      <c r="DS402" s="228">
        <v>386.17527068867361</v>
      </c>
      <c r="DT402" s="509">
        <v>386.17527068867361</v>
      </c>
      <c r="DU402" s="228"/>
      <c r="DV402" s="509">
        <v>0</v>
      </c>
      <c r="DW402" s="509">
        <v>0</v>
      </c>
      <c r="DX402" s="509">
        <v>0</v>
      </c>
      <c r="DY402" s="509">
        <v>0</v>
      </c>
      <c r="DZ402" s="509"/>
      <c r="EA402" s="509">
        <v>91.350333125203335</v>
      </c>
      <c r="EB402" s="509">
        <v>16.972511506556742</v>
      </c>
      <c r="EC402" s="509">
        <v>96.616850497626331</v>
      </c>
      <c r="ED402" s="228">
        <v>3.4242616441744262</v>
      </c>
      <c r="EE402" s="228">
        <v>208.36395677356083</v>
      </c>
      <c r="EF402" s="228"/>
      <c r="EG402" s="510">
        <v>914.9664660371933</v>
      </c>
      <c r="EH402" s="509">
        <v>0</v>
      </c>
      <c r="EI402" s="509">
        <v>0</v>
      </c>
      <c r="EJ402" s="509">
        <v>0</v>
      </c>
      <c r="EK402" s="509">
        <v>0</v>
      </c>
      <c r="EL402" s="509">
        <v>0</v>
      </c>
      <c r="EM402" s="509">
        <v>914.9664660371933</v>
      </c>
      <c r="EN402" s="509"/>
      <c r="EO402" s="228">
        <v>1509.5056934994277</v>
      </c>
      <c r="EP402" s="228"/>
      <c r="EQ402" s="509">
        <v>0</v>
      </c>
      <c r="ER402" s="510">
        <v>2.7339443018679002</v>
      </c>
      <c r="ES402" s="509">
        <v>0</v>
      </c>
      <c r="ET402" s="370">
        <v>36.058224889466452</v>
      </c>
      <c r="EU402" s="509">
        <v>0</v>
      </c>
      <c r="EV402" s="509">
        <v>0</v>
      </c>
      <c r="EW402" s="509">
        <v>0</v>
      </c>
      <c r="EX402" s="370">
        <v>65.934367899819847</v>
      </c>
      <c r="EY402" s="370">
        <v>104.7265370911542</v>
      </c>
      <c r="EZ402" s="443"/>
      <c r="FA402" s="509">
        <f t="shared" si="121"/>
        <v>12800.619880531816</v>
      </c>
      <c r="FB402" s="509"/>
      <c r="FC402" s="509"/>
      <c r="FE402" s="511">
        <v>1973</v>
      </c>
      <c r="FF402" s="512">
        <v>7950</v>
      </c>
      <c r="FG402" s="512">
        <v>8340</v>
      </c>
      <c r="FH402" s="512">
        <v>226</v>
      </c>
      <c r="FI402" s="512">
        <v>0</v>
      </c>
      <c r="FJ402" s="512">
        <v>1290</v>
      </c>
      <c r="FK402" s="512">
        <v>788</v>
      </c>
      <c r="FL402" s="512">
        <v>10791</v>
      </c>
      <c r="FM402" s="512">
        <v>6884</v>
      </c>
    </row>
    <row r="403" spans="1:169" ht="15.75" x14ac:dyDescent="0.25">
      <c r="A403" s="500">
        <v>1974</v>
      </c>
      <c r="B403" s="123">
        <f t="shared" si="118"/>
        <v>3490.9921821543785</v>
      </c>
      <c r="C403" s="501">
        <f t="shared" si="119"/>
        <v>12936.080837862381</v>
      </c>
      <c r="D403" s="502">
        <f t="shared" si="120"/>
        <v>6517</v>
      </c>
      <c r="E403" s="502">
        <f t="shared" si="122"/>
        <v>22944.07302001676</v>
      </c>
      <c r="F403" s="123">
        <v>21862</v>
      </c>
      <c r="G403" s="503">
        <f t="shared" si="123"/>
        <v>-4.7161330905491017E-2</v>
      </c>
      <c r="H403" s="123">
        <v>18356</v>
      </c>
      <c r="I403" s="504">
        <f t="shared" si="124"/>
        <v>0.19100021791239929</v>
      </c>
      <c r="V403" s="500">
        <v>1974</v>
      </c>
      <c r="W403" s="505">
        <v>955.27037106476166</v>
      </c>
      <c r="X403" s="506">
        <v>0</v>
      </c>
      <c r="Y403" s="505">
        <v>124.29884236811033</v>
      </c>
      <c r="Z403" s="506">
        <v>0</v>
      </c>
      <c r="AA403" s="506">
        <v>0</v>
      </c>
      <c r="AB403" s="505">
        <v>1079.5692134328719</v>
      </c>
      <c r="AC403" s="505"/>
      <c r="AD403" s="505">
        <v>89.466940242773333</v>
      </c>
      <c r="AE403" s="505">
        <v>42.47571937357138</v>
      </c>
      <c r="AF403" s="505">
        <v>519.3252227309772</v>
      </c>
      <c r="AG403" s="505">
        <v>40.645489026773966</v>
      </c>
      <c r="AH403" s="505">
        <v>691.91337137409585</v>
      </c>
      <c r="AI403" s="505"/>
      <c r="AJ403" s="505">
        <v>370.36537638791663</v>
      </c>
      <c r="AK403" s="506">
        <v>0</v>
      </c>
      <c r="AL403" s="505">
        <v>41.251052479680681</v>
      </c>
      <c r="AM403" s="505">
        <v>20.098134994530476</v>
      </c>
      <c r="AN403" s="505">
        <v>431.71456386212776</v>
      </c>
      <c r="AO403" s="505"/>
      <c r="AP403" s="505">
        <v>233.90428277222753</v>
      </c>
      <c r="AQ403" s="506">
        <v>0</v>
      </c>
      <c r="AR403" s="506">
        <v>0</v>
      </c>
      <c r="AS403" s="506">
        <v>0</v>
      </c>
      <c r="AT403" s="505">
        <v>82.730875154326114</v>
      </c>
      <c r="AU403" s="505">
        <v>316.63515792655363</v>
      </c>
      <c r="AV403" s="505"/>
      <c r="AW403" s="506">
        <v>0</v>
      </c>
      <c r="AX403" s="506">
        <v>0</v>
      </c>
      <c r="AY403" s="506">
        <v>0</v>
      </c>
      <c r="AZ403" s="506">
        <v>0</v>
      </c>
      <c r="BA403" s="506">
        <v>0</v>
      </c>
      <c r="BB403" s="506">
        <v>0</v>
      </c>
      <c r="BC403" s="505"/>
      <c r="BD403" s="505">
        <v>499.22930634632542</v>
      </c>
      <c r="BE403" s="505">
        <v>277.42170917924972</v>
      </c>
      <c r="BF403" s="506">
        <v>0</v>
      </c>
      <c r="BG403" s="505">
        <v>194.50886003315395</v>
      </c>
      <c r="BH403" s="505">
        <v>971.15987555872903</v>
      </c>
      <c r="BI403" s="505"/>
      <c r="BJ403" s="505">
        <v>3490.9921821543785</v>
      </c>
      <c r="BL403" s="508">
        <v>1974</v>
      </c>
      <c r="BM403" s="509">
        <v>0</v>
      </c>
      <c r="BN403" s="509">
        <v>0</v>
      </c>
      <c r="BO403" s="509">
        <v>0</v>
      </c>
      <c r="BP403" s="510"/>
      <c r="BQ403" s="509">
        <v>0</v>
      </c>
      <c r="BR403" s="509">
        <v>0</v>
      </c>
      <c r="BS403" s="509">
        <v>0</v>
      </c>
      <c r="BT403" s="509">
        <v>0</v>
      </c>
      <c r="BU403" s="510"/>
      <c r="BV403" s="509">
        <v>0</v>
      </c>
      <c r="BW403" s="509">
        <v>0</v>
      </c>
      <c r="BX403" s="509">
        <v>0</v>
      </c>
      <c r="BY403" s="509">
        <v>0</v>
      </c>
      <c r="BZ403" s="509">
        <v>0</v>
      </c>
      <c r="CA403" s="228">
        <v>27.167989323141171</v>
      </c>
      <c r="CB403" s="228">
        <v>27.167989323141171</v>
      </c>
      <c r="CC403" s="510"/>
      <c r="CD403" s="228">
        <v>24.373548089274632</v>
      </c>
      <c r="CE403" s="228">
        <v>57.352013081276311</v>
      </c>
      <c r="CF403" s="228">
        <v>16.145867154389148</v>
      </c>
      <c r="CG403" s="228">
        <v>975.20953320267552</v>
      </c>
      <c r="CH403" s="228">
        <v>129.42292892579829</v>
      </c>
      <c r="CI403" s="228">
        <v>182.7310287822738</v>
      </c>
      <c r="CJ403" s="228">
        <v>5.0926076238358728</v>
      </c>
      <c r="CK403" s="228">
        <v>142.70945458944098</v>
      </c>
      <c r="CL403" s="228">
        <v>1533.036981448965</v>
      </c>
      <c r="CM403" s="510"/>
      <c r="CN403" s="228">
        <v>66.06884887388955</v>
      </c>
      <c r="CO403" s="509">
        <v>0</v>
      </c>
      <c r="CP403" s="509">
        <v>0</v>
      </c>
      <c r="CQ403" s="509">
        <v>0</v>
      </c>
      <c r="CR403" s="228">
        <v>6.3922357071137528</v>
      </c>
      <c r="CS403" s="228">
        <v>72.461084581003306</v>
      </c>
      <c r="CT403" s="228"/>
      <c r="CU403" s="509">
        <v>0</v>
      </c>
      <c r="CV403" s="509">
        <v>0</v>
      </c>
      <c r="CW403" s="509">
        <v>0</v>
      </c>
      <c r="CX403" s="509">
        <v>0</v>
      </c>
      <c r="CY403" s="509">
        <v>0</v>
      </c>
      <c r="CZ403" s="509">
        <v>0</v>
      </c>
      <c r="DA403" s="509">
        <v>0</v>
      </c>
      <c r="DB403" s="509">
        <v>0</v>
      </c>
      <c r="DC403" s="228"/>
      <c r="DD403" s="510">
        <v>660.53646645413482</v>
      </c>
      <c r="DE403" s="510">
        <v>1595.7767209850924</v>
      </c>
      <c r="DF403" s="509">
        <v>3232.4728736778698</v>
      </c>
      <c r="DG403" s="228">
        <v>718.09047320072602</v>
      </c>
      <c r="DH403" s="509">
        <v>2516.6874246586781</v>
      </c>
      <c r="DI403" s="228">
        <v>38.351555497639687</v>
      </c>
      <c r="DJ403" s="228">
        <v>155.58593977281407</v>
      </c>
      <c r="DK403" s="509">
        <v>655.03672591642453</v>
      </c>
      <c r="DL403" s="509">
        <v>0</v>
      </c>
      <c r="DM403" s="509">
        <v>0</v>
      </c>
      <c r="DN403" s="509">
        <v>9572.5381801633812</v>
      </c>
      <c r="DO403" s="228"/>
      <c r="DP403" s="228">
        <v>99.344672731981802</v>
      </c>
      <c r="DQ403" s="228"/>
      <c r="DR403" s="509">
        <v>0</v>
      </c>
      <c r="DS403" s="228">
        <v>392.19760851925338</v>
      </c>
      <c r="DT403" s="509">
        <v>392.19760851925338</v>
      </c>
      <c r="DU403" s="228"/>
      <c r="DV403" s="509">
        <v>0</v>
      </c>
      <c r="DW403" s="509">
        <v>0</v>
      </c>
      <c r="DX403" s="509">
        <v>0</v>
      </c>
      <c r="DY403" s="509">
        <v>0</v>
      </c>
      <c r="DZ403" s="509"/>
      <c r="EA403" s="509">
        <v>92.842775939540758</v>
      </c>
      <c r="EB403" s="509">
        <v>17.249801166841845</v>
      </c>
      <c r="EC403" s="509">
        <v>98.195335428507263</v>
      </c>
      <c r="ED403" s="228">
        <v>3.4802057716934427</v>
      </c>
      <c r="EE403" s="228">
        <v>211.76811830658332</v>
      </c>
      <c r="EF403" s="228"/>
      <c r="EG403" s="510">
        <v>914.9664660371933</v>
      </c>
      <c r="EH403" s="509">
        <v>0</v>
      </c>
      <c r="EI403" s="509">
        <v>0</v>
      </c>
      <c r="EJ403" s="509">
        <v>0</v>
      </c>
      <c r="EK403" s="509">
        <v>0</v>
      </c>
      <c r="EL403" s="509">
        <v>0</v>
      </c>
      <c r="EM403" s="509">
        <v>914.9664660371933</v>
      </c>
      <c r="EN403" s="509"/>
      <c r="EO403" s="228">
        <v>1518.93219286303</v>
      </c>
      <c r="EP403" s="228"/>
      <c r="EQ403" s="509">
        <v>0</v>
      </c>
      <c r="ER403" s="510">
        <v>2.7615599008766676</v>
      </c>
      <c r="ES403" s="509">
        <v>0</v>
      </c>
      <c r="ET403" s="370">
        <v>38.831934496348481</v>
      </c>
      <c r="EU403" s="509">
        <v>0</v>
      </c>
      <c r="EV403" s="509">
        <v>0</v>
      </c>
      <c r="EW403" s="509">
        <v>0</v>
      </c>
      <c r="EX403" s="370">
        <v>71.006242353652155</v>
      </c>
      <c r="EY403" s="370">
        <v>112.5997367508773</v>
      </c>
      <c r="EZ403" s="443"/>
      <c r="FA403" s="509">
        <f t="shared" si="121"/>
        <v>12936.080837862381</v>
      </c>
      <c r="FB403" s="509"/>
      <c r="FC403" s="509"/>
      <c r="FE403" s="511">
        <v>1974</v>
      </c>
      <c r="FF403" s="512">
        <v>7290</v>
      </c>
      <c r="FG403" s="512">
        <v>7167</v>
      </c>
      <c r="FH403" s="512">
        <v>201</v>
      </c>
      <c r="FI403" s="512">
        <v>0</v>
      </c>
      <c r="FJ403" s="512">
        <v>975</v>
      </c>
      <c r="FK403" s="512">
        <v>494</v>
      </c>
      <c r="FL403" s="512">
        <v>12320</v>
      </c>
      <c r="FM403" s="512">
        <v>6517</v>
      </c>
    </row>
    <row r="404" spans="1:169" ht="15.75" x14ac:dyDescent="0.25">
      <c r="A404" s="500">
        <v>1975</v>
      </c>
      <c r="B404" s="123">
        <f t="shared" si="118"/>
        <v>3642.8454757736281</v>
      </c>
      <c r="C404" s="501">
        <f t="shared" si="119"/>
        <v>13072.327621880031</v>
      </c>
      <c r="D404" s="502">
        <f t="shared" si="120"/>
        <v>6479</v>
      </c>
      <c r="E404" s="502">
        <f t="shared" si="122"/>
        <v>23194.17309765366</v>
      </c>
      <c r="F404" s="123">
        <v>21619</v>
      </c>
      <c r="G404" s="503">
        <f t="shared" si="123"/>
        <v>-6.7912449002676678E-2</v>
      </c>
      <c r="H404" s="123">
        <v>18293</v>
      </c>
      <c r="I404" s="504">
        <f t="shared" si="124"/>
        <v>0.18181818181818188</v>
      </c>
      <c r="V404" s="500">
        <v>1975</v>
      </c>
      <c r="W404" s="505">
        <v>975.5793948405942</v>
      </c>
      <c r="X404" s="506">
        <v>0</v>
      </c>
      <c r="Y404" s="505">
        <v>130.20433797490011</v>
      </c>
      <c r="Z404" s="506">
        <v>0</v>
      </c>
      <c r="AA404" s="506">
        <v>0</v>
      </c>
      <c r="AB404" s="505">
        <v>1105.7837328154942</v>
      </c>
      <c r="AC404" s="505"/>
      <c r="AD404" s="505">
        <v>111.39609458990743</v>
      </c>
      <c r="AE404" s="505">
        <v>65.018011564439362</v>
      </c>
      <c r="AF404" s="505">
        <v>537.98843684199517</v>
      </c>
      <c r="AG404" s="505">
        <v>54.803047083639989</v>
      </c>
      <c r="AH404" s="505">
        <v>769.2055900799819</v>
      </c>
      <c r="AI404" s="505"/>
      <c r="AJ404" s="505">
        <v>379.77803984751398</v>
      </c>
      <c r="AK404" s="506">
        <v>0.2694449293434496</v>
      </c>
      <c r="AL404" s="505">
        <v>47.619539320803412</v>
      </c>
      <c r="AM404" s="505">
        <v>27.088821525683901</v>
      </c>
      <c r="AN404" s="505">
        <v>454.75584562334473</v>
      </c>
      <c r="AO404" s="505"/>
      <c r="AP404" s="505">
        <v>250.1914663175846</v>
      </c>
      <c r="AQ404" s="506">
        <v>0</v>
      </c>
      <c r="AR404" s="506">
        <v>0</v>
      </c>
      <c r="AS404" s="506">
        <v>0</v>
      </c>
      <c r="AT404" s="505">
        <v>86.73820156736933</v>
      </c>
      <c r="AU404" s="505">
        <v>336.92971870231349</v>
      </c>
      <c r="AV404" s="505"/>
      <c r="AW404" s="506">
        <v>0</v>
      </c>
      <c r="AX404" s="506">
        <v>0</v>
      </c>
      <c r="AY404" s="506">
        <v>0</v>
      </c>
      <c r="AZ404" s="506">
        <v>0</v>
      </c>
      <c r="BA404" s="506">
        <v>0</v>
      </c>
      <c r="BB404" s="506">
        <v>0</v>
      </c>
      <c r="BC404" s="505"/>
      <c r="BD404" s="505">
        <v>492.18221011713098</v>
      </c>
      <c r="BE404" s="505">
        <v>281.64158020702627</v>
      </c>
      <c r="BF404" s="506">
        <v>0</v>
      </c>
      <c r="BG404" s="505">
        <v>202.34679822833681</v>
      </c>
      <c r="BH404" s="505">
        <v>976.17058855249411</v>
      </c>
      <c r="BI404" s="505"/>
      <c r="BJ404" s="505">
        <v>3642.8454757736281</v>
      </c>
      <c r="BL404" s="508">
        <v>1975</v>
      </c>
      <c r="BM404" s="509">
        <v>0</v>
      </c>
      <c r="BN404" s="509">
        <v>0</v>
      </c>
      <c r="BO404" s="509">
        <v>0</v>
      </c>
      <c r="BP404" s="510"/>
      <c r="BQ404" s="509">
        <v>0</v>
      </c>
      <c r="BR404" s="509">
        <v>0</v>
      </c>
      <c r="BS404" s="509">
        <v>0</v>
      </c>
      <c r="BT404" s="509">
        <v>0</v>
      </c>
      <c r="BU404" s="510"/>
      <c r="BV404" s="509">
        <v>0</v>
      </c>
      <c r="BW404" s="509">
        <v>0</v>
      </c>
      <c r="BX404" s="509">
        <v>0</v>
      </c>
      <c r="BY404" s="509">
        <v>0</v>
      </c>
      <c r="BZ404" s="509">
        <v>0</v>
      </c>
      <c r="CA404" s="228">
        <v>32.230667058538202</v>
      </c>
      <c r="CB404" s="228">
        <v>32.230667058538202</v>
      </c>
      <c r="CC404" s="510"/>
      <c r="CD404" s="228">
        <v>24.619745544721848</v>
      </c>
      <c r="CE404" s="228">
        <v>61.263130444800943</v>
      </c>
      <c r="CF404" s="228">
        <v>17.246934042773585</v>
      </c>
      <c r="CG404" s="228">
        <v>985.29183422016138</v>
      </c>
      <c r="CH404" s="228">
        <v>137.96822402616064</v>
      </c>
      <c r="CI404" s="228">
        <v>194.79604857131315</v>
      </c>
      <c r="CJ404" s="228">
        <v>5.3981640812660254</v>
      </c>
      <c r="CK404" s="228">
        <v>143.42658752707632</v>
      </c>
      <c r="CL404" s="228">
        <v>1570.0106684582738</v>
      </c>
      <c r="CM404" s="510"/>
      <c r="CN404" s="228">
        <v>75.088093130628437</v>
      </c>
      <c r="CO404" s="509">
        <v>0</v>
      </c>
      <c r="CP404" s="509">
        <v>0</v>
      </c>
      <c r="CQ404" s="509">
        <v>0</v>
      </c>
      <c r="CR404" s="228">
        <v>7.2196906615386434</v>
      </c>
      <c r="CS404" s="228">
        <v>82.307783792167086</v>
      </c>
      <c r="CT404" s="228"/>
      <c r="CU404" s="509">
        <v>0</v>
      </c>
      <c r="CV404" s="509">
        <v>0</v>
      </c>
      <c r="CW404" s="509">
        <v>0</v>
      </c>
      <c r="CX404" s="509">
        <v>0</v>
      </c>
      <c r="CY404" s="509">
        <v>0</v>
      </c>
      <c r="CZ404" s="509">
        <v>0</v>
      </c>
      <c r="DA404" s="509">
        <v>0</v>
      </c>
      <c r="DB404" s="509">
        <v>0</v>
      </c>
      <c r="DC404" s="228"/>
      <c r="DD404" s="510">
        <v>665.03515033634892</v>
      </c>
      <c r="DE404" s="510">
        <v>1606.6988945302753</v>
      </c>
      <c r="DF404" s="509">
        <v>3254.6703567809272</v>
      </c>
      <c r="DG404" s="228">
        <v>723.01779627741746</v>
      </c>
      <c r="DH404" s="509">
        <v>2533.9352562767272</v>
      </c>
      <c r="DI404" s="228">
        <v>38.613977189134971</v>
      </c>
      <c r="DJ404" s="228">
        <v>156.6593654128051</v>
      </c>
      <c r="DK404" s="509">
        <v>659.56055200625747</v>
      </c>
      <c r="DL404" s="509">
        <v>0</v>
      </c>
      <c r="DM404" s="509">
        <v>0</v>
      </c>
      <c r="DN404" s="509">
        <v>9638.1913488098944</v>
      </c>
      <c r="DO404" s="228"/>
      <c r="DP404" s="228">
        <v>100.7552461784805</v>
      </c>
      <c r="DQ404" s="228"/>
      <c r="DR404" s="509">
        <v>0</v>
      </c>
      <c r="DS404" s="228">
        <v>398.21994634983218</v>
      </c>
      <c r="DT404" s="509">
        <v>398.21994634983218</v>
      </c>
      <c r="DU404" s="228"/>
      <c r="DV404" s="509">
        <v>0</v>
      </c>
      <c r="DW404" s="509">
        <v>0</v>
      </c>
      <c r="DX404" s="509">
        <v>0</v>
      </c>
      <c r="DY404" s="509">
        <v>0</v>
      </c>
      <c r="DZ404" s="509"/>
      <c r="EA404" s="509">
        <v>94.335218753878152</v>
      </c>
      <c r="EB404" s="509">
        <v>17.527090827126994</v>
      </c>
      <c r="EC404" s="509">
        <v>99.773820359388182</v>
      </c>
      <c r="ED404" s="228">
        <v>3.5361498992124338</v>
      </c>
      <c r="EE404" s="228">
        <v>215.17227983960578</v>
      </c>
      <c r="EF404" s="228"/>
      <c r="EG404" s="510">
        <v>914.9664660371933</v>
      </c>
      <c r="EH404" s="509">
        <v>0</v>
      </c>
      <c r="EI404" s="509">
        <v>0</v>
      </c>
      <c r="EJ404" s="509">
        <v>0</v>
      </c>
      <c r="EK404" s="509">
        <v>0</v>
      </c>
      <c r="EL404" s="509">
        <v>0</v>
      </c>
      <c r="EM404" s="509">
        <v>914.9664660371933</v>
      </c>
      <c r="EN404" s="509"/>
      <c r="EO404" s="228">
        <v>1528.3586922266313</v>
      </c>
      <c r="EP404" s="228"/>
      <c r="EQ404" s="509">
        <v>0</v>
      </c>
      <c r="ER404" s="510">
        <v>2.7894544453299668</v>
      </c>
      <c r="ES404" s="509">
        <v>0</v>
      </c>
      <c r="ET404" s="370">
        <v>41.605644103230524</v>
      </c>
      <c r="EU404" s="509">
        <v>0</v>
      </c>
      <c r="EV404" s="509">
        <v>0</v>
      </c>
      <c r="EW404" s="509">
        <v>0</v>
      </c>
      <c r="EX404" s="370">
        <v>76.078116807484449</v>
      </c>
      <c r="EY404" s="370">
        <v>120.47321535604493</v>
      </c>
      <c r="EZ404" s="443"/>
      <c r="FA404" s="509">
        <f t="shared" si="121"/>
        <v>13072.327621880031</v>
      </c>
      <c r="FB404" s="509"/>
      <c r="FC404" s="509"/>
      <c r="FE404" s="511">
        <v>1975</v>
      </c>
      <c r="FF404" s="512">
        <v>6373</v>
      </c>
      <c r="FG404" s="512">
        <v>6338</v>
      </c>
      <c r="FH404" s="512">
        <v>199</v>
      </c>
      <c r="FI404" s="512">
        <v>0</v>
      </c>
      <c r="FJ404" s="512">
        <v>1038</v>
      </c>
      <c r="FK404" s="512">
        <v>222</v>
      </c>
      <c r="FL404" s="512">
        <v>12555</v>
      </c>
      <c r="FM404" s="512">
        <v>6479</v>
      </c>
    </row>
    <row r="405" spans="1:169" ht="15.75" x14ac:dyDescent="0.25">
      <c r="A405" s="500">
        <v>1976</v>
      </c>
      <c r="B405" s="123">
        <f t="shared" si="118"/>
        <v>3780.2319031655343</v>
      </c>
      <c r="C405" s="501">
        <f t="shared" si="119"/>
        <v>13209.542223752231</v>
      </c>
      <c r="D405" s="502">
        <f t="shared" si="120"/>
        <v>6950</v>
      </c>
      <c r="E405" s="502">
        <f t="shared" si="122"/>
        <v>23939.774126917764</v>
      </c>
      <c r="F405" s="123">
        <v>22053</v>
      </c>
      <c r="G405" s="503">
        <f t="shared" si="123"/>
        <v>-7.8813363773398537E-2</v>
      </c>
      <c r="H405" s="123">
        <v>18537</v>
      </c>
      <c r="I405" s="504">
        <f t="shared" si="124"/>
        <v>0.18967470464476444</v>
      </c>
      <c r="V405" s="500">
        <v>1976</v>
      </c>
      <c r="W405" s="505">
        <v>995.62853551692729</v>
      </c>
      <c r="X405" s="506">
        <v>0</v>
      </c>
      <c r="Y405" s="505">
        <v>136.01987346319825</v>
      </c>
      <c r="Z405" s="506">
        <v>0</v>
      </c>
      <c r="AA405" s="506">
        <v>0</v>
      </c>
      <c r="AB405" s="505">
        <v>1131.6484089801256</v>
      </c>
      <c r="AC405" s="505"/>
      <c r="AD405" s="505">
        <v>132.81808707628335</v>
      </c>
      <c r="AE405" s="505">
        <v>92.444157002347339</v>
      </c>
      <c r="AF405" s="505">
        <v>541.59385454443202</v>
      </c>
      <c r="AG405" s="505">
        <v>70.102831318297433</v>
      </c>
      <c r="AH405" s="505">
        <v>836.95892994136011</v>
      </c>
      <c r="AI405" s="505"/>
      <c r="AJ405" s="505">
        <v>387.31157789057937</v>
      </c>
      <c r="AK405" s="505">
        <v>0.95159568678520279</v>
      </c>
      <c r="AL405" s="505">
        <v>53.211893801608895</v>
      </c>
      <c r="AM405" s="505">
        <v>35.042197052680997</v>
      </c>
      <c r="AN405" s="505">
        <v>476.51726443165444</v>
      </c>
      <c r="AO405" s="505"/>
      <c r="AP405" s="505">
        <v>269.16917220551818</v>
      </c>
      <c r="AQ405" s="506">
        <v>0</v>
      </c>
      <c r="AR405" s="506">
        <v>0.23862802248791515</v>
      </c>
      <c r="AS405" s="506">
        <v>0</v>
      </c>
      <c r="AT405" s="505">
        <v>90.831624841678135</v>
      </c>
      <c r="AU405" s="505">
        <v>360.23953668061671</v>
      </c>
      <c r="AV405" s="505"/>
      <c r="AW405" s="506">
        <v>0</v>
      </c>
      <c r="AX405" s="506">
        <v>0</v>
      </c>
      <c r="AY405" s="506">
        <v>0</v>
      </c>
      <c r="AZ405" s="506">
        <v>0</v>
      </c>
      <c r="BA405" s="506">
        <v>0</v>
      </c>
      <c r="BB405" s="506">
        <v>0</v>
      </c>
      <c r="BC405" s="505"/>
      <c r="BD405" s="505">
        <v>483.04480453324646</v>
      </c>
      <c r="BE405" s="505">
        <v>284.08337284419673</v>
      </c>
      <c r="BF405" s="506">
        <v>0</v>
      </c>
      <c r="BG405" s="505">
        <v>207.67432093039295</v>
      </c>
      <c r="BH405" s="505">
        <v>974.86776313177745</v>
      </c>
      <c r="BI405" s="505"/>
      <c r="BJ405" s="505">
        <v>3780.2319031655343</v>
      </c>
      <c r="BL405" s="508">
        <v>1976</v>
      </c>
      <c r="BM405" s="509">
        <v>0</v>
      </c>
      <c r="BN405" s="509">
        <v>0</v>
      </c>
      <c r="BO405" s="509">
        <v>0</v>
      </c>
      <c r="BP405" s="510"/>
      <c r="BQ405" s="509">
        <v>0</v>
      </c>
      <c r="BR405" s="509">
        <v>0</v>
      </c>
      <c r="BS405" s="509">
        <v>0</v>
      </c>
      <c r="BT405" s="509">
        <v>0</v>
      </c>
      <c r="BU405" s="510"/>
      <c r="BV405" s="509">
        <v>0</v>
      </c>
      <c r="BW405" s="509">
        <v>0</v>
      </c>
      <c r="BX405" s="509">
        <v>0</v>
      </c>
      <c r="BY405" s="509">
        <v>0</v>
      </c>
      <c r="BZ405" s="509">
        <v>0</v>
      </c>
      <c r="CA405" s="228">
        <v>37.178312494467477</v>
      </c>
      <c r="CB405" s="228">
        <v>37.178312494467477</v>
      </c>
      <c r="CC405" s="510"/>
      <c r="CD405" s="228">
        <v>24.868429843153383</v>
      </c>
      <c r="CE405" s="228">
        <v>65.136917108857091</v>
      </c>
      <c r="CF405" s="228">
        <v>18.337491585833668</v>
      </c>
      <c r="CG405" s="228">
        <v>995.54451519062559</v>
      </c>
      <c r="CH405" s="228">
        <v>146.37099390140341</v>
      </c>
      <c r="CI405" s="228">
        <v>206.65983773386225</v>
      </c>
      <c r="CJ405" s="228">
        <v>5.830017207767308</v>
      </c>
      <c r="CK405" s="228">
        <v>144.1473241478154</v>
      </c>
      <c r="CL405" s="228">
        <v>1606.8955267193182</v>
      </c>
      <c r="CM405" s="510"/>
      <c r="CN405" s="228">
        <v>84.565412524937756</v>
      </c>
      <c r="CO405" s="509">
        <v>0</v>
      </c>
      <c r="CP405" s="509">
        <v>0</v>
      </c>
      <c r="CQ405" s="509">
        <v>0</v>
      </c>
      <c r="CR405" s="228">
        <v>8.0752978517509248</v>
      </c>
      <c r="CS405" s="228">
        <v>92.640710376688688</v>
      </c>
      <c r="CT405" s="228"/>
      <c r="CU405" s="509">
        <v>0</v>
      </c>
      <c r="CV405" s="509">
        <v>0</v>
      </c>
      <c r="CW405" s="509">
        <v>0</v>
      </c>
      <c r="CX405" s="509">
        <v>0</v>
      </c>
      <c r="CY405" s="509">
        <v>0</v>
      </c>
      <c r="CZ405" s="509">
        <v>0</v>
      </c>
      <c r="DA405" s="509">
        <v>0</v>
      </c>
      <c r="DB405" s="509">
        <v>0</v>
      </c>
      <c r="DC405" s="228"/>
      <c r="DD405" s="510">
        <v>669.58309257980932</v>
      </c>
      <c r="DE405" s="510">
        <v>1617.7342733520795</v>
      </c>
      <c r="DF405" s="509">
        <v>3277.0892882880366</v>
      </c>
      <c r="DG405" s="228">
        <v>727.99471929049264</v>
      </c>
      <c r="DH405" s="509">
        <v>2551.3591489853602</v>
      </c>
      <c r="DI405" s="228">
        <v>38.879126369616564</v>
      </c>
      <c r="DJ405" s="228">
        <v>157.74302698249429</v>
      </c>
      <c r="DK405" s="509">
        <v>664.12698294814982</v>
      </c>
      <c r="DL405" s="509">
        <v>0</v>
      </c>
      <c r="DM405" s="509">
        <v>0</v>
      </c>
      <c r="DN405" s="509">
        <v>9704.5096587960397</v>
      </c>
      <c r="DO405" s="228"/>
      <c r="DP405" s="228">
        <v>102.1858480511973</v>
      </c>
      <c r="DQ405" s="228"/>
      <c r="DR405" s="509">
        <v>0</v>
      </c>
      <c r="DS405" s="228">
        <v>404.24228418041082</v>
      </c>
      <c r="DT405" s="509">
        <v>404.24228418041082</v>
      </c>
      <c r="DU405" s="228"/>
      <c r="DV405" s="509">
        <v>0</v>
      </c>
      <c r="DW405" s="509">
        <v>0</v>
      </c>
      <c r="DX405" s="509">
        <v>0</v>
      </c>
      <c r="DY405" s="509">
        <v>0</v>
      </c>
      <c r="DZ405" s="509"/>
      <c r="EA405" s="509">
        <v>95.827661568215589</v>
      </c>
      <c r="EB405" s="509">
        <v>17.804380487412097</v>
      </c>
      <c r="EC405" s="509">
        <v>101.35230529026956</v>
      </c>
      <c r="ED405" s="228">
        <v>3.5920940267314507</v>
      </c>
      <c r="EE405" s="228">
        <v>218.57644137262869</v>
      </c>
      <c r="EF405" s="228"/>
      <c r="EG405" s="510">
        <v>914.9664660371933</v>
      </c>
      <c r="EH405" s="509">
        <v>0</v>
      </c>
      <c r="EI405" s="509">
        <v>0</v>
      </c>
      <c r="EJ405" s="509">
        <v>0</v>
      </c>
      <c r="EK405" s="509">
        <v>0</v>
      </c>
      <c r="EL405" s="509">
        <v>0</v>
      </c>
      <c r="EM405" s="509">
        <v>914.9664660371933</v>
      </c>
      <c r="EN405" s="509"/>
      <c r="EO405" s="228">
        <v>1537.7851915902329</v>
      </c>
      <c r="EP405" s="228"/>
      <c r="EQ405" s="509">
        <v>0</v>
      </c>
      <c r="ER405" s="510">
        <v>2.8176307528585536</v>
      </c>
      <c r="ES405" s="509">
        <v>0</v>
      </c>
      <c r="ET405" s="370">
        <v>44.379353710112554</v>
      </c>
      <c r="EU405" s="509">
        <v>0</v>
      </c>
      <c r="EV405" s="509">
        <v>0</v>
      </c>
      <c r="EW405" s="509">
        <v>0</v>
      </c>
      <c r="EX405" s="370">
        <v>81.149991261316728</v>
      </c>
      <c r="EY405" s="370">
        <v>128.34697572428783</v>
      </c>
      <c r="EZ405" s="443"/>
      <c r="FA405" s="509">
        <f t="shared" si="121"/>
        <v>13209.542223752231</v>
      </c>
      <c r="FB405" s="509"/>
      <c r="FC405" s="509"/>
      <c r="FE405" s="511">
        <v>1976</v>
      </c>
      <c r="FF405" s="512">
        <v>5902</v>
      </c>
      <c r="FG405" s="512">
        <v>7129</v>
      </c>
      <c r="FH405" s="512">
        <v>131</v>
      </c>
      <c r="FI405" s="512">
        <v>0</v>
      </c>
      <c r="FJ405" s="512">
        <v>1091</v>
      </c>
      <c r="FK405" s="512">
        <v>68</v>
      </c>
      <c r="FL405" s="512">
        <v>14237</v>
      </c>
      <c r="FM405" s="512">
        <v>6950</v>
      </c>
    </row>
    <row r="406" spans="1:169" ht="15.75" x14ac:dyDescent="0.25">
      <c r="A406" s="500">
        <v>1977</v>
      </c>
      <c r="B406" s="123">
        <f t="shared" si="118"/>
        <v>3916.331460820883</v>
      </c>
      <c r="C406" s="501">
        <f t="shared" si="119"/>
        <v>13346.892546101619</v>
      </c>
      <c r="D406" s="502">
        <f t="shared" si="120"/>
        <v>7053</v>
      </c>
      <c r="E406" s="502">
        <f t="shared" si="122"/>
        <v>24316.224006922501</v>
      </c>
      <c r="F406" s="123">
        <v>22445</v>
      </c>
      <c r="G406" s="503">
        <f t="shared" si="123"/>
        <v>-7.6953724656829481E-2</v>
      </c>
      <c r="H406" s="123">
        <v>18948</v>
      </c>
      <c r="I406" s="504">
        <f t="shared" si="124"/>
        <v>0.18455773696432343</v>
      </c>
      <c r="V406" s="500">
        <v>1977</v>
      </c>
      <c r="W406" s="505">
        <v>1015.4453805202855</v>
      </c>
      <c r="X406" s="506">
        <v>0</v>
      </c>
      <c r="Y406" s="505">
        <v>141.70855645021697</v>
      </c>
      <c r="Z406" s="506">
        <v>0</v>
      </c>
      <c r="AA406" s="506">
        <v>0</v>
      </c>
      <c r="AB406" s="505">
        <v>1157.1539369705024</v>
      </c>
      <c r="AC406" s="505"/>
      <c r="AD406" s="505">
        <v>152.87939953530162</v>
      </c>
      <c r="AE406" s="505">
        <v>122.49950146218565</v>
      </c>
      <c r="AF406" s="505">
        <v>535.3333884178644</v>
      </c>
      <c r="AG406" s="505">
        <v>86.194769593416709</v>
      </c>
      <c r="AH406" s="505">
        <v>896.90705900876844</v>
      </c>
      <c r="AI406" s="505"/>
      <c r="AJ406" s="505">
        <v>393.481488960467</v>
      </c>
      <c r="AK406" s="505">
        <v>1.990346703548056</v>
      </c>
      <c r="AL406" s="505">
        <v>56.089372125997869</v>
      </c>
      <c r="AM406" s="505">
        <v>43.872215515703878</v>
      </c>
      <c r="AN406" s="505">
        <v>495.43342330571687</v>
      </c>
      <c r="AO406" s="505"/>
      <c r="AP406" s="505">
        <v>289.97489136096306</v>
      </c>
      <c r="AQ406" s="506">
        <v>0</v>
      </c>
      <c r="AR406" s="505">
        <v>0.5500559149178027</v>
      </c>
      <c r="AS406" s="506">
        <v>0</v>
      </c>
      <c r="AT406" s="505">
        <v>102.57234192485272</v>
      </c>
      <c r="AU406" s="505">
        <v>393.09772055555584</v>
      </c>
      <c r="AV406" s="505"/>
      <c r="AW406" s="506">
        <v>0</v>
      </c>
      <c r="AX406" s="506">
        <v>0</v>
      </c>
      <c r="AY406" s="506">
        <v>0</v>
      </c>
      <c r="AZ406" s="506">
        <v>0</v>
      </c>
      <c r="BA406" s="506">
        <v>0</v>
      </c>
      <c r="BB406" s="506">
        <v>0</v>
      </c>
      <c r="BC406" s="505"/>
      <c r="BD406" s="505">
        <v>474.4410592340148</v>
      </c>
      <c r="BE406" s="505">
        <v>286.30972177171975</v>
      </c>
      <c r="BF406" s="506">
        <v>0</v>
      </c>
      <c r="BG406" s="505">
        <v>212.57786034426545</v>
      </c>
      <c r="BH406" s="505">
        <v>973.73932098033924</v>
      </c>
      <c r="BI406" s="505"/>
      <c r="BJ406" s="505">
        <v>3916.331460820883</v>
      </c>
      <c r="BL406" s="508">
        <v>1977</v>
      </c>
      <c r="BM406" s="509">
        <v>0</v>
      </c>
      <c r="BN406" s="509">
        <v>0</v>
      </c>
      <c r="BO406" s="509">
        <v>0</v>
      </c>
      <c r="BP406" s="510"/>
      <c r="BQ406" s="509">
        <v>0</v>
      </c>
      <c r="BR406" s="509">
        <v>0</v>
      </c>
      <c r="BS406" s="509">
        <v>0</v>
      </c>
      <c r="BT406" s="509">
        <v>0</v>
      </c>
      <c r="BU406" s="510"/>
      <c r="BV406" s="509">
        <v>0</v>
      </c>
      <c r="BW406" s="509">
        <v>0</v>
      </c>
      <c r="BX406" s="509">
        <v>0</v>
      </c>
      <c r="BY406" s="509">
        <v>0</v>
      </c>
      <c r="BZ406" s="509">
        <v>0</v>
      </c>
      <c r="CA406" s="228">
        <v>41.981436875180407</v>
      </c>
      <c r="CB406" s="228">
        <v>41.981436875180407</v>
      </c>
      <c r="CC406" s="510"/>
      <c r="CD406" s="228">
        <v>25.119626104195337</v>
      </c>
      <c r="CE406" s="228">
        <v>68.970868774051368</v>
      </c>
      <c r="CF406" s="228">
        <v>19.416834772708732</v>
      </c>
      <c r="CG406" s="228">
        <v>1005.9704553504962</v>
      </c>
      <c r="CH406" s="228">
        <v>154.62170680224119</v>
      </c>
      <c r="CI406" s="228">
        <v>218.30893844269204</v>
      </c>
      <c r="CJ406" s="228">
        <v>6.4130189285440382</v>
      </c>
      <c r="CK406" s="228">
        <v>144.8716825606185</v>
      </c>
      <c r="CL406" s="228">
        <v>1643.6931317355472</v>
      </c>
      <c r="CM406" s="510"/>
      <c r="CN406" s="228">
        <v>94.449073837231452</v>
      </c>
      <c r="CO406" s="509">
        <v>0</v>
      </c>
      <c r="CP406" s="509">
        <v>0</v>
      </c>
      <c r="CQ406" s="509">
        <v>0</v>
      </c>
      <c r="CR406" s="228">
        <v>8.9532491145431745</v>
      </c>
      <c r="CS406" s="228">
        <v>103.40232295177462</v>
      </c>
      <c r="CT406" s="228"/>
      <c r="CU406" s="509">
        <v>0</v>
      </c>
      <c r="CV406" s="509">
        <v>0</v>
      </c>
      <c r="CW406" s="509">
        <v>0</v>
      </c>
      <c r="CX406" s="509">
        <v>0</v>
      </c>
      <c r="CY406" s="509">
        <v>0</v>
      </c>
      <c r="CZ406" s="509">
        <v>0</v>
      </c>
      <c r="DA406" s="509">
        <v>0</v>
      </c>
      <c r="DB406" s="509">
        <v>0</v>
      </c>
      <c r="DC406" s="228"/>
      <c r="DD406" s="510">
        <v>674.11458257873596</v>
      </c>
      <c r="DE406" s="510">
        <v>1628.7491778532014</v>
      </c>
      <c r="DF406" s="509">
        <v>3299.4929500139165</v>
      </c>
      <c r="DG406" s="228">
        <v>732.96696080814229</v>
      </c>
      <c r="DH406" s="509">
        <v>2568.7594469304972</v>
      </c>
      <c r="DI406" s="228">
        <v>39.143770669377282</v>
      </c>
      <c r="DJ406" s="228">
        <v>158.82622317000599</v>
      </c>
      <c r="DK406" s="509">
        <v>668.69306813029857</v>
      </c>
      <c r="DL406" s="509">
        <v>0</v>
      </c>
      <c r="DM406" s="509">
        <v>0</v>
      </c>
      <c r="DN406" s="509">
        <v>9770.7461801541758</v>
      </c>
      <c r="DO406" s="228"/>
      <c r="DP406" s="228">
        <v>103.63676272940903</v>
      </c>
      <c r="DQ406" s="228"/>
      <c r="DR406" s="509">
        <v>0</v>
      </c>
      <c r="DS406" s="228">
        <v>410.26462201098968</v>
      </c>
      <c r="DT406" s="509">
        <v>410.26462201098968</v>
      </c>
      <c r="DU406" s="228"/>
      <c r="DV406" s="509">
        <v>0</v>
      </c>
      <c r="DW406" s="509">
        <v>0</v>
      </c>
      <c r="DX406" s="509">
        <v>0</v>
      </c>
      <c r="DY406" s="509">
        <v>0</v>
      </c>
      <c r="DZ406" s="509"/>
      <c r="EA406" s="509">
        <v>97.320104382553026</v>
      </c>
      <c r="EB406" s="509">
        <v>18.081670147697249</v>
      </c>
      <c r="EC406" s="509">
        <v>102.93079022115049</v>
      </c>
      <c r="ED406" s="228">
        <v>3.6480381542504432</v>
      </c>
      <c r="EE406" s="228">
        <v>221.98060290565121</v>
      </c>
      <c r="EF406" s="228"/>
      <c r="EG406" s="510">
        <v>914.96646603719341</v>
      </c>
      <c r="EH406" s="509">
        <v>0</v>
      </c>
      <c r="EI406" s="509">
        <v>0</v>
      </c>
      <c r="EJ406" s="509">
        <v>0</v>
      </c>
      <c r="EK406" s="509">
        <v>0</v>
      </c>
      <c r="EL406" s="509">
        <v>0</v>
      </c>
      <c r="EM406" s="509">
        <v>914.96646603719341</v>
      </c>
      <c r="EN406" s="509"/>
      <c r="EO406" s="228">
        <v>1547.2116909538345</v>
      </c>
      <c r="EP406" s="228"/>
      <c r="EQ406" s="509">
        <v>0</v>
      </c>
      <c r="ER406" s="510">
        <v>2.8460916695540934</v>
      </c>
      <c r="ES406" s="509">
        <v>0</v>
      </c>
      <c r="ET406" s="370">
        <v>47.153063316994597</v>
      </c>
      <c r="EU406" s="509">
        <v>0</v>
      </c>
      <c r="EV406" s="509">
        <v>0</v>
      </c>
      <c r="EW406" s="509">
        <v>0</v>
      </c>
      <c r="EX406" s="370">
        <v>86.221865715149022</v>
      </c>
      <c r="EY406" s="370">
        <v>136.22102070169771</v>
      </c>
      <c r="EZ406" s="443"/>
      <c r="FA406" s="509">
        <f t="shared" si="121"/>
        <v>13346.892546101619</v>
      </c>
      <c r="FB406" s="509"/>
      <c r="FC406" s="509"/>
      <c r="FE406" s="511">
        <v>1977</v>
      </c>
      <c r="FF406" s="512">
        <v>5947</v>
      </c>
      <c r="FG406" s="512">
        <v>6368</v>
      </c>
      <c r="FH406" s="512">
        <v>158</v>
      </c>
      <c r="FI406" s="512">
        <v>0</v>
      </c>
      <c r="FJ406" s="512">
        <v>1010</v>
      </c>
      <c r="FK406" s="512">
        <v>30</v>
      </c>
      <c r="FL406" s="512">
        <v>14940</v>
      </c>
      <c r="FM406" s="512">
        <v>7053</v>
      </c>
    </row>
    <row r="407" spans="1:169" ht="15.75" x14ac:dyDescent="0.25">
      <c r="A407" s="500">
        <v>1978</v>
      </c>
      <c r="B407" s="123">
        <f t="shared" si="118"/>
        <v>4054.0365092459556</v>
      </c>
      <c r="C407" s="501">
        <f t="shared" si="119"/>
        <v>13484.879991275395</v>
      </c>
      <c r="D407" s="502">
        <f t="shared" si="120"/>
        <v>7222</v>
      </c>
      <c r="E407" s="502">
        <f t="shared" si="122"/>
        <v>24760.916500521351</v>
      </c>
      <c r="F407" s="123">
        <v>22753</v>
      </c>
      <c r="G407" s="503">
        <f t="shared" si="123"/>
        <v>-8.1092172031639986E-2</v>
      </c>
      <c r="H407" s="123">
        <v>19336</v>
      </c>
      <c r="I407" s="504">
        <f t="shared" si="124"/>
        <v>0.1767170045510964</v>
      </c>
      <c r="V407" s="500">
        <v>1978</v>
      </c>
      <c r="W407" s="505">
        <v>1035.0536177931606</v>
      </c>
      <c r="X407" s="506">
        <v>0</v>
      </c>
      <c r="Y407" s="505">
        <v>147.23178343692214</v>
      </c>
      <c r="Z407" s="506">
        <v>0</v>
      </c>
      <c r="AA407" s="506">
        <v>0</v>
      </c>
      <c r="AB407" s="505">
        <v>1182.2854012300827</v>
      </c>
      <c r="AC407" s="505"/>
      <c r="AD407" s="505">
        <v>170.76206351474409</v>
      </c>
      <c r="AE407" s="505">
        <v>155.07638611441061</v>
      </c>
      <c r="AF407" s="505">
        <v>526.89717626645256</v>
      </c>
      <c r="AG407" s="505">
        <v>102.72653409655582</v>
      </c>
      <c r="AH407" s="505">
        <v>955.46215999216304</v>
      </c>
      <c r="AI407" s="505"/>
      <c r="AJ407" s="505">
        <v>399.23684005865783</v>
      </c>
      <c r="AK407" s="505">
        <v>3.4584499014458925</v>
      </c>
      <c r="AL407" s="505">
        <v>56.571662364206475</v>
      </c>
      <c r="AM407" s="505">
        <v>53.514055993827007</v>
      </c>
      <c r="AN407" s="505">
        <v>512.7810083181372</v>
      </c>
      <c r="AO407" s="505"/>
      <c r="AP407" s="505">
        <v>312.71111399446517</v>
      </c>
      <c r="AQ407" s="506">
        <v>0</v>
      </c>
      <c r="AR407" s="505">
        <v>4.1576320263207771</v>
      </c>
      <c r="AS407" s="506">
        <v>0</v>
      </c>
      <c r="AT407" s="505">
        <v>114.65114737688289</v>
      </c>
      <c r="AU407" s="505">
        <v>431.521043641782</v>
      </c>
      <c r="AV407" s="505"/>
      <c r="AW407" s="506">
        <v>0</v>
      </c>
      <c r="AX407" s="506">
        <v>0</v>
      </c>
      <c r="AY407" s="506">
        <v>0</v>
      </c>
      <c r="AZ407" s="506">
        <v>0</v>
      </c>
      <c r="BA407" s="506">
        <v>0</v>
      </c>
      <c r="BB407" s="506">
        <v>0</v>
      </c>
      <c r="BC407" s="505"/>
      <c r="BD407" s="505">
        <v>465.34210793539569</v>
      </c>
      <c r="BE407" s="505">
        <v>287.52345322238511</v>
      </c>
      <c r="BF407" s="506">
        <v>1.0516611232174238</v>
      </c>
      <c r="BG407" s="505">
        <v>218.06967378279285</v>
      </c>
      <c r="BH407" s="505">
        <v>971.98689606379105</v>
      </c>
      <c r="BI407" s="505"/>
      <c r="BJ407" s="505">
        <v>4054.0365092459556</v>
      </c>
      <c r="BL407" s="508">
        <v>1978</v>
      </c>
      <c r="BM407" s="509">
        <v>0</v>
      </c>
      <c r="BN407" s="509">
        <v>0</v>
      </c>
      <c r="BO407" s="509">
        <v>0</v>
      </c>
      <c r="BP407" s="510"/>
      <c r="BQ407" s="509">
        <v>0</v>
      </c>
      <c r="BR407" s="509">
        <v>0</v>
      </c>
      <c r="BS407" s="509">
        <v>0</v>
      </c>
      <c r="BT407" s="509">
        <v>0</v>
      </c>
      <c r="BU407" s="510"/>
      <c r="BV407" s="509">
        <v>0</v>
      </c>
      <c r="BW407" s="509">
        <v>0</v>
      </c>
      <c r="BX407" s="509">
        <v>0</v>
      </c>
      <c r="BY407" s="509">
        <v>0</v>
      </c>
      <c r="BZ407" s="509">
        <v>0</v>
      </c>
      <c r="CA407" s="228">
        <v>46.618446109665264</v>
      </c>
      <c r="CB407" s="228">
        <v>46.618446109665264</v>
      </c>
      <c r="CC407" s="510"/>
      <c r="CD407" s="228">
        <v>25.373359701207409</v>
      </c>
      <c r="CE407" s="228">
        <v>72.762481140991468</v>
      </c>
      <c r="CF407" s="228">
        <v>20.484258592538037</v>
      </c>
      <c r="CG407" s="228">
        <v>1016.5725825921756</v>
      </c>
      <c r="CH407" s="228">
        <v>162.71083097938856</v>
      </c>
      <c r="CI407" s="228">
        <v>229.72989287057254</v>
      </c>
      <c r="CJ407" s="228">
        <v>7.1825811999693263</v>
      </c>
      <c r="CK407" s="228">
        <v>145.59968096544574</v>
      </c>
      <c r="CL407" s="228">
        <v>1680.4156680422886</v>
      </c>
      <c r="CM407" s="510"/>
      <c r="CN407" s="228">
        <v>104.6815372147454</v>
      </c>
      <c r="CO407" s="509">
        <v>0</v>
      </c>
      <c r="CP407" s="509">
        <v>0</v>
      </c>
      <c r="CQ407" s="509">
        <v>0</v>
      </c>
      <c r="CR407" s="228">
        <v>9.8481836766980564</v>
      </c>
      <c r="CS407" s="228">
        <v>114.52972089144346</v>
      </c>
      <c r="CT407" s="228"/>
      <c r="CU407" s="509">
        <v>0</v>
      </c>
      <c r="CV407" s="509">
        <v>0</v>
      </c>
      <c r="CW407" s="509">
        <v>0</v>
      </c>
      <c r="CX407" s="509">
        <v>0</v>
      </c>
      <c r="CY407" s="509">
        <v>0</v>
      </c>
      <c r="CZ407" s="509">
        <v>0</v>
      </c>
      <c r="DA407" s="509">
        <v>0</v>
      </c>
      <c r="DB407" s="509">
        <v>0</v>
      </c>
      <c r="DC407" s="228"/>
      <c r="DD407" s="510">
        <v>678.68346485005361</v>
      </c>
      <c r="DE407" s="510">
        <v>1639.8460006996204</v>
      </c>
      <c r="DF407" s="509">
        <v>3322.0509120605507</v>
      </c>
      <c r="DG407" s="228">
        <v>737.97384339521705</v>
      </c>
      <c r="DH407" s="509">
        <v>2586.2835348809799</v>
      </c>
      <c r="DI407" s="228">
        <v>39.410355786326853</v>
      </c>
      <c r="DJ407" s="228">
        <v>159.92061002442532</v>
      </c>
      <c r="DK407" s="509">
        <v>673.30561242403905</v>
      </c>
      <c r="DL407" s="509">
        <v>0</v>
      </c>
      <c r="DM407" s="509">
        <v>0</v>
      </c>
      <c r="DN407" s="509">
        <v>9837.4743341212125</v>
      </c>
      <c r="DO407" s="228"/>
      <c r="DP407" s="228">
        <v>105.10827863023232</v>
      </c>
      <c r="DQ407" s="228"/>
      <c r="DR407" s="509">
        <v>0</v>
      </c>
      <c r="DS407" s="228">
        <v>416.28695984156843</v>
      </c>
      <c r="DT407" s="509">
        <v>416.28695984156843</v>
      </c>
      <c r="DU407" s="228"/>
      <c r="DV407" s="509">
        <v>0</v>
      </c>
      <c r="DW407" s="509">
        <v>0</v>
      </c>
      <c r="DX407" s="509">
        <v>0</v>
      </c>
      <c r="DY407" s="509">
        <v>0</v>
      </c>
      <c r="DZ407" s="509"/>
      <c r="EA407" s="509">
        <v>98.812547196891174</v>
      </c>
      <c r="EB407" s="509">
        <v>18.358959807982355</v>
      </c>
      <c r="EC407" s="509">
        <v>104.50927515203139</v>
      </c>
      <c r="ED407" s="228">
        <v>3.7039822817694348</v>
      </c>
      <c r="EE407" s="228">
        <v>225.38476443867435</v>
      </c>
      <c r="EF407" s="228"/>
      <c r="EG407" s="510">
        <v>914.9664660371933</v>
      </c>
      <c r="EH407" s="509">
        <v>0</v>
      </c>
      <c r="EI407" s="509">
        <v>0</v>
      </c>
      <c r="EJ407" s="509">
        <v>0</v>
      </c>
      <c r="EK407" s="509">
        <v>0</v>
      </c>
      <c r="EL407" s="509">
        <v>0</v>
      </c>
      <c r="EM407" s="509">
        <v>914.9664660371933</v>
      </c>
      <c r="EN407" s="509"/>
      <c r="EO407" s="228">
        <v>1556.6381903174361</v>
      </c>
      <c r="EP407" s="228"/>
      <c r="EQ407" s="509">
        <v>0</v>
      </c>
      <c r="ER407" s="510">
        <v>2.8748400702566603</v>
      </c>
      <c r="ES407" s="509">
        <v>0</v>
      </c>
      <c r="ET407" s="370">
        <v>49.926772923876626</v>
      </c>
      <c r="EU407" s="509">
        <v>0</v>
      </c>
      <c r="EV407" s="509">
        <v>0</v>
      </c>
      <c r="EW407" s="509">
        <v>0</v>
      </c>
      <c r="EX407" s="370">
        <v>91.29374016898133</v>
      </c>
      <c r="EY407" s="370">
        <v>144.09535316311462</v>
      </c>
      <c r="EZ407" s="443"/>
      <c r="FA407" s="509">
        <f t="shared" si="121"/>
        <v>13484.879991275395</v>
      </c>
      <c r="FB407" s="509"/>
      <c r="FC407" s="509"/>
      <c r="FE407" s="511">
        <v>1978</v>
      </c>
      <c r="FF407" s="512">
        <v>5627</v>
      </c>
      <c r="FG407" s="512">
        <v>5932</v>
      </c>
      <c r="FH407" s="512">
        <v>179</v>
      </c>
      <c r="FI407" s="512">
        <v>0</v>
      </c>
      <c r="FJ407" s="512">
        <v>899</v>
      </c>
      <c r="FK407" s="512">
        <v>15</v>
      </c>
      <c r="FL407" s="512">
        <v>15149</v>
      </c>
      <c r="FM407" s="512">
        <v>7222</v>
      </c>
    </row>
    <row r="408" spans="1:169" ht="15.75" x14ac:dyDescent="0.25">
      <c r="A408" s="500">
        <v>1979</v>
      </c>
      <c r="B408" s="123">
        <f t="shared" si="118"/>
        <v>4198.540708450545</v>
      </c>
      <c r="C408" s="501">
        <f t="shared" si="119"/>
        <v>13623.636128636666</v>
      </c>
      <c r="D408" s="502">
        <f t="shared" si="120"/>
        <v>7527</v>
      </c>
      <c r="E408" s="502">
        <f t="shared" si="122"/>
        <v>25349.176837087212</v>
      </c>
      <c r="F408" s="123">
        <v>23707</v>
      </c>
      <c r="G408" s="503">
        <f t="shared" si="123"/>
        <v>-6.4782254967925446E-2</v>
      </c>
      <c r="H408" s="123">
        <v>20223</v>
      </c>
      <c r="I408" s="504">
        <f t="shared" si="124"/>
        <v>0.17227908816693871</v>
      </c>
      <c r="V408" s="500">
        <v>1979</v>
      </c>
      <c r="W408" s="505">
        <v>1054.4844348305485</v>
      </c>
      <c r="X408" s="506">
        <v>0</v>
      </c>
      <c r="Y408" s="505">
        <v>152.54933171584491</v>
      </c>
      <c r="Z408" s="506">
        <v>0</v>
      </c>
      <c r="AA408" s="506">
        <v>0</v>
      </c>
      <c r="AB408" s="505">
        <v>1207.0337665463935</v>
      </c>
      <c r="AC408" s="505"/>
      <c r="AD408" s="505">
        <v>185.71863239731886</v>
      </c>
      <c r="AE408" s="505">
        <v>189.60294631435232</v>
      </c>
      <c r="AF408" s="505">
        <v>520.61601490479848</v>
      </c>
      <c r="AG408" s="505">
        <v>119.36130980157091</v>
      </c>
      <c r="AH408" s="505">
        <v>1015.2989034180406</v>
      </c>
      <c r="AI408" s="505"/>
      <c r="AJ408" s="505">
        <v>405.02677174747748</v>
      </c>
      <c r="AK408" s="505">
        <v>5.4577808260925211</v>
      </c>
      <c r="AL408" s="505">
        <v>56.435776049977143</v>
      </c>
      <c r="AM408" s="505">
        <v>64.472049149944681</v>
      </c>
      <c r="AN408" s="505">
        <v>531.39237777349183</v>
      </c>
      <c r="AO408" s="505"/>
      <c r="AP408" s="505">
        <v>336.0556617358618</v>
      </c>
      <c r="AQ408" s="506">
        <v>0</v>
      </c>
      <c r="AR408" s="505">
        <v>12.939790623311394</v>
      </c>
      <c r="AS408" s="506">
        <v>0</v>
      </c>
      <c r="AT408" s="505">
        <v>127.06893193451982</v>
      </c>
      <c r="AU408" s="505">
        <v>476.06879388390286</v>
      </c>
      <c r="AV408" s="505"/>
      <c r="AW408" s="505">
        <v>2.4440237714009525</v>
      </c>
      <c r="AX408" s="506">
        <v>0</v>
      </c>
      <c r="AY408" s="505">
        <v>1.8786311147449675</v>
      </c>
      <c r="AZ408" s="506">
        <v>0</v>
      </c>
      <c r="BA408" s="506">
        <v>0</v>
      </c>
      <c r="BB408" s="505">
        <v>4.3226548861459202</v>
      </c>
      <c r="BC408" s="505"/>
      <c r="BD408" s="505">
        <v>453.04538675905019</v>
      </c>
      <c r="BE408" s="505">
        <v>285.57080890465932</v>
      </c>
      <c r="BF408" s="505">
        <v>2.0691841706027949</v>
      </c>
      <c r="BG408" s="505">
        <v>223.73883210825889</v>
      </c>
      <c r="BH408" s="505">
        <v>964.42421194257111</v>
      </c>
      <c r="BI408" s="505"/>
      <c r="BJ408" s="505">
        <v>4198.540708450545</v>
      </c>
      <c r="BL408" s="508">
        <v>1979</v>
      </c>
      <c r="BM408" s="509">
        <v>0</v>
      </c>
      <c r="BN408" s="509">
        <v>0</v>
      </c>
      <c r="BO408" s="509">
        <v>0</v>
      </c>
      <c r="BP408" s="510"/>
      <c r="BQ408" s="509">
        <v>0</v>
      </c>
      <c r="BR408" s="509">
        <v>0</v>
      </c>
      <c r="BS408" s="509">
        <v>0</v>
      </c>
      <c r="BT408" s="509">
        <v>0</v>
      </c>
      <c r="BU408" s="510"/>
      <c r="BV408" s="509">
        <v>0</v>
      </c>
      <c r="BW408" s="509">
        <v>0</v>
      </c>
      <c r="BX408" s="509">
        <v>0</v>
      </c>
      <c r="BY408" s="509">
        <v>0</v>
      </c>
      <c r="BZ408" s="509">
        <v>0</v>
      </c>
      <c r="CA408" s="228">
        <v>51.06884867667064</v>
      </c>
      <c r="CB408" s="228">
        <v>51.06884867667064</v>
      </c>
      <c r="CC408" s="510"/>
      <c r="CD408" s="228">
        <v>25.62965626384587</v>
      </c>
      <c r="CE408" s="228">
        <v>76.50924991028441</v>
      </c>
      <c r="CF408" s="228">
        <v>21.539058034460904</v>
      </c>
      <c r="CG408" s="228">
        <v>1027.3538742862725</v>
      </c>
      <c r="CH408" s="228">
        <v>170.62883468355869</v>
      </c>
      <c r="CI408" s="228">
        <v>240.90924319027602</v>
      </c>
      <c r="CJ408" s="228">
        <v>8.1881425679650306</v>
      </c>
      <c r="CK408" s="228">
        <v>146.33133765371431</v>
      </c>
      <c r="CL408" s="228">
        <v>1717.0893965903779</v>
      </c>
      <c r="CM408" s="510"/>
      <c r="CN408" s="228">
        <v>115.20261519523922</v>
      </c>
      <c r="CO408" s="509">
        <v>0</v>
      </c>
      <c r="CP408" s="509">
        <v>0</v>
      </c>
      <c r="CQ408" s="509">
        <v>0</v>
      </c>
      <c r="CR408" s="228">
        <v>10.755448312112291</v>
      </c>
      <c r="CS408" s="228">
        <v>125.95806350735151</v>
      </c>
      <c r="CT408" s="228"/>
      <c r="CU408" s="509">
        <v>0</v>
      </c>
      <c r="CV408" s="509">
        <v>0</v>
      </c>
      <c r="CW408" s="509">
        <v>0</v>
      </c>
      <c r="CX408" s="509">
        <v>0</v>
      </c>
      <c r="CY408" s="509">
        <v>0</v>
      </c>
      <c r="CZ408" s="509">
        <v>0</v>
      </c>
      <c r="DA408" s="509">
        <v>0</v>
      </c>
      <c r="DB408" s="509">
        <v>0</v>
      </c>
      <c r="DC408" s="228"/>
      <c r="DD408" s="510">
        <v>683.3028355105032</v>
      </c>
      <c r="DE408" s="510">
        <v>1651.0589200999723</v>
      </c>
      <c r="DF408" s="509">
        <v>3344.8360735666242</v>
      </c>
      <c r="DG408" s="228">
        <v>743.03161258339389</v>
      </c>
      <c r="DH408" s="509">
        <v>2603.9882372420589</v>
      </c>
      <c r="DI408" s="228">
        <v>39.679738553677595</v>
      </c>
      <c r="DJ408" s="228">
        <v>161.0254365681285</v>
      </c>
      <c r="DK408" s="509">
        <v>677.96161177850013</v>
      </c>
      <c r="DL408" s="509">
        <v>0</v>
      </c>
      <c r="DM408" s="509">
        <v>0</v>
      </c>
      <c r="DN408" s="509">
        <v>9904.8844659028582</v>
      </c>
      <c r="DO408" s="228"/>
      <c r="DP408" s="228">
        <v>106.60068826595567</v>
      </c>
      <c r="DQ408" s="228"/>
      <c r="DR408" s="509">
        <v>0</v>
      </c>
      <c r="DS408" s="228">
        <v>422.30929767214712</v>
      </c>
      <c r="DT408" s="509">
        <v>422.30929767214712</v>
      </c>
      <c r="DU408" s="228"/>
      <c r="DV408" s="509">
        <v>0</v>
      </c>
      <c r="DW408" s="509">
        <v>0</v>
      </c>
      <c r="DX408" s="509">
        <v>0</v>
      </c>
      <c r="DY408" s="509">
        <v>0</v>
      </c>
      <c r="DZ408" s="509"/>
      <c r="EA408" s="509">
        <v>100.30499001122861</v>
      </c>
      <c r="EB408" s="509">
        <v>18.636249468267501</v>
      </c>
      <c r="EC408" s="509">
        <v>106.08776008291231</v>
      </c>
      <c r="ED408" s="228">
        <v>3.7599264092884512</v>
      </c>
      <c r="EE408" s="228">
        <v>228.7889259716969</v>
      </c>
      <c r="EF408" s="228"/>
      <c r="EG408" s="510">
        <v>914.96646603719296</v>
      </c>
      <c r="EH408" s="509">
        <v>0</v>
      </c>
      <c r="EI408" s="509">
        <v>0</v>
      </c>
      <c r="EJ408" s="509">
        <v>0</v>
      </c>
      <c r="EK408" s="509">
        <v>0</v>
      </c>
      <c r="EL408" s="509">
        <v>0</v>
      </c>
      <c r="EM408" s="509">
        <v>914.96646603719296</v>
      </c>
      <c r="EN408" s="509"/>
      <c r="EO408" s="228">
        <v>1566.064689681037</v>
      </c>
      <c r="EP408" s="228"/>
      <c r="EQ408" s="509">
        <v>0</v>
      </c>
      <c r="ER408" s="510">
        <v>2.9038788588451121</v>
      </c>
      <c r="ES408" s="509">
        <v>0</v>
      </c>
      <c r="ET408" s="370">
        <v>52.700482530758656</v>
      </c>
      <c r="EU408" s="509">
        <v>0</v>
      </c>
      <c r="EV408" s="509">
        <v>0</v>
      </c>
      <c r="EW408" s="509">
        <v>0</v>
      </c>
      <c r="EX408" s="370">
        <v>96.365614622813624</v>
      </c>
      <c r="EY408" s="370">
        <v>151.96997601241739</v>
      </c>
      <c r="EZ408" s="443"/>
      <c r="FA408" s="509">
        <f t="shared" si="121"/>
        <v>13623.636128636666</v>
      </c>
      <c r="FB408" s="509"/>
      <c r="FC408" s="509"/>
      <c r="FE408" s="511">
        <v>1979</v>
      </c>
      <c r="FF408" s="512">
        <v>6081</v>
      </c>
      <c r="FG408" s="512">
        <v>6512</v>
      </c>
      <c r="FH408" s="512">
        <v>148</v>
      </c>
      <c r="FI408" s="512">
        <v>0</v>
      </c>
      <c r="FJ408" s="512">
        <v>977</v>
      </c>
      <c r="FK408" s="512">
        <v>18</v>
      </c>
      <c r="FL408" s="512">
        <v>15663</v>
      </c>
      <c r="FM408" s="512">
        <v>7527</v>
      </c>
    </row>
    <row r="409" spans="1:169" ht="15.75" x14ac:dyDescent="0.25">
      <c r="A409" s="500">
        <v>1980</v>
      </c>
      <c r="B409" s="123">
        <f t="shared" si="118"/>
        <v>4356.8526607738449</v>
      </c>
      <c r="C409" s="501">
        <f t="shared" si="119"/>
        <v>13795.750790594297</v>
      </c>
      <c r="D409" s="502">
        <f t="shared" si="120"/>
        <v>6854</v>
      </c>
      <c r="E409" s="502">
        <f t="shared" si="122"/>
        <v>25006.603451368141</v>
      </c>
      <c r="F409" s="123">
        <v>22576</v>
      </c>
      <c r="G409" s="503">
        <f t="shared" si="123"/>
        <v>-9.7198464241458615E-2</v>
      </c>
      <c r="H409" s="123">
        <v>19252</v>
      </c>
      <c r="I409" s="504">
        <f t="shared" si="124"/>
        <v>0.17265738624558491</v>
      </c>
      <c r="V409" s="500">
        <v>1980</v>
      </c>
      <c r="W409" s="505">
        <v>1073.7651872935953</v>
      </c>
      <c r="X409" s="506">
        <v>0</v>
      </c>
      <c r="Y409" s="505">
        <v>157.61946342274163</v>
      </c>
      <c r="Z409" s="506">
        <v>0</v>
      </c>
      <c r="AA409" s="506">
        <v>0</v>
      </c>
      <c r="AB409" s="505">
        <v>1231.3846507163369</v>
      </c>
      <c r="AC409" s="505"/>
      <c r="AD409" s="505">
        <v>197.03121929195066</v>
      </c>
      <c r="AE409" s="505">
        <v>227.21501061833101</v>
      </c>
      <c r="AF409" s="505">
        <v>512.2405590916045</v>
      </c>
      <c r="AG409" s="505">
        <v>135.75299059085955</v>
      </c>
      <c r="AH409" s="505">
        <v>1072.2397795927457</v>
      </c>
      <c r="AI409" s="505"/>
      <c r="AJ409" s="505">
        <v>413.15711643050764</v>
      </c>
      <c r="AK409" s="505">
        <v>8.1058554879900839</v>
      </c>
      <c r="AL409" s="505">
        <v>58.182300442425721</v>
      </c>
      <c r="AM409" s="505">
        <v>76.899597217877641</v>
      </c>
      <c r="AN409" s="505">
        <v>556.34486957880108</v>
      </c>
      <c r="AO409" s="505"/>
      <c r="AP409" s="505">
        <v>359.18207174031807</v>
      </c>
      <c r="AQ409" s="506">
        <v>0</v>
      </c>
      <c r="AR409" s="505">
        <v>28.274473290808821</v>
      </c>
      <c r="AS409" s="506">
        <v>0</v>
      </c>
      <c r="AT409" s="505">
        <v>139.84489107718346</v>
      </c>
      <c r="AU409" s="505">
        <v>527.3173089246701</v>
      </c>
      <c r="AV409" s="505"/>
      <c r="AW409" s="505">
        <v>7.2683819554972011</v>
      </c>
      <c r="AX409" s="506">
        <v>0</v>
      </c>
      <c r="AY409" s="505">
        <v>5.5810482306825433</v>
      </c>
      <c r="AZ409" s="506">
        <v>0</v>
      </c>
      <c r="BA409" s="506">
        <v>0</v>
      </c>
      <c r="BB409" s="505">
        <v>12.849430186179745</v>
      </c>
      <c r="BC409" s="505"/>
      <c r="BD409" s="505">
        <v>441.06208148809719</v>
      </c>
      <c r="BE409" s="505">
        <v>282.32555976678299</v>
      </c>
      <c r="BF409" s="505">
        <v>3.5487765324825475</v>
      </c>
      <c r="BG409" s="505">
        <v>229.78020398774888</v>
      </c>
      <c r="BH409" s="505">
        <v>956.71662177511166</v>
      </c>
      <c r="BI409" s="505"/>
      <c r="BJ409" s="505">
        <v>4356.8526607738449</v>
      </c>
      <c r="BL409" s="508">
        <v>1980</v>
      </c>
      <c r="BM409" s="509">
        <v>0</v>
      </c>
      <c r="BN409" s="509">
        <v>0</v>
      </c>
      <c r="BO409" s="509">
        <v>0</v>
      </c>
      <c r="BP409" s="510"/>
      <c r="BQ409" s="509">
        <v>0</v>
      </c>
      <c r="BR409" s="509">
        <v>0</v>
      </c>
      <c r="BS409" s="509">
        <v>0</v>
      </c>
      <c r="BT409" s="509">
        <v>0</v>
      </c>
      <c r="BU409" s="510"/>
      <c r="BV409" s="509">
        <v>0</v>
      </c>
      <c r="BW409" s="509">
        <v>0</v>
      </c>
      <c r="BX409" s="509">
        <v>0</v>
      </c>
      <c r="BY409" s="509">
        <v>0</v>
      </c>
      <c r="BZ409" s="509">
        <v>0</v>
      </c>
      <c r="CA409" s="228">
        <v>55.312066967524068</v>
      </c>
      <c r="CB409" s="228">
        <v>55.312066967524068</v>
      </c>
      <c r="CC409" s="510"/>
      <c r="CD409" s="228">
        <v>25.888541680652395</v>
      </c>
      <c r="CE409" s="228">
        <v>80.208670782537112</v>
      </c>
      <c r="CF409" s="228">
        <v>22.580528087616656</v>
      </c>
      <c r="CG409" s="228">
        <v>1038.3173581177293</v>
      </c>
      <c r="CH409" s="228">
        <v>178.36618616546355</v>
      </c>
      <c r="CI409" s="228">
        <v>251.83353157457256</v>
      </c>
      <c r="CJ409" s="228">
        <v>9.498245378839437</v>
      </c>
      <c r="CK409" s="228">
        <v>147.06667100875811</v>
      </c>
      <c r="CL409" s="228">
        <v>1753.7597327961691</v>
      </c>
      <c r="CM409" s="510"/>
      <c r="CN409" s="228">
        <v>125.95310091257481</v>
      </c>
      <c r="CO409" s="228">
        <v>4.3798304931607159</v>
      </c>
      <c r="CP409" s="228">
        <v>15.880472247435639</v>
      </c>
      <c r="CQ409" s="228">
        <v>10.166875079966003</v>
      </c>
      <c r="CR409" s="228">
        <v>11.67124454356094</v>
      </c>
      <c r="CS409" s="228">
        <v>168.05152327669813</v>
      </c>
      <c r="CT409" s="228"/>
      <c r="CU409" s="509">
        <v>0</v>
      </c>
      <c r="CV409" s="509">
        <v>7.6408973657559082E-2</v>
      </c>
      <c r="CW409" s="509">
        <v>0</v>
      </c>
      <c r="CX409" s="228">
        <v>0.9477334243935126</v>
      </c>
      <c r="CY409" s="509">
        <v>0</v>
      </c>
      <c r="CZ409" s="228">
        <v>1.59028374892707</v>
      </c>
      <c r="DA409" s="509">
        <v>0.33076096302704555</v>
      </c>
      <c r="DB409" s="228">
        <v>2.945187110005187</v>
      </c>
      <c r="DC409" s="228"/>
      <c r="DD409" s="510">
        <v>687.9073621744916</v>
      </c>
      <c r="DE409" s="510">
        <v>1662.2546526228832</v>
      </c>
      <c r="DF409" s="509">
        <v>3367.611804593409</v>
      </c>
      <c r="DG409" s="228">
        <v>748.08603027036384</v>
      </c>
      <c r="DH409" s="509">
        <v>2621.6742018067503</v>
      </c>
      <c r="DI409" s="228">
        <v>39.948694636356265</v>
      </c>
      <c r="DJ409" s="228">
        <v>162.13021038249877</v>
      </c>
      <c r="DK409" s="509">
        <v>682.6189544275054</v>
      </c>
      <c r="DL409" s="509">
        <v>0</v>
      </c>
      <c r="DM409" s="509">
        <v>0</v>
      </c>
      <c r="DN409" s="509">
        <v>9972.2319109142591</v>
      </c>
      <c r="DO409" s="228"/>
      <c r="DP409" s="228">
        <v>108.11428830218627</v>
      </c>
      <c r="DQ409" s="228"/>
      <c r="DR409" s="509">
        <v>0</v>
      </c>
      <c r="DS409" s="228">
        <v>428.33163550272587</v>
      </c>
      <c r="DT409" s="509">
        <v>428.33163550272587</v>
      </c>
      <c r="DU409" s="228"/>
      <c r="DV409" s="509">
        <v>0</v>
      </c>
      <c r="DW409" s="509">
        <v>0</v>
      </c>
      <c r="DX409" s="509">
        <v>0</v>
      </c>
      <c r="DY409" s="509">
        <v>0</v>
      </c>
      <c r="DZ409" s="509"/>
      <c r="EA409" s="509">
        <v>101.79743282556602</v>
      </c>
      <c r="EB409" s="509">
        <v>18.913539128552657</v>
      </c>
      <c r="EC409" s="509">
        <v>107.66624501379326</v>
      </c>
      <c r="ED409" s="228">
        <v>3.8158705368074428</v>
      </c>
      <c r="EE409" s="228">
        <v>232.19308750471936</v>
      </c>
      <c r="EF409" s="228"/>
      <c r="EG409" s="510">
        <v>914.9664660371933</v>
      </c>
      <c r="EH409" s="509">
        <v>0</v>
      </c>
      <c r="EI409" s="509">
        <v>0</v>
      </c>
      <c r="EJ409" s="509">
        <v>0</v>
      </c>
      <c r="EK409" s="509">
        <v>0</v>
      </c>
      <c r="EL409" s="509">
        <v>0</v>
      </c>
      <c r="EM409" s="509">
        <v>914.9664660371933</v>
      </c>
      <c r="EN409" s="509"/>
      <c r="EO409" s="228">
        <v>1575.4911890446385</v>
      </c>
      <c r="EP409" s="228"/>
      <c r="EQ409" s="509">
        <v>0</v>
      </c>
      <c r="ER409" s="510">
        <v>2.9332109685304157</v>
      </c>
      <c r="ES409" s="509">
        <v>0</v>
      </c>
      <c r="ET409" s="370">
        <v>55.474192137640699</v>
      </c>
      <c r="EU409" s="509">
        <v>0</v>
      </c>
      <c r="EV409" s="509">
        <v>0</v>
      </c>
      <c r="EW409" s="509">
        <v>0</v>
      </c>
      <c r="EX409" s="370">
        <v>101.43748907664593</v>
      </c>
      <c r="EY409" s="370">
        <v>159.84489218281703</v>
      </c>
      <c r="EZ409" s="443"/>
      <c r="FA409" s="509">
        <f t="shared" si="121"/>
        <v>13795.750790594297</v>
      </c>
      <c r="FB409" s="509"/>
      <c r="FC409" s="509"/>
      <c r="FE409" s="511">
        <v>1980</v>
      </c>
      <c r="FF409" s="512">
        <v>5083</v>
      </c>
      <c r="FG409" s="512">
        <v>3335</v>
      </c>
      <c r="FH409" s="512">
        <v>133</v>
      </c>
      <c r="FI409" s="512">
        <v>0</v>
      </c>
      <c r="FJ409" s="512">
        <v>642</v>
      </c>
      <c r="FK409" s="512">
        <v>13</v>
      </c>
      <c r="FL409" s="512">
        <v>15258</v>
      </c>
      <c r="FM409" s="512">
        <v>6854</v>
      </c>
    </row>
    <row r="410" spans="1:169" ht="15.75" x14ac:dyDescent="0.25">
      <c r="A410" s="500">
        <v>1981</v>
      </c>
      <c r="B410" s="123">
        <f t="shared" si="118"/>
        <v>4522.9921479384011</v>
      </c>
      <c r="C410" s="501">
        <f t="shared" si="119"/>
        <v>13967.434608551532</v>
      </c>
      <c r="D410" s="502">
        <f t="shared" si="120"/>
        <v>6622</v>
      </c>
      <c r="E410" s="502">
        <f t="shared" si="122"/>
        <v>25112.426756489935</v>
      </c>
      <c r="F410" s="123">
        <v>22063</v>
      </c>
      <c r="G410" s="503">
        <f t="shared" si="123"/>
        <v>-0.12143098658124929</v>
      </c>
      <c r="H410" s="123">
        <v>18945</v>
      </c>
      <c r="I410" s="504">
        <f t="shared" si="124"/>
        <v>0.16458168382158878</v>
      </c>
      <c r="V410" s="500">
        <v>1981</v>
      </c>
      <c r="W410" s="505">
        <v>1091.222970031213</v>
      </c>
      <c r="X410" s="506">
        <v>0</v>
      </c>
      <c r="Y410" s="505">
        <v>162.39904295808435</v>
      </c>
      <c r="Z410" s="505">
        <v>0.82729912345868928</v>
      </c>
      <c r="AA410" s="506">
        <v>0</v>
      </c>
      <c r="AB410" s="505">
        <v>1254.4493121127559</v>
      </c>
      <c r="AC410" s="505"/>
      <c r="AD410" s="505">
        <v>203.57928633334956</v>
      </c>
      <c r="AE410" s="505">
        <v>264.35458800908259</v>
      </c>
      <c r="AF410" s="505">
        <v>502.20544564504087</v>
      </c>
      <c r="AG410" s="505">
        <v>152.46814603627004</v>
      </c>
      <c r="AH410" s="505">
        <v>1122.6074660237432</v>
      </c>
      <c r="AI410" s="505"/>
      <c r="AJ410" s="505">
        <v>423.53478557955265</v>
      </c>
      <c r="AK410" s="505">
        <v>11.564267425675837</v>
      </c>
      <c r="AL410" s="505">
        <v>59.751737687056348</v>
      </c>
      <c r="AM410" s="505">
        <v>89.560878242734219</v>
      </c>
      <c r="AN410" s="505">
        <v>584.41166893501907</v>
      </c>
      <c r="AO410" s="505"/>
      <c r="AP410" s="505">
        <v>381.6482736018429</v>
      </c>
      <c r="AQ410" s="506">
        <v>0</v>
      </c>
      <c r="AR410" s="505">
        <v>50.516026716617091</v>
      </c>
      <c r="AS410" s="506">
        <v>0</v>
      </c>
      <c r="AT410" s="505">
        <v>152.98078311559033</v>
      </c>
      <c r="AU410" s="505">
        <v>585.18643613760537</v>
      </c>
      <c r="AV410" s="505"/>
      <c r="AW410" s="505">
        <v>12.181491709721771</v>
      </c>
      <c r="AX410" s="506">
        <v>0</v>
      </c>
      <c r="AY410" s="505">
        <v>9.3453747067102881</v>
      </c>
      <c r="AZ410" s="506">
        <v>0</v>
      </c>
      <c r="BA410" s="506">
        <v>0</v>
      </c>
      <c r="BB410" s="505">
        <v>21.526866416432057</v>
      </c>
      <c r="BC410" s="505"/>
      <c r="BD410" s="505">
        <v>431.13201235206373</v>
      </c>
      <c r="BE410" s="505">
        <v>279.81121162015427</v>
      </c>
      <c r="BF410" s="505">
        <v>5.6412349694116077</v>
      </c>
      <c r="BG410" s="505">
        <v>238.2259393712169</v>
      </c>
      <c r="BH410" s="505">
        <v>954.81039831284647</v>
      </c>
      <c r="BI410" s="505"/>
      <c r="BJ410" s="505">
        <v>4522.9921479384011</v>
      </c>
      <c r="BL410" s="508">
        <v>1981</v>
      </c>
      <c r="BM410" s="509">
        <v>0</v>
      </c>
      <c r="BN410" s="509">
        <v>0</v>
      </c>
      <c r="BO410" s="509">
        <v>0</v>
      </c>
      <c r="BP410" s="510"/>
      <c r="BQ410" s="509">
        <v>0</v>
      </c>
      <c r="BR410" s="509">
        <v>0</v>
      </c>
      <c r="BS410" s="509">
        <v>0</v>
      </c>
      <c r="BT410" s="509">
        <v>0</v>
      </c>
      <c r="BU410" s="510"/>
      <c r="BV410" s="509">
        <v>0</v>
      </c>
      <c r="BW410" s="509">
        <v>0</v>
      </c>
      <c r="BX410" s="509">
        <v>0</v>
      </c>
      <c r="BY410" s="509">
        <v>0</v>
      </c>
      <c r="BZ410" s="509">
        <v>0</v>
      </c>
      <c r="CA410" s="228">
        <v>59.327602499171526</v>
      </c>
      <c r="CB410" s="228">
        <v>59.327602499171526</v>
      </c>
      <c r="CC410" s="510"/>
      <c r="CD410" s="228">
        <v>26.150042101669079</v>
      </c>
      <c r="CE410" s="228">
        <v>83.858239458356934</v>
      </c>
      <c r="CF410" s="228">
        <v>23.607963741144541</v>
      </c>
      <c r="CG410" s="228">
        <v>1049.4661129360802</v>
      </c>
      <c r="CH410" s="228">
        <v>185.91335367582059</v>
      </c>
      <c r="CI410" s="228">
        <v>262.48930019623322</v>
      </c>
      <c r="CJ410" s="228">
        <v>11.169084655638896</v>
      </c>
      <c r="CK410" s="228">
        <v>147.80569950628956</v>
      </c>
      <c r="CL410" s="228">
        <v>1790.4597962712326</v>
      </c>
      <c r="CM410" s="510"/>
      <c r="CN410" s="228">
        <v>136.87822253122954</v>
      </c>
      <c r="CO410" s="228">
        <v>8.7596609863214336</v>
      </c>
      <c r="CP410" s="228">
        <v>31.760944494871278</v>
      </c>
      <c r="CQ410" s="228">
        <v>20.333750159932006</v>
      </c>
      <c r="CR410" s="228">
        <v>12.59265639591996</v>
      </c>
      <c r="CS410" s="228">
        <v>210.32523456827423</v>
      </c>
      <c r="CT410" s="228"/>
      <c r="CU410" s="228">
        <v>1.9298180627933734</v>
      </c>
      <c r="CV410" s="509">
        <v>0.1528085592203641</v>
      </c>
      <c r="CW410" s="509">
        <v>1.3894974866078967E-3</v>
      </c>
      <c r="CX410" s="228">
        <v>1.8861645337742512</v>
      </c>
      <c r="CY410" s="509">
        <v>4.5679277730062501E-2</v>
      </c>
      <c r="CZ410" s="228">
        <v>3.1758288288057823</v>
      </c>
      <c r="DA410" s="228">
        <v>0.65827539850445349</v>
      </c>
      <c r="DB410" s="228">
        <v>7.8499641583148945</v>
      </c>
      <c r="DC410" s="228"/>
      <c r="DD410" s="510">
        <v>692.52331215933589</v>
      </c>
      <c r="DE410" s="510">
        <v>1673.4747168813249</v>
      </c>
      <c r="DF410" s="228">
        <v>3390.4320420587401</v>
      </c>
      <c r="DG410" s="228">
        <v>753.1502005549363</v>
      </c>
      <c r="DH410" s="509">
        <v>2639.394228987795</v>
      </c>
      <c r="DI410" s="228">
        <v>40.218178382095573</v>
      </c>
      <c r="DJ410" s="228">
        <v>163.24394140352885</v>
      </c>
      <c r="DK410" s="509">
        <v>687.31382243900703</v>
      </c>
      <c r="DL410" s="509">
        <v>0</v>
      </c>
      <c r="DM410" s="509">
        <v>0</v>
      </c>
      <c r="DN410" s="509">
        <v>10039.750442866765</v>
      </c>
      <c r="DO410" s="228"/>
      <c r="DP410" s="228">
        <v>109.64937961682178</v>
      </c>
      <c r="DQ410" s="228"/>
      <c r="DR410" s="228">
        <v>5.1828403881648182</v>
      </c>
      <c r="DS410" s="228">
        <v>434.35397333330576</v>
      </c>
      <c r="DT410" s="509">
        <v>439.53681372147059</v>
      </c>
      <c r="DU410" s="228"/>
      <c r="DV410" s="509">
        <v>0</v>
      </c>
      <c r="DW410" s="509">
        <v>0</v>
      </c>
      <c r="DX410" s="509">
        <v>0</v>
      </c>
      <c r="DY410" s="509">
        <v>0</v>
      </c>
      <c r="DZ410" s="509"/>
      <c r="EA410" s="509">
        <v>103.28987563990343</v>
      </c>
      <c r="EB410" s="509">
        <v>19.190828788837756</v>
      </c>
      <c r="EC410" s="509">
        <v>109.24472994467463</v>
      </c>
      <c r="ED410" s="228">
        <v>3.8718146643264602</v>
      </c>
      <c r="EE410" s="228">
        <v>235.59724903774224</v>
      </c>
      <c r="EF410" s="228"/>
      <c r="EG410" s="510">
        <v>914.9664660371933</v>
      </c>
      <c r="EH410" s="509">
        <v>0</v>
      </c>
      <c r="EI410" s="509">
        <v>0</v>
      </c>
      <c r="EJ410" s="509">
        <v>0</v>
      </c>
      <c r="EK410" s="509">
        <v>0</v>
      </c>
      <c r="EL410" s="509">
        <v>0</v>
      </c>
      <c r="EM410" s="228">
        <v>914.9664660371933</v>
      </c>
      <c r="EN410" s="509"/>
      <c r="EO410" s="228">
        <v>1590.1005287964063</v>
      </c>
      <c r="EP410" s="228"/>
      <c r="EQ410" s="509">
        <v>0.18468917145335634</v>
      </c>
      <c r="ER410" s="510">
        <v>2.9628393621519344</v>
      </c>
      <c r="ES410" s="509">
        <v>0</v>
      </c>
      <c r="ET410" s="370">
        <v>53.313982163433501</v>
      </c>
      <c r="EU410" s="509">
        <v>0</v>
      </c>
      <c r="EV410" s="370">
        <v>1.6551072192624861</v>
      </c>
      <c r="EW410" s="509">
        <v>0</v>
      </c>
      <c r="EX410" s="370">
        <v>101.85504185824574</v>
      </c>
      <c r="EY410" s="370">
        <v>159.97165977454702</v>
      </c>
      <c r="EZ410" s="443"/>
      <c r="FA410" s="509">
        <f t="shared" si="121"/>
        <v>13967.434608551532</v>
      </c>
      <c r="FB410" s="509"/>
      <c r="FC410" s="509"/>
      <c r="FE410" s="511">
        <v>1981</v>
      </c>
      <c r="FF410" s="512">
        <v>4534</v>
      </c>
      <c r="FG410" s="512">
        <v>4564</v>
      </c>
      <c r="FH410" s="512">
        <v>116</v>
      </c>
      <c r="FI410" s="512">
        <v>0</v>
      </c>
      <c r="FJ410" s="512">
        <v>665</v>
      </c>
      <c r="FK410" s="512">
        <v>13</v>
      </c>
      <c r="FL410" s="512">
        <v>14489</v>
      </c>
      <c r="FM410" s="512">
        <v>6622</v>
      </c>
    </row>
    <row r="411" spans="1:169" ht="15.75" x14ac:dyDescent="0.25">
      <c r="A411" s="500">
        <v>1982</v>
      </c>
      <c r="B411" s="123">
        <f t="shared" si="118"/>
        <v>4679.3433700462901</v>
      </c>
      <c r="C411" s="501">
        <f t="shared" si="119"/>
        <v>14143.02254807361</v>
      </c>
      <c r="D411" s="502">
        <f t="shared" si="120"/>
        <v>6353</v>
      </c>
      <c r="E411" s="502">
        <f t="shared" si="122"/>
        <v>25175.3659181199</v>
      </c>
      <c r="F411" s="123">
        <v>21603</v>
      </c>
      <c r="G411" s="503">
        <f t="shared" si="123"/>
        <v>-0.14189926492979787</v>
      </c>
      <c r="H411" s="123">
        <v>18567</v>
      </c>
      <c r="I411" s="504">
        <f t="shared" si="124"/>
        <v>0.1635159153336565</v>
      </c>
      <c r="V411" s="500">
        <v>1982</v>
      </c>
      <c r="W411" s="505">
        <v>1108.1523234995632</v>
      </c>
      <c r="X411" s="506">
        <v>0</v>
      </c>
      <c r="Y411" s="505">
        <v>166.84366921986032</v>
      </c>
      <c r="Z411" s="505">
        <v>1.8056092125896959</v>
      </c>
      <c r="AA411" s="506">
        <v>0</v>
      </c>
      <c r="AB411" s="505">
        <v>1276.8016019320132</v>
      </c>
      <c r="AC411" s="505"/>
      <c r="AD411" s="505">
        <v>208.52604243914035</v>
      </c>
      <c r="AE411" s="505">
        <v>300.43930319394303</v>
      </c>
      <c r="AF411" s="505">
        <v>488.29915247553117</v>
      </c>
      <c r="AG411" s="505">
        <v>168.22176836908693</v>
      </c>
      <c r="AH411" s="505">
        <v>1165.4862664777015</v>
      </c>
      <c r="AI411" s="505"/>
      <c r="AJ411" s="505">
        <v>432.11412068897334</v>
      </c>
      <c r="AK411" s="505">
        <v>16.732752307851371</v>
      </c>
      <c r="AL411" s="505">
        <v>59.025597324886391</v>
      </c>
      <c r="AM411" s="505">
        <v>103.74546500299813</v>
      </c>
      <c r="AN411" s="505">
        <v>611.61793532470926</v>
      </c>
      <c r="AO411" s="505"/>
      <c r="AP411" s="505">
        <v>401.76590170083915</v>
      </c>
      <c r="AQ411" s="506">
        <v>0</v>
      </c>
      <c r="AR411" s="505">
        <v>77.911682139202583</v>
      </c>
      <c r="AS411" s="506">
        <v>0</v>
      </c>
      <c r="AT411" s="505">
        <v>166.46803129303115</v>
      </c>
      <c r="AU411" s="505">
        <v>646.23545305954519</v>
      </c>
      <c r="AV411" s="505"/>
      <c r="AW411" s="505">
        <v>17.133436575279738</v>
      </c>
      <c r="AX411" s="506">
        <v>0</v>
      </c>
      <c r="AY411" s="505">
        <v>13.132274067012503</v>
      </c>
      <c r="AZ411" s="506">
        <v>0</v>
      </c>
      <c r="BA411" s="506">
        <v>0</v>
      </c>
      <c r="BB411" s="505">
        <v>30.26711036780527</v>
      </c>
      <c r="BC411" s="505"/>
      <c r="BD411" s="505">
        <v>419.11828904716691</v>
      </c>
      <c r="BE411" s="505">
        <v>276.19168786470146</v>
      </c>
      <c r="BF411" s="505">
        <v>8.3386185736683895</v>
      </c>
      <c r="BG411" s="505">
        <v>245.28640739897881</v>
      </c>
      <c r="BH411" s="505">
        <v>948.9350028845156</v>
      </c>
      <c r="BI411" s="505"/>
      <c r="BJ411" s="505">
        <v>4679.3433700462901</v>
      </c>
      <c r="BL411" s="508">
        <v>1982</v>
      </c>
      <c r="BM411" s="509">
        <v>0</v>
      </c>
      <c r="BN411" s="509">
        <v>0</v>
      </c>
      <c r="BO411" s="509">
        <v>0</v>
      </c>
      <c r="BP411" s="510"/>
      <c r="BQ411" s="509">
        <v>0</v>
      </c>
      <c r="BR411" s="509">
        <v>0</v>
      </c>
      <c r="BS411" s="509">
        <v>0</v>
      </c>
      <c r="BT411" s="509">
        <v>0</v>
      </c>
      <c r="BU411" s="510"/>
      <c r="BV411" s="509">
        <v>2.7291594591275116E-4</v>
      </c>
      <c r="BW411" s="509">
        <v>8.7164586967534482E-3</v>
      </c>
      <c r="BX411" s="509">
        <v>0</v>
      </c>
      <c r="BY411" s="509">
        <v>0</v>
      </c>
      <c r="BZ411" s="509">
        <v>0</v>
      </c>
      <c r="CA411" s="228">
        <v>63.094977264168435</v>
      </c>
      <c r="CB411" s="228">
        <v>63.103966638811102</v>
      </c>
      <c r="CC411" s="510"/>
      <c r="CD411" s="228">
        <v>26.414183941079877</v>
      </c>
      <c r="CE411" s="228">
        <v>87.45545163835088</v>
      </c>
      <c r="CF411" s="228">
        <v>24.620659984183906</v>
      </c>
      <c r="CG411" s="228">
        <v>1060.8032696200787</v>
      </c>
      <c r="CH411" s="228">
        <v>193.26080546534013</v>
      </c>
      <c r="CI411" s="228">
        <v>272.8630912280293</v>
      </c>
      <c r="CJ411" s="228">
        <v>13.314902232216598</v>
      </c>
      <c r="CK411" s="228">
        <v>148.54844171486394</v>
      </c>
      <c r="CL411" s="228">
        <v>1827.280805824143</v>
      </c>
      <c r="CM411" s="510"/>
      <c r="CN411" s="228">
        <v>147.93033126082872</v>
      </c>
      <c r="CO411" s="228">
        <v>13.139491479482148</v>
      </c>
      <c r="CP411" s="228">
        <v>47.641416742306902</v>
      </c>
      <c r="CQ411" s="228">
        <v>30.50062523989801</v>
      </c>
      <c r="CR411" s="228">
        <v>13.517578796738944</v>
      </c>
      <c r="CS411" s="228">
        <v>252.72944351925472</v>
      </c>
      <c r="CT411" s="228"/>
      <c r="CU411" s="228">
        <v>5.7837037874662647</v>
      </c>
      <c r="CV411" s="509">
        <v>0.2291847488182264</v>
      </c>
      <c r="CW411" s="509">
        <v>2.7748545996899984E-3</v>
      </c>
      <c r="CX411" s="228">
        <v>2.812336897711111</v>
      </c>
      <c r="CY411" s="509">
        <v>0.13599862359453105</v>
      </c>
      <c r="CZ411" s="228">
        <v>4.7562374478789948</v>
      </c>
      <c r="DA411" s="228">
        <v>0.98151150597932668</v>
      </c>
      <c r="DB411" s="228">
        <v>14.701747866048143</v>
      </c>
      <c r="DC411" s="228"/>
      <c r="DD411" s="510">
        <v>697.14434545986887</v>
      </c>
      <c r="DE411" s="510">
        <v>1684.7051487971041</v>
      </c>
      <c r="DF411" s="228">
        <v>3413.2703046572328</v>
      </c>
      <c r="DG411" s="228">
        <v>758.21811475994093</v>
      </c>
      <c r="DH411" s="509">
        <v>2657.1266218668902</v>
      </c>
      <c r="DI411" s="228">
        <v>40.487847346007172</v>
      </c>
      <c r="DJ411" s="228">
        <v>164.36606194104979</v>
      </c>
      <c r="DK411" s="509">
        <v>692.04394781443011</v>
      </c>
      <c r="DL411" s="509">
        <v>0</v>
      </c>
      <c r="DM411" s="509">
        <v>0</v>
      </c>
      <c r="DN411" s="509">
        <v>10107.362392642524</v>
      </c>
      <c r="DO411" s="228"/>
      <c r="DP411" s="228">
        <v>111.20626735985982</v>
      </c>
      <c r="DQ411" s="228"/>
      <c r="DR411" s="228">
        <v>10.365680776329636</v>
      </c>
      <c r="DS411" s="228">
        <v>440.37631116388457</v>
      </c>
      <c r="DT411" s="509">
        <v>450.74199194021418</v>
      </c>
      <c r="DU411" s="228"/>
      <c r="DV411" s="509">
        <v>0</v>
      </c>
      <c r="DW411" s="509">
        <v>0</v>
      </c>
      <c r="DX411" s="509">
        <v>0</v>
      </c>
      <c r="DY411" s="509">
        <v>0</v>
      </c>
      <c r="DZ411" s="509"/>
      <c r="EA411" s="509">
        <v>104.78231845424081</v>
      </c>
      <c r="EB411" s="509">
        <v>19.468118449122912</v>
      </c>
      <c r="EC411" s="509">
        <v>110.82321487555551</v>
      </c>
      <c r="ED411" s="228">
        <v>3.9277587918454513</v>
      </c>
      <c r="EE411" s="228">
        <v>239.00141057076468</v>
      </c>
      <c r="EF411" s="228"/>
      <c r="EG411" s="510">
        <v>914.9664660371933</v>
      </c>
      <c r="EH411" s="509">
        <v>0</v>
      </c>
      <c r="EI411" s="509">
        <v>0</v>
      </c>
      <c r="EJ411" s="509">
        <v>0</v>
      </c>
      <c r="EK411" s="509">
        <v>0</v>
      </c>
      <c r="EL411" s="509">
        <v>0</v>
      </c>
      <c r="EM411" s="228">
        <v>914.9664660371933</v>
      </c>
      <c r="EN411" s="509"/>
      <c r="EO411" s="228">
        <v>1604.7098685481722</v>
      </c>
      <c r="EP411" s="228"/>
      <c r="EQ411" s="509">
        <v>0.36937834290671268</v>
      </c>
      <c r="ER411" s="510">
        <v>2.9927670324767011</v>
      </c>
      <c r="ES411" s="509">
        <v>0</v>
      </c>
      <c r="ET411" s="370">
        <v>51.153772189226309</v>
      </c>
      <c r="EU411" s="509">
        <v>0</v>
      </c>
      <c r="EV411" s="370">
        <v>5.1395434703414047</v>
      </c>
      <c r="EW411" s="509">
        <v>0</v>
      </c>
      <c r="EX411" s="370">
        <v>102.27259463984552</v>
      </c>
      <c r="EY411" s="370">
        <v>161.92805567479667</v>
      </c>
      <c r="EZ411" s="443"/>
      <c r="FA411" s="509">
        <f t="shared" si="121"/>
        <v>14143.02254807361</v>
      </c>
      <c r="FB411" s="509"/>
      <c r="FC411" s="509"/>
      <c r="FE411" s="511">
        <v>1982</v>
      </c>
      <c r="FF411" s="512">
        <v>4668</v>
      </c>
      <c r="FG411" s="512">
        <v>4083</v>
      </c>
      <c r="FH411" s="512">
        <v>144</v>
      </c>
      <c r="FI411" s="512">
        <v>0</v>
      </c>
      <c r="FJ411" s="512">
        <v>605</v>
      </c>
      <c r="FK411" s="512">
        <v>8</v>
      </c>
      <c r="FL411" s="512">
        <v>14588</v>
      </c>
      <c r="FM411" s="512">
        <v>6353</v>
      </c>
    </row>
    <row r="412" spans="1:169" ht="15.75" x14ac:dyDescent="0.25">
      <c r="A412" s="500">
        <v>1983</v>
      </c>
      <c r="B412" s="123">
        <f t="shared" si="118"/>
        <v>4856.6589924264226</v>
      </c>
      <c r="C412" s="501">
        <f t="shared" si="119"/>
        <v>14322.863257119208</v>
      </c>
      <c r="D412" s="502">
        <f t="shared" si="120"/>
        <v>6376</v>
      </c>
      <c r="E412" s="502">
        <f t="shared" si="122"/>
        <v>25555.522249545633</v>
      </c>
      <c r="F412" s="123">
        <v>21875</v>
      </c>
      <c r="G412" s="503">
        <f t="shared" si="123"/>
        <v>-0.14402062355078937</v>
      </c>
      <c r="H412" s="123">
        <v>18856</v>
      </c>
      <c r="I412" s="504">
        <f t="shared" si="124"/>
        <v>0.16010818837505303</v>
      </c>
      <c r="V412" s="500">
        <v>1983</v>
      </c>
      <c r="W412" s="505">
        <v>1124.7134786335087</v>
      </c>
      <c r="X412" s="506">
        <v>0</v>
      </c>
      <c r="Y412" s="505">
        <v>170.89629995117386</v>
      </c>
      <c r="Z412" s="505">
        <v>2.9511080467883386</v>
      </c>
      <c r="AA412" s="506">
        <v>0</v>
      </c>
      <c r="AB412" s="505">
        <v>1298.5608866314708</v>
      </c>
      <c r="AC412" s="505"/>
      <c r="AD412" s="505">
        <v>213.32609038704879</v>
      </c>
      <c r="AE412" s="505">
        <v>340.51685496150282</v>
      </c>
      <c r="AF412" s="505">
        <v>472.25473031141911</v>
      </c>
      <c r="AG412" s="505">
        <v>184.48644369602894</v>
      </c>
      <c r="AH412" s="505">
        <v>1210.5841193559997</v>
      </c>
      <c r="AI412" s="505"/>
      <c r="AJ412" s="505">
        <v>441.87536333853018</v>
      </c>
      <c r="AK412" s="505">
        <v>23.858368027079436</v>
      </c>
      <c r="AL412" s="505">
        <v>58.822730574455782</v>
      </c>
      <c r="AM412" s="505">
        <v>121.58378723472096</v>
      </c>
      <c r="AN412" s="505">
        <v>646.14024917478639</v>
      </c>
      <c r="AO412" s="505"/>
      <c r="AP412" s="505">
        <v>421.39617626349684</v>
      </c>
      <c r="AQ412" s="506">
        <v>0</v>
      </c>
      <c r="AR412" s="505">
        <v>106.86726846819737</v>
      </c>
      <c r="AS412" s="506">
        <v>0</v>
      </c>
      <c r="AT412" s="505">
        <v>180.29746990281478</v>
      </c>
      <c r="AU412" s="505">
        <v>708.73408948439669</v>
      </c>
      <c r="AV412" s="505"/>
      <c r="AW412" s="505">
        <v>22.199523366162556</v>
      </c>
      <c r="AX412" s="506">
        <v>0</v>
      </c>
      <c r="AY412" s="505">
        <v>16.996924055558786</v>
      </c>
      <c r="AZ412" s="506">
        <v>0</v>
      </c>
      <c r="BA412" s="506">
        <v>0</v>
      </c>
      <c r="BB412" s="505">
        <v>39.347413304463224</v>
      </c>
      <c r="BC412" s="505"/>
      <c r="BD412" s="505">
        <v>410.52830048808806</v>
      </c>
      <c r="BE412" s="505">
        <v>276.58205846965922</v>
      </c>
      <c r="BF412" s="505">
        <v>13.151188622516335</v>
      </c>
      <c r="BG412" s="505">
        <v>253.03068689504229</v>
      </c>
      <c r="BH412" s="505">
        <v>953.29223447530592</v>
      </c>
      <c r="BI412" s="505"/>
      <c r="BJ412" s="505">
        <v>4856.6589924264226</v>
      </c>
      <c r="BL412" s="508">
        <v>1983</v>
      </c>
      <c r="BM412" s="509">
        <v>0</v>
      </c>
      <c r="BN412" s="509">
        <v>0</v>
      </c>
      <c r="BO412" s="509">
        <v>0</v>
      </c>
      <c r="BP412" s="510"/>
      <c r="BQ412" s="509">
        <v>0</v>
      </c>
      <c r="BR412" s="509">
        <v>0</v>
      </c>
      <c r="BS412" s="509">
        <v>0</v>
      </c>
      <c r="BT412" s="509">
        <v>0</v>
      </c>
      <c r="BU412" s="510"/>
      <c r="BV412" s="509">
        <v>2.6896933183106594E-2</v>
      </c>
      <c r="BW412" s="228">
        <v>0.88198131603543672</v>
      </c>
      <c r="BX412" s="509">
        <v>0.48650529113603624</v>
      </c>
      <c r="BY412" s="509">
        <v>0</v>
      </c>
      <c r="BZ412" s="509">
        <v>0</v>
      </c>
      <c r="CA412" s="228">
        <v>66.593670861369347</v>
      </c>
      <c r="CB412" s="228">
        <v>67.989054401723934</v>
      </c>
      <c r="CC412" s="510"/>
      <c r="CD412" s="228">
        <v>26.680993879878674</v>
      </c>
      <c r="CE412" s="228">
        <v>90.997803023125883</v>
      </c>
      <c r="CF412" s="228">
        <v>25.617911805874051</v>
      </c>
      <c r="CG412" s="228">
        <v>1072.3320119569335</v>
      </c>
      <c r="CH412" s="228">
        <v>200.39900978473835</v>
      </c>
      <c r="CI412" s="228">
        <v>282.94144684273152</v>
      </c>
      <c r="CJ412" s="228">
        <v>15.835588935565163</v>
      </c>
      <c r="CK412" s="228">
        <v>149.2949162963456</v>
      </c>
      <c r="CL412" s="228">
        <v>1864.0996825251925</v>
      </c>
      <c r="CM412" s="510"/>
      <c r="CN412" s="228">
        <v>159.07044674347969</v>
      </c>
      <c r="CO412" s="228">
        <v>17.519321972642867</v>
      </c>
      <c r="CP412" s="228">
        <v>63.521888989742557</v>
      </c>
      <c r="CQ412" s="228">
        <v>40.667500319864011</v>
      </c>
      <c r="CR412" s="228">
        <v>14.444582690625886</v>
      </c>
      <c r="CS412" s="228">
        <v>295.223740716355</v>
      </c>
      <c r="CT412" s="228"/>
      <c r="CU412" s="228">
        <v>11.555424050622941</v>
      </c>
      <c r="CV412" s="509">
        <v>0.3054905781526463</v>
      </c>
      <c r="CW412" s="509">
        <v>4.1557237719350524E-3</v>
      </c>
      <c r="CX412" s="228">
        <v>4.7876835713564905</v>
      </c>
      <c r="CY412" s="509">
        <v>0.26949405512410735</v>
      </c>
      <c r="CZ412" s="228">
        <v>6.3270808166035444</v>
      </c>
      <c r="DA412" s="228">
        <v>1.2964652860652144</v>
      </c>
      <c r="DB412" s="228">
        <v>24.545794081696879</v>
      </c>
      <c r="DC412" s="228"/>
      <c r="DD412" s="510">
        <v>701.76645814591257</v>
      </c>
      <c r="DE412" s="510">
        <v>1695.9365733076509</v>
      </c>
      <c r="DF412" s="228">
        <v>3436.1079686782541</v>
      </c>
      <c r="DG412" s="228">
        <v>763.28557604892956</v>
      </c>
      <c r="DH412" s="509">
        <v>2674.8564106401773</v>
      </c>
      <c r="DI412" s="228">
        <v>40.757469355502735</v>
      </c>
      <c r="DJ412" s="228">
        <v>165.49645082110783</v>
      </c>
      <c r="DK412" s="509">
        <v>696.80885520796244</v>
      </c>
      <c r="DL412" s="509">
        <v>0</v>
      </c>
      <c r="DM412" s="509">
        <v>0</v>
      </c>
      <c r="DN412" s="509">
        <v>10175.015762205499</v>
      </c>
      <c r="DO412" s="228"/>
      <c r="DP412" s="228">
        <v>112.78526101405662</v>
      </c>
      <c r="DQ412" s="228"/>
      <c r="DR412" s="228">
        <v>15.548521164494453</v>
      </c>
      <c r="DS412" s="228">
        <v>446.39864899446314</v>
      </c>
      <c r="DT412" s="509">
        <v>461.94717015895759</v>
      </c>
      <c r="DU412" s="228"/>
      <c r="DV412" s="509">
        <v>0</v>
      </c>
      <c r="DW412" s="509">
        <v>0</v>
      </c>
      <c r="DX412" s="509">
        <v>0</v>
      </c>
      <c r="DY412" s="509">
        <v>0</v>
      </c>
      <c r="DZ412" s="509"/>
      <c r="EA412" s="509">
        <v>106.27476126857827</v>
      </c>
      <c r="EB412" s="509">
        <v>19.745408109408011</v>
      </c>
      <c r="EC412" s="509">
        <v>112.40169980643645</v>
      </c>
      <c r="ED412" s="228">
        <v>3.9837029193644677</v>
      </c>
      <c r="EE412" s="228">
        <v>242.40557210378722</v>
      </c>
      <c r="EF412" s="228"/>
      <c r="EG412" s="510">
        <v>914.96646603719341</v>
      </c>
      <c r="EH412" s="509">
        <v>0</v>
      </c>
      <c r="EI412" s="509">
        <v>0</v>
      </c>
      <c r="EJ412" s="509">
        <v>0</v>
      </c>
      <c r="EK412" s="509">
        <v>0</v>
      </c>
      <c r="EL412" s="509">
        <v>0</v>
      </c>
      <c r="EM412" s="228">
        <v>914.96646603719341</v>
      </c>
      <c r="EN412" s="509"/>
      <c r="EO412" s="228">
        <v>1619.3192082999383</v>
      </c>
      <c r="EP412" s="228"/>
      <c r="EQ412" s="510">
        <v>0.55406751436006918</v>
      </c>
      <c r="ER412" s="510">
        <v>3.0229970025017185</v>
      </c>
      <c r="ES412" s="509">
        <v>0</v>
      </c>
      <c r="ET412" s="370">
        <v>48.993562215019118</v>
      </c>
      <c r="EU412" s="509">
        <v>0</v>
      </c>
      <c r="EV412" s="370">
        <v>8.6239797214203229</v>
      </c>
      <c r="EW412" s="509">
        <v>0</v>
      </c>
      <c r="EX412" s="370">
        <v>102.69014742144535</v>
      </c>
      <c r="EY412" s="370">
        <v>163.88475387474659</v>
      </c>
      <c r="EZ412" s="443"/>
      <c r="FA412" s="509">
        <f t="shared" si="121"/>
        <v>14322.863257119208</v>
      </c>
      <c r="FB412" s="509"/>
      <c r="FC412" s="509"/>
      <c r="FE412" s="511">
        <v>1983</v>
      </c>
      <c r="FF412" s="512">
        <v>4708</v>
      </c>
      <c r="FG412" s="512">
        <v>4307</v>
      </c>
      <c r="FH412" s="512">
        <v>126</v>
      </c>
      <c r="FI412" s="512">
        <v>0</v>
      </c>
      <c r="FJ412" s="512">
        <v>635</v>
      </c>
      <c r="FK412" s="512">
        <v>5</v>
      </c>
      <c r="FL412" s="512">
        <v>14021</v>
      </c>
      <c r="FM412" s="512">
        <v>6376</v>
      </c>
    </row>
    <row r="413" spans="1:169" ht="15.75" x14ac:dyDescent="0.25">
      <c r="A413" s="500">
        <v>1984</v>
      </c>
      <c r="B413" s="123">
        <f t="shared" si="118"/>
        <v>5052.2071671770045</v>
      </c>
      <c r="C413" s="501">
        <f t="shared" si="119"/>
        <v>14524.395145260545</v>
      </c>
      <c r="D413" s="502">
        <f t="shared" si="120"/>
        <v>6758</v>
      </c>
      <c r="E413" s="502">
        <f t="shared" si="122"/>
        <v>26334.60231243755</v>
      </c>
      <c r="F413" s="123">
        <v>22132</v>
      </c>
      <c r="G413" s="503">
        <f t="shared" si="123"/>
        <v>-0.15958480263256936</v>
      </c>
      <c r="H413" s="123">
        <v>19280</v>
      </c>
      <c r="I413" s="504">
        <f t="shared" si="124"/>
        <v>0.14792531120331942</v>
      </c>
      <c r="V413" s="500">
        <v>1984</v>
      </c>
      <c r="W413" s="505">
        <v>1140.8541587410409</v>
      </c>
      <c r="X413" s="506">
        <v>0</v>
      </c>
      <c r="Y413" s="505">
        <v>174.49849076584371</v>
      </c>
      <c r="Z413" s="505">
        <v>4.2722573160245894</v>
      </c>
      <c r="AA413" s="506">
        <v>0</v>
      </c>
      <c r="AB413" s="505">
        <v>1319.624906822909</v>
      </c>
      <c r="AC413" s="505"/>
      <c r="AD413" s="505">
        <v>218.32252477817735</v>
      </c>
      <c r="AE413" s="505">
        <v>388.72629520041642</v>
      </c>
      <c r="AF413" s="505">
        <v>452.60562016878748</v>
      </c>
      <c r="AG413" s="505">
        <v>201.31134982574019</v>
      </c>
      <c r="AH413" s="505">
        <v>1260.9657899731214</v>
      </c>
      <c r="AI413" s="505"/>
      <c r="AJ413" s="505">
        <v>452.87446310760066</v>
      </c>
      <c r="AK413" s="505">
        <v>34.97948232333529</v>
      </c>
      <c r="AL413" s="505">
        <v>61.038297435397894</v>
      </c>
      <c r="AM413" s="505">
        <v>144.13644258979465</v>
      </c>
      <c r="AN413" s="505">
        <v>693.02868545612853</v>
      </c>
      <c r="AO413" s="505"/>
      <c r="AP413" s="505">
        <v>440.15129012472363</v>
      </c>
      <c r="AQ413" s="506">
        <v>0</v>
      </c>
      <c r="AR413" s="505">
        <v>133.75586001434078</v>
      </c>
      <c r="AS413" s="506">
        <v>0</v>
      </c>
      <c r="AT413" s="505">
        <v>192.30794862775321</v>
      </c>
      <c r="AU413" s="505">
        <v>766.52093454220517</v>
      </c>
      <c r="AV413" s="505"/>
      <c r="AW413" s="505">
        <v>27.420726138298775</v>
      </c>
      <c r="AX413" s="506">
        <v>0</v>
      </c>
      <c r="AY413" s="505">
        <v>20.967384131925819</v>
      </c>
      <c r="AZ413" s="505">
        <v>0</v>
      </c>
      <c r="BA413" s="506">
        <v>0</v>
      </c>
      <c r="BB413" s="505">
        <v>48.849928847270611</v>
      </c>
      <c r="BC413" s="505"/>
      <c r="BD413" s="505">
        <v>402.44515243064018</v>
      </c>
      <c r="BE413" s="505">
        <v>277.87756051795708</v>
      </c>
      <c r="BF413" s="505">
        <v>21.658200198382445</v>
      </c>
      <c r="BG413" s="505">
        <v>261.23600838838973</v>
      </c>
      <c r="BH413" s="505">
        <v>963.21692153536947</v>
      </c>
      <c r="BI413" s="505"/>
      <c r="BJ413" s="505">
        <v>5052.2071671770045</v>
      </c>
      <c r="BL413" s="508">
        <v>1984</v>
      </c>
      <c r="BM413" s="228">
        <v>10.598918235169753</v>
      </c>
      <c r="BN413" s="509">
        <v>0</v>
      </c>
      <c r="BO413" s="228">
        <v>10.598918235169753</v>
      </c>
      <c r="BP413" s="510"/>
      <c r="BQ413" s="228">
        <v>6.5168820642935419</v>
      </c>
      <c r="BR413" s="509">
        <v>0</v>
      </c>
      <c r="BS413" s="509">
        <v>0</v>
      </c>
      <c r="BT413" s="228">
        <v>6.5168820642935419</v>
      </c>
      <c r="BU413" s="510"/>
      <c r="BV413" s="509">
        <v>8.0034157901659297E-2</v>
      </c>
      <c r="BW413" s="228">
        <v>2.5776072442428495</v>
      </c>
      <c r="BX413" s="228">
        <v>1.4722806744444792</v>
      </c>
      <c r="BY413" s="509">
        <v>0</v>
      </c>
      <c r="BZ413" s="509">
        <v>0</v>
      </c>
      <c r="CA413" s="228">
        <v>69.80323046601228</v>
      </c>
      <c r="CB413" s="228">
        <v>73.933152542601249</v>
      </c>
      <c r="CC413" s="510"/>
      <c r="CD413" s="228">
        <v>26.950498868564313</v>
      </c>
      <c r="CE413" s="228">
        <v>94.482789313289715</v>
      </c>
      <c r="CF413" s="228">
        <v>26.599014195354258</v>
      </c>
      <c r="CG413" s="228">
        <v>1084.0555775364028</v>
      </c>
      <c r="CH413" s="228">
        <v>207.31843488472714</v>
      </c>
      <c r="CI413" s="228">
        <v>292.71090921311099</v>
      </c>
      <c r="CJ413" s="228">
        <v>18.793913689001052</v>
      </c>
      <c r="CK413" s="228">
        <v>150.04514200637755</v>
      </c>
      <c r="CL413" s="228">
        <v>1900.9562797068277</v>
      </c>
      <c r="CM413" s="510"/>
      <c r="CN413" s="228">
        <v>170.26858225872792</v>
      </c>
      <c r="CO413" s="228">
        <v>21.899152465803581</v>
      </c>
      <c r="CP413" s="228">
        <v>79.402361237178198</v>
      </c>
      <c r="CQ413" s="228">
        <v>50.834375399830023</v>
      </c>
      <c r="CR413" s="228">
        <v>15.372755815645899</v>
      </c>
      <c r="CS413" s="228">
        <v>337.77722717718564</v>
      </c>
      <c r="CT413" s="228"/>
      <c r="CU413" s="228">
        <v>19.233371368435169</v>
      </c>
      <c r="CV413" s="509">
        <v>0.38160687636231794</v>
      </c>
      <c r="CW413" s="509">
        <v>5.5282353845136582E-3</v>
      </c>
      <c r="CX413" s="228">
        <v>7.7842536784088336</v>
      </c>
      <c r="CY413" s="509">
        <v>0.44341246495938186</v>
      </c>
      <c r="CZ413" s="228">
        <v>7.8811854004074791</v>
      </c>
      <c r="DA413" s="228">
        <v>1.5970571382168604</v>
      </c>
      <c r="DB413" s="228">
        <v>37.326415162174548</v>
      </c>
      <c r="DC413" s="228"/>
      <c r="DD413" s="510">
        <v>706.42035751153742</v>
      </c>
      <c r="DE413" s="510">
        <v>1707.2441435354806</v>
      </c>
      <c r="DF413" s="228">
        <v>3459.098946277179</v>
      </c>
      <c r="DG413" s="228">
        <v>768.38708667768765</v>
      </c>
      <c r="DH413" s="509">
        <v>2692.7055750224808</v>
      </c>
      <c r="DI413" s="228">
        <v>41.028913016349307</v>
      </c>
      <c r="DJ413" s="228">
        <v>166.63522859959699</v>
      </c>
      <c r="DK413" s="509">
        <v>701.6090397959008</v>
      </c>
      <c r="DL413" s="509">
        <v>0</v>
      </c>
      <c r="DM413" s="509">
        <v>0</v>
      </c>
      <c r="DN413" s="509">
        <v>10243.129290436213</v>
      </c>
      <c r="DO413" s="228"/>
      <c r="DP413" s="228">
        <v>114.3866744564469</v>
      </c>
      <c r="DQ413" s="228"/>
      <c r="DR413" s="228">
        <v>20.731361552659273</v>
      </c>
      <c r="DS413" s="228">
        <v>452.42098682504212</v>
      </c>
      <c r="DT413" s="509">
        <v>473.1523483777014</v>
      </c>
      <c r="DU413" s="228"/>
      <c r="DV413" s="509">
        <v>0</v>
      </c>
      <c r="DW413" s="509">
        <v>0</v>
      </c>
      <c r="DX413" s="509">
        <v>0</v>
      </c>
      <c r="DY413" s="509">
        <v>0</v>
      </c>
      <c r="DZ413" s="509"/>
      <c r="EA413" s="509">
        <v>107.7672040829157</v>
      </c>
      <c r="EB413" s="509">
        <v>20.022697769693167</v>
      </c>
      <c r="EC413" s="509">
        <v>113.9801847373174</v>
      </c>
      <c r="ED413" s="228">
        <v>4.0396470468834593</v>
      </c>
      <c r="EE413" s="228">
        <v>245.80973363680974</v>
      </c>
      <c r="EF413" s="228"/>
      <c r="EG413" s="510">
        <v>914.9664660371933</v>
      </c>
      <c r="EH413" s="509">
        <v>0</v>
      </c>
      <c r="EI413" s="509">
        <v>0</v>
      </c>
      <c r="EJ413" s="509">
        <v>0</v>
      </c>
      <c r="EK413" s="509">
        <v>0</v>
      </c>
      <c r="EL413" s="509">
        <v>0</v>
      </c>
      <c r="EM413" s="228">
        <v>914.9664660371933</v>
      </c>
      <c r="EN413" s="509"/>
      <c r="EO413" s="228">
        <v>1633.9285480517044</v>
      </c>
      <c r="EP413" s="228"/>
      <c r="EQ413" s="510">
        <v>0.73875668581342535</v>
      </c>
      <c r="ER413" s="510">
        <v>3.0535323257593117</v>
      </c>
      <c r="ES413" s="509">
        <v>0</v>
      </c>
      <c r="ET413" s="370">
        <v>46.833352240811934</v>
      </c>
      <c r="EU413" s="509">
        <v>0</v>
      </c>
      <c r="EV413" s="370">
        <v>12.108415972499241</v>
      </c>
      <c r="EW413" s="509">
        <v>0</v>
      </c>
      <c r="EX413" s="370">
        <v>103.10770020304514</v>
      </c>
      <c r="EY413" s="370">
        <v>165.84175742792905</v>
      </c>
      <c r="EZ413" s="443"/>
      <c r="FA413" s="509">
        <f t="shared" si="121"/>
        <v>14524.395145260545</v>
      </c>
      <c r="FB413" s="509"/>
      <c r="FC413" s="509"/>
      <c r="FE413" s="511">
        <v>1984</v>
      </c>
      <c r="FF413" s="512">
        <v>3796</v>
      </c>
      <c r="FG413" s="512">
        <v>4408</v>
      </c>
      <c r="FH413" s="512">
        <v>68</v>
      </c>
      <c r="FI413" s="512">
        <v>0</v>
      </c>
      <c r="FJ413" s="512">
        <v>537</v>
      </c>
      <c r="FK413" s="512">
        <v>5</v>
      </c>
      <c r="FL413" s="512">
        <v>14686</v>
      </c>
      <c r="FM413" s="512">
        <v>6758</v>
      </c>
    </row>
    <row r="414" spans="1:169" ht="15.75" x14ac:dyDescent="0.25">
      <c r="A414" s="500">
        <v>1985</v>
      </c>
      <c r="B414" s="123">
        <f t="shared" si="118"/>
        <v>5247.5132254513774</v>
      </c>
      <c r="C414" s="501">
        <f t="shared" si="119"/>
        <v>14730.353319231635</v>
      </c>
      <c r="D414" s="502">
        <f t="shared" si="120"/>
        <v>6837</v>
      </c>
      <c r="E414" s="502">
        <f t="shared" si="122"/>
        <v>26814.866544683013</v>
      </c>
      <c r="F414" s="123">
        <v>23232</v>
      </c>
      <c r="G414" s="503">
        <f t="shared" si="123"/>
        <v>-0.13361493105746747</v>
      </c>
      <c r="H414" s="123">
        <v>20118</v>
      </c>
      <c r="I414" s="504">
        <f t="shared" si="124"/>
        <v>0.15478675812705034</v>
      </c>
      <c r="V414" s="500">
        <v>1985</v>
      </c>
      <c r="W414" s="505">
        <v>1156.4340354967153</v>
      </c>
      <c r="X414" s="506">
        <v>0</v>
      </c>
      <c r="Y414" s="505">
        <v>177.59094329306737</v>
      </c>
      <c r="Z414" s="505">
        <v>5.7767005148967536</v>
      </c>
      <c r="AA414" s="506">
        <v>0</v>
      </c>
      <c r="AB414" s="505">
        <v>1339.8016793046793</v>
      </c>
      <c r="AC414" s="505"/>
      <c r="AD414" s="505">
        <v>221.20142275745496</v>
      </c>
      <c r="AE414" s="505">
        <v>442.66534402965664</v>
      </c>
      <c r="AF414" s="505">
        <v>429.87618159056689</v>
      </c>
      <c r="AG414" s="505">
        <v>215.16317282937155</v>
      </c>
      <c r="AH414" s="505">
        <v>1308.9061212070501</v>
      </c>
      <c r="AI414" s="505"/>
      <c r="AJ414" s="505">
        <v>462.47246169382538</v>
      </c>
      <c r="AK414" s="505">
        <v>50.763960666668702</v>
      </c>
      <c r="AL414" s="505">
        <v>66.74910706697149</v>
      </c>
      <c r="AM414" s="505">
        <v>170.21836558534739</v>
      </c>
      <c r="AN414" s="505">
        <v>750.20389501281306</v>
      </c>
      <c r="AO414" s="505"/>
      <c r="AP414" s="505">
        <v>456.79372244497466</v>
      </c>
      <c r="AQ414" s="506">
        <v>0</v>
      </c>
      <c r="AR414" s="505">
        <v>157.89753754105143</v>
      </c>
      <c r="AS414" s="506">
        <v>0.50465797489582953</v>
      </c>
      <c r="AT414" s="505">
        <v>203.47428222108906</v>
      </c>
      <c r="AU414" s="505">
        <v>818.67020018201106</v>
      </c>
      <c r="AV414" s="505"/>
      <c r="AW414" s="505">
        <v>32.775407188579564</v>
      </c>
      <c r="AX414" s="506">
        <v>0</v>
      </c>
      <c r="AY414" s="505">
        <v>25.025301799019644</v>
      </c>
      <c r="AZ414" s="505">
        <v>0.94279072956153209</v>
      </c>
      <c r="BA414" s="506">
        <v>0</v>
      </c>
      <c r="BB414" s="505">
        <v>58.743499717160738</v>
      </c>
      <c r="BC414" s="505"/>
      <c r="BD414" s="505">
        <v>391.55530740071248</v>
      </c>
      <c r="BE414" s="505">
        <v>276.51177105247348</v>
      </c>
      <c r="BF414" s="505">
        <v>34.004000775971598</v>
      </c>
      <c r="BG414" s="505">
        <v>269.1167507985063</v>
      </c>
      <c r="BH414" s="505">
        <v>971.18783002766395</v>
      </c>
      <c r="BI414" s="505"/>
      <c r="BJ414" s="505">
        <v>5247.5132254513774</v>
      </c>
      <c r="BL414" s="508">
        <v>1985</v>
      </c>
      <c r="BM414" s="228">
        <v>21.375131007001293</v>
      </c>
      <c r="BN414" s="509">
        <v>0</v>
      </c>
      <c r="BO414" s="228">
        <v>21.375131007001293</v>
      </c>
      <c r="BP414" s="510"/>
      <c r="BQ414" s="228">
        <v>13.140462215868586</v>
      </c>
      <c r="BR414" s="509">
        <v>0</v>
      </c>
      <c r="BS414" s="509">
        <v>0</v>
      </c>
      <c r="BT414" s="228">
        <v>13.140462215868586</v>
      </c>
      <c r="BU414" s="510"/>
      <c r="BV414" s="509">
        <v>0.15909339024931587</v>
      </c>
      <c r="BW414" s="228">
        <v>5.0298577586869113</v>
      </c>
      <c r="BX414" s="228">
        <v>2.9651065481138335</v>
      </c>
      <c r="BY414" s="509">
        <v>0</v>
      </c>
      <c r="BZ414" s="509">
        <v>0</v>
      </c>
      <c r="CA414" s="228">
        <v>72.703107270178833</v>
      </c>
      <c r="CB414" s="228">
        <v>80.857164967228897</v>
      </c>
      <c r="CC414" s="510"/>
      <c r="CD414" s="228">
        <v>27.222726129862938</v>
      </c>
      <c r="CE414" s="228">
        <v>97.907906209448896</v>
      </c>
      <c r="CF414" s="228">
        <v>27.563262141763801</v>
      </c>
      <c r="CG414" s="228">
        <v>1095.977258660002</v>
      </c>
      <c r="CH414" s="228">
        <v>214.00954901602097</v>
      </c>
      <c r="CI414" s="228">
        <v>302.15802051193896</v>
      </c>
      <c r="CJ414" s="228">
        <v>22.262455012958188</v>
      </c>
      <c r="CK414" s="228">
        <v>150.79913769485179</v>
      </c>
      <c r="CL414" s="228">
        <v>1937.9003153768476</v>
      </c>
      <c r="CM414" s="510"/>
      <c r="CN414" s="228">
        <v>181.50304623221083</v>
      </c>
      <c r="CO414" s="228">
        <v>26.278982958964299</v>
      </c>
      <c r="CP414" s="228">
        <v>95.282833484613803</v>
      </c>
      <c r="CQ414" s="228">
        <v>61.001250479796006</v>
      </c>
      <c r="CR414" s="228">
        <v>16.301550565906659</v>
      </c>
      <c r="CS414" s="228">
        <v>380.36766372149157</v>
      </c>
      <c r="CT414" s="228"/>
      <c r="CU414" s="228">
        <v>28.797233133476233</v>
      </c>
      <c r="CV414" s="509">
        <v>0.45726587083325071</v>
      </c>
      <c r="CW414" s="509">
        <v>6.8861216199595605E-3</v>
      </c>
      <c r="CX414" s="228">
        <v>11.765401835746179</v>
      </c>
      <c r="CY414" s="228">
        <v>0.65333275093421506</v>
      </c>
      <c r="CZ414" s="228">
        <v>9.4077637231783005</v>
      </c>
      <c r="DA414" s="228">
        <v>1.8753411366642367</v>
      </c>
      <c r="DB414" s="228">
        <v>52.963224572452383</v>
      </c>
      <c r="DC414" s="228"/>
      <c r="DD414" s="510">
        <v>711.08456225142379</v>
      </c>
      <c r="DE414" s="510">
        <v>1718.5736571044765</v>
      </c>
      <c r="DF414" s="228">
        <v>3482.1300029476379</v>
      </c>
      <c r="DG414" s="228">
        <v>773.49733082955072</v>
      </c>
      <c r="DH414" s="509">
        <v>2710.5850585816065</v>
      </c>
      <c r="DI414" s="228">
        <v>41.300824273293536</v>
      </c>
      <c r="DJ414" s="228">
        <v>167.78303940050614</v>
      </c>
      <c r="DK414" s="509">
        <v>706.44709873931947</v>
      </c>
      <c r="DL414" s="509">
        <v>0</v>
      </c>
      <c r="DM414" s="509">
        <v>0</v>
      </c>
      <c r="DN414" s="509">
        <v>10311.401574127814</v>
      </c>
      <c r="DO414" s="228"/>
      <c r="DP414" s="228">
        <v>116.01082602073718</v>
      </c>
      <c r="DQ414" s="228"/>
      <c r="DR414" s="228">
        <v>25.914201940824082</v>
      </c>
      <c r="DS414" s="228">
        <v>458.44332465562184</v>
      </c>
      <c r="DT414" s="509">
        <v>484.35752659644589</v>
      </c>
      <c r="DU414" s="228"/>
      <c r="DV414" s="509">
        <v>0</v>
      </c>
      <c r="DW414" s="509">
        <v>0</v>
      </c>
      <c r="DX414" s="509">
        <v>0</v>
      </c>
      <c r="DY414" s="509">
        <v>0</v>
      </c>
      <c r="DZ414" s="509"/>
      <c r="EA414" s="509">
        <v>109.25964689725386</v>
      </c>
      <c r="EB414" s="509">
        <v>20.299987429978319</v>
      </c>
      <c r="EC414" s="509">
        <v>115.55866966819831</v>
      </c>
      <c r="ED414" s="228">
        <v>4.0955911744024762</v>
      </c>
      <c r="EE414" s="228">
        <v>249.21389516983297</v>
      </c>
      <c r="EF414" s="228"/>
      <c r="EG414" s="510">
        <v>914.9664660371933</v>
      </c>
      <c r="EH414" s="509">
        <v>0</v>
      </c>
      <c r="EI414" s="509">
        <v>0</v>
      </c>
      <c r="EJ414" s="509">
        <v>0</v>
      </c>
      <c r="EK414" s="509">
        <v>0</v>
      </c>
      <c r="EL414" s="509">
        <v>0</v>
      </c>
      <c r="EM414" s="228">
        <v>914.9664660371933</v>
      </c>
      <c r="EN414" s="509"/>
      <c r="EO414" s="228">
        <v>1648.5378878034721</v>
      </c>
      <c r="EP414" s="228"/>
      <c r="EQ414" s="510">
        <v>0.92344585726678174</v>
      </c>
      <c r="ER414" s="510">
        <v>3.0843760866255674</v>
      </c>
      <c r="ES414" s="509">
        <v>0</v>
      </c>
      <c r="ET414" s="370">
        <v>44.673142266604742</v>
      </c>
      <c r="EU414" s="509">
        <v>0</v>
      </c>
      <c r="EV414" s="370">
        <v>15.592852223578156</v>
      </c>
      <c r="EW414" s="509">
        <v>0</v>
      </c>
      <c r="EX414" s="370">
        <v>103.52525298464495</v>
      </c>
      <c r="EY414" s="370">
        <v>167.79906941872019</v>
      </c>
      <c r="EZ414" s="443"/>
      <c r="FA414" s="509">
        <f t="shared" si="121"/>
        <v>14730.353319231635</v>
      </c>
      <c r="FB414" s="509"/>
      <c r="FC414" s="509"/>
      <c r="FE414" s="514">
        <v>1985</v>
      </c>
      <c r="FF414" s="512">
        <v>4708</v>
      </c>
      <c r="FG414" s="512">
        <v>4655</v>
      </c>
      <c r="FH414" s="512">
        <v>151</v>
      </c>
      <c r="FI414" s="512">
        <v>0</v>
      </c>
      <c r="FJ414" s="512">
        <v>768</v>
      </c>
      <c r="FK414" s="512">
        <v>3</v>
      </c>
      <c r="FL414" s="512">
        <v>14865</v>
      </c>
      <c r="FM414" s="512">
        <v>6837</v>
      </c>
    </row>
    <row r="415" spans="1:169" ht="15.75" x14ac:dyDescent="0.25">
      <c r="A415" s="500">
        <v>1986</v>
      </c>
      <c r="B415" s="123">
        <f t="shared" si="118"/>
        <v>5438.5921628573515</v>
      </c>
      <c r="C415" s="501">
        <f t="shared" si="119"/>
        <v>14963.117034581752</v>
      </c>
      <c r="D415" s="502">
        <f t="shared" si="120"/>
        <v>6884</v>
      </c>
      <c r="E415" s="502">
        <f t="shared" si="122"/>
        <v>27285.709197439104</v>
      </c>
      <c r="F415" s="123">
        <v>23953</v>
      </c>
      <c r="G415" s="503">
        <f t="shared" si="123"/>
        <v>-0.12214119755230313</v>
      </c>
      <c r="H415" s="123">
        <v>20763</v>
      </c>
      <c r="I415" s="504">
        <f t="shared" si="124"/>
        <v>0.15363868419785187</v>
      </c>
      <c r="V415" s="500">
        <v>1986</v>
      </c>
      <c r="W415" s="505">
        <v>1171.3395352048283</v>
      </c>
      <c r="X415" s="506">
        <v>0</v>
      </c>
      <c r="Y415" s="505">
        <v>180.16310152078296</v>
      </c>
      <c r="Z415" s="505">
        <v>7.4710732537725333</v>
      </c>
      <c r="AA415" s="506">
        <v>0</v>
      </c>
      <c r="AB415" s="505">
        <v>1358.9737099793838</v>
      </c>
      <c r="AC415" s="505"/>
      <c r="AD415" s="505">
        <v>220.11842630913458</v>
      </c>
      <c r="AE415" s="505">
        <v>497.53476565507447</v>
      </c>
      <c r="AF415" s="505">
        <v>410.48192189774329</v>
      </c>
      <c r="AG415" s="505">
        <v>226.90222432353869</v>
      </c>
      <c r="AH415" s="505">
        <v>1355.0373381854911</v>
      </c>
      <c r="AI415" s="505"/>
      <c r="AJ415" s="505">
        <v>468.76999880476279</v>
      </c>
      <c r="AK415" s="505">
        <v>71.746890401845931</v>
      </c>
      <c r="AL415" s="505">
        <v>75.268015092711522</v>
      </c>
      <c r="AM415" s="505">
        <v>195.4074958005229</v>
      </c>
      <c r="AN415" s="505">
        <v>811.1924000998431</v>
      </c>
      <c r="AO415" s="505"/>
      <c r="AP415" s="505">
        <v>471.51983801738066</v>
      </c>
      <c r="AQ415" s="506">
        <v>0</v>
      </c>
      <c r="AR415" s="505">
        <v>179.6447426659133</v>
      </c>
      <c r="AS415" s="506">
        <v>0.78858128627672974</v>
      </c>
      <c r="AT415" s="505">
        <v>213.86570612384816</v>
      </c>
      <c r="AU415" s="505">
        <v>865.81886809341881</v>
      </c>
      <c r="AV415" s="505"/>
      <c r="AW415" s="505">
        <v>38.263654979726077</v>
      </c>
      <c r="AX415" s="506">
        <v>0</v>
      </c>
      <c r="AY415" s="505">
        <v>29.171276479809944</v>
      </c>
      <c r="AZ415" s="505">
        <v>1.5840511465980027</v>
      </c>
      <c r="BA415" s="506">
        <v>0</v>
      </c>
      <c r="BB415" s="505">
        <v>69.018982606134017</v>
      </c>
      <c r="BC415" s="505"/>
      <c r="BD415" s="505">
        <v>379.9089274786466</v>
      </c>
      <c r="BE415" s="505">
        <v>273.37370153385797</v>
      </c>
      <c r="BF415" s="505">
        <v>49.027576012705119</v>
      </c>
      <c r="BG415" s="505">
        <v>276.24065886787076</v>
      </c>
      <c r="BH415" s="505">
        <v>978.55086389308053</v>
      </c>
      <c r="BI415" s="505"/>
      <c r="BJ415" s="505">
        <v>5438.5921628573515</v>
      </c>
      <c r="BL415" s="508">
        <v>1986</v>
      </c>
      <c r="BM415" s="228">
        <v>32.215306432447669</v>
      </c>
      <c r="BN415" s="509">
        <v>0</v>
      </c>
      <c r="BO415" s="228">
        <v>32.215306432447669</v>
      </c>
      <c r="BP415" s="510"/>
      <c r="BQ415" s="228">
        <v>19.801031037701222</v>
      </c>
      <c r="BR415" s="509">
        <v>0</v>
      </c>
      <c r="BS415" s="509">
        <v>0</v>
      </c>
      <c r="BT415" s="228">
        <v>19.801031037701222</v>
      </c>
      <c r="BU415" s="510"/>
      <c r="BV415" s="509">
        <v>0.26023249875214854</v>
      </c>
      <c r="BW415" s="228">
        <v>8.0691316743220867</v>
      </c>
      <c r="BX415" s="228">
        <v>4.9807049153015619</v>
      </c>
      <c r="BY415" s="509">
        <v>0</v>
      </c>
      <c r="BZ415" s="509">
        <v>0</v>
      </c>
      <c r="CA415" s="228">
        <v>75.272774363087137</v>
      </c>
      <c r="CB415" s="228">
        <v>88.582843451462935</v>
      </c>
      <c r="CC415" s="510"/>
      <c r="CD415" s="228">
        <v>27.497703161477716</v>
      </c>
      <c r="CE415" s="228">
        <v>101.27064941221116</v>
      </c>
      <c r="CF415" s="228">
        <v>28.509950634242024</v>
      </c>
      <c r="CG415" s="228">
        <v>1108.1004032655717</v>
      </c>
      <c r="CH415" s="228">
        <v>220.46282042933467</v>
      </c>
      <c r="CI415" s="228">
        <v>311.26932291198591</v>
      </c>
      <c r="CJ415" s="228">
        <v>26.327068891685062</v>
      </c>
      <c r="CK415" s="228">
        <v>151.55692230638371</v>
      </c>
      <c r="CL415" s="228">
        <v>1974.9948410128918</v>
      </c>
      <c r="CM415" s="510"/>
      <c r="CN415" s="228">
        <v>192.75908425493498</v>
      </c>
      <c r="CO415" s="228">
        <v>30.658813452125031</v>
      </c>
      <c r="CP415" s="228">
        <v>111.16330573204942</v>
      </c>
      <c r="CQ415" s="228">
        <v>71.168125559762018</v>
      </c>
      <c r="CR415" s="228">
        <v>17.230657851894236</v>
      </c>
      <c r="CS415" s="228">
        <v>422.97998685076567</v>
      </c>
      <c r="CT415" s="228"/>
      <c r="CU415" s="228">
        <v>40.213606076814614</v>
      </c>
      <c r="CV415" s="228">
        <v>0.53193653025807541</v>
      </c>
      <c r="CW415" s="509">
        <v>8.2199570087895524E-3</v>
      </c>
      <c r="CX415" s="228">
        <v>16.679248482019712</v>
      </c>
      <c r="CY415" s="228">
        <v>0.89319222867438719</v>
      </c>
      <c r="CZ415" s="228">
        <v>10.891805065616206</v>
      </c>
      <c r="DA415" s="228">
        <v>2.1225874248151193</v>
      </c>
      <c r="DB415" s="228">
        <v>71.340595765206899</v>
      </c>
      <c r="DC415" s="228"/>
      <c r="DD415" s="510">
        <v>715.57932899451498</v>
      </c>
      <c r="DE415" s="510">
        <v>1729.5597079237161</v>
      </c>
      <c r="DF415" s="228">
        <v>3504.5545104889788</v>
      </c>
      <c r="DG415" s="228">
        <v>778.46801967774684</v>
      </c>
      <c r="DH415" s="509">
        <v>2727.9493468808691</v>
      </c>
      <c r="DI415" s="228">
        <v>41.564369415101645</v>
      </c>
      <c r="DJ415" s="228">
        <v>168.9104247360487</v>
      </c>
      <c r="DK415" s="509">
        <v>711.20477994387443</v>
      </c>
      <c r="DL415" s="509">
        <v>0</v>
      </c>
      <c r="DM415" s="509">
        <v>0</v>
      </c>
      <c r="DN415" s="228">
        <v>10377.790488060851</v>
      </c>
      <c r="DO415" s="228"/>
      <c r="DP415" s="228">
        <v>117.65803856058537</v>
      </c>
      <c r="DQ415" s="228"/>
      <c r="DR415" s="228">
        <v>31.097042328988913</v>
      </c>
      <c r="DS415" s="228">
        <v>464.46566248620047</v>
      </c>
      <c r="DT415" s="509">
        <v>495.56270481518936</v>
      </c>
      <c r="DU415" s="228"/>
      <c r="DV415" s="509">
        <v>0</v>
      </c>
      <c r="DW415" s="509">
        <v>0</v>
      </c>
      <c r="DX415" s="228">
        <v>24.786895217593518</v>
      </c>
      <c r="DY415" s="509">
        <v>24.786895217593518</v>
      </c>
      <c r="DZ415" s="509"/>
      <c r="EA415" s="509">
        <v>110.75208971159125</v>
      </c>
      <c r="EB415" s="509">
        <v>20.577277090263422</v>
      </c>
      <c r="EC415" s="509">
        <v>117.13715459907972</v>
      </c>
      <c r="ED415" s="228">
        <v>4.1515353019214682</v>
      </c>
      <c r="EE415" s="228">
        <v>252.61805670285588</v>
      </c>
      <c r="EF415" s="228"/>
      <c r="EG415" s="510">
        <v>914.9664660371933</v>
      </c>
      <c r="EH415" s="509">
        <v>0</v>
      </c>
      <c r="EI415" s="509">
        <v>0</v>
      </c>
      <c r="EJ415" s="509">
        <v>0</v>
      </c>
      <c r="EK415" s="509">
        <v>0</v>
      </c>
      <c r="EL415" s="509">
        <v>0</v>
      </c>
      <c r="EM415" s="228">
        <v>914.9664660371933</v>
      </c>
      <c r="EN415" s="509"/>
      <c r="EO415" s="228">
        <v>1687.9341227728321</v>
      </c>
      <c r="EP415" s="228"/>
      <c r="EQ415" s="510">
        <v>1.1668646397262263</v>
      </c>
      <c r="ER415" s="510">
        <v>3.119889463980916</v>
      </c>
      <c r="ES415" s="509">
        <v>0</v>
      </c>
      <c r="ET415" s="370">
        <v>42.512932292397551</v>
      </c>
      <c r="EU415" s="509">
        <v>0</v>
      </c>
      <c r="EV415" s="370">
        <v>19.07728847465707</v>
      </c>
      <c r="EW415" s="509">
        <v>0</v>
      </c>
      <c r="EX415" s="370">
        <v>103.94280576624475</v>
      </c>
      <c r="EY415" s="370">
        <v>169.81978063700649</v>
      </c>
      <c r="EZ415" s="443"/>
      <c r="FA415" s="509">
        <f t="shared" si="121"/>
        <v>14963.117034581752</v>
      </c>
      <c r="FB415" s="509"/>
      <c r="FC415" s="509"/>
      <c r="FE415" s="514" t="s">
        <v>698</v>
      </c>
      <c r="FF415" s="512">
        <v>5242</v>
      </c>
      <c r="FG415" s="512">
        <v>4144</v>
      </c>
      <c r="FH415" s="512">
        <v>98</v>
      </c>
      <c r="FI415" s="512">
        <v>0</v>
      </c>
      <c r="FJ415" s="512">
        <v>778</v>
      </c>
      <c r="FK415" s="512">
        <v>3</v>
      </c>
      <c r="FL415" s="512">
        <v>13542</v>
      </c>
      <c r="FM415" s="512">
        <v>6884</v>
      </c>
    </row>
    <row r="416" spans="1:169" ht="15.75" x14ac:dyDescent="0.25">
      <c r="A416" s="500">
        <v>1987</v>
      </c>
      <c r="B416" s="123">
        <f t="shared" si="118"/>
        <v>5616.9961570492478</v>
      </c>
      <c r="C416" s="501">
        <f t="shared" si="119"/>
        <v>15339.210705027634</v>
      </c>
      <c r="D416" s="502">
        <f t="shared" si="120"/>
        <v>8005</v>
      </c>
      <c r="E416" s="502">
        <f t="shared" si="122"/>
        <v>28961.20686207688</v>
      </c>
      <c r="F416" s="123">
        <v>24645</v>
      </c>
      <c r="G416" s="503">
        <f t="shared" si="123"/>
        <v>-0.14903408143977304</v>
      </c>
      <c r="H416" s="123">
        <v>22252</v>
      </c>
      <c r="I416" s="504">
        <f t="shared" si="124"/>
        <v>0.10754089520043153</v>
      </c>
      <c r="V416" s="500">
        <v>1987</v>
      </c>
      <c r="W416" s="505">
        <v>1185.4197341463564</v>
      </c>
      <c r="X416" s="506">
        <v>8.4118620159478727E-2</v>
      </c>
      <c r="Y416" s="505">
        <v>182.20838549967004</v>
      </c>
      <c r="Z416" s="505">
        <v>9.360804941726542</v>
      </c>
      <c r="AA416" s="506">
        <v>0</v>
      </c>
      <c r="AB416" s="505">
        <v>1377.0730432079126</v>
      </c>
      <c r="AC416" s="505"/>
      <c r="AD416" s="505">
        <v>216.53798286050122</v>
      </c>
      <c r="AE416" s="505">
        <v>548.64788985616951</v>
      </c>
      <c r="AF416" s="505">
        <v>394.26526186568776</v>
      </c>
      <c r="AG416" s="505">
        <v>235.10628422301065</v>
      </c>
      <c r="AH416" s="505">
        <v>1394.557418805369</v>
      </c>
      <c r="AI416" s="505"/>
      <c r="AJ416" s="505">
        <v>471.76164709593974</v>
      </c>
      <c r="AK416" s="505">
        <v>95.313442174736082</v>
      </c>
      <c r="AL416" s="505">
        <v>85.942272380750822</v>
      </c>
      <c r="AM416" s="505">
        <v>217.69435313175882</v>
      </c>
      <c r="AN416" s="505">
        <v>870.71171478318547</v>
      </c>
      <c r="AO416" s="505"/>
      <c r="AP416" s="505">
        <v>485.20774297464175</v>
      </c>
      <c r="AQ416" s="506">
        <v>0</v>
      </c>
      <c r="AR416" s="505">
        <v>199.23325298248102</v>
      </c>
      <c r="AS416" s="506">
        <v>1.1784104271791165</v>
      </c>
      <c r="AT416" s="505">
        <v>223.52414966919227</v>
      </c>
      <c r="AU416" s="505">
        <v>909.14355605349419</v>
      </c>
      <c r="AV416" s="505"/>
      <c r="AW416" s="505">
        <v>43.901271584925503</v>
      </c>
      <c r="AX416" s="506">
        <v>0</v>
      </c>
      <c r="AY416" s="505">
        <v>33.418531229679147</v>
      </c>
      <c r="AZ416" s="505">
        <v>2.3425154805200603</v>
      </c>
      <c r="BA416" s="506">
        <v>0</v>
      </c>
      <c r="BB416" s="505">
        <v>79.66231829512472</v>
      </c>
      <c r="BC416" s="505"/>
      <c r="BD416" s="505">
        <v>368.98025407096452</v>
      </c>
      <c r="BE416" s="505">
        <v>269.57948112379472</v>
      </c>
      <c r="BF416" s="505">
        <v>64.406083992494473</v>
      </c>
      <c r="BG416" s="505">
        <v>282.88228671690899</v>
      </c>
      <c r="BH416" s="505">
        <v>985.84810590416271</v>
      </c>
      <c r="BI416" s="505"/>
      <c r="BJ416" s="505">
        <v>5616.9961570492478</v>
      </c>
      <c r="BL416" s="508">
        <v>1987</v>
      </c>
      <c r="BM416" s="228">
        <v>43.355217330887058</v>
      </c>
      <c r="BN416" s="509">
        <v>0</v>
      </c>
      <c r="BO416" s="228">
        <v>43.355217330887058</v>
      </c>
      <c r="BP416" s="510"/>
      <c r="BQ416" s="228">
        <v>26.643223714773018</v>
      </c>
      <c r="BR416" s="509">
        <v>0</v>
      </c>
      <c r="BS416" s="509">
        <v>0</v>
      </c>
      <c r="BT416" s="228">
        <v>26.643223714773018</v>
      </c>
      <c r="BU416" s="510"/>
      <c r="BV416" s="509">
        <v>0.37401827904356288</v>
      </c>
      <c r="BW416" s="228">
        <v>11.351209891318403</v>
      </c>
      <c r="BX416" s="228">
        <v>7.5331806530930736</v>
      </c>
      <c r="BY416" s="509">
        <v>0</v>
      </c>
      <c r="BZ416" s="509">
        <v>0</v>
      </c>
      <c r="CA416" s="228">
        <v>77.491781689610903</v>
      </c>
      <c r="CB416" s="228">
        <v>96.750190513065931</v>
      </c>
      <c r="CC416" s="510"/>
      <c r="CD416" s="228">
        <v>27.775457738866386</v>
      </c>
      <c r="CE416" s="228">
        <v>104.56851462218316</v>
      </c>
      <c r="CF416" s="228">
        <v>29.438374661928243</v>
      </c>
      <c r="CG416" s="228">
        <v>1120.4284158674709</v>
      </c>
      <c r="CH416" s="228">
        <v>226.66871737538003</v>
      </c>
      <c r="CI416" s="228">
        <v>320.03135858602309</v>
      </c>
      <c r="CJ416" s="228">
        <v>30.105110744888719</v>
      </c>
      <c r="CK416" s="228">
        <v>152.31851488078763</v>
      </c>
      <c r="CL416" s="228">
        <v>2011.3344644775282</v>
      </c>
      <c r="CM416" s="510"/>
      <c r="CN416" s="228">
        <v>203.41766807486249</v>
      </c>
      <c r="CO416" s="228">
        <v>35.038643945286097</v>
      </c>
      <c r="CP416" s="228">
        <v>127.04377797948511</v>
      </c>
      <c r="CQ416" s="228">
        <v>81.335000639728023</v>
      </c>
      <c r="CR416" s="228">
        <v>18.100321861110505</v>
      </c>
      <c r="CS416" s="228">
        <v>464.93541250047224</v>
      </c>
      <c r="CT416" s="228"/>
      <c r="CU416" s="228">
        <v>53.430871339213041</v>
      </c>
      <c r="CV416" s="228">
        <v>0.6046938921477355</v>
      </c>
      <c r="CW416" s="509">
        <v>9.5166260571470634E-3</v>
      </c>
      <c r="CX416" s="228">
        <v>22.45730355922127</v>
      </c>
      <c r="CY416" s="228">
        <v>1.1558913452795907</v>
      </c>
      <c r="CZ416" s="228">
        <v>12.314075696403048</v>
      </c>
      <c r="DA416" s="228">
        <v>2.3311516143816422</v>
      </c>
      <c r="DB416" s="228">
        <v>92.303504072703461</v>
      </c>
      <c r="DC416" s="228"/>
      <c r="DD416" s="510">
        <v>719.88091116479438</v>
      </c>
      <c r="DE416" s="510">
        <v>1740.1433251937501</v>
      </c>
      <c r="DF416" s="228">
        <v>3526.2505276871852</v>
      </c>
      <c r="DG416" s="228">
        <v>783.2718508678837</v>
      </c>
      <c r="DH416" s="509">
        <v>2744.7021388276517</v>
      </c>
      <c r="DI416" s="228">
        <v>41.818078437715442</v>
      </c>
      <c r="DJ416" s="228">
        <v>170.01772137701911</v>
      </c>
      <c r="DK416" s="509">
        <v>715.88344683624473</v>
      </c>
      <c r="DL416" s="509">
        <v>0</v>
      </c>
      <c r="DM416" s="509">
        <v>0</v>
      </c>
      <c r="DN416" s="228">
        <v>10441.96800039224</v>
      </c>
      <c r="DO416" s="228"/>
      <c r="DP416" s="228">
        <v>119.32863951377827</v>
      </c>
      <c r="DQ416" s="228"/>
      <c r="DR416" s="228">
        <v>36.279882717153733</v>
      </c>
      <c r="DS416" s="228">
        <v>470.48800031677922</v>
      </c>
      <c r="DT416" s="509">
        <v>506.76788303393295</v>
      </c>
      <c r="DU416" s="228"/>
      <c r="DV416" s="509">
        <v>0</v>
      </c>
      <c r="DW416" s="509">
        <v>0</v>
      </c>
      <c r="DX416" s="228">
        <v>68.852486715537552</v>
      </c>
      <c r="DY416" s="509">
        <v>68.852486715537552</v>
      </c>
      <c r="DZ416" s="228"/>
      <c r="EA416" s="228">
        <v>112.24453252592868</v>
      </c>
      <c r="EB416" s="509">
        <v>20.854566750548571</v>
      </c>
      <c r="EC416" s="509">
        <v>118.7156395299606</v>
      </c>
      <c r="ED416" s="228">
        <v>4.2074794294404594</v>
      </c>
      <c r="EE416" s="228">
        <v>256.02221823587831</v>
      </c>
      <c r="EF416" s="228"/>
      <c r="EG416" s="510">
        <v>914.9664660371933</v>
      </c>
      <c r="EH416" s="509">
        <v>0</v>
      </c>
      <c r="EI416" s="228">
        <v>6.9091275258035081</v>
      </c>
      <c r="EJ416" s="509">
        <v>117.20407351690525</v>
      </c>
      <c r="EK416" s="509">
        <v>0</v>
      </c>
      <c r="EL416" s="509">
        <v>0</v>
      </c>
      <c r="EM416" s="228">
        <v>1039.079667079902</v>
      </c>
      <c r="EN416" s="509"/>
      <c r="EO416" s="228">
        <v>1870.7222550652507</v>
      </c>
      <c r="EP416" s="228"/>
      <c r="EQ416" s="510">
        <v>1.410283422185671</v>
      </c>
      <c r="ER416" s="510">
        <v>3.1415042334924617</v>
      </c>
      <c r="ES416" s="509">
        <v>0</v>
      </c>
      <c r="ET416" s="370">
        <v>40.395926517674496</v>
      </c>
      <c r="EU416" s="509">
        <v>0</v>
      </c>
      <c r="EV416" s="370">
        <v>22.561724725735999</v>
      </c>
      <c r="EW416" s="509">
        <v>0</v>
      </c>
      <c r="EX416" s="370">
        <v>104.36035854784454</v>
      </c>
      <c r="EY416" s="370">
        <v>171.86979744693315</v>
      </c>
      <c r="EZ416" s="443"/>
      <c r="FA416" s="509">
        <f t="shared" si="121"/>
        <v>15339.210705027634</v>
      </c>
      <c r="FB416" s="509"/>
      <c r="FC416" s="509"/>
      <c r="FE416" s="514">
        <v>1987</v>
      </c>
      <c r="FF416" s="512">
        <v>4048</v>
      </c>
      <c r="FG416" s="512">
        <v>4660</v>
      </c>
      <c r="FH416" s="512">
        <v>80</v>
      </c>
      <c r="FI416" s="512">
        <v>0</v>
      </c>
      <c r="FJ416" s="512">
        <v>821</v>
      </c>
      <c r="FK416" s="512">
        <v>3</v>
      </c>
      <c r="FL416" s="512">
        <v>14137</v>
      </c>
      <c r="FM416" s="512">
        <v>8005</v>
      </c>
    </row>
    <row r="417" spans="1:169" ht="15.75" x14ac:dyDescent="0.25">
      <c r="A417" s="500">
        <v>1988</v>
      </c>
      <c r="B417" s="123">
        <f t="shared" si="118"/>
        <v>5776.2626120068526</v>
      </c>
      <c r="C417" s="501">
        <f t="shared" si="119"/>
        <v>15715.193662944557</v>
      </c>
      <c r="D417" s="502">
        <f t="shared" si="120"/>
        <v>8350</v>
      </c>
      <c r="E417" s="502">
        <f t="shared" si="122"/>
        <v>29841.456274951408</v>
      </c>
      <c r="F417" s="123">
        <v>25436</v>
      </c>
      <c r="G417" s="503">
        <f t="shared" si="123"/>
        <v>-0.14762872945477867</v>
      </c>
      <c r="H417" s="123">
        <v>22811</v>
      </c>
      <c r="I417" s="504">
        <f t="shared" si="124"/>
        <v>0.11507605979571256</v>
      </c>
      <c r="V417" s="500">
        <v>1988</v>
      </c>
      <c r="W417" s="505">
        <v>1197.6189376083626</v>
      </c>
      <c r="X417" s="505">
        <v>2.009517998312516</v>
      </c>
      <c r="Y417" s="505">
        <v>183.75666046660808</v>
      </c>
      <c r="Z417" s="505">
        <v>11.45192199734767</v>
      </c>
      <c r="AA417" s="506">
        <v>0</v>
      </c>
      <c r="AB417" s="505">
        <v>1394.8370380706308</v>
      </c>
      <c r="AC417" s="505"/>
      <c r="AD417" s="505">
        <v>211.89543297438649</v>
      </c>
      <c r="AE417" s="505">
        <v>591.18567368403842</v>
      </c>
      <c r="AF417" s="505">
        <v>381.01914612802307</v>
      </c>
      <c r="AG417" s="505">
        <v>238.41101078762395</v>
      </c>
      <c r="AH417" s="505">
        <v>1422.511263574072</v>
      </c>
      <c r="AI417" s="505"/>
      <c r="AJ417" s="505">
        <v>471.9608450900102</v>
      </c>
      <c r="AK417" s="505">
        <v>118.62087178909795</v>
      </c>
      <c r="AL417" s="505">
        <v>98.781735746452398</v>
      </c>
      <c r="AM417" s="505">
        <v>236.32541671751338</v>
      </c>
      <c r="AN417" s="505">
        <v>925.68886934307386</v>
      </c>
      <c r="AO417" s="505"/>
      <c r="AP417" s="505">
        <v>497.78277774008387</v>
      </c>
      <c r="AQ417" s="506">
        <v>0</v>
      </c>
      <c r="AR417" s="505">
        <v>216.53969522845239</v>
      </c>
      <c r="AS417" s="505">
        <v>1.6722084450649457</v>
      </c>
      <c r="AT417" s="505">
        <v>232.70294163860572</v>
      </c>
      <c r="AU417" s="505">
        <v>948.923860567867</v>
      </c>
      <c r="AV417" s="505"/>
      <c r="AW417" s="505">
        <v>49.70584760820531</v>
      </c>
      <c r="AX417" s="506">
        <v>0</v>
      </c>
      <c r="AY417" s="505">
        <v>37.780399605912088</v>
      </c>
      <c r="AZ417" s="505">
        <v>3.1696296613504837</v>
      </c>
      <c r="BA417" s="506">
        <v>0</v>
      </c>
      <c r="BB417" s="505">
        <v>90.655876875467882</v>
      </c>
      <c r="BC417" s="505"/>
      <c r="BD417" s="505">
        <v>359.93688838874453</v>
      </c>
      <c r="BE417" s="505">
        <v>266.10206708032672</v>
      </c>
      <c r="BF417" s="505">
        <v>78.388885676496997</v>
      </c>
      <c r="BG417" s="505">
        <v>289.21786243017317</v>
      </c>
      <c r="BH417" s="505">
        <v>993.64570357574144</v>
      </c>
      <c r="BI417" s="505"/>
      <c r="BJ417" s="505">
        <v>5776.2626120068526</v>
      </c>
      <c r="BL417" s="508">
        <v>1988</v>
      </c>
      <c r="BM417" s="228">
        <v>54.887734891929988</v>
      </c>
      <c r="BN417" s="509">
        <v>0</v>
      </c>
      <c r="BO417" s="228">
        <v>54.887734891929988</v>
      </c>
      <c r="BP417" s="510"/>
      <c r="BQ417" s="228">
        <v>33.715410046651634</v>
      </c>
      <c r="BR417" s="509">
        <v>0</v>
      </c>
      <c r="BS417" s="509">
        <v>0</v>
      </c>
      <c r="BT417" s="228">
        <v>33.715410046651634</v>
      </c>
      <c r="BU417" s="510"/>
      <c r="BV417" s="509">
        <v>0.49081975203013656</v>
      </c>
      <c r="BW417" s="228">
        <v>14.544479742369612</v>
      </c>
      <c r="BX417" s="228">
        <v>10.58843555209949</v>
      </c>
      <c r="BY417" s="509">
        <v>0</v>
      </c>
      <c r="BZ417" s="509">
        <v>0</v>
      </c>
      <c r="CA417" s="228">
        <v>79.339580831193899</v>
      </c>
      <c r="CB417" s="228">
        <v>104.96331587769315</v>
      </c>
      <c r="CC417" s="510"/>
      <c r="CD417" s="228">
        <v>28.056017918046852</v>
      </c>
      <c r="CE417" s="228">
        <v>107.79899753997219</v>
      </c>
      <c r="CF417" s="228">
        <v>30.347829213961681</v>
      </c>
      <c r="CG417" s="228">
        <v>1132.9647585126595</v>
      </c>
      <c r="CH417" s="228">
        <v>232.61770810487181</v>
      </c>
      <c r="CI417" s="228">
        <v>328.43066970682196</v>
      </c>
      <c r="CJ417" s="228">
        <v>33.814762221253126</v>
      </c>
      <c r="CK417" s="228">
        <v>153.08393455355542</v>
      </c>
      <c r="CL417" s="228">
        <v>2047.1146777711426</v>
      </c>
      <c r="CM417" s="510"/>
      <c r="CN417" s="228">
        <v>213.47329434312678</v>
      </c>
      <c r="CO417" s="228">
        <v>39.418474438446815</v>
      </c>
      <c r="CP417" s="228">
        <v>142.92425022692069</v>
      </c>
      <c r="CQ417" s="228">
        <v>91.501875719694027</v>
      </c>
      <c r="CR417" s="228">
        <v>18.91065098591509</v>
      </c>
      <c r="CS417" s="228">
        <v>506.22854571410346</v>
      </c>
      <c r="CT417" s="228"/>
      <c r="CU417" s="228">
        <v>68.374069822852519</v>
      </c>
      <c r="CV417" s="228">
        <v>0.67413351011998679</v>
      </c>
      <c r="CW417" s="509">
        <v>1.0759323448784172E-2</v>
      </c>
      <c r="CX417" s="228">
        <v>29.014307457786444</v>
      </c>
      <c r="CY417" s="228">
        <v>1.4343305478495174</v>
      </c>
      <c r="CZ417" s="228">
        <v>13.652052573321024</v>
      </c>
      <c r="DA417" s="228">
        <v>2.4965320958951653</v>
      </c>
      <c r="DB417" s="228">
        <v>115.65618533127345</v>
      </c>
      <c r="DC417" s="228"/>
      <c r="DD417" s="510">
        <v>724.00622940140204</v>
      </c>
      <c r="DE417" s="510">
        <v>1750.3720320852437</v>
      </c>
      <c r="DF417" s="228">
        <v>3547.3237257282472</v>
      </c>
      <c r="DG417" s="228">
        <v>787.93223918492447</v>
      </c>
      <c r="DH417" s="509">
        <v>2760.9244727949003</v>
      </c>
      <c r="DI417" s="228">
        <v>42.06315364793371</v>
      </c>
      <c r="DJ417" s="228">
        <v>171.10263237061045</v>
      </c>
      <c r="DK417" s="509">
        <v>720.47388963033848</v>
      </c>
      <c r="DL417" s="509">
        <v>0</v>
      </c>
      <c r="DM417" s="509">
        <v>0</v>
      </c>
      <c r="DN417" s="228">
        <v>10504.198374843601</v>
      </c>
      <c r="DO417" s="228"/>
      <c r="DP417" s="228">
        <v>121.02296096732081</v>
      </c>
      <c r="DQ417" s="228"/>
      <c r="DR417" s="228">
        <v>41.462723105318545</v>
      </c>
      <c r="DS417" s="228">
        <v>476.51033814735791</v>
      </c>
      <c r="DT417" s="509">
        <v>517.97306125267642</v>
      </c>
      <c r="DU417" s="228"/>
      <c r="DV417" s="509">
        <v>0</v>
      </c>
      <c r="DW417" s="509">
        <v>0</v>
      </c>
      <c r="DX417" s="228">
        <v>112.87292904186486</v>
      </c>
      <c r="DY417" s="509">
        <v>112.87292904186486</v>
      </c>
      <c r="DZ417" s="228"/>
      <c r="EA417" s="228">
        <v>113.73697534026607</v>
      </c>
      <c r="EB417" s="509">
        <v>21.131856410833677</v>
      </c>
      <c r="EC417" s="509">
        <v>120.29412446084152</v>
      </c>
      <c r="ED417" s="228">
        <v>4.2634235569594754</v>
      </c>
      <c r="EE417" s="228">
        <v>259.42637976890074</v>
      </c>
      <c r="EF417" s="228"/>
      <c r="EG417" s="510">
        <v>914.9664660371933</v>
      </c>
      <c r="EH417" s="509">
        <v>0</v>
      </c>
      <c r="EI417" s="228">
        <v>13.81825505160702</v>
      </c>
      <c r="EJ417" s="509">
        <v>234.40814703381051</v>
      </c>
      <c r="EK417" s="509">
        <v>0</v>
      </c>
      <c r="EL417" s="509">
        <v>0</v>
      </c>
      <c r="EM417" s="228">
        <v>1163.1928681226109</v>
      </c>
      <c r="EN417" s="509"/>
      <c r="EO417" s="228">
        <v>2053.4652381860528</v>
      </c>
      <c r="EP417" s="228"/>
      <c r="EQ417" s="510">
        <v>1.6537022046451157</v>
      </c>
      <c r="ER417" s="510">
        <v>3.184524060934022</v>
      </c>
      <c r="ES417" s="509">
        <v>0</v>
      </c>
      <c r="ET417" s="370">
        <v>38.278920742951449</v>
      </c>
      <c r="EU417" s="509">
        <v>0</v>
      </c>
      <c r="EV417" s="370">
        <v>26.04616097681491</v>
      </c>
      <c r="EW417" s="509">
        <v>0</v>
      </c>
      <c r="EX417" s="370">
        <v>104.77791132944435</v>
      </c>
      <c r="EY417" s="370">
        <v>173.94121931478986</v>
      </c>
      <c r="EZ417" s="443"/>
      <c r="FA417" s="509">
        <f t="shared" si="121"/>
        <v>15715.193662944557</v>
      </c>
      <c r="FB417" s="509"/>
      <c r="FC417" s="509"/>
      <c r="FE417" s="514">
        <v>1988</v>
      </c>
      <c r="FF417" s="512">
        <v>4166</v>
      </c>
      <c r="FG417" s="512">
        <v>5041</v>
      </c>
      <c r="FH417" s="512">
        <v>55</v>
      </c>
      <c r="FI417" s="512">
        <v>0</v>
      </c>
      <c r="FJ417" s="512">
        <v>771</v>
      </c>
      <c r="FK417" s="512">
        <v>0</v>
      </c>
      <c r="FL417" s="512">
        <v>12883</v>
      </c>
      <c r="FM417" s="512">
        <v>8350</v>
      </c>
    </row>
    <row r="418" spans="1:169" ht="15.75" x14ac:dyDescent="0.25">
      <c r="A418" s="500">
        <v>1989</v>
      </c>
      <c r="B418" s="123">
        <f t="shared" si="118"/>
        <v>5923.429436453147</v>
      </c>
      <c r="C418" s="501">
        <f t="shared" si="119"/>
        <v>16088.958061278774</v>
      </c>
      <c r="D418" s="502">
        <f t="shared" si="120"/>
        <v>8550</v>
      </c>
      <c r="E418" s="502">
        <f t="shared" si="122"/>
        <v>30562.387497731921</v>
      </c>
      <c r="F418" s="123">
        <v>25827</v>
      </c>
      <c r="G418" s="503">
        <f t="shared" si="123"/>
        <v>-0.15494167456921815</v>
      </c>
      <c r="H418" s="123">
        <v>23254</v>
      </c>
      <c r="I418" s="504">
        <f t="shared" si="124"/>
        <v>0.11064763051518023</v>
      </c>
      <c r="V418" s="500">
        <v>1989</v>
      </c>
      <c r="W418" s="505">
        <v>1209.0733789057056</v>
      </c>
      <c r="X418" s="505">
        <v>4.1653142319946008</v>
      </c>
      <c r="Y418" s="505">
        <v>184.84219891022173</v>
      </c>
      <c r="Z418" s="505">
        <v>13.750385523727759</v>
      </c>
      <c r="AA418" s="506">
        <v>0</v>
      </c>
      <c r="AB418" s="505">
        <v>1411.8312775716497</v>
      </c>
      <c r="AC418" s="505"/>
      <c r="AD418" s="505">
        <v>207.43419684129364</v>
      </c>
      <c r="AE418" s="505">
        <v>625.11625303596486</v>
      </c>
      <c r="AF418" s="505">
        <v>369.25491673687372</v>
      </c>
      <c r="AG418" s="505">
        <v>238.15771158170045</v>
      </c>
      <c r="AH418" s="505">
        <v>1439.9630781958326</v>
      </c>
      <c r="AI418" s="505"/>
      <c r="AJ418" s="505">
        <v>469.72244087688637</v>
      </c>
      <c r="AK418" s="505">
        <v>140.10868897449353</v>
      </c>
      <c r="AL418" s="505">
        <v>113.62758096839282</v>
      </c>
      <c r="AM418" s="505">
        <v>251.05753149359481</v>
      </c>
      <c r="AN418" s="505">
        <v>974.51624231336768</v>
      </c>
      <c r="AO418" s="505"/>
      <c r="AP418" s="505">
        <v>509.58064942105625</v>
      </c>
      <c r="AQ418" s="505">
        <v>10.89770308263361</v>
      </c>
      <c r="AR418" s="505">
        <v>231.10666414914508</v>
      </c>
      <c r="AS418" s="505">
        <v>2.2463044235399745</v>
      </c>
      <c r="AT418" s="505">
        <v>241.37541986402582</v>
      </c>
      <c r="AU418" s="505">
        <v>995.20674094040078</v>
      </c>
      <c r="AV418" s="505"/>
      <c r="AW418" s="505">
        <v>55.535397671126333</v>
      </c>
      <c r="AX418" s="506">
        <v>0</v>
      </c>
      <c r="AY418" s="505">
        <v>42.255859977341579</v>
      </c>
      <c r="AZ418" s="505">
        <v>4.0414881986726456</v>
      </c>
      <c r="BA418" s="506">
        <v>0</v>
      </c>
      <c r="BB418" s="505">
        <v>101.83274584714056</v>
      </c>
      <c r="BC418" s="505"/>
      <c r="BD418" s="505">
        <v>352.00621400671906</v>
      </c>
      <c r="BE418" s="505">
        <v>262.76463693457094</v>
      </c>
      <c r="BF418" s="505">
        <v>89.918743175048135</v>
      </c>
      <c r="BG418" s="505">
        <v>295.3897574684176</v>
      </c>
      <c r="BH418" s="505">
        <v>1000.0793515847558</v>
      </c>
      <c r="BI418" s="505"/>
      <c r="BJ418" s="505">
        <v>5923.429436453147</v>
      </c>
      <c r="BL418" s="508">
        <v>1989</v>
      </c>
      <c r="BM418" s="228">
        <v>66.589381580017886</v>
      </c>
      <c r="BN418" s="509">
        <v>0</v>
      </c>
      <c r="BO418" s="228">
        <v>66.589381580017886</v>
      </c>
      <c r="BP418" s="510"/>
      <c r="BQ418" s="228">
        <v>40.993405133553232</v>
      </c>
      <c r="BR418" s="509">
        <v>0</v>
      </c>
      <c r="BS418" s="509">
        <v>0</v>
      </c>
      <c r="BT418" s="228">
        <v>40.993405133553232</v>
      </c>
      <c r="BU418" s="510"/>
      <c r="BV418" s="228">
        <v>0.60620395685303974</v>
      </c>
      <c r="BW418" s="228">
        <v>17.507237129507885</v>
      </c>
      <c r="BX418" s="228">
        <v>14.018156439572628</v>
      </c>
      <c r="BY418" s="509">
        <v>0</v>
      </c>
      <c r="BZ418" s="509">
        <v>0</v>
      </c>
      <c r="CA418" s="228">
        <v>80.795746975913886</v>
      </c>
      <c r="CB418" s="228">
        <v>112.92734450184746</v>
      </c>
      <c r="CC418" s="510"/>
      <c r="CD418" s="228">
        <v>28.339412038431156</v>
      </c>
      <c r="CE418" s="228">
        <v>110.95959386618533</v>
      </c>
      <c r="CF418" s="228">
        <v>31.237609279481742</v>
      </c>
      <c r="CG418" s="228">
        <v>1145.7129517529336</v>
      </c>
      <c r="CH418" s="228">
        <v>238.300260868523</v>
      </c>
      <c r="CI418" s="228">
        <v>336.45379844715302</v>
      </c>
      <c r="CJ418" s="228">
        <v>37.929480566688333</v>
      </c>
      <c r="CK418" s="228">
        <v>153.8532005563371</v>
      </c>
      <c r="CL418" s="228">
        <v>2082.7863073757335</v>
      </c>
      <c r="CM418" s="510"/>
      <c r="CN418" s="228">
        <v>222.92334008184667</v>
      </c>
      <c r="CO418" s="228">
        <v>43.798304931607532</v>
      </c>
      <c r="CP418" s="228">
        <v>158.8047224743564</v>
      </c>
      <c r="CQ418" s="228">
        <v>101.66875079966</v>
      </c>
      <c r="CR418" s="228">
        <v>19.662303362598674</v>
      </c>
      <c r="CS418" s="228">
        <v>546.85742165006923</v>
      </c>
      <c r="CT418" s="228"/>
      <c r="CU418" s="228">
        <v>83.397056144256666</v>
      </c>
      <c r="CV418" s="228">
        <v>0.73841979865926388</v>
      </c>
      <c r="CW418" s="509">
        <v>1.1928369858817171E-2</v>
      </c>
      <c r="CX418" s="228">
        <v>36.249581615296371</v>
      </c>
      <c r="CY418" s="228">
        <v>1.7114841253547335</v>
      </c>
      <c r="CZ418" s="228">
        <v>14.881934526700794</v>
      </c>
      <c r="DA418" s="228">
        <v>2.6187288693556874</v>
      </c>
      <c r="DB418" s="228">
        <v>139.60913344948233</v>
      </c>
      <c r="DC418" s="228"/>
      <c r="DD418" s="510">
        <v>727.95006826522751</v>
      </c>
      <c r="DE418" s="510">
        <v>1760.2315454226812</v>
      </c>
      <c r="DF418" s="228">
        <v>3567.744850213192</v>
      </c>
      <c r="DG418" s="228">
        <v>792.44332969615027</v>
      </c>
      <c r="DH418" s="509">
        <v>2776.5990614322859</v>
      </c>
      <c r="DI418" s="228">
        <v>42.2993790161403</v>
      </c>
      <c r="DJ418" s="228">
        <v>172.16598324832492</v>
      </c>
      <c r="DK418" s="509">
        <v>724.98085248529333</v>
      </c>
      <c r="DL418" s="509">
        <v>0</v>
      </c>
      <c r="DM418" s="509">
        <v>0</v>
      </c>
      <c r="DN418" s="228">
        <v>10564.415069779297</v>
      </c>
      <c r="DO418" s="228"/>
      <c r="DP418" s="228">
        <v>122.74133972344906</v>
      </c>
      <c r="DQ418" s="228"/>
      <c r="DR418" s="228">
        <v>46.645563493483372</v>
      </c>
      <c r="DS418" s="228">
        <v>482.53267597793683</v>
      </c>
      <c r="DT418" s="509">
        <v>529.17823947142017</v>
      </c>
      <c r="DU418" s="228"/>
      <c r="DV418" s="509">
        <v>0</v>
      </c>
      <c r="DW418" s="509">
        <v>0</v>
      </c>
      <c r="DX418" s="228">
        <v>156.76795700259004</v>
      </c>
      <c r="DY418" s="509">
        <v>156.76795700259004</v>
      </c>
      <c r="DZ418" s="228"/>
      <c r="EA418" s="228">
        <v>115.22941815460354</v>
      </c>
      <c r="EB418" s="509">
        <v>21.409146071118826</v>
      </c>
      <c r="EC418" s="509">
        <v>121.87260939172248</v>
      </c>
      <c r="ED418" s="228">
        <v>4.3193676844784674</v>
      </c>
      <c r="EE418" s="228">
        <v>262.83054130192329</v>
      </c>
      <c r="EF418" s="228"/>
      <c r="EG418" s="510">
        <v>914.9664660371933</v>
      </c>
      <c r="EH418" s="509">
        <v>0</v>
      </c>
      <c r="EI418" s="228">
        <v>20.72738257741053</v>
      </c>
      <c r="EJ418" s="509">
        <v>351.61222055071579</v>
      </c>
      <c r="EK418" s="509">
        <v>0</v>
      </c>
      <c r="EL418" s="509">
        <v>0</v>
      </c>
      <c r="EM418" s="228">
        <v>1287.3060691653195</v>
      </c>
      <c r="EN418" s="509"/>
      <c r="EO418" s="228">
        <v>2236.0828069412532</v>
      </c>
      <c r="EP418" s="228"/>
      <c r="EQ418" s="510">
        <v>1.8971209871045598</v>
      </c>
      <c r="ER418" s="510">
        <v>3.2139580492853721</v>
      </c>
      <c r="ES418" s="509">
        <v>0</v>
      </c>
      <c r="ET418" s="370">
        <v>36.118710768744251</v>
      </c>
      <c r="EU418" s="509">
        <v>0</v>
      </c>
      <c r="EV418" s="370">
        <v>29.530597227893828</v>
      </c>
      <c r="EW418" s="509">
        <v>0</v>
      </c>
      <c r="EX418" s="370">
        <v>105.19546411104417</v>
      </c>
      <c r="EY418" s="370">
        <v>175.9558511440722</v>
      </c>
      <c r="EZ418" s="443"/>
      <c r="FA418" s="509">
        <f t="shared" si="121"/>
        <v>16088.958061278774</v>
      </c>
      <c r="FB418" s="509"/>
      <c r="FC418" s="509"/>
      <c r="FE418" s="514">
        <v>1989</v>
      </c>
      <c r="FF418" s="512">
        <v>4489</v>
      </c>
      <c r="FG418" s="512">
        <v>4286</v>
      </c>
      <c r="FH418" s="512">
        <v>30</v>
      </c>
      <c r="FI418" s="512">
        <v>0</v>
      </c>
      <c r="FJ418" s="512">
        <v>613</v>
      </c>
      <c r="FK418" s="512">
        <v>0</v>
      </c>
      <c r="FL418" s="512">
        <v>12515</v>
      </c>
      <c r="FM418" s="512">
        <v>8550</v>
      </c>
    </row>
    <row r="419" spans="1:169" ht="15.75" x14ac:dyDescent="0.25">
      <c r="A419" s="500">
        <v>1990</v>
      </c>
      <c r="B419" s="123">
        <f t="shared" si="118"/>
        <v>6146.2388170078748</v>
      </c>
      <c r="C419" s="501">
        <f t="shared" si="119"/>
        <v>16506.562462993752</v>
      </c>
      <c r="D419" s="502">
        <f t="shared" si="120"/>
        <v>8655</v>
      </c>
      <c r="E419" s="502">
        <f t="shared" si="122"/>
        <v>31307.801280001626</v>
      </c>
      <c r="F419" s="123">
        <v>26248</v>
      </c>
      <c r="G419" s="503">
        <f t="shared" si="123"/>
        <v>-0.16161471176941633</v>
      </c>
      <c r="H419" s="123">
        <v>23601</v>
      </c>
      <c r="I419" s="504">
        <f t="shared" si="124"/>
        <v>0.11215626456506089</v>
      </c>
      <c r="V419" s="500">
        <v>1990</v>
      </c>
      <c r="W419" s="505">
        <v>1240.4137889195256</v>
      </c>
      <c r="X419" s="505">
        <v>6.6290412078939047</v>
      </c>
      <c r="Y419" s="505">
        <v>188.64093054251774</v>
      </c>
      <c r="Z419" s="505">
        <v>16.537286009291364</v>
      </c>
      <c r="AA419" s="506">
        <v>0</v>
      </c>
      <c r="AB419" s="505">
        <v>1452.2210466792285</v>
      </c>
      <c r="AC419" s="507"/>
      <c r="AD419" s="505">
        <v>207.57508231166796</v>
      </c>
      <c r="AE419" s="505">
        <v>663.617040402067</v>
      </c>
      <c r="AF419" s="505">
        <v>361.96391256316889</v>
      </c>
      <c r="AG419" s="505">
        <v>239.33564781036753</v>
      </c>
      <c r="AH419" s="505">
        <v>1472.4916830872714</v>
      </c>
      <c r="AI419" s="505"/>
      <c r="AJ419" s="505">
        <v>473.10938691266466</v>
      </c>
      <c r="AK419" s="505">
        <v>160.52695703304357</v>
      </c>
      <c r="AL419" s="505">
        <v>130.44759521186199</v>
      </c>
      <c r="AM419" s="505">
        <v>265.77787670100992</v>
      </c>
      <c r="AN419" s="505">
        <v>1029.86181585858</v>
      </c>
      <c r="AO419" s="507"/>
      <c r="AP419" s="505">
        <v>528.48487039350016</v>
      </c>
      <c r="AQ419" s="505">
        <v>22.192311415669437</v>
      </c>
      <c r="AR419" s="505">
        <v>246.84417865692367</v>
      </c>
      <c r="AS419" s="505">
        <v>2.9040853303694636</v>
      </c>
      <c r="AT419" s="505">
        <v>253.95799270348198</v>
      </c>
      <c r="AU419" s="505">
        <v>1054.3834384999448</v>
      </c>
      <c r="AV419" s="507"/>
      <c r="AW419" s="505">
        <v>62.561651389987446</v>
      </c>
      <c r="AX419" s="506">
        <v>0</v>
      </c>
      <c r="AY419" s="505">
        <v>47.530555758424342</v>
      </c>
      <c r="AZ419" s="505">
        <v>5.0297373504205671</v>
      </c>
      <c r="BA419" s="506">
        <v>0</v>
      </c>
      <c r="BB419" s="505">
        <v>115.12194449883235</v>
      </c>
      <c r="BC419" s="505"/>
      <c r="BD419" s="505">
        <v>350.44492278759213</v>
      </c>
      <c r="BE419" s="505">
        <v>263.79418569586335</v>
      </c>
      <c r="BF419" s="505">
        <v>101.311589829269</v>
      </c>
      <c r="BG419" s="505">
        <v>306.60819007129317</v>
      </c>
      <c r="BH419" s="505">
        <v>1022.1588883840176</v>
      </c>
      <c r="BI419" s="505"/>
      <c r="BJ419" s="505">
        <v>6146.2388170078748</v>
      </c>
      <c r="BL419" s="508">
        <v>1990</v>
      </c>
      <c r="BM419" s="228">
        <v>76.781287716745169</v>
      </c>
      <c r="BN419" s="228">
        <v>0.59141040737298234</v>
      </c>
      <c r="BO419" s="228">
        <v>77.372698124118145</v>
      </c>
      <c r="BP419" s="510"/>
      <c r="BQ419" s="228">
        <v>47.479103097359321</v>
      </c>
      <c r="BR419" s="509">
        <v>0</v>
      </c>
      <c r="BS419" s="509">
        <v>0</v>
      </c>
      <c r="BT419" s="228">
        <v>47.479103097359321</v>
      </c>
      <c r="BU419" s="510"/>
      <c r="BV419" s="228">
        <v>0.71864548018322327</v>
      </c>
      <c r="BW419" s="228">
        <v>20.173476282569347</v>
      </c>
      <c r="BX419" s="228">
        <v>17.697127894641209</v>
      </c>
      <c r="BY419" s="509">
        <v>0</v>
      </c>
      <c r="BZ419" s="509">
        <v>0</v>
      </c>
      <c r="CA419" s="228">
        <v>81.839703302830884</v>
      </c>
      <c r="CB419" s="228">
        <v>120.42895296022466</v>
      </c>
      <c r="CC419" s="510"/>
      <c r="CD419" s="228">
        <v>28.625668725688044</v>
      </c>
      <c r="CE419" s="228">
        <v>114.04779930142979</v>
      </c>
      <c r="CF419" s="228">
        <v>32.107009847627658</v>
      </c>
      <c r="CG419" s="228">
        <v>1158.6765756336019</v>
      </c>
      <c r="CH419" s="228">
        <v>243.7068439170485</v>
      </c>
      <c r="CI419" s="228">
        <v>344.08728697978728</v>
      </c>
      <c r="CJ419" s="228">
        <v>41.794754842183501</v>
      </c>
      <c r="CK419" s="228">
        <v>154.62633221742425</v>
      </c>
      <c r="CL419" s="228">
        <v>2117.6722714647913</v>
      </c>
      <c r="CM419" s="510"/>
      <c r="CN419" s="228">
        <v>234.90184869053908</v>
      </c>
      <c r="CO419" s="228">
        <v>48.705705915989874</v>
      </c>
      <c r="CP419" s="228">
        <v>176.59806978796036</v>
      </c>
      <c r="CQ419" s="228">
        <v>113.06027219607644</v>
      </c>
      <c r="CR419" s="228">
        <v>21.09016875191984</v>
      </c>
      <c r="CS419" s="228">
        <v>594.35606534248552</v>
      </c>
      <c r="CT419" s="228"/>
      <c r="CU419" s="228">
        <v>95.671511552899929</v>
      </c>
      <c r="CV419" s="228">
        <v>0.79553607666667014</v>
      </c>
      <c r="CW419" s="509">
        <v>1.3002969208900808E-2</v>
      </c>
      <c r="CX419" s="228">
        <v>44.050549503927826</v>
      </c>
      <c r="CY419" s="228">
        <v>1.9365875226473923</v>
      </c>
      <c r="CZ419" s="228">
        <v>15.981556041857969</v>
      </c>
      <c r="DA419" s="228">
        <v>2.7022435442318509</v>
      </c>
      <c r="DB419" s="228">
        <v>161.15098721144051</v>
      </c>
      <c r="DC419" s="228"/>
      <c r="DD419" s="510">
        <v>731.77213651316777</v>
      </c>
      <c r="DE419" s="510">
        <v>1769.8561272849979</v>
      </c>
      <c r="DF419" s="228">
        <v>3587.770555413244</v>
      </c>
      <c r="DG419" s="228">
        <v>796.86255251004934</v>
      </c>
      <c r="DH419" s="509">
        <v>2791.9293482589642</v>
      </c>
      <c r="DI419" s="228">
        <v>42.529908048331762</v>
      </c>
      <c r="DJ419" s="228">
        <v>173.21235375911027</v>
      </c>
      <c r="DK419" s="509">
        <v>729.4212967680171</v>
      </c>
      <c r="DL419" s="509">
        <v>0</v>
      </c>
      <c r="DM419" s="509">
        <v>0</v>
      </c>
      <c r="DN419" s="228">
        <v>10623.354278555884</v>
      </c>
      <c r="DO419" s="228"/>
      <c r="DP419" s="228">
        <v>124.48411736658123</v>
      </c>
      <c r="DQ419" s="228"/>
      <c r="DR419" s="228">
        <v>51.828403881648164</v>
      </c>
      <c r="DS419" s="228">
        <v>488.55501380851655</v>
      </c>
      <c r="DT419" s="509">
        <v>540.38341769016472</v>
      </c>
      <c r="DU419" s="228"/>
      <c r="DV419" s="509">
        <v>0</v>
      </c>
      <c r="DW419" s="509">
        <v>0</v>
      </c>
      <c r="DX419" s="228">
        <v>200.98456025973084</v>
      </c>
      <c r="DY419" s="228">
        <v>200.98456025973084</v>
      </c>
      <c r="DZ419" s="228"/>
      <c r="EA419" s="228">
        <v>116.72186096894093</v>
      </c>
      <c r="EB419" s="228">
        <v>21.686435731403932</v>
      </c>
      <c r="EC419" s="228">
        <v>123.45109432260334</v>
      </c>
      <c r="ED419" s="228">
        <v>4.3753118119974852</v>
      </c>
      <c r="EE419" s="228">
        <v>266.23470283494572</v>
      </c>
      <c r="EF419" s="228"/>
      <c r="EG419" s="510">
        <v>914.9664660371933</v>
      </c>
      <c r="EH419" s="228">
        <v>1.6731625107500396</v>
      </c>
      <c r="EI419" s="228">
        <v>27.636510103214039</v>
      </c>
      <c r="EJ419" s="509">
        <v>468.81629406762113</v>
      </c>
      <c r="EK419" s="228">
        <v>14.190224992851364</v>
      </c>
      <c r="EL419" s="509">
        <v>27.347387965101863</v>
      </c>
      <c r="EM419" s="228">
        <v>1454.6300456767319</v>
      </c>
      <c r="EN419" s="509"/>
      <c r="EO419" s="228">
        <v>2462.2327264615733</v>
      </c>
      <c r="EP419" s="228"/>
      <c r="EQ419" s="510">
        <v>2.1405397695640045</v>
      </c>
      <c r="ER419" s="510">
        <v>3.2609672740941802</v>
      </c>
      <c r="ES419" s="509">
        <v>0</v>
      </c>
      <c r="ET419" s="370">
        <v>34.001704994021203</v>
      </c>
      <c r="EU419" s="509">
        <v>0</v>
      </c>
      <c r="EV419" s="370">
        <v>33.01503347897274</v>
      </c>
      <c r="EW419" s="509">
        <v>0</v>
      </c>
      <c r="EX419" s="370">
        <v>105.61301689264396</v>
      </c>
      <c r="EY419" s="370">
        <v>178.03126240929606</v>
      </c>
      <c r="EZ419" s="443"/>
      <c r="FA419" s="509">
        <f t="shared" si="121"/>
        <v>16506.562462993752</v>
      </c>
      <c r="FB419" s="509"/>
      <c r="FC419" s="509"/>
      <c r="FE419" s="511">
        <v>1990</v>
      </c>
      <c r="FF419" s="512">
        <v>4172</v>
      </c>
      <c r="FG419" s="512">
        <v>3951</v>
      </c>
      <c r="FH419" s="512">
        <v>42</v>
      </c>
      <c r="FI419" s="512">
        <v>0</v>
      </c>
      <c r="FJ419" s="512">
        <v>602</v>
      </c>
      <c r="FK419" s="512">
        <v>0</v>
      </c>
      <c r="FL419" s="512">
        <v>12889</v>
      </c>
      <c r="FM419" s="512">
        <v>8655</v>
      </c>
    </row>
    <row r="420" spans="1:169" ht="15.75" x14ac:dyDescent="0.25">
      <c r="A420" s="500">
        <v>1991</v>
      </c>
      <c r="B420" s="123">
        <f t="shared" si="118"/>
        <v>6211.3229869203496</v>
      </c>
      <c r="C420" s="501">
        <f t="shared" si="119"/>
        <v>16911.253795649129</v>
      </c>
      <c r="D420" s="502">
        <f t="shared" si="120"/>
        <v>8563</v>
      </c>
      <c r="E420" s="502">
        <f t="shared" si="122"/>
        <v>31685.576782569478</v>
      </c>
      <c r="F420" s="123">
        <v>26844</v>
      </c>
      <c r="G420" s="503">
        <f t="shared" si="123"/>
        <v>-0.15280065172217017</v>
      </c>
      <c r="H420" s="123">
        <v>24170</v>
      </c>
      <c r="I420" s="504">
        <f t="shared" si="124"/>
        <v>0.11063301613570542</v>
      </c>
      <c r="V420" s="500">
        <v>1991</v>
      </c>
      <c r="W420" s="505">
        <v>1240.3678669536869</v>
      </c>
      <c r="X420" s="505">
        <v>9.111559619076127</v>
      </c>
      <c r="Y420" s="505">
        <v>187.35412844469195</v>
      </c>
      <c r="Z420" s="505">
        <v>19.154427268099987</v>
      </c>
      <c r="AA420" s="506">
        <v>0</v>
      </c>
      <c r="AB420" s="505">
        <v>1455.9879822855551</v>
      </c>
      <c r="AC420" s="505"/>
      <c r="AD420" s="505">
        <v>202.8524342203917</v>
      </c>
      <c r="AE420" s="505">
        <v>684.02542250091733</v>
      </c>
      <c r="AF420" s="505">
        <v>345.43366111537443</v>
      </c>
      <c r="AG420" s="505">
        <v>234.62494835016014</v>
      </c>
      <c r="AH420" s="505">
        <v>1466.9364661868435</v>
      </c>
      <c r="AI420" s="505"/>
      <c r="AJ420" s="505">
        <v>464.51065608434425</v>
      </c>
      <c r="AK420" s="505">
        <v>173.3493651319888</v>
      </c>
      <c r="AL420" s="505">
        <v>142.53733458610355</v>
      </c>
      <c r="AM420" s="505">
        <v>269.74156802562538</v>
      </c>
      <c r="AN420" s="505">
        <v>1050.1389238280619</v>
      </c>
      <c r="AO420" s="505"/>
      <c r="AP420" s="505">
        <v>535.39588303608195</v>
      </c>
      <c r="AQ420" s="505">
        <v>34.617951380792299</v>
      </c>
      <c r="AR420" s="505">
        <v>253.79073581565387</v>
      </c>
      <c r="AS420" s="505">
        <v>3.4886008743900985</v>
      </c>
      <c r="AT420" s="505">
        <v>263.63879935826259</v>
      </c>
      <c r="AU420" s="505">
        <v>1090.9319704651809</v>
      </c>
      <c r="AV420" s="507"/>
      <c r="AW420" s="505">
        <v>68.213237990140939</v>
      </c>
      <c r="AX420" s="505">
        <v>0.93411190741989558</v>
      </c>
      <c r="AY420" s="505">
        <v>51.745728169922849</v>
      </c>
      <c r="AZ420" s="505">
        <v>5.9103698981666462</v>
      </c>
      <c r="BA420" s="506">
        <v>0</v>
      </c>
      <c r="BB420" s="505">
        <v>126.80344796565034</v>
      </c>
      <c r="BC420" s="505"/>
      <c r="BD420" s="505">
        <v>341.58565360327526</v>
      </c>
      <c r="BE420" s="505">
        <v>258.58373266787254</v>
      </c>
      <c r="BF420" s="505">
        <v>109.61380782245834</v>
      </c>
      <c r="BG420" s="505">
        <v>310.7410020954523</v>
      </c>
      <c r="BH420" s="505">
        <v>1020.5241961890584</v>
      </c>
      <c r="BI420" s="505"/>
      <c r="BJ420" s="505">
        <v>6211.3229869203496</v>
      </c>
      <c r="BL420" s="508">
        <v>1991</v>
      </c>
      <c r="BM420" s="228">
        <v>86.006152564465197</v>
      </c>
      <c r="BN420" s="228">
        <v>1.3475879004063378</v>
      </c>
      <c r="BO420" s="228">
        <v>87.353740464871549</v>
      </c>
      <c r="BP420" s="510"/>
      <c r="BQ420" s="228">
        <v>53.45297859245423</v>
      </c>
      <c r="BR420" s="509">
        <v>0</v>
      </c>
      <c r="BS420" s="509">
        <v>0</v>
      </c>
      <c r="BT420" s="228">
        <v>53.45297859245423</v>
      </c>
      <c r="BU420" s="510"/>
      <c r="BV420" s="228">
        <v>0.82710829277552689</v>
      </c>
      <c r="BW420" s="228">
        <v>22.34334193530977</v>
      </c>
      <c r="BX420" s="228">
        <v>21.60264671084628</v>
      </c>
      <c r="BY420" s="509">
        <v>0</v>
      </c>
      <c r="BZ420" s="509">
        <v>0</v>
      </c>
      <c r="CA420" s="228">
        <v>82.450950914180424</v>
      </c>
      <c r="CB420" s="228">
        <v>127.22404785311198</v>
      </c>
      <c r="CC420" s="510"/>
      <c r="CD420" s="228">
        <v>28.914816894634392</v>
      </c>
      <c r="CE420" s="228">
        <v>117.06110954631296</v>
      </c>
      <c r="CF420" s="228">
        <v>32.955325907538587</v>
      </c>
      <c r="CG420" s="228">
        <v>1171.8592706988513</v>
      </c>
      <c r="CH420" s="228">
        <v>248.82792550116156</v>
      </c>
      <c r="CI420" s="228">
        <v>351.31767747749541</v>
      </c>
      <c r="CJ420" s="228">
        <v>45.283713912248878</v>
      </c>
      <c r="CK420" s="228">
        <v>155.40334896223544</v>
      </c>
      <c r="CL420" s="228">
        <v>2151.6231889004785</v>
      </c>
      <c r="CM420" s="510"/>
      <c r="CN420" s="228">
        <v>243.50038475960977</v>
      </c>
      <c r="CO420" s="228">
        <v>53.137298042251594</v>
      </c>
      <c r="CP420" s="228">
        <v>192.66622034377485</v>
      </c>
      <c r="CQ420" s="228">
        <v>123.34730125426026</v>
      </c>
      <c r="CR420" s="228">
        <v>21.862822779172099</v>
      </c>
      <c r="CS420" s="228">
        <v>634.51402717906853</v>
      </c>
      <c r="CT420" s="228"/>
      <c r="CU420" s="228">
        <v>106.40327399559038</v>
      </c>
      <c r="CV420" s="228">
        <v>0.84371641669426733</v>
      </c>
      <c r="CW420" s="509">
        <v>1.3963754560924758E-2</v>
      </c>
      <c r="CX420" s="228">
        <v>52.299037544154764</v>
      </c>
      <c r="CY420" s="228">
        <v>2.1201755941581024</v>
      </c>
      <c r="CZ420" s="228">
        <v>16.933668981971362</v>
      </c>
      <c r="DA420" s="228">
        <v>2.8060987117350535</v>
      </c>
      <c r="DB420" s="228">
        <v>181.41993499886487</v>
      </c>
      <c r="DC420" s="228"/>
      <c r="DD420" s="510">
        <v>735.47326869269523</v>
      </c>
      <c r="DE420" s="510">
        <v>1779.2496350268334</v>
      </c>
      <c r="DF420" s="228">
        <v>3607.4152875106365</v>
      </c>
      <c r="DG420" s="228">
        <v>801.19430873686213</v>
      </c>
      <c r="DH420" s="509">
        <v>2806.9362098113857</v>
      </c>
      <c r="DI420" s="228">
        <v>42.755125408318122</v>
      </c>
      <c r="DJ420" s="228">
        <v>174.24148845112342</v>
      </c>
      <c r="DK420" s="509">
        <v>733.79699000810956</v>
      </c>
      <c r="DL420" s="509">
        <v>0</v>
      </c>
      <c r="DM420" s="509">
        <v>0</v>
      </c>
      <c r="DN420" s="228">
        <v>10681.062313645964</v>
      </c>
      <c r="DO420" s="228"/>
      <c r="DP420" s="228">
        <v>126.22587144590032</v>
      </c>
      <c r="DQ420" s="228"/>
      <c r="DR420" s="228">
        <v>57.011244269812991</v>
      </c>
      <c r="DS420" s="228">
        <v>494.57735163909541</v>
      </c>
      <c r="DT420" s="509">
        <v>551.58859590890836</v>
      </c>
      <c r="DU420" s="228"/>
      <c r="DV420" s="509">
        <v>0</v>
      </c>
      <c r="DW420" s="509">
        <v>0</v>
      </c>
      <c r="DX420" s="228">
        <v>245.10312226796449</v>
      </c>
      <c r="DY420" s="228">
        <v>245.10312226796449</v>
      </c>
      <c r="DZ420" s="228"/>
      <c r="EA420" s="228">
        <v>118.21430378327832</v>
      </c>
      <c r="EB420" s="228">
        <v>21.963725391689074</v>
      </c>
      <c r="EC420" s="228">
        <v>125.02957925348429</v>
      </c>
      <c r="ED420" s="228">
        <v>4.4312559395164755</v>
      </c>
      <c r="EE420" s="228">
        <v>269.63886436796815</v>
      </c>
      <c r="EF420" s="228"/>
      <c r="EG420" s="510">
        <v>914.9664660371933</v>
      </c>
      <c r="EH420" s="228">
        <v>3.3463250215000793</v>
      </c>
      <c r="EI420" s="228">
        <v>34.545637629017548</v>
      </c>
      <c r="EJ420" s="509">
        <v>586.0203675845263</v>
      </c>
      <c r="EK420" s="228">
        <v>28.380449985702736</v>
      </c>
      <c r="EL420" s="509">
        <v>54.694775930203733</v>
      </c>
      <c r="EM420" s="228">
        <v>1621.9540221881437</v>
      </c>
      <c r="EN420" s="509"/>
      <c r="EO420" s="228">
        <v>2688.2846047329845</v>
      </c>
      <c r="EP420" s="228"/>
      <c r="EQ420" s="510">
        <v>2.3839585520234494</v>
      </c>
      <c r="ER420" s="510">
        <v>3.2943906598127759</v>
      </c>
      <c r="ES420" s="509">
        <v>0</v>
      </c>
      <c r="ET420" s="370">
        <v>31.884699219298156</v>
      </c>
      <c r="EU420" s="509">
        <v>0</v>
      </c>
      <c r="EV420" s="370">
        <v>36.499469730051665</v>
      </c>
      <c r="EW420" s="509">
        <v>0</v>
      </c>
      <c r="EX420" s="370">
        <v>106.03056967424381</v>
      </c>
      <c r="EY420" s="370">
        <v>180.09308783542986</v>
      </c>
      <c r="EZ420" s="443"/>
      <c r="FA420" s="509">
        <f t="shared" si="121"/>
        <v>16911.253795649129</v>
      </c>
      <c r="FB420" s="509"/>
      <c r="FC420" s="509"/>
      <c r="FE420" s="511">
        <v>1991</v>
      </c>
      <c r="FF420" s="512">
        <v>4270</v>
      </c>
      <c r="FG420" s="512">
        <v>3691</v>
      </c>
      <c r="FH420" s="512">
        <v>14</v>
      </c>
      <c r="FI420" s="512">
        <v>0</v>
      </c>
      <c r="FJ420" s="512">
        <v>570</v>
      </c>
      <c r="FK420" s="512">
        <v>0</v>
      </c>
      <c r="FL420" s="512">
        <v>12311</v>
      </c>
      <c r="FM420" s="512">
        <v>8563</v>
      </c>
    </row>
    <row r="421" spans="1:169" ht="15.75" x14ac:dyDescent="0.25">
      <c r="A421" s="500">
        <v>1992</v>
      </c>
      <c r="B421" s="123">
        <f t="shared" si="118"/>
        <v>6278.9409044414724</v>
      </c>
      <c r="C421" s="501">
        <f t="shared" si="119"/>
        <v>17299.404957022765</v>
      </c>
      <c r="D421" s="502">
        <f t="shared" si="120"/>
        <v>8194</v>
      </c>
      <c r="E421" s="502">
        <f t="shared" si="122"/>
        <v>31772.345861464237</v>
      </c>
      <c r="F421" s="123">
        <v>26911</v>
      </c>
      <c r="G421" s="503">
        <f t="shared" si="123"/>
        <v>-0.15300556914056584</v>
      </c>
      <c r="H421" s="123">
        <v>24206</v>
      </c>
      <c r="I421" s="504">
        <f t="shared" si="124"/>
        <v>0.11174915310253652</v>
      </c>
      <c r="V421" s="500">
        <v>1992</v>
      </c>
      <c r="W421" s="505">
        <v>1244.3616472227041</v>
      </c>
      <c r="X421" s="505">
        <v>11.72298732437565</v>
      </c>
      <c r="Y421" s="505">
        <v>186.44301117949857</v>
      </c>
      <c r="Z421" s="505">
        <v>22.03650118623499</v>
      </c>
      <c r="AA421" s="506">
        <v>0</v>
      </c>
      <c r="AB421" s="505">
        <v>1464.5641469128134</v>
      </c>
      <c r="AC421" s="505"/>
      <c r="AD421" s="505">
        <v>197.86062587624917</v>
      </c>
      <c r="AE421" s="505">
        <v>702.86683425978754</v>
      </c>
      <c r="AF421" s="505">
        <v>330.4525177206566</v>
      </c>
      <c r="AG421" s="505">
        <v>232.55568533347608</v>
      </c>
      <c r="AH421" s="505">
        <v>1463.7356631901696</v>
      </c>
      <c r="AI421" s="505"/>
      <c r="AJ421" s="505">
        <v>457.26573394822384</v>
      </c>
      <c r="AK421" s="505">
        <v>182.6376074940701</v>
      </c>
      <c r="AL421" s="505">
        <v>153.6479944971247</v>
      </c>
      <c r="AM421" s="505">
        <v>270.49885319196062</v>
      </c>
      <c r="AN421" s="505">
        <v>1064.0501891313791</v>
      </c>
      <c r="AO421" s="505"/>
      <c r="AP421" s="505">
        <v>543.14518543999407</v>
      </c>
      <c r="AQ421" s="505">
        <v>45.912622389661671</v>
      </c>
      <c r="AR421" s="505">
        <v>259.36939751947716</v>
      </c>
      <c r="AS421" s="505">
        <v>4.0357683682914338</v>
      </c>
      <c r="AT421" s="505">
        <v>276.35084645184747</v>
      </c>
      <c r="AU421" s="505">
        <v>1128.8138201692718</v>
      </c>
      <c r="AV421" s="507"/>
      <c r="AW421" s="505">
        <v>73.928713675477738</v>
      </c>
      <c r="AX421" s="505">
        <v>1.8521943371183267</v>
      </c>
      <c r="AY421" s="505">
        <v>55.996701638255182</v>
      </c>
      <c r="AZ421" s="505">
        <v>6.8165143829581378</v>
      </c>
      <c r="BA421" s="506">
        <v>0</v>
      </c>
      <c r="BB421" s="505">
        <v>138.59412403380938</v>
      </c>
      <c r="BC421" s="505"/>
      <c r="BD421" s="505">
        <v>333.42781528139233</v>
      </c>
      <c r="BE421" s="505">
        <v>253.14474427245489</v>
      </c>
      <c r="BF421" s="505">
        <v>117.84384871252324</v>
      </c>
      <c r="BG421" s="505">
        <v>314.76655273765954</v>
      </c>
      <c r="BH421" s="505">
        <v>1019.1829610040299</v>
      </c>
      <c r="BI421" s="505"/>
      <c r="BJ421" s="505">
        <v>6278.9409044414724</v>
      </c>
      <c r="BL421" s="508">
        <v>1992</v>
      </c>
      <c r="BM421" s="228">
        <v>93.942374780982732</v>
      </c>
      <c r="BN421" s="228">
        <v>2.2437687479346957</v>
      </c>
      <c r="BO421" s="228">
        <v>96.186143528917427</v>
      </c>
      <c r="BP421" s="510"/>
      <c r="BQ421" s="228">
        <v>58.709236742873372</v>
      </c>
      <c r="BR421" s="509">
        <v>0</v>
      </c>
      <c r="BS421" s="509">
        <v>0</v>
      </c>
      <c r="BT421" s="228">
        <v>58.709236742873372</v>
      </c>
      <c r="BU421" s="510"/>
      <c r="BV421" s="228">
        <v>0.9305634609995338</v>
      </c>
      <c r="BW421" s="228">
        <v>24.171985235273088</v>
      </c>
      <c r="BX421" s="228">
        <v>25.769644144483379</v>
      </c>
      <c r="BY421" s="509">
        <v>0</v>
      </c>
      <c r="BZ421" s="509">
        <v>0</v>
      </c>
      <c r="CA421" s="228">
        <v>82.609011741818748</v>
      </c>
      <c r="CB421" s="228">
        <v>133.48120458257475</v>
      </c>
      <c r="CC421" s="510"/>
      <c r="CD421" s="228">
        <v>29.206885752155952</v>
      </c>
      <c r="CE421" s="228">
        <v>119.99702030144148</v>
      </c>
      <c r="CF421" s="228">
        <v>33.781852448354371</v>
      </c>
      <c r="CG421" s="228">
        <v>1185.2647390141206</v>
      </c>
      <c r="CH421" s="228">
        <v>253.65397387157529</v>
      </c>
      <c r="CI421" s="228">
        <v>358.13151211304915</v>
      </c>
      <c r="CJ421" s="228">
        <v>49.059173621953555</v>
      </c>
      <c r="CK421" s="228">
        <v>156.18427031380443</v>
      </c>
      <c r="CL421" s="228">
        <v>2185.2794274364546</v>
      </c>
      <c r="CM421" s="510"/>
      <c r="CN421" s="228">
        <v>250.07652638980068</v>
      </c>
      <c r="CO421" s="228">
        <v>57.005484700529429</v>
      </c>
      <c r="CP421" s="228">
        <v>206.69156469685097</v>
      </c>
      <c r="CQ421" s="228">
        <v>132.32650047261203</v>
      </c>
      <c r="CR421" s="228">
        <v>22.087619442794843</v>
      </c>
      <c r="CS421" s="228">
        <v>668.18769570258803</v>
      </c>
      <c r="CT421" s="228"/>
      <c r="CU421" s="228">
        <v>112.52295190110227</v>
      </c>
      <c r="CV421" s="228">
        <v>0.88192090352304664</v>
      </c>
      <c r="CW421" s="509">
        <v>1.4795655495677427E-2</v>
      </c>
      <c r="CX421" s="228">
        <v>59.807076598567797</v>
      </c>
      <c r="CY421" s="228">
        <v>2.2626681708076366</v>
      </c>
      <c r="CZ421" s="228">
        <v>17.728810856434894</v>
      </c>
      <c r="DA421" s="228">
        <v>2.8968440531700708</v>
      </c>
      <c r="DB421" s="228">
        <v>196.11506813910137</v>
      </c>
      <c r="DC421" s="228"/>
      <c r="DD421" s="510">
        <v>739.08259034974731</v>
      </c>
      <c r="DE421" s="510">
        <v>1788.4768271770672</v>
      </c>
      <c r="DF421" s="228">
        <v>3626.798658771273</v>
      </c>
      <c r="DG421" s="228">
        <v>805.46443149551328</v>
      </c>
      <c r="DH421" s="509">
        <v>2821.7068812655421</v>
      </c>
      <c r="DI421" s="228">
        <v>42.97633111067956</v>
      </c>
      <c r="DJ421" s="228">
        <v>175.25571541743804</v>
      </c>
      <c r="DK421" s="509">
        <v>738.11448329648601</v>
      </c>
      <c r="DL421" s="509">
        <v>0</v>
      </c>
      <c r="DM421" s="509">
        <v>0</v>
      </c>
      <c r="DN421" s="228">
        <v>10737.875918883745</v>
      </c>
      <c r="DO421" s="228"/>
      <c r="DP421" s="228">
        <v>127.96541557361276</v>
      </c>
      <c r="DQ421" s="228"/>
      <c r="DR421" s="228">
        <v>62.194084657977811</v>
      </c>
      <c r="DS421" s="228">
        <v>500.59968946967416</v>
      </c>
      <c r="DT421" s="509">
        <v>562.793774127652</v>
      </c>
      <c r="DU421" s="228"/>
      <c r="DV421" s="509">
        <v>0</v>
      </c>
      <c r="DW421" s="509">
        <v>0</v>
      </c>
      <c r="DX421" s="228">
        <v>288.35661443289939</v>
      </c>
      <c r="DY421" s="228">
        <v>288.35661443289939</v>
      </c>
      <c r="DZ421" s="228"/>
      <c r="EA421" s="228">
        <v>119.70674659761653</v>
      </c>
      <c r="EB421" s="228">
        <v>22.24101505197418</v>
      </c>
      <c r="EC421" s="228">
        <v>126.6080641843656</v>
      </c>
      <c r="ED421" s="228">
        <v>4.4872000670354941</v>
      </c>
      <c r="EE421" s="228">
        <v>273.04302590099178</v>
      </c>
      <c r="EF421" s="228"/>
      <c r="EG421" s="510">
        <v>914.9664660371933</v>
      </c>
      <c r="EH421" s="228">
        <v>5.0194875322501193</v>
      </c>
      <c r="EI421" s="228">
        <v>41.454765154821047</v>
      </c>
      <c r="EJ421" s="509">
        <v>703.22444110143158</v>
      </c>
      <c r="EK421" s="228">
        <v>42.570674978554095</v>
      </c>
      <c r="EL421" s="509">
        <v>82.042163895305578</v>
      </c>
      <c r="EM421" s="228">
        <v>1789.2779986995556</v>
      </c>
      <c r="EN421" s="509"/>
      <c r="EO421" s="228">
        <v>2913.4714131610986</v>
      </c>
      <c r="EP421" s="228"/>
      <c r="EQ421" s="510">
        <v>2.6273773344828939</v>
      </c>
      <c r="ER421" s="510">
        <v>3.3495382552507684</v>
      </c>
      <c r="ES421" s="509">
        <v>0</v>
      </c>
      <c r="ET421" s="370">
        <v>29.724489245090965</v>
      </c>
      <c r="EU421" s="509">
        <v>0</v>
      </c>
      <c r="EV421" s="370">
        <v>39.98390598113059</v>
      </c>
      <c r="EW421" s="509">
        <v>0</v>
      </c>
      <c r="EX421" s="370">
        <v>106.44812245584356</v>
      </c>
      <c r="EY421" s="370">
        <v>182.13343327179876</v>
      </c>
      <c r="EZ421" s="443"/>
      <c r="FA421" s="509">
        <f t="shared" si="121"/>
        <v>17299.404957022765</v>
      </c>
      <c r="FB421" s="509"/>
      <c r="FC421" s="509"/>
      <c r="FE421" s="511">
        <v>1992</v>
      </c>
      <c r="FF421" s="512">
        <v>4375</v>
      </c>
      <c r="FG421" s="512">
        <v>3601</v>
      </c>
      <c r="FH421" s="512">
        <v>14</v>
      </c>
      <c r="FI421" s="512">
        <v>0</v>
      </c>
      <c r="FJ421" s="512">
        <v>534</v>
      </c>
      <c r="FK421" s="512">
        <v>0</v>
      </c>
      <c r="FL421" s="512">
        <v>11380</v>
      </c>
      <c r="FM421" s="512">
        <v>8194</v>
      </c>
    </row>
    <row r="422" spans="1:169" ht="15.75" x14ac:dyDescent="0.25">
      <c r="A422" s="500">
        <v>1993</v>
      </c>
      <c r="B422" s="123">
        <f t="shared" si="118"/>
        <v>6377.3608919087201</v>
      </c>
      <c r="C422" s="501">
        <f t="shared" si="119"/>
        <v>17684.545184941886</v>
      </c>
      <c r="D422" s="502">
        <f t="shared" si="120"/>
        <v>8328</v>
      </c>
      <c r="E422" s="502">
        <f t="shared" si="122"/>
        <v>32389.906076850606</v>
      </c>
      <c r="F422" s="123">
        <v>27200</v>
      </c>
      <c r="G422" s="503">
        <f t="shared" si="123"/>
        <v>-0.16023220519802261</v>
      </c>
      <c r="H422" s="123">
        <v>24607</v>
      </c>
      <c r="I422" s="504">
        <f t="shared" si="124"/>
        <v>0.10537651887674238</v>
      </c>
      <c r="V422" s="500">
        <v>1993</v>
      </c>
      <c r="W422" s="505">
        <v>1256.2524302723214</v>
      </c>
      <c r="X422" s="505">
        <v>14.494133846416156</v>
      </c>
      <c r="Y422" s="505">
        <v>186.4735944358863</v>
      </c>
      <c r="Z422" s="505">
        <v>25.29163436765397</v>
      </c>
      <c r="AA422" s="506">
        <v>0</v>
      </c>
      <c r="AB422" s="505">
        <v>1482.5117929222779</v>
      </c>
      <c r="AC422" s="505"/>
      <c r="AD422" s="505">
        <v>192.83800275435712</v>
      </c>
      <c r="AE422" s="505">
        <v>724.42638337922779</v>
      </c>
      <c r="AF422" s="505">
        <v>318.17505025426317</v>
      </c>
      <c r="AG422" s="505">
        <v>234.02068741121124</v>
      </c>
      <c r="AH422" s="505">
        <v>1469.4601237990591</v>
      </c>
      <c r="AI422" s="505"/>
      <c r="AJ422" s="505">
        <v>453.55034768709913</v>
      </c>
      <c r="AK422" s="505">
        <v>190.34871537968036</v>
      </c>
      <c r="AL422" s="505">
        <v>166.04004357238125</v>
      </c>
      <c r="AM422" s="505">
        <v>272.00952583945889</v>
      </c>
      <c r="AN422" s="505">
        <v>1081.9486324786194</v>
      </c>
      <c r="AO422" s="505"/>
      <c r="AP422" s="505">
        <v>554.16959756769529</v>
      </c>
      <c r="AQ422" s="505">
        <v>50.198308570863105</v>
      </c>
      <c r="AR422" s="505">
        <v>264.63263754398861</v>
      </c>
      <c r="AS422" s="505">
        <v>4.5329769814585283</v>
      </c>
      <c r="AT422" s="505">
        <v>293.13610095094316</v>
      </c>
      <c r="AU422" s="505">
        <v>1166.6696216149485</v>
      </c>
      <c r="AV422" s="507"/>
      <c r="AW422" s="505">
        <v>80.188573475843555</v>
      </c>
      <c r="AX422" s="505">
        <v>2.7704435527089921</v>
      </c>
      <c r="AY422" s="505">
        <v>60.646206055996352</v>
      </c>
      <c r="AZ422" s="505">
        <v>7.7705217265252333</v>
      </c>
      <c r="BA422" s="506">
        <v>0</v>
      </c>
      <c r="BB422" s="505">
        <v>151.37574481107413</v>
      </c>
      <c r="BC422" s="505"/>
      <c r="BD422" s="505">
        <v>327.92094833290736</v>
      </c>
      <c r="BE422" s="505">
        <v>250.21971615285761</v>
      </c>
      <c r="BF422" s="505">
        <v>126.68042124486692</v>
      </c>
      <c r="BG422" s="505">
        <v>320.57389055210911</v>
      </c>
      <c r="BH422" s="505">
        <v>1025.3949762827408</v>
      </c>
      <c r="BI422" s="505"/>
      <c r="BJ422" s="505">
        <v>6377.3608919087201</v>
      </c>
      <c r="BL422" s="508">
        <v>1993</v>
      </c>
      <c r="BM422" s="228">
        <v>101.94103861936247</v>
      </c>
      <c r="BN422" s="228">
        <v>3.3033420157947</v>
      </c>
      <c r="BO422" s="228">
        <v>105.24438063515717</v>
      </c>
      <c r="BP422" s="510"/>
      <c r="BQ422" s="228">
        <v>64.104132746883238</v>
      </c>
      <c r="BR422" s="509">
        <v>0</v>
      </c>
      <c r="BS422" s="509">
        <v>0</v>
      </c>
      <c r="BT422" s="228">
        <v>64.104132746883238</v>
      </c>
      <c r="BU422" s="510"/>
      <c r="BV422" s="228">
        <v>1.0279569062934824</v>
      </c>
      <c r="BW422" s="228">
        <v>25.65814517945509</v>
      </c>
      <c r="BX422" s="228">
        <v>30.242065529668018</v>
      </c>
      <c r="BY422" s="509">
        <v>0</v>
      </c>
      <c r="BZ422" s="509">
        <v>0</v>
      </c>
      <c r="CA422" s="228">
        <v>82.293365380207121</v>
      </c>
      <c r="CB422" s="228">
        <v>139.2215329956237</v>
      </c>
      <c r="CC422" s="510"/>
      <c r="CD422" s="228">
        <v>29.501904800157519</v>
      </c>
      <c r="CE422" s="228">
        <v>122.85302726742299</v>
      </c>
      <c r="CF422" s="228">
        <v>34.585884459213553</v>
      </c>
      <c r="CG422" s="228">
        <v>1198.8967452057377</v>
      </c>
      <c r="CH422" s="228">
        <v>258.17545727900443</v>
      </c>
      <c r="CI422" s="228">
        <v>364.5153330592189</v>
      </c>
      <c r="CJ422" s="228">
        <v>53.150961183525808</v>
      </c>
      <c r="CK422" s="228">
        <v>156.96911589327081</v>
      </c>
      <c r="CL422" s="228">
        <v>2218.6484291475517</v>
      </c>
      <c r="CM422" s="510"/>
      <c r="CN422" s="228">
        <v>255.54133941738937</v>
      </c>
      <c r="CO422" s="228">
        <v>61.128497860227533</v>
      </c>
      <c r="CP422" s="228">
        <v>221.64086379886879</v>
      </c>
      <c r="CQ422" s="228">
        <v>141.89722696834366</v>
      </c>
      <c r="CR422" s="228">
        <v>22.273343654839532</v>
      </c>
      <c r="CS422" s="228">
        <v>702.48127169966881</v>
      </c>
      <c r="CT422" s="228"/>
      <c r="CU422" s="228">
        <v>117.94876786201399</v>
      </c>
      <c r="CV422" s="228">
        <v>0.91014953715300839</v>
      </c>
      <c r="CW422" s="509">
        <v>1.5490404238981374E-2</v>
      </c>
      <c r="CX422" s="228">
        <v>66.661307730780891</v>
      </c>
      <c r="CY422" s="228">
        <v>2.3623211713319883</v>
      </c>
      <c r="CZ422" s="228">
        <v>18.543679859573803</v>
      </c>
      <c r="DA422" s="228">
        <v>2.9174510947294978</v>
      </c>
      <c r="DB422" s="228">
        <v>209.35916765982222</v>
      </c>
      <c r="DC422" s="228"/>
      <c r="DD422" s="510">
        <v>742.53524303942891</v>
      </c>
      <c r="DE422" s="510">
        <v>1797.4016884111431</v>
      </c>
      <c r="DF422" s="228">
        <v>3645.6771508906531</v>
      </c>
      <c r="DG422" s="228">
        <v>809.61860564435756</v>
      </c>
      <c r="DH422" s="509">
        <v>2836.0488821869108</v>
      </c>
      <c r="DI422" s="228">
        <v>43.190510318660372</v>
      </c>
      <c r="DJ422" s="228">
        <v>176.2462046735362</v>
      </c>
      <c r="DK422" s="509">
        <v>742.3411032980672</v>
      </c>
      <c r="DL422" s="509">
        <v>0</v>
      </c>
      <c r="DM422" s="509">
        <v>0</v>
      </c>
      <c r="DN422" s="228">
        <v>10793.059388462758</v>
      </c>
      <c r="DO422" s="228"/>
      <c r="DP422" s="228">
        <v>129.702822741918</v>
      </c>
      <c r="DQ422" s="228"/>
      <c r="DR422" s="228">
        <v>67.376925046142631</v>
      </c>
      <c r="DS422" s="228">
        <v>506.62202730025291</v>
      </c>
      <c r="DT422" s="509">
        <v>573.99895234639553</v>
      </c>
      <c r="DU422" s="228"/>
      <c r="DV422" s="509">
        <v>0</v>
      </c>
      <c r="DW422" s="509">
        <v>0</v>
      </c>
      <c r="DX422" s="228">
        <v>331.44438440563147</v>
      </c>
      <c r="DY422" s="228">
        <v>331.44438440563147</v>
      </c>
      <c r="DZ422" s="228"/>
      <c r="EA422" s="228">
        <v>121.19918941195397</v>
      </c>
      <c r="EB422" s="228">
        <v>22.518304712259336</v>
      </c>
      <c r="EC422" s="228">
        <v>128.18654911524661</v>
      </c>
      <c r="ED422" s="228">
        <v>4.5431441945544844</v>
      </c>
      <c r="EE422" s="228">
        <v>276.44718743401444</v>
      </c>
      <c r="EF422" s="228"/>
      <c r="EG422" s="510">
        <v>914.96646603719341</v>
      </c>
      <c r="EH422" s="228">
        <v>6.6926500430001585</v>
      </c>
      <c r="EI422" s="228">
        <v>48.363892680624566</v>
      </c>
      <c r="EJ422" s="509">
        <v>820.42851461833698</v>
      </c>
      <c r="EK422" s="228">
        <v>56.760899971405458</v>
      </c>
      <c r="EL422" s="509">
        <v>109.38955186040745</v>
      </c>
      <c r="EM422" s="228">
        <v>1956.601975210968</v>
      </c>
      <c r="EN422" s="509"/>
      <c r="EO422" s="228">
        <v>3138.4924993970094</v>
      </c>
      <c r="EP422" s="228"/>
      <c r="EQ422" s="510">
        <v>2.8707961169423384</v>
      </c>
      <c r="ER422" s="510">
        <v>3.3914255464237182</v>
      </c>
      <c r="ES422" s="509">
        <v>0</v>
      </c>
      <c r="ET422" s="370">
        <v>27.607483470367921</v>
      </c>
      <c r="EU422" s="509">
        <v>0</v>
      </c>
      <c r="EV422" s="370">
        <v>43.468342232209515</v>
      </c>
      <c r="EW422" s="509">
        <v>0</v>
      </c>
      <c r="EX422" s="370">
        <v>106.89351208955003</v>
      </c>
      <c r="EY422" s="370">
        <v>184.23155945549354</v>
      </c>
      <c r="EZ422" s="443"/>
      <c r="FA422" s="509">
        <f t="shared" si="121"/>
        <v>17684.545184941886</v>
      </c>
      <c r="FB422" s="509"/>
      <c r="FC422" s="509"/>
      <c r="FE422" s="511">
        <v>1993</v>
      </c>
      <c r="FF422" s="512">
        <v>3553</v>
      </c>
      <c r="FG422" s="512">
        <v>3613</v>
      </c>
      <c r="FH422" s="512">
        <v>7</v>
      </c>
      <c r="FI422" s="512">
        <v>0</v>
      </c>
      <c r="FJ422" s="512">
        <v>560</v>
      </c>
      <c r="FK422" s="512">
        <v>0</v>
      </c>
      <c r="FL422" s="512">
        <v>11521</v>
      </c>
      <c r="FM422" s="512">
        <v>8328</v>
      </c>
    </row>
    <row r="423" spans="1:169" ht="15.75" x14ac:dyDescent="0.25">
      <c r="A423" s="500">
        <v>1994</v>
      </c>
      <c r="B423" s="123">
        <f t="shared" si="118"/>
        <v>6438.9422417357218</v>
      </c>
      <c r="C423" s="501">
        <f t="shared" si="119"/>
        <v>18079.602426675792</v>
      </c>
      <c r="D423" s="502">
        <f t="shared" si="120"/>
        <v>8082</v>
      </c>
      <c r="E423" s="502">
        <f t="shared" si="122"/>
        <v>32600.544668411516</v>
      </c>
      <c r="F423" s="123">
        <v>26717</v>
      </c>
      <c r="G423" s="503">
        <f t="shared" si="123"/>
        <v>-0.18047381503145288</v>
      </c>
      <c r="H423" s="123">
        <v>24353</v>
      </c>
      <c r="I423" s="504">
        <f t="shared" si="124"/>
        <v>9.7072229294132173E-2</v>
      </c>
      <c r="V423" s="500">
        <v>1994</v>
      </c>
      <c r="W423" s="505">
        <v>1259.8385216082547</v>
      </c>
      <c r="X423" s="505">
        <v>17.214776524575807</v>
      </c>
      <c r="Y423" s="505">
        <v>185.06350170770182</v>
      </c>
      <c r="Z423" s="505">
        <v>28.617956974970689</v>
      </c>
      <c r="AA423" s="506">
        <v>0</v>
      </c>
      <c r="AB423" s="505">
        <v>1490.734756815503</v>
      </c>
      <c r="AC423" s="505"/>
      <c r="AD423" s="505">
        <v>187.0813571735178</v>
      </c>
      <c r="AE423" s="505">
        <v>740.09598667276839</v>
      </c>
      <c r="AF423" s="505">
        <v>304.3592477064492</v>
      </c>
      <c r="AG423" s="505">
        <v>235.63914691332306</v>
      </c>
      <c r="AH423" s="505">
        <v>1467.1757384660584</v>
      </c>
      <c r="AI423" s="505"/>
      <c r="AJ423" s="505">
        <v>447.19856892946245</v>
      </c>
      <c r="AK423" s="505">
        <v>194.20128539640297</v>
      </c>
      <c r="AL423" s="505">
        <v>177.53212368367048</v>
      </c>
      <c r="AM423" s="505">
        <v>271.35876436095697</v>
      </c>
      <c r="AN423" s="505">
        <v>1090.2907423704928</v>
      </c>
      <c r="AO423" s="505"/>
      <c r="AP423" s="505">
        <v>561.66933416903646</v>
      </c>
      <c r="AQ423" s="505">
        <v>57.125926246257315</v>
      </c>
      <c r="AR423" s="505">
        <v>266.36018604456882</v>
      </c>
      <c r="AS423" s="505">
        <v>4.8999315655850859</v>
      </c>
      <c r="AT423" s="505">
        <v>310.15777204635714</v>
      </c>
      <c r="AU423" s="505">
        <v>1200.2131500718049</v>
      </c>
      <c r="AV423" s="507"/>
      <c r="AW423" s="505">
        <v>86.599941960390908</v>
      </c>
      <c r="AX423" s="505">
        <v>3.6539051013011186</v>
      </c>
      <c r="AY423" s="505">
        <v>65.251920023087479</v>
      </c>
      <c r="AZ423" s="505">
        <v>8.7153372711071455</v>
      </c>
      <c r="BA423" s="506">
        <v>0</v>
      </c>
      <c r="BB423" s="505">
        <v>164.22110435588667</v>
      </c>
      <c r="BC423" s="505"/>
      <c r="BD423" s="505">
        <v>320.51367241407235</v>
      </c>
      <c r="BE423" s="505">
        <v>247.44050688899165</v>
      </c>
      <c r="BF423" s="505">
        <v>134.59601068041766</v>
      </c>
      <c r="BG423" s="505">
        <v>323.75655967249475</v>
      </c>
      <c r="BH423" s="505">
        <v>1026.3067496559763</v>
      </c>
      <c r="BI423" s="505"/>
      <c r="BJ423" s="505">
        <v>6438.9422417357218</v>
      </c>
      <c r="BL423" s="508">
        <v>1994</v>
      </c>
      <c r="BM423" s="228">
        <v>110.06660946226877</v>
      </c>
      <c r="BN423" s="228">
        <v>4.5459118992139045</v>
      </c>
      <c r="BO423" s="228">
        <v>114.61252136148266</v>
      </c>
      <c r="BP423" s="510"/>
      <c r="BQ423" s="228">
        <v>70.146805510572207</v>
      </c>
      <c r="BR423" s="509">
        <v>0</v>
      </c>
      <c r="BS423" s="509">
        <v>0</v>
      </c>
      <c r="BT423" s="228">
        <v>70.146805510572207</v>
      </c>
      <c r="BU423" s="510"/>
      <c r="BV423" s="228">
        <v>1.1220315142303567</v>
      </c>
      <c r="BW423" s="228">
        <v>26.803130426754908</v>
      </c>
      <c r="BX423" s="228">
        <v>35.062186002265186</v>
      </c>
      <c r="BY423" s="509">
        <v>0</v>
      </c>
      <c r="BZ423" s="509">
        <v>0</v>
      </c>
      <c r="CA423" s="228">
        <v>81.483502978743275</v>
      </c>
      <c r="CB423" s="228">
        <v>144.47085092199373</v>
      </c>
      <c r="CC423" s="510"/>
      <c r="CD423" s="228">
        <v>29.799903838542953</v>
      </c>
      <c r="CE423" s="228">
        <v>125.62662614486412</v>
      </c>
      <c r="CF423" s="228">
        <v>35.366716929256022</v>
      </c>
      <c r="CG423" s="228">
        <v>1212.7591175181335</v>
      </c>
      <c r="CH423" s="228">
        <v>262.38284397416345</v>
      </c>
      <c r="CI423" s="228">
        <v>370.45568248877612</v>
      </c>
      <c r="CJ423" s="228">
        <v>56.598108470977898</v>
      </c>
      <c r="CK423" s="228">
        <v>157.75790542037265</v>
      </c>
      <c r="CL423" s="228">
        <v>2250.7469047850864</v>
      </c>
      <c r="CM423" s="510"/>
      <c r="CN423" s="228">
        <v>261.51255927344295</v>
      </c>
      <c r="CO423" s="228">
        <v>64.936959557235028</v>
      </c>
      <c r="CP423" s="228">
        <v>235.44965625766167</v>
      </c>
      <c r="CQ423" s="228">
        <v>150.73778698105957</v>
      </c>
      <c r="CR423" s="228">
        <v>22.390707490811447</v>
      </c>
      <c r="CS423" s="228">
        <v>735.02766956021071</v>
      </c>
      <c r="CT423" s="228"/>
      <c r="CU423" s="228">
        <v>121.53487340322889</v>
      </c>
      <c r="CV423" s="228">
        <v>0.92944223280316129</v>
      </c>
      <c r="CW423" s="509">
        <v>1.6048000790836604E-2</v>
      </c>
      <c r="CX423" s="228">
        <v>77.26103568437712</v>
      </c>
      <c r="CY423" s="228">
        <v>2.5384277305495058</v>
      </c>
      <c r="CZ423" s="228">
        <v>19.387211963211005</v>
      </c>
      <c r="DA423" s="228">
        <v>3.0227296553518705</v>
      </c>
      <c r="DB423" s="228">
        <v>224.68976867031239</v>
      </c>
      <c r="DC423" s="228"/>
      <c r="DD423" s="510">
        <v>745.86954471384115</v>
      </c>
      <c r="DE423" s="510">
        <v>1806.1097906592188</v>
      </c>
      <c r="DF423" s="228">
        <v>3664.2209091742575</v>
      </c>
      <c r="DG423" s="228">
        <v>813.69719047164551</v>
      </c>
      <c r="DH423" s="509">
        <v>2850.1159263036579</v>
      </c>
      <c r="DI423" s="228">
        <v>43.400184099766108</v>
      </c>
      <c r="DJ423" s="228">
        <v>177.21696588735441</v>
      </c>
      <c r="DK423" s="509">
        <v>746.4971250952409</v>
      </c>
      <c r="DL423" s="509">
        <v>0</v>
      </c>
      <c r="DM423" s="509">
        <v>0</v>
      </c>
      <c r="DN423" s="228">
        <v>10847.127636404981</v>
      </c>
      <c r="DO423" s="228"/>
      <c r="DP423" s="228">
        <v>131.4391569917891</v>
      </c>
      <c r="DQ423" s="228"/>
      <c r="DR423" s="228">
        <v>72.559765434307465</v>
      </c>
      <c r="DS423" s="228">
        <v>516.59532760164143</v>
      </c>
      <c r="DT423" s="509">
        <v>589.15509303594888</v>
      </c>
      <c r="DU423" s="228"/>
      <c r="DV423" s="509">
        <v>0</v>
      </c>
      <c r="DW423" s="509">
        <v>0</v>
      </c>
      <c r="DX423" s="228">
        <v>376.6413459155612</v>
      </c>
      <c r="DY423" s="228">
        <v>376.6413459155612</v>
      </c>
      <c r="DZ423" s="228"/>
      <c r="EA423" s="228">
        <v>123.18911316440382</v>
      </c>
      <c r="EB423" s="228">
        <v>22.888024259306171</v>
      </c>
      <c r="EC423" s="228">
        <v>130.29119568975446</v>
      </c>
      <c r="ED423" s="228">
        <v>4.6177363645798231</v>
      </c>
      <c r="EE423" s="228">
        <v>280.98606947804427</v>
      </c>
      <c r="EF423" s="228"/>
      <c r="EG423" s="510">
        <v>914.9664660371933</v>
      </c>
      <c r="EH423" s="228">
        <v>8.3658125537501995</v>
      </c>
      <c r="EI423" s="228">
        <v>55.273020206428079</v>
      </c>
      <c r="EJ423" s="509">
        <v>937.63258813524203</v>
      </c>
      <c r="EK423" s="228">
        <v>70.951124964256834</v>
      </c>
      <c r="EL423" s="509">
        <v>136.73693982550932</v>
      </c>
      <c r="EM423" s="228">
        <v>2123.9259517223795</v>
      </c>
      <c r="EN423" s="509"/>
      <c r="EO423" s="228">
        <v>3370.7084601519337</v>
      </c>
      <c r="EP423" s="228"/>
      <c r="EQ423" s="510">
        <v>3.1142148994017833</v>
      </c>
      <c r="ER423" s="510">
        <v>3.4553756035342365</v>
      </c>
      <c r="ES423" s="509">
        <v>0</v>
      </c>
      <c r="ET423" s="370">
        <v>25.447273496160722</v>
      </c>
      <c r="EU423" s="509">
        <v>0</v>
      </c>
      <c r="EV423" s="370">
        <v>51.221212890860102</v>
      </c>
      <c r="EW423" s="509">
        <v>0</v>
      </c>
      <c r="EX423" s="370">
        <v>107.39457542746983</v>
      </c>
      <c r="EY423" s="370">
        <v>190.63265231742668</v>
      </c>
      <c r="EZ423" s="443"/>
      <c r="FA423" s="509">
        <f t="shared" si="121"/>
        <v>18079.602426675792</v>
      </c>
      <c r="FB423" s="509"/>
      <c r="FC423" s="509"/>
      <c r="FE423" s="511">
        <v>1994</v>
      </c>
      <c r="FF423" s="512">
        <v>3402</v>
      </c>
      <c r="FG423" s="512">
        <v>3818</v>
      </c>
      <c r="FH423" s="512">
        <v>194</v>
      </c>
      <c r="FI423" s="512">
        <v>0</v>
      </c>
      <c r="FJ423" s="512">
        <v>590</v>
      </c>
      <c r="FK423" s="512">
        <v>0</v>
      </c>
      <c r="FL423" s="512">
        <v>12885</v>
      </c>
      <c r="FM423" s="512">
        <v>8082</v>
      </c>
    </row>
    <row r="424" spans="1:169" ht="15.75" x14ac:dyDescent="0.25">
      <c r="A424" s="500">
        <v>1995</v>
      </c>
      <c r="B424" s="123">
        <f t="shared" si="118"/>
        <v>6496.0634833857021</v>
      </c>
      <c r="C424" s="501">
        <f t="shared" si="119"/>
        <v>18479.879292857397</v>
      </c>
      <c r="D424" s="502">
        <f t="shared" si="120"/>
        <v>8654.4453998280333</v>
      </c>
      <c r="E424" s="502">
        <f t="shared" si="122"/>
        <v>33630.388176071137</v>
      </c>
      <c r="F424" s="123">
        <v>27762</v>
      </c>
      <c r="G424" s="503">
        <f t="shared" si="123"/>
        <v>-0.1744965935375864</v>
      </c>
      <c r="H424" s="123">
        <v>25279.445399828033</v>
      </c>
      <c r="I424" s="504">
        <f t="shared" si="124"/>
        <v>9.8204472483753635E-2</v>
      </c>
      <c r="V424" s="500">
        <v>1995</v>
      </c>
      <c r="W424" s="505">
        <v>1264.7520465130494</v>
      </c>
      <c r="X424" s="505">
        <v>19.943025464759987</v>
      </c>
      <c r="Y424" s="505">
        <v>183.68281164158748</v>
      </c>
      <c r="Z424" s="505">
        <v>32.200434142786065</v>
      </c>
      <c r="AA424" s="506">
        <v>0</v>
      </c>
      <c r="AB424" s="505">
        <v>1500.5783177621829</v>
      </c>
      <c r="AC424" s="505"/>
      <c r="AD424" s="505">
        <v>181.82105469814951</v>
      </c>
      <c r="AE424" s="505">
        <v>756.33434896219035</v>
      </c>
      <c r="AF424" s="505">
        <v>290.14077880984621</v>
      </c>
      <c r="AG424" s="505">
        <v>237.214114550072</v>
      </c>
      <c r="AH424" s="505">
        <v>1465.5102970202581</v>
      </c>
      <c r="AI424" s="505"/>
      <c r="AJ424" s="505">
        <v>443.054419719029</v>
      </c>
      <c r="AK424" s="505">
        <v>194.82688635237602</v>
      </c>
      <c r="AL424" s="505">
        <v>186.58021777240435</v>
      </c>
      <c r="AM424" s="505">
        <v>269.12685192683028</v>
      </c>
      <c r="AN424" s="505">
        <v>1093.5883757706397</v>
      </c>
      <c r="AO424" s="505"/>
      <c r="AP424" s="505">
        <v>570.51624967792839</v>
      </c>
      <c r="AQ424" s="505">
        <v>65.171481397021722</v>
      </c>
      <c r="AR424" s="505">
        <v>266.71704814866661</v>
      </c>
      <c r="AS424" s="505">
        <v>5.1524781025455129</v>
      </c>
      <c r="AT424" s="505">
        <v>320.93816375807211</v>
      </c>
      <c r="AU424" s="505">
        <v>1228.4954210842343</v>
      </c>
      <c r="AV424" s="507"/>
      <c r="AW424" s="505">
        <v>93.826330654989874</v>
      </c>
      <c r="AX424" s="505">
        <v>4.5176078960892143</v>
      </c>
      <c r="AY424" s="505">
        <v>70.300279592315846</v>
      </c>
      <c r="AZ424" s="505">
        <v>9.6971283863297231</v>
      </c>
      <c r="BA424" s="506">
        <v>0</v>
      </c>
      <c r="BB424" s="505">
        <v>178.37142858591758</v>
      </c>
      <c r="BC424" s="505"/>
      <c r="BD424" s="505">
        <v>313.31083740213472</v>
      </c>
      <c r="BE424" s="505">
        <v>246.9235870063647</v>
      </c>
      <c r="BF424" s="505">
        <v>142.52853086401745</v>
      </c>
      <c r="BG424" s="505">
        <v>326.75668788995364</v>
      </c>
      <c r="BH424" s="505">
        <v>1029.5196431624704</v>
      </c>
      <c r="BI424" s="505"/>
      <c r="BJ424" s="505">
        <v>6496.0634833857021</v>
      </c>
      <c r="BL424" s="508">
        <v>1995</v>
      </c>
      <c r="BM424" s="228">
        <v>117.91276010463258</v>
      </c>
      <c r="BN424" s="228">
        <v>5.971813978365752</v>
      </c>
      <c r="BO424" s="228">
        <v>123.88457408299834</v>
      </c>
      <c r="BP424" s="510"/>
      <c r="BQ424" s="228">
        <v>76.631451505506107</v>
      </c>
      <c r="BR424" s="509">
        <v>0</v>
      </c>
      <c r="BS424" s="509">
        <v>0</v>
      </c>
      <c r="BT424" s="228">
        <v>76.631451505506107</v>
      </c>
      <c r="BU424" s="510"/>
      <c r="BV424" s="228">
        <v>1.2113713398287416</v>
      </c>
      <c r="BW424" s="228">
        <v>27.610703074993598</v>
      </c>
      <c r="BX424" s="228">
        <v>40.269723783068258</v>
      </c>
      <c r="BY424" s="509">
        <v>0</v>
      </c>
      <c r="BZ424" s="228">
        <v>0.5489606294295033</v>
      </c>
      <c r="CA424" s="228">
        <v>80.158987785783381</v>
      </c>
      <c r="CB424" s="228">
        <v>149.79974661310348</v>
      </c>
      <c r="CC424" s="510"/>
      <c r="CD424" s="228">
        <v>30.100912968225213</v>
      </c>
      <c r="CE424" s="228">
        <v>128.31531263437228</v>
      </c>
      <c r="CF424" s="228">
        <v>36.123644847620717</v>
      </c>
      <c r="CG424" s="228">
        <v>1226.8557488889185</v>
      </c>
      <c r="CH424" s="228">
        <v>266.26660220776324</v>
      </c>
      <c r="CI424" s="228">
        <v>375.93910257449176</v>
      </c>
      <c r="CJ424" s="228">
        <v>59.709805694544514</v>
      </c>
      <c r="CK424" s="228">
        <v>158.55065871394234</v>
      </c>
      <c r="CL424" s="228">
        <v>2281.8617885298781</v>
      </c>
      <c r="CM424" s="510"/>
      <c r="CN424" s="228">
        <v>269.91091776034114</v>
      </c>
      <c r="CO424" s="228">
        <v>69.864268862040831</v>
      </c>
      <c r="CP424" s="228">
        <v>237.43471528859109</v>
      </c>
      <c r="CQ424" s="228">
        <v>162.17552144602132</v>
      </c>
      <c r="CR424" s="228">
        <v>22.930446866481773</v>
      </c>
      <c r="CS424" s="228">
        <v>762.31587022347605</v>
      </c>
      <c r="CT424" s="228"/>
      <c r="CU424" s="228">
        <v>123.80287457617024</v>
      </c>
      <c r="CV424" s="228">
        <v>0.94156491792144337</v>
      </c>
      <c r="CW424" s="509">
        <v>1.6448922975688389E-2</v>
      </c>
      <c r="CX424" s="228">
        <v>88.316448464720651</v>
      </c>
      <c r="CY424" s="228">
        <v>2.987042204835527</v>
      </c>
      <c r="CZ424" s="228">
        <v>20.276084586300421</v>
      </c>
      <c r="DA424" s="228">
        <v>3.2416642483225506</v>
      </c>
      <c r="DB424" s="228">
        <v>239.58212792124655</v>
      </c>
      <c r="DC424" s="228"/>
      <c r="DD424" s="510">
        <v>749.0668342322864</v>
      </c>
      <c r="DE424" s="510">
        <v>1814.5551678170264</v>
      </c>
      <c r="DF424" s="228">
        <v>3682.3253272050993</v>
      </c>
      <c r="DG424" s="228">
        <v>817.6736259676544</v>
      </c>
      <c r="DH424" s="509">
        <v>2863.7995736949829</v>
      </c>
      <c r="DI424" s="228">
        <v>43.603501381349552</v>
      </c>
      <c r="DJ424" s="228">
        <v>178.16730984244469</v>
      </c>
      <c r="DK424" s="509">
        <v>750.57290962680133</v>
      </c>
      <c r="DL424" s="509">
        <v>0</v>
      </c>
      <c r="DM424" s="509">
        <v>0</v>
      </c>
      <c r="DN424" s="228">
        <v>10899.764249767644</v>
      </c>
      <c r="DO424" s="228"/>
      <c r="DP424" s="228">
        <v>132.94308784400016</v>
      </c>
      <c r="DQ424" s="228"/>
      <c r="DR424" s="228">
        <v>78.168432478191917</v>
      </c>
      <c r="DS424" s="228">
        <v>542.78357301077165</v>
      </c>
      <c r="DT424" s="509">
        <v>620.95200548896355</v>
      </c>
      <c r="DU424" s="228"/>
      <c r="DV424" s="509">
        <v>0</v>
      </c>
      <c r="DW424" s="509">
        <v>0</v>
      </c>
      <c r="DX424" s="228">
        <v>417.279715502329</v>
      </c>
      <c r="DY424" s="228">
        <v>417.279715502329</v>
      </c>
      <c r="DZ424" s="228"/>
      <c r="EA424" s="228">
        <v>131.9482424267004</v>
      </c>
      <c r="EB424" s="228">
        <v>24.51543400270954</v>
      </c>
      <c r="EC424" s="228">
        <v>139.55530511849571</v>
      </c>
      <c r="ED424" s="228">
        <v>4.9460717886894425</v>
      </c>
      <c r="EE424" s="228">
        <v>300.96505333659508</v>
      </c>
      <c r="EF424" s="228"/>
      <c r="EG424" s="510">
        <v>1002.4035536769494</v>
      </c>
      <c r="EH424" s="228">
        <v>12.451385402535488</v>
      </c>
      <c r="EI424" s="228">
        <v>63.971707808764037</v>
      </c>
      <c r="EJ424" s="509">
        <v>987.58514253841383</v>
      </c>
      <c r="EK424" s="228">
        <v>71.802279326812453</v>
      </c>
      <c r="EL424" s="509">
        <v>140.10685766366822</v>
      </c>
      <c r="EM424" s="228">
        <v>2278.3209264171433</v>
      </c>
      <c r="EN424" s="509"/>
      <c r="EO424" s="228">
        <v>3617.5177007450311</v>
      </c>
      <c r="EP424" s="228"/>
      <c r="EQ424" s="510">
        <v>3.3576336818612278</v>
      </c>
      <c r="ER424" s="510">
        <v>3.5591431642189875</v>
      </c>
      <c r="ES424" s="509">
        <v>0</v>
      </c>
      <c r="ET424" s="370">
        <v>23.287063521953531</v>
      </c>
      <c r="EU424" s="509">
        <v>0</v>
      </c>
      <c r="EV424" s="370">
        <v>59.054225583285515</v>
      </c>
      <c r="EW424" s="509">
        <v>0</v>
      </c>
      <c r="EX424" s="370">
        <v>106.32062967319511</v>
      </c>
      <c r="EY424" s="370">
        <v>195.57869562451435</v>
      </c>
      <c r="EZ424" s="443"/>
      <c r="FA424" s="509">
        <f t="shared" si="121"/>
        <v>18479.879292857397</v>
      </c>
      <c r="FB424" s="509"/>
      <c r="FC424" s="509"/>
      <c r="FE424" s="514">
        <v>1995</v>
      </c>
      <c r="FF424" s="512">
        <v>2840</v>
      </c>
      <c r="FG424" s="512">
        <v>3750</v>
      </c>
      <c r="FH424" s="512">
        <v>184</v>
      </c>
      <c r="FI424" s="512">
        <v>0</v>
      </c>
      <c r="FJ424" s="512">
        <v>576.49</v>
      </c>
      <c r="FK424" s="512">
        <v>0</v>
      </c>
      <c r="FL424" s="512">
        <v>12679.621668099731</v>
      </c>
      <c r="FM424" s="512">
        <v>8654.4453998280333</v>
      </c>
    </row>
    <row r="425" spans="1:169" ht="15.75" x14ac:dyDescent="0.25">
      <c r="A425" s="500">
        <v>1996</v>
      </c>
      <c r="B425" s="123">
        <f t="shared" si="118"/>
        <v>6553.633938250352</v>
      </c>
      <c r="C425" s="501">
        <f t="shared" si="119"/>
        <v>18889.388575785961</v>
      </c>
      <c r="D425" s="502">
        <f t="shared" si="120"/>
        <v>9004.0835399999996</v>
      </c>
      <c r="E425" s="502">
        <f t="shared" si="122"/>
        <v>34447.106054036311</v>
      </c>
      <c r="F425" s="123">
        <v>29036</v>
      </c>
      <c r="G425" s="503">
        <f t="shared" si="123"/>
        <v>-0.15708448905832739</v>
      </c>
      <c r="H425" s="123">
        <v>26452.520819999998</v>
      </c>
      <c r="I425" s="504">
        <f t="shared" si="124"/>
        <v>9.7664763127100818E-2</v>
      </c>
      <c r="V425" s="500">
        <v>1996</v>
      </c>
      <c r="W425" s="505">
        <v>1272.651814957366</v>
      </c>
      <c r="X425" s="505">
        <v>22.674407877433534</v>
      </c>
      <c r="Y425" s="505">
        <v>182.59845254612452</v>
      </c>
      <c r="Z425" s="505">
        <v>36.101665823886947</v>
      </c>
      <c r="AA425" s="506">
        <v>0</v>
      </c>
      <c r="AB425" s="505">
        <v>1514.0263412048112</v>
      </c>
      <c r="AC425" s="505"/>
      <c r="AD425" s="505">
        <v>177.27919649915526</v>
      </c>
      <c r="AE425" s="505">
        <v>771.69817418092725</v>
      </c>
      <c r="AF425" s="505">
        <v>277.87307481861149</v>
      </c>
      <c r="AG425" s="505">
        <v>239.13593809915199</v>
      </c>
      <c r="AH425" s="505">
        <v>1465.9863835978458</v>
      </c>
      <c r="AI425" s="505"/>
      <c r="AJ425" s="505">
        <v>437.71040135753367</v>
      </c>
      <c r="AK425" s="505">
        <v>195.33829725172527</v>
      </c>
      <c r="AL425" s="505">
        <v>194.85063722269356</v>
      </c>
      <c r="AM425" s="505">
        <v>266.8311685885717</v>
      </c>
      <c r="AN425" s="505">
        <v>1094.7305044205241</v>
      </c>
      <c r="AO425" s="505"/>
      <c r="AP425" s="505">
        <v>582.27984289642495</v>
      </c>
      <c r="AQ425" s="505">
        <v>78.364036278454435</v>
      </c>
      <c r="AR425" s="505">
        <v>256.43585507045765</v>
      </c>
      <c r="AS425" s="505">
        <v>5.2900282553380418</v>
      </c>
      <c r="AT425" s="505">
        <v>326.1745314959233</v>
      </c>
      <c r="AU425" s="505">
        <v>1248.5442939965983</v>
      </c>
      <c r="AV425" s="507"/>
      <c r="AW425" s="505">
        <v>102.05554603424044</v>
      </c>
      <c r="AX425" s="505">
        <v>5.3722345474193727</v>
      </c>
      <c r="AY425" s="505">
        <v>75.9203434790887</v>
      </c>
      <c r="AZ425" s="505">
        <v>10.726460601178871</v>
      </c>
      <c r="BA425" s="506">
        <v>0</v>
      </c>
      <c r="BB425" s="505">
        <v>194.16642554189005</v>
      </c>
      <c r="BC425" s="505"/>
      <c r="BD425" s="505">
        <v>307.18933563484859</v>
      </c>
      <c r="BE425" s="505">
        <v>248.50695252430592</v>
      </c>
      <c r="BF425" s="505">
        <v>150.26215298409622</v>
      </c>
      <c r="BG425" s="505">
        <v>330.22154834543261</v>
      </c>
      <c r="BH425" s="505">
        <v>1036.1799894886831</v>
      </c>
      <c r="BI425" s="505"/>
      <c r="BJ425" s="505">
        <v>6553.633938250352</v>
      </c>
      <c r="BL425" s="508">
        <v>1996</v>
      </c>
      <c r="BM425" s="228">
        <v>125.97600462317224</v>
      </c>
      <c r="BN425" s="228">
        <v>7.6232261874579805</v>
      </c>
      <c r="BO425" s="228">
        <v>133.59923081063019</v>
      </c>
      <c r="BP425" s="510"/>
      <c r="BQ425" s="228">
        <v>83.913311782612197</v>
      </c>
      <c r="BR425" s="509">
        <v>0</v>
      </c>
      <c r="BS425" s="509">
        <v>0</v>
      </c>
      <c r="BT425" s="228">
        <v>83.913311782612197</v>
      </c>
      <c r="BU425" s="510"/>
      <c r="BV425" s="228">
        <v>1.2943884278746023</v>
      </c>
      <c r="BW425" s="228">
        <v>28.08696268948707</v>
      </c>
      <c r="BX425" s="228">
        <v>45.901807356222072</v>
      </c>
      <c r="BY425" s="509">
        <v>0</v>
      </c>
      <c r="BZ425" s="228">
        <v>1.6375788029968752</v>
      </c>
      <c r="CA425" s="228">
        <v>78.299236925651073</v>
      </c>
      <c r="CB425" s="228">
        <v>155.21997420223167</v>
      </c>
      <c r="CC425" s="510"/>
      <c r="CD425" s="228">
        <v>30.404962594166872</v>
      </c>
      <c r="CE425" s="228">
        <v>130.91658243655507</v>
      </c>
      <c r="CF425" s="228">
        <v>36.855963203447196</v>
      </c>
      <c r="CG425" s="228">
        <v>1241.1905980421254</v>
      </c>
      <c r="CH425" s="228">
        <v>269.81720023051952</v>
      </c>
      <c r="CI425" s="228">
        <v>380.95213548913648</v>
      </c>
      <c r="CJ425" s="228">
        <v>62.425000963579095</v>
      </c>
      <c r="CK425" s="228">
        <v>159.34739569240435</v>
      </c>
      <c r="CL425" s="228">
        <v>2311.909838651934</v>
      </c>
      <c r="CM425" s="510"/>
      <c r="CN425" s="228">
        <v>277.60860205047612</v>
      </c>
      <c r="CO425" s="228">
        <v>75.108120461579603</v>
      </c>
      <c r="CP425" s="228">
        <v>240.56749935922164</v>
      </c>
      <c r="CQ425" s="228">
        <v>174.34804370085337</v>
      </c>
      <c r="CR425" s="228">
        <v>23.6766282411483</v>
      </c>
      <c r="CS425" s="228">
        <v>791.30889381327904</v>
      </c>
      <c r="CT425" s="228"/>
      <c r="CU425" s="228">
        <v>125.50522974422125</v>
      </c>
      <c r="CV425" s="228">
        <v>0.94853427360675113</v>
      </c>
      <c r="CW425" s="509">
        <v>1.7291912964594168E-2</v>
      </c>
      <c r="CX425" s="228">
        <v>100.77234675534974</v>
      </c>
      <c r="CY425" s="228">
        <v>3.7808471315369556</v>
      </c>
      <c r="CZ425" s="228">
        <v>21.408098632257364</v>
      </c>
      <c r="DA425" s="228">
        <v>3.3214085401024831</v>
      </c>
      <c r="DB425" s="228">
        <v>255.75375699003911</v>
      </c>
      <c r="DC425" s="228"/>
      <c r="DD425" s="510">
        <v>752.16874268107904</v>
      </c>
      <c r="DE425" s="510">
        <v>1822.8301330706622</v>
      </c>
      <c r="DF425" s="228">
        <v>3700.1726089961503</v>
      </c>
      <c r="DG425" s="228">
        <v>821.59106640536527</v>
      </c>
      <c r="DH425" s="509">
        <v>2877.2639558115079</v>
      </c>
      <c r="DI425" s="228">
        <v>43.803153469657261</v>
      </c>
      <c r="DJ425" s="228">
        <v>179.10182465405495</v>
      </c>
      <c r="DK425" s="509">
        <v>754.59113465087444</v>
      </c>
      <c r="DL425" s="509">
        <v>0</v>
      </c>
      <c r="DM425" s="509">
        <v>0</v>
      </c>
      <c r="DN425" s="228">
        <v>10951.522619739351</v>
      </c>
      <c r="DO425" s="228"/>
      <c r="DP425" s="228">
        <v>134.40351875979036</v>
      </c>
      <c r="DQ425" s="228"/>
      <c r="DR425" s="228">
        <v>84.131587670846571</v>
      </c>
      <c r="DS425" s="228">
        <v>568.56719539746393</v>
      </c>
      <c r="DT425" s="509">
        <v>652.69878306831049</v>
      </c>
      <c r="DU425" s="228"/>
      <c r="DV425" s="509">
        <v>0</v>
      </c>
      <c r="DW425" s="509">
        <v>0</v>
      </c>
      <c r="DX425" s="228">
        <v>458.93433703145973</v>
      </c>
      <c r="DY425" s="228">
        <v>458.93433703145973</v>
      </c>
      <c r="DZ425" s="228"/>
      <c r="EA425" s="228">
        <v>140.89953735682343</v>
      </c>
      <c r="EB425" s="228">
        <v>26.185974327851291</v>
      </c>
      <c r="EC425" s="228">
        <v>149.03219547814669</v>
      </c>
      <c r="ED425" s="228">
        <v>5.2819485223798841</v>
      </c>
      <c r="EE425" s="228">
        <v>321.39965568520125</v>
      </c>
      <c r="EF425" s="228"/>
      <c r="EG425" s="510">
        <v>1097.1174544872299</v>
      </c>
      <c r="EH425" s="228">
        <v>17.563501302889584</v>
      </c>
      <c r="EI425" s="228">
        <v>72.898701154687203</v>
      </c>
      <c r="EJ425" s="509">
        <v>1034.35942243247</v>
      </c>
      <c r="EK425" s="228">
        <v>72.647909085383091</v>
      </c>
      <c r="EL425" s="509">
        <v>143.51619504416732</v>
      </c>
      <c r="EM425" s="228">
        <v>2438.103183506827</v>
      </c>
      <c r="EN425" s="509"/>
      <c r="EO425" s="228">
        <v>3871.1359592917984</v>
      </c>
      <c r="EP425" s="228"/>
      <c r="EQ425" s="510">
        <v>3.6010524643206723</v>
      </c>
      <c r="ER425" s="510">
        <v>3.6853396732468848</v>
      </c>
      <c r="ES425" s="509">
        <v>0</v>
      </c>
      <c r="ET425" s="370">
        <v>20.262769558063461</v>
      </c>
      <c r="EU425" s="509">
        <v>0</v>
      </c>
      <c r="EV425" s="370">
        <v>67.814886672199705</v>
      </c>
      <c r="EW425" s="509">
        <v>0</v>
      </c>
      <c r="EX425" s="370">
        <v>105.25742337646315</v>
      </c>
      <c r="EY425" s="370">
        <v>200.62147174429387</v>
      </c>
      <c r="EZ425" s="443"/>
      <c r="FA425" s="509">
        <f t="shared" si="121"/>
        <v>18889.388575785961</v>
      </c>
      <c r="FB425" s="509"/>
      <c r="FC425" s="509"/>
      <c r="FE425" s="511" t="s">
        <v>699</v>
      </c>
      <c r="FF425" s="512">
        <v>1959.4604401333877</v>
      </c>
      <c r="FG425" s="512">
        <v>855.29747778733156</v>
      </c>
      <c r="FH425" s="512">
        <v>232.80261775102701</v>
      </c>
      <c r="FI425" s="512">
        <v>308.06634000000003</v>
      </c>
      <c r="FJ425" s="512">
        <v>439.09985999999998</v>
      </c>
      <c r="FK425" s="512">
        <v>0</v>
      </c>
      <c r="FL425" s="512">
        <v>14080.851246775579</v>
      </c>
      <c r="FM425" s="512">
        <v>9004.0835399999996</v>
      </c>
    </row>
    <row r="426" spans="1:169" ht="15.75" x14ac:dyDescent="0.25">
      <c r="A426" s="500">
        <v>1997</v>
      </c>
      <c r="B426" s="123">
        <f t="shared" si="118"/>
        <v>6614.9806479851059</v>
      </c>
      <c r="C426" s="501">
        <f t="shared" si="119"/>
        <v>19293.244528891548</v>
      </c>
      <c r="D426" s="502">
        <f t="shared" si="120"/>
        <v>9188.6500429922617</v>
      </c>
      <c r="E426" s="502">
        <f t="shared" si="122"/>
        <v>35096.875219868918</v>
      </c>
      <c r="F426" s="123">
        <v>29203</v>
      </c>
      <c r="G426" s="503">
        <f t="shared" si="123"/>
        <v>-0.16793162305606901</v>
      </c>
      <c r="H426" s="123">
        <v>26758.641444539979</v>
      </c>
      <c r="I426" s="504">
        <f t="shared" si="124"/>
        <v>9.1348380317670674E-2</v>
      </c>
      <c r="V426" s="500">
        <v>1997</v>
      </c>
      <c r="W426" s="505">
        <v>1281.140714055952</v>
      </c>
      <c r="X426" s="505">
        <v>25.337006142827033</v>
      </c>
      <c r="Y426" s="505">
        <v>181.50296762408777</v>
      </c>
      <c r="Z426" s="505">
        <v>41.463003532107599</v>
      </c>
      <c r="AA426" s="506">
        <v>0</v>
      </c>
      <c r="AB426" s="505">
        <v>1529.4436913549744</v>
      </c>
      <c r="AC426" s="505"/>
      <c r="AD426" s="505">
        <v>172.92946289054569</v>
      </c>
      <c r="AE426" s="505">
        <v>783.46476896837532</v>
      </c>
      <c r="AF426" s="505">
        <v>268.9056860464072</v>
      </c>
      <c r="AG426" s="505">
        <v>240.38971377232997</v>
      </c>
      <c r="AH426" s="505">
        <v>1465.6896316776583</v>
      </c>
      <c r="AI426" s="505"/>
      <c r="AJ426" s="505">
        <v>430.79431813980131</v>
      </c>
      <c r="AK426" s="505">
        <v>194.69975943338508</v>
      </c>
      <c r="AL426" s="505">
        <v>201.6353494858345</v>
      </c>
      <c r="AM426" s="505">
        <v>264.37728900540105</v>
      </c>
      <c r="AN426" s="505">
        <v>1091.5067160644219</v>
      </c>
      <c r="AO426" s="505"/>
      <c r="AP426" s="505">
        <v>594.73286917104292</v>
      </c>
      <c r="AQ426" s="505">
        <v>94.665842261212589</v>
      </c>
      <c r="AR426" s="505">
        <v>255.31984968955413</v>
      </c>
      <c r="AS426" s="505">
        <v>5.2852905593211634</v>
      </c>
      <c r="AT426" s="505">
        <v>325.21273552750785</v>
      </c>
      <c r="AU426" s="505">
        <v>1275.2165872086387</v>
      </c>
      <c r="AV426" s="507"/>
      <c r="AW426" s="505">
        <v>110.94616458784793</v>
      </c>
      <c r="AX426" s="505">
        <v>6.201578851823923</v>
      </c>
      <c r="AY426" s="505">
        <v>81.857384572900287</v>
      </c>
      <c r="AZ426" s="505">
        <v>11.75677961947</v>
      </c>
      <c r="BA426" s="506">
        <v>0</v>
      </c>
      <c r="BB426" s="505">
        <v>210.94864660724028</v>
      </c>
      <c r="BC426" s="505"/>
      <c r="BD426" s="505">
        <v>301.33245329126902</v>
      </c>
      <c r="BE426" s="505">
        <v>250.50339754925878</v>
      </c>
      <c r="BF426" s="505">
        <v>157.14117736929504</v>
      </c>
      <c r="BG426" s="505">
        <v>333.19834686234969</v>
      </c>
      <c r="BH426" s="505">
        <v>1042.1753750721725</v>
      </c>
      <c r="BI426" s="505"/>
      <c r="BJ426" s="505">
        <v>6614.9806479851059</v>
      </c>
      <c r="BL426" s="508">
        <v>1997</v>
      </c>
      <c r="BM426" s="228">
        <v>133.67884926552418</v>
      </c>
      <c r="BN426" s="228">
        <v>9.4911701363904193</v>
      </c>
      <c r="BO426" s="228">
        <v>143.17001940191457</v>
      </c>
      <c r="BP426" s="510"/>
      <c r="BQ426" s="228">
        <v>91.595819132240365</v>
      </c>
      <c r="BR426" s="509">
        <v>0</v>
      </c>
      <c r="BS426" s="509">
        <v>0</v>
      </c>
      <c r="BT426" s="228">
        <v>91.595819132240365</v>
      </c>
      <c r="BU426" s="510"/>
      <c r="BV426" s="228">
        <v>1.3689344037689779</v>
      </c>
      <c r="BW426" s="228">
        <v>28.240230332483094</v>
      </c>
      <c r="BX426" s="228">
        <v>51.992974898772275</v>
      </c>
      <c r="BY426" s="509">
        <v>0</v>
      </c>
      <c r="BZ426" s="228">
        <v>3.2565343665331787</v>
      </c>
      <c r="CA426" s="228">
        <v>75.883800816078249</v>
      </c>
      <c r="CB426" s="228">
        <v>160.74247481763578</v>
      </c>
      <c r="CC426" s="510"/>
      <c r="CD426" s="228">
        <v>30.71208342845139</v>
      </c>
      <c r="CE426" s="228">
        <v>133.42793125201885</v>
      </c>
      <c r="CF426" s="228">
        <v>37.562966985874738</v>
      </c>
      <c r="CG426" s="228">
        <v>1255.7676905999313</v>
      </c>
      <c r="CH426" s="228">
        <v>273.02510629314696</v>
      </c>
      <c r="CI426" s="228">
        <v>385.48132340548108</v>
      </c>
      <c r="CJ426" s="228">
        <v>64.672415449636489</v>
      </c>
      <c r="CK426" s="228">
        <v>160.14813637427574</v>
      </c>
      <c r="CL426" s="228">
        <v>2340.7976537888162</v>
      </c>
      <c r="CM426" s="510"/>
      <c r="CN426" s="228">
        <v>282.31789124222297</v>
      </c>
      <c r="CO426" s="228">
        <v>80.893962003884781</v>
      </c>
      <c r="CP426" s="228">
        <v>245.13865013679819</v>
      </c>
      <c r="CQ426" s="228">
        <v>184.3710127620418</v>
      </c>
      <c r="CR426" s="228">
        <v>25.261235160068843</v>
      </c>
      <c r="CS426" s="228">
        <v>817.98275130501645</v>
      </c>
      <c r="CT426" s="228"/>
      <c r="CU426" s="228">
        <v>128.71466821330534</v>
      </c>
      <c r="CV426" s="228">
        <v>0.9521858853746501</v>
      </c>
      <c r="CW426" s="509">
        <v>4.3911332703596033E-2</v>
      </c>
      <c r="CX426" s="228">
        <v>113.75101276145482</v>
      </c>
      <c r="CY426" s="228">
        <v>4.7845332963116203</v>
      </c>
      <c r="CZ426" s="228">
        <v>22.627970692651601</v>
      </c>
      <c r="DA426" s="228">
        <v>3.3973910662925459</v>
      </c>
      <c r="DB426" s="228">
        <v>274.2716732480942</v>
      </c>
      <c r="DC426" s="228"/>
      <c r="DD426" s="510">
        <v>755.09669519214299</v>
      </c>
      <c r="DE426" s="510">
        <v>1830.7720579818247</v>
      </c>
      <c r="DF426" s="228">
        <v>3717.4806635189302</v>
      </c>
      <c r="DG426" s="228">
        <v>825.38823202891888</v>
      </c>
      <c r="DH426" s="509">
        <v>2890.2993204529462</v>
      </c>
      <c r="DI426" s="228">
        <v>43.995938836143758</v>
      </c>
      <c r="DJ426" s="228">
        <v>180.00946089321795</v>
      </c>
      <c r="DK426" s="228">
        <v>758.51461761669873</v>
      </c>
      <c r="DL426" s="509">
        <v>0</v>
      </c>
      <c r="DM426" s="509">
        <v>0</v>
      </c>
      <c r="DN426" s="228">
        <v>11001.556986520822</v>
      </c>
      <c r="DO426" s="228"/>
      <c r="DP426" s="228">
        <v>135.81950873037027</v>
      </c>
      <c r="DQ426" s="228"/>
      <c r="DR426" s="228">
        <v>89.00603082520945</v>
      </c>
      <c r="DS426" s="228">
        <v>596.73441301114633</v>
      </c>
      <c r="DT426" s="509">
        <v>685.74044383635578</v>
      </c>
      <c r="DU426" s="228"/>
      <c r="DV426" s="228">
        <v>0.62371181474207249</v>
      </c>
      <c r="DW426" s="509">
        <v>0</v>
      </c>
      <c r="DX426" s="228">
        <v>498.48665142917247</v>
      </c>
      <c r="DY426" s="228">
        <v>499.11036324391455</v>
      </c>
      <c r="DZ426" s="228"/>
      <c r="EA426" s="228">
        <v>150.37697548666844</v>
      </c>
      <c r="EB426" s="228">
        <v>27.686602295636931</v>
      </c>
      <c r="EC426" s="228">
        <v>158.72186676870763</v>
      </c>
      <c r="ED426" s="228">
        <v>5.6253665656511433</v>
      </c>
      <c r="EE426" s="228">
        <v>342.41081111666415</v>
      </c>
      <c r="EF426" s="228"/>
      <c r="EG426" s="510">
        <v>1167.1008934500594</v>
      </c>
      <c r="EH426" s="228">
        <v>23.456275258501758</v>
      </c>
      <c r="EI426" s="228">
        <v>82.054000244197596</v>
      </c>
      <c r="EJ426" s="509">
        <v>1101.2434999547017</v>
      </c>
      <c r="EK426" s="228">
        <v>73.488014239968692</v>
      </c>
      <c r="EL426" s="509">
        <v>146.96495196700656</v>
      </c>
      <c r="EM426" s="228">
        <v>2594.3076351144359</v>
      </c>
      <c r="EN426" s="509"/>
      <c r="EO426" s="228">
        <v>4121.5692533113706</v>
      </c>
      <c r="EP426" s="228"/>
      <c r="EQ426" s="510">
        <v>3.8444712467801168</v>
      </c>
      <c r="ER426" s="510">
        <v>3.8165840426358986</v>
      </c>
      <c r="ES426" s="509">
        <v>0</v>
      </c>
      <c r="ET426" s="370">
        <v>17.238475594173391</v>
      </c>
      <c r="EU426" s="509">
        <v>0</v>
      </c>
      <c r="EV426" s="370">
        <v>76.634008608981389</v>
      </c>
      <c r="EW426" s="509">
        <v>0</v>
      </c>
      <c r="EX426" s="370">
        <v>104.20484914269856</v>
      </c>
      <c r="EY426" s="370">
        <v>205.73838863526936</v>
      </c>
      <c r="EZ426" s="443"/>
      <c r="FA426" s="509">
        <f t="shared" si="121"/>
        <v>19293.244528891548</v>
      </c>
      <c r="FB426" s="509"/>
      <c r="FC426" s="509"/>
      <c r="FE426" s="511">
        <v>1997</v>
      </c>
      <c r="FF426" s="512">
        <v>1963.1071607044119</v>
      </c>
      <c r="FG426" s="512">
        <v>787.26870163370586</v>
      </c>
      <c r="FH426" s="512">
        <v>248.88711780744958</v>
      </c>
      <c r="FI426" s="512">
        <v>331.64230438521065</v>
      </c>
      <c r="FJ426" s="512">
        <v>457.17970765262248</v>
      </c>
      <c r="FK426" s="512">
        <v>0</v>
      </c>
      <c r="FL426" s="512">
        <v>14754.084264832331</v>
      </c>
      <c r="FM426" s="512">
        <v>9188.6500429922617</v>
      </c>
    </row>
    <row r="427" spans="1:169" ht="15.75" x14ac:dyDescent="0.25">
      <c r="A427" s="500">
        <v>1998</v>
      </c>
      <c r="B427" s="123">
        <f t="shared" si="118"/>
        <v>6683.8391566561859</v>
      </c>
      <c r="C427" s="501">
        <f t="shared" si="119"/>
        <v>19680.814267055757</v>
      </c>
      <c r="D427" s="502">
        <f t="shared" si="120"/>
        <v>9215.5631986242479</v>
      </c>
      <c r="E427" s="502">
        <f t="shared" si="122"/>
        <v>35580.216622336186</v>
      </c>
      <c r="F427" s="123">
        <v>29647</v>
      </c>
      <c r="G427" s="503">
        <f t="shared" si="123"/>
        <v>-0.1667560567523777</v>
      </c>
      <c r="H427" s="123">
        <v>27143.422184006879</v>
      </c>
      <c r="I427" s="504">
        <f t="shared" si="124"/>
        <v>9.2235157343875773E-2</v>
      </c>
      <c r="V427" s="500">
        <v>1998</v>
      </c>
      <c r="W427" s="505">
        <v>1290.5651816095651</v>
      </c>
      <c r="X427" s="505">
        <v>27.939062170591484</v>
      </c>
      <c r="Y427" s="505">
        <v>184.59002435247211</v>
      </c>
      <c r="Z427" s="505">
        <v>45.399229310347891</v>
      </c>
      <c r="AA427" s="506">
        <v>0</v>
      </c>
      <c r="AB427" s="505">
        <v>1548.4934974429766</v>
      </c>
      <c r="AC427" s="505"/>
      <c r="AD427" s="505">
        <v>168.76044519741728</v>
      </c>
      <c r="AE427" s="505">
        <v>792.52839380427986</v>
      </c>
      <c r="AF427" s="505">
        <v>257.50803196559275</v>
      </c>
      <c r="AG427" s="505">
        <v>241.9251747268323</v>
      </c>
      <c r="AH427" s="505">
        <v>1460.7220456941222</v>
      </c>
      <c r="AI427" s="505"/>
      <c r="AJ427" s="505">
        <v>422.71392910707783</v>
      </c>
      <c r="AK427" s="505">
        <v>195.78312401133346</v>
      </c>
      <c r="AL427" s="505">
        <v>207.37244969217062</v>
      </c>
      <c r="AM427" s="505">
        <v>263.35120488995528</v>
      </c>
      <c r="AN427" s="505">
        <v>1089.2207077005371</v>
      </c>
      <c r="AO427" s="505"/>
      <c r="AP427" s="505">
        <v>608.80656760866214</v>
      </c>
      <c r="AQ427" s="505">
        <v>112.4374456829764</v>
      </c>
      <c r="AR427" s="505">
        <v>263.07247502836043</v>
      </c>
      <c r="AS427" s="505">
        <v>5.1471568436995048</v>
      </c>
      <c r="AT427" s="505">
        <v>319.68056064199868</v>
      </c>
      <c r="AU427" s="505">
        <v>1309.1442058056971</v>
      </c>
      <c r="AV427" s="507"/>
      <c r="AW427" s="505">
        <v>119.95967896984294</v>
      </c>
      <c r="AX427" s="505">
        <v>7.0155367236446313</v>
      </c>
      <c r="AY427" s="505">
        <v>88.240844069001554</v>
      </c>
      <c r="AZ427" s="505">
        <v>12.767206473107388</v>
      </c>
      <c r="BA427" s="506">
        <v>0</v>
      </c>
      <c r="BB427" s="505">
        <v>228.29954891347103</v>
      </c>
      <c r="BC427" s="505"/>
      <c r="BD427" s="505">
        <v>296.11760193324426</v>
      </c>
      <c r="BE427" s="505">
        <v>252.37316085657693</v>
      </c>
      <c r="BF427" s="505">
        <v>163.47498423721683</v>
      </c>
      <c r="BG427" s="505">
        <v>335.99340407234462</v>
      </c>
      <c r="BH427" s="505">
        <v>1047.9591510993826</v>
      </c>
      <c r="BI427" s="505"/>
      <c r="BJ427" s="505">
        <v>6683.8391566561859</v>
      </c>
      <c r="BL427" s="508">
        <v>1998</v>
      </c>
      <c r="BM427" s="228">
        <v>140.26599322600549</v>
      </c>
      <c r="BN427" s="228">
        <v>11.531320910860952</v>
      </c>
      <c r="BO427" s="228">
        <v>151.79731413686645</v>
      </c>
      <c r="BP427" s="510"/>
      <c r="BQ427" s="228">
        <v>99.080050906755631</v>
      </c>
      <c r="BR427" s="509">
        <v>0</v>
      </c>
      <c r="BS427" s="509">
        <v>0</v>
      </c>
      <c r="BT427" s="228">
        <v>99.080050906755631</v>
      </c>
      <c r="BU427" s="510"/>
      <c r="BV427" s="228">
        <v>1.4320131473091859</v>
      </c>
      <c r="BW427" s="228">
        <v>28.080932592599186</v>
      </c>
      <c r="BX427" s="228">
        <v>58.575174276223223</v>
      </c>
      <c r="BY427" s="509">
        <v>0</v>
      </c>
      <c r="BZ427" s="228">
        <v>5.3958010321342318</v>
      </c>
      <c r="CA427" s="228">
        <v>72.892132948707101</v>
      </c>
      <c r="CB427" s="228">
        <v>166.37605399697296</v>
      </c>
      <c r="CC427" s="510"/>
      <c r="CD427" s="228">
        <v>31.022306493385233</v>
      </c>
      <c r="CE427" s="228">
        <v>135.84685478137089</v>
      </c>
      <c r="CF427" s="228">
        <v>38.243951184042245</v>
      </c>
      <c r="CG427" s="228">
        <v>1270.5911202131624</v>
      </c>
      <c r="CH427" s="228">
        <v>275.88078864635736</v>
      </c>
      <c r="CI427" s="228">
        <v>389.51320849629735</v>
      </c>
      <c r="CJ427" s="228">
        <v>66.384003020602037</v>
      </c>
      <c r="CK427" s="228">
        <v>160.95290087866906</v>
      </c>
      <c r="CL427" s="228">
        <v>2368.4351337138864</v>
      </c>
      <c r="CM427" s="510"/>
      <c r="CN427" s="228">
        <v>285.21505253501499</v>
      </c>
      <c r="CO427" s="228">
        <v>82.713553578090284</v>
      </c>
      <c r="CP427" s="228">
        <v>251.17171322690353</v>
      </c>
      <c r="CQ427" s="228">
        <v>184.16049617842094</v>
      </c>
      <c r="CR427" s="228">
        <v>27.711054668932437</v>
      </c>
      <c r="CS427" s="228">
        <v>830.97187018736224</v>
      </c>
      <c r="CT427" s="228"/>
      <c r="CU427" s="228">
        <v>133.10507301575123</v>
      </c>
      <c r="CV427" s="228">
        <v>0.95392419960738462</v>
      </c>
      <c r="CW427" s="509">
        <v>7.5936369627233602E-2</v>
      </c>
      <c r="CX427" s="228">
        <v>127.84024008728534</v>
      </c>
      <c r="CY427" s="228">
        <v>6.055143339906282</v>
      </c>
      <c r="CZ427" s="228">
        <v>23.955121137168717</v>
      </c>
      <c r="DA427" s="228">
        <v>3.4672068253874886</v>
      </c>
      <c r="DB427" s="228">
        <v>295.45264497473369</v>
      </c>
      <c r="DC427" s="228"/>
      <c r="DD427" s="510">
        <v>757.88076367138808</v>
      </c>
      <c r="DE427" s="510">
        <v>1838.4290334448399</v>
      </c>
      <c r="DF427" s="228">
        <v>3734.3069100963044</v>
      </c>
      <c r="DG427" s="228">
        <v>829.07727481276322</v>
      </c>
      <c r="DH427" s="509">
        <v>2902.9471598594296</v>
      </c>
      <c r="DI427" s="228">
        <v>44.182542010622242</v>
      </c>
      <c r="DJ427" s="228">
        <v>180.89948431954639</v>
      </c>
      <c r="DK427" s="228">
        <v>762.37632144512929</v>
      </c>
      <c r="DL427" s="509">
        <v>0</v>
      </c>
      <c r="DM427" s="509">
        <v>0</v>
      </c>
      <c r="DN427" s="228">
        <v>11050.099489660022</v>
      </c>
      <c r="DO427" s="228"/>
      <c r="DP427" s="228">
        <v>137.18795556481189</v>
      </c>
      <c r="DQ427" s="228"/>
      <c r="DR427" s="228">
        <v>90.931736936616346</v>
      </c>
      <c r="DS427" s="228">
        <v>631.40491549506623</v>
      </c>
      <c r="DT427" s="509">
        <v>722.33665243168252</v>
      </c>
      <c r="DU427" s="228"/>
      <c r="DV427" s="228">
        <v>1.9783324623522629</v>
      </c>
      <c r="DW427" s="509">
        <v>0</v>
      </c>
      <c r="DX427" s="228">
        <v>535.4006736048367</v>
      </c>
      <c r="DY427" s="228">
        <v>537.37900606718893</v>
      </c>
      <c r="DZ427" s="228"/>
      <c r="EA427" s="228">
        <v>161.58943661140492</v>
      </c>
      <c r="EB427" s="228">
        <v>28.246178293430784</v>
      </c>
      <c r="EC427" s="228">
        <v>168.62431899017841</v>
      </c>
      <c r="ED427" s="228">
        <v>5.9763259185032229</v>
      </c>
      <c r="EE427" s="228">
        <v>364.43625981351732</v>
      </c>
      <c r="EF427" s="228"/>
      <c r="EG427" s="510">
        <v>1202.7022231403439</v>
      </c>
      <c r="EH427" s="228">
        <v>30.257968125638328</v>
      </c>
      <c r="EI427" s="228">
        <v>91.437605077295245</v>
      </c>
      <c r="EJ427" s="509">
        <v>1157.511335495446</v>
      </c>
      <c r="EK427" s="228">
        <v>113.98805958666995</v>
      </c>
      <c r="EL427" s="509">
        <v>150.45312843218579</v>
      </c>
      <c r="EM427" s="228">
        <v>2746.3503198575791</v>
      </c>
      <c r="EN427" s="509"/>
      <c r="EO427" s="228">
        <v>4370.5022381699673</v>
      </c>
      <c r="EP427" s="228"/>
      <c r="EQ427" s="510">
        <v>4.0685710782507156</v>
      </c>
      <c r="ER427" s="510">
        <v>3.9530781868004734</v>
      </c>
      <c r="ES427" s="509">
        <v>0</v>
      </c>
      <c r="ET427" s="370">
        <v>14.214181630283324</v>
      </c>
      <c r="EU427" s="509">
        <v>0</v>
      </c>
      <c r="EV427" s="370">
        <v>85.51288419777056</v>
      </c>
      <c r="EW427" s="509">
        <v>0</v>
      </c>
      <c r="EX427" s="370">
        <v>103.16280065127154</v>
      </c>
      <c r="EY427" s="370">
        <v>210.91151574437663</v>
      </c>
      <c r="EZ427" s="443"/>
      <c r="FA427" s="509">
        <f t="shared" si="121"/>
        <v>19680.814267055757</v>
      </c>
      <c r="FB427" s="509"/>
      <c r="FC427" s="509"/>
      <c r="FE427" s="511">
        <v>1998</v>
      </c>
      <c r="FF427" s="512">
        <v>1606.8251093521822</v>
      </c>
      <c r="FG427" s="512">
        <v>803.21486576860605</v>
      </c>
      <c r="FH427" s="512">
        <v>242.79659883443202</v>
      </c>
      <c r="FI427" s="512">
        <v>278.33190025795358</v>
      </c>
      <c r="FJ427" s="512">
        <v>384.86672398968182</v>
      </c>
      <c r="FK427" s="512">
        <v>0</v>
      </c>
      <c r="FL427" s="512">
        <v>15140.498710232159</v>
      </c>
      <c r="FM427" s="512">
        <v>9215.5631986242479</v>
      </c>
    </row>
    <row r="428" spans="1:169" ht="15.75" x14ac:dyDescent="0.25">
      <c r="A428" s="500">
        <v>1999</v>
      </c>
      <c r="B428" s="123">
        <f t="shared" si="118"/>
        <v>6750.2064453865705</v>
      </c>
      <c r="C428" s="501">
        <f t="shared" si="119"/>
        <v>20052.929539552664</v>
      </c>
      <c r="D428" s="502">
        <f t="shared" si="120"/>
        <v>9542.3903697334481</v>
      </c>
      <c r="E428" s="502">
        <f t="shared" si="122"/>
        <v>36345.526354672686</v>
      </c>
      <c r="F428" s="123">
        <v>30161</v>
      </c>
      <c r="G428" s="503">
        <f t="shared" si="123"/>
        <v>-0.17015921834015713</v>
      </c>
      <c r="H428" s="123">
        <v>27750.980868443683</v>
      </c>
      <c r="I428" s="504">
        <f t="shared" si="124"/>
        <v>8.6844466614756977E-2</v>
      </c>
      <c r="V428" s="500">
        <v>1999</v>
      </c>
      <c r="W428" s="505">
        <v>1237.9008375561536</v>
      </c>
      <c r="X428" s="505">
        <v>66.579407379084557</v>
      </c>
      <c r="Y428" s="505">
        <v>180.10068923363644</v>
      </c>
      <c r="Z428" s="505">
        <v>52.336537179505477</v>
      </c>
      <c r="AA428" s="506">
        <v>0</v>
      </c>
      <c r="AB428" s="505">
        <v>1536.9174713483801</v>
      </c>
      <c r="AC428" s="505"/>
      <c r="AD428" s="505">
        <v>164.59072677802575</v>
      </c>
      <c r="AE428" s="505">
        <v>801.15742922238724</v>
      </c>
      <c r="AF428" s="505">
        <v>251.68093558969167</v>
      </c>
      <c r="AG428" s="505">
        <v>243.27481949439763</v>
      </c>
      <c r="AH428" s="505">
        <v>1460.7039110845021</v>
      </c>
      <c r="AI428" s="505"/>
      <c r="AJ428" s="505">
        <v>416.60969073186391</v>
      </c>
      <c r="AK428" s="505">
        <v>197.35039488829011</v>
      </c>
      <c r="AL428" s="505">
        <v>212.93066509539548</v>
      </c>
      <c r="AM428" s="505">
        <v>265.12581718817756</v>
      </c>
      <c r="AN428" s="505">
        <v>1092.016567903727</v>
      </c>
      <c r="AO428" s="505"/>
      <c r="AP428" s="505">
        <v>625.35626608953737</v>
      </c>
      <c r="AQ428" s="505">
        <v>133.64985175894611</v>
      </c>
      <c r="AR428" s="505">
        <v>279.45551177509725</v>
      </c>
      <c r="AS428" s="505">
        <v>4.9022794401318182</v>
      </c>
      <c r="AT428" s="505">
        <v>311.9858532882015</v>
      </c>
      <c r="AU428" s="505">
        <v>1355.3497623519143</v>
      </c>
      <c r="AV428" s="507"/>
      <c r="AW428" s="505">
        <v>130.0615688199106</v>
      </c>
      <c r="AX428" s="505">
        <v>7.8454023281163039</v>
      </c>
      <c r="AY428" s="505">
        <v>95.246935898113335</v>
      </c>
      <c r="AZ428" s="505">
        <v>13.778474847263302</v>
      </c>
      <c r="BA428" s="506">
        <v>0</v>
      </c>
      <c r="BB428" s="505">
        <v>247.41550174623114</v>
      </c>
      <c r="BC428" s="505"/>
      <c r="BD428" s="505">
        <v>292.72451148436994</v>
      </c>
      <c r="BE428" s="505">
        <v>255.09824380265286</v>
      </c>
      <c r="BF428" s="505">
        <v>170.05528633715323</v>
      </c>
      <c r="BG428" s="505">
        <v>339.92518932763949</v>
      </c>
      <c r="BH428" s="505">
        <v>1057.8032309518153</v>
      </c>
      <c r="BI428" s="505"/>
      <c r="BJ428" s="505">
        <v>6750.2064453865705</v>
      </c>
      <c r="BL428" s="508">
        <v>1999</v>
      </c>
      <c r="BM428" s="228">
        <v>147.92480361851267</v>
      </c>
      <c r="BN428" s="228">
        <v>13.943240826168781</v>
      </c>
      <c r="BO428" s="228">
        <v>161.86804444468146</v>
      </c>
      <c r="BP428" s="510"/>
      <c r="BQ428" s="228">
        <v>107.49251411123282</v>
      </c>
      <c r="BR428" s="509">
        <v>0.23521657110367869</v>
      </c>
      <c r="BS428" s="509">
        <v>0</v>
      </c>
      <c r="BT428" s="228">
        <v>107.72773068233653</v>
      </c>
      <c r="BU428" s="510"/>
      <c r="BV428" s="228">
        <v>1.4806630292214549</v>
      </c>
      <c r="BW428" s="228">
        <v>27.62148561426072</v>
      </c>
      <c r="BX428" s="228">
        <v>65.677763042523623</v>
      </c>
      <c r="BY428" s="509">
        <v>0</v>
      </c>
      <c r="BZ428" s="228">
        <v>8.03434054399216</v>
      </c>
      <c r="CA428" s="228">
        <v>69.303755933170848</v>
      </c>
      <c r="CB428" s="228">
        <v>172.11800816316878</v>
      </c>
      <c r="CC428" s="510"/>
      <c r="CD428" s="228">
        <v>31.335663124631552</v>
      </c>
      <c r="CE428" s="228">
        <v>138.17084872521895</v>
      </c>
      <c r="CF428" s="228">
        <v>38.898210787089674</v>
      </c>
      <c r="CG428" s="228">
        <v>1285.6650497109031</v>
      </c>
      <c r="CH428" s="228">
        <v>278.37471554086426</v>
      </c>
      <c r="CI428" s="228">
        <v>393.03433293435569</v>
      </c>
      <c r="CJ428" s="228">
        <v>67.497647702224697</v>
      </c>
      <c r="CK428" s="228">
        <v>161.7617094257981</v>
      </c>
      <c r="CL428" s="228">
        <v>2394.7381779510861</v>
      </c>
      <c r="CM428" s="510"/>
      <c r="CN428" s="228">
        <v>287.19092551709321</v>
      </c>
      <c r="CO428" s="228">
        <v>83.808843507370113</v>
      </c>
      <c r="CP428" s="228">
        <v>254.6445361012851</v>
      </c>
      <c r="CQ428" s="228">
        <v>182.8213047192236</v>
      </c>
      <c r="CR428" s="228">
        <v>30.385681340514196</v>
      </c>
      <c r="CS428" s="228">
        <v>838.85129118548628</v>
      </c>
      <c r="CT428" s="228"/>
      <c r="CU428" s="228">
        <v>138.8445485992026</v>
      </c>
      <c r="CV428" s="228">
        <v>0.96040485181832802</v>
      </c>
      <c r="CW428" s="509">
        <v>0.11058325239855363</v>
      </c>
      <c r="CX428" s="228">
        <v>142.79753203613373</v>
      </c>
      <c r="CY428" s="228">
        <v>7.5069069898637606</v>
      </c>
      <c r="CZ428" s="228">
        <v>25.403565278251723</v>
      </c>
      <c r="DA428" s="228">
        <v>3.5286826233792561</v>
      </c>
      <c r="DB428" s="228">
        <v>319.15222363104789</v>
      </c>
      <c r="DC428" s="228"/>
      <c r="DD428" s="510">
        <v>760.42959145011253</v>
      </c>
      <c r="DE428" s="510">
        <v>1845.5839234559091</v>
      </c>
      <c r="DF428" s="228">
        <v>3750.2369444006072</v>
      </c>
      <c r="DG428" s="228">
        <v>832.57156222398964</v>
      </c>
      <c r="DH428" s="509">
        <v>2914.9300630387297</v>
      </c>
      <c r="DI428" s="228">
        <v>44.359074371821237</v>
      </c>
      <c r="DJ428" s="228">
        <v>181.77133923718861</v>
      </c>
      <c r="DK428" s="228">
        <v>766.1891299329327</v>
      </c>
      <c r="DL428" s="509">
        <v>0</v>
      </c>
      <c r="DM428" s="509">
        <v>0</v>
      </c>
      <c r="DN428" s="228">
        <v>11096.071628111289</v>
      </c>
      <c r="DO428" s="228"/>
      <c r="DP428" s="228">
        <v>138.50538234936019</v>
      </c>
      <c r="DQ428" s="228"/>
      <c r="DR428" s="228">
        <v>94.546957325224753</v>
      </c>
      <c r="DS428" s="228">
        <v>664.24553128393109</v>
      </c>
      <c r="DT428" s="509">
        <v>758.79248860915584</v>
      </c>
      <c r="DU428" s="228"/>
      <c r="DV428" s="228">
        <v>3.8640143637191704</v>
      </c>
      <c r="DW428" s="509">
        <v>0</v>
      </c>
      <c r="DX428" s="228">
        <v>570.67564145401002</v>
      </c>
      <c r="DY428" s="228">
        <v>574.53965581772923</v>
      </c>
      <c r="DZ428" s="228"/>
      <c r="EA428" s="228">
        <v>170.95855378335881</v>
      </c>
      <c r="EB428" s="228">
        <v>30.147328363064233</v>
      </c>
      <c r="EC428" s="228">
        <v>178.73955214255915</v>
      </c>
      <c r="ED428" s="228">
        <v>6.3348265809361255</v>
      </c>
      <c r="EE428" s="228">
        <v>386.1802608699183</v>
      </c>
      <c r="EF428" s="228"/>
      <c r="EG428" s="510">
        <v>1174.2590377803713</v>
      </c>
      <c r="EH428" s="228">
        <v>39.000924516670757</v>
      </c>
      <c r="EI428" s="228">
        <v>101.04951565398008</v>
      </c>
      <c r="EJ428" s="509">
        <v>1262.9221839507982</v>
      </c>
      <c r="EK428" s="228">
        <v>157.68365050384651</v>
      </c>
      <c r="EL428" s="509">
        <v>153.98072443970523</v>
      </c>
      <c r="EM428" s="228">
        <v>2888.8960368453718</v>
      </c>
      <c r="EN428" s="509"/>
      <c r="EO428" s="228">
        <v>4608.4084421421749</v>
      </c>
      <c r="EP428" s="228"/>
      <c r="EQ428" s="510">
        <v>4.1458468822060954</v>
      </c>
      <c r="ER428" s="510">
        <v>4.0950320967316305</v>
      </c>
      <c r="ES428" s="509">
        <v>0</v>
      </c>
      <c r="ET428" s="370">
        <v>11.189887666393258</v>
      </c>
      <c r="EU428" s="509">
        <v>0</v>
      </c>
      <c r="EV428" s="370">
        <v>93.926671601942331</v>
      </c>
      <c r="EW428" s="509">
        <v>0</v>
      </c>
      <c r="EX428" s="370">
        <v>102.13117264475882</v>
      </c>
      <c r="EY428" s="370">
        <v>215.48861089203211</v>
      </c>
      <c r="EZ428" s="443"/>
      <c r="FA428" s="509">
        <f t="shared" si="121"/>
        <v>20052.929539552664</v>
      </c>
      <c r="FB428" s="509"/>
      <c r="FC428" s="509"/>
      <c r="FE428" s="511">
        <v>1999</v>
      </c>
      <c r="FF428" s="512">
        <v>1353.4860278212193</v>
      </c>
      <c r="FG428" s="512">
        <v>819.69045571797074</v>
      </c>
      <c r="FH428" s="512">
        <v>215.26268271711089</v>
      </c>
      <c r="FI428" s="512">
        <v>138.95098882201202</v>
      </c>
      <c r="FJ428" s="512">
        <v>205.07308684436799</v>
      </c>
      <c r="FK428" s="512">
        <v>0</v>
      </c>
      <c r="FL428" s="512">
        <v>15203.353396388651</v>
      </c>
      <c r="FM428" s="512">
        <v>9542.3903697334481</v>
      </c>
    </row>
    <row r="429" spans="1:169" ht="15.75" x14ac:dyDescent="0.25">
      <c r="A429" s="515">
        <v>2000</v>
      </c>
      <c r="B429" s="123">
        <f t="shared" si="118"/>
        <v>6819.5402382094835</v>
      </c>
      <c r="C429" s="501">
        <f t="shared" si="119"/>
        <v>20440.032405140832</v>
      </c>
      <c r="D429" s="502">
        <f t="shared" si="120"/>
        <v>9811.9518486672387</v>
      </c>
      <c r="E429" s="502">
        <f t="shared" si="122"/>
        <v>37071.524492017554</v>
      </c>
      <c r="F429" s="123">
        <v>30832</v>
      </c>
      <c r="G429" s="503">
        <f t="shared" si="123"/>
        <v>-0.16831043712165339</v>
      </c>
      <c r="H429" s="123">
        <v>28325.021496130699</v>
      </c>
      <c r="I429" s="504">
        <f t="shared" si="124"/>
        <v>8.8507558739602921E-2</v>
      </c>
      <c r="V429" s="515">
        <v>2000</v>
      </c>
      <c r="W429" s="505">
        <v>1184.9294605718187</v>
      </c>
      <c r="X429" s="505">
        <v>106.40229953238097</v>
      </c>
      <c r="Y429" s="505">
        <v>175.25967560980115</v>
      </c>
      <c r="Z429" s="505">
        <v>60.180148819782922</v>
      </c>
      <c r="AA429" s="506">
        <v>0</v>
      </c>
      <c r="AB429" s="505">
        <v>1526.7715845337834</v>
      </c>
      <c r="AC429" s="507"/>
      <c r="AD429" s="505">
        <v>160.01889075036217</v>
      </c>
      <c r="AE429" s="505">
        <v>824.58132495072743</v>
      </c>
      <c r="AF429" s="505">
        <v>231.89293573761142</v>
      </c>
      <c r="AG429" s="505">
        <v>243.47043593178438</v>
      </c>
      <c r="AH429" s="505">
        <v>1459.9635873704854</v>
      </c>
      <c r="AI429" s="507"/>
      <c r="AJ429" s="505">
        <v>411.24690883429747</v>
      </c>
      <c r="AK429" s="505">
        <v>198.89039985673554</v>
      </c>
      <c r="AL429" s="505">
        <v>217.69445299764786</v>
      </c>
      <c r="AM429" s="505">
        <v>269.36716644148328</v>
      </c>
      <c r="AN429" s="505">
        <v>1097.1989281301642</v>
      </c>
      <c r="AO429" s="507"/>
      <c r="AP429" s="505">
        <v>640.53398493066663</v>
      </c>
      <c r="AQ429" s="505">
        <v>152.3525833777243</v>
      </c>
      <c r="AR429" s="505">
        <v>301.61615483265217</v>
      </c>
      <c r="AS429" s="505">
        <v>4.7062705356617265</v>
      </c>
      <c r="AT429" s="505">
        <v>303.08267068797954</v>
      </c>
      <c r="AU429" s="505">
        <v>1402.2916643646845</v>
      </c>
      <c r="AV429" s="507"/>
      <c r="AW429" s="505">
        <v>140.72880649853116</v>
      </c>
      <c r="AX429" s="505">
        <v>8.529529772327523</v>
      </c>
      <c r="AY429" s="505">
        <v>102.06501332312544</v>
      </c>
      <c r="AZ429" s="505">
        <v>14.55199272341221</v>
      </c>
      <c r="BA429" s="505">
        <v>0.68351514714117745</v>
      </c>
      <c r="BB429" s="505">
        <v>266.55885746453748</v>
      </c>
      <c r="BC429" s="505"/>
      <c r="BD429" s="505">
        <v>289.75553492919613</v>
      </c>
      <c r="BE429" s="505">
        <v>257.48487564727577</v>
      </c>
      <c r="BF429" s="505">
        <v>176.10002776012226</v>
      </c>
      <c r="BG429" s="505">
        <v>343.41517800923469</v>
      </c>
      <c r="BH429" s="505">
        <v>1066.7556163458287</v>
      </c>
      <c r="BI429" s="505"/>
      <c r="BJ429" s="505">
        <v>6819.5402382094835</v>
      </c>
      <c r="BL429" s="508">
        <v>2000</v>
      </c>
      <c r="BM429" s="228">
        <v>154.92867875707054</v>
      </c>
      <c r="BN429" s="228">
        <v>16.21919918594773</v>
      </c>
      <c r="BO429" s="228">
        <v>171.14787794301824</v>
      </c>
      <c r="BP429" s="510"/>
      <c r="BQ429" s="228">
        <v>114.21866326470341</v>
      </c>
      <c r="BR429" s="228">
        <v>1.3777396476974255</v>
      </c>
      <c r="BS429" s="509">
        <v>1.8040221083897957E-2</v>
      </c>
      <c r="BT429" s="228">
        <v>115.61444313348473</v>
      </c>
      <c r="BU429" s="510"/>
      <c r="BV429" s="228">
        <v>1.5127943150698018</v>
      </c>
      <c r="BW429" s="228">
        <v>27.004081707662877</v>
      </c>
      <c r="BX429" s="228">
        <v>73.327508440066623</v>
      </c>
      <c r="BY429" s="509">
        <v>0</v>
      </c>
      <c r="BZ429" s="228">
        <v>11.088455055707064</v>
      </c>
      <c r="CA429" s="228">
        <v>65.098149445003259</v>
      </c>
      <c r="CB429" s="228">
        <v>178.0309889635096</v>
      </c>
      <c r="CC429" s="510"/>
      <c r="CD429" s="228">
        <v>31.652184974375299</v>
      </c>
      <c r="CE429" s="228">
        <v>140.3974087841695</v>
      </c>
      <c r="CF429" s="228">
        <v>39.525040784155571</v>
      </c>
      <c r="CG429" s="228">
        <v>1300.9937122695355</v>
      </c>
      <c r="CH429" s="228">
        <v>280.49735522738348</v>
      </c>
      <c r="CI429" s="228">
        <v>396.03123889242721</v>
      </c>
      <c r="CJ429" s="228">
        <v>67.962610527355281</v>
      </c>
      <c r="CK429" s="228">
        <v>162.57458233748551</v>
      </c>
      <c r="CL429" s="228">
        <v>2419.634133796887</v>
      </c>
      <c r="CM429" s="510"/>
      <c r="CN429" s="228">
        <v>291.76653726789914</v>
      </c>
      <c r="CO429" s="228">
        <v>85.647721220049988</v>
      </c>
      <c r="CP429" s="228">
        <v>261.18112605390172</v>
      </c>
      <c r="CQ429" s="228">
        <v>182.80576037477513</v>
      </c>
      <c r="CR429" s="228">
        <v>33.733043382528741</v>
      </c>
      <c r="CS429" s="228">
        <v>855.13418829915463</v>
      </c>
      <c r="CT429" s="228"/>
      <c r="CU429" s="228">
        <v>146.81748358949525</v>
      </c>
      <c r="CV429" s="228">
        <v>0.97024794486630372</v>
      </c>
      <c r="CW429" s="509">
        <v>0.1483405433919503</v>
      </c>
      <c r="CX429" s="228">
        <v>158.4984108341923</v>
      </c>
      <c r="CY429" s="228">
        <v>9.1771691046223722</v>
      </c>
      <c r="CZ429" s="228">
        <v>26.980653363397845</v>
      </c>
      <c r="DA429" s="228">
        <v>3.5595422014259896</v>
      </c>
      <c r="DB429" s="228">
        <v>346.15184758139202</v>
      </c>
      <c r="DC429" s="228"/>
      <c r="DD429" s="510">
        <v>762.90404278616836</v>
      </c>
      <c r="DE429" s="510">
        <v>1852.6208171988892</v>
      </c>
      <c r="DF429" s="228">
        <v>3766.0564449572612</v>
      </c>
      <c r="DG429" s="228">
        <v>836.05120835961577</v>
      </c>
      <c r="DH429" s="509">
        <v>2926.9043250852505</v>
      </c>
      <c r="DI429" s="228">
        <v>44.535870465827848</v>
      </c>
      <c r="DJ429" s="228">
        <v>182.6311350367456</v>
      </c>
      <c r="DK429" s="228">
        <v>769.98565510515846</v>
      </c>
      <c r="DL429" s="509">
        <v>0</v>
      </c>
      <c r="DM429" s="509">
        <v>0</v>
      </c>
      <c r="DN429" s="228">
        <v>11141.689498994916</v>
      </c>
      <c r="DO429" s="228"/>
      <c r="DP429" s="228">
        <v>139.77060002208466</v>
      </c>
      <c r="DQ429" s="228"/>
      <c r="DR429" s="228">
        <v>100.80296957571896</v>
      </c>
      <c r="DS429" s="228">
        <v>693.02027355809946</v>
      </c>
      <c r="DT429" s="509">
        <v>793.82324313381844</v>
      </c>
      <c r="DU429" s="228"/>
      <c r="DV429" s="228">
        <v>6.4931713108555877</v>
      </c>
      <c r="DW429" s="509">
        <v>0</v>
      </c>
      <c r="DX429" s="228">
        <v>603.24948601662777</v>
      </c>
      <c r="DY429" s="228">
        <v>609.74265732748336</v>
      </c>
      <c r="DZ429" s="228"/>
      <c r="EA429" s="228">
        <v>176.70150565828337</v>
      </c>
      <c r="EB429" s="228">
        <v>34.493674203745364</v>
      </c>
      <c r="EC429" s="228">
        <v>189.06756622584962</v>
      </c>
      <c r="ED429" s="228">
        <v>6.7008685529498431</v>
      </c>
      <c r="EE429" s="228">
        <v>406.96361464082815</v>
      </c>
      <c r="EF429" s="228"/>
      <c r="EG429" s="510">
        <v>1088.2379862554014</v>
      </c>
      <c r="EH429" s="228">
        <v>49.730562269637844</v>
      </c>
      <c r="EI429" s="228">
        <v>110.88973197425213</v>
      </c>
      <c r="EJ429" s="509">
        <v>1430.0904286910306</v>
      </c>
      <c r="EK429" s="228">
        <v>192.880708968639</v>
      </c>
      <c r="EL429" s="509">
        <v>157.54773998956469</v>
      </c>
      <c r="EM429" s="228">
        <v>3029.3771581485257</v>
      </c>
      <c r="EN429" s="509"/>
      <c r="EO429" s="228">
        <v>4839.9066732506553</v>
      </c>
      <c r="EP429" s="228"/>
      <c r="EQ429" s="510">
        <v>4.2231226861614752</v>
      </c>
      <c r="ER429" s="510">
        <v>17.059930524525722</v>
      </c>
      <c r="ES429" s="509">
        <v>0</v>
      </c>
      <c r="ET429" s="370">
        <v>8.1655937025031857</v>
      </c>
      <c r="EU429" s="509">
        <v>0</v>
      </c>
      <c r="EV429" s="370">
        <v>102.39364532422888</v>
      </c>
      <c r="EW429" s="509">
        <v>0</v>
      </c>
      <c r="EX429" s="370">
        <v>101.10986091831123</v>
      </c>
      <c r="EY429" s="370">
        <v>232.95215315573049</v>
      </c>
      <c r="EZ429" s="443"/>
      <c r="FA429" s="509">
        <f t="shared" si="121"/>
        <v>20440.032405140832</v>
      </c>
      <c r="FB429" s="509"/>
      <c r="FC429" s="509"/>
      <c r="FE429" s="514">
        <v>2000</v>
      </c>
      <c r="FF429" s="512">
        <v>1227.7435056157326</v>
      </c>
      <c r="FG429" s="512">
        <v>753.44893474730111</v>
      </c>
      <c r="FH429" s="512">
        <v>224.94387121429253</v>
      </c>
      <c r="FI429" s="512">
        <v>95.786758383490962</v>
      </c>
      <c r="FJ429" s="512">
        <v>216.2510748065348</v>
      </c>
      <c r="FK429" s="512"/>
      <c r="FL429" s="512">
        <v>15773.086844368012</v>
      </c>
      <c r="FM429" s="512">
        <v>9811.9518486672387</v>
      </c>
    </row>
    <row r="430" spans="1:169" ht="15.75" x14ac:dyDescent="0.25">
      <c r="A430" s="515">
        <v>2001</v>
      </c>
      <c r="B430" s="123">
        <f t="shared" si="118"/>
        <v>6895.4594728211114</v>
      </c>
      <c r="C430" s="501">
        <f t="shared" si="119"/>
        <v>20796.29536158426</v>
      </c>
      <c r="D430" s="502">
        <f t="shared" si="120"/>
        <v>9573.3447979363718</v>
      </c>
      <c r="E430" s="502">
        <f t="shared" si="122"/>
        <v>37265.099632341742</v>
      </c>
      <c r="F430" s="123">
        <v>31122</v>
      </c>
      <c r="G430" s="503">
        <f t="shared" si="123"/>
        <v>-0.16484860346409091</v>
      </c>
      <c r="H430" s="123">
        <v>28608.942390369735</v>
      </c>
      <c r="I430" s="504">
        <f t="shared" si="124"/>
        <v>8.7841681644135194E-2</v>
      </c>
      <c r="V430" s="515">
        <v>2001</v>
      </c>
      <c r="W430" s="505">
        <v>1130.168203778579</v>
      </c>
      <c r="X430" s="505">
        <v>146.13706519803705</v>
      </c>
      <c r="Y430" s="505">
        <v>169.7816468481189</v>
      </c>
      <c r="Z430" s="505">
        <v>68.438373537081389</v>
      </c>
      <c r="AA430" s="506">
        <v>0</v>
      </c>
      <c r="AB430" s="505">
        <v>1514.5252893618165</v>
      </c>
      <c r="AC430" s="505"/>
      <c r="AD430" s="505">
        <v>155.79325186840236</v>
      </c>
      <c r="AE430" s="505">
        <v>826.82535561025895</v>
      </c>
      <c r="AF430" s="505">
        <v>221.714296569178</v>
      </c>
      <c r="AG430" s="505">
        <v>243.21602575874863</v>
      </c>
      <c r="AH430" s="505">
        <v>1447.5489298065877</v>
      </c>
      <c r="AI430" s="505"/>
      <c r="AJ430" s="505">
        <v>407.28229408924244</v>
      </c>
      <c r="AK430" s="505">
        <v>200.82540795557563</v>
      </c>
      <c r="AL430" s="505">
        <v>221.57302980598701</v>
      </c>
      <c r="AM430" s="505">
        <v>277.49446308463013</v>
      </c>
      <c r="AN430" s="505">
        <v>1107.175194935435</v>
      </c>
      <c r="AO430" s="505"/>
      <c r="AP430" s="505">
        <v>653.89911545999973</v>
      </c>
      <c r="AQ430" s="505">
        <v>168.06401106525044</v>
      </c>
      <c r="AR430" s="505">
        <v>327.21135287580267</v>
      </c>
      <c r="AS430" s="505">
        <v>5.9262463715162603</v>
      </c>
      <c r="AT430" s="505">
        <v>296.37225806263751</v>
      </c>
      <c r="AU430" s="505">
        <v>1451.4729838352066</v>
      </c>
      <c r="AV430" s="507"/>
      <c r="AW430" s="505">
        <v>161.33008227037109</v>
      </c>
      <c r="AX430" s="505">
        <v>9.6505662059414909</v>
      </c>
      <c r="AY430" s="505">
        <v>114.85907138853017</v>
      </c>
      <c r="AZ430" s="505">
        <v>15.054186700731933</v>
      </c>
      <c r="BA430" s="505">
        <v>0.90650110904584635</v>
      </c>
      <c r="BB430" s="505">
        <v>301.80040767462054</v>
      </c>
      <c r="BC430" s="505"/>
      <c r="BD430" s="505">
        <v>286.71282150387066</v>
      </c>
      <c r="BE430" s="505">
        <v>259.08431248342384</v>
      </c>
      <c r="BF430" s="505">
        <v>181.26557858888114</v>
      </c>
      <c r="BG430" s="505">
        <v>345.87395463127018</v>
      </c>
      <c r="BH430" s="505">
        <v>1072.9366672074457</v>
      </c>
      <c r="BI430" s="505"/>
      <c r="BJ430" s="505">
        <v>6895.4594728211114</v>
      </c>
      <c r="BL430" s="508">
        <v>2001</v>
      </c>
      <c r="BM430" s="228">
        <v>160.33935153291779</v>
      </c>
      <c r="BN430" s="228">
        <v>18.180166619652951</v>
      </c>
      <c r="BO430" s="228">
        <v>178.51951815257073</v>
      </c>
      <c r="BP430" s="510"/>
      <c r="BQ430" s="228">
        <v>118.31377210731137</v>
      </c>
      <c r="BR430" s="228">
        <v>3.760705036728818</v>
      </c>
      <c r="BS430" s="509">
        <v>0.1119044061404654</v>
      </c>
      <c r="BT430" s="228">
        <v>122.18638155018067</v>
      </c>
      <c r="BU430" s="510"/>
      <c r="BV430" s="228">
        <v>1.5268346303009002</v>
      </c>
      <c r="BW430" s="228">
        <v>26.172073252712611</v>
      </c>
      <c r="BX430" s="228">
        <v>81.548587399689637</v>
      </c>
      <c r="BY430" s="509">
        <v>0</v>
      </c>
      <c r="BZ430" s="228">
        <v>14.362932771086719</v>
      </c>
      <c r="CA430" s="228">
        <v>60.254864315970131</v>
      </c>
      <c r="CB430" s="228">
        <v>183.86529236976003</v>
      </c>
      <c r="CC430" s="510"/>
      <c r="CD430" s="228">
        <v>31.971904014520511</v>
      </c>
      <c r="CE430" s="228">
        <v>142.52403065883041</v>
      </c>
      <c r="CF430" s="228">
        <v>40.123736164379885</v>
      </c>
      <c r="CG430" s="228">
        <v>1316.5814126015316</v>
      </c>
      <c r="CH430" s="228">
        <v>282.23917595662692</v>
      </c>
      <c r="CI430" s="228">
        <v>398.49046854328299</v>
      </c>
      <c r="CJ430" s="228">
        <v>67.724927890952443</v>
      </c>
      <c r="CK430" s="228">
        <v>163.39154003767391</v>
      </c>
      <c r="CL430" s="228">
        <v>2443.0471958677986</v>
      </c>
      <c r="CM430" s="510"/>
      <c r="CN430" s="228">
        <v>297.03808838178287</v>
      </c>
      <c r="CO430" s="228">
        <v>87.465169889980558</v>
      </c>
      <c r="CP430" s="228">
        <v>267.20661446881252</v>
      </c>
      <c r="CQ430" s="228">
        <v>182.82463858438516</v>
      </c>
      <c r="CR430" s="228">
        <v>35.729250211603706</v>
      </c>
      <c r="CS430" s="228">
        <v>870.26376153656486</v>
      </c>
      <c r="CT430" s="228"/>
      <c r="CU430" s="228">
        <v>156.35766273387554</v>
      </c>
      <c r="CV430" s="228">
        <v>0.98180950702886183</v>
      </c>
      <c r="CW430" s="509">
        <v>0.19516103194708295</v>
      </c>
      <c r="CX430" s="228">
        <v>173.42876395624137</v>
      </c>
      <c r="CY430" s="228">
        <v>10.717962981431539</v>
      </c>
      <c r="CZ430" s="228">
        <v>30.630288425188105</v>
      </c>
      <c r="DA430" s="228">
        <v>3.576882748889548</v>
      </c>
      <c r="DB430" s="228">
        <v>375.888531384602</v>
      </c>
      <c r="DC430" s="228"/>
      <c r="DD430" s="510">
        <v>765.25426194651061</v>
      </c>
      <c r="DE430" s="510">
        <v>1859.4076469434585</v>
      </c>
      <c r="DF430" s="228">
        <v>3781.4810865350842</v>
      </c>
      <c r="DG430" s="228">
        <v>839.4529620110319</v>
      </c>
      <c r="DH430" s="509">
        <v>2938.649325426255</v>
      </c>
      <c r="DI430" s="228">
        <v>44.709616988231524</v>
      </c>
      <c r="DJ430" s="228">
        <v>183.48239079643199</v>
      </c>
      <c r="DK430" s="228">
        <v>773.780086257128</v>
      </c>
      <c r="DL430" s="509">
        <v>0</v>
      </c>
      <c r="DM430" s="509">
        <v>0</v>
      </c>
      <c r="DN430" s="228">
        <v>11186.217376904131</v>
      </c>
      <c r="DO430" s="228"/>
      <c r="DP430" s="228">
        <v>140.91300997016302</v>
      </c>
      <c r="DQ430" s="228"/>
      <c r="DR430" s="228">
        <v>106.90607806309758</v>
      </c>
      <c r="DS430" s="228">
        <v>719.99515436281115</v>
      </c>
      <c r="DT430" s="509">
        <v>826.90123242590869</v>
      </c>
      <c r="DU430" s="228"/>
      <c r="DV430" s="228">
        <v>9.0798400930646554</v>
      </c>
      <c r="DW430" s="509">
        <v>0</v>
      </c>
      <c r="DX430" s="228">
        <v>639.33184882736737</v>
      </c>
      <c r="DY430" s="228">
        <v>648.41168892043197</v>
      </c>
      <c r="DZ430" s="228"/>
      <c r="EA430" s="228">
        <v>177.77578701590542</v>
      </c>
      <c r="EB430" s="228">
        <v>41.58148162611041</v>
      </c>
      <c r="EC430" s="228">
        <v>199.28477160275679</v>
      </c>
      <c r="ED430" s="228">
        <v>7.0629832803767769</v>
      </c>
      <c r="EE430" s="228">
        <v>425.70502352514939</v>
      </c>
      <c r="EF430" s="228"/>
      <c r="EG430" s="510">
        <v>951.21205369056918</v>
      </c>
      <c r="EH430" s="228">
        <v>62.421667044112567</v>
      </c>
      <c r="EI430" s="228">
        <v>120.58936914865291</v>
      </c>
      <c r="EJ430" s="509">
        <v>1595.3245680589114</v>
      </c>
      <c r="EK430" s="228">
        <v>265.57191881155069</v>
      </c>
      <c r="EL430" s="509">
        <v>160.66270518966351</v>
      </c>
      <c r="EM430" s="228">
        <v>3155.7822819434605</v>
      </c>
      <c r="EN430" s="509"/>
      <c r="EO430" s="228">
        <v>5056.8002268149503</v>
      </c>
      <c r="EP430" s="228"/>
      <c r="EQ430" s="510">
        <v>4.2837322368208257</v>
      </c>
      <c r="ER430" s="510">
        <v>17.571728440261491</v>
      </c>
      <c r="ES430" s="509">
        <v>0</v>
      </c>
      <c r="ET430" s="370">
        <v>7.3678998550372059</v>
      </c>
      <c r="EU430" s="509">
        <v>0</v>
      </c>
      <c r="EV430" s="370">
        <v>111.29414141065354</v>
      </c>
      <c r="EW430" s="509">
        <v>0</v>
      </c>
      <c r="EX430" s="370">
        <v>98.076565090761903</v>
      </c>
      <c r="EY430" s="370">
        <v>238.59406703353497</v>
      </c>
      <c r="EZ430" s="443"/>
      <c r="FA430" s="509">
        <f t="shared" si="121"/>
        <v>20796.29536158426</v>
      </c>
      <c r="FB430" s="509"/>
      <c r="FC430" s="509"/>
      <c r="FE430" s="514">
        <v>2001</v>
      </c>
      <c r="FF430" s="512">
        <v>1194.9551082855403</v>
      </c>
      <c r="FG430" s="512">
        <v>718.59176459348419</v>
      </c>
      <c r="FH430" s="512">
        <v>210.29304003057226</v>
      </c>
      <c r="FI430" s="512">
        <v>272.14101461736885</v>
      </c>
      <c r="FJ430" s="512">
        <v>154.25623387790196</v>
      </c>
      <c r="FK430" s="512"/>
      <c r="FL430" s="512">
        <v>15463.714531384348</v>
      </c>
      <c r="FM430" s="512">
        <v>9573.3447979363718</v>
      </c>
    </row>
    <row r="431" spans="1:169" ht="15.75" x14ac:dyDescent="0.25">
      <c r="A431" s="515">
        <v>2002</v>
      </c>
      <c r="B431" s="123">
        <f t="shared" si="118"/>
        <v>7303.6886324820744</v>
      </c>
      <c r="C431" s="501">
        <f t="shared" si="119"/>
        <v>21154.065255240599</v>
      </c>
      <c r="D431" s="502">
        <f t="shared" si="120"/>
        <v>9472.7208284391436</v>
      </c>
      <c r="E431" s="502">
        <f t="shared" si="122"/>
        <v>37930.474716161814</v>
      </c>
      <c r="F431" s="123">
        <v>31244</v>
      </c>
      <c r="G431" s="503">
        <f t="shared" si="123"/>
        <v>-0.17628238945590546</v>
      </c>
      <c r="H431" s="123">
        <v>28667.348052877598</v>
      </c>
      <c r="I431" s="504">
        <f t="shared" si="124"/>
        <v>8.9881071048836025E-2</v>
      </c>
      <c r="V431" s="515">
        <v>2002</v>
      </c>
      <c r="W431" s="505">
        <v>1130.6009096732628</v>
      </c>
      <c r="X431" s="505">
        <v>195.90830034953473</v>
      </c>
      <c r="Y431" s="505">
        <v>172.37306137634221</v>
      </c>
      <c r="Z431" s="505">
        <v>80.888446303711063</v>
      </c>
      <c r="AA431" s="506">
        <v>0</v>
      </c>
      <c r="AB431" s="505">
        <v>1579.7707177028508</v>
      </c>
      <c r="AC431" s="505"/>
      <c r="AD431" s="505">
        <v>158.90357286245361</v>
      </c>
      <c r="AE431" s="505">
        <v>858.59596489046044</v>
      </c>
      <c r="AF431" s="505">
        <v>224.92338340475524</v>
      </c>
      <c r="AG431" s="505">
        <v>253.67680065171194</v>
      </c>
      <c r="AH431" s="505">
        <v>1496.0997218093812</v>
      </c>
      <c r="AI431" s="505"/>
      <c r="AJ431" s="505">
        <v>421.6364663305846</v>
      </c>
      <c r="AK431" s="505">
        <v>210.81302128029722</v>
      </c>
      <c r="AL431" s="505">
        <v>234.96509336739229</v>
      </c>
      <c r="AM431" s="505">
        <v>300.66853902859577</v>
      </c>
      <c r="AN431" s="505">
        <v>1168.0831200068696</v>
      </c>
      <c r="AO431" s="505"/>
      <c r="AP431" s="505">
        <v>693.0100573465669</v>
      </c>
      <c r="AQ431" s="505">
        <v>191.04855857625245</v>
      </c>
      <c r="AR431" s="505">
        <v>372.11315668175871</v>
      </c>
      <c r="AS431" s="505">
        <v>8.1203248487412356</v>
      </c>
      <c r="AT431" s="505">
        <v>306.90929876145719</v>
      </c>
      <c r="AU431" s="505">
        <v>1571.2013962147764</v>
      </c>
      <c r="AV431" s="507"/>
      <c r="AW431" s="505">
        <v>192.33035000699451</v>
      </c>
      <c r="AX431" s="505">
        <v>11.145646161621203</v>
      </c>
      <c r="AY431" s="505">
        <v>132.27585520338567</v>
      </c>
      <c r="AZ431" s="505">
        <v>16.377522494579498</v>
      </c>
      <c r="BA431" s="505">
        <v>2.4686658977962108</v>
      </c>
      <c r="BB431" s="505">
        <v>354.59803976437712</v>
      </c>
      <c r="BC431" s="505"/>
      <c r="BD431" s="505">
        <v>298.77113046398529</v>
      </c>
      <c r="BE431" s="505">
        <v>273.81327098698205</v>
      </c>
      <c r="BF431" s="505">
        <v>195.44419883123726</v>
      </c>
      <c r="BG431" s="505">
        <v>365.9070367016152</v>
      </c>
      <c r="BH431" s="505">
        <v>1133.9356369838199</v>
      </c>
      <c r="BI431" s="505"/>
      <c r="BJ431" s="505">
        <v>7303.6886324820744</v>
      </c>
      <c r="BL431" s="508">
        <v>2002</v>
      </c>
      <c r="BM431" s="228">
        <v>166.40997492835385</v>
      </c>
      <c r="BN431" s="228">
        <v>20.106467354257823</v>
      </c>
      <c r="BO431" s="228">
        <v>186.51644228261168</v>
      </c>
      <c r="BP431" s="510"/>
      <c r="BQ431" s="228">
        <v>118.12636689787851</v>
      </c>
      <c r="BR431" s="228">
        <v>8.7341175621050517</v>
      </c>
      <c r="BS431" s="509">
        <v>0.18459124716039477</v>
      </c>
      <c r="BT431" s="228">
        <v>127.04507570714397</v>
      </c>
      <c r="BU431" s="510"/>
      <c r="BV431" s="228">
        <v>1.5213662953936717</v>
      </c>
      <c r="BW431" s="228">
        <v>25.467458155413834</v>
      </c>
      <c r="BX431" s="228">
        <v>90.362586540674585</v>
      </c>
      <c r="BY431" s="228">
        <v>1.4322474427045393</v>
      </c>
      <c r="BZ431" s="228">
        <v>17.66573739951129</v>
      </c>
      <c r="CA431" s="228">
        <v>54.753304598375166</v>
      </c>
      <c r="CB431" s="228">
        <v>191.20270043207313</v>
      </c>
      <c r="CC431" s="510"/>
      <c r="CD431" s="228">
        <v>32.294852539919695</v>
      </c>
      <c r="CE431" s="228">
        <v>144.54821004980786</v>
      </c>
      <c r="CF431" s="228">
        <v>40.693591916901852</v>
      </c>
      <c r="CG431" s="228">
        <v>1332.4325281643362</v>
      </c>
      <c r="CH431" s="228">
        <v>283.59064597930933</v>
      </c>
      <c r="CI431" s="228">
        <v>400.39856405969408</v>
      </c>
      <c r="CJ431" s="228">
        <v>67.402243638183933</v>
      </c>
      <c r="CK431" s="228">
        <v>164.21260305293859</v>
      </c>
      <c r="CL431" s="228">
        <v>2465.5732394010915</v>
      </c>
      <c r="CM431" s="510"/>
      <c r="CN431" s="228">
        <v>309.5927037734653</v>
      </c>
      <c r="CO431" s="228">
        <v>93.303706651883004</v>
      </c>
      <c r="CP431" s="228">
        <v>275.23427523651685</v>
      </c>
      <c r="CQ431" s="228">
        <v>184.06473785686521</v>
      </c>
      <c r="CR431" s="228">
        <v>38.565663437487189</v>
      </c>
      <c r="CS431" s="228">
        <v>900.76108695621747</v>
      </c>
      <c r="CT431" s="228"/>
      <c r="CU431" s="228">
        <v>160.04644243482261</v>
      </c>
      <c r="CV431" s="228">
        <v>0.99520425174904248</v>
      </c>
      <c r="CW431" s="509">
        <v>0.2502840057539531</v>
      </c>
      <c r="CX431" s="228">
        <v>185.9284361187311</v>
      </c>
      <c r="CY431" s="228">
        <v>12.02164803231681</v>
      </c>
      <c r="CZ431" s="228">
        <v>33.689700971941548</v>
      </c>
      <c r="DA431" s="228">
        <v>3.6233636189370171</v>
      </c>
      <c r="DB431" s="228">
        <v>396.55507943425198</v>
      </c>
      <c r="DC431" s="228"/>
      <c r="DD431" s="510">
        <v>767.42819689592761</v>
      </c>
      <c r="DE431" s="510">
        <v>1865.806942854216</v>
      </c>
      <c r="DF431" s="228">
        <v>3796.2138563572712</v>
      </c>
      <c r="DG431" s="228">
        <v>842.71027173766242</v>
      </c>
      <c r="DH431" s="509">
        <v>2949.9306308992304</v>
      </c>
      <c r="DI431" s="228">
        <v>44.876761128393248</v>
      </c>
      <c r="DJ431" s="228">
        <v>184.32836821712945</v>
      </c>
      <c r="DK431" s="228">
        <v>777.58443367861844</v>
      </c>
      <c r="DL431" s="509">
        <v>0</v>
      </c>
      <c r="DM431" s="509">
        <v>0</v>
      </c>
      <c r="DN431" s="228">
        <v>11228.879461768447</v>
      </c>
      <c r="DO431" s="228"/>
      <c r="DP431" s="228">
        <v>141.93905192063417</v>
      </c>
      <c r="DQ431" s="228"/>
      <c r="DR431" s="228">
        <v>112.46211926920233</v>
      </c>
      <c r="DS431" s="228">
        <v>746.64882854183429</v>
      </c>
      <c r="DT431" s="509">
        <v>859.11094781103657</v>
      </c>
      <c r="DU431" s="228"/>
      <c r="DV431" s="228">
        <v>11.457704966388654</v>
      </c>
      <c r="DW431" s="509">
        <v>0</v>
      </c>
      <c r="DX431" s="228">
        <v>677.41023336385808</v>
      </c>
      <c r="DY431" s="228">
        <v>688.86793833024672</v>
      </c>
      <c r="DZ431" s="228"/>
      <c r="EA431" s="228">
        <v>171.86956001435215</v>
      </c>
      <c r="EB431" s="228">
        <v>52.671771226265697</v>
      </c>
      <c r="EC431" s="228">
        <v>209.68885572382973</v>
      </c>
      <c r="ED431" s="228">
        <v>7.4317213008676264</v>
      </c>
      <c r="EE431" s="228">
        <v>441.66190826531522</v>
      </c>
      <c r="EF431" s="228"/>
      <c r="EG431" s="510">
        <v>807.33241104843125</v>
      </c>
      <c r="EH431" s="228">
        <v>79.022104390843282</v>
      </c>
      <c r="EI431" s="228">
        <v>130.46502912157609</v>
      </c>
      <c r="EJ431" s="509">
        <v>1745.7994649877664</v>
      </c>
      <c r="EK431" s="228">
        <v>355.23859490737459</v>
      </c>
      <c r="EL431" s="509">
        <v>163.80806269636912</v>
      </c>
      <c r="EM431" s="228">
        <v>3281.665667152361</v>
      </c>
      <c r="EN431" s="509"/>
      <c r="EO431" s="228">
        <v>5271.3064615589592</v>
      </c>
      <c r="EP431" s="228"/>
      <c r="EQ431" s="510">
        <v>4.3435404314560095</v>
      </c>
      <c r="ER431" s="510">
        <v>18.083526355997261</v>
      </c>
      <c r="ES431" s="509">
        <v>0</v>
      </c>
      <c r="ET431" s="370">
        <v>6.6130166897989904</v>
      </c>
      <c r="EU431" s="509">
        <v>0</v>
      </c>
      <c r="EV431" s="370">
        <v>120.20330303870341</v>
      </c>
      <c r="EW431" s="509">
        <v>0</v>
      </c>
      <c r="EX431" s="370">
        <v>95.043269263212537</v>
      </c>
      <c r="EY431" s="370">
        <v>244.2866557791682</v>
      </c>
      <c r="EZ431" s="443"/>
      <c r="FA431" s="509">
        <f t="shared" si="121"/>
        <v>21154.065255240599</v>
      </c>
      <c r="FB431" s="509"/>
      <c r="FC431" s="509"/>
      <c r="FE431" s="514">
        <v>2002</v>
      </c>
      <c r="FF431" s="512">
        <v>1185.6830485784487</v>
      </c>
      <c r="FG431" s="512">
        <v>610.41470062061512</v>
      </c>
      <c r="FH431" s="512">
        <v>169.97780648716983</v>
      </c>
      <c r="FI431" s="512">
        <v>226.28987491886218</v>
      </c>
      <c r="FJ431" s="512">
        <v>78.182356285427431</v>
      </c>
      <c r="FK431" s="512"/>
      <c r="FL431" s="512">
        <v>14201.691417826749</v>
      </c>
      <c r="FM431" s="512">
        <v>9472.7208284391436</v>
      </c>
    </row>
    <row r="432" spans="1:169" ht="15.75" x14ac:dyDescent="0.25">
      <c r="A432" s="515">
        <v>2003</v>
      </c>
      <c r="B432" s="123">
        <f t="shared" si="118"/>
        <v>7505.9540788621025</v>
      </c>
      <c r="C432" s="501">
        <f t="shared" si="119"/>
        <v>21454.716235968674</v>
      </c>
      <c r="D432" s="502">
        <f t="shared" si="120"/>
        <v>9396.2491433873456</v>
      </c>
      <c r="E432" s="502">
        <f t="shared" si="122"/>
        <v>38356.919458218123</v>
      </c>
      <c r="F432" s="123">
        <v>31550</v>
      </c>
      <c r="G432" s="503">
        <f t="shared" si="123"/>
        <v>-0.17746262093943299</v>
      </c>
      <c r="H432" s="123">
        <v>28909.583789364951</v>
      </c>
      <c r="I432" s="504">
        <f t="shared" si="124"/>
        <v>9.1333594764736237E-2</v>
      </c>
      <c r="V432" s="515">
        <v>2003</v>
      </c>
      <c r="W432" s="505">
        <v>1092.6589487236695</v>
      </c>
      <c r="X432" s="505">
        <v>241.95111671953501</v>
      </c>
      <c r="Y432" s="505">
        <v>168.82936182187331</v>
      </c>
      <c r="Z432" s="505">
        <v>91.257152727270508</v>
      </c>
      <c r="AA432" s="505">
        <v>0.93829056930325794</v>
      </c>
      <c r="AB432" s="505">
        <v>1595.6348705616517</v>
      </c>
      <c r="AC432" s="505"/>
      <c r="AD432" s="505">
        <v>156.55835886408212</v>
      </c>
      <c r="AE432" s="505">
        <v>857.88734152963741</v>
      </c>
      <c r="AF432" s="505">
        <v>220.2791967894542</v>
      </c>
      <c r="AG432" s="505">
        <v>255.05651961058163</v>
      </c>
      <c r="AH432" s="505">
        <v>1489.7814167937554</v>
      </c>
      <c r="AI432" s="505"/>
      <c r="AJ432" s="505">
        <v>417.8641424705944</v>
      </c>
      <c r="AK432" s="505">
        <v>213.07310660229524</v>
      </c>
      <c r="AL432" s="505">
        <v>243.72015997625681</v>
      </c>
      <c r="AM432" s="505">
        <v>317.31521805209377</v>
      </c>
      <c r="AN432" s="505">
        <v>1191.9726271012403</v>
      </c>
      <c r="AO432" s="505"/>
      <c r="AP432" s="505">
        <v>704.40377523716268</v>
      </c>
      <c r="AQ432" s="505">
        <v>218.26576922802963</v>
      </c>
      <c r="AR432" s="505">
        <v>409.6463674066905</v>
      </c>
      <c r="AS432" s="505">
        <v>9.7913508722705007</v>
      </c>
      <c r="AT432" s="505">
        <v>330.50466918001536</v>
      </c>
      <c r="AU432" s="505">
        <v>1672.6119319241689</v>
      </c>
      <c r="AV432" s="505"/>
      <c r="AW432" s="505">
        <v>220.54601614569177</v>
      </c>
      <c r="AX432" s="505">
        <v>12.203522314728499</v>
      </c>
      <c r="AY432" s="505">
        <v>141.4144274360269</v>
      </c>
      <c r="AZ432" s="505">
        <v>17.567116133830769</v>
      </c>
      <c r="BA432" s="505">
        <v>4.8309964369993175</v>
      </c>
      <c r="BB432" s="505">
        <v>396.56207846727727</v>
      </c>
      <c r="BC432" s="505"/>
      <c r="BD432" s="505">
        <v>301.28974712773595</v>
      </c>
      <c r="BE432" s="505">
        <v>280.04406567935791</v>
      </c>
      <c r="BF432" s="505">
        <v>203.41401607971559</v>
      </c>
      <c r="BG432" s="505">
        <v>374.64332512720023</v>
      </c>
      <c r="BH432" s="505">
        <v>1159.3911540140095</v>
      </c>
      <c r="BI432" s="505"/>
      <c r="BJ432" s="505">
        <v>7505.9540788621025</v>
      </c>
      <c r="BL432" s="508">
        <v>2003</v>
      </c>
      <c r="BM432" s="228">
        <v>170.69379906522855</v>
      </c>
      <c r="BN432" s="228">
        <v>22.32817637966199</v>
      </c>
      <c r="BO432" s="228">
        <v>193.02197544489053</v>
      </c>
      <c r="BP432" s="510"/>
      <c r="BQ432" s="228">
        <v>106.14600812846507</v>
      </c>
      <c r="BR432" s="228">
        <v>18.652429065348201</v>
      </c>
      <c r="BS432" s="228">
        <v>1.2476177423186763</v>
      </c>
      <c r="BT432" s="228">
        <v>126.04605493613194</v>
      </c>
      <c r="BU432" s="510"/>
      <c r="BV432" s="228">
        <v>1.4950584185925682</v>
      </c>
      <c r="BW432" s="228">
        <v>24.573257858481288</v>
      </c>
      <c r="BX432" s="228">
        <v>100.05236746439139</v>
      </c>
      <c r="BY432" s="228">
        <v>3.6132916985771142</v>
      </c>
      <c r="BZ432" s="228">
        <v>21.136220021523162</v>
      </c>
      <c r="CA432" s="228">
        <v>48.659232260846224</v>
      </c>
      <c r="CB432" s="228">
        <v>199.52942772241175</v>
      </c>
      <c r="CC432" s="510"/>
      <c r="CD432" s="228">
        <v>32.62106317163606</v>
      </c>
      <c r="CE432" s="228">
        <v>146.4674426577096</v>
      </c>
      <c r="CF432" s="228">
        <v>41.233903030860404</v>
      </c>
      <c r="CG432" s="228">
        <v>1348.5515103896769</v>
      </c>
      <c r="CH432" s="228">
        <v>284.54223354614516</v>
      </c>
      <c r="CI432" s="228">
        <v>401.74206761443071</v>
      </c>
      <c r="CJ432" s="228">
        <v>66.384620005733552</v>
      </c>
      <c r="CK432" s="228">
        <v>165.03779201300358</v>
      </c>
      <c r="CL432" s="228">
        <v>2486.5806324291957</v>
      </c>
      <c r="CM432" s="510"/>
      <c r="CN432" s="228">
        <v>318.92467234222698</v>
      </c>
      <c r="CO432" s="228">
        <v>90.8256519384244</v>
      </c>
      <c r="CP432" s="228">
        <v>279.96540547336468</v>
      </c>
      <c r="CQ432" s="228">
        <v>181.43445623103034</v>
      </c>
      <c r="CR432" s="228">
        <v>40.095499050910639</v>
      </c>
      <c r="CS432" s="228">
        <v>911.24568503595685</v>
      </c>
      <c r="CT432" s="228"/>
      <c r="CU432" s="228">
        <v>157.05811909068515</v>
      </c>
      <c r="CV432" s="228">
        <v>1.0608971950106878</v>
      </c>
      <c r="CW432" s="228">
        <v>0.50423818885988558</v>
      </c>
      <c r="CX432" s="228">
        <v>197.81413651047677</v>
      </c>
      <c r="CY432" s="228">
        <v>13.763076455625569</v>
      </c>
      <c r="CZ432" s="228">
        <v>38.268707547029003</v>
      </c>
      <c r="DA432" s="228">
        <v>3.7113469588996026</v>
      </c>
      <c r="DB432" s="228">
        <v>412.18052194658668</v>
      </c>
      <c r="DC432" s="228"/>
      <c r="DD432" s="510">
        <v>769.26523866380535</v>
      </c>
      <c r="DE432" s="510">
        <v>1871.3982223670043</v>
      </c>
      <c r="DF432" s="228">
        <v>3809.3549615500847</v>
      </c>
      <c r="DG432" s="228">
        <v>845.62260602980518</v>
      </c>
      <c r="DH432" s="509">
        <v>2960.0466711744875</v>
      </c>
      <c r="DI432" s="228">
        <v>45.02672653822178</v>
      </c>
      <c r="DJ432" s="228">
        <v>185.17790304518749</v>
      </c>
      <c r="DK432" s="228">
        <v>781.43412712918075</v>
      </c>
      <c r="DL432" s="509">
        <v>0</v>
      </c>
      <c r="DM432" s="509">
        <v>0</v>
      </c>
      <c r="DN432" s="228">
        <v>11267.326456497778</v>
      </c>
      <c r="DO432" s="228"/>
      <c r="DP432" s="228">
        <v>142.86179448683654</v>
      </c>
      <c r="DQ432" s="228"/>
      <c r="DR432" s="228">
        <v>124.13032044303023</v>
      </c>
      <c r="DS432" s="228">
        <v>756.80608258894779</v>
      </c>
      <c r="DT432" s="509">
        <v>880.93640303197799</v>
      </c>
      <c r="DU432" s="228"/>
      <c r="DV432" s="228">
        <v>15.933828863125289</v>
      </c>
      <c r="DW432" s="509">
        <v>0</v>
      </c>
      <c r="DX432" s="228">
        <v>705.62813825579531</v>
      </c>
      <c r="DY432" s="228">
        <v>721.56196711892062</v>
      </c>
      <c r="DZ432" s="228"/>
      <c r="EA432" s="228">
        <v>163.04991389888852</v>
      </c>
      <c r="EB432" s="228">
        <v>65.057918135419101</v>
      </c>
      <c r="EC432" s="228">
        <v>220.27981858906892</v>
      </c>
      <c r="ED432" s="228">
        <v>7.8070826144224084</v>
      </c>
      <c r="EE432" s="228">
        <v>456.19473323779897</v>
      </c>
      <c r="EF432" s="228"/>
      <c r="EG432" s="510">
        <v>685.51558169935925</v>
      </c>
      <c r="EH432" s="228">
        <v>104.23191916440938</v>
      </c>
      <c r="EI432" s="228">
        <v>140.51671189302152</v>
      </c>
      <c r="EJ432" s="509">
        <v>1867.9796866467041</v>
      </c>
      <c r="EK432" s="228">
        <v>441.93445500114871</v>
      </c>
      <c r="EL432" s="509">
        <v>166.98381250968148</v>
      </c>
      <c r="EM432" s="228">
        <v>3407.1621669143246</v>
      </c>
      <c r="EN432" s="509"/>
      <c r="EO432" s="228">
        <v>5465.8552703030218</v>
      </c>
      <c r="EP432" s="228"/>
      <c r="EQ432" s="510">
        <v>4.4025548960676195</v>
      </c>
      <c r="ER432" s="510">
        <v>18.59532427173303</v>
      </c>
      <c r="ES432" s="509">
        <v>0</v>
      </c>
      <c r="ET432" s="370">
        <v>6.0098266267682821</v>
      </c>
      <c r="EU432" s="509">
        <v>0</v>
      </c>
      <c r="EV432" s="370">
        <v>129.05073793562761</v>
      </c>
      <c r="EW432" s="509">
        <v>0</v>
      </c>
      <c r="EX432" s="370">
        <v>92.009973435663227</v>
      </c>
      <c r="EY432" s="370">
        <v>250.06841716585976</v>
      </c>
      <c r="EZ432" s="443"/>
      <c r="FA432" s="509">
        <f t="shared" si="121"/>
        <v>21454.716235968674</v>
      </c>
      <c r="FB432" s="509"/>
      <c r="FC432" s="509"/>
      <c r="FE432" s="514">
        <v>2003</v>
      </c>
      <c r="FF432" s="512">
        <v>1247.9660292310678</v>
      </c>
      <c r="FG432" s="512">
        <v>588.60115832873737</v>
      </c>
      <c r="FH432" s="512">
        <v>165.57056122429361</v>
      </c>
      <c r="FI432" s="512">
        <v>36.372164584811628</v>
      </c>
      <c r="FJ432" s="512">
        <v>53.189439497637615</v>
      </c>
      <c r="FK432" s="512"/>
      <c r="FL432" s="512">
        <v>14292.024855908719</v>
      </c>
      <c r="FM432" s="512">
        <v>9396.2491433873456</v>
      </c>
    </row>
    <row r="433" spans="1:169" ht="15.75" x14ac:dyDescent="0.25">
      <c r="A433" s="515">
        <v>2004</v>
      </c>
      <c r="B433" s="123">
        <f t="shared" si="118"/>
        <v>7710.2318936602569</v>
      </c>
      <c r="C433" s="501">
        <f t="shared" si="119"/>
        <v>21698.716726307601</v>
      </c>
      <c r="D433" s="502">
        <f t="shared" si="120"/>
        <v>9584.4690528171723</v>
      </c>
      <c r="E433" s="502">
        <f t="shared" si="122"/>
        <v>38993.417672785028</v>
      </c>
      <c r="F433" s="123">
        <v>32969.602955930866</v>
      </c>
      <c r="G433" s="503">
        <f t="shared" si="123"/>
        <v>-0.15448286086137064</v>
      </c>
      <c r="H433" s="123">
        <v>29144.248042519484</v>
      </c>
      <c r="I433" s="504">
        <f t="shared" si="124"/>
        <v>0.13125591395703351</v>
      </c>
      <c r="V433" s="515">
        <v>2004</v>
      </c>
      <c r="W433" s="505">
        <v>1049.920671690466</v>
      </c>
      <c r="X433" s="505">
        <v>287.86860417062456</v>
      </c>
      <c r="Y433" s="505">
        <v>164.0778893876423</v>
      </c>
      <c r="Z433" s="505">
        <v>101.35683108342184</v>
      </c>
      <c r="AA433" s="505">
        <v>2.8201942416103387</v>
      </c>
      <c r="AB433" s="505">
        <v>1606.044190573765</v>
      </c>
      <c r="AC433" s="505"/>
      <c r="AD433" s="505">
        <v>153.37185024636034</v>
      </c>
      <c r="AE433" s="505">
        <v>853.01957350465102</v>
      </c>
      <c r="AF433" s="505">
        <v>214.53005911286607</v>
      </c>
      <c r="AG433" s="505">
        <v>254.86150332516729</v>
      </c>
      <c r="AH433" s="505">
        <v>1475.7829861890448</v>
      </c>
      <c r="AI433" s="505"/>
      <c r="AJ433" s="505">
        <v>414.17552162759341</v>
      </c>
      <c r="AK433" s="505">
        <v>214.56399959365893</v>
      </c>
      <c r="AL433" s="505">
        <v>261.47982751374423</v>
      </c>
      <c r="AM433" s="505">
        <v>333.75499603415483</v>
      </c>
      <c r="AN433" s="505">
        <v>1223.9743447691515</v>
      </c>
      <c r="AO433" s="505"/>
      <c r="AP433" s="505">
        <v>707.51882975266403</v>
      </c>
      <c r="AQ433" s="505">
        <v>250.55023360984711</v>
      </c>
      <c r="AR433" s="505">
        <v>440.98083734219779</v>
      </c>
      <c r="AS433" s="505">
        <v>10.799986757501594</v>
      </c>
      <c r="AT433" s="505">
        <v>364.00841965685129</v>
      </c>
      <c r="AU433" s="505">
        <v>1773.8583071190619</v>
      </c>
      <c r="AV433" s="505"/>
      <c r="AW433" s="505">
        <v>255.19441793785577</v>
      </c>
      <c r="AX433" s="505">
        <v>15.859804550784382</v>
      </c>
      <c r="AY433" s="505">
        <v>152.82822855785682</v>
      </c>
      <c r="AZ433" s="505">
        <v>19.458296412114265</v>
      </c>
      <c r="BA433" s="505">
        <v>7.9033752015904213</v>
      </c>
      <c r="BB433" s="505">
        <v>451.2441226602017</v>
      </c>
      <c r="BC433" s="505"/>
      <c r="BD433" s="505">
        <v>302.73219856430444</v>
      </c>
      <c r="BE433" s="505">
        <v>284.90601276208497</v>
      </c>
      <c r="BF433" s="505">
        <v>210.07728427231086</v>
      </c>
      <c r="BG433" s="505">
        <v>381.61244675033095</v>
      </c>
      <c r="BH433" s="505">
        <v>1179.3279423490312</v>
      </c>
      <c r="BI433" s="505"/>
      <c r="BJ433" s="505">
        <v>7710.2318936602569</v>
      </c>
      <c r="BL433" s="508">
        <v>2004</v>
      </c>
      <c r="BM433" s="228">
        <v>184.38714540642013</v>
      </c>
      <c r="BN433" s="228">
        <v>24.820579070525966</v>
      </c>
      <c r="BO433" s="228">
        <v>209.20772447694608</v>
      </c>
      <c r="BP433" s="510"/>
      <c r="BQ433" s="228">
        <v>90.094333853520311</v>
      </c>
      <c r="BR433" s="228">
        <v>33.669937295782908</v>
      </c>
      <c r="BS433" s="228">
        <v>2.3394929569845133</v>
      </c>
      <c r="BT433" s="228">
        <v>126.10376410628774</v>
      </c>
      <c r="BU433" s="510"/>
      <c r="BV433" s="228">
        <v>1.4501541453183446</v>
      </c>
      <c r="BW433" s="228">
        <v>23.433478297234572</v>
      </c>
      <c r="BX433" s="228">
        <v>110.34237297938562</v>
      </c>
      <c r="BY433" s="228">
        <v>6.3138139984873156</v>
      </c>
      <c r="BZ433" s="228">
        <v>25.389159286508946</v>
      </c>
      <c r="CA433" s="228">
        <v>42.163524524221955</v>
      </c>
      <c r="CB433" s="228">
        <v>209.09250323115677</v>
      </c>
      <c r="CC433" s="510"/>
      <c r="CD433" s="228">
        <v>32.950568860238441</v>
      </c>
      <c r="CE433" s="228">
        <v>148.2792241831429</v>
      </c>
      <c r="CF433" s="228">
        <v>41.743964495395105</v>
      </c>
      <c r="CG433" s="228">
        <v>1364.9428859336499</v>
      </c>
      <c r="CH433" s="228">
        <v>285.08440690784505</v>
      </c>
      <c r="CI433" s="228">
        <v>402.50752138026525</v>
      </c>
      <c r="CJ433" s="228">
        <v>65.235306306681437</v>
      </c>
      <c r="CK433" s="228">
        <v>165.86712765125989</v>
      </c>
      <c r="CL433" s="228">
        <v>2506.6110057184774</v>
      </c>
      <c r="CM433" s="510"/>
      <c r="CN433" s="228">
        <v>330.77094809928559</v>
      </c>
      <c r="CO433" s="228">
        <v>87.097238329134782</v>
      </c>
      <c r="CP433" s="228">
        <v>285.63136825652794</v>
      </c>
      <c r="CQ433" s="228">
        <v>178.31663582835694</v>
      </c>
      <c r="CR433" s="228">
        <v>41.079067376247828</v>
      </c>
      <c r="CS433" s="228">
        <v>922.89525788955302</v>
      </c>
      <c r="CT433" s="228"/>
      <c r="CU433" s="228">
        <v>160.4860490583284</v>
      </c>
      <c r="CV433" s="228">
        <v>1.1280588005305543</v>
      </c>
      <c r="CW433" s="228">
        <v>0.7658304178487948</v>
      </c>
      <c r="CX433" s="228">
        <v>212.71621475698186</v>
      </c>
      <c r="CY433" s="228">
        <v>16.69211503362531</v>
      </c>
      <c r="CZ433" s="228">
        <v>39.74735888981018</v>
      </c>
      <c r="DA433" s="228">
        <v>3.8016048166082519</v>
      </c>
      <c r="DB433" s="228">
        <v>435.33723177373327</v>
      </c>
      <c r="DC433" s="228"/>
      <c r="DD433" s="510">
        <v>770.9176726296555</v>
      </c>
      <c r="DE433" s="510">
        <v>1876.5060811439282</v>
      </c>
      <c r="DF433" s="228">
        <v>3821.500793124816</v>
      </c>
      <c r="DG433" s="228">
        <v>848.32517652500053</v>
      </c>
      <c r="DH433" s="509">
        <v>2969.485873155877</v>
      </c>
      <c r="DI433" s="228">
        <v>45.167257494650116</v>
      </c>
      <c r="DJ433" s="228">
        <v>186.04160526095242</v>
      </c>
      <c r="DK433" s="228">
        <v>785.36758260965496</v>
      </c>
      <c r="DL433" s="509">
        <v>0</v>
      </c>
      <c r="DM433" s="509">
        <v>0</v>
      </c>
      <c r="DN433" s="228">
        <v>11303.312041944535</v>
      </c>
      <c r="DO433" s="228"/>
      <c r="DP433" s="228">
        <v>143.69829326414452</v>
      </c>
      <c r="DQ433" s="228"/>
      <c r="DR433" s="228">
        <v>131.19077577116465</v>
      </c>
      <c r="DS433" s="228">
        <v>761.61954028423384</v>
      </c>
      <c r="DT433" s="509">
        <v>892.81031605539852</v>
      </c>
      <c r="DU433" s="228"/>
      <c r="DV433" s="228">
        <v>22.655609951696704</v>
      </c>
      <c r="DW433" s="509">
        <v>0</v>
      </c>
      <c r="DX433" s="228">
        <v>713.75850482884402</v>
      </c>
      <c r="DY433" s="228">
        <v>736.41411478054079</v>
      </c>
      <c r="DZ433" s="228"/>
      <c r="EA433" s="228">
        <v>150.76230582010604</v>
      </c>
      <c r="EB433" s="228">
        <v>78.153376207782657</v>
      </c>
      <c r="EC433" s="228">
        <v>229.9060692685199</v>
      </c>
      <c r="ED433" s="228">
        <v>8.1482529259061494</v>
      </c>
      <c r="EE433" s="228">
        <v>466.97000422231474</v>
      </c>
      <c r="EF433" s="228"/>
      <c r="EG433" s="510">
        <v>590.21785288956289</v>
      </c>
      <c r="EH433" s="228">
        <v>140.24210014863678</v>
      </c>
      <c r="EI433" s="228">
        <v>149.42715209561271</v>
      </c>
      <c r="EJ433" s="509">
        <v>1923.2930646959926</v>
      </c>
      <c r="EK433" s="228">
        <v>519.49132732086457</v>
      </c>
      <c r="EL433" s="509">
        <v>168.70276633512185</v>
      </c>
      <c r="EM433" s="228">
        <v>3491.3742634857913</v>
      </c>
      <c r="EN433" s="509"/>
      <c r="EO433" s="228">
        <v>5587.5686985440452</v>
      </c>
      <c r="EP433" s="228"/>
      <c r="EQ433" s="510">
        <v>4.4607831598147456</v>
      </c>
      <c r="ER433" s="510">
        <v>17.718847822870178</v>
      </c>
      <c r="ES433" s="509">
        <v>0.3966498184567494</v>
      </c>
      <c r="ET433" s="370">
        <v>5.3943699131968517</v>
      </c>
      <c r="EU433" s="509">
        <v>0</v>
      </c>
      <c r="EV433" s="370">
        <v>137.94287703627091</v>
      </c>
      <c r="EW433" s="509">
        <v>0</v>
      </c>
      <c r="EX433" s="370">
        <v>88.976677608113874</v>
      </c>
      <c r="EY433" s="370">
        <v>254.89020535872331</v>
      </c>
      <c r="EZ433" s="443"/>
      <c r="FA433" s="509">
        <f t="shared" si="121"/>
        <v>21698.716726307601</v>
      </c>
      <c r="FB433" s="509"/>
      <c r="FC433" s="509"/>
      <c r="FE433" s="514">
        <v>2004</v>
      </c>
      <c r="FF433" s="512">
        <v>1235.2520132036436</v>
      </c>
      <c r="FG433" s="512">
        <v>559.20629439932907</v>
      </c>
      <c r="FH433" s="512">
        <v>157.39210071900092</v>
      </c>
      <c r="FI433" s="512">
        <v>32.245697511607844</v>
      </c>
      <c r="FJ433" s="512">
        <v>90.27189421926056</v>
      </c>
      <c r="FK433" s="512"/>
      <c r="FL433" s="512">
        <v>13237.600393465918</v>
      </c>
      <c r="FM433" s="512">
        <v>9584.4690528171723</v>
      </c>
    </row>
    <row r="434" spans="1:169" ht="15.75" x14ac:dyDescent="0.25">
      <c r="A434" s="515">
        <v>2005</v>
      </c>
      <c r="B434" s="123">
        <f t="shared" si="118"/>
        <v>7854.6351270058831</v>
      </c>
      <c r="C434" s="501">
        <f t="shared" si="119"/>
        <v>21877.492514803223</v>
      </c>
      <c r="D434" s="502">
        <f t="shared" si="120"/>
        <v>9976.2745144353139</v>
      </c>
      <c r="E434" s="502">
        <f t="shared" si="122"/>
        <v>39708.402156244425</v>
      </c>
      <c r="F434" s="123">
        <v>33866.144680727797</v>
      </c>
      <c r="G434" s="503">
        <f t="shared" si="123"/>
        <v>-0.14712899936211343</v>
      </c>
      <c r="H434" s="123">
        <v>29980.62461424651</v>
      </c>
      <c r="I434" s="504">
        <f t="shared" si="124"/>
        <v>0.12960103788614608</v>
      </c>
      <c r="V434" s="515">
        <v>2005</v>
      </c>
      <c r="W434" s="505">
        <v>1006.4698036351184</v>
      </c>
      <c r="X434" s="505">
        <v>333.33608932464023</v>
      </c>
      <c r="Y434" s="505">
        <v>158.60508449679818</v>
      </c>
      <c r="Z434" s="505">
        <v>111.28809819568612</v>
      </c>
      <c r="AA434" s="505">
        <v>4.7055337652597595</v>
      </c>
      <c r="AB434" s="505">
        <v>1614.4046094175028</v>
      </c>
      <c r="AC434" s="505"/>
      <c r="AD434" s="505">
        <v>150.17378148701411</v>
      </c>
      <c r="AE434" s="505">
        <v>848.9477386043618</v>
      </c>
      <c r="AF434" s="505">
        <v>209.27557787745201</v>
      </c>
      <c r="AG434" s="505">
        <v>254.51240559577496</v>
      </c>
      <c r="AH434" s="505">
        <v>1462.909503564603</v>
      </c>
      <c r="AI434" s="505"/>
      <c r="AJ434" s="505">
        <v>408.08528001579907</v>
      </c>
      <c r="AK434" s="505">
        <v>214.95792768408214</v>
      </c>
      <c r="AL434" s="505">
        <v>283.21182549569193</v>
      </c>
      <c r="AM434" s="505">
        <v>347.76832001540691</v>
      </c>
      <c r="AN434" s="505">
        <v>1254.0233532109798</v>
      </c>
      <c r="AO434" s="505"/>
      <c r="AP434" s="505">
        <v>710.48534879846193</v>
      </c>
      <c r="AQ434" s="505">
        <v>265.58852309639701</v>
      </c>
      <c r="AR434" s="505">
        <v>441.64117591665843</v>
      </c>
      <c r="AS434" s="505">
        <v>11.835122087867173</v>
      </c>
      <c r="AT434" s="505">
        <v>397.02358128711091</v>
      </c>
      <c r="AU434" s="505">
        <v>1826.5737511864954</v>
      </c>
      <c r="AV434" s="505"/>
      <c r="AW434" s="505">
        <v>291.75694910160217</v>
      </c>
      <c r="AX434" s="505">
        <v>20.445147970292581</v>
      </c>
      <c r="AY434" s="505">
        <v>155.27986604121136</v>
      </c>
      <c r="AZ434" s="505">
        <v>20.677133047747301</v>
      </c>
      <c r="BA434" s="505">
        <v>11.211764739635885</v>
      </c>
      <c r="BB434" s="505">
        <v>499.37086090048928</v>
      </c>
      <c r="BC434" s="505"/>
      <c r="BD434" s="505">
        <v>304.07958206407221</v>
      </c>
      <c r="BE434" s="505">
        <v>289.26826452123089</v>
      </c>
      <c r="BF434" s="505">
        <v>216.01656275483012</v>
      </c>
      <c r="BG434" s="505">
        <v>387.98863938567899</v>
      </c>
      <c r="BH434" s="505">
        <v>1197.3530487258122</v>
      </c>
      <c r="BI434" s="505"/>
      <c r="BJ434" s="505">
        <v>7854.6351270058831</v>
      </c>
      <c r="BL434" s="508">
        <v>2005</v>
      </c>
      <c r="BM434" s="228">
        <v>194.97100837760925</v>
      </c>
      <c r="BN434" s="228">
        <v>27.572019587075467</v>
      </c>
      <c r="BO434" s="228">
        <v>222.54302796468471</v>
      </c>
      <c r="BP434" s="510"/>
      <c r="BQ434" s="228">
        <v>67.1681171695312</v>
      </c>
      <c r="BR434" s="228">
        <v>50.190763911375591</v>
      </c>
      <c r="BS434" s="228">
        <v>2.8139164144040421</v>
      </c>
      <c r="BT434" s="228">
        <v>120.17279749531082</v>
      </c>
      <c r="BU434" s="510"/>
      <c r="BV434" s="228">
        <v>1.3910102917200633</v>
      </c>
      <c r="BW434" s="228">
        <v>22.081409615966059</v>
      </c>
      <c r="BX434" s="228">
        <v>120.46427105100661</v>
      </c>
      <c r="BY434" s="228">
        <v>9.059827829003277</v>
      </c>
      <c r="BZ434" s="228">
        <v>29.721503264275999</v>
      </c>
      <c r="CA434" s="228">
        <v>35.59343085235853</v>
      </c>
      <c r="CB434" s="228">
        <v>218.31145290433048</v>
      </c>
      <c r="CC434" s="510"/>
      <c r="CD434" s="228">
        <v>33.283402889129746</v>
      </c>
      <c r="CE434" s="228">
        <v>149.98105032671435</v>
      </c>
      <c r="CF434" s="228">
        <v>42.223071299644914</v>
      </c>
      <c r="CG434" s="228">
        <v>1381.6112579479309</v>
      </c>
      <c r="CH434" s="228">
        <v>285.20763431512643</v>
      </c>
      <c r="CI434" s="228">
        <v>402.68146752996779</v>
      </c>
      <c r="CJ434" s="228">
        <v>63.604586775877031</v>
      </c>
      <c r="CK434" s="228">
        <v>166.70063080528635</v>
      </c>
      <c r="CL434" s="228">
        <v>2525.2931018896779</v>
      </c>
      <c r="CM434" s="510"/>
      <c r="CN434" s="228">
        <v>338.0035454806586</v>
      </c>
      <c r="CO434" s="228">
        <v>83.459327530650782</v>
      </c>
      <c r="CP434" s="228">
        <v>292.526987630495</v>
      </c>
      <c r="CQ434" s="228">
        <v>179.32482364670915</v>
      </c>
      <c r="CR434" s="228">
        <v>41.852580177261629</v>
      </c>
      <c r="CS434" s="228">
        <v>935.16726446577513</v>
      </c>
      <c r="CT434" s="228"/>
      <c r="CU434" s="228">
        <v>161.72508555259279</v>
      </c>
      <c r="CV434" s="228">
        <v>1.161387206411121</v>
      </c>
      <c r="CW434" s="228">
        <v>0.94944501996867714</v>
      </c>
      <c r="CX434" s="228">
        <v>224.48088215605785</v>
      </c>
      <c r="CY434" s="228">
        <v>18.171810870929658</v>
      </c>
      <c r="CZ434" s="228">
        <v>40.052936637695517</v>
      </c>
      <c r="DA434" s="228">
        <v>3.781614763393105</v>
      </c>
      <c r="DB434" s="228">
        <v>450.32316220704877</v>
      </c>
      <c r="DC434" s="228"/>
      <c r="DD434" s="510">
        <v>772.42052094083999</v>
      </c>
      <c r="DE434" s="510">
        <v>1881.2205352037199</v>
      </c>
      <c r="DF434" s="228">
        <v>3832.8590953942421</v>
      </c>
      <c r="DG434" s="228">
        <v>850.86934911704827</v>
      </c>
      <c r="DH434" s="509">
        <v>2978.4524375397941</v>
      </c>
      <c r="DI434" s="228">
        <v>45.30176855884924</v>
      </c>
      <c r="DJ434" s="228">
        <v>186.92861704527431</v>
      </c>
      <c r="DK434" s="228">
        <v>789.43568734460825</v>
      </c>
      <c r="DL434" s="509">
        <v>0</v>
      </c>
      <c r="DM434" s="509">
        <v>0</v>
      </c>
      <c r="DN434" s="228">
        <v>11337.488011144376</v>
      </c>
      <c r="DO434" s="228"/>
      <c r="DP434" s="228">
        <v>144.46494900546</v>
      </c>
      <c r="DQ434" s="228"/>
      <c r="DR434" s="228">
        <v>134.70675525271054</v>
      </c>
      <c r="DS434" s="228">
        <v>764.82144114547793</v>
      </c>
      <c r="DT434" s="509">
        <v>899.52819639818847</v>
      </c>
      <c r="DU434" s="228"/>
      <c r="DV434" s="228">
        <v>25.809546176465698</v>
      </c>
      <c r="DW434" s="509">
        <v>0</v>
      </c>
      <c r="DX434" s="228">
        <v>743.2151770228121</v>
      </c>
      <c r="DY434" s="228">
        <v>769.02472319927779</v>
      </c>
      <c r="DZ434" s="228"/>
      <c r="EA434" s="228">
        <v>136.41536823384203</v>
      </c>
      <c r="EB434" s="228">
        <v>87.430343952239525</v>
      </c>
      <c r="EC434" s="228">
        <v>233.16470748464749</v>
      </c>
      <c r="ED434" s="228">
        <v>8.2398984933489299</v>
      </c>
      <c r="EE434" s="228">
        <v>465.25031816407795</v>
      </c>
      <c r="EF434" s="228"/>
      <c r="EG434" s="510">
        <v>512.81036080557817</v>
      </c>
      <c r="EH434" s="228">
        <v>187.95347507623799</v>
      </c>
      <c r="EI434" s="228">
        <v>156.92811343447522</v>
      </c>
      <c r="EJ434" s="228">
        <v>1938.4127101718259</v>
      </c>
      <c r="EK434" s="228">
        <v>565.18527589319297</v>
      </c>
      <c r="EL434" s="509">
        <v>168.88492018768335</v>
      </c>
      <c r="EM434" s="228">
        <v>3530.1748555689933</v>
      </c>
      <c r="EN434" s="509"/>
      <c r="EO434" s="228">
        <v>5663.9780933305383</v>
      </c>
      <c r="EP434" s="228"/>
      <c r="EQ434" s="510">
        <v>4.5182326573392224</v>
      </c>
      <c r="ER434" s="510">
        <v>16.852078515182455</v>
      </c>
      <c r="ES434" s="370">
        <v>0.79052616800632114</v>
      </c>
      <c r="ET434" s="370">
        <v>4.766413037768567</v>
      </c>
      <c r="EU434" s="509">
        <v>0</v>
      </c>
      <c r="EV434" s="370">
        <v>146.88002223715969</v>
      </c>
      <c r="EW434" s="509">
        <v>0</v>
      </c>
      <c r="EX434" s="370">
        <v>85.94338178056455</v>
      </c>
      <c r="EY434" s="370">
        <v>259.75065439602082</v>
      </c>
      <c r="EZ434" s="443"/>
      <c r="FA434" s="509">
        <f t="shared" si="121"/>
        <v>21877.492514803223</v>
      </c>
      <c r="FB434" s="509"/>
      <c r="FC434" s="509"/>
      <c r="FE434" s="514">
        <v>2005</v>
      </c>
      <c r="FF434" s="512">
        <v>1179.9244306020712</v>
      </c>
      <c r="FG434" s="512">
        <v>534.73643589228084</v>
      </c>
      <c r="FH434" s="512">
        <v>150.42873299773316</v>
      </c>
      <c r="FI434" s="512">
        <v>28.007826574376686</v>
      </c>
      <c r="FJ434" s="512">
        <v>98.782346242903643</v>
      </c>
      <c r="FK434" s="512"/>
      <c r="FL434" s="512">
        <v>13021.582487031812</v>
      </c>
      <c r="FM434" s="512">
        <v>9976.2745144353139</v>
      </c>
    </row>
    <row r="435" spans="1:169" ht="15.75" x14ac:dyDescent="0.25">
      <c r="A435" s="515">
        <v>2006</v>
      </c>
      <c r="B435" s="123">
        <f t="shared" si="118"/>
        <v>7946.6730674873816</v>
      </c>
      <c r="C435" s="501">
        <f t="shared" si="119"/>
        <v>21929.030375211762</v>
      </c>
      <c r="D435" s="502">
        <f t="shared" si="120"/>
        <v>9879.303350261891</v>
      </c>
      <c r="E435" s="502">
        <f t="shared" si="122"/>
        <v>39755.006792961038</v>
      </c>
      <c r="F435" s="123">
        <v>33651.186811754204</v>
      </c>
      <c r="G435" s="503">
        <f t="shared" si="123"/>
        <v>-0.15353588072553337</v>
      </c>
      <c r="H435" s="123">
        <v>29684.371782285081</v>
      </c>
      <c r="I435" s="504">
        <f t="shared" si="124"/>
        <v>0.13363311369912245</v>
      </c>
      <c r="V435" s="515">
        <v>2006</v>
      </c>
      <c r="W435" s="505">
        <v>962.31534611261714</v>
      </c>
      <c r="X435" s="505">
        <v>378.26201257369382</v>
      </c>
      <c r="Y435" s="505">
        <v>152.34518029569352</v>
      </c>
      <c r="Z435" s="505">
        <v>120.9842644194666</v>
      </c>
      <c r="AA435" s="505">
        <v>6.5887574821759616</v>
      </c>
      <c r="AB435" s="505">
        <v>1620.4955608836472</v>
      </c>
      <c r="AC435" s="505"/>
      <c r="AD435" s="505">
        <v>146.99184855773572</v>
      </c>
      <c r="AE435" s="505">
        <v>834.42146572698482</v>
      </c>
      <c r="AF435" s="505">
        <v>205.33938530895449</v>
      </c>
      <c r="AG435" s="505">
        <v>253.12505308203544</v>
      </c>
      <c r="AH435" s="505">
        <v>1439.8777526757106</v>
      </c>
      <c r="AI435" s="505"/>
      <c r="AJ435" s="505">
        <v>401.10869411510203</v>
      </c>
      <c r="AK435" s="505">
        <v>215.29630527621222</v>
      </c>
      <c r="AL435" s="505">
        <v>292.5532412460675</v>
      </c>
      <c r="AM435" s="505">
        <v>363.18184425988716</v>
      </c>
      <c r="AN435" s="505">
        <v>1272.1400848972689</v>
      </c>
      <c r="AO435" s="505"/>
      <c r="AP435" s="505">
        <v>718.46675949316568</v>
      </c>
      <c r="AQ435" s="505">
        <v>284.13669021503443</v>
      </c>
      <c r="AR435" s="505">
        <v>425.34287197224859</v>
      </c>
      <c r="AS435" s="505">
        <v>18.026256004761347</v>
      </c>
      <c r="AT435" s="505">
        <v>417.69314480338107</v>
      </c>
      <c r="AU435" s="505">
        <v>1863.6657224885912</v>
      </c>
      <c r="AV435" s="505"/>
      <c r="AW435" s="505">
        <v>322.84575783646687</v>
      </c>
      <c r="AX435" s="505">
        <v>26.350217415402778</v>
      </c>
      <c r="AY435" s="505">
        <v>152.6064535943045</v>
      </c>
      <c r="AZ435" s="505">
        <v>21.214403288321858</v>
      </c>
      <c r="BA435" s="505">
        <v>14.201842559908586</v>
      </c>
      <c r="BB435" s="505">
        <v>537.21867469440463</v>
      </c>
      <c r="BC435" s="505"/>
      <c r="BD435" s="505">
        <v>305.29288662109667</v>
      </c>
      <c r="BE435" s="505">
        <v>293.10585070750199</v>
      </c>
      <c r="BF435" s="505">
        <v>221.12498988740009</v>
      </c>
      <c r="BG435" s="505">
        <v>393.75154463176028</v>
      </c>
      <c r="BH435" s="505">
        <v>1213.2752718477591</v>
      </c>
      <c r="BI435" s="505"/>
      <c r="BJ435" s="505">
        <v>7946.6730674873816</v>
      </c>
      <c r="BL435" s="508">
        <v>2006</v>
      </c>
      <c r="BM435" s="228">
        <v>201.96981905349483</v>
      </c>
      <c r="BN435" s="228">
        <v>30.782650912784014</v>
      </c>
      <c r="BO435" s="228">
        <v>232.75246996627885</v>
      </c>
      <c r="BP435" s="510"/>
      <c r="BQ435" s="228">
        <v>44.974617275213426</v>
      </c>
      <c r="BR435" s="228">
        <v>64.976798965278803</v>
      </c>
      <c r="BS435" s="228">
        <v>2.4933859022244556</v>
      </c>
      <c r="BT435" s="228">
        <v>112.44480214271668</v>
      </c>
      <c r="BU435" s="510"/>
      <c r="BV435" s="228">
        <v>1.3187625915580483</v>
      </c>
      <c r="BW435" s="228">
        <v>20.519174350562515</v>
      </c>
      <c r="BX435" s="228">
        <v>129.93017128880706</v>
      </c>
      <c r="BY435" s="228">
        <v>11.257525953932333</v>
      </c>
      <c r="BZ435" s="228">
        <v>34.656828904304504</v>
      </c>
      <c r="CA435" s="228">
        <v>29.238576999151629</v>
      </c>
      <c r="CB435" s="228">
        <v>226.92104008831612</v>
      </c>
      <c r="CC435" s="510"/>
      <c r="CD435" s="228">
        <v>33.619598877908835</v>
      </c>
      <c r="CE435" s="228">
        <v>151.59124698540157</v>
      </c>
      <c r="CF435" s="228">
        <v>42.676382553657938</v>
      </c>
      <c r="CG435" s="228">
        <v>1398.5613073724658</v>
      </c>
      <c r="CH435" s="228">
        <v>284.98174009372423</v>
      </c>
      <c r="CI435" s="228">
        <v>402.36249066622673</v>
      </c>
      <c r="CJ435" s="228">
        <v>62.134666031491463</v>
      </c>
      <c r="CK435" s="228">
        <v>167.53832241737317</v>
      </c>
      <c r="CL435" s="228">
        <v>2543.4657549982494</v>
      </c>
      <c r="CM435" s="510"/>
      <c r="CN435" s="228">
        <v>348.55825264623064</v>
      </c>
      <c r="CO435" s="228">
        <v>89.100005462785603</v>
      </c>
      <c r="CP435" s="228">
        <v>300.35743781607897</v>
      </c>
      <c r="CQ435" s="228">
        <v>181.38992998104061</v>
      </c>
      <c r="CR435" s="228">
        <v>42.503438142007987</v>
      </c>
      <c r="CS435" s="228">
        <v>961.9090640481437</v>
      </c>
      <c r="CT435" s="228"/>
      <c r="CU435" s="228">
        <v>164.33825360397537</v>
      </c>
      <c r="CV435" s="228">
        <v>1.2361502965580136</v>
      </c>
      <c r="CW435" s="228">
        <v>1.1366407809879704</v>
      </c>
      <c r="CX435" s="228">
        <v>240.37833860653305</v>
      </c>
      <c r="CY435" s="228">
        <v>17.682678104936354</v>
      </c>
      <c r="CZ435" s="228">
        <v>41.277144515898534</v>
      </c>
      <c r="DA435" s="228">
        <v>3.7855205782610795</v>
      </c>
      <c r="DB435" s="228">
        <v>469.83472648715036</v>
      </c>
      <c r="DC435" s="228"/>
      <c r="DD435" s="510">
        <v>773.81906879908206</v>
      </c>
      <c r="DE435" s="510">
        <v>1885.6283690448004</v>
      </c>
      <c r="DF435" s="228">
        <v>3843.5513974552268</v>
      </c>
      <c r="DG435" s="228">
        <v>853.27633879389418</v>
      </c>
      <c r="DH435" s="509">
        <v>2986.9948917849047</v>
      </c>
      <c r="DI435" s="228">
        <v>45.430720374656651</v>
      </c>
      <c r="DJ435" s="228">
        <v>187.84599029833717</v>
      </c>
      <c r="DK435" s="228">
        <v>793.65091695040394</v>
      </c>
      <c r="DL435" s="509">
        <v>0</v>
      </c>
      <c r="DM435" s="509">
        <v>0</v>
      </c>
      <c r="DN435" s="228">
        <v>11370.197693501308</v>
      </c>
      <c r="DO435" s="228"/>
      <c r="DP435" s="228">
        <v>145.31083867788672</v>
      </c>
      <c r="DQ435" s="228"/>
      <c r="DR435" s="228">
        <v>141.8324613823624</v>
      </c>
      <c r="DS435" s="228">
        <v>731.75572264386369</v>
      </c>
      <c r="DT435" s="509">
        <v>873.58818402622614</v>
      </c>
      <c r="DU435" s="228"/>
      <c r="DV435" s="228">
        <v>26.570744037850012</v>
      </c>
      <c r="DW435" s="509">
        <v>0</v>
      </c>
      <c r="DX435" s="228">
        <v>744.33015738063989</v>
      </c>
      <c r="DY435" s="228">
        <v>770.90090141848987</v>
      </c>
      <c r="DZ435" s="228"/>
      <c r="EA435" s="228">
        <v>116.50011993238812</v>
      </c>
      <c r="EB435" s="228">
        <v>97.917593699527899</v>
      </c>
      <c r="EC435" s="228">
        <v>234.32037589542955</v>
      </c>
      <c r="ED435" s="228">
        <v>8.2617606437126021</v>
      </c>
      <c r="EE435" s="228">
        <v>456.99985017105814</v>
      </c>
      <c r="EF435" s="228"/>
      <c r="EG435" s="510">
        <v>404.05313979522174</v>
      </c>
      <c r="EH435" s="228">
        <v>245.32765351568011</v>
      </c>
      <c r="EI435" s="228">
        <v>157.45785760992695</v>
      </c>
      <c r="EJ435" s="228">
        <v>1943.7440285193254</v>
      </c>
      <c r="EK435" s="228">
        <v>583.70288059987672</v>
      </c>
      <c r="EL435" s="228">
        <v>169.45502710372941</v>
      </c>
      <c r="EM435" s="228">
        <v>3503.74058714376</v>
      </c>
      <c r="EN435" s="228"/>
      <c r="EO435" s="228">
        <v>5605.229522759535</v>
      </c>
      <c r="EP435" s="228"/>
      <c r="EQ435" s="510">
        <v>4.5749107310151862</v>
      </c>
      <c r="ER435" s="510">
        <v>15.997863979756202</v>
      </c>
      <c r="ES435" s="370">
        <v>1.1808154397668975</v>
      </c>
      <c r="ET435" s="370">
        <v>4.0225745326755797</v>
      </c>
      <c r="EU435" s="370">
        <v>2.4489271378440551</v>
      </c>
      <c r="EV435" s="370">
        <v>148.55474390596515</v>
      </c>
      <c r="EW435" s="370">
        <v>1.2745408621394592</v>
      </c>
      <c r="EX435" s="370">
        <v>82.910085953015212</v>
      </c>
      <c r="EY435" s="370">
        <v>260.96446254217773</v>
      </c>
      <c r="EZ435" s="443"/>
      <c r="FA435" s="509">
        <f t="shared" si="121"/>
        <v>21929.030375211762</v>
      </c>
      <c r="FB435" s="509"/>
      <c r="FC435" s="509"/>
      <c r="FE435" s="514">
        <v>2006</v>
      </c>
      <c r="FF435" s="512">
        <v>1163.6484360418717</v>
      </c>
      <c r="FG435" s="512">
        <v>487.61874462715599</v>
      </c>
      <c r="FH435" s="512">
        <v>161.08061817243805</v>
      </c>
      <c r="FI435" s="512">
        <v>77.543167864144806</v>
      </c>
      <c r="FJ435" s="512">
        <v>122.94693899073589</v>
      </c>
      <c r="FK435" s="512"/>
      <c r="FL435" s="512">
        <v>12428.286430306774</v>
      </c>
      <c r="FM435" s="512">
        <v>9879.303350261891</v>
      </c>
    </row>
    <row r="436" spans="1:169" ht="15.75" x14ac:dyDescent="0.25">
      <c r="A436" s="515">
        <v>2007</v>
      </c>
      <c r="B436" s="123">
        <f t="shared" si="118"/>
        <v>8015.7989725669067</v>
      </c>
      <c r="C436" s="501">
        <f t="shared" si="119"/>
        <v>21923.184889724478</v>
      </c>
      <c r="D436" s="502">
        <f t="shared" si="120"/>
        <v>9699.0105405461345</v>
      </c>
      <c r="E436" s="502">
        <f t="shared" si="122"/>
        <v>39637.994402837518</v>
      </c>
      <c r="F436" s="123">
        <v>33372.501878984011</v>
      </c>
      <c r="G436" s="503">
        <f t="shared" si="123"/>
        <v>-0.15806784925033912</v>
      </c>
      <c r="H436" s="123">
        <v>29377.159625386077</v>
      </c>
      <c r="I436" s="504">
        <f t="shared" si="124"/>
        <v>0.13600165245878237</v>
      </c>
      <c r="V436" s="515">
        <v>2007</v>
      </c>
      <c r="W436" s="505">
        <v>916.8436534821941</v>
      </c>
      <c r="X436" s="505">
        <v>422.15669092708276</v>
      </c>
      <c r="Y436" s="505">
        <v>145.14511861367635</v>
      </c>
      <c r="Z436" s="505">
        <v>130.27893365408482</v>
      </c>
      <c r="AA436" s="505">
        <v>8.4561224194217885</v>
      </c>
      <c r="AB436" s="505">
        <v>1622.8805190964597</v>
      </c>
      <c r="AC436" s="505"/>
      <c r="AD436" s="505">
        <v>143.40500304840569</v>
      </c>
      <c r="AE436" s="505">
        <v>816.68388822514135</v>
      </c>
      <c r="AF436" s="505">
        <v>200.37679021594107</v>
      </c>
      <c r="AG436" s="505">
        <v>250.84767392564891</v>
      </c>
      <c r="AH436" s="505">
        <v>1411.313355415137</v>
      </c>
      <c r="AI436" s="505"/>
      <c r="AJ436" s="505">
        <v>399.38767665332949</v>
      </c>
      <c r="AK436" s="505">
        <v>215.04897402016911</v>
      </c>
      <c r="AL436" s="505">
        <v>297.62548323386386</v>
      </c>
      <c r="AM436" s="505">
        <v>373.75532631145427</v>
      </c>
      <c r="AN436" s="505">
        <v>1285.8174602188169</v>
      </c>
      <c r="AO436" s="505"/>
      <c r="AP436" s="505">
        <v>736.74057223123918</v>
      </c>
      <c r="AQ436" s="505">
        <v>312.26987158484701</v>
      </c>
      <c r="AR436" s="505">
        <v>391.88803481818138</v>
      </c>
      <c r="AS436" s="505">
        <v>33.565617964858482</v>
      </c>
      <c r="AT436" s="505">
        <v>430.86186357963555</v>
      </c>
      <c r="AU436" s="505">
        <v>1905.3259601787613</v>
      </c>
      <c r="AV436" s="505"/>
      <c r="AW436" s="505">
        <v>346.73335273570819</v>
      </c>
      <c r="AX436" s="505">
        <v>35.637107243791853</v>
      </c>
      <c r="AY436" s="505">
        <v>147.94009366105871</v>
      </c>
      <c r="AZ436" s="505">
        <v>21.081354897447135</v>
      </c>
      <c r="BA436" s="505">
        <v>16.332741069120797</v>
      </c>
      <c r="BB436" s="505">
        <v>567.72464960712671</v>
      </c>
      <c r="BC436" s="505"/>
      <c r="BD436" s="505">
        <v>305.2587146816802</v>
      </c>
      <c r="BE436" s="505">
        <v>295.32151268593401</v>
      </c>
      <c r="BF436" s="505">
        <v>224.71829073427813</v>
      </c>
      <c r="BG436" s="505">
        <v>397.43850994871269</v>
      </c>
      <c r="BH436" s="505">
        <v>1222.737028050605</v>
      </c>
      <c r="BI436" s="505"/>
      <c r="BJ436" s="505">
        <v>8015.7989725669067</v>
      </c>
      <c r="BL436" s="508">
        <v>2007</v>
      </c>
      <c r="BM436" s="228">
        <v>205.80531411081549</v>
      </c>
      <c r="BN436" s="228">
        <v>35.668117953173571</v>
      </c>
      <c r="BO436" s="228">
        <v>241.47343206398907</v>
      </c>
      <c r="BP436" s="510"/>
      <c r="BQ436" s="228">
        <v>26.886308724274222</v>
      </c>
      <c r="BR436" s="228">
        <v>77.042960300415899</v>
      </c>
      <c r="BS436" s="228">
        <v>1.9805162236155385</v>
      </c>
      <c r="BT436" s="228">
        <v>105.90978524830567</v>
      </c>
      <c r="BU436" s="510"/>
      <c r="BV436" s="228">
        <v>1.2579715499847808</v>
      </c>
      <c r="BW436" s="228">
        <v>17.954824567934864</v>
      </c>
      <c r="BX436" s="228">
        <v>138.22123524413854</v>
      </c>
      <c r="BY436" s="228">
        <v>12.745576361823753</v>
      </c>
      <c r="BZ436" s="228">
        <v>42.013368885822992</v>
      </c>
      <c r="CA436" s="228">
        <v>23.330994366948346</v>
      </c>
      <c r="CB436" s="228">
        <v>235.52397097665329</v>
      </c>
      <c r="CC436" s="510"/>
      <c r="CD436" s="228">
        <v>33.959190785766502</v>
      </c>
      <c r="CE436" s="228">
        <v>153.12814005618077</v>
      </c>
      <c r="CF436" s="228">
        <v>43.109057367481022</v>
      </c>
      <c r="CG436" s="228">
        <v>1415.7977942500113</v>
      </c>
      <c r="CH436" s="228">
        <v>284.47654856937481</v>
      </c>
      <c r="CI436" s="228">
        <v>401.6491753917316</v>
      </c>
      <c r="CJ436" s="228">
        <v>59.587035020591991</v>
      </c>
      <c r="CK436" s="228">
        <v>168.38022353504843</v>
      </c>
      <c r="CL436" s="228">
        <v>2560.0871649761862</v>
      </c>
      <c r="CM436" s="510"/>
      <c r="CN436" s="228">
        <v>364.48140394043963</v>
      </c>
      <c r="CO436" s="228">
        <v>91.924765761974996</v>
      </c>
      <c r="CP436" s="228">
        <v>316.83339475622182</v>
      </c>
      <c r="CQ436" s="228">
        <v>182.66387905161645</v>
      </c>
      <c r="CR436" s="228">
        <v>43.4768078285272</v>
      </c>
      <c r="CS436" s="228">
        <v>999.38025133878</v>
      </c>
      <c r="CT436" s="228"/>
      <c r="CU436" s="228">
        <v>170.74156550583001</v>
      </c>
      <c r="CV436" s="228">
        <v>1.2878812537091162</v>
      </c>
      <c r="CW436" s="228">
        <v>1.2873400765183183</v>
      </c>
      <c r="CX436" s="228">
        <v>255.49421535667722</v>
      </c>
      <c r="CY436" s="228">
        <v>18.188718970264038</v>
      </c>
      <c r="CZ436" s="228">
        <v>42.858505892469232</v>
      </c>
      <c r="DA436" s="228">
        <v>3.5235759429292823</v>
      </c>
      <c r="DB436" s="228">
        <v>493.38180299839729</v>
      </c>
      <c r="DC436" s="228"/>
      <c r="DD436" s="510">
        <v>775.15482982365904</v>
      </c>
      <c r="DE436" s="510">
        <v>1889.8094853169387</v>
      </c>
      <c r="DF436" s="228">
        <v>3853.6892298048151</v>
      </c>
      <c r="DG436" s="228">
        <v>855.56528315925743</v>
      </c>
      <c r="DH436" s="509">
        <v>2995.1550120827001</v>
      </c>
      <c r="DI436" s="228">
        <v>45.554471669000648</v>
      </c>
      <c r="DJ436" s="228">
        <v>188.79995009829867</v>
      </c>
      <c r="DK436" s="228">
        <v>798.02303124656021</v>
      </c>
      <c r="DL436" s="509">
        <v>0</v>
      </c>
      <c r="DM436" s="509">
        <v>0</v>
      </c>
      <c r="DN436" s="228">
        <v>11401.751293201231</v>
      </c>
      <c r="DO436" s="228"/>
      <c r="DP436" s="228">
        <v>146.26973169899483</v>
      </c>
      <c r="DQ436" s="228"/>
      <c r="DR436" s="228">
        <v>146.89555418814021</v>
      </c>
      <c r="DS436" s="228">
        <v>697.86788409469443</v>
      </c>
      <c r="DT436" s="509">
        <v>844.76343828283461</v>
      </c>
      <c r="DU436" s="228"/>
      <c r="DV436" s="228">
        <v>27.306798893221188</v>
      </c>
      <c r="DW436" s="509">
        <v>0</v>
      </c>
      <c r="DX436" s="228">
        <v>744.23225404703408</v>
      </c>
      <c r="DY436" s="228">
        <v>771.53905294025526</v>
      </c>
      <c r="DZ436" s="228"/>
      <c r="EA436" s="228">
        <v>103.94001387212919</v>
      </c>
      <c r="EB436" s="228">
        <v>103.80546121678168</v>
      </c>
      <c r="EC436" s="228">
        <v>235.12349987520281</v>
      </c>
      <c r="ED436" s="228">
        <v>8.2692574858913375</v>
      </c>
      <c r="EE436" s="228">
        <v>451.13823245000503</v>
      </c>
      <c r="EF436" s="228"/>
      <c r="EG436" s="510">
        <v>325.15766413776765</v>
      </c>
      <c r="EH436" s="228">
        <v>318.77193583291444</v>
      </c>
      <c r="EI436" s="228">
        <v>157.75006162516857</v>
      </c>
      <c r="EJ436" s="228">
        <v>1739.7551009444021</v>
      </c>
      <c r="EK436" s="228">
        <v>697.73051682701293</v>
      </c>
      <c r="EL436" s="228">
        <v>169.76949498786161</v>
      </c>
      <c r="EM436" s="228">
        <v>3408.934774355127</v>
      </c>
      <c r="EN436" s="228"/>
      <c r="EO436" s="228">
        <v>5476.375498028222</v>
      </c>
      <c r="EP436" s="228"/>
      <c r="EQ436" s="510">
        <v>4.6308246331265011</v>
      </c>
      <c r="ER436" s="510">
        <v>16.369702179685003</v>
      </c>
      <c r="ES436" s="370">
        <v>1.2208039299974602</v>
      </c>
      <c r="ET436" s="370">
        <v>3.1248355485836625</v>
      </c>
      <c r="EU436" s="370">
        <v>4.9026039538817265</v>
      </c>
      <c r="EV436" s="370">
        <v>150.35484513501922</v>
      </c>
      <c r="EW436" s="370">
        <v>2.5515536879589424</v>
      </c>
      <c r="EX436" s="370">
        <v>79.876790125465874</v>
      </c>
      <c r="EY436" s="370">
        <v>263.03195919371842</v>
      </c>
      <c r="EZ436" s="443"/>
      <c r="FA436" s="509">
        <f t="shared" si="121"/>
        <v>21923.184889724478</v>
      </c>
      <c r="FB436" s="509"/>
      <c r="FC436" s="509"/>
      <c r="FE436" s="514">
        <v>2007</v>
      </c>
      <c r="FF436" s="512">
        <v>1268.4052921213993</v>
      </c>
      <c r="FG436" s="512">
        <v>513.05061144173726</v>
      </c>
      <c r="FH436" s="512">
        <v>158.00843446259674</v>
      </c>
      <c r="FI436" s="512">
        <v>47.910666111779861</v>
      </c>
      <c r="FJ436" s="512">
        <v>120.29968511715701</v>
      </c>
      <c r="FK436" s="512"/>
      <c r="FL436" s="512">
        <v>11466.075649125156</v>
      </c>
      <c r="FM436" s="512">
        <v>9699.0105405461345</v>
      </c>
    </row>
    <row r="437" spans="1:169" ht="15.75" x14ac:dyDescent="0.25">
      <c r="A437" s="515">
        <v>2008</v>
      </c>
      <c r="B437" s="123">
        <f t="shared" si="118"/>
        <v>7796.4743559159269</v>
      </c>
      <c r="C437" s="501">
        <f t="shared" si="119"/>
        <v>21873.499069328554</v>
      </c>
      <c r="D437" s="502">
        <f t="shared" si="120"/>
        <v>9815.2112752107187</v>
      </c>
      <c r="E437" s="502">
        <f t="shared" si="122"/>
        <v>39485.184700455204</v>
      </c>
      <c r="F437" s="123">
        <v>33115.715508235109</v>
      </c>
      <c r="G437" s="503">
        <f t="shared" si="123"/>
        <v>-0.16131288837928781</v>
      </c>
      <c r="H437" s="123">
        <v>29391.41110069201</v>
      </c>
      <c r="I437" s="504">
        <f t="shared" si="124"/>
        <v>0.12671403883209309</v>
      </c>
      <c r="V437" s="515">
        <v>2008</v>
      </c>
      <c r="W437" s="505">
        <v>817.36263424827348</v>
      </c>
      <c r="X437" s="505">
        <v>418.89703565651809</v>
      </c>
      <c r="Y437" s="505">
        <v>133.63703330312319</v>
      </c>
      <c r="Z437" s="505">
        <v>154.41889583077398</v>
      </c>
      <c r="AA437" s="505">
        <v>8.3752778427283907</v>
      </c>
      <c r="AB437" s="505">
        <v>1532.6908768814174</v>
      </c>
      <c r="AC437" s="505"/>
      <c r="AD437" s="505">
        <v>135.94993151607017</v>
      </c>
      <c r="AE437" s="505">
        <v>777.76292698978682</v>
      </c>
      <c r="AF437" s="505">
        <v>190.55068766142782</v>
      </c>
      <c r="AG437" s="505">
        <v>241.66383071331163</v>
      </c>
      <c r="AH437" s="505">
        <v>1345.9273768805963</v>
      </c>
      <c r="AI437" s="505"/>
      <c r="AJ437" s="505">
        <v>393.25900607745143</v>
      </c>
      <c r="AK437" s="505">
        <v>211.46770561299715</v>
      </c>
      <c r="AL437" s="505">
        <v>291.21160417581279</v>
      </c>
      <c r="AM437" s="505">
        <v>378.42219925239232</v>
      </c>
      <c r="AN437" s="505">
        <v>1274.3605151186537</v>
      </c>
      <c r="AO437" s="505"/>
      <c r="AP437" s="505">
        <v>739.68627351101952</v>
      </c>
      <c r="AQ437" s="505">
        <v>320.23012686150719</v>
      </c>
      <c r="AR437" s="505">
        <v>333.10896947564089</v>
      </c>
      <c r="AS437" s="505">
        <v>43.559463506894986</v>
      </c>
      <c r="AT437" s="505">
        <v>434.3920812850144</v>
      </c>
      <c r="AU437" s="505">
        <v>1870.9769146400772</v>
      </c>
      <c r="AV437" s="505"/>
      <c r="AW437" s="505">
        <v>351.97715329976234</v>
      </c>
      <c r="AX437" s="505">
        <v>47.345190627465833</v>
      </c>
      <c r="AY437" s="505">
        <v>138.60603917262571</v>
      </c>
      <c r="AZ437" s="505">
        <v>18.39566780598437</v>
      </c>
      <c r="BA437" s="505">
        <v>17.340446970596435</v>
      </c>
      <c r="BB437" s="505">
        <v>573.66449787643478</v>
      </c>
      <c r="BC437" s="505"/>
      <c r="BD437" s="505">
        <v>297.19109281351001</v>
      </c>
      <c r="BE437" s="505">
        <v>289.33777935052126</v>
      </c>
      <c r="BF437" s="505">
        <v>222.14240852499555</v>
      </c>
      <c r="BG437" s="505">
        <v>390.1828938297208</v>
      </c>
      <c r="BH437" s="505">
        <v>1198.8541745187479</v>
      </c>
      <c r="BI437" s="505"/>
      <c r="BJ437" s="505">
        <v>7796.4743559159269</v>
      </c>
      <c r="BL437" s="508">
        <v>2008</v>
      </c>
      <c r="BM437" s="228">
        <v>202.02447940537328</v>
      </c>
      <c r="BN437" s="228">
        <v>41.639456072659762</v>
      </c>
      <c r="BO437" s="228">
        <v>243.66393547803304</v>
      </c>
      <c r="BP437" s="510"/>
      <c r="BQ437" s="228">
        <v>14.39455269734473</v>
      </c>
      <c r="BR437" s="228">
        <v>86.917844230888903</v>
      </c>
      <c r="BS437" s="228">
        <v>1.3657577891493609</v>
      </c>
      <c r="BT437" s="228">
        <v>102.67815471738299</v>
      </c>
      <c r="BU437" s="510"/>
      <c r="BV437" s="228">
        <v>1.2127426517921103</v>
      </c>
      <c r="BW437" s="228">
        <v>16.919405617972512</v>
      </c>
      <c r="BX437" s="228">
        <v>145.02468681218278</v>
      </c>
      <c r="BY437" s="228">
        <v>13.872940564895888</v>
      </c>
      <c r="BZ437" s="228">
        <v>52.117120431375007</v>
      </c>
      <c r="CA437" s="228">
        <v>18.08085978222222</v>
      </c>
      <c r="CB437" s="228">
        <v>247.22775586044054</v>
      </c>
      <c r="CC437" s="510"/>
      <c r="CD437" s="228">
        <v>34.302212914915664</v>
      </c>
      <c r="CE437" s="228">
        <v>154.61005543602934</v>
      </c>
      <c r="CF437" s="228">
        <v>43.52625485116166</v>
      </c>
      <c r="CG437" s="228">
        <v>1431.9326792703632</v>
      </c>
      <c r="CH437" s="228">
        <v>283.76188406781489</v>
      </c>
      <c r="CI437" s="228">
        <v>400.64010630917085</v>
      </c>
      <c r="CJ437" s="228">
        <v>57.262219536111907</v>
      </c>
      <c r="CK437" s="228">
        <v>169.22635531160643</v>
      </c>
      <c r="CL437" s="228">
        <v>2575.2617676971736</v>
      </c>
      <c r="CM437" s="510"/>
      <c r="CN437" s="228">
        <v>378.31314354162197</v>
      </c>
      <c r="CO437" s="228">
        <v>93.773864468147679</v>
      </c>
      <c r="CP437" s="228">
        <v>329.70778807091023</v>
      </c>
      <c r="CQ437" s="228">
        <v>182.48990055045022</v>
      </c>
      <c r="CR437" s="228">
        <v>44.077192162836404</v>
      </c>
      <c r="CS437" s="228">
        <v>1028.3618887939665</v>
      </c>
      <c r="CT437" s="228"/>
      <c r="CU437" s="228">
        <v>179.41010644567154</v>
      </c>
      <c r="CV437" s="228">
        <v>1.3047351190666412</v>
      </c>
      <c r="CW437" s="228">
        <v>1.3977059770622104</v>
      </c>
      <c r="CX437" s="228">
        <v>260.87940557233793</v>
      </c>
      <c r="CY437" s="228">
        <v>17.29190870575318</v>
      </c>
      <c r="CZ437" s="228">
        <v>43.840527928362526</v>
      </c>
      <c r="DA437" s="228">
        <v>3.2053899015395899</v>
      </c>
      <c r="DB437" s="228">
        <v>507.32977964979364</v>
      </c>
      <c r="DC437" s="228"/>
      <c r="DD437" s="510">
        <v>776.43386363218985</v>
      </c>
      <c r="DE437" s="510">
        <v>1893.7772423645281</v>
      </c>
      <c r="DF437" s="228">
        <v>3863.2953496753562</v>
      </c>
      <c r="DG437" s="228">
        <v>857.74055598334644</v>
      </c>
      <c r="DH437" s="509">
        <v>3002.9449565533873</v>
      </c>
      <c r="DI437" s="228">
        <v>45.673169286859611</v>
      </c>
      <c r="DJ437" s="228">
        <v>189.79087672174526</v>
      </c>
      <c r="DK437" s="228">
        <v>802.5518994836267</v>
      </c>
      <c r="DL437" s="509">
        <v>0</v>
      </c>
      <c r="DM437" s="509">
        <v>0</v>
      </c>
      <c r="DN437" s="228">
        <v>11432.207913701039</v>
      </c>
      <c r="DO437" s="228"/>
      <c r="DP437" s="228">
        <v>147.34439924743083</v>
      </c>
      <c r="DQ437" s="228"/>
      <c r="DR437" s="228">
        <v>151.29737692144744</v>
      </c>
      <c r="DS437" s="228">
        <v>663.28668059515667</v>
      </c>
      <c r="DT437" s="509">
        <v>814.58405751660416</v>
      </c>
      <c r="DU437" s="228"/>
      <c r="DV437" s="228">
        <v>29.641423145853675</v>
      </c>
      <c r="DW437" s="509">
        <v>2.0095062370758701</v>
      </c>
      <c r="DX437" s="228">
        <v>727.45636046095433</v>
      </c>
      <c r="DY437" s="228">
        <v>759.1072898438839</v>
      </c>
      <c r="DZ437" s="228"/>
      <c r="EA437" s="228">
        <v>88.917567463098621</v>
      </c>
      <c r="EB437" s="228">
        <v>110.8713677098022</v>
      </c>
      <c r="EC437" s="228">
        <v>235.9388671463185</v>
      </c>
      <c r="ED437" s="228">
        <v>8.2979338279583867</v>
      </c>
      <c r="EE437" s="228">
        <v>444.02573614717772</v>
      </c>
      <c r="EF437" s="228"/>
      <c r="EG437" s="510">
        <v>260.19240947781083</v>
      </c>
      <c r="EH437" s="228">
        <v>456.80465606147777</v>
      </c>
      <c r="EI437" s="228">
        <v>158.05017870112928</v>
      </c>
      <c r="EJ437" s="228">
        <v>1516.3129494488041</v>
      </c>
      <c r="EK437" s="228">
        <v>745.10246205906515</v>
      </c>
      <c r="EL437" s="228">
        <v>170.09247885169131</v>
      </c>
      <c r="EM437" s="228">
        <v>3306.5551345999784</v>
      </c>
      <c r="EN437" s="228"/>
      <c r="EO437" s="228">
        <v>5324.2722181076442</v>
      </c>
      <c r="EP437" s="228"/>
      <c r="EQ437" s="510">
        <v>4.6859815279744108</v>
      </c>
      <c r="ER437" s="510">
        <v>16.741780281751961</v>
      </c>
      <c r="ES437" s="370">
        <v>1.239551306844342</v>
      </c>
      <c r="ET437" s="370">
        <v>2.3422836099822093</v>
      </c>
      <c r="EU437" s="370">
        <v>7.3610746201202248</v>
      </c>
      <c r="EV437" s="370">
        <v>152.10602896433875</v>
      </c>
      <c r="EW437" s="370">
        <v>3.8310614667206795</v>
      </c>
      <c r="EX437" s="370">
        <v>76.84349429791655</v>
      </c>
      <c r="EY437" s="370">
        <v>265.15125607564914</v>
      </c>
      <c r="EZ437" s="443"/>
      <c r="FA437" s="509">
        <f t="shared" si="121"/>
        <v>21873.499069328554</v>
      </c>
      <c r="FB437" s="509"/>
      <c r="FC437" s="509"/>
      <c r="FE437" s="514">
        <v>2008</v>
      </c>
      <c r="FF437" s="512">
        <v>1296.1614753611334</v>
      </c>
      <c r="FG437" s="512">
        <v>442.77044205891667</v>
      </c>
      <c r="FH437" s="512">
        <v>156.12992781570966</v>
      </c>
      <c r="FI437" s="512">
        <v>39.625372876455742</v>
      </c>
      <c r="FJ437" s="512">
        <v>109.89766626425059</v>
      </c>
      <c r="FK437" s="512"/>
      <c r="FL437" s="512">
        <v>9862.8974635859086</v>
      </c>
      <c r="FM437" s="512">
        <v>9815.2112752107187</v>
      </c>
    </row>
    <row r="438" spans="1:169" ht="15.75" x14ac:dyDescent="0.25">
      <c r="A438" s="515">
        <v>2009</v>
      </c>
      <c r="B438" s="123">
        <f t="shared" si="118"/>
        <v>7163.8241833707225</v>
      </c>
      <c r="C438" s="501">
        <f t="shared" si="119"/>
        <v>21695.882825859993</v>
      </c>
      <c r="D438" s="502">
        <f t="shared" si="120"/>
        <v>8575.9230031542011</v>
      </c>
      <c r="E438" s="502">
        <f t="shared" si="122"/>
        <v>37435.630012384914</v>
      </c>
      <c r="F438" s="123">
        <v>31411.359280873592</v>
      </c>
      <c r="G438" s="503">
        <f t="shared" si="123"/>
        <v>-0.16092344991972352</v>
      </c>
      <c r="H438" s="123">
        <v>27665.353646400905</v>
      </c>
      <c r="I438" s="504">
        <f t="shared" si="124"/>
        <v>0.13540422010690678</v>
      </c>
      <c r="V438" s="515">
        <v>2009</v>
      </c>
      <c r="W438" s="505">
        <v>624.31268375164188</v>
      </c>
      <c r="X438" s="505">
        <v>396.27492192869175</v>
      </c>
      <c r="Y438" s="505">
        <v>116.34330039362736</v>
      </c>
      <c r="Z438" s="505">
        <v>183.96631500845618</v>
      </c>
      <c r="AA438" s="505">
        <v>7.8878710427748331</v>
      </c>
      <c r="AB438" s="505">
        <v>1328.785092125192</v>
      </c>
      <c r="AC438" s="505"/>
      <c r="AD438" s="505">
        <v>121.84029774702113</v>
      </c>
      <c r="AE438" s="505">
        <v>705.38020420905036</v>
      </c>
      <c r="AF438" s="505">
        <v>172.72922709900655</v>
      </c>
      <c r="AG438" s="505">
        <v>220.95063254939578</v>
      </c>
      <c r="AH438" s="505">
        <v>1220.9003616044738</v>
      </c>
      <c r="AI438" s="505"/>
      <c r="AJ438" s="505">
        <v>368.13453550746658</v>
      </c>
      <c r="AK438" s="505">
        <v>197.83348242460062</v>
      </c>
      <c r="AL438" s="505">
        <v>271.66884927634652</v>
      </c>
      <c r="AM438" s="505">
        <v>363.08731357841975</v>
      </c>
      <c r="AN438" s="505">
        <v>1200.7241807868334</v>
      </c>
      <c r="AO438" s="505"/>
      <c r="AP438" s="505">
        <v>703.77000445851525</v>
      </c>
      <c r="AQ438" s="505">
        <v>311.04863144789562</v>
      </c>
      <c r="AR438" s="505">
        <v>261.11097630791011</v>
      </c>
      <c r="AS438" s="505">
        <v>53.379106939648807</v>
      </c>
      <c r="AT438" s="505">
        <v>422.24862627202333</v>
      </c>
      <c r="AU438" s="505">
        <v>1751.5573454259929</v>
      </c>
      <c r="AV438" s="505"/>
      <c r="AW438" s="505">
        <v>325.31192793340716</v>
      </c>
      <c r="AX438" s="505">
        <v>59.651126245359862</v>
      </c>
      <c r="AY438" s="505">
        <v>127.16416624473379</v>
      </c>
      <c r="AZ438" s="505">
        <v>14.850301090409854</v>
      </c>
      <c r="BA438" s="505">
        <v>17.43252869067819</v>
      </c>
      <c r="BB438" s="505">
        <v>544.41005020458886</v>
      </c>
      <c r="BC438" s="505"/>
      <c r="BD438" s="505">
        <v>275.7714648509405</v>
      </c>
      <c r="BE438" s="505">
        <v>269.90338225548595</v>
      </c>
      <c r="BF438" s="505">
        <v>206.94675824346697</v>
      </c>
      <c r="BG438" s="505">
        <v>364.82554787374767</v>
      </c>
      <c r="BH438" s="505">
        <v>1117.4471532236412</v>
      </c>
      <c r="BI438" s="505"/>
      <c r="BJ438" s="505">
        <v>7163.8241833707225</v>
      </c>
      <c r="BL438" s="508">
        <v>2009</v>
      </c>
      <c r="BM438" s="228">
        <v>189.49639744485</v>
      </c>
      <c r="BN438" s="228">
        <v>47.754276380069349</v>
      </c>
      <c r="BO438" s="228">
        <v>237.25067382491935</v>
      </c>
      <c r="BP438" s="510"/>
      <c r="BQ438" s="228">
        <v>6.6719603214110004</v>
      </c>
      <c r="BR438" s="228">
        <v>94.22816463934177</v>
      </c>
      <c r="BS438" s="228">
        <v>0.87062633650125076</v>
      </c>
      <c r="BT438" s="228">
        <v>101.77075129725402</v>
      </c>
      <c r="BU438" s="510"/>
      <c r="BV438" s="228">
        <v>1.1754112249352195</v>
      </c>
      <c r="BW438" s="228">
        <v>15.848328515442448</v>
      </c>
      <c r="BX438" s="228">
        <v>149.5900964589263</v>
      </c>
      <c r="BY438" s="228">
        <v>14.993212310520583</v>
      </c>
      <c r="BZ438" s="228">
        <v>64.124545115352149</v>
      </c>
      <c r="CA438" s="228">
        <v>13.664255393029991</v>
      </c>
      <c r="CB438" s="228">
        <v>259.39584901820666</v>
      </c>
      <c r="CC438" s="510"/>
      <c r="CD438" s="228">
        <v>34.648699914056216</v>
      </c>
      <c r="CE438" s="228">
        <v>156.05531902192425</v>
      </c>
      <c r="CF438" s="228">
        <v>43.933134114747638</v>
      </c>
      <c r="CG438" s="228">
        <v>1446.9473465568185</v>
      </c>
      <c r="CH438" s="228">
        <v>282.90757091478201</v>
      </c>
      <c r="CI438" s="228">
        <v>399.43386802123206</v>
      </c>
      <c r="CJ438" s="228">
        <v>55.548880226610976</v>
      </c>
      <c r="CK438" s="228">
        <v>170.07673900663963</v>
      </c>
      <c r="CL438" s="228">
        <v>2589.5515577768106</v>
      </c>
      <c r="CM438" s="510"/>
      <c r="CN438" s="228">
        <v>389.01645874812709</v>
      </c>
      <c r="CO438" s="228">
        <v>95.269511917434457</v>
      </c>
      <c r="CP438" s="228">
        <v>336.84908779076574</v>
      </c>
      <c r="CQ438" s="228">
        <v>180.29123201961477</v>
      </c>
      <c r="CR438" s="228">
        <v>44.258462880396422</v>
      </c>
      <c r="CS438" s="228">
        <v>1045.6847533563384</v>
      </c>
      <c r="CT438" s="228"/>
      <c r="CU438" s="228">
        <v>183.43050653414957</v>
      </c>
      <c r="CV438" s="228">
        <v>1.3059125558576727</v>
      </c>
      <c r="CW438" s="228">
        <v>1.4789612706336113</v>
      </c>
      <c r="CX438" s="228">
        <v>261.31240157487622</v>
      </c>
      <c r="CY438" s="228">
        <v>16.066532641729527</v>
      </c>
      <c r="CZ438" s="228">
        <v>43.908408532231007</v>
      </c>
      <c r="DA438" s="228">
        <v>2.8843090612857618</v>
      </c>
      <c r="DB438" s="228">
        <v>510.38703217076346</v>
      </c>
      <c r="DC438" s="228"/>
      <c r="DD438" s="510">
        <v>777.70103341430831</v>
      </c>
      <c r="DE438" s="510">
        <v>1897.6329936865147</v>
      </c>
      <c r="DF438" s="228">
        <v>3872.5514770667342</v>
      </c>
      <c r="DG438" s="228">
        <v>859.84033297312317</v>
      </c>
      <c r="DH438" s="509">
        <v>3010.4864876762581</v>
      </c>
      <c r="DI438" s="228">
        <v>45.788539220792195</v>
      </c>
      <c r="DJ438" s="228">
        <v>190.8217836116809</v>
      </c>
      <c r="DK438" s="228">
        <v>807.2395995214498</v>
      </c>
      <c r="DL438" s="228">
        <v>0.92915775765864694</v>
      </c>
      <c r="DM438" s="509">
        <v>0.39508723518976041</v>
      </c>
      <c r="DN438" s="228">
        <v>11463.38649216371</v>
      </c>
      <c r="DO438" s="228"/>
      <c r="DP438" s="228">
        <v>148.42721793031754</v>
      </c>
      <c r="DQ438" s="228"/>
      <c r="DR438" s="228">
        <v>187.38417861807778</v>
      </c>
      <c r="DS438" s="228">
        <v>510.73129489143821</v>
      </c>
      <c r="DT438" s="509">
        <v>698.11547350951605</v>
      </c>
      <c r="DU438" s="228"/>
      <c r="DV438" s="228">
        <v>30.217332412837017</v>
      </c>
      <c r="DW438" s="509">
        <v>3.8711034195204883</v>
      </c>
      <c r="DX438" s="228">
        <v>717.62584460889502</v>
      </c>
      <c r="DY438" s="228">
        <v>751.71428044125253</v>
      </c>
      <c r="DZ438" s="228"/>
      <c r="EA438" s="228">
        <v>73.363801722719543</v>
      </c>
      <c r="EB438" s="228">
        <v>117.88555384347268</v>
      </c>
      <c r="EC438" s="228">
        <v>236.69530308588932</v>
      </c>
      <c r="ED438" s="228">
        <v>8.3888746480427123</v>
      </c>
      <c r="EE438" s="228">
        <v>436.33353330012426</v>
      </c>
      <c r="EF438" s="228"/>
      <c r="EG438" s="510">
        <v>216.73053544148212</v>
      </c>
      <c r="EH438" s="228">
        <v>586.18546230269851</v>
      </c>
      <c r="EI438" s="228">
        <v>123.89175976537368</v>
      </c>
      <c r="EJ438" s="228">
        <v>1216.2845160564857</v>
      </c>
      <c r="EK438" s="228">
        <v>753.97059094997462</v>
      </c>
      <c r="EL438" s="228">
        <v>291.1207176453961</v>
      </c>
      <c r="EM438" s="228">
        <v>3188.1835821614113</v>
      </c>
      <c r="EN438" s="228"/>
      <c r="EO438" s="228">
        <v>5074.3468694123039</v>
      </c>
      <c r="EP438" s="228"/>
      <c r="EQ438" s="510">
        <v>4.7374406379380352</v>
      </c>
      <c r="ER438" s="510">
        <v>15.651337557097078</v>
      </c>
      <c r="ES438" s="370">
        <v>1.5048552282846799</v>
      </c>
      <c r="ET438" s="370">
        <v>1.7695111134394046</v>
      </c>
      <c r="EU438" s="370">
        <v>9.8051845830762545</v>
      </c>
      <c r="EV438" s="370">
        <v>153.41956397860989</v>
      </c>
      <c r="EW438" s="370">
        <v>5.1020459720002336</v>
      </c>
      <c r="EX438" s="370">
        <v>73.691689838922528</v>
      </c>
      <c r="EY438" s="370">
        <v>265.6816289093681</v>
      </c>
      <c r="EZ438" s="443"/>
      <c r="FA438" s="509">
        <f t="shared" si="121"/>
        <v>21695.882825859993</v>
      </c>
      <c r="FB438" s="509"/>
      <c r="FC438" s="509"/>
      <c r="FE438" s="514">
        <v>2009</v>
      </c>
      <c r="FF438" s="512">
        <v>1151.7584715571913</v>
      </c>
      <c r="FG438" s="512">
        <v>387.27133398845348</v>
      </c>
      <c r="FH438" s="512">
        <v>0</v>
      </c>
      <c r="FI438" s="512">
        <v>29.002369602481032</v>
      </c>
      <c r="FJ438" s="512">
        <v>68.252931022923292</v>
      </c>
      <c r="FK438" s="512"/>
      <c r="FL438" s="512">
        <v>7847.2577625760805</v>
      </c>
      <c r="FM438" s="512">
        <v>8575.9230031542011</v>
      </c>
    </row>
    <row r="439" spans="1:169" ht="15.75" x14ac:dyDescent="0.25">
      <c r="A439" s="515">
        <v>2010</v>
      </c>
      <c r="B439" s="123">
        <f t="shared" si="118"/>
        <v>7096.1634643348289</v>
      </c>
      <c r="C439" s="501">
        <f t="shared" si="119"/>
        <v>21506.336205192951</v>
      </c>
      <c r="D439" s="502">
        <f t="shared" si="120"/>
        <v>8987.3247709556563</v>
      </c>
      <c r="E439" s="502">
        <f t="shared" si="122"/>
        <v>37589.82444048344</v>
      </c>
      <c r="F439" s="123">
        <v>31995.075974997035</v>
      </c>
      <c r="G439" s="503">
        <f t="shared" si="123"/>
        <v>-0.14883678093109098</v>
      </c>
      <c r="H439" s="123">
        <v>28273.890240252298</v>
      </c>
      <c r="I439" s="504">
        <f t="shared" si="124"/>
        <v>0.13161208815358028</v>
      </c>
      <c r="V439" s="515">
        <v>2010</v>
      </c>
      <c r="W439" s="505">
        <v>430.7190999471851</v>
      </c>
      <c r="X439" s="505">
        <v>448.34096713621238</v>
      </c>
      <c r="Y439" s="505">
        <v>108.61170065544677</v>
      </c>
      <c r="Z439" s="505">
        <v>221.28998604682289</v>
      </c>
      <c r="AA439" s="505">
        <v>8.3026105025224499</v>
      </c>
      <c r="AB439" s="505">
        <v>1217.2643642881894</v>
      </c>
      <c r="AC439" s="505"/>
      <c r="AD439" s="505">
        <v>116.4907085813099</v>
      </c>
      <c r="AE439" s="505">
        <v>690.64164098533695</v>
      </c>
      <c r="AF439" s="505">
        <v>169.27158963305976</v>
      </c>
      <c r="AG439" s="505">
        <v>217.73172440288468</v>
      </c>
      <c r="AH439" s="505">
        <v>1194.1356636025914</v>
      </c>
      <c r="AI439" s="505"/>
      <c r="AJ439" s="505">
        <v>373.02442900618729</v>
      </c>
      <c r="AK439" s="505">
        <v>199.68625463719812</v>
      </c>
      <c r="AL439" s="505">
        <v>274.2403081292365</v>
      </c>
      <c r="AM439" s="505">
        <v>375.14244188948379</v>
      </c>
      <c r="AN439" s="505">
        <v>1222.0934336621058</v>
      </c>
      <c r="AO439" s="505"/>
      <c r="AP439" s="505">
        <v>723.25903938810382</v>
      </c>
      <c r="AQ439" s="505">
        <v>329.64752515627407</v>
      </c>
      <c r="AR439" s="505">
        <v>215.69843203492002</v>
      </c>
      <c r="AS439" s="505">
        <v>65.997281443520293</v>
      </c>
      <c r="AT439" s="505">
        <v>447.49376198289372</v>
      </c>
      <c r="AU439" s="505">
        <v>1782.096040005712</v>
      </c>
      <c r="AV439" s="505"/>
      <c r="AW439" s="505">
        <v>313.97422981987967</v>
      </c>
      <c r="AX439" s="505">
        <v>79.213681835290728</v>
      </c>
      <c r="AY439" s="505">
        <v>130.8931961877264</v>
      </c>
      <c r="AZ439" s="505">
        <v>12.877518330442987</v>
      </c>
      <c r="BA439" s="505">
        <v>18.977395434337033</v>
      </c>
      <c r="BB439" s="505">
        <v>555.93602160767693</v>
      </c>
      <c r="BC439" s="505"/>
      <c r="BD439" s="505">
        <v>275.36602263812</v>
      </c>
      <c r="BE439" s="505">
        <v>272.08417757339754</v>
      </c>
      <c r="BF439" s="505">
        <v>208.43830673694657</v>
      </c>
      <c r="BG439" s="505">
        <v>368.74943422008965</v>
      </c>
      <c r="BH439" s="505">
        <v>1124.6379411685537</v>
      </c>
      <c r="BI439" s="505"/>
      <c r="BJ439" s="505">
        <v>7096.1634643348289</v>
      </c>
      <c r="BL439" s="508">
        <v>2010</v>
      </c>
      <c r="BM439" s="228">
        <v>173.58253550120477</v>
      </c>
      <c r="BN439" s="228">
        <v>53.77284678267231</v>
      </c>
      <c r="BO439" s="228">
        <v>227.35538228387708</v>
      </c>
      <c r="BP439" s="510"/>
      <c r="BQ439" s="228">
        <v>2.7315532811009127</v>
      </c>
      <c r="BR439" s="228">
        <v>99.983546058537968</v>
      </c>
      <c r="BS439" s="228">
        <v>0.57949919757801771</v>
      </c>
      <c r="BT439" s="228">
        <v>103.29459853721688</v>
      </c>
      <c r="BU439" s="510"/>
      <c r="BV439" s="228">
        <v>1.1393126082612688</v>
      </c>
      <c r="BW439" s="228">
        <v>14.936783750339405</v>
      </c>
      <c r="BX439" s="228">
        <v>151.81303977097463</v>
      </c>
      <c r="BY439" s="228">
        <v>16.30484990606692</v>
      </c>
      <c r="BZ439" s="228">
        <v>77.652537915881595</v>
      </c>
      <c r="CA439" s="228">
        <v>10.018813676167266</v>
      </c>
      <c r="CB439" s="228">
        <v>271.86533762769102</v>
      </c>
      <c r="CC439" s="510"/>
      <c r="CD439" s="228">
        <v>33.831468509186735</v>
      </c>
      <c r="CE439" s="228">
        <v>157.48225671084199</v>
      </c>
      <c r="CF439" s="228">
        <v>44.334854268286172</v>
      </c>
      <c r="CG439" s="228">
        <v>1460.8228656445474</v>
      </c>
      <c r="CH439" s="228">
        <v>281.98343343601277</v>
      </c>
      <c r="CI439" s="228">
        <v>398.12904513060488</v>
      </c>
      <c r="CJ439" s="228">
        <v>54.363854675513736</v>
      </c>
      <c r="CK439" s="228">
        <v>170.92712270167283</v>
      </c>
      <c r="CL439" s="228">
        <v>2601.8749010766664</v>
      </c>
      <c r="CM439" s="510"/>
      <c r="CN439" s="228">
        <v>399.87017920804783</v>
      </c>
      <c r="CO439" s="228">
        <v>97.172116380556972</v>
      </c>
      <c r="CP439" s="228">
        <v>341.50515973597368</v>
      </c>
      <c r="CQ439" s="228">
        <v>177.54392585306226</v>
      </c>
      <c r="CR439" s="228">
        <v>44.275923837474643</v>
      </c>
      <c r="CS439" s="228">
        <v>1060.3673050151153</v>
      </c>
      <c r="CT439" s="228"/>
      <c r="CU439" s="228">
        <v>186.15900368817682</v>
      </c>
      <c r="CV439" s="228">
        <v>1.3004304892870833</v>
      </c>
      <c r="CW439" s="228">
        <v>1.5321066164236143</v>
      </c>
      <c r="CX439" s="228">
        <v>264.39959256336465</v>
      </c>
      <c r="CY439" s="228">
        <v>14.684081772847707</v>
      </c>
      <c r="CZ439" s="228">
        <v>43.414274576009014</v>
      </c>
      <c r="DA439" s="228">
        <v>2.5484161528721248</v>
      </c>
      <c r="DB439" s="228">
        <v>514.03790585898093</v>
      </c>
      <c r="DC439" s="228"/>
      <c r="DD439" s="510">
        <v>778.41662149954357</v>
      </c>
      <c r="DE439" s="510">
        <v>1900.3890151278281</v>
      </c>
      <c r="DF439" s="228">
        <v>3880.237484874739</v>
      </c>
      <c r="DG439" s="228">
        <v>861.6809242167044</v>
      </c>
      <c r="DH439" s="509">
        <v>3017.527594491427</v>
      </c>
      <c r="DI439" s="228">
        <v>45.901025996141975</v>
      </c>
      <c r="DJ439" s="228">
        <v>191.89248201885852</v>
      </c>
      <c r="DK439" s="228">
        <v>812.08328623351247</v>
      </c>
      <c r="DL439" s="228">
        <v>2.4065185923358974</v>
      </c>
      <c r="DM439" s="228">
        <v>1.0232759391414785</v>
      </c>
      <c r="DN439" s="228">
        <v>11491.558228990232</v>
      </c>
      <c r="DO439" s="228"/>
      <c r="DP439" s="228">
        <v>149.4637132578919</v>
      </c>
      <c r="DQ439" s="228"/>
      <c r="DR439" s="228">
        <v>194.36519559155153</v>
      </c>
      <c r="DS439" s="228">
        <v>464.30077362490556</v>
      </c>
      <c r="DT439" s="509">
        <v>658.66596921645714</v>
      </c>
      <c r="DU439" s="228"/>
      <c r="DV439" s="228">
        <v>30.216802473938749</v>
      </c>
      <c r="DW439" s="509">
        <v>5.9981303692306511</v>
      </c>
      <c r="DX439" s="228">
        <v>663.68501285992465</v>
      </c>
      <c r="DY439" s="228">
        <v>699.89994570309409</v>
      </c>
      <c r="DZ439" s="228"/>
      <c r="EA439" s="228">
        <v>58.458677945755852</v>
      </c>
      <c r="EB439" s="228">
        <v>126.07490009265811</v>
      </c>
      <c r="EC439" s="228">
        <v>239.75276744065542</v>
      </c>
      <c r="ED439" s="228">
        <v>8.4697405514211379</v>
      </c>
      <c r="EE439" s="228">
        <v>432.75608603049051</v>
      </c>
      <c r="EF439" s="228"/>
      <c r="EG439" s="510">
        <v>179.23897047301202</v>
      </c>
      <c r="EH439" s="228">
        <v>733.21497229374802</v>
      </c>
      <c r="EI439" s="228">
        <v>72.674595586160436</v>
      </c>
      <c r="EJ439" s="228">
        <v>727.95391719572683</v>
      </c>
      <c r="EK439" s="228">
        <v>923.61757216354215</v>
      </c>
      <c r="EL439" s="228">
        <v>392.619106756436</v>
      </c>
      <c r="EM439" s="228">
        <v>3029.3191344686256</v>
      </c>
      <c r="EN439" s="228"/>
      <c r="EO439" s="228">
        <v>4820.6411354186675</v>
      </c>
      <c r="EP439" s="228"/>
      <c r="EQ439" s="510">
        <v>4.7909367106113523</v>
      </c>
      <c r="ER439" s="510">
        <v>14.305015983257292</v>
      </c>
      <c r="ES439" s="370">
        <v>1.8078252339814718</v>
      </c>
      <c r="ET439" s="370">
        <v>1.3224383703924192</v>
      </c>
      <c r="EU439" s="370">
        <v>12.225573173699136</v>
      </c>
      <c r="EV439" s="370">
        <v>154.51293893127146</v>
      </c>
      <c r="EW439" s="370">
        <v>6.3633429080055786</v>
      </c>
      <c r="EX439" s="370">
        <v>70.549625815389732</v>
      </c>
      <c r="EY439" s="370">
        <v>265.8776971266085</v>
      </c>
      <c r="EZ439" s="443"/>
      <c r="FA439" s="516">
        <v>21506.336205192951</v>
      </c>
      <c r="FB439" s="516"/>
      <c r="FC439" s="517"/>
      <c r="FE439" s="514">
        <v>2010</v>
      </c>
      <c r="FF439" s="512">
        <v>1311.2186156292476</v>
      </c>
      <c r="FG439" s="512">
        <v>338.78946430277466</v>
      </c>
      <c r="FH439" s="512">
        <v>0</v>
      </c>
      <c r="FI439" s="512">
        <v>86.867197945706636</v>
      </c>
      <c r="FJ439" s="512">
        <v>113.60946196941846</v>
      </c>
      <c r="FK439" s="512"/>
      <c r="FL439" s="512">
        <v>8506.3640951058514</v>
      </c>
      <c r="FM439" s="512">
        <v>8987.3247709556563</v>
      </c>
    </row>
    <row r="440" spans="1:169" ht="15.75" x14ac:dyDescent="0.25">
      <c r="A440" s="515">
        <v>2011</v>
      </c>
      <c r="B440" s="123">
        <f t="shared" si="118"/>
        <v>7112.0588521819163</v>
      </c>
      <c r="C440" s="501">
        <f t="shared" si="119"/>
        <v>21190.245300191378</v>
      </c>
      <c r="D440" s="502">
        <f t="shared" si="120"/>
        <v>8801.4305750859166</v>
      </c>
      <c r="E440" s="502">
        <f t="shared" si="122"/>
        <v>37103.73472745921</v>
      </c>
      <c r="F440" s="123">
        <v>30885.544411654693</v>
      </c>
      <c r="G440" s="503">
        <f t="shared" si="123"/>
        <v>-0.16758933733974346</v>
      </c>
      <c r="H440" s="123">
        <v>27328.199377105633</v>
      </c>
      <c r="I440" s="504">
        <f t="shared" si="124"/>
        <v>0.13017121931308973</v>
      </c>
      <c r="V440" s="515">
        <v>2011</v>
      </c>
      <c r="W440" s="505">
        <v>250.34661018525932</v>
      </c>
      <c r="X440" s="505">
        <v>501.72403145328957</v>
      </c>
      <c r="Y440" s="505">
        <v>102.071911390325</v>
      </c>
      <c r="Z440" s="505">
        <v>264.41979075903146</v>
      </c>
      <c r="AA440" s="505">
        <v>8.2451997458106856</v>
      </c>
      <c r="AB440" s="505">
        <v>1126.7543985045531</v>
      </c>
      <c r="AC440" s="505"/>
      <c r="AD440" s="505">
        <v>112.43454198832755</v>
      </c>
      <c r="AE440" s="505">
        <v>685.74707982281802</v>
      </c>
      <c r="AF440" s="505">
        <v>167.44283941272434</v>
      </c>
      <c r="AG440" s="505">
        <v>216.31991373330303</v>
      </c>
      <c r="AH440" s="505">
        <v>1182.091727008934</v>
      </c>
      <c r="AI440" s="505"/>
      <c r="AJ440" s="505">
        <v>383.50368738107733</v>
      </c>
      <c r="AK440" s="505">
        <v>204.23017803563334</v>
      </c>
      <c r="AL440" s="505">
        <v>280.84480264703734</v>
      </c>
      <c r="AM440" s="505">
        <v>391.27566032957918</v>
      </c>
      <c r="AN440" s="505">
        <v>1259.8518920848637</v>
      </c>
      <c r="AO440" s="505"/>
      <c r="AP440" s="505">
        <v>736.86939077296392</v>
      </c>
      <c r="AQ440" s="505">
        <v>348.50043134982928</v>
      </c>
      <c r="AR440" s="505">
        <v>180.37802491022197</v>
      </c>
      <c r="AS440" s="505">
        <v>74.697295560601631</v>
      </c>
      <c r="AT440" s="505">
        <v>482.84656635332362</v>
      </c>
      <c r="AU440" s="505">
        <v>1823.2917089469404</v>
      </c>
      <c r="AV440" s="505"/>
      <c r="AW440" s="505">
        <v>297.22442502210811</v>
      </c>
      <c r="AX440" s="505">
        <v>102.67812528030815</v>
      </c>
      <c r="AY440" s="505">
        <v>140.24093409296768</v>
      </c>
      <c r="AZ440" s="505">
        <v>11.281396820241278</v>
      </c>
      <c r="BA440" s="505">
        <v>21.241971457168265</v>
      </c>
      <c r="BB440" s="505">
        <v>572.66685267279354</v>
      </c>
      <c r="BC440" s="505"/>
      <c r="BD440" s="505">
        <v>278.66840783128492</v>
      </c>
      <c r="BE440" s="505">
        <v>277.9775657914181</v>
      </c>
      <c r="BF440" s="505">
        <v>212.86570353396883</v>
      </c>
      <c r="BG440" s="505">
        <v>377.89059580715923</v>
      </c>
      <c r="BH440" s="505">
        <v>1147.4022729638311</v>
      </c>
      <c r="BI440" s="505"/>
      <c r="BJ440" s="505">
        <v>7112.0588521819163</v>
      </c>
      <c r="BL440" s="508">
        <v>2011</v>
      </c>
      <c r="BM440" s="228">
        <v>157.06035719499906</v>
      </c>
      <c r="BN440" s="228">
        <v>58.557235133914389</v>
      </c>
      <c r="BO440" s="228">
        <v>215.61759232891345</v>
      </c>
      <c r="BP440" s="510"/>
      <c r="BQ440" s="228">
        <v>1.0035148823203568</v>
      </c>
      <c r="BR440" s="228">
        <v>103.89327141864358</v>
      </c>
      <c r="BS440" s="509">
        <v>0.44849324991737982</v>
      </c>
      <c r="BT440" s="228">
        <v>105.3452795508813</v>
      </c>
      <c r="BU440" s="510"/>
      <c r="BV440" s="228">
        <v>1.098522136120365</v>
      </c>
      <c r="BW440" s="228">
        <v>14.2570980467772</v>
      </c>
      <c r="BX440" s="228">
        <v>151.97686434847739</v>
      </c>
      <c r="BY440" s="228">
        <v>17.843501875166179</v>
      </c>
      <c r="BZ440" s="228">
        <v>92.553121092576362</v>
      </c>
      <c r="CA440" s="228">
        <v>7.0170885083797749</v>
      </c>
      <c r="CB440" s="228">
        <v>284.74619600749725</v>
      </c>
      <c r="CC440" s="510"/>
      <c r="CD440" s="228">
        <v>33.567230354945629</v>
      </c>
      <c r="CE440" s="228">
        <v>158.90919439975968</v>
      </c>
      <c r="CF440" s="228">
        <v>44.73657442182467</v>
      </c>
      <c r="CG440" s="228">
        <v>1473.5399861643923</v>
      </c>
      <c r="CH440" s="228">
        <v>281.05929595724365</v>
      </c>
      <c r="CI440" s="228">
        <v>393.24444727988282</v>
      </c>
      <c r="CJ440" s="228">
        <v>53.278513860702148</v>
      </c>
      <c r="CK440" s="228">
        <v>171.78175831518115</v>
      </c>
      <c r="CL440" s="228">
        <v>2610.1170007539317</v>
      </c>
      <c r="CM440" s="510"/>
      <c r="CN440" s="228">
        <v>411.14368365676563</v>
      </c>
      <c r="CO440" s="228">
        <v>99.238992840002552</v>
      </c>
      <c r="CP440" s="228">
        <v>347.66915043569162</v>
      </c>
      <c r="CQ440" s="228">
        <v>175.39520882428292</v>
      </c>
      <c r="CR440" s="228">
        <v>44.161569389562707</v>
      </c>
      <c r="CS440" s="228">
        <v>1077.6086051463053</v>
      </c>
      <c r="CT440" s="228"/>
      <c r="CU440" s="228">
        <v>188.8296399110321</v>
      </c>
      <c r="CV440" s="228">
        <v>1.2989484708413475</v>
      </c>
      <c r="CW440" s="228">
        <v>1.5767208199365894</v>
      </c>
      <c r="CX440" s="228">
        <v>273.88567574662591</v>
      </c>
      <c r="CY440" s="228">
        <v>13.47908643877782</v>
      </c>
      <c r="CZ440" s="228">
        <v>42.822106281772065</v>
      </c>
      <c r="DA440" s="228">
        <v>2.2184445789855936</v>
      </c>
      <c r="DB440" s="228">
        <v>524.11062224797149</v>
      </c>
      <c r="DC440" s="228"/>
      <c r="DD440" s="510">
        <v>778.03379461355257</v>
      </c>
      <c r="DE440" s="510">
        <v>1900.9882266837324</v>
      </c>
      <c r="DF440" s="228">
        <v>3885.9179401649358</v>
      </c>
      <c r="DG440" s="228">
        <v>863.18937415124276</v>
      </c>
      <c r="DH440" s="509">
        <v>3023.916378621469</v>
      </c>
      <c r="DI440" s="228">
        <v>46.00942316592311</v>
      </c>
      <c r="DJ440" s="228">
        <v>193.00260295855821</v>
      </c>
      <c r="DK440" s="228">
        <v>817.07820038041677</v>
      </c>
      <c r="DL440" s="228">
        <v>4.4893018970638749</v>
      </c>
      <c r="DM440" s="228">
        <v>1.908896373972611</v>
      </c>
      <c r="DN440" s="228">
        <v>11514.534139010866</v>
      </c>
      <c r="DO440" s="228"/>
      <c r="DP440" s="228">
        <v>150.4558148418694</v>
      </c>
      <c r="DQ440" s="228"/>
      <c r="DR440" s="228">
        <v>249.76707289183801</v>
      </c>
      <c r="DS440" s="228">
        <v>198.98711933268058</v>
      </c>
      <c r="DT440" s="509">
        <v>448.75419222451859</v>
      </c>
      <c r="DU440" s="228"/>
      <c r="DV440" s="228">
        <v>30.483466309965245</v>
      </c>
      <c r="DW440" s="509">
        <v>6.0830142378329706</v>
      </c>
      <c r="DX440" s="228">
        <v>663.68481620813998</v>
      </c>
      <c r="DY440" s="228">
        <v>700.25129675593814</v>
      </c>
      <c r="DZ440" s="228"/>
      <c r="EA440" s="228">
        <v>44.665941850853663</v>
      </c>
      <c r="EB440" s="228">
        <v>130.95026129266896</v>
      </c>
      <c r="EC440" s="228">
        <v>239.11731558928989</v>
      </c>
      <c r="ED440" s="228">
        <v>8.517525112384325</v>
      </c>
      <c r="EE440" s="228">
        <v>423.25104384519682</v>
      </c>
      <c r="EF440" s="228"/>
      <c r="EG440" s="510">
        <v>145.40453092957702</v>
      </c>
      <c r="EH440" s="228">
        <v>898.65052837227324</v>
      </c>
      <c r="EI440" s="228">
        <v>29.897805502093036</v>
      </c>
      <c r="EJ440" s="228">
        <v>343.23339757900391</v>
      </c>
      <c r="EK440" s="228">
        <v>985.36693020124414</v>
      </c>
      <c r="EL440" s="228">
        <v>467.52968864332064</v>
      </c>
      <c r="EM440" s="228">
        <v>2870.0828812275117</v>
      </c>
      <c r="EN440" s="228"/>
      <c r="EO440" s="228">
        <v>4442.3394140531655</v>
      </c>
      <c r="EP440" s="228"/>
      <c r="EQ440" s="510">
        <v>4.8478658013780462</v>
      </c>
      <c r="ER440" s="510">
        <v>12.333861353553175</v>
      </c>
      <c r="ES440" s="370">
        <v>2.2096973790483743</v>
      </c>
      <c r="ET440" s="370">
        <v>0.90243587943808656</v>
      </c>
      <c r="EU440" s="370">
        <v>14.615460408799835</v>
      </c>
      <c r="EV440" s="370">
        <v>155.43146724956006</v>
      </c>
      <c r="EW440" s="370">
        <v>7.6125459508807998</v>
      </c>
      <c r="EX440" s="370">
        <v>67.417302227318146</v>
      </c>
      <c r="EY440" s="370">
        <v>265.37063624997654</v>
      </c>
      <c r="EZ440" s="443"/>
      <c r="FA440" s="509">
        <v>21190.245300191378</v>
      </c>
      <c r="FB440" s="509"/>
      <c r="FC440" s="509"/>
      <c r="FE440" s="514">
        <v>2011</v>
      </c>
      <c r="FF440" s="512">
        <v>1193.615431177602</v>
      </c>
      <c r="FG440" s="512">
        <v>306.27659828849852</v>
      </c>
      <c r="FH440" s="512">
        <v>0</v>
      </c>
      <c r="FI440" s="512">
        <v>64.113536601900236</v>
      </c>
      <c r="FJ440" s="512">
        <v>76.629218663453997</v>
      </c>
      <c r="FK440" s="512"/>
      <c r="FL440" s="512">
        <v>8126.844335369683</v>
      </c>
      <c r="FM440" s="512">
        <v>8801.4305750859166</v>
      </c>
    </row>
    <row r="441" spans="1:169" ht="15.75" x14ac:dyDescent="0.25">
      <c r="A441" s="515">
        <v>2012</v>
      </c>
      <c r="B441" s="123">
        <f t="shared" si="118"/>
        <v>7067.9197383216442</v>
      </c>
      <c r="C441" s="501">
        <f t="shared" si="119"/>
        <v>20967.338260931767</v>
      </c>
      <c r="D441" s="502">
        <f t="shared" si="120"/>
        <v>8441.5606819560107</v>
      </c>
      <c r="E441" s="502">
        <f t="shared" si="122"/>
        <v>36476.818681209421</v>
      </c>
      <c r="F441" s="123">
        <v>30846.65460016036</v>
      </c>
      <c r="G441" s="503">
        <f t="shared" si="123"/>
        <v>-0.15434909853992751</v>
      </c>
      <c r="H441" s="123">
        <v>27339.590243758827</v>
      </c>
      <c r="I441" s="504">
        <f t="shared" si="124"/>
        <v>0.12827786829036825</v>
      </c>
      <c r="V441" s="515">
        <v>2012</v>
      </c>
      <c r="W441" s="505">
        <v>127.08801459963685</v>
      </c>
      <c r="X441" s="505">
        <v>531.264582580877</v>
      </c>
      <c r="Y441" s="505">
        <v>93.536994557042561</v>
      </c>
      <c r="Z441" s="505">
        <v>297.05951790751692</v>
      </c>
      <c r="AA441" s="505">
        <v>7.7336841003102803</v>
      </c>
      <c r="AB441" s="505">
        <v>1056.6827937453836</v>
      </c>
      <c r="AC441" s="505"/>
      <c r="AD441" s="505">
        <v>107.09954469732054</v>
      </c>
      <c r="AE441" s="505">
        <v>672.00402356396842</v>
      </c>
      <c r="AF441" s="505">
        <v>163.61624882737235</v>
      </c>
      <c r="AG441" s="505">
        <v>211.42861438194831</v>
      </c>
      <c r="AH441" s="505">
        <v>1154.1484314706097</v>
      </c>
      <c r="AI441" s="505"/>
      <c r="AJ441" s="505">
        <v>389.22577936972903</v>
      </c>
      <c r="AK441" s="505">
        <v>205.90100312601976</v>
      </c>
      <c r="AL441" s="505">
        <v>283.81347086615392</v>
      </c>
      <c r="AM441" s="505">
        <v>401.18752343453485</v>
      </c>
      <c r="AN441" s="505">
        <v>1280.1277767964375</v>
      </c>
      <c r="AO441" s="505"/>
      <c r="AP441" s="505">
        <v>736.38076620949744</v>
      </c>
      <c r="AQ441" s="505">
        <v>359.74606865665589</v>
      </c>
      <c r="AR441" s="505">
        <v>153.26880302095026</v>
      </c>
      <c r="AS441" s="505">
        <v>79.629201446962909</v>
      </c>
      <c r="AT441" s="505">
        <v>514.97379036868563</v>
      </c>
      <c r="AU441" s="505">
        <v>1843.9986297027519</v>
      </c>
      <c r="AV441" s="505"/>
      <c r="AW441" s="505">
        <v>269.38624330236314</v>
      </c>
      <c r="AX441" s="505">
        <v>126.24554984169527</v>
      </c>
      <c r="AY441" s="505">
        <v>150.56746650860265</v>
      </c>
      <c r="AZ441" s="505">
        <v>10.073986480307402</v>
      </c>
      <c r="BA441" s="505">
        <v>23.260266815572045</v>
      </c>
      <c r="BB441" s="505">
        <v>579.53351294854042</v>
      </c>
      <c r="BC441" s="505"/>
      <c r="BD441" s="505">
        <v>277.94401034353899</v>
      </c>
      <c r="BE441" s="505">
        <v>279.76630950595376</v>
      </c>
      <c r="BF441" s="505">
        <v>214.16353965902414</v>
      </c>
      <c r="BG441" s="505">
        <v>381.554734149404</v>
      </c>
      <c r="BH441" s="505">
        <v>1153.4285936579208</v>
      </c>
      <c r="BI441" s="505"/>
      <c r="BJ441" s="505">
        <v>7067.9197383216442</v>
      </c>
      <c r="BL441" s="508">
        <v>2012</v>
      </c>
      <c r="BM441" s="228">
        <v>137.65431741069921</v>
      </c>
      <c r="BN441" s="228">
        <v>61.274576833419367</v>
      </c>
      <c r="BO441" s="228">
        <v>198.9288942441186</v>
      </c>
      <c r="BP441" s="510"/>
      <c r="BQ441" s="509">
        <v>0.33269009933730376</v>
      </c>
      <c r="BR441" s="228">
        <v>105.97262713948189</v>
      </c>
      <c r="BS441" s="509">
        <v>0.39012836226602371</v>
      </c>
      <c r="BT441" s="228">
        <v>106.69544560108523</v>
      </c>
      <c r="BU441" s="510"/>
      <c r="BV441" s="228">
        <v>1.0485405720723022</v>
      </c>
      <c r="BW441" s="228">
        <v>13.538087126634919</v>
      </c>
      <c r="BX441" s="228">
        <v>150.4438853589875</v>
      </c>
      <c r="BY441" s="228">
        <v>19.480427778309533</v>
      </c>
      <c r="BZ441" s="228">
        <v>104.53808445129962</v>
      </c>
      <c r="CA441" s="228">
        <v>4.7139854819565858</v>
      </c>
      <c r="CB441" s="228">
        <v>293.7630107692604</v>
      </c>
      <c r="CC441" s="510"/>
      <c r="CD441" s="228">
        <v>33.30563458224691</v>
      </c>
      <c r="CE441" s="228">
        <v>160.33613208867777</v>
      </c>
      <c r="CF441" s="228">
        <v>45.138294575362856</v>
      </c>
      <c r="CG441" s="228">
        <v>1485.0791324368349</v>
      </c>
      <c r="CH441" s="228">
        <v>278.78980220057844</v>
      </c>
      <c r="CI441" s="228">
        <v>384.83285031411839</v>
      </c>
      <c r="CJ441" s="228">
        <v>52.72948485808606</v>
      </c>
      <c r="CK441" s="228">
        <v>172.64066710675706</v>
      </c>
      <c r="CL441" s="228">
        <v>2612.8519981626628</v>
      </c>
      <c r="CM441" s="510"/>
      <c r="CN441" s="228">
        <v>422.82218457568297</v>
      </c>
      <c r="CO441" s="228">
        <v>101.42653453753087</v>
      </c>
      <c r="CP441" s="228">
        <v>355.70018141817428</v>
      </c>
      <c r="CQ441" s="228">
        <v>173.96361847899593</v>
      </c>
      <c r="CR441" s="228">
        <v>43.954235415712347</v>
      </c>
      <c r="CS441" s="228">
        <v>1097.8667544260966</v>
      </c>
      <c r="CT441" s="228"/>
      <c r="CU441" s="228">
        <v>191.48483667805087</v>
      </c>
      <c r="CV441" s="228">
        <v>1.301162744451549</v>
      </c>
      <c r="CW441" s="228">
        <v>1.6122746361977085</v>
      </c>
      <c r="CX441" s="228">
        <v>289.85488466295419</v>
      </c>
      <c r="CY441" s="228">
        <v>12.572634202564537</v>
      </c>
      <c r="CZ441" s="228">
        <v>42.15819626901235</v>
      </c>
      <c r="DA441" s="228">
        <v>1.9044619531750948</v>
      </c>
      <c r="DB441" s="228">
        <v>540.88845114640628</v>
      </c>
      <c r="DC441" s="228"/>
      <c r="DD441" s="510">
        <v>776.44321252767452</v>
      </c>
      <c r="DE441" s="510">
        <v>1899.2383007360609</v>
      </c>
      <c r="DF441" s="228">
        <v>3887.795327749403</v>
      </c>
      <c r="DG441" s="509">
        <v>864.07263445912281</v>
      </c>
      <c r="DH441" s="509">
        <v>3029.1017161747859</v>
      </c>
      <c r="DI441" s="228">
        <v>46.110565947856749</v>
      </c>
      <c r="DJ441" s="228">
        <v>194.14876936578534</v>
      </c>
      <c r="DK441" s="228">
        <v>822.21430295253685</v>
      </c>
      <c r="DL441" s="228">
        <v>7.2358484049772036</v>
      </c>
      <c r="DM441" s="228">
        <v>3.0767556069040936</v>
      </c>
      <c r="DN441" s="228">
        <v>11529.437433925108</v>
      </c>
      <c r="DO441" s="228"/>
      <c r="DP441" s="228">
        <v>151.40509659092422</v>
      </c>
      <c r="DQ441" s="228"/>
      <c r="DR441" s="228">
        <v>286.08875954251812</v>
      </c>
      <c r="DS441" s="509">
        <v>8.7040008266167385E-4</v>
      </c>
      <c r="DT441" s="509">
        <v>286.08962994260077</v>
      </c>
      <c r="DU441" s="228"/>
      <c r="DV441" s="228">
        <v>30.363019368118923</v>
      </c>
      <c r="DW441" s="509">
        <v>6.4333721445017655</v>
      </c>
      <c r="DX441" s="228">
        <v>663.68481620813998</v>
      </c>
      <c r="DY441" s="228">
        <v>700.48120772076072</v>
      </c>
      <c r="DZ441" s="228"/>
      <c r="EA441" s="228">
        <v>32.510571865235413</v>
      </c>
      <c r="EB441" s="228">
        <v>135.29346580353263</v>
      </c>
      <c r="EC441" s="228">
        <v>236.83176996652958</v>
      </c>
      <c r="ED441" s="228">
        <v>8.5779829139358945</v>
      </c>
      <c r="EE441" s="228">
        <v>413.21379054923352</v>
      </c>
      <c r="EF441" s="228"/>
      <c r="EG441" s="510">
        <v>116.94790378136318</v>
      </c>
      <c r="EH441" s="228">
        <v>1090.9655202578729</v>
      </c>
      <c r="EI441" s="228">
        <v>7.0699969749725895</v>
      </c>
      <c r="EJ441" s="228">
        <v>97.140490744915596</v>
      </c>
      <c r="EK441" s="228">
        <v>948.58776321212031</v>
      </c>
      <c r="EL441" s="228">
        <v>510.2355518877568</v>
      </c>
      <c r="EM441" s="228">
        <v>2770.9472268590011</v>
      </c>
      <c r="EN441" s="228"/>
      <c r="EO441" s="228">
        <v>4170.7318550715963</v>
      </c>
      <c r="EP441" s="228"/>
      <c r="EQ441" s="510">
        <v>4.8910247554670683</v>
      </c>
      <c r="ER441" s="510">
        <v>10.52233610575114</v>
      </c>
      <c r="ES441" s="370">
        <v>2.574585506824405</v>
      </c>
      <c r="ET441" s="370">
        <v>0.57596962987605704</v>
      </c>
      <c r="EU441" s="370">
        <v>16.975996118728155</v>
      </c>
      <c r="EV441" s="370">
        <v>156.31664742666305</v>
      </c>
      <c r="EW441" s="370">
        <v>8.6180423764909477</v>
      </c>
      <c r="EX441" s="370">
        <v>64.294719074707757</v>
      </c>
      <c r="EY441" s="370">
        <v>264.76932099450858</v>
      </c>
      <c r="EZ441" s="443"/>
      <c r="FA441" s="509">
        <v>20967.338260931767</v>
      </c>
      <c r="FB441" s="509"/>
      <c r="FC441" s="509"/>
      <c r="FE441" s="514">
        <v>2012</v>
      </c>
      <c r="FF441" s="512">
        <v>1212.4032942979213</v>
      </c>
      <c r="FG441" s="512">
        <v>375.18478196781723</v>
      </c>
      <c r="FH441" s="512">
        <v>0</v>
      </c>
      <c r="FI441" s="512">
        <v>25.775254421898644</v>
      </c>
      <c r="FJ441" s="512">
        <v>60.305211517466262</v>
      </c>
      <c r="FK441" s="512"/>
      <c r="FL441" s="512">
        <v>7869.6338988681764</v>
      </c>
      <c r="FM441" s="512">
        <v>8441.5606819560107</v>
      </c>
    </row>
    <row r="442" spans="1:169" ht="15.75" x14ac:dyDescent="0.25">
      <c r="A442" s="515">
        <v>2013</v>
      </c>
      <c r="B442" s="123">
        <f t="shared" si="118"/>
        <v>6992.9195765450095</v>
      </c>
      <c r="C442" s="501">
        <f t="shared" si="119"/>
        <v>20967.063533352732</v>
      </c>
      <c r="D442" s="502">
        <f t="shared" si="120"/>
        <v>8333.3938344933176</v>
      </c>
      <c r="E442" s="502">
        <f t="shared" si="122"/>
        <v>36293.376944391057</v>
      </c>
      <c r="F442" s="123">
        <v>30793.161724527974</v>
      </c>
      <c r="G442" s="503">
        <f t="shared" si="123"/>
        <v>-0.15154873100650146</v>
      </c>
      <c r="H442" s="123">
        <v>27191.350294777403</v>
      </c>
      <c r="I442" s="504">
        <f t="shared" si="124"/>
        <v>0.13246166117915692</v>
      </c>
      <c r="V442" s="515">
        <v>2013</v>
      </c>
      <c r="W442" s="505">
        <v>67.849880236945154</v>
      </c>
      <c r="X442" s="505">
        <v>549.4532969490283</v>
      </c>
      <c r="Y442" s="505">
        <v>84.65887775316402</v>
      </c>
      <c r="Z442" s="505">
        <v>312.92050969203234</v>
      </c>
      <c r="AA442" s="505">
        <v>7.6958474622716295</v>
      </c>
      <c r="AB442" s="505">
        <v>1022.5784120934418</v>
      </c>
      <c r="AC442" s="505"/>
      <c r="AD442" s="505">
        <v>101.25173981520325</v>
      </c>
      <c r="AE442" s="505">
        <v>653.53653848891349</v>
      </c>
      <c r="AF442" s="505">
        <v>158.79903911040361</v>
      </c>
      <c r="AG442" s="505">
        <v>204.70126628366279</v>
      </c>
      <c r="AH442" s="505">
        <v>1118.2885836981829</v>
      </c>
      <c r="AI442" s="505"/>
      <c r="AJ442" s="505">
        <v>392.50553112387007</v>
      </c>
      <c r="AK442" s="505">
        <v>206.11025944483873</v>
      </c>
      <c r="AL442" s="505">
        <v>285.00805883323648</v>
      </c>
      <c r="AM442" s="505">
        <v>407.35600913299857</v>
      </c>
      <c r="AN442" s="505">
        <v>1290.979858534944</v>
      </c>
      <c r="AO442" s="505"/>
      <c r="AP442" s="505">
        <v>728.10219167632454</v>
      </c>
      <c r="AQ442" s="505">
        <v>365.87468752311747</v>
      </c>
      <c r="AR442" s="505">
        <v>135.54231174065919</v>
      </c>
      <c r="AS442" s="505">
        <v>81.551448173080075</v>
      </c>
      <c r="AT442" s="505">
        <v>531.64299784265177</v>
      </c>
      <c r="AU442" s="505">
        <v>1842.713636955833</v>
      </c>
      <c r="AV442" s="505"/>
      <c r="AW442" s="505">
        <v>248.51644046551752</v>
      </c>
      <c r="AX442" s="505">
        <v>131.81800462746239</v>
      </c>
      <c r="AY442" s="505">
        <v>154.15835898790672</v>
      </c>
      <c r="AZ442" s="505">
        <v>9.208551721908556</v>
      </c>
      <c r="BA442" s="505">
        <v>24.746750437781188</v>
      </c>
      <c r="BB442" s="505">
        <v>568.44810624057629</v>
      </c>
      <c r="BC442" s="505"/>
      <c r="BD442" s="505">
        <v>275.10611359632696</v>
      </c>
      <c r="BE442" s="505">
        <v>279.53304851384968</v>
      </c>
      <c r="BF442" s="505">
        <v>212.521143063479</v>
      </c>
      <c r="BG442" s="505">
        <v>382.75067384837496</v>
      </c>
      <c r="BH442" s="505">
        <v>1149.9109790220305</v>
      </c>
      <c r="BI442" s="505"/>
      <c r="BJ442" s="505">
        <v>6992.9195765450095</v>
      </c>
      <c r="BL442" s="518">
        <v>2013</v>
      </c>
      <c r="BM442" s="316">
        <v>123.05085178828674</v>
      </c>
      <c r="BN442" s="316">
        <v>60.238292414038511</v>
      </c>
      <c r="BO442" s="316">
        <v>183.28914420232525</v>
      </c>
      <c r="BP442" s="519"/>
      <c r="BQ442" s="509">
        <v>9.6075342475732128E-2</v>
      </c>
      <c r="BR442" s="316">
        <v>104.4800375802014</v>
      </c>
      <c r="BS442" s="509">
        <v>0.34860006467043375</v>
      </c>
      <c r="BT442" s="316">
        <v>104.92471298734756</v>
      </c>
      <c r="BU442" s="519"/>
      <c r="BV442" s="316">
        <v>0.99268077175083236</v>
      </c>
      <c r="BW442" s="316">
        <v>12.603743388148519</v>
      </c>
      <c r="BX442" s="316">
        <v>147.80290405829047</v>
      </c>
      <c r="BY442" s="316">
        <v>20.924885827915009</v>
      </c>
      <c r="BZ442" s="316">
        <v>113.8834177419261</v>
      </c>
      <c r="CA442" s="316">
        <v>3.0304818647876224</v>
      </c>
      <c r="CB442" s="316">
        <v>299.23811365281853</v>
      </c>
      <c r="CC442" s="519"/>
      <c r="CD442" s="316">
        <v>33.046654767275179</v>
      </c>
      <c r="CE442" s="316">
        <v>161.76306977759552</v>
      </c>
      <c r="CF442" s="316">
        <v>45.540014728901362</v>
      </c>
      <c r="CG442" s="316">
        <v>1495.4203979746026</v>
      </c>
      <c r="CH442" s="316">
        <v>275.23652195825161</v>
      </c>
      <c r="CI442" s="316">
        <v>372.96593714542439</v>
      </c>
      <c r="CJ442" s="316">
        <v>52.2190781697931</v>
      </c>
      <c r="CK442" s="316">
        <v>173.50387044229083</v>
      </c>
      <c r="CL442" s="316">
        <v>2609.6955449641346</v>
      </c>
      <c r="CM442" s="519"/>
      <c r="CN442" s="316">
        <v>434.57668420421174</v>
      </c>
      <c r="CO442" s="316">
        <v>103.36238694604565</v>
      </c>
      <c r="CP442" s="316">
        <v>364.29341108115585</v>
      </c>
      <c r="CQ442" s="316">
        <v>173.03902134342755</v>
      </c>
      <c r="CR442" s="316">
        <v>43.572008852698453</v>
      </c>
      <c r="CS442" s="316">
        <v>1118.8435124275393</v>
      </c>
      <c r="CT442" s="316"/>
      <c r="CU442" s="316">
        <v>192.23961754921689</v>
      </c>
      <c r="CV442" s="316">
        <v>1.2762329038615856</v>
      </c>
      <c r="CW442" s="316">
        <v>1.6256861742871287</v>
      </c>
      <c r="CX442" s="316">
        <v>322.81226745569529</v>
      </c>
      <c r="CY442" s="316">
        <v>11.78466067615404</v>
      </c>
      <c r="CZ442" s="316">
        <v>41.383913530557791</v>
      </c>
      <c r="DA442" s="316">
        <v>1.6116872425991204</v>
      </c>
      <c r="DB442" s="316">
        <v>572.73406553237191</v>
      </c>
      <c r="DC442" s="316"/>
      <c r="DD442" s="519">
        <v>774.89204934550753</v>
      </c>
      <c r="DE442" s="519">
        <v>1897.5126237877005</v>
      </c>
      <c r="DF442" s="316">
        <v>3889.7472750740035</v>
      </c>
      <c r="DG442" s="316">
        <v>864.96905102015205</v>
      </c>
      <c r="DH442" s="520">
        <v>3034.3218152253467</v>
      </c>
      <c r="DI442" s="316">
        <v>46.212308225105836</v>
      </c>
      <c r="DJ442" s="316">
        <v>195.33265137393752</v>
      </c>
      <c r="DK442" s="316">
        <v>827.48794118550768</v>
      </c>
      <c r="DL442" s="316">
        <v>10.705635514237946</v>
      </c>
      <c r="DM442" s="316">
        <v>4.5521440265727904</v>
      </c>
      <c r="DN442" s="316">
        <v>11545.733494778071</v>
      </c>
      <c r="DO442" s="316"/>
      <c r="DP442" s="316">
        <v>146.10199705392708</v>
      </c>
      <c r="DQ442" s="316"/>
      <c r="DR442" s="316">
        <v>277.30390240311351</v>
      </c>
      <c r="DS442" s="509">
        <v>1.795622613305221E-24</v>
      </c>
      <c r="DT442" s="520">
        <v>277.30390240311351</v>
      </c>
      <c r="DU442" s="316"/>
      <c r="DV442" s="316">
        <v>30.35842137260299</v>
      </c>
      <c r="DW442" s="520">
        <v>6.690290254693827</v>
      </c>
      <c r="DX442" s="316">
        <v>663.68481620813975</v>
      </c>
      <c r="DY442" s="316">
        <v>700.73352783543658</v>
      </c>
      <c r="DZ442" s="316"/>
      <c r="EA442" s="316">
        <v>22.756702794877512</v>
      </c>
      <c r="EB442" s="316">
        <v>139.00272768763332</v>
      </c>
      <c r="EC442" s="316">
        <v>234.85865649705531</v>
      </c>
      <c r="ED442" s="316">
        <v>8.6471991777323236</v>
      </c>
      <c r="EE442" s="316">
        <v>405.26528615729842</v>
      </c>
      <c r="EF442" s="316"/>
      <c r="EG442" s="519">
        <v>93.644175673366377</v>
      </c>
      <c r="EH442" s="316">
        <v>1258.8131939288774</v>
      </c>
      <c r="EI442" s="316">
        <v>0.75532610857689153</v>
      </c>
      <c r="EJ442" s="316">
        <v>11.596529385505585</v>
      </c>
      <c r="EK442" s="316">
        <v>853.65417588262915</v>
      </c>
      <c r="EL442" s="316">
        <v>519.97268264929528</v>
      </c>
      <c r="EM442" s="316">
        <v>2738.4360836282503</v>
      </c>
      <c r="EN442" s="316"/>
      <c r="EO442" s="316">
        <v>4121.738800024099</v>
      </c>
      <c r="EP442" s="316"/>
      <c r="EQ442" s="519">
        <v>4.9351831389735148</v>
      </c>
      <c r="ER442" s="519">
        <v>9.3849960273814013</v>
      </c>
      <c r="ES442" s="521">
        <v>2.6638646621134132</v>
      </c>
      <c r="ET442" s="521">
        <v>0.3458059266970564</v>
      </c>
      <c r="EU442" s="521">
        <v>19.310047035145271</v>
      </c>
      <c r="EV442" s="521">
        <v>157.27136383681892</v>
      </c>
      <c r="EW442" s="521">
        <v>9.5914638558110941</v>
      </c>
      <c r="EX442" s="521">
        <v>61.261423247158419</v>
      </c>
      <c r="EY442" s="521">
        <v>264.76414773009913</v>
      </c>
      <c r="EZ442" s="443"/>
      <c r="FA442" s="509">
        <v>20967.063533352732</v>
      </c>
      <c r="FB442" s="509"/>
      <c r="FC442" s="509"/>
      <c r="FE442" s="514">
        <v>2013</v>
      </c>
      <c r="FF442" s="512">
        <v>1430.4087665221566</v>
      </c>
      <c r="FG442" s="512">
        <v>504.45991838237569</v>
      </c>
      <c r="FH442" s="512">
        <v>0</v>
      </c>
      <c r="FI442" s="512">
        <v>12.585984347282373</v>
      </c>
      <c r="FJ442" s="512">
        <v>76.511152237551897</v>
      </c>
      <c r="FK442" s="512"/>
      <c r="FL442" s="512">
        <v>8075.2619351153626</v>
      </c>
      <c r="FM442" s="512">
        <v>8333.3938344933176</v>
      </c>
    </row>
    <row r="443" spans="1:169" ht="15.75" x14ac:dyDescent="0.25">
      <c r="A443" s="515">
        <v>2014</v>
      </c>
      <c r="B443" s="123">
        <f t="shared" si="118"/>
        <v>6892.779867043886</v>
      </c>
      <c r="C443" s="501">
        <f t="shared" si="119"/>
        <v>21005.106198132562</v>
      </c>
      <c r="D443" s="502">
        <f t="shared" si="120"/>
        <v>7976.2874757962345</v>
      </c>
      <c r="E443" s="502">
        <f t="shared" si="122"/>
        <v>35874.173540972683</v>
      </c>
      <c r="F443" s="123">
        <v>29421.030848895589</v>
      </c>
      <c r="G443" s="503">
        <f t="shared" si="123"/>
        <v>-0.17988268593022272</v>
      </c>
      <c r="H443" s="123">
        <v>26041.897500336789</v>
      </c>
      <c r="I443" s="504">
        <f t="shared" si="124"/>
        <v>0.12975757041187563</v>
      </c>
      <c r="V443" s="515">
        <v>2014</v>
      </c>
      <c r="W443" s="505">
        <v>45.779987331700681</v>
      </c>
      <c r="X443" s="505">
        <v>556.62035901722118</v>
      </c>
      <c r="Y443" s="505">
        <v>75.046092243078462</v>
      </c>
      <c r="Z443" s="505">
        <v>318.84749922297709</v>
      </c>
      <c r="AA443" s="505">
        <v>7.6687563378196257</v>
      </c>
      <c r="AB443" s="505">
        <v>1003.9626941527971</v>
      </c>
      <c r="AC443" s="505"/>
      <c r="AD443" s="505">
        <v>95.225672392592955</v>
      </c>
      <c r="AE443" s="505">
        <v>628.52146570398793</v>
      </c>
      <c r="AF443" s="505">
        <v>152.6295135544452</v>
      </c>
      <c r="AG443" s="505">
        <v>196.02115533159866</v>
      </c>
      <c r="AH443" s="505">
        <v>1072.3978069826248</v>
      </c>
      <c r="AI443" s="505"/>
      <c r="AJ443" s="505">
        <v>393.87184767498235</v>
      </c>
      <c r="AK443" s="505">
        <v>205.14190084491821</v>
      </c>
      <c r="AL443" s="505">
        <v>284.82106387910216</v>
      </c>
      <c r="AM443" s="505">
        <v>410.22875671881491</v>
      </c>
      <c r="AN443" s="505">
        <v>1294.0635691178177</v>
      </c>
      <c r="AO443" s="505"/>
      <c r="AP443" s="505">
        <v>713.15722315552819</v>
      </c>
      <c r="AQ443" s="505">
        <v>366.76316615635619</v>
      </c>
      <c r="AR443" s="505">
        <v>119.89401117248843</v>
      </c>
      <c r="AS443" s="505">
        <v>82.380290949836436</v>
      </c>
      <c r="AT443" s="505">
        <v>545.81176296278898</v>
      </c>
      <c r="AU443" s="505">
        <v>1828.0064543969984</v>
      </c>
      <c r="AV443" s="505"/>
      <c r="AW443" s="505">
        <v>226.57512310711115</v>
      </c>
      <c r="AX443" s="505">
        <v>136.67162478760923</v>
      </c>
      <c r="AY443" s="505">
        <v>156.35272883223408</v>
      </c>
      <c r="AZ443" s="505">
        <v>8.5506662073010702</v>
      </c>
      <c r="BA443" s="505">
        <v>25.865452592298908</v>
      </c>
      <c r="BB443" s="505">
        <v>554.01559552655442</v>
      </c>
      <c r="BC443" s="505"/>
      <c r="BD443" s="505">
        <v>270.7597306573054</v>
      </c>
      <c r="BE443" s="505">
        <v>277.75376089892239</v>
      </c>
      <c r="BF443" s="505">
        <v>209.86795492059861</v>
      </c>
      <c r="BG443" s="505">
        <v>381.95230039026728</v>
      </c>
      <c r="BH443" s="505">
        <v>1140.3337468670936</v>
      </c>
      <c r="BI443" s="505"/>
      <c r="BJ443" s="505">
        <v>6892.779867043886</v>
      </c>
      <c r="BL443" s="518">
        <v>2014</v>
      </c>
      <c r="BM443" s="316">
        <v>111.98931194823571</v>
      </c>
      <c r="BN443" s="316">
        <v>59.386897730064625</v>
      </c>
      <c r="BO443" s="316">
        <v>171.37620967830034</v>
      </c>
      <c r="BP443" s="519"/>
      <c r="BQ443" s="509">
        <v>2.2494119582047934E-2</v>
      </c>
      <c r="BR443" s="316">
        <v>102.3626116238628</v>
      </c>
      <c r="BS443" s="509">
        <v>0.31012228568613542</v>
      </c>
      <c r="BT443" s="316">
        <v>102.695228029131</v>
      </c>
      <c r="BU443" s="519"/>
      <c r="BV443" s="316">
        <v>0.93546430065270092</v>
      </c>
      <c r="BW443" s="316">
        <v>11.656716393954154</v>
      </c>
      <c r="BX443" s="316">
        <v>144.36094347163285</v>
      </c>
      <c r="BY443" s="316">
        <v>22.263104948077359</v>
      </c>
      <c r="BZ443" s="316">
        <v>119.79465880582325</v>
      </c>
      <c r="CA443" s="316">
        <v>1.82859847421842</v>
      </c>
      <c r="CB443" s="316">
        <v>300.8394863943588</v>
      </c>
      <c r="CC443" s="519"/>
      <c r="CD443" s="316">
        <v>32.790264750453176</v>
      </c>
      <c r="CE443" s="316">
        <v>163.19000746651321</v>
      </c>
      <c r="CF443" s="316">
        <v>45.94173488243986</v>
      </c>
      <c r="CG443" s="316">
        <v>1504.5435398923773</v>
      </c>
      <c r="CH443" s="316">
        <v>271.78173481585208</v>
      </c>
      <c r="CI443" s="316">
        <v>361.30872192241151</v>
      </c>
      <c r="CJ443" s="316">
        <v>52.242938431812505</v>
      </c>
      <c r="CK443" s="316">
        <v>174.37138979450216</v>
      </c>
      <c r="CL443" s="316">
        <v>2606.1703319563621</v>
      </c>
      <c r="CM443" s="519"/>
      <c r="CN443" s="316">
        <v>446.32486399582928</v>
      </c>
      <c r="CO443" s="316">
        <v>105.18916127980857</v>
      </c>
      <c r="CP443" s="316">
        <v>373.33921183953345</v>
      </c>
      <c r="CQ443" s="316">
        <v>173.01063967915064</v>
      </c>
      <c r="CR443" s="316">
        <v>43.044669858779521</v>
      </c>
      <c r="CS443" s="316">
        <v>1140.9085466531017</v>
      </c>
      <c r="CT443" s="316"/>
      <c r="CU443" s="316">
        <v>192.80428019983842</v>
      </c>
      <c r="CV443" s="316">
        <v>1.2458231160648396</v>
      </c>
      <c r="CW443" s="316">
        <v>1.624042422664427</v>
      </c>
      <c r="CX443" s="316">
        <v>358.79434864027553</v>
      </c>
      <c r="CY443" s="316">
        <v>11.251543481124591</v>
      </c>
      <c r="CZ443" s="316">
        <v>40.743798244933373</v>
      </c>
      <c r="DA443" s="316">
        <v>1.3556881201607549</v>
      </c>
      <c r="DB443" s="316">
        <v>607.81952422506185</v>
      </c>
      <c r="DC443" s="316"/>
      <c r="DD443" s="519">
        <v>773.29343310573756</v>
      </c>
      <c r="DE443" s="519">
        <v>1895.602129067049</v>
      </c>
      <c r="DF443" s="316">
        <v>3890.4224643484231</v>
      </c>
      <c r="DG443" s="316">
        <v>865.62080197741898</v>
      </c>
      <c r="DH443" s="520">
        <v>3038.8461486736346</v>
      </c>
      <c r="DI443" s="316">
        <v>46.307483390596595</v>
      </c>
      <c r="DJ443" s="316">
        <v>196.55579547633874</v>
      </c>
      <c r="DK443" s="316">
        <v>832.8946730801149</v>
      </c>
      <c r="DL443" s="316">
        <v>15.566958114621352</v>
      </c>
      <c r="DM443" s="316">
        <v>6.6192273498512257</v>
      </c>
      <c r="DN443" s="316">
        <v>11561.729114583784</v>
      </c>
      <c r="DO443" s="316"/>
      <c r="DP443" s="316">
        <v>140.49100985471696</v>
      </c>
      <c r="DQ443" s="316"/>
      <c r="DR443" s="316">
        <v>273.22758991486</v>
      </c>
      <c r="DS443" s="509">
        <v>1.795622613305221E-24</v>
      </c>
      <c r="DT443" s="520">
        <v>273.22758991486</v>
      </c>
      <c r="DU443" s="316"/>
      <c r="DV443" s="316">
        <v>30.358420652623277</v>
      </c>
      <c r="DW443" s="520">
        <v>6.9372042826265146</v>
      </c>
      <c r="DX443" s="316">
        <v>663.68481620813975</v>
      </c>
      <c r="DY443" s="316">
        <v>700.9804411433895</v>
      </c>
      <c r="DZ443" s="316"/>
      <c r="EA443" s="316">
        <v>15.622337925476117</v>
      </c>
      <c r="EB443" s="316">
        <v>141.79958880873815</v>
      </c>
      <c r="EC443" s="316">
        <v>233.05218789703764</v>
      </c>
      <c r="ED443" s="316">
        <v>8.7175198274743533</v>
      </c>
      <c r="EE443" s="316">
        <v>399.19163445872624</v>
      </c>
      <c r="EF443" s="316"/>
      <c r="EG443" s="519">
        <v>74.918786231415069</v>
      </c>
      <c r="EH443" s="316">
        <v>1398.2602425470861</v>
      </c>
      <c r="EI443" s="316">
        <v>2.7569702810062401E-2</v>
      </c>
      <c r="EJ443" s="316">
        <v>0.44116829326065149</v>
      </c>
      <c r="EK443" s="316">
        <v>760.09331362189653</v>
      </c>
      <c r="EL443" s="316">
        <v>501.33984085772335</v>
      </c>
      <c r="EM443" s="316">
        <v>2735.0809212541917</v>
      </c>
      <c r="EN443" s="316"/>
      <c r="EO443" s="316">
        <v>4108.4805867711675</v>
      </c>
      <c r="EP443" s="316"/>
      <c r="EQ443" s="519">
        <v>4.9786856838673348</v>
      </c>
      <c r="ER443" s="519">
        <v>8.2135807809172761</v>
      </c>
      <c r="ES443" s="521">
        <v>2.7391968136441176</v>
      </c>
      <c r="ET443" s="521">
        <v>0.19086140246111971</v>
      </c>
      <c r="EU443" s="521">
        <v>21.617707341794791</v>
      </c>
      <c r="EV443" s="521">
        <v>158.0937897070618</v>
      </c>
      <c r="EW443" s="521">
        <v>10.53421083722184</v>
      </c>
      <c r="EX443" s="521">
        <v>58.228127419609073</v>
      </c>
      <c r="EY443" s="521">
        <v>264.59615998657733</v>
      </c>
      <c r="EZ443" s="443"/>
      <c r="FA443" s="509">
        <v>21005.106198132562</v>
      </c>
      <c r="FB443" s="509"/>
      <c r="FC443" s="509"/>
      <c r="FE443" s="514">
        <v>2014</v>
      </c>
      <c r="FF443" s="512">
        <v>1602.8924864551459</v>
      </c>
      <c r="FG443" s="512">
        <v>482.70751272707417</v>
      </c>
      <c r="FH443" s="512">
        <v>0</v>
      </c>
      <c r="FI443" s="512">
        <v>13.79824478941592</v>
      </c>
      <c r="FJ443" s="512">
        <v>69.129340369346266</v>
      </c>
      <c r="FK443" s="512"/>
      <c r="FL443" s="512">
        <v>8026.233543774908</v>
      </c>
      <c r="FM443" s="512">
        <v>7976.2874757962345</v>
      </c>
    </row>
    <row r="444" spans="1:169" ht="15.75" x14ac:dyDescent="0.25">
      <c r="A444" s="515">
        <v>2015</v>
      </c>
      <c r="B444" s="123"/>
      <c r="C444" s="501"/>
      <c r="D444" s="502"/>
      <c r="E444" s="502"/>
      <c r="G444" s="503"/>
      <c r="H444" s="123"/>
      <c r="I444" s="504"/>
      <c r="V444" s="515">
        <v>2015</v>
      </c>
      <c r="W444" s="505">
        <v>40.011201577487213</v>
      </c>
      <c r="X444" s="505">
        <v>564.46889354691052</v>
      </c>
      <c r="Y444" s="505">
        <v>66.091809743270417</v>
      </c>
      <c r="Z444" s="505">
        <v>323.34388517200438</v>
      </c>
      <c r="AA444" s="505">
        <v>7.7192884336317666</v>
      </c>
      <c r="AB444" s="505">
        <v>1001.6350784733044</v>
      </c>
      <c r="AC444" s="505"/>
      <c r="AD444" s="505">
        <v>90.460294921844451</v>
      </c>
      <c r="AE444" s="505">
        <v>609.54002712836427</v>
      </c>
      <c r="AF444" s="505">
        <v>147.9653875848756</v>
      </c>
      <c r="AG444" s="505">
        <v>189.09657932338894</v>
      </c>
      <c r="AH444" s="505">
        <v>1037.0622889584736</v>
      </c>
      <c r="AI444" s="505"/>
      <c r="AJ444" s="505">
        <v>398.05524389060702</v>
      </c>
      <c r="AK444" s="505">
        <v>205.5847429337517</v>
      </c>
      <c r="AL444" s="505">
        <v>286.9671870752976</v>
      </c>
      <c r="AM444" s="505">
        <v>414.96841665587914</v>
      </c>
      <c r="AN444" s="505">
        <v>1305.5755905555352</v>
      </c>
      <c r="AO444" s="505"/>
      <c r="AP444" s="505">
        <v>699.83641114315492</v>
      </c>
      <c r="AQ444" s="505">
        <v>367.98416249032408</v>
      </c>
      <c r="AR444" s="505">
        <v>106.01312349487232</v>
      </c>
      <c r="AS444" s="505">
        <v>99.389144585290694</v>
      </c>
      <c r="AT444" s="505">
        <v>564.28255382217469</v>
      </c>
      <c r="AU444" s="505">
        <v>1837.5053955358164</v>
      </c>
      <c r="AV444" s="505"/>
      <c r="AW444" s="505">
        <v>211.41958250170575</v>
      </c>
      <c r="AX444" s="505">
        <v>143.8649149144284</v>
      </c>
      <c r="AY444" s="505">
        <v>158.87598684332494</v>
      </c>
      <c r="AZ444" s="505">
        <v>8.0599430947707873</v>
      </c>
      <c r="BA444" s="505">
        <v>26.851342928709553</v>
      </c>
      <c r="BB444" s="505">
        <v>549.07177028293938</v>
      </c>
      <c r="BC444" s="505"/>
      <c r="BD444" s="505">
        <v>267.75623282063077</v>
      </c>
      <c r="BE444" s="505">
        <v>277.79038652356525</v>
      </c>
      <c r="BF444" s="505">
        <v>208.87539839725429</v>
      </c>
      <c r="BG444" s="505">
        <v>384.0036985715879</v>
      </c>
      <c r="BH444" s="505">
        <v>1138.4257163130383</v>
      </c>
      <c r="BI444" s="505"/>
      <c r="BJ444" s="505">
        <v>6869.2758401191077</v>
      </c>
      <c r="BL444" s="518">
        <v>2015</v>
      </c>
      <c r="BM444" s="316">
        <v>104.10526239903274</v>
      </c>
      <c r="BN444" s="316">
        <v>59.67644167808281</v>
      </c>
      <c r="BO444" s="316">
        <v>163.78170407711553</v>
      </c>
      <c r="BP444" s="519"/>
      <c r="BQ444" s="509">
        <v>3.9628641351147475E-3</v>
      </c>
      <c r="BR444" s="316">
        <v>99.853389897908997</v>
      </c>
      <c r="BS444" s="509">
        <v>0.27112953959843533</v>
      </c>
      <c r="BT444" s="316">
        <v>100.12848230164256</v>
      </c>
      <c r="BU444" s="519"/>
      <c r="BV444" s="316">
        <v>0.87996184828199964</v>
      </c>
      <c r="BW444" s="316">
        <v>10.81053529763591</v>
      </c>
      <c r="BX444" s="316">
        <v>140.4319892128803</v>
      </c>
      <c r="BY444" s="316">
        <v>23.458476636138741</v>
      </c>
      <c r="BZ444" s="316">
        <v>122.07754838373343</v>
      </c>
      <c r="CA444" s="316">
        <v>1.0003807792879462</v>
      </c>
      <c r="CB444" s="316">
        <v>298.65889215795829</v>
      </c>
      <c r="CC444" s="519"/>
      <c r="CD444" s="316">
        <v>32.536438633799378</v>
      </c>
      <c r="CE444" s="316">
        <v>164.61694515543127</v>
      </c>
      <c r="CF444" s="316">
        <v>46.34345503597838</v>
      </c>
      <c r="CG444" s="316">
        <v>1512.4279732220309</v>
      </c>
      <c r="CH444" s="316">
        <v>268.42428063166255</v>
      </c>
      <c r="CI444" s="316">
        <v>349.9827663631055</v>
      </c>
      <c r="CJ444" s="316">
        <v>52.330273412122757</v>
      </c>
      <c r="CK444" s="316">
        <v>175.24324674347471</v>
      </c>
      <c r="CL444" s="316">
        <v>2601.9053791976057</v>
      </c>
      <c r="CM444" s="519"/>
      <c r="CN444" s="316">
        <v>459.11067109941484</v>
      </c>
      <c r="CO444" s="316">
        <v>107.09274874472561</v>
      </c>
      <c r="CP444" s="316">
        <v>383.31146397661558</v>
      </c>
      <c r="CQ444" s="316">
        <v>173.99516446017432</v>
      </c>
      <c r="CR444" s="316">
        <v>42.418803219073695</v>
      </c>
      <c r="CS444" s="316">
        <v>1165.9288515000039</v>
      </c>
      <c r="CT444" s="316"/>
      <c r="CU444" s="316">
        <v>193.24982366070213</v>
      </c>
      <c r="CV444" s="316">
        <v>1.2102715917459839</v>
      </c>
      <c r="CW444" s="316">
        <v>1.6087041556709369</v>
      </c>
      <c r="CX444" s="316">
        <v>397.3198958997429</v>
      </c>
      <c r="CY444" s="316">
        <v>10.947900774064745</v>
      </c>
      <c r="CZ444" s="316">
        <v>40.316828888141366</v>
      </c>
      <c r="DA444" s="316">
        <v>1.1430899411647266</v>
      </c>
      <c r="DB444" s="316">
        <v>645.79651491123275</v>
      </c>
      <c r="DC444" s="316"/>
      <c r="DD444" s="519">
        <v>770.9223519973317</v>
      </c>
      <c r="DE444" s="519">
        <v>1891.699300945628</v>
      </c>
      <c r="DF444" s="316">
        <v>3884.8855291380914</v>
      </c>
      <c r="DG444" s="316">
        <v>864.61933988272892</v>
      </c>
      <c r="DH444" s="520">
        <v>3037.8903497517495</v>
      </c>
      <c r="DI444" s="316">
        <v>46.327477682829645</v>
      </c>
      <c r="DJ444" s="316">
        <v>197.81143255104135</v>
      </c>
      <c r="DK444" s="316">
        <v>838.41388802335416</v>
      </c>
      <c r="DL444" s="316">
        <v>21.941114180488665</v>
      </c>
      <c r="DM444" s="316">
        <v>9.3295826969103182</v>
      </c>
      <c r="DN444" s="316">
        <v>11563.840366850152</v>
      </c>
      <c r="DO444" s="316"/>
      <c r="DP444" s="316">
        <v>134.4012191427434</v>
      </c>
      <c r="DQ444" s="316"/>
      <c r="DR444" s="316">
        <v>274.50240342648982</v>
      </c>
      <c r="DS444" s="509">
        <v>3.4356463338468494E-35</v>
      </c>
      <c r="DT444" s="520">
        <v>274.50240342648982</v>
      </c>
      <c r="DU444" s="316"/>
      <c r="DV444" s="316">
        <v>30.358420652622993</v>
      </c>
      <c r="DW444" s="520">
        <v>7.7645349045941732</v>
      </c>
      <c r="DX444" s="316">
        <v>663.68481620813975</v>
      </c>
      <c r="DY444" s="316">
        <v>701.80777176535696</v>
      </c>
      <c r="DZ444" s="316"/>
      <c r="EA444" s="316">
        <v>10.663197767391747</v>
      </c>
      <c r="EB444" s="316">
        <v>144.43079471128357</v>
      </c>
      <c r="EC444" s="316">
        <v>232.75068606675183</v>
      </c>
      <c r="ED444" s="316">
        <v>8.8400336408343794</v>
      </c>
      <c r="EE444" s="316">
        <v>396.68471218626155</v>
      </c>
      <c r="EF444" s="316"/>
      <c r="EG444" s="519">
        <v>59.93506568358805</v>
      </c>
      <c r="EH444" s="316">
        <v>1507.8655897295005</v>
      </c>
      <c r="EI444" s="316">
        <v>2.8569901984376914E-4</v>
      </c>
      <c r="EJ444" s="316">
        <v>4.6271743901773865E-3</v>
      </c>
      <c r="EK444" s="316">
        <v>716.91793056477172</v>
      </c>
      <c r="EL444" s="316">
        <v>467.97234484532822</v>
      </c>
      <c r="EM444" s="316">
        <v>2752.6958436965983</v>
      </c>
      <c r="EN444" s="316"/>
      <c r="EO444" s="316">
        <v>4125.6907310747056</v>
      </c>
      <c r="EP444" s="316"/>
      <c r="EQ444" s="519">
        <v>5.0215382375326998</v>
      </c>
      <c r="ER444" s="519">
        <v>6.9480289995711457</v>
      </c>
      <c r="ES444" s="521">
        <v>2.8094346609442633</v>
      </c>
      <c r="ET444" s="521">
        <v>9.1943791105340927E-2</v>
      </c>
      <c r="EU444" s="521">
        <v>23.898455306978562</v>
      </c>
      <c r="EV444" s="521">
        <v>158.81229740845532</v>
      </c>
      <c r="EW444" s="521">
        <v>11.4557196303443</v>
      </c>
      <c r="EX444" s="521">
        <v>55.194831592059742</v>
      </c>
      <c r="EY444" s="521">
        <v>264.23224962699135</v>
      </c>
      <c r="EZ444" s="443"/>
      <c r="FA444" s="509">
        <v>21064.36439084015</v>
      </c>
      <c r="FB444" s="509"/>
      <c r="FC444" s="509"/>
      <c r="FE444" s="514">
        <v>2015</v>
      </c>
      <c r="FF444" s="512">
        <v>1342.1111467479072</v>
      </c>
      <c r="FG444" s="512">
        <v>395.45200726091537</v>
      </c>
      <c r="FH444" s="512">
        <v>0</v>
      </c>
      <c r="FI444" s="512">
        <v>11.436226013302866</v>
      </c>
      <c r="FJ444" s="512">
        <v>50.420304498090537</v>
      </c>
      <c r="FK444" s="512"/>
      <c r="FL444" s="512">
        <v>8123.2294854648817</v>
      </c>
      <c r="FM444" s="512">
        <v>7940.4018128160842</v>
      </c>
    </row>
    <row r="445" spans="1:169" ht="13.5" thickBot="1" x14ac:dyDescent="0.25">
      <c r="V445" s="522"/>
      <c r="W445" s="523"/>
      <c r="X445" s="523"/>
      <c r="Y445" s="523"/>
      <c r="Z445" s="523"/>
      <c r="AA445" s="523"/>
      <c r="AB445" s="523"/>
      <c r="AC445" s="523"/>
      <c r="AD445" s="523"/>
      <c r="AE445" s="523"/>
      <c r="AF445" s="523"/>
      <c r="AG445" s="523"/>
      <c r="AH445" s="523"/>
      <c r="AI445" s="523"/>
      <c r="AJ445" s="523"/>
      <c r="AK445" s="523"/>
      <c r="AL445" s="523"/>
      <c r="AM445" s="523"/>
      <c r="AN445" s="523"/>
      <c r="AO445" s="523"/>
      <c r="AP445" s="523"/>
      <c r="AQ445" s="523"/>
      <c r="AR445" s="523"/>
      <c r="AS445" s="523"/>
      <c r="AT445" s="523"/>
      <c r="AU445" s="523"/>
      <c r="AV445" s="523"/>
      <c r="AW445" s="523"/>
      <c r="AX445" s="523"/>
      <c r="AY445" s="523"/>
      <c r="AZ445" s="523"/>
      <c r="BA445" s="523"/>
      <c r="BB445" s="523"/>
      <c r="BC445" s="523"/>
      <c r="BD445" s="523"/>
      <c r="BE445" s="523"/>
      <c r="BF445" s="523"/>
      <c r="BG445" s="523"/>
      <c r="BH445" s="523"/>
      <c r="BI445" s="523"/>
      <c r="BJ445" s="523"/>
      <c r="BL445" s="524"/>
      <c r="BM445" s="525"/>
      <c r="BN445" s="525"/>
      <c r="BO445" s="525"/>
      <c r="BP445" s="526"/>
      <c r="BQ445" s="527"/>
      <c r="BR445" s="525"/>
      <c r="BS445" s="527"/>
      <c r="BT445" s="525"/>
      <c r="BU445" s="526"/>
      <c r="BV445" s="525"/>
      <c r="BW445" s="525"/>
      <c r="BX445" s="525"/>
      <c r="BY445" s="525"/>
      <c r="BZ445" s="525"/>
      <c r="CA445" s="525"/>
      <c r="CB445" s="525"/>
      <c r="CC445" s="526"/>
      <c r="CD445" s="525"/>
      <c r="CE445" s="525"/>
      <c r="CF445" s="525"/>
      <c r="CG445" s="525"/>
      <c r="CH445" s="525"/>
      <c r="CI445" s="525"/>
      <c r="CJ445" s="525"/>
      <c r="CK445" s="525"/>
      <c r="CL445" s="525"/>
      <c r="CM445" s="526"/>
      <c r="CN445" s="525"/>
      <c r="CO445" s="525"/>
      <c r="CP445" s="525"/>
      <c r="CQ445" s="525"/>
      <c r="CR445" s="525"/>
      <c r="CS445" s="525"/>
      <c r="CT445" s="525"/>
      <c r="CU445" s="525"/>
      <c r="CV445" s="525"/>
      <c r="CW445" s="525"/>
      <c r="CX445" s="525"/>
      <c r="CY445" s="525"/>
      <c r="CZ445" s="525"/>
      <c r="DA445" s="525"/>
      <c r="DB445" s="525"/>
      <c r="DC445" s="525"/>
      <c r="DD445" s="526"/>
      <c r="DE445" s="526"/>
      <c r="DF445" s="525"/>
      <c r="DG445" s="525"/>
      <c r="DH445" s="528"/>
      <c r="DI445" s="525"/>
      <c r="DJ445" s="525"/>
      <c r="DK445" s="525"/>
      <c r="DL445" s="525"/>
      <c r="DM445" s="525"/>
      <c r="DN445" s="525"/>
      <c r="DO445" s="525"/>
      <c r="DP445" s="525"/>
      <c r="DQ445" s="525"/>
      <c r="DR445" s="525"/>
      <c r="DS445" s="527"/>
      <c r="DT445" s="528"/>
      <c r="DU445" s="525"/>
      <c r="DV445" s="525"/>
      <c r="DW445" s="528"/>
      <c r="DX445" s="525"/>
      <c r="DY445" s="525"/>
      <c r="DZ445" s="525"/>
      <c r="EA445" s="525"/>
      <c r="EB445" s="525"/>
      <c r="EC445" s="525"/>
      <c r="ED445" s="525"/>
      <c r="EE445" s="525"/>
      <c r="EF445" s="525"/>
      <c r="EG445" s="526"/>
      <c r="EH445" s="525"/>
      <c r="EI445" s="525"/>
      <c r="EJ445" s="525"/>
      <c r="EK445" s="525"/>
      <c r="EL445" s="525"/>
      <c r="EM445" s="525"/>
      <c r="EN445" s="525"/>
      <c r="EO445" s="525"/>
      <c r="EP445" s="525"/>
      <c r="EQ445" s="526"/>
      <c r="ER445" s="526"/>
      <c r="ES445" s="529"/>
      <c r="ET445" s="529"/>
      <c r="EU445" s="529"/>
      <c r="EV445" s="529"/>
      <c r="EW445" s="529"/>
      <c r="EX445" s="529"/>
      <c r="EY445" s="529"/>
      <c r="EZ445" s="530"/>
      <c r="FA445" s="527"/>
      <c r="FB445" s="509"/>
      <c r="FC445" s="509"/>
      <c r="FE445" s="531"/>
      <c r="FF445" s="532"/>
      <c r="FG445" s="532"/>
      <c r="FH445" s="532"/>
      <c r="FI445" s="532"/>
      <c r="FJ445" s="532"/>
      <c r="FK445" s="532"/>
      <c r="FL445" s="532"/>
      <c r="FM445" s="532"/>
    </row>
    <row r="446" spans="1:169" ht="13.5" thickTop="1" x14ac:dyDescent="0.2">
      <c r="V446" s="515"/>
      <c r="W446" s="505"/>
      <c r="X446" s="505"/>
      <c r="Y446" s="505"/>
      <c r="Z446" s="505"/>
      <c r="AA446" s="505"/>
      <c r="AB446" s="505"/>
      <c r="AC446" s="505"/>
      <c r="AD446" s="505"/>
      <c r="AE446" s="505"/>
      <c r="AF446" s="505"/>
      <c r="AG446" s="505"/>
      <c r="AH446" s="505"/>
      <c r="AI446" s="505"/>
      <c r="AJ446" s="505"/>
      <c r="AK446" s="505"/>
      <c r="AL446" s="505"/>
      <c r="AM446" s="505"/>
      <c r="AN446" s="505"/>
      <c r="AO446" s="505"/>
      <c r="AP446" s="505"/>
      <c r="AQ446" s="505"/>
      <c r="AR446" s="505"/>
      <c r="AS446" s="505"/>
      <c r="AT446" s="505"/>
      <c r="AU446" s="505"/>
      <c r="AV446" s="505"/>
      <c r="AW446" s="505"/>
      <c r="AX446" s="505"/>
      <c r="AY446" s="505"/>
      <c r="AZ446" s="505"/>
      <c r="BA446" s="505"/>
      <c r="BB446" s="505"/>
      <c r="BC446" s="505"/>
      <c r="BD446" s="505"/>
      <c r="BE446" s="505"/>
      <c r="BF446" s="505"/>
      <c r="BG446" s="505"/>
      <c r="BH446" s="505"/>
      <c r="BI446" s="505"/>
      <c r="BJ446" s="505"/>
      <c r="BL446" s="443"/>
      <c r="BM446" s="443"/>
      <c r="BN446" s="443"/>
      <c r="BO446" s="443"/>
      <c r="BP446" s="443"/>
      <c r="BQ446" s="443"/>
      <c r="BR446" s="443"/>
      <c r="BS446" s="443"/>
      <c r="BT446" s="443"/>
      <c r="BU446" s="443"/>
      <c r="BV446" s="443"/>
      <c r="BW446" s="443"/>
      <c r="BX446" s="443"/>
      <c r="BY446" s="443"/>
      <c r="BZ446" s="443"/>
      <c r="CA446" s="443"/>
      <c r="CB446" s="443"/>
      <c r="CC446" s="443"/>
      <c r="CD446" s="443"/>
      <c r="CE446" s="443"/>
      <c r="CF446" s="443"/>
      <c r="CG446" s="443"/>
      <c r="CH446" s="443"/>
      <c r="CI446" s="443"/>
      <c r="CJ446" s="443"/>
      <c r="CK446" s="443"/>
      <c r="CL446" s="443"/>
      <c r="CM446" s="443"/>
      <c r="CN446" s="443"/>
      <c r="CO446" s="443"/>
      <c r="CP446" s="443"/>
      <c r="CQ446" s="443"/>
      <c r="CR446" s="443"/>
      <c r="CS446" s="443"/>
      <c r="CT446" s="443"/>
      <c r="CU446" s="443"/>
      <c r="CV446" s="443"/>
      <c r="CW446" s="443"/>
      <c r="CX446" s="443"/>
      <c r="CY446" s="443"/>
      <c r="CZ446" s="443"/>
      <c r="DA446" s="443"/>
      <c r="DB446" s="443"/>
      <c r="DC446" s="443"/>
      <c r="DD446" s="443"/>
      <c r="DE446" s="443"/>
      <c r="DF446" s="443"/>
      <c r="DG446" s="443"/>
      <c r="DH446" s="443"/>
      <c r="DI446" s="443"/>
      <c r="DJ446" s="443"/>
      <c r="DK446" s="443"/>
      <c r="DL446" s="443"/>
      <c r="DM446" s="443"/>
      <c r="DN446" s="443"/>
      <c r="DO446" s="443"/>
      <c r="DP446" s="443"/>
      <c r="DQ446" s="443"/>
      <c r="DR446" s="443"/>
      <c r="DS446" s="443"/>
      <c r="DT446" s="443"/>
      <c r="DU446" s="443"/>
      <c r="DV446" s="443"/>
      <c r="DW446" s="443"/>
      <c r="DX446" s="443"/>
      <c r="DY446" s="443"/>
      <c r="DZ446" s="443"/>
      <c r="EA446" s="443"/>
      <c r="EB446" s="443"/>
      <c r="EC446" s="443"/>
      <c r="ED446" s="443"/>
      <c r="EE446" s="443"/>
      <c r="EF446" s="443"/>
      <c r="EG446" s="443"/>
      <c r="EH446" s="443"/>
      <c r="EI446" s="443"/>
      <c r="EJ446" s="443"/>
      <c r="EK446" s="443"/>
      <c r="EL446" s="443"/>
      <c r="EM446" s="443"/>
      <c r="EN446" s="443"/>
      <c r="EO446" s="443"/>
      <c r="EP446" s="443"/>
      <c r="EQ446" s="443"/>
      <c r="ER446" s="443"/>
      <c r="ES446" s="443"/>
      <c r="ET446" s="443"/>
      <c r="EU446" s="443"/>
      <c r="EV446" s="443"/>
      <c r="EW446" s="443"/>
      <c r="EX446" s="443"/>
      <c r="EY446" s="443"/>
      <c r="EZ446" s="443"/>
      <c r="FA446" s="443"/>
      <c r="FB446" s="443"/>
      <c r="FC446" s="443"/>
      <c r="FE446" s="514"/>
      <c r="FF446" s="512"/>
      <c r="FG446" s="512"/>
      <c r="FH446" s="512"/>
      <c r="FI446" s="512"/>
      <c r="FJ446" s="512"/>
      <c r="FK446" s="512"/>
      <c r="FL446" s="512"/>
      <c r="FM446" s="512"/>
    </row>
    <row r="447" spans="1:169" x14ac:dyDescent="0.2">
      <c r="V447" s="92" t="s">
        <v>700</v>
      </c>
      <c r="W447" s="505"/>
      <c r="X447" s="505"/>
      <c r="Y447" s="505"/>
      <c r="Z447" s="505"/>
      <c r="AA447" s="505"/>
      <c r="AB447" s="505"/>
      <c r="AC447" s="92"/>
      <c r="AD447" s="533"/>
      <c r="AE447" s="533"/>
      <c r="AF447" s="533"/>
      <c r="AG447" s="92"/>
      <c r="AH447" s="505"/>
      <c r="AI447" s="533"/>
      <c r="AJ447" s="505"/>
      <c r="AK447" s="505"/>
      <c r="AL447" s="505"/>
      <c r="AM447" s="505"/>
      <c r="AN447" s="505"/>
      <c r="AO447" s="505"/>
      <c r="AP447" s="505"/>
      <c r="AQ447" s="505"/>
      <c r="AR447" s="505"/>
      <c r="AS447" s="505"/>
      <c r="AT447" s="505"/>
      <c r="AU447" s="505"/>
      <c r="AV447" s="505"/>
      <c r="AW447" s="505"/>
      <c r="AX447" s="505"/>
      <c r="AY447" s="505"/>
      <c r="AZ447" s="505"/>
      <c r="BA447" s="505"/>
      <c r="BB447" s="534"/>
      <c r="BC447" s="505"/>
      <c r="BD447" s="533"/>
      <c r="BE447" s="533"/>
      <c r="BF447" s="533"/>
      <c r="BG447" s="505"/>
      <c r="BH447" s="535"/>
      <c r="BI447" s="505"/>
      <c r="BJ447" s="505"/>
      <c r="BL447" s="536" t="s">
        <v>701</v>
      </c>
      <c r="BM447" s="443"/>
      <c r="BN447" s="443"/>
      <c r="BO447" s="443"/>
      <c r="BP447" s="443"/>
      <c r="BQ447" s="443"/>
      <c r="BR447" s="443"/>
      <c r="BS447" s="443"/>
      <c r="BT447" s="443"/>
      <c r="BU447" s="443"/>
      <c r="BV447" s="443"/>
      <c r="BW447" s="443"/>
      <c r="BX447" s="443"/>
      <c r="BY447" s="443"/>
      <c r="BZ447" s="443"/>
      <c r="CA447" s="443"/>
      <c r="CB447" s="443"/>
      <c r="CC447" s="443"/>
      <c r="CD447" s="443"/>
      <c r="CE447" s="443"/>
      <c r="CF447" s="443"/>
      <c r="CG447" s="443"/>
      <c r="CH447" s="443"/>
      <c r="CI447" s="443"/>
      <c r="CJ447" s="443"/>
      <c r="CK447" s="443"/>
      <c r="CL447" s="443"/>
      <c r="CM447" s="443"/>
      <c r="CN447" s="443"/>
      <c r="CO447" s="443"/>
      <c r="CP447" s="443"/>
      <c r="CQ447" s="443"/>
      <c r="CR447" s="443"/>
      <c r="CS447" s="443"/>
      <c r="CT447" s="443"/>
      <c r="CU447" s="443"/>
      <c r="CV447" s="443"/>
      <c r="CW447" s="443"/>
      <c r="CX447" s="443"/>
      <c r="CY447" s="443"/>
      <c r="CZ447" s="443"/>
      <c r="DA447" s="443"/>
      <c r="DB447" s="443"/>
      <c r="DC447" s="443"/>
      <c r="DD447" s="443"/>
      <c r="DE447" s="443"/>
      <c r="DF447" s="443"/>
      <c r="DG447" s="443"/>
      <c r="DH447" s="443"/>
      <c r="DI447" s="443"/>
      <c r="DJ447" s="443"/>
      <c r="DK447" s="443"/>
      <c r="DL447" s="443"/>
      <c r="DM447" s="443"/>
      <c r="DN447" s="443"/>
      <c r="DO447" s="443"/>
      <c r="DP447" s="443"/>
      <c r="DQ447" s="443"/>
      <c r="DR447" s="443"/>
      <c r="DS447" s="443"/>
      <c r="DT447" s="443"/>
      <c r="DU447" s="443"/>
      <c r="DV447" s="443"/>
      <c r="DW447" s="443"/>
      <c r="DX447" s="443"/>
      <c r="DY447" s="443"/>
      <c r="DZ447" s="443"/>
      <c r="EA447" s="443"/>
      <c r="EB447" s="443"/>
      <c r="EC447" s="443"/>
      <c r="ED447" s="443"/>
      <c r="EE447" s="443"/>
      <c r="EF447" s="443"/>
      <c r="EG447" s="443"/>
      <c r="EH447" s="443"/>
      <c r="EI447" s="443"/>
      <c r="EJ447" s="443"/>
      <c r="EK447" s="443"/>
      <c r="EL447" s="443"/>
      <c r="EM447" s="443"/>
      <c r="EN447" s="443"/>
      <c r="EO447" s="443"/>
      <c r="EP447" s="443"/>
      <c r="EQ447" s="443"/>
      <c r="ER447" s="443"/>
      <c r="ES447" s="443"/>
      <c r="ET447" s="443"/>
      <c r="EU447" s="443"/>
      <c r="EV447" s="443"/>
      <c r="EW447" s="443"/>
      <c r="EX447" s="443"/>
      <c r="EY447" s="443"/>
      <c r="EZ447" s="443"/>
      <c r="FA447" s="443"/>
      <c r="FB447" s="443"/>
      <c r="FC447" s="443"/>
      <c r="FE447" s="434" t="s">
        <v>702</v>
      </c>
      <c r="FF447" s="434"/>
      <c r="FG447" s="434"/>
      <c r="FH447" s="434"/>
      <c r="FI447" s="434"/>
      <c r="FJ447" s="434"/>
      <c r="FK447" s="434"/>
      <c r="FL447" s="537"/>
      <c r="FM447" s="538"/>
    </row>
    <row r="448" spans="1:169" x14ac:dyDescent="0.2">
      <c r="V448" s="539" t="s">
        <v>703</v>
      </c>
      <c r="W448" s="540"/>
      <c r="X448" s="541"/>
      <c r="Y448" s="541"/>
      <c r="Z448" s="541"/>
      <c r="AA448" s="542"/>
      <c r="AB448" s="542"/>
      <c r="AC448" s="540"/>
      <c r="AD448" s="540"/>
      <c r="AE448" s="540"/>
      <c r="AF448" s="540"/>
      <c r="AG448" s="540"/>
      <c r="AH448" s="540"/>
      <c r="AI448" s="540"/>
      <c r="AJ448" s="540"/>
      <c r="AK448" s="540"/>
      <c r="AL448" s="540"/>
      <c r="AM448" s="540"/>
      <c r="AN448" s="540"/>
      <c r="AO448" s="540"/>
      <c r="AP448" s="540"/>
      <c r="AQ448" s="540"/>
      <c r="AR448" s="540"/>
      <c r="AS448" s="540"/>
      <c r="AT448" s="540"/>
      <c r="AU448" s="540"/>
      <c r="AV448" s="540"/>
      <c r="AW448" s="540"/>
      <c r="AX448" s="540"/>
      <c r="AY448" s="540"/>
      <c r="AZ448" s="540"/>
      <c r="BA448" s="540"/>
      <c r="BB448" s="540"/>
      <c r="BC448" s="540"/>
      <c r="BD448" s="540"/>
      <c r="BE448" s="540"/>
      <c r="BF448" s="540"/>
      <c r="BG448" s="540"/>
      <c r="BH448" s="540"/>
      <c r="BI448" s="540"/>
      <c r="BJ448" s="540"/>
      <c r="BL448" s="543" t="s">
        <v>704</v>
      </c>
      <c r="BM448" s="443"/>
      <c r="BN448" s="443"/>
      <c r="BO448" s="443"/>
      <c r="BP448" s="443"/>
      <c r="BQ448" s="443"/>
      <c r="BR448" s="443"/>
      <c r="BS448" s="443"/>
      <c r="BT448" s="443"/>
      <c r="BU448" s="443"/>
      <c r="BV448" s="443"/>
      <c r="BW448" s="443"/>
      <c r="BX448" s="443"/>
      <c r="BY448" s="443"/>
      <c r="BZ448" s="443"/>
      <c r="CA448" s="443"/>
      <c r="CB448" s="443"/>
      <c r="CC448" s="443"/>
      <c r="CD448" s="443"/>
      <c r="CE448" s="443"/>
      <c r="CF448" s="443"/>
      <c r="CG448" s="443"/>
      <c r="CH448" s="443"/>
      <c r="CI448" s="443"/>
      <c r="CJ448" s="443"/>
      <c r="CK448" s="443"/>
      <c r="CL448" s="443"/>
      <c r="CM448" s="443"/>
      <c r="CN448" s="443"/>
      <c r="CO448" s="443"/>
      <c r="CP448" s="443"/>
      <c r="CQ448" s="443"/>
      <c r="CR448" s="443"/>
      <c r="CS448" s="443"/>
      <c r="CT448" s="443"/>
      <c r="CU448" s="443"/>
      <c r="CV448" s="443"/>
      <c r="CW448" s="443"/>
      <c r="CX448" s="443"/>
      <c r="CY448" s="443"/>
      <c r="CZ448" s="443"/>
      <c r="DA448" s="443"/>
      <c r="DB448" s="443"/>
      <c r="DC448" s="443"/>
      <c r="DD448" s="443"/>
      <c r="DE448" s="443"/>
      <c r="DF448" s="443"/>
      <c r="DG448" s="443"/>
      <c r="DH448" s="443"/>
      <c r="DI448" s="443"/>
      <c r="DJ448" s="443"/>
      <c r="DK448" s="443"/>
      <c r="DL448" s="443"/>
      <c r="DM448" s="443"/>
      <c r="DN448" s="443"/>
      <c r="DO448" s="443"/>
      <c r="DP448" s="443"/>
      <c r="DQ448" s="443"/>
      <c r="DR448" s="443"/>
      <c r="DS448" s="443"/>
      <c r="DT448" s="443"/>
      <c r="DU448" s="443"/>
      <c r="DV448" s="443"/>
      <c r="DW448" s="443"/>
      <c r="DX448" s="443"/>
      <c r="DY448" s="443"/>
      <c r="DZ448" s="443"/>
      <c r="EA448" s="443"/>
      <c r="EB448" s="443"/>
      <c r="EC448" s="443"/>
      <c r="ED448" s="443"/>
      <c r="EE448" s="443"/>
      <c r="EF448" s="443"/>
      <c r="EG448" s="443"/>
      <c r="EH448" s="443"/>
      <c r="EI448" s="443"/>
      <c r="EJ448" s="443"/>
      <c r="EK448" s="443"/>
      <c r="EL448" s="443"/>
      <c r="EM448" s="443"/>
      <c r="EN448" s="443"/>
      <c r="EO448" s="443"/>
      <c r="EP448" s="443"/>
      <c r="EQ448" s="443"/>
      <c r="ER448" s="443"/>
      <c r="ES448" s="443"/>
      <c r="ET448" s="443"/>
      <c r="EU448" s="443"/>
      <c r="EV448" s="443"/>
      <c r="EW448" s="443"/>
      <c r="EX448" s="443"/>
      <c r="EY448" s="443"/>
      <c r="EZ448" s="443"/>
      <c r="FA448" s="443"/>
      <c r="FB448" s="443"/>
      <c r="FC448" s="443"/>
      <c r="FE448" s="434" t="s">
        <v>705</v>
      </c>
      <c r="FF448" s="537"/>
      <c r="FG448" s="537"/>
      <c r="FH448" s="537"/>
      <c r="FI448" s="537"/>
      <c r="FJ448" s="537"/>
      <c r="FK448" s="434"/>
      <c r="FL448" s="434"/>
      <c r="FM448" s="434"/>
    </row>
    <row r="449" spans="1:169" x14ac:dyDescent="0.2">
      <c r="V449" s="540" t="s">
        <v>706</v>
      </c>
      <c r="W449" s="540"/>
      <c r="X449" s="541"/>
      <c r="Y449" s="542"/>
      <c r="Z449" s="542"/>
      <c r="AA449" s="542"/>
      <c r="AB449" s="540"/>
      <c r="AC449" s="540"/>
      <c r="AD449" s="540"/>
      <c r="AE449" s="540"/>
      <c r="AF449" s="540"/>
      <c r="AG449" s="540"/>
      <c r="AH449" s="540"/>
      <c r="AI449" s="540"/>
      <c r="AJ449" s="540"/>
      <c r="AK449" s="540"/>
      <c r="AL449" s="540"/>
      <c r="AM449" s="540"/>
      <c r="AN449" s="540"/>
      <c r="AO449" s="540"/>
      <c r="AP449" s="540"/>
      <c r="AQ449" s="540"/>
      <c r="AR449" s="540"/>
      <c r="AS449" s="540"/>
      <c r="AT449" s="540"/>
      <c r="AU449" s="540"/>
      <c r="AV449" s="540"/>
      <c r="AW449" s="540"/>
      <c r="AX449" s="540"/>
      <c r="AY449" s="540"/>
      <c r="AZ449" s="540"/>
      <c r="BA449" s="540"/>
      <c r="BB449" s="544"/>
      <c r="BC449" s="540"/>
      <c r="BD449" s="540"/>
      <c r="BE449" s="540"/>
      <c r="BF449" s="540"/>
      <c r="BG449" s="540"/>
      <c r="BH449" s="540"/>
      <c r="BI449" s="540"/>
      <c r="BJ449" s="540"/>
      <c r="BL449" s="545" t="s">
        <v>707</v>
      </c>
      <c r="BM449" s="443"/>
      <c r="BN449" s="443"/>
      <c r="BO449" s="443"/>
      <c r="BP449" s="443"/>
      <c r="BQ449" s="443"/>
      <c r="BR449" s="443"/>
      <c r="BS449" s="443"/>
      <c r="BT449" s="443"/>
      <c r="BU449" s="443"/>
      <c r="BV449" s="443"/>
      <c r="BW449" s="443"/>
      <c r="BX449" s="443"/>
      <c r="BY449" s="443"/>
      <c r="BZ449" s="443"/>
      <c r="CA449" s="443"/>
      <c r="CB449" s="443"/>
      <c r="CC449" s="443"/>
      <c r="CD449" s="443"/>
      <c r="CE449" s="443"/>
      <c r="CF449" s="443"/>
      <c r="CG449" s="443"/>
      <c r="CH449" s="443"/>
      <c r="CI449" s="443"/>
      <c r="CJ449" s="443"/>
      <c r="CK449" s="443"/>
      <c r="CL449" s="443"/>
      <c r="CM449" s="443"/>
      <c r="CN449" s="443"/>
      <c r="CO449" s="443"/>
      <c r="CP449" s="443"/>
      <c r="CQ449" s="443"/>
      <c r="CR449" s="443"/>
      <c r="CS449" s="443"/>
      <c r="CT449" s="443"/>
      <c r="CU449" s="443"/>
      <c r="CV449" s="443"/>
      <c r="CW449" s="443"/>
      <c r="CX449" s="443"/>
      <c r="CY449" s="443"/>
      <c r="CZ449" s="443"/>
      <c r="DA449" s="443"/>
      <c r="DB449" s="443"/>
      <c r="DC449" s="443"/>
      <c r="DD449" s="443"/>
      <c r="DE449" s="443"/>
      <c r="DF449" s="443"/>
      <c r="DG449" s="443"/>
      <c r="DH449" s="443"/>
      <c r="DI449" s="443"/>
      <c r="DJ449" s="443"/>
      <c r="DK449" s="443"/>
      <c r="DL449" s="443"/>
      <c r="DM449" s="443"/>
      <c r="DN449" s="443"/>
      <c r="DO449" s="443"/>
      <c r="DP449" s="443"/>
      <c r="DQ449" s="443"/>
      <c r="DR449" s="443"/>
      <c r="DS449" s="443"/>
      <c r="DT449" s="443"/>
      <c r="DU449" s="443"/>
      <c r="DV449" s="443"/>
      <c r="DW449" s="443"/>
      <c r="DX449" s="443"/>
      <c r="DY449" s="443"/>
      <c r="DZ449" s="443"/>
      <c r="EA449" s="443"/>
      <c r="EB449" s="443"/>
      <c r="EC449" s="443"/>
      <c r="ED449" s="443"/>
      <c r="EE449" s="443"/>
      <c r="EF449" s="443"/>
      <c r="EG449" s="443"/>
      <c r="EH449" s="443"/>
      <c r="EI449" s="443"/>
      <c r="EJ449" s="443"/>
      <c r="EK449" s="443"/>
      <c r="EL449" s="443"/>
      <c r="EM449" s="443"/>
      <c r="EN449" s="443"/>
      <c r="EO449" s="443"/>
      <c r="EP449" s="443"/>
      <c r="EQ449" s="443"/>
      <c r="ER449" s="443"/>
      <c r="ES449" s="443"/>
      <c r="ET449" s="443"/>
      <c r="EU449" s="443"/>
      <c r="EV449" s="443"/>
      <c r="EW449" s="443"/>
      <c r="EX449" s="443"/>
      <c r="EY449" s="443"/>
      <c r="EZ449" s="443"/>
      <c r="FA449" s="443"/>
      <c r="FB449" s="443"/>
      <c r="FC449" s="443"/>
      <c r="FE449" s="434" t="s">
        <v>708</v>
      </c>
      <c r="FF449" s="434"/>
      <c r="FG449" s="434"/>
      <c r="FH449" s="434"/>
      <c r="FI449" s="434"/>
      <c r="FJ449" s="434"/>
      <c r="FK449" s="434"/>
      <c r="FL449" s="434"/>
      <c r="FM449" s="434"/>
    </row>
    <row r="450" spans="1:169" x14ac:dyDescent="0.2">
      <c r="V450" s="540" t="s">
        <v>709</v>
      </c>
      <c r="W450" s="540"/>
      <c r="X450" s="541"/>
      <c r="Y450" s="542"/>
      <c r="Z450" s="542"/>
      <c r="AA450" s="542"/>
      <c r="AB450" s="540"/>
      <c r="AC450" s="540"/>
      <c r="AD450" s="540"/>
      <c r="AE450" s="540"/>
      <c r="AF450" s="540"/>
      <c r="AG450" s="540"/>
      <c r="AH450" s="540"/>
      <c r="AI450" s="540"/>
      <c r="AJ450" s="540"/>
      <c r="AK450" s="540"/>
      <c r="AL450" s="540"/>
      <c r="AM450" s="540"/>
      <c r="AN450" s="540"/>
      <c r="AO450" s="540"/>
      <c r="AP450" s="540"/>
      <c r="AQ450" s="540"/>
      <c r="AR450" s="540"/>
      <c r="AS450" s="540"/>
      <c r="AT450" s="540"/>
      <c r="AU450" s="540"/>
      <c r="AV450" s="540"/>
      <c r="AW450" s="540"/>
      <c r="AX450" s="540"/>
      <c r="AY450" s="540"/>
      <c r="AZ450" s="540"/>
      <c r="BA450" s="540"/>
      <c r="BB450" s="540"/>
      <c r="BC450" s="540"/>
      <c r="BD450" s="540"/>
      <c r="BE450" s="540"/>
      <c r="BF450" s="540"/>
      <c r="BG450" s="540"/>
      <c r="BH450" s="540"/>
      <c r="BI450" s="540"/>
      <c r="BJ450" s="540"/>
      <c r="BL450" s="546" t="s">
        <v>710</v>
      </c>
      <c r="BM450" s="443"/>
      <c r="BN450" s="443"/>
      <c r="BO450" s="443"/>
      <c r="BP450" s="443"/>
      <c r="BQ450" s="443"/>
      <c r="BR450" s="443"/>
      <c r="BS450" s="443"/>
      <c r="BT450" s="443"/>
      <c r="BU450" s="443"/>
      <c r="BV450" s="443"/>
      <c r="BW450" s="443"/>
      <c r="BX450" s="443"/>
      <c r="BY450" s="443"/>
      <c r="BZ450" s="443"/>
      <c r="CA450" s="443"/>
      <c r="CB450" s="443"/>
      <c r="CC450" s="443"/>
      <c r="CD450" s="443"/>
      <c r="CE450" s="443"/>
      <c r="CF450" s="443"/>
      <c r="CG450" s="443"/>
      <c r="CH450" s="443"/>
      <c r="CI450" s="443"/>
      <c r="CJ450" s="443"/>
      <c r="CK450" s="443"/>
      <c r="CL450" s="443"/>
      <c r="CM450" s="443"/>
      <c r="CN450" s="443"/>
      <c r="CO450" s="443"/>
      <c r="CP450" s="443"/>
      <c r="CQ450" s="443"/>
      <c r="CR450" s="443"/>
      <c r="CS450" s="443"/>
      <c r="CT450" s="443"/>
      <c r="CU450" s="443"/>
      <c r="CV450" s="443"/>
      <c r="CW450" s="443"/>
      <c r="CX450" s="443"/>
      <c r="CY450" s="443"/>
      <c r="CZ450" s="443"/>
      <c r="DA450" s="443"/>
      <c r="DB450" s="443"/>
      <c r="DC450" s="443"/>
      <c r="DD450" s="443"/>
      <c r="DE450" s="443"/>
      <c r="DF450" s="443"/>
      <c r="DG450" s="443"/>
      <c r="DH450" s="443"/>
      <c r="DI450" s="443"/>
      <c r="DJ450" s="443"/>
      <c r="DK450" s="443"/>
      <c r="DL450" s="443"/>
      <c r="DM450" s="443"/>
      <c r="DN450" s="443"/>
      <c r="DO450" s="443"/>
      <c r="DP450" s="443"/>
      <c r="DQ450" s="443"/>
      <c r="DR450" s="443"/>
      <c r="DS450" s="443"/>
      <c r="DT450" s="443"/>
      <c r="DU450" s="443"/>
      <c r="DV450" s="443"/>
      <c r="DW450" s="443"/>
      <c r="DX450" s="443"/>
      <c r="DY450" s="443"/>
      <c r="DZ450" s="443"/>
      <c r="EA450" s="443"/>
      <c r="EB450" s="443"/>
      <c r="EC450" s="443"/>
      <c r="ED450" s="443"/>
      <c r="EE450" s="443"/>
      <c r="EF450" s="443"/>
      <c r="EG450" s="443"/>
      <c r="EH450" s="443"/>
      <c r="EI450" s="443"/>
      <c r="EJ450" s="443"/>
      <c r="EK450" s="443"/>
      <c r="EL450" s="443"/>
      <c r="EM450" s="443"/>
      <c r="EN450" s="443"/>
      <c r="EO450" s="443"/>
      <c r="EP450" s="443"/>
      <c r="EQ450" s="443"/>
      <c r="ER450" s="443"/>
      <c r="ES450" s="443"/>
      <c r="ET450" s="443"/>
      <c r="EU450" s="443"/>
      <c r="EV450" s="443"/>
      <c r="EW450" s="443"/>
      <c r="EX450" s="443"/>
      <c r="EY450" s="443"/>
      <c r="EZ450" s="443"/>
      <c r="FA450" s="443"/>
      <c r="FB450" s="443"/>
      <c r="FC450" s="443"/>
      <c r="FE450" s="434" t="s">
        <v>711</v>
      </c>
      <c r="FF450" s="434"/>
      <c r="FG450" s="434"/>
      <c r="FH450" s="434"/>
      <c r="FI450" s="434"/>
      <c r="FJ450" s="434"/>
      <c r="FK450" s="434"/>
      <c r="FL450" s="434"/>
      <c r="FM450" s="434"/>
    </row>
    <row r="451" spans="1:169" x14ac:dyDescent="0.2">
      <c r="V451" s="539" t="s">
        <v>712</v>
      </c>
      <c r="W451" s="540"/>
      <c r="X451" s="541"/>
      <c r="Y451" s="542"/>
      <c r="Z451" s="542"/>
      <c r="AA451" s="542"/>
      <c r="AB451" s="540"/>
      <c r="AC451" s="540"/>
      <c r="AD451" s="540"/>
      <c r="AE451" s="540"/>
      <c r="AF451" s="540"/>
      <c r="AG451" s="540"/>
      <c r="AH451" s="540"/>
      <c r="AI451" s="540"/>
      <c r="AJ451" s="540"/>
      <c r="AK451" s="540"/>
      <c r="AL451" s="540"/>
      <c r="AM451" s="540"/>
      <c r="AN451" s="540"/>
      <c r="AO451" s="540"/>
      <c r="AP451" s="540"/>
      <c r="AQ451" s="540"/>
      <c r="AR451" s="540"/>
      <c r="AS451" s="540"/>
      <c r="AT451" s="540"/>
      <c r="AU451" s="540"/>
      <c r="AV451" s="540"/>
      <c r="AW451" s="540"/>
      <c r="AX451" s="540"/>
      <c r="AY451" s="540"/>
      <c r="AZ451" s="540"/>
      <c r="BA451" s="540"/>
      <c r="BB451" s="540"/>
      <c r="BC451" s="540"/>
      <c r="BD451" s="540"/>
      <c r="BE451" s="540"/>
      <c r="BF451" s="540"/>
      <c r="BG451" s="540"/>
      <c r="BH451" s="540"/>
      <c r="BI451" s="540"/>
      <c r="BJ451" s="540"/>
      <c r="BL451" s="546" t="s">
        <v>713</v>
      </c>
      <c r="BM451" s="443"/>
      <c r="BN451" s="443"/>
      <c r="BO451" s="443"/>
      <c r="BP451" s="443"/>
      <c r="BQ451" s="443"/>
      <c r="BR451" s="443"/>
      <c r="BS451" s="443"/>
      <c r="BT451" s="443"/>
      <c r="BU451" s="443"/>
      <c r="BV451" s="443"/>
      <c r="BW451" s="443"/>
      <c r="BX451" s="443"/>
      <c r="BY451" s="443"/>
      <c r="BZ451" s="443"/>
      <c r="CA451" s="443"/>
      <c r="CB451" s="443"/>
      <c r="CC451" s="443"/>
      <c r="CD451" s="443"/>
      <c r="CE451" s="443"/>
      <c r="CF451" s="443"/>
      <c r="CG451" s="443"/>
      <c r="CH451" s="443"/>
      <c r="CI451" s="443"/>
      <c r="CJ451" s="443"/>
      <c r="CK451" s="443"/>
      <c r="CL451" s="443"/>
      <c r="CM451" s="443"/>
      <c r="CN451" s="443"/>
      <c r="CO451" s="443"/>
      <c r="CP451" s="443"/>
      <c r="CQ451" s="443"/>
      <c r="CR451" s="443"/>
      <c r="CS451" s="443"/>
      <c r="CT451" s="443"/>
      <c r="CU451" s="443"/>
      <c r="CV451" s="443"/>
      <c r="CW451" s="443"/>
      <c r="CX451" s="443"/>
      <c r="CY451" s="443"/>
      <c r="CZ451" s="443"/>
      <c r="DA451" s="443"/>
      <c r="DB451" s="443"/>
      <c r="DC451" s="443"/>
      <c r="DD451" s="443"/>
      <c r="DE451" s="443"/>
      <c r="DF451" s="443"/>
      <c r="DG451" s="443"/>
      <c r="DH451" s="443"/>
      <c r="DI451" s="443"/>
      <c r="DJ451" s="443"/>
      <c r="DK451" s="443"/>
      <c r="DL451" s="443"/>
      <c r="DM451" s="443"/>
      <c r="DN451" s="443"/>
      <c r="DO451" s="443"/>
      <c r="DP451" s="443"/>
      <c r="DQ451" s="443"/>
      <c r="DR451" s="443"/>
      <c r="DS451" s="443"/>
      <c r="DT451" s="443"/>
      <c r="DU451" s="443"/>
      <c r="DV451" s="443"/>
      <c r="DW451" s="443"/>
      <c r="DX451" s="443"/>
      <c r="DY451" s="443"/>
      <c r="DZ451" s="443"/>
      <c r="EA451" s="443"/>
      <c r="EB451" s="443"/>
      <c r="EC451" s="443"/>
      <c r="ED451" s="443"/>
      <c r="EE451" s="443"/>
      <c r="EF451" s="443"/>
      <c r="EG451" s="443"/>
      <c r="EH451" s="443"/>
      <c r="EI451" s="443"/>
      <c r="EJ451" s="443"/>
      <c r="EK451" s="443"/>
      <c r="EL451" s="443"/>
      <c r="EM451" s="443"/>
      <c r="EN451" s="443"/>
      <c r="EO451" s="443"/>
      <c r="EP451" s="443"/>
      <c r="EQ451" s="443"/>
      <c r="ER451" s="443"/>
      <c r="ES451" s="443"/>
      <c r="ET451" s="443"/>
      <c r="EU451" s="443"/>
      <c r="EV451" s="443"/>
      <c r="EW451" s="443"/>
      <c r="EX451" s="443"/>
      <c r="EY451" s="443"/>
      <c r="EZ451" s="443"/>
      <c r="FA451" s="443"/>
      <c r="FB451" s="443"/>
      <c r="FC451" s="443"/>
      <c r="FE451" s="434"/>
      <c r="FF451" s="434"/>
      <c r="FG451" s="434"/>
      <c r="FH451" s="434"/>
      <c r="FI451" s="434"/>
      <c r="FJ451" s="434"/>
      <c r="FK451" s="434"/>
      <c r="FL451" s="434"/>
      <c r="FM451" s="434"/>
    </row>
    <row r="452" spans="1:169" x14ac:dyDescent="0.2">
      <c r="V452" s="540" t="s">
        <v>714</v>
      </c>
      <c r="W452" s="540"/>
      <c r="X452" s="540"/>
      <c r="Y452" s="540"/>
      <c r="Z452" s="540"/>
      <c r="AA452" s="540"/>
      <c r="AB452" s="540"/>
      <c r="AC452" s="540"/>
      <c r="AD452" s="540"/>
      <c r="AE452" s="540"/>
      <c r="AF452" s="540"/>
      <c r="AG452" s="540"/>
      <c r="AH452" s="540"/>
      <c r="AI452" s="540"/>
      <c r="AJ452" s="540"/>
      <c r="AK452" s="540"/>
      <c r="AL452" s="540"/>
      <c r="AM452" s="540"/>
      <c r="AN452" s="540"/>
      <c r="AO452" s="540"/>
      <c r="AP452" s="540"/>
      <c r="AQ452" s="540"/>
      <c r="AR452" s="540"/>
      <c r="AS452" s="540"/>
      <c r="AT452" s="540"/>
      <c r="AU452" s="540"/>
      <c r="AV452" s="540"/>
      <c r="AW452" s="540"/>
      <c r="AX452" s="540"/>
      <c r="AY452" s="540"/>
      <c r="AZ452" s="540"/>
      <c r="BA452" s="540"/>
      <c r="BB452" s="540"/>
      <c r="BC452" s="540"/>
      <c r="BD452" s="540"/>
      <c r="BE452" s="540"/>
      <c r="BF452" s="540"/>
      <c r="BG452" s="540"/>
      <c r="BH452" s="540"/>
      <c r="BI452" s="540"/>
      <c r="BJ452" s="540"/>
      <c r="BL452" s="547" t="s">
        <v>715</v>
      </c>
      <c r="BM452" s="443"/>
      <c r="BN452" s="443"/>
      <c r="BO452" s="443"/>
      <c r="BP452" s="443"/>
      <c r="BQ452" s="443"/>
      <c r="BR452" s="443"/>
      <c r="BS452" s="443"/>
      <c r="BT452" s="443"/>
      <c r="BU452" s="443"/>
      <c r="BV452" s="443"/>
      <c r="BW452" s="443"/>
      <c r="BX452" s="443"/>
      <c r="BY452" s="443"/>
      <c r="BZ452" s="443"/>
      <c r="CA452" s="443"/>
      <c r="CB452" s="443"/>
      <c r="CC452" s="443"/>
      <c r="CD452" s="443"/>
      <c r="CE452" s="443"/>
      <c r="CF452" s="443"/>
      <c r="CG452" s="443"/>
      <c r="CH452" s="443"/>
      <c r="CI452" s="443"/>
      <c r="CJ452" s="443"/>
      <c r="CK452" s="443"/>
      <c r="CL452" s="443"/>
      <c r="CM452" s="443"/>
      <c r="CN452" s="443"/>
      <c r="CO452" s="443"/>
      <c r="CP452" s="443"/>
      <c r="CQ452" s="443"/>
      <c r="CR452" s="443"/>
      <c r="CS452" s="443"/>
      <c r="CT452" s="443"/>
      <c r="CU452" s="443"/>
      <c r="CV452" s="443"/>
      <c r="CW452" s="443"/>
      <c r="CX452" s="443"/>
      <c r="CY452" s="443"/>
      <c r="CZ452" s="443"/>
      <c r="DA452" s="443"/>
      <c r="DB452" s="443"/>
      <c r="DC452" s="443"/>
      <c r="DD452" s="443"/>
      <c r="DE452" s="443"/>
      <c r="DF452" s="443"/>
      <c r="DG452" s="443"/>
      <c r="DH452" s="443"/>
      <c r="DI452" s="443"/>
      <c r="DJ452" s="443"/>
      <c r="DK452" s="443"/>
      <c r="DL452" s="443"/>
      <c r="DM452" s="443"/>
      <c r="DN452" s="443"/>
      <c r="DO452" s="443"/>
      <c r="DP452" s="443"/>
      <c r="DQ452" s="443"/>
      <c r="DR452" s="443"/>
      <c r="DS452" s="443"/>
      <c r="DT452" s="443"/>
      <c r="DU452" s="443"/>
      <c r="DV452" s="443"/>
      <c r="DW452" s="443"/>
      <c r="DX452" s="443"/>
      <c r="DY452" s="443"/>
      <c r="DZ452" s="443"/>
      <c r="EA452" s="443"/>
      <c r="EB452" s="443"/>
      <c r="EC452" s="443"/>
      <c r="ED452" s="443"/>
      <c r="EE452" s="443"/>
      <c r="EF452" s="443"/>
      <c r="EG452" s="443"/>
      <c r="EH452" s="443"/>
      <c r="EI452" s="443"/>
      <c r="EJ452" s="443"/>
      <c r="EK452" s="443"/>
      <c r="EL452" s="443"/>
      <c r="EM452" s="443"/>
      <c r="EN452" s="443"/>
      <c r="EO452" s="443"/>
      <c r="EP452" s="443"/>
      <c r="EQ452" s="443"/>
      <c r="ER452" s="443"/>
      <c r="ES452" s="443"/>
      <c r="ET452" s="443"/>
      <c r="EU452" s="443"/>
      <c r="EV452" s="443"/>
      <c r="EW452" s="443"/>
      <c r="EX452" s="443"/>
      <c r="EY452" s="443"/>
      <c r="EZ452" s="443"/>
      <c r="FA452" s="443"/>
      <c r="FB452" s="443"/>
      <c r="FC452" s="443"/>
      <c r="FE452" s="548" t="s">
        <v>544</v>
      </c>
      <c r="FF452" s="434"/>
      <c r="FG452" s="434"/>
      <c r="FH452" s="434"/>
      <c r="FI452" s="434"/>
      <c r="FJ452" s="434"/>
      <c r="FK452" s="434"/>
      <c r="FL452" s="434"/>
      <c r="FM452" s="434"/>
    </row>
    <row r="453" spans="1:169" x14ac:dyDescent="0.2">
      <c r="V453" s="540" t="s">
        <v>716</v>
      </c>
      <c r="W453" s="549"/>
      <c r="X453" s="542"/>
      <c r="Y453" s="542"/>
      <c r="Z453" s="542"/>
      <c r="AA453" s="542"/>
      <c r="AB453" s="540"/>
      <c r="AC453" s="550"/>
      <c r="AD453" s="540"/>
      <c r="AE453" s="540"/>
      <c r="AF453" s="540"/>
      <c r="AG453" s="540"/>
      <c r="AH453" s="540"/>
      <c r="AI453" s="540"/>
      <c r="AJ453" s="540"/>
      <c r="AK453" s="540"/>
      <c r="AL453" s="540"/>
      <c r="AM453" s="540"/>
      <c r="AN453" s="540"/>
      <c r="AO453" s="540"/>
      <c r="AP453" s="540"/>
      <c r="AQ453" s="540"/>
      <c r="AR453" s="540"/>
      <c r="AS453" s="540"/>
      <c r="AT453" s="540"/>
      <c r="AU453" s="540"/>
      <c r="AV453" s="540"/>
      <c r="AW453" s="540"/>
      <c r="AX453" s="540"/>
      <c r="AY453" s="540"/>
      <c r="AZ453" s="540"/>
      <c r="BA453" s="540"/>
      <c r="BB453" s="540"/>
      <c r="BC453" s="540"/>
      <c r="BD453" s="540"/>
      <c r="BE453" s="540"/>
      <c r="BF453" s="540"/>
      <c r="BG453" s="540"/>
      <c r="BH453" s="540"/>
      <c r="BI453" s="540"/>
      <c r="BJ453" s="540"/>
      <c r="BL453" s="543" t="s">
        <v>717</v>
      </c>
      <c r="BM453" s="443"/>
      <c r="BN453" s="443"/>
      <c r="BO453" s="443"/>
      <c r="BP453" s="443"/>
      <c r="BQ453" s="443"/>
      <c r="BR453" s="443"/>
      <c r="BS453" s="443"/>
      <c r="BT453" s="443"/>
      <c r="BU453" s="443"/>
      <c r="BV453" s="443"/>
      <c r="BW453" s="443"/>
      <c r="BX453" s="443"/>
      <c r="BY453" s="443"/>
      <c r="BZ453" s="443"/>
      <c r="CA453" s="443"/>
      <c r="CB453" s="443"/>
      <c r="CC453" s="443"/>
      <c r="CD453" s="443"/>
      <c r="CE453" s="443"/>
      <c r="CF453" s="443"/>
      <c r="CG453" s="443"/>
      <c r="CH453" s="443"/>
      <c r="CI453" s="443"/>
      <c r="CJ453" s="443"/>
      <c r="CK453" s="443"/>
      <c r="CL453" s="443"/>
      <c r="CM453" s="443"/>
      <c r="CN453" s="443"/>
      <c r="CO453" s="443"/>
      <c r="CP453" s="443"/>
      <c r="CQ453" s="443"/>
      <c r="CR453" s="443"/>
      <c r="CS453" s="443"/>
      <c r="CT453" s="443"/>
      <c r="CU453" s="443"/>
      <c r="CV453" s="443"/>
      <c r="CW453" s="443"/>
      <c r="CX453" s="443"/>
      <c r="CY453" s="443"/>
      <c r="CZ453" s="443"/>
      <c r="DA453" s="443"/>
      <c r="DB453" s="443"/>
      <c r="DC453" s="443"/>
      <c r="DD453" s="443"/>
      <c r="DE453" s="443"/>
      <c r="DF453" s="443"/>
      <c r="DG453" s="443"/>
      <c r="DH453" s="443"/>
      <c r="DI453" s="443"/>
      <c r="DJ453" s="443"/>
      <c r="DK453" s="443"/>
      <c r="DL453" s="443"/>
      <c r="DM453" s="443"/>
      <c r="DN453" s="443"/>
      <c r="DO453" s="443"/>
      <c r="DP453" s="443"/>
      <c r="DQ453" s="443"/>
      <c r="DR453" s="443"/>
      <c r="DS453" s="443"/>
      <c r="DT453" s="443"/>
      <c r="DU453" s="443"/>
      <c r="DV453" s="443"/>
      <c r="DW453" s="443"/>
      <c r="DX453" s="443"/>
      <c r="DY453" s="443"/>
      <c r="DZ453" s="443"/>
      <c r="EA453" s="443"/>
      <c r="EB453" s="443"/>
      <c r="EC453" s="443"/>
      <c r="ED453" s="443"/>
      <c r="EE453" s="443"/>
      <c r="EF453" s="443"/>
      <c r="EG453" s="443"/>
      <c r="EH453" s="443"/>
      <c r="EI453" s="443"/>
      <c r="EJ453" s="443"/>
      <c r="EK453" s="443"/>
      <c r="EL453" s="443"/>
      <c r="EM453" s="443"/>
      <c r="EN453" s="443"/>
      <c r="EO453" s="443"/>
      <c r="EP453" s="443"/>
      <c r="EQ453" s="443"/>
      <c r="ER453" s="443"/>
      <c r="ES453" s="443"/>
      <c r="ET453" s="443"/>
      <c r="EU453" s="443"/>
      <c r="EV453" s="443"/>
      <c r="EW453" s="443"/>
      <c r="EX453" s="443"/>
      <c r="EY453" s="443"/>
      <c r="EZ453" s="443"/>
      <c r="FA453" s="443"/>
      <c r="FB453" s="443"/>
      <c r="FC453" s="443"/>
      <c r="FE453" s="436" t="s">
        <v>718</v>
      </c>
      <c r="FF453" s="434"/>
      <c r="FG453" s="434"/>
      <c r="FH453" s="434"/>
      <c r="FI453" s="434"/>
      <c r="FJ453" s="434"/>
      <c r="FK453" s="434"/>
      <c r="FL453" s="434"/>
      <c r="FM453" s="434"/>
    </row>
    <row r="454" spans="1:169" x14ac:dyDescent="0.2">
      <c r="V454" s="540" t="s">
        <v>719</v>
      </c>
      <c r="W454" s="540"/>
      <c r="X454" s="541"/>
      <c r="Y454" s="541"/>
      <c r="Z454" s="540"/>
      <c r="AA454" s="540"/>
      <c r="AB454" s="550"/>
      <c r="AC454" s="550"/>
      <c r="AD454" s="540"/>
      <c r="AE454" s="540"/>
      <c r="AF454" s="540"/>
      <c r="AG454" s="540"/>
      <c r="AH454" s="540"/>
      <c r="AI454" s="540"/>
      <c r="AJ454" s="540"/>
      <c r="AK454" s="540"/>
      <c r="AL454" s="540"/>
      <c r="AM454" s="540"/>
      <c r="AN454" s="540"/>
      <c r="AO454" s="540"/>
      <c r="AP454" s="540"/>
      <c r="AQ454" s="540"/>
      <c r="AR454" s="540"/>
      <c r="AS454" s="540"/>
      <c r="AT454" s="540"/>
      <c r="AU454" s="540"/>
      <c r="AV454" s="540"/>
      <c r="AW454" s="540"/>
      <c r="AX454" s="540"/>
      <c r="AY454" s="540"/>
      <c r="AZ454" s="540"/>
      <c r="BA454" s="540"/>
      <c r="BB454" s="540"/>
      <c r="BC454" s="540"/>
      <c r="BD454" s="540"/>
      <c r="BE454" s="540"/>
      <c r="BF454" s="540"/>
      <c r="BG454" s="540"/>
      <c r="BH454" s="540"/>
      <c r="BI454" s="540"/>
      <c r="BJ454" s="540"/>
      <c r="BL454" s="547" t="s">
        <v>720</v>
      </c>
      <c r="BM454" s="443"/>
      <c r="BN454" s="443"/>
      <c r="BO454" s="443"/>
      <c r="BP454" s="443"/>
      <c r="BQ454" s="443"/>
      <c r="BR454" s="443"/>
      <c r="BS454" s="443"/>
      <c r="BT454" s="443"/>
      <c r="BU454" s="443"/>
      <c r="BV454" s="443"/>
      <c r="BW454" s="443"/>
      <c r="BX454" s="443"/>
      <c r="BY454" s="443"/>
      <c r="BZ454" s="443"/>
      <c r="CA454" s="443"/>
      <c r="CB454" s="443"/>
      <c r="CC454" s="443"/>
      <c r="CD454" s="443"/>
      <c r="CE454" s="443"/>
      <c r="CF454" s="443"/>
      <c r="CG454" s="443"/>
      <c r="CH454" s="443"/>
      <c r="CI454" s="443"/>
      <c r="CJ454" s="443"/>
      <c r="CK454" s="443"/>
      <c r="CL454" s="443"/>
      <c r="CM454" s="443"/>
      <c r="CN454" s="443"/>
      <c r="CO454" s="443"/>
      <c r="CP454" s="443"/>
      <c r="CQ454" s="443"/>
      <c r="CR454" s="443"/>
      <c r="CS454" s="443"/>
      <c r="CT454" s="443"/>
      <c r="CU454" s="443"/>
      <c r="CV454" s="443"/>
      <c r="CW454" s="443"/>
      <c r="CX454" s="443"/>
      <c r="CY454" s="443"/>
      <c r="CZ454" s="443"/>
      <c r="DA454" s="443"/>
      <c r="DB454" s="443"/>
      <c r="DC454" s="443"/>
      <c r="DD454" s="443"/>
      <c r="DE454" s="443"/>
      <c r="DF454" s="443"/>
      <c r="DG454" s="443"/>
      <c r="DH454" s="443"/>
      <c r="DI454" s="443"/>
      <c r="DJ454" s="443"/>
      <c r="DK454" s="443"/>
      <c r="DL454" s="443"/>
      <c r="DM454" s="443"/>
      <c r="DN454" s="443"/>
      <c r="DO454" s="443"/>
      <c r="DP454" s="443"/>
      <c r="DQ454" s="443"/>
      <c r="DR454" s="443"/>
      <c r="DS454" s="443"/>
      <c r="DT454" s="443"/>
      <c r="DU454" s="443"/>
      <c r="DV454" s="443"/>
      <c r="DW454" s="443"/>
      <c r="DX454" s="443"/>
      <c r="DY454" s="443"/>
      <c r="DZ454" s="443"/>
      <c r="EA454" s="443"/>
      <c r="EB454" s="443"/>
      <c r="EC454" s="443"/>
      <c r="ED454" s="443"/>
      <c r="EE454" s="443"/>
      <c r="EF454" s="443"/>
      <c r="EG454" s="443"/>
      <c r="EH454" s="443"/>
      <c r="EI454" s="443"/>
      <c r="EJ454" s="443"/>
      <c r="EK454" s="443"/>
      <c r="EL454" s="443"/>
      <c r="EM454" s="443"/>
      <c r="EN454" s="443"/>
      <c r="EO454" s="443"/>
      <c r="EP454" s="443"/>
      <c r="EQ454" s="443"/>
      <c r="ER454" s="443"/>
      <c r="ES454" s="443"/>
      <c r="ET454" s="443"/>
      <c r="EU454" s="443"/>
      <c r="EV454" s="443"/>
      <c r="EW454" s="443"/>
      <c r="EX454" s="443"/>
      <c r="EY454" s="443"/>
      <c r="EZ454" s="443"/>
      <c r="FA454" s="443"/>
      <c r="FB454" s="443"/>
      <c r="FC454" s="443"/>
    </row>
    <row r="455" spans="1:169" x14ac:dyDescent="0.2">
      <c r="V455" s="540" t="s">
        <v>721</v>
      </c>
      <c r="W455" s="540"/>
      <c r="X455" s="549"/>
      <c r="Y455" s="549"/>
      <c r="Z455" s="540"/>
      <c r="AA455" s="540"/>
      <c r="AB455" s="540"/>
      <c r="AC455" s="540"/>
      <c r="AD455" s="540"/>
      <c r="AE455" s="540"/>
      <c r="AF455" s="540"/>
      <c r="AG455" s="540"/>
      <c r="AH455" s="540"/>
      <c r="AI455" s="540"/>
      <c r="AJ455" s="540"/>
      <c r="AK455" s="540"/>
      <c r="AL455" s="540"/>
      <c r="AM455" s="540"/>
      <c r="AN455" s="540"/>
      <c r="AO455" s="540"/>
      <c r="AP455" s="540"/>
      <c r="AQ455" s="540"/>
      <c r="AR455" s="540"/>
      <c r="AS455" s="540"/>
      <c r="AT455" s="540"/>
      <c r="AU455" s="540"/>
      <c r="AV455" s="540"/>
      <c r="AW455" s="540"/>
      <c r="AX455" s="540"/>
      <c r="AY455" s="540"/>
      <c r="AZ455" s="540"/>
      <c r="BA455" s="540"/>
      <c r="BB455" s="540"/>
      <c r="BC455" s="540"/>
      <c r="BD455" s="540"/>
      <c r="BE455" s="540"/>
      <c r="BF455" s="540"/>
      <c r="BG455" s="540"/>
      <c r="BH455" s="540"/>
      <c r="BI455" s="540"/>
      <c r="BJ455" s="540"/>
      <c r="BL455" s="547" t="s">
        <v>722</v>
      </c>
      <c r="BM455" s="443"/>
      <c r="BN455" s="443"/>
      <c r="BO455" s="443"/>
      <c r="BP455" s="443"/>
      <c r="BQ455" s="443"/>
      <c r="BR455" s="443"/>
      <c r="BS455" s="443"/>
      <c r="BT455" s="443"/>
      <c r="BU455" s="443"/>
      <c r="BV455" s="443"/>
      <c r="BW455" s="443"/>
      <c r="BX455" s="443"/>
      <c r="BY455" s="443"/>
      <c r="BZ455" s="443"/>
      <c r="CA455" s="443"/>
      <c r="CB455" s="443"/>
      <c r="CC455" s="443"/>
      <c r="CD455" s="443"/>
      <c r="CE455" s="443"/>
      <c r="CF455" s="443"/>
      <c r="CG455" s="443"/>
      <c r="CH455" s="443"/>
      <c r="CI455" s="443"/>
      <c r="CJ455" s="443"/>
      <c r="CK455" s="443"/>
      <c r="CL455" s="443"/>
      <c r="CM455" s="443"/>
      <c r="CN455" s="443"/>
      <c r="CO455" s="443"/>
      <c r="CP455" s="443"/>
      <c r="CQ455" s="443"/>
      <c r="CR455" s="443"/>
      <c r="CS455" s="443"/>
      <c r="CT455" s="443"/>
      <c r="CU455" s="443"/>
      <c r="CV455" s="443"/>
      <c r="CW455" s="443"/>
      <c r="CX455" s="443"/>
      <c r="CY455" s="443"/>
      <c r="CZ455" s="443"/>
      <c r="DA455" s="443"/>
      <c r="DB455" s="443"/>
      <c r="DC455" s="443"/>
      <c r="DD455" s="443"/>
      <c r="DE455" s="443"/>
      <c r="DF455" s="443"/>
      <c r="DG455" s="443"/>
      <c r="DH455" s="443"/>
      <c r="DI455" s="443"/>
      <c r="DJ455" s="443"/>
      <c r="DK455" s="443"/>
      <c r="DL455" s="443"/>
      <c r="DM455" s="443"/>
      <c r="DN455" s="443"/>
      <c r="DO455" s="443"/>
      <c r="DP455" s="443"/>
      <c r="DQ455" s="443"/>
      <c r="DR455" s="443"/>
      <c r="DS455" s="443"/>
      <c r="DT455" s="443"/>
      <c r="DU455" s="443"/>
      <c r="DV455" s="443"/>
      <c r="DW455" s="443"/>
      <c r="DX455" s="443"/>
      <c r="DY455" s="443"/>
      <c r="DZ455" s="443"/>
      <c r="EA455" s="443"/>
      <c r="EB455" s="443"/>
      <c r="EC455" s="443"/>
      <c r="ED455" s="443"/>
      <c r="EE455" s="443"/>
      <c r="EF455" s="443"/>
      <c r="EG455" s="443"/>
      <c r="EH455" s="443"/>
      <c r="EI455" s="443"/>
      <c r="EJ455" s="443"/>
      <c r="EK455" s="443"/>
      <c r="EL455" s="443"/>
      <c r="EM455" s="443"/>
      <c r="EN455" s="443"/>
      <c r="EO455" s="443"/>
      <c r="EP455" s="443"/>
      <c r="EQ455" s="443"/>
      <c r="ER455" s="443"/>
      <c r="ES455" s="443"/>
      <c r="ET455" s="443"/>
      <c r="EU455" s="443"/>
      <c r="EV455" s="443"/>
      <c r="EW455" s="443"/>
      <c r="EX455" s="443"/>
      <c r="EY455" s="443"/>
      <c r="EZ455" s="443"/>
      <c r="FA455" s="443"/>
      <c r="FB455" s="443"/>
      <c r="FC455" s="443"/>
    </row>
    <row r="456" spans="1:169" x14ac:dyDescent="0.2">
      <c r="V456" s="551" t="s">
        <v>723</v>
      </c>
      <c r="W456" s="540"/>
      <c r="X456" s="550"/>
      <c r="Y456" s="552"/>
      <c r="Z456" s="552"/>
      <c r="AA456" s="550"/>
      <c r="AB456" s="540"/>
      <c r="AC456" s="540"/>
      <c r="AD456" s="540"/>
      <c r="AE456" s="540"/>
      <c r="AF456" s="540"/>
      <c r="AG456" s="540"/>
      <c r="AH456" s="540"/>
      <c r="AI456" s="540"/>
      <c r="AJ456" s="540"/>
      <c r="AK456" s="540"/>
      <c r="AL456" s="540"/>
      <c r="AM456" s="540"/>
      <c r="AN456" s="540"/>
      <c r="AO456" s="540"/>
      <c r="AP456" s="540"/>
      <c r="AQ456" s="540"/>
      <c r="AR456" s="540"/>
      <c r="AS456" s="540"/>
      <c r="AT456" s="540"/>
      <c r="AU456" s="540"/>
      <c r="AV456" s="540"/>
      <c r="AW456" s="540"/>
      <c r="AX456" s="540"/>
      <c r="AY456" s="540"/>
      <c r="AZ456" s="540"/>
      <c r="BA456" s="540"/>
      <c r="BB456" s="540"/>
      <c r="BC456" s="540"/>
      <c r="BD456" s="540"/>
      <c r="BE456" s="540"/>
      <c r="BF456" s="540"/>
      <c r="BG456" s="540"/>
      <c r="BH456" s="540"/>
      <c r="BI456" s="540"/>
      <c r="BJ456" s="540"/>
      <c r="BL456" s="442"/>
      <c r="BM456" s="443"/>
      <c r="BN456" s="443"/>
      <c r="BO456" s="443"/>
      <c r="BP456" s="553"/>
      <c r="BQ456" s="443"/>
      <c r="BR456" s="443"/>
      <c r="BS456" s="443"/>
      <c r="BT456" s="443"/>
      <c r="BU456" s="443"/>
      <c r="BV456" s="443"/>
      <c r="BW456" s="443"/>
      <c r="BX456" s="443"/>
      <c r="BY456" s="443"/>
      <c r="BZ456" s="443"/>
      <c r="CA456" s="443"/>
      <c r="CB456" s="443"/>
      <c r="CC456" s="443"/>
      <c r="CD456" s="443"/>
      <c r="CE456" s="443"/>
      <c r="CF456" s="443"/>
      <c r="CG456" s="443"/>
      <c r="CH456" s="443"/>
      <c r="CI456" s="443"/>
      <c r="CJ456" s="443"/>
      <c r="CK456" s="443"/>
      <c r="CL456" s="443"/>
      <c r="CM456" s="443"/>
      <c r="CN456" s="443"/>
      <c r="CO456" s="443"/>
      <c r="CP456" s="443"/>
      <c r="CQ456" s="443"/>
      <c r="CR456" s="443"/>
      <c r="CS456" s="443"/>
      <c r="CT456" s="443"/>
      <c r="CU456" s="443"/>
      <c r="CV456" s="443"/>
      <c r="CW456" s="443"/>
      <c r="CX456" s="443"/>
      <c r="CY456" s="443"/>
      <c r="CZ456" s="443"/>
      <c r="DA456" s="443"/>
      <c r="DB456" s="443"/>
      <c r="DC456" s="443"/>
      <c r="DD456" s="443"/>
      <c r="DE456" s="443"/>
      <c r="DF456" s="443"/>
      <c r="DG456" s="443"/>
      <c r="DH456" s="443"/>
      <c r="DI456" s="443"/>
      <c r="DJ456" s="443"/>
      <c r="DK456" s="443"/>
      <c r="DL456" s="443"/>
      <c r="DM456" s="443"/>
      <c r="DN456" s="443"/>
      <c r="DO456" s="443"/>
      <c r="DP456" s="443"/>
      <c r="DQ456" s="443"/>
      <c r="DR456" s="443"/>
      <c r="DS456" s="443"/>
      <c r="DT456" s="443"/>
      <c r="DU456" s="443"/>
      <c r="DV456" s="443"/>
      <c r="DW456" s="443"/>
      <c r="DX456" s="443"/>
      <c r="DY456" s="443"/>
      <c r="DZ456" s="443"/>
      <c r="EA456" s="443"/>
      <c r="EB456" s="443"/>
      <c r="EC456" s="443"/>
      <c r="ED456" s="443"/>
      <c r="EE456" s="443"/>
      <c r="EF456" s="443"/>
      <c r="EG456" s="443"/>
      <c r="EH456" s="443"/>
      <c r="EI456" s="443"/>
      <c r="EJ456" s="443"/>
      <c r="EK456" s="443"/>
      <c r="EL456" s="443"/>
      <c r="EM456" s="443"/>
      <c r="EN456" s="443"/>
      <c r="EO456" s="443"/>
      <c r="EP456" s="443"/>
      <c r="EQ456" s="443"/>
      <c r="ER456" s="443"/>
      <c r="ES456" s="443"/>
      <c r="ET456" s="443"/>
      <c r="EU456" s="443"/>
      <c r="EV456" s="443"/>
      <c r="EW456" s="443"/>
      <c r="EX456" s="443"/>
      <c r="EY456" s="443"/>
      <c r="EZ456" s="443"/>
      <c r="FA456" s="443"/>
      <c r="FB456" s="443"/>
      <c r="FC456" s="443"/>
    </row>
    <row r="457" spans="1:169" x14ac:dyDescent="0.2">
      <c r="V457" s="554" t="s">
        <v>724</v>
      </c>
      <c r="W457" s="540"/>
      <c r="X457" s="540"/>
      <c r="Y457" s="540"/>
      <c r="Z457" s="540"/>
      <c r="AA457" s="540"/>
      <c r="AB457" s="540"/>
      <c r="AC457" s="540"/>
      <c r="AD457" s="540"/>
      <c r="AE457" s="540"/>
      <c r="AF457" s="540"/>
      <c r="AG457" s="540"/>
      <c r="AH457" s="540"/>
      <c r="AI457" s="540"/>
      <c r="AJ457" s="540"/>
      <c r="AK457" s="540"/>
      <c r="AL457" s="540"/>
      <c r="AM457" s="540"/>
      <c r="AN457" s="540"/>
      <c r="AO457" s="540"/>
      <c r="AP457" s="540"/>
      <c r="AQ457" s="540"/>
      <c r="AR457" s="540"/>
      <c r="AS457" s="540"/>
      <c r="AT457" s="540"/>
      <c r="AU457" s="540"/>
      <c r="AV457" s="540"/>
      <c r="AW457" s="540"/>
      <c r="AX457" s="540"/>
      <c r="AY457" s="540"/>
      <c r="AZ457" s="540"/>
      <c r="BA457" s="540"/>
      <c r="BB457" s="540"/>
      <c r="BC457" s="540"/>
      <c r="BD457" s="540"/>
      <c r="BE457" s="540"/>
      <c r="BF457" s="540"/>
      <c r="BG457" s="540"/>
      <c r="BH457" s="540"/>
      <c r="BI457" s="540"/>
      <c r="BJ457" s="540"/>
      <c r="BL457" s="555" t="s">
        <v>544</v>
      </c>
      <c r="BM457" s="443"/>
      <c r="BN457" s="443"/>
      <c r="BO457" s="443"/>
      <c r="BP457" s="556"/>
      <c r="BQ457" s="443"/>
      <c r="BR457" s="443"/>
      <c r="BS457" s="443"/>
      <c r="BT457" s="443"/>
      <c r="BU457" s="443"/>
      <c r="BV457" s="443"/>
      <c r="BW457" s="443"/>
      <c r="BX457" s="443"/>
      <c r="BY457" s="443"/>
      <c r="BZ457" s="443"/>
      <c r="CA457" s="443"/>
      <c r="CB457" s="443"/>
      <c r="CC457" s="443"/>
      <c r="CD457" s="443"/>
      <c r="CE457" s="443"/>
      <c r="CF457" s="443"/>
      <c r="CG457" s="443"/>
      <c r="CH457" s="443"/>
      <c r="CI457" s="443"/>
      <c r="CJ457" s="443"/>
      <c r="CK457" s="443"/>
      <c r="CL457" s="443"/>
      <c r="CM457" s="443"/>
      <c r="CN457" s="443"/>
      <c r="CO457" s="443"/>
      <c r="CP457" s="443"/>
      <c r="CQ457" s="443"/>
      <c r="CR457" s="443"/>
      <c r="CS457" s="443"/>
      <c r="CT457" s="443"/>
      <c r="CU457" s="443"/>
      <c r="CV457" s="443"/>
      <c r="CW457" s="443"/>
      <c r="CX457" s="443"/>
      <c r="CY457" s="443"/>
      <c r="CZ457" s="443"/>
      <c r="DA457" s="443"/>
      <c r="DB457" s="443"/>
      <c r="DC457" s="443"/>
      <c r="DD457" s="443"/>
      <c r="DE457" s="443"/>
      <c r="DF457" s="443"/>
      <c r="DG457" s="443"/>
      <c r="DH457" s="443"/>
      <c r="DI457" s="443"/>
      <c r="DJ457" s="443"/>
      <c r="DK457" s="443"/>
      <c r="DL457" s="443"/>
      <c r="DM457" s="443"/>
      <c r="DN457" s="443"/>
      <c r="DO457" s="443"/>
      <c r="DP457" s="443"/>
      <c r="DQ457" s="443"/>
      <c r="DR457" s="443"/>
      <c r="DS457" s="443"/>
      <c r="DT457" s="443"/>
      <c r="DU457" s="443"/>
      <c r="DV457" s="443"/>
      <c r="DW457" s="443"/>
      <c r="DX457" s="443"/>
      <c r="DY457" s="443"/>
      <c r="DZ457" s="443"/>
      <c r="EA457" s="443"/>
      <c r="EB457" s="443"/>
      <c r="EC457" s="443"/>
      <c r="ED457" s="443"/>
      <c r="EE457" s="443"/>
      <c r="EF457" s="443"/>
      <c r="EG457" s="443"/>
      <c r="EH457" s="443"/>
      <c r="EI457" s="443"/>
      <c r="EJ457" s="443"/>
      <c r="EK457" s="443"/>
      <c r="EL457" s="443"/>
      <c r="EM457" s="443"/>
      <c r="EN457" s="443"/>
      <c r="EO457" s="443"/>
      <c r="EP457" s="443"/>
      <c r="EQ457" s="443"/>
      <c r="ER457" s="443"/>
      <c r="ES457" s="443"/>
      <c r="ET457" s="443"/>
      <c r="EU457" s="443"/>
      <c r="EV457" s="443"/>
      <c r="EW457" s="443"/>
      <c r="EX457" s="443"/>
      <c r="EY457" s="443"/>
      <c r="EZ457" s="443"/>
      <c r="FA457" s="443"/>
      <c r="FB457" s="443"/>
      <c r="FC457" s="443"/>
    </row>
    <row r="458" spans="1:169" x14ac:dyDescent="0.2">
      <c r="V458" s="557" t="s">
        <v>725</v>
      </c>
      <c r="W458" s="558"/>
      <c r="X458" s="558"/>
      <c r="Y458" s="558"/>
      <c r="Z458" s="558"/>
      <c r="AA458" s="558"/>
      <c r="AB458" s="540"/>
      <c r="AC458" s="540"/>
      <c r="AD458" s="540"/>
      <c r="AE458" s="540"/>
      <c r="AF458" s="540"/>
      <c r="AG458" s="540"/>
      <c r="AH458" s="540"/>
      <c r="AI458" s="540"/>
      <c r="AJ458" s="540"/>
      <c r="AK458" s="540"/>
      <c r="AL458" s="540"/>
      <c r="AM458" s="540"/>
      <c r="AN458" s="540"/>
      <c r="AO458" s="540"/>
      <c r="AP458" s="540"/>
      <c r="AQ458" s="540"/>
      <c r="AR458" s="540"/>
      <c r="AS458" s="540"/>
      <c r="AT458" s="540"/>
      <c r="AU458" s="540"/>
      <c r="AV458" s="540"/>
      <c r="AW458" s="540"/>
      <c r="AX458" s="540"/>
      <c r="AY458" s="540"/>
      <c r="AZ458" s="540"/>
      <c r="BA458" s="540"/>
      <c r="BB458" s="540"/>
      <c r="BC458" s="540"/>
      <c r="BD458" s="540"/>
      <c r="BE458" s="540"/>
      <c r="BF458" s="540"/>
      <c r="BG458" s="540"/>
      <c r="BH458" s="540"/>
      <c r="BI458" s="540"/>
      <c r="BJ458" s="540"/>
      <c r="BL458" s="559" t="s">
        <v>726</v>
      </c>
      <c r="BM458" s="443"/>
      <c r="BN458" s="443"/>
      <c r="BO458" s="443"/>
      <c r="BP458" s="443"/>
      <c r="BQ458" s="443"/>
      <c r="BR458" s="443"/>
      <c r="BS458" s="443"/>
      <c r="BT458" s="443"/>
      <c r="BU458" s="443"/>
      <c r="BV458" s="443"/>
      <c r="BW458" s="443"/>
      <c r="BX458" s="443"/>
      <c r="BY458" s="443"/>
      <c r="BZ458" s="443"/>
      <c r="CA458" s="443"/>
      <c r="CB458" s="443"/>
      <c r="CC458" s="443"/>
      <c r="CD458" s="443"/>
      <c r="CE458" s="443"/>
      <c r="CF458" s="443"/>
      <c r="CG458" s="443"/>
      <c r="CH458" s="443"/>
      <c r="CI458" s="443"/>
      <c r="CJ458" s="443"/>
      <c r="CK458" s="443"/>
      <c r="CL458" s="443"/>
      <c r="CM458" s="443"/>
      <c r="CN458" s="443"/>
      <c r="CO458" s="443"/>
      <c r="CP458" s="443"/>
      <c r="CQ458" s="443"/>
      <c r="CR458" s="443"/>
      <c r="CS458" s="443"/>
      <c r="CT458" s="443"/>
      <c r="CU458" s="443"/>
      <c r="CV458" s="443"/>
      <c r="CW458" s="443"/>
      <c r="CX458" s="443"/>
      <c r="CY458" s="443"/>
      <c r="CZ458" s="443"/>
      <c r="DA458" s="443"/>
      <c r="DB458" s="443"/>
      <c r="DC458" s="443"/>
      <c r="DD458" s="443"/>
      <c r="DE458" s="443"/>
      <c r="DF458" s="443"/>
      <c r="DG458" s="443"/>
      <c r="DH458" s="443"/>
      <c r="DI458" s="443"/>
      <c r="DJ458" s="443"/>
      <c r="DK458" s="443"/>
      <c r="DL458" s="443"/>
      <c r="DM458" s="443"/>
      <c r="DN458" s="443"/>
      <c r="DO458" s="443"/>
      <c r="DP458" s="443"/>
      <c r="DQ458" s="443"/>
      <c r="DR458" s="443"/>
      <c r="DS458" s="443"/>
      <c r="DT458" s="443"/>
      <c r="DU458" s="443"/>
      <c r="DV458" s="443"/>
      <c r="DW458" s="443"/>
      <c r="DX458" s="443"/>
      <c r="DY458" s="443"/>
      <c r="DZ458" s="443"/>
      <c r="EA458" s="443"/>
      <c r="EB458" s="443"/>
      <c r="EC458" s="443"/>
      <c r="ED458" s="443"/>
      <c r="EE458" s="443"/>
      <c r="EF458" s="443"/>
      <c r="EG458" s="443"/>
      <c r="EH458" s="443"/>
      <c r="EI458" s="443"/>
      <c r="EJ458" s="443"/>
      <c r="EK458" s="443"/>
      <c r="EL458" s="443"/>
      <c r="EM458" s="443"/>
      <c r="EN458" s="443"/>
      <c r="EO458" s="443"/>
      <c r="EP458" s="443"/>
      <c r="EQ458" s="443"/>
      <c r="ER458" s="443"/>
      <c r="ES458" s="443"/>
      <c r="ET458" s="443"/>
      <c r="EU458" s="443"/>
      <c r="EV458" s="443"/>
      <c r="EW458" s="443"/>
      <c r="EX458" s="443"/>
      <c r="EY458" s="443"/>
      <c r="EZ458" s="443"/>
      <c r="FA458" s="443"/>
      <c r="FB458" s="443"/>
      <c r="FC458" s="443"/>
    </row>
    <row r="459" spans="1:169" x14ac:dyDescent="0.2">
      <c r="V459" s="557" t="s">
        <v>727</v>
      </c>
      <c r="W459" s="558"/>
      <c r="X459" s="558"/>
      <c r="Y459" s="558"/>
      <c r="Z459" s="558"/>
      <c r="AA459" s="558"/>
      <c r="AB459" s="87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L459" s="442"/>
      <c r="BM459" s="443"/>
      <c r="BN459" s="443"/>
      <c r="BO459" s="443"/>
      <c r="BP459" s="443"/>
      <c r="BQ459" s="443"/>
      <c r="BR459" s="443"/>
      <c r="BS459" s="443"/>
      <c r="BT459" s="443"/>
      <c r="BU459" s="443"/>
      <c r="BV459" s="443"/>
      <c r="BW459" s="443"/>
      <c r="BX459" s="443"/>
      <c r="BY459" s="443"/>
      <c r="BZ459" s="443"/>
      <c r="CA459" s="443"/>
      <c r="CB459" s="443"/>
      <c r="CC459" s="443"/>
      <c r="CD459" s="443"/>
      <c r="CE459" s="443"/>
      <c r="CF459" s="443"/>
      <c r="CG459" s="443"/>
      <c r="CH459" s="443"/>
      <c r="CI459" s="443"/>
      <c r="CJ459" s="443"/>
      <c r="CK459" s="443"/>
      <c r="CL459" s="443"/>
      <c r="CM459" s="443"/>
      <c r="CN459" s="443"/>
      <c r="CO459" s="443"/>
      <c r="CP459" s="443"/>
      <c r="CQ459" s="443"/>
      <c r="CR459" s="443"/>
      <c r="CS459" s="443"/>
      <c r="CT459" s="443"/>
      <c r="CU459" s="443"/>
      <c r="CV459" s="443"/>
      <c r="CW459" s="443"/>
      <c r="CX459" s="443"/>
      <c r="CY459" s="443"/>
      <c r="CZ459" s="443"/>
      <c r="DA459" s="443"/>
      <c r="DB459" s="443"/>
      <c r="DC459" s="443"/>
      <c r="DD459" s="443"/>
      <c r="DE459" s="443"/>
      <c r="DF459" s="443"/>
      <c r="DG459" s="443"/>
      <c r="DH459" s="443"/>
      <c r="DI459" s="443"/>
      <c r="DJ459" s="443"/>
      <c r="DK459" s="443"/>
      <c r="DL459" s="443"/>
      <c r="DM459" s="443"/>
      <c r="DN459" s="443"/>
      <c r="DO459" s="443"/>
      <c r="DP459" s="443"/>
      <c r="DQ459" s="443"/>
      <c r="DR459" s="443"/>
      <c r="DS459" s="443"/>
      <c r="DT459" s="443"/>
      <c r="DU459" s="443"/>
      <c r="DV459" s="443"/>
      <c r="DW459" s="443"/>
      <c r="DX459" s="443"/>
      <c r="DY459" s="443"/>
      <c r="DZ459" s="443"/>
      <c r="EA459" s="443"/>
      <c r="EB459" s="443"/>
      <c r="EC459" s="443"/>
      <c r="ED459" s="443"/>
      <c r="EE459" s="443"/>
      <c r="EF459" s="443"/>
      <c r="EG459" s="443"/>
      <c r="EH459" s="443"/>
      <c r="EI459" s="443"/>
      <c r="EJ459" s="443"/>
      <c r="EK459" s="443"/>
      <c r="EL459" s="443"/>
      <c r="EM459" s="443"/>
      <c r="EN459" s="443"/>
      <c r="EO459" s="443"/>
      <c r="EP459" s="443"/>
      <c r="EQ459" s="443"/>
      <c r="ER459" s="443"/>
      <c r="ES459" s="443"/>
      <c r="ET459" s="443"/>
      <c r="EU459" s="443"/>
      <c r="EV459" s="443"/>
      <c r="EW459" s="443"/>
      <c r="EX459" s="443"/>
      <c r="EY459" s="443"/>
      <c r="EZ459" s="443"/>
      <c r="FA459" s="443"/>
      <c r="FB459" s="443"/>
      <c r="FC459" s="443"/>
    </row>
    <row r="460" spans="1:169" x14ac:dyDescent="0.2">
      <c r="V460" s="557" t="s">
        <v>728</v>
      </c>
      <c r="W460" s="558"/>
      <c r="X460" s="558"/>
      <c r="Y460" s="558"/>
      <c r="Z460" s="558"/>
      <c r="AA460" s="558"/>
      <c r="AB460" s="87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</row>
    <row r="461" spans="1:169" x14ac:dyDescent="0.2"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</row>
    <row r="462" spans="1:169" x14ac:dyDescent="0.2">
      <c r="V462" s="560" t="s">
        <v>729</v>
      </c>
      <c r="W462" s="561"/>
      <c r="X462" s="87"/>
      <c r="Y462" s="87"/>
      <c r="Z462" s="87"/>
      <c r="AA462" s="87"/>
      <c r="AB462" s="561"/>
      <c r="AC462" s="56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</row>
    <row r="463" spans="1:169" x14ac:dyDescent="0.2">
      <c r="A463" s="15"/>
      <c r="V463" s="563" t="s">
        <v>730</v>
      </c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</row>
  </sheetData>
  <mergeCells count="4">
    <mergeCell ref="CS153:CY153"/>
    <mergeCell ref="CS204:CY204"/>
    <mergeCell ref="CS255:CY255"/>
    <mergeCell ref="CS306:CY306"/>
  </mergeCells>
  <hyperlinks>
    <hyperlink ref="BL151" location="Title!A1" display="Return to Title page"/>
    <hyperlink ref="CQ149" location="Title!A1" display="Return to Title page"/>
    <hyperlink ref="V396" location="Title!A1" display="Return to Title"/>
    <hyperlink ref="W462" r:id="rId1" display="G:\epa3a\Publications\Energy consumption in the UK\2013\E-mails\Received\Sam Trewin"/>
    <hyperlink ref="BL395" location="Title!A1" display="Return to Title page"/>
    <hyperlink ref="FE397" location="Title!A1" display="Return to Title page"/>
  </hyperlinks>
  <pageMargins left="0.7" right="0.7" top="0.75" bottom="0.75" header="0.3" footer="0.3"/>
  <pageSetup paperSize="8" scale="21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82"/>
  <sheetViews>
    <sheetView workbookViewId="0">
      <selection activeCell="A20" sqref="A20:A21"/>
    </sheetView>
  </sheetViews>
  <sheetFormatPr defaultColWidth="8.875" defaultRowHeight="12.75" x14ac:dyDescent="0.2"/>
  <cols>
    <col min="1" max="1" width="33" style="10" customWidth="1"/>
    <col min="2" max="2" width="8.125" style="10" bestFit="1" customWidth="1"/>
    <col min="3" max="3" width="8.875" style="10"/>
    <col min="4" max="4" width="38.125" style="10" customWidth="1"/>
    <col min="5" max="5" width="21.125" style="10" customWidth="1"/>
    <col min="6" max="6" width="9.125" style="10" customWidth="1"/>
    <col min="7" max="7" width="19" style="10" customWidth="1"/>
    <col min="8" max="10" width="8" style="10" customWidth="1"/>
    <col min="11" max="11" width="9.5" style="10" customWidth="1"/>
    <col min="12" max="12" width="14" style="10" customWidth="1"/>
    <col min="13" max="13" width="10.625" style="10" customWidth="1"/>
    <col min="14" max="14" width="8.875" style="10" customWidth="1"/>
    <col min="15" max="16" width="8" style="10" customWidth="1"/>
    <col min="17" max="17" width="13.875" style="10" customWidth="1"/>
    <col min="18" max="18" width="11" style="10" customWidth="1"/>
    <col min="19" max="19" width="7.875" style="10" customWidth="1"/>
    <col min="20" max="57" width="8" style="10" customWidth="1"/>
    <col min="58" max="62" width="8.125" style="10" customWidth="1"/>
    <col min="63" max="63" width="7.125" style="10" bestFit="1" customWidth="1"/>
    <col min="64" max="16384" width="8.875" style="10"/>
  </cols>
  <sheetData>
    <row r="1" spans="1:2" x14ac:dyDescent="0.2">
      <c r="A1" s="7" t="s">
        <v>93</v>
      </c>
      <c r="B1" s="8"/>
    </row>
    <row r="2" spans="1:2" x14ac:dyDescent="0.2">
      <c r="A2" s="11" t="s">
        <v>731</v>
      </c>
      <c r="B2" s="8"/>
    </row>
    <row r="3" spans="1:2" ht="15" x14ac:dyDescent="0.25">
      <c r="A3" s="11"/>
      <c r="B3" s="14" t="s">
        <v>732</v>
      </c>
    </row>
    <row r="4" spans="1:2" x14ac:dyDescent="0.2">
      <c r="A4" s="11"/>
      <c r="B4" s="8"/>
    </row>
    <row r="5" spans="1:2" x14ac:dyDescent="0.2">
      <c r="A5" s="7" t="s">
        <v>96</v>
      </c>
      <c r="B5" s="8"/>
    </row>
    <row r="6" spans="1:2" x14ac:dyDescent="0.2">
      <c r="A6" s="12">
        <v>1</v>
      </c>
      <c r="B6" s="12" t="s">
        <v>733</v>
      </c>
    </row>
    <row r="7" spans="1:2" x14ac:dyDescent="0.2">
      <c r="A7" s="10">
        <v>2</v>
      </c>
      <c r="B7" s="12" t="s">
        <v>734</v>
      </c>
    </row>
    <row r="8" spans="1:2" x14ac:dyDescent="0.2">
      <c r="A8" s="10">
        <v>3</v>
      </c>
      <c r="B8" s="10" t="s">
        <v>735</v>
      </c>
    </row>
    <row r="9" spans="1:2" x14ac:dyDescent="0.2">
      <c r="A9" s="12">
        <v>4</v>
      </c>
      <c r="B9" s="16" t="s">
        <v>736</v>
      </c>
    </row>
    <row r="10" spans="1:2" x14ac:dyDescent="0.2">
      <c r="A10" s="10">
        <v>5</v>
      </c>
      <c r="B10" s="16" t="s">
        <v>737</v>
      </c>
    </row>
    <row r="11" spans="1:2" x14ac:dyDescent="0.2">
      <c r="A11" s="10">
        <v>6</v>
      </c>
      <c r="B11" s="16" t="s">
        <v>738</v>
      </c>
    </row>
    <row r="12" spans="1:2" x14ac:dyDescent="0.2">
      <c r="A12" s="12">
        <v>7</v>
      </c>
      <c r="B12" s="16" t="s">
        <v>739</v>
      </c>
    </row>
    <row r="13" spans="1:2" x14ac:dyDescent="0.2">
      <c r="A13" s="10">
        <v>8</v>
      </c>
      <c r="B13" s="11" t="s">
        <v>740</v>
      </c>
    </row>
    <row r="14" spans="1:2" x14ac:dyDescent="0.2">
      <c r="B14" s="11"/>
    </row>
    <row r="15" spans="1:2" x14ac:dyDescent="0.2">
      <c r="A15" s="7" t="s">
        <v>101</v>
      </c>
      <c r="B15" s="8"/>
    </row>
    <row r="16" spans="1:2" ht="15" x14ac:dyDescent="0.25">
      <c r="A16" s="8">
        <v>1</v>
      </c>
      <c r="B16" s="14"/>
    </row>
    <row r="17" spans="1:63" x14ac:dyDescent="0.2">
      <c r="A17" s="8"/>
    </row>
    <row r="18" spans="1:63" x14ac:dyDescent="0.2">
      <c r="A18" s="8"/>
    </row>
    <row r="19" spans="1:63" ht="15" x14ac:dyDescent="0.25">
      <c r="A19" s="9"/>
      <c r="B19" s="17"/>
    </row>
    <row r="20" spans="1:63" ht="15" x14ac:dyDescent="0.25">
      <c r="B20" s="17"/>
    </row>
    <row r="22" spans="1:63" x14ac:dyDescent="0.2">
      <c r="B22" s="10" t="s">
        <v>117</v>
      </c>
    </row>
    <row r="23" spans="1:63" x14ac:dyDescent="0.2">
      <c r="G23" s="10" t="s">
        <v>332</v>
      </c>
    </row>
    <row r="24" spans="1:63" s="15" customFormat="1" x14ac:dyDescent="0.2">
      <c r="B24" s="15" t="s">
        <v>741</v>
      </c>
      <c r="E24" s="197"/>
      <c r="G24" s="15">
        <v>1960</v>
      </c>
      <c r="H24" s="15">
        <v>1961</v>
      </c>
      <c r="I24" s="15">
        <v>1962</v>
      </c>
      <c r="J24" s="15">
        <v>1963</v>
      </c>
      <c r="K24" s="15">
        <v>1964</v>
      </c>
      <c r="L24" s="15">
        <v>1965</v>
      </c>
      <c r="M24" s="15">
        <v>1966</v>
      </c>
      <c r="N24" s="15">
        <v>1967</v>
      </c>
      <c r="O24" s="15">
        <v>1968</v>
      </c>
      <c r="P24" s="15">
        <v>1969</v>
      </c>
      <c r="Q24" s="15">
        <v>1970</v>
      </c>
      <c r="R24" s="15">
        <v>1971</v>
      </c>
      <c r="S24" s="15">
        <v>1972</v>
      </c>
      <c r="T24" s="15">
        <v>1973</v>
      </c>
      <c r="U24" s="15">
        <v>1974</v>
      </c>
      <c r="V24" s="15">
        <v>1975</v>
      </c>
      <c r="W24" s="15">
        <v>1976</v>
      </c>
      <c r="X24" s="15">
        <v>1977</v>
      </c>
      <c r="Y24" s="15">
        <v>1978</v>
      </c>
      <c r="Z24" s="15">
        <v>1979</v>
      </c>
      <c r="AA24" s="15">
        <v>1980</v>
      </c>
      <c r="AB24" s="15">
        <v>1981</v>
      </c>
      <c r="AC24" s="15">
        <v>1982</v>
      </c>
      <c r="AD24" s="15">
        <v>1983</v>
      </c>
      <c r="AE24" s="15">
        <v>1984</v>
      </c>
      <c r="AF24" s="15">
        <v>1985</v>
      </c>
      <c r="AG24" s="15">
        <v>1986</v>
      </c>
      <c r="AH24" s="15">
        <v>1987</v>
      </c>
      <c r="AI24" s="15">
        <v>1988</v>
      </c>
      <c r="AJ24" s="15">
        <v>1989</v>
      </c>
      <c r="AK24" s="15">
        <v>1990</v>
      </c>
      <c r="AL24" s="15">
        <v>1991</v>
      </c>
      <c r="AM24" s="15">
        <v>1992</v>
      </c>
      <c r="AN24" s="15">
        <v>1993</v>
      </c>
      <c r="AO24" s="15">
        <v>1994</v>
      </c>
      <c r="AP24" s="15">
        <v>1995</v>
      </c>
      <c r="AQ24" s="15">
        <v>1996</v>
      </c>
      <c r="AR24" s="15">
        <v>1997</v>
      </c>
      <c r="AS24" s="15">
        <v>1998</v>
      </c>
      <c r="AT24" s="15">
        <v>1999</v>
      </c>
      <c r="AU24" s="15">
        <v>2000</v>
      </c>
      <c r="AV24" s="15">
        <v>2001</v>
      </c>
      <c r="AW24" s="15">
        <v>2002</v>
      </c>
      <c r="AX24" s="15">
        <v>2003</v>
      </c>
      <c r="AY24" s="15">
        <v>2004</v>
      </c>
      <c r="AZ24" s="15">
        <v>2005</v>
      </c>
      <c r="BA24" s="15">
        <v>2006</v>
      </c>
      <c r="BB24" s="15">
        <v>2007</v>
      </c>
      <c r="BC24" s="15">
        <v>2008</v>
      </c>
      <c r="BD24" s="15">
        <v>2009</v>
      </c>
      <c r="BE24" s="15">
        <v>2010</v>
      </c>
      <c r="BF24" s="15">
        <v>2011</v>
      </c>
      <c r="BG24" s="15">
        <v>2012</v>
      </c>
      <c r="BH24" s="15">
        <v>2013</v>
      </c>
      <c r="BI24" s="15">
        <v>2014</v>
      </c>
    </row>
    <row r="25" spans="1:63" ht="13.5" thickBot="1" x14ac:dyDescent="0.25">
      <c r="C25" s="15" t="s">
        <v>420</v>
      </c>
      <c r="E25" s="131"/>
      <c r="F25" s="198"/>
    </row>
    <row r="26" spans="1:63" s="199" customFormat="1" ht="15" x14ac:dyDescent="0.25">
      <c r="B26" s="200" t="s">
        <v>14</v>
      </c>
      <c r="C26" s="201" t="s">
        <v>422</v>
      </c>
      <c r="D26" s="201" t="s">
        <v>423</v>
      </c>
      <c r="E26" s="201"/>
      <c r="F26" s="202" t="s">
        <v>355</v>
      </c>
      <c r="G26" s="203">
        <f t="shared" ref="G26:BI30" si="0">G123</f>
        <v>20923.37583500045</v>
      </c>
      <c r="H26" s="203">
        <f t="shared" si="0"/>
        <v>22114.920156753669</v>
      </c>
      <c r="I26" s="203">
        <f t="shared" si="0"/>
        <v>23577.346134379208</v>
      </c>
      <c r="J26" s="203">
        <f t="shared" si="0"/>
        <v>24847.207545713358</v>
      </c>
      <c r="K26" s="203">
        <f t="shared" si="0"/>
        <v>25995.210421269538</v>
      </c>
      <c r="L26" s="203">
        <f t="shared" si="0"/>
        <v>27310.046735182099</v>
      </c>
      <c r="M26" s="203">
        <f t="shared" si="0"/>
        <v>28072.061615941995</v>
      </c>
      <c r="N26" s="203">
        <f t="shared" si="0"/>
        <v>28414.504684973963</v>
      </c>
      <c r="O26" s="203">
        <f t="shared" si="0"/>
        <v>31538.702726894611</v>
      </c>
      <c r="P26" s="203">
        <f t="shared" si="0"/>
        <v>33334.047506813993</v>
      </c>
      <c r="Q26" s="203">
        <f t="shared" si="0"/>
        <v>34547.435820062856</v>
      </c>
      <c r="R26" s="203">
        <f t="shared" si="0"/>
        <v>37067.371754878695</v>
      </c>
      <c r="S26" s="203">
        <f t="shared" si="0"/>
        <v>37879.369361838973</v>
      </c>
      <c r="T26" s="203">
        <f t="shared" si="0"/>
        <v>38978.53103387927</v>
      </c>
      <c r="U26" s="203">
        <f t="shared" si="0"/>
        <v>37677.845169994987</v>
      </c>
      <c r="V26" s="203">
        <f t="shared" si="0"/>
        <v>36742.686536415131</v>
      </c>
      <c r="W26" s="203">
        <f t="shared" si="0"/>
        <v>38621.888237919127</v>
      </c>
      <c r="X26" s="203">
        <f t="shared" si="0"/>
        <v>39356.798907307115</v>
      </c>
      <c r="Y26" s="203">
        <f t="shared" si="0"/>
        <v>38921.528035290707</v>
      </c>
      <c r="Z26" s="203">
        <f t="shared" si="0"/>
        <v>40672.828480280077</v>
      </c>
      <c r="AA26" s="203">
        <f t="shared" si="0"/>
        <v>39994.166034498863</v>
      </c>
      <c r="AB26" s="203">
        <f t="shared" si="0"/>
        <v>38006.748373132526</v>
      </c>
      <c r="AC26" s="203">
        <f t="shared" si="0"/>
        <v>37979.478807570449</v>
      </c>
      <c r="AD26" s="203">
        <f t="shared" si="0"/>
        <v>38859.099710967967</v>
      </c>
      <c r="AE26" s="203">
        <f t="shared" si="0"/>
        <v>39549.427879927905</v>
      </c>
      <c r="AF26" s="203">
        <f t="shared" si="0"/>
        <v>43167.607512731382</v>
      </c>
      <c r="AG26" s="203">
        <f t="shared" si="0"/>
        <v>44739.733401829595</v>
      </c>
      <c r="AH26" s="203">
        <f t="shared" si="0"/>
        <v>45027.634676920919</v>
      </c>
      <c r="AI26" s="203">
        <f t="shared" si="0"/>
        <v>45732.32397155145</v>
      </c>
      <c r="AJ26" s="203">
        <f t="shared" si="0"/>
        <v>44556.602035238328</v>
      </c>
      <c r="AK26" s="203">
        <f t="shared" si="0"/>
        <v>45317.68072580493</v>
      </c>
      <c r="AL26" s="203">
        <f t="shared" si="0"/>
        <v>46233.411604682486</v>
      </c>
      <c r="AM26" s="203">
        <f t="shared" si="0"/>
        <v>47027.484008888729</v>
      </c>
      <c r="AN26" s="203">
        <f t="shared" si="0"/>
        <v>45231.627541900147</v>
      </c>
      <c r="AO26" s="203">
        <f t="shared" si="0"/>
        <v>39669.61254895298</v>
      </c>
      <c r="AP26" s="203">
        <f t="shared" si="0"/>
        <v>42252.120892786552</v>
      </c>
      <c r="AQ26" s="203">
        <f t="shared" si="0"/>
        <v>42813.44987381337</v>
      </c>
      <c r="AR26" s="203">
        <f t="shared" si="0"/>
        <v>43263.590451642594</v>
      </c>
      <c r="AS26" s="203">
        <f t="shared" si="0"/>
        <v>44559.648322485285</v>
      </c>
      <c r="AT26" s="203">
        <f t="shared" si="0"/>
        <v>42732.942641120004</v>
      </c>
      <c r="AU26" s="203">
        <f t="shared" si="0"/>
        <v>44765.411356626289</v>
      </c>
      <c r="AV26" s="203">
        <f t="shared" si="0"/>
        <v>45316.559305353214</v>
      </c>
      <c r="AW26" s="203">
        <f t="shared" si="0"/>
        <v>46738.907133235189</v>
      </c>
      <c r="AX26" s="203">
        <f t="shared" si="0"/>
        <v>48017.053271862227</v>
      </c>
      <c r="AY26" s="203">
        <f t="shared" si="0"/>
        <v>43869.297534957572</v>
      </c>
      <c r="AZ26" s="203">
        <f t="shared" si="0"/>
        <v>44815.86569279134</v>
      </c>
      <c r="BA26" s="203">
        <f t="shared" si="0"/>
        <v>46626.351434470678</v>
      </c>
      <c r="BB26" s="203">
        <f t="shared" si="0"/>
        <v>47686.73148861192</v>
      </c>
      <c r="BC26" s="203">
        <f t="shared" si="0"/>
        <v>42842.429746645998</v>
      </c>
      <c r="BD26" s="203">
        <f t="shared" si="0"/>
        <v>43357.347758170756</v>
      </c>
      <c r="BE26" s="203">
        <f t="shared" si="0"/>
        <v>42995.634303762112</v>
      </c>
      <c r="BF26" s="203">
        <f t="shared" si="0"/>
        <v>42404.151748691802</v>
      </c>
      <c r="BG26" s="203">
        <f t="shared" si="0"/>
        <v>43994.94844677089</v>
      </c>
      <c r="BH26" s="203">
        <f t="shared" si="0"/>
        <v>45725.643568567131</v>
      </c>
      <c r="BI26" s="203">
        <f t="shared" si="0"/>
        <v>42724.943732672422</v>
      </c>
      <c r="BJ26" s="203"/>
      <c r="BK26" s="203"/>
    </row>
    <row r="27" spans="1:63" s="199" customFormat="1" ht="15" x14ac:dyDescent="0.25">
      <c r="B27" s="204" t="s">
        <v>14</v>
      </c>
      <c r="C27" s="205" t="s">
        <v>424</v>
      </c>
      <c r="D27" s="205" t="s">
        <v>425</v>
      </c>
      <c r="E27" s="205"/>
      <c r="F27" s="202" t="s">
        <v>355</v>
      </c>
      <c r="G27" s="203">
        <f t="shared" si="0"/>
        <v>68263.974791286382</v>
      </c>
      <c r="H27" s="203">
        <f t="shared" si="0"/>
        <v>71223.051681309604</v>
      </c>
      <c r="I27" s="203">
        <f t="shared" si="0"/>
        <v>73320.340123883347</v>
      </c>
      <c r="J27" s="203">
        <f t="shared" si="0"/>
        <v>77583.832004920419</v>
      </c>
      <c r="K27" s="203">
        <f t="shared" si="0"/>
        <v>85539.923851428102</v>
      </c>
      <c r="L27" s="203">
        <f t="shared" si="0"/>
        <v>90942.4556281564</v>
      </c>
      <c r="M27" s="203">
        <f t="shared" si="0"/>
        <v>91931.808518475969</v>
      </c>
      <c r="N27" s="203">
        <f t="shared" si="0"/>
        <v>93221.668718089539</v>
      </c>
      <c r="O27" s="203">
        <f t="shared" si="0"/>
        <v>102400.58759274725</v>
      </c>
      <c r="P27" s="203">
        <f t="shared" si="0"/>
        <v>108490.26500710286</v>
      </c>
      <c r="Q27" s="203">
        <f t="shared" si="0"/>
        <v>111933.06986095107</v>
      </c>
      <c r="R27" s="203">
        <f t="shared" si="0"/>
        <v>112111.93649264409</v>
      </c>
      <c r="S27" s="203">
        <f t="shared" si="0"/>
        <v>112955.45390171178</v>
      </c>
      <c r="T27" s="203">
        <f t="shared" si="0"/>
        <v>123647.33692557982</v>
      </c>
      <c r="U27" s="203">
        <f t="shared" si="0"/>
        <v>118722.55641713733</v>
      </c>
      <c r="V27" s="203">
        <f t="shared" si="0"/>
        <v>116179.4518849575</v>
      </c>
      <c r="W27" s="203">
        <f t="shared" si="0"/>
        <v>125297.70436194344</v>
      </c>
      <c r="X27" s="203">
        <f t="shared" si="0"/>
        <v>127619.25940762866</v>
      </c>
      <c r="Y27" s="203">
        <f t="shared" si="0"/>
        <v>130311.67702353274</v>
      </c>
      <c r="Z27" s="203">
        <f t="shared" si="0"/>
        <v>134827.41541842345</v>
      </c>
      <c r="AA27" s="203">
        <f t="shared" si="0"/>
        <v>123792.25165152515</v>
      </c>
      <c r="AB27" s="203">
        <f t="shared" si="0"/>
        <v>119549.10137228361</v>
      </c>
      <c r="AC27" s="203">
        <f t="shared" si="0"/>
        <v>114857.02540002727</v>
      </c>
      <c r="AD27" s="203">
        <f t="shared" si="0"/>
        <v>115212.93542393621</v>
      </c>
      <c r="AE27" s="203">
        <f t="shared" si="0"/>
        <v>118699.07485709526</v>
      </c>
      <c r="AF27" s="203">
        <f t="shared" si="0"/>
        <v>121460.96418706301</v>
      </c>
      <c r="AG27" s="203">
        <f t="shared" si="0"/>
        <v>126454.02808632069</v>
      </c>
      <c r="AH27" s="203">
        <f t="shared" si="0"/>
        <v>133075.52293063866</v>
      </c>
      <c r="AI27" s="203">
        <f t="shared" si="0"/>
        <v>139949.62227179916</v>
      </c>
      <c r="AJ27" s="203">
        <f t="shared" si="0"/>
        <v>148060.22052129332</v>
      </c>
      <c r="AK27" s="203">
        <f t="shared" si="0"/>
        <v>154784.55244439028</v>
      </c>
      <c r="AL27" s="203">
        <f t="shared" si="0"/>
        <v>154887.21873971433</v>
      </c>
      <c r="AM27" s="203">
        <f t="shared" si="0"/>
        <v>149571.55223672994</v>
      </c>
      <c r="AN27" s="203">
        <f t="shared" si="0"/>
        <v>156201.07898560539</v>
      </c>
      <c r="AO27" s="203">
        <f t="shared" si="0"/>
        <v>153834.54380649354</v>
      </c>
      <c r="AP27" s="203">
        <f t="shared" si="0"/>
        <v>164606.46926805485</v>
      </c>
      <c r="AQ27" s="203">
        <f t="shared" si="0"/>
        <v>175313.0679144118</v>
      </c>
      <c r="AR27" s="203">
        <f t="shared" si="0"/>
        <v>177714.64678312556</v>
      </c>
      <c r="AS27" s="203">
        <f t="shared" si="0"/>
        <v>179420.44886086485</v>
      </c>
      <c r="AT27" s="203">
        <f t="shared" si="0"/>
        <v>185674.91290240205</v>
      </c>
      <c r="AU27" s="203">
        <f t="shared" si="0"/>
        <v>192128.30603870959</v>
      </c>
      <c r="AV27" s="203">
        <f t="shared" si="0"/>
        <v>190348.39172668531</v>
      </c>
      <c r="AW27" s="203">
        <f t="shared" si="0"/>
        <v>193158.39745849595</v>
      </c>
      <c r="AX27" s="203">
        <f t="shared" si="0"/>
        <v>187881.23261982715</v>
      </c>
      <c r="AY27" s="203">
        <f t="shared" si="0"/>
        <v>183397.76980815665</v>
      </c>
      <c r="AZ27" s="203">
        <f t="shared" si="0"/>
        <v>191527.84742970654</v>
      </c>
      <c r="BA27" s="203">
        <f t="shared" si="0"/>
        <v>189926.46532375892</v>
      </c>
      <c r="BB27" s="203">
        <f t="shared" si="0"/>
        <v>187442.86149555273</v>
      </c>
      <c r="BC27" s="203">
        <f t="shared" si="0"/>
        <v>188960.90532460486</v>
      </c>
      <c r="BD27" s="203">
        <f t="shared" si="0"/>
        <v>166219.31800360858</v>
      </c>
      <c r="BE27" s="203">
        <f t="shared" si="0"/>
        <v>174988.92091568481</v>
      </c>
      <c r="BF27" s="203">
        <f t="shared" si="0"/>
        <v>171775.61982049025</v>
      </c>
      <c r="BG27" s="203">
        <f t="shared" si="0"/>
        <v>165880.07507840634</v>
      </c>
      <c r="BH27" s="203">
        <f t="shared" si="0"/>
        <v>166412.55778829037</v>
      </c>
      <c r="BI27" s="203">
        <f t="shared" si="0"/>
        <v>159906.08217783511</v>
      </c>
      <c r="BJ27" s="203"/>
      <c r="BK27" s="203"/>
    </row>
    <row r="28" spans="1:63" s="199" customFormat="1" ht="15" x14ac:dyDescent="0.25">
      <c r="B28" s="204" t="s">
        <v>14</v>
      </c>
      <c r="C28" s="208" t="s">
        <v>428</v>
      </c>
      <c r="D28" s="205" t="s">
        <v>429</v>
      </c>
      <c r="E28" s="205"/>
      <c r="F28" s="202" t="s">
        <v>355</v>
      </c>
      <c r="G28" s="203">
        <f t="shared" si="0"/>
        <v>4635.5797828660079</v>
      </c>
      <c r="H28" s="203">
        <f t="shared" si="0"/>
        <v>4547.5766604366127</v>
      </c>
      <c r="I28" s="203">
        <f t="shared" si="0"/>
        <v>4760.7573696597938</v>
      </c>
      <c r="J28" s="203">
        <f t="shared" si="0"/>
        <v>4749.6453952986731</v>
      </c>
      <c r="K28" s="203">
        <f t="shared" si="0"/>
        <v>4525.9127705939209</v>
      </c>
      <c r="L28" s="203">
        <f t="shared" si="0"/>
        <v>4673.4053841795248</v>
      </c>
      <c r="M28" s="203">
        <f t="shared" si="0"/>
        <v>5015.4639810992176</v>
      </c>
      <c r="N28" s="203">
        <f t="shared" si="0"/>
        <v>4875.9084528505655</v>
      </c>
      <c r="O28" s="203">
        <f t="shared" si="0"/>
        <v>4580.1892057322402</v>
      </c>
      <c r="P28" s="203">
        <f t="shared" si="0"/>
        <v>4958.1249330819728</v>
      </c>
      <c r="Q28" s="203">
        <f t="shared" si="0"/>
        <v>5123.0365162027601</v>
      </c>
      <c r="R28" s="203">
        <f t="shared" si="0"/>
        <v>5384.364985746658</v>
      </c>
      <c r="S28" s="203">
        <f t="shared" si="0"/>
        <v>4976.8331101730437</v>
      </c>
      <c r="T28" s="203">
        <f t="shared" si="0"/>
        <v>4828.8683892775543</v>
      </c>
      <c r="U28" s="203">
        <f t="shared" si="0"/>
        <v>5095.2406038072531</v>
      </c>
      <c r="V28" s="203">
        <f t="shared" si="0"/>
        <v>5211.3465294990792</v>
      </c>
      <c r="W28" s="203">
        <f t="shared" si="0"/>
        <v>5312.8571011527984</v>
      </c>
      <c r="X28" s="203">
        <f t="shared" si="0"/>
        <v>5456.873502937985</v>
      </c>
      <c r="Y28" s="203">
        <f t="shared" si="0"/>
        <v>5321.9537487734406</v>
      </c>
      <c r="Z28" s="203">
        <f t="shared" si="0"/>
        <v>5399.6536651019524</v>
      </c>
      <c r="AA28" s="203">
        <f t="shared" si="0"/>
        <v>5495.7811619274753</v>
      </c>
      <c r="AB28" s="203">
        <f t="shared" si="0"/>
        <v>5359.9582261967771</v>
      </c>
      <c r="AC28" s="203">
        <f t="shared" si="0"/>
        <v>4762.3689714389648</v>
      </c>
      <c r="AD28" s="203">
        <f t="shared" si="0"/>
        <v>5406.6604882732645</v>
      </c>
      <c r="AE28" s="203">
        <f t="shared" si="0"/>
        <v>5323.3372858120838</v>
      </c>
      <c r="AF28" s="203">
        <f t="shared" si="0"/>
        <v>5440.0586687845234</v>
      </c>
      <c r="AG28" s="203">
        <f t="shared" si="0"/>
        <v>5504.9711634784207</v>
      </c>
      <c r="AH28" s="203">
        <f t="shared" si="0"/>
        <v>5366.3714945758375</v>
      </c>
      <c r="AI28" s="203">
        <f t="shared" si="0"/>
        <v>5441.7733708596525</v>
      </c>
      <c r="AJ28" s="203">
        <f t="shared" si="0"/>
        <v>5390.7196350209242</v>
      </c>
      <c r="AK28" s="203">
        <f t="shared" si="0"/>
        <v>5582.9592737706607</v>
      </c>
      <c r="AL28" s="203">
        <f t="shared" si="0"/>
        <v>5634.4354618964508</v>
      </c>
      <c r="AM28" s="203">
        <f t="shared" si="0"/>
        <v>5637.1547211172956</v>
      </c>
      <c r="AN28" s="203">
        <f t="shared" si="0"/>
        <v>5524.9188728543832</v>
      </c>
      <c r="AO28" s="203">
        <f t="shared" si="0"/>
        <v>5452.696511598725</v>
      </c>
      <c r="AP28" s="203">
        <f t="shared" si="0"/>
        <v>5494.7166833473357</v>
      </c>
      <c r="AQ28" s="203">
        <f t="shared" si="0"/>
        <v>5470.9795439226</v>
      </c>
      <c r="AR28" s="203">
        <f t="shared" si="0"/>
        <v>5442.5797048662807</v>
      </c>
      <c r="AS28" s="203">
        <f t="shared" si="0"/>
        <v>5348.1098056541741</v>
      </c>
      <c r="AT28" s="203">
        <f t="shared" si="0"/>
        <v>5327.1448802411378</v>
      </c>
      <c r="AU28" s="203">
        <f t="shared" si="0"/>
        <v>5410.8929398819391</v>
      </c>
      <c r="AV28" s="203">
        <f t="shared" si="0"/>
        <v>5388.1058608076801</v>
      </c>
      <c r="AW28" s="203">
        <f t="shared" si="0"/>
        <v>5478.0721375601843</v>
      </c>
      <c r="AX28" s="203">
        <f t="shared" si="0"/>
        <v>5535.0709849172772</v>
      </c>
      <c r="AY28" s="203">
        <f t="shared" si="0"/>
        <v>5656.1988078526583</v>
      </c>
      <c r="AZ28" s="203">
        <f t="shared" si="0"/>
        <v>5779.8333238268433</v>
      </c>
      <c r="BA28" s="203">
        <f t="shared" si="0"/>
        <v>6019.3351076285544</v>
      </c>
      <c r="BB28" s="203">
        <f t="shared" si="0"/>
        <v>5764.7188533962562</v>
      </c>
      <c r="BC28" s="203">
        <f t="shared" si="0"/>
        <v>5764.3749678296945</v>
      </c>
      <c r="BD28" s="203">
        <f t="shared" si="0"/>
        <v>5812.0194137981762</v>
      </c>
      <c r="BE28" s="203">
        <f t="shared" si="0"/>
        <v>5738.5908321424067</v>
      </c>
      <c r="BF28" s="203">
        <f t="shared" si="0"/>
        <v>5810.245827979903</v>
      </c>
      <c r="BG28" s="203">
        <f t="shared" si="0"/>
        <v>5974.5405840694602</v>
      </c>
      <c r="BH28" s="203">
        <f t="shared" si="0"/>
        <v>5907.3428375972317</v>
      </c>
      <c r="BI28" s="203">
        <f t="shared" si="0"/>
        <v>5530.6570979802682</v>
      </c>
      <c r="BJ28" s="203"/>
      <c r="BK28" s="203"/>
    </row>
    <row r="29" spans="1:63" s="199" customFormat="1" ht="15" x14ac:dyDescent="0.25">
      <c r="B29" s="204" t="s">
        <v>14</v>
      </c>
      <c r="C29" s="208" t="s">
        <v>430</v>
      </c>
      <c r="D29" s="205" t="s">
        <v>431</v>
      </c>
      <c r="E29" s="205"/>
      <c r="F29" s="202" t="s">
        <v>355</v>
      </c>
      <c r="G29" s="203">
        <f t="shared" si="0"/>
        <v>16417.840825091294</v>
      </c>
      <c r="H29" s="203">
        <f t="shared" si="0"/>
        <v>18842.998157696209</v>
      </c>
      <c r="I29" s="203">
        <f t="shared" si="0"/>
        <v>22277.137429732138</v>
      </c>
      <c r="J29" s="203">
        <f t="shared" si="0"/>
        <v>26881.756488246436</v>
      </c>
      <c r="K29" s="203">
        <f t="shared" si="0"/>
        <v>27519.732746943693</v>
      </c>
      <c r="L29" s="203">
        <f t="shared" si="0"/>
        <v>31142.101898973713</v>
      </c>
      <c r="M29" s="203">
        <f t="shared" si="0"/>
        <v>33041.413667099536</v>
      </c>
      <c r="N29" s="203">
        <f t="shared" si="0"/>
        <v>34176.238666089259</v>
      </c>
      <c r="O29" s="203">
        <f t="shared" si="0"/>
        <v>37988.730548703417</v>
      </c>
      <c r="P29" s="203">
        <f t="shared" si="0"/>
        <v>41265.602448456346</v>
      </c>
      <c r="Q29" s="203">
        <f t="shared" si="0"/>
        <v>43508.996958746968</v>
      </c>
      <c r="R29" s="203">
        <f t="shared" si="0"/>
        <v>44966.451913946228</v>
      </c>
      <c r="S29" s="203">
        <f t="shared" si="0"/>
        <v>46248.510090060816</v>
      </c>
      <c r="T29" s="203">
        <f t="shared" si="0"/>
        <v>48655.672497260835</v>
      </c>
      <c r="U29" s="203">
        <f t="shared" si="0"/>
        <v>48797.545333440263</v>
      </c>
      <c r="V29" s="203">
        <f t="shared" si="0"/>
        <v>49392.129676977995</v>
      </c>
      <c r="W29" s="203">
        <f t="shared" si="0"/>
        <v>51196.008223681114</v>
      </c>
      <c r="X29" s="203">
        <f t="shared" si="0"/>
        <v>54301.666799245038</v>
      </c>
      <c r="Y29" s="203">
        <f t="shared" si="0"/>
        <v>55207.747482489853</v>
      </c>
      <c r="Z29" s="203">
        <f t="shared" si="0"/>
        <v>58076.469341224445</v>
      </c>
      <c r="AA29" s="203">
        <f t="shared" si="0"/>
        <v>57293.187206431445</v>
      </c>
      <c r="AB29" s="203">
        <f t="shared" si="0"/>
        <v>60410.930912220938</v>
      </c>
      <c r="AC29" s="203">
        <f t="shared" si="0"/>
        <v>64915.211629400306</v>
      </c>
      <c r="AD29" s="203">
        <f t="shared" si="0"/>
        <v>68861.64312717579</v>
      </c>
      <c r="AE29" s="203">
        <f t="shared" si="0"/>
        <v>71679.044393667282</v>
      </c>
      <c r="AF29" s="203">
        <f t="shared" si="0"/>
        <v>78315.88336125623</v>
      </c>
      <c r="AG29" s="203">
        <f t="shared" si="0"/>
        <v>83554.960314830809</v>
      </c>
      <c r="AH29" s="203">
        <f t="shared" si="0"/>
        <v>84765.275593544706</v>
      </c>
      <c r="AI29" s="203">
        <f t="shared" si="0"/>
        <v>89515.988953369015</v>
      </c>
      <c r="AJ29" s="203">
        <f t="shared" si="0"/>
        <v>93461.464535264138</v>
      </c>
      <c r="AK29" s="203">
        <f t="shared" si="0"/>
        <v>99227.585792201498</v>
      </c>
      <c r="AL29" s="203">
        <f t="shared" si="0"/>
        <v>107792.27218235951</v>
      </c>
      <c r="AM29" s="203">
        <f t="shared" si="0"/>
        <v>108816.72799996639</v>
      </c>
      <c r="AN29" s="203">
        <f t="shared" si="0"/>
        <v>108635.39548147589</v>
      </c>
      <c r="AO29" s="203">
        <f t="shared" si="0"/>
        <v>108220.13771498682</v>
      </c>
      <c r="AP29" s="203">
        <f t="shared" si="0"/>
        <v>109528.27219214982</v>
      </c>
      <c r="AQ29" s="203">
        <f t="shared" si="0"/>
        <v>118848.62032021616</v>
      </c>
      <c r="AR29" s="203">
        <f t="shared" si="0"/>
        <v>112948.48070597704</v>
      </c>
      <c r="AS29" s="203">
        <f t="shared" si="0"/>
        <v>117826.24879468563</v>
      </c>
      <c r="AT29" s="203">
        <f t="shared" si="0"/>
        <v>118434.07504497051</v>
      </c>
      <c r="AU29" s="203">
        <f t="shared" si="0"/>
        <v>121202.32391387921</v>
      </c>
      <c r="AV29" s="203">
        <f t="shared" si="0"/>
        <v>124230.70790868052</v>
      </c>
      <c r="AW29" s="203">
        <f t="shared" si="0"/>
        <v>122202.41550505706</v>
      </c>
      <c r="AX29" s="203">
        <f t="shared" si="0"/>
        <v>122630.12389181404</v>
      </c>
      <c r="AY29" s="203">
        <f t="shared" si="0"/>
        <v>124611.4690054487</v>
      </c>
      <c r="AZ29" s="203">
        <f t="shared" si="0"/>
        <v>127014.39036964091</v>
      </c>
      <c r="BA29" s="203">
        <f t="shared" si="0"/>
        <v>126936.75608672747</v>
      </c>
      <c r="BB29" s="203">
        <f t="shared" si="0"/>
        <v>118880.48330754461</v>
      </c>
      <c r="BC29" s="203">
        <f t="shared" si="0"/>
        <v>114421.45236782945</v>
      </c>
      <c r="BD29" s="203">
        <f t="shared" si="0"/>
        <v>109897.89928580755</v>
      </c>
      <c r="BE29" s="203">
        <f t="shared" si="0"/>
        <v>112929.69867783893</v>
      </c>
      <c r="BF29" s="203">
        <f t="shared" si="0"/>
        <v>115279.59508991658</v>
      </c>
      <c r="BG29" s="203">
        <f t="shared" si="0"/>
        <v>115408.36853812917</v>
      </c>
      <c r="BH29" s="203">
        <f t="shared" si="0"/>
        <v>116005.03502507045</v>
      </c>
      <c r="BI29" s="203">
        <f t="shared" si="0"/>
        <v>110381.1150994904</v>
      </c>
      <c r="BJ29" s="203"/>
      <c r="BK29" s="203"/>
    </row>
    <row r="30" spans="1:63" s="199" customFormat="1" ht="15" x14ac:dyDescent="0.25">
      <c r="B30" s="204" t="s">
        <v>14</v>
      </c>
      <c r="C30" s="208" t="s">
        <v>435</v>
      </c>
      <c r="D30" s="205" t="s">
        <v>436</v>
      </c>
      <c r="E30" s="205"/>
      <c r="F30" s="202" t="s">
        <v>355</v>
      </c>
      <c r="G30" s="203">
        <f t="shared" si="0"/>
        <v>15000.289273721708</v>
      </c>
      <c r="H30" s="203">
        <f t="shared" si="0"/>
        <v>16202.024594319402</v>
      </c>
      <c r="I30" s="203">
        <f t="shared" si="0"/>
        <v>18849.700814333813</v>
      </c>
      <c r="J30" s="203">
        <f t="shared" si="0"/>
        <v>20887.000364997319</v>
      </c>
      <c r="K30" s="203">
        <f t="shared" si="0"/>
        <v>22159.057146934883</v>
      </c>
      <c r="L30" s="203">
        <f t="shared" si="0"/>
        <v>24354.654884953281</v>
      </c>
      <c r="M30" s="203">
        <f t="shared" si="0"/>
        <v>26776.910299084862</v>
      </c>
      <c r="N30" s="203">
        <f t="shared" si="0"/>
        <v>28550.65386793367</v>
      </c>
      <c r="O30" s="203">
        <f t="shared" si="0"/>
        <v>30122.441423382559</v>
      </c>
      <c r="P30" s="203">
        <f t="shared" si="0"/>
        <v>32730.451798162008</v>
      </c>
      <c r="Q30" s="203">
        <f t="shared" si="0"/>
        <v>34679.247106525727</v>
      </c>
      <c r="R30" s="203">
        <f t="shared" si="0"/>
        <v>36321.763437859248</v>
      </c>
      <c r="S30" s="203">
        <f t="shared" si="0"/>
        <v>38001.047207479132</v>
      </c>
      <c r="T30" s="203">
        <f t="shared" si="0"/>
        <v>40997.74980682374</v>
      </c>
      <c r="U30" s="203">
        <f t="shared" si="0"/>
        <v>38112.349646902148</v>
      </c>
      <c r="V30" s="203">
        <f t="shared" si="0"/>
        <v>41386.161668979301</v>
      </c>
      <c r="W30" s="203">
        <f t="shared" si="0"/>
        <v>42946.086115338141</v>
      </c>
      <c r="X30" s="203">
        <f t="shared" si="0"/>
        <v>45738.055459155781</v>
      </c>
      <c r="Y30" s="203">
        <f t="shared" si="0"/>
        <v>48584.54354385419</v>
      </c>
      <c r="Z30" s="203">
        <f t="shared" si="0"/>
        <v>51703.344850413647</v>
      </c>
      <c r="AA30" s="203">
        <f t="shared" si="0"/>
        <v>52761.104167682832</v>
      </c>
      <c r="AB30" s="203">
        <f t="shared" si="0"/>
        <v>53698.165832336286</v>
      </c>
      <c r="AC30" s="203">
        <f t="shared" si="0"/>
        <v>55044.572081712329</v>
      </c>
      <c r="AD30" s="203">
        <f t="shared" si="0"/>
        <v>58493.947004270136</v>
      </c>
      <c r="AE30" s="203">
        <f t="shared" si="0"/>
        <v>58510.157189123624</v>
      </c>
      <c r="AF30" s="203">
        <f t="shared" si="0"/>
        <v>62986.617781610883</v>
      </c>
      <c r="AG30" s="203">
        <f t="shared" si="0"/>
        <v>64787.338588186292</v>
      </c>
      <c r="AH30" s="203">
        <f t="shared" si="0"/>
        <v>68408.043985876837</v>
      </c>
      <c r="AI30" s="203">
        <f t="shared" si="0"/>
        <v>74745.467315299786</v>
      </c>
      <c r="AJ30" s="203">
        <f t="shared" si="0"/>
        <v>73798.503289752363</v>
      </c>
      <c r="AK30" s="203">
        <f t="shared" si="0"/>
        <v>73590.56349306654</v>
      </c>
      <c r="AL30" s="203">
        <f t="shared" si="0"/>
        <v>77881.233838198168</v>
      </c>
      <c r="AM30" s="203">
        <f t="shared" si="0"/>
        <v>81989.788648936228</v>
      </c>
      <c r="AN30" s="203">
        <f t="shared" si="0"/>
        <v>82519.974796097609</v>
      </c>
      <c r="AO30" s="203">
        <f t="shared" si="0"/>
        <v>82621.996410190259</v>
      </c>
      <c r="AP30" s="203">
        <f t="shared" ref="AP30:BI31" si="1">AP127</f>
        <v>85989.378503121494</v>
      </c>
      <c r="AQ30" s="203">
        <f t="shared" si="1"/>
        <v>90471.959185746047</v>
      </c>
      <c r="AR30" s="203">
        <f t="shared" si="1"/>
        <v>95851.124459719373</v>
      </c>
      <c r="AS30" s="203">
        <f t="shared" si="1"/>
        <v>95316.010776383424</v>
      </c>
      <c r="AT30" s="203">
        <f t="shared" si="1"/>
        <v>97802.007987767938</v>
      </c>
      <c r="AU30" s="203">
        <f t="shared" si="1"/>
        <v>100542.03138393069</v>
      </c>
      <c r="AV30" s="203">
        <f t="shared" si="1"/>
        <v>104734.44877326414</v>
      </c>
      <c r="AW30" s="203">
        <f t="shared" si="1"/>
        <v>106022.83636041782</v>
      </c>
      <c r="AX30" s="203">
        <f t="shared" si="1"/>
        <v>104256.04461977075</v>
      </c>
      <c r="AY30" s="203">
        <f t="shared" si="1"/>
        <v>129106.21105280066</v>
      </c>
      <c r="AZ30" s="203">
        <f t="shared" si="1"/>
        <v>134037.55464451038</v>
      </c>
      <c r="BA30" s="203">
        <f t="shared" si="1"/>
        <v>132672.97479706205</v>
      </c>
      <c r="BB30" s="203">
        <f t="shared" si="1"/>
        <v>133417.16241379091</v>
      </c>
      <c r="BC30" s="203">
        <f t="shared" si="1"/>
        <v>134988.75487162432</v>
      </c>
      <c r="BD30" s="203">
        <f t="shared" si="1"/>
        <v>131236.10459451718</v>
      </c>
      <c r="BE30" s="203">
        <f t="shared" si="1"/>
        <v>133353.26016746863</v>
      </c>
      <c r="BF30" s="203">
        <f t="shared" si="1"/>
        <v>130233.66108055244</v>
      </c>
      <c r="BG30" s="203">
        <f t="shared" si="1"/>
        <v>131049.65246121695</v>
      </c>
      <c r="BH30" s="203">
        <f t="shared" si="1"/>
        <v>132431.29683201434</v>
      </c>
      <c r="BI30" s="203">
        <f t="shared" si="1"/>
        <v>127130.44474712915</v>
      </c>
      <c r="BJ30" s="203"/>
      <c r="BK30" s="203"/>
    </row>
    <row r="31" spans="1:63" s="199" customFormat="1" ht="15" x14ac:dyDescent="0.25">
      <c r="B31" s="204" t="s">
        <v>14</v>
      </c>
      <c r="C31" s="208" t="s">
        <v>440</v>
      </c>
      <c r="D31" s="205" t="s">
        <v>441</v>
      </c>
      <c r="E31" s="205"/>
      <c r="F31" s="202" t="s">
        <v>355</v>
      </c>
      <c r="G31" s="203">
        <f t="shared" ref="G31:BD31" si="2">G128</f>
        <v>4055.5862399231714</v>
      </c>
      <c r="H31" s="203">
        <f t="shared" si="2"/>
        <v>4439.7722993776397</v>
      </c>
      <c r="I31" s="203">
        <f t="shared" si="2"/>
        <v>5050.8973132946949</v>
      </c>
      <c r="J31" s="203">
        <f t="shared" si="2"/>
        <v>5646.1396330011776</v>
      </c>
      <c r="K31" s="203">
        <f t="shared" si="2"/>
        <v>5559.7056090862734</v>
      </c>
      <c r="L31" s="203">
        <f t="shared" si="2"/>
        <v>6139.0154686563883</v>
      </c>
      <c r="M31" s="203">
        <f t="shared" si="2"/>
        <v>6283.6711327511757</v>
      </c>
      <c r="N31" s="203">
        <f t="shared" si="2"/>
        <v>6407.3309943568884</v>
      </c>
      <c r="O31" s="203">
        <f t="shared" si="2"/>
        <v>6927.0155103521374</v>
      </c>
      <c r="P31" s="203">
        <f t="shared" si="2"/>
        <v>7238.5826671484265</v>
      </c>
      <c r="Q31" s="203">
        <f t="shared" si="2"/>
        <v>7344.1551351133294</v>
      </c>
      <c r="R31" s="203">
        <f t="shared" si="2"/>
        <v>7571.6076433525222</v>
      </c>
      <c r="S31" s="203">
        <f t="shared" si="2"/>
        <v>7852.7962139039528</v>
      </c>
      <c r="T31" s="203">
        <f t="shared" si="2"/>
        <v>8113.3005986654653</v>
      </c>
      <c r="U31" s="203">
        <f t="shared" si="2"/>
        <v>8131.2177497660568</v>
      </c>
      <c r="V31" s="203">
        <f t="shared" si="2"/>
        <v>7562.3033596030127</v>
      </c>
      <c r="W31" s="203">
        <f t="shared" si="2"/>
        <v>7546.4029199720535</v>
      </c>
      <c r="X31" s="203">
        <f t="shared" si="2"/>
        <v>8292.4739133198564</v>
      </c>
      <c r="Y31" s="203">
        <f t="shared" si="2"/>
        <v>8453.5064569937604</v>
      </c>
      <c r="Z31" s="203">
        <f t="shared" si="2"/>
        <v>8685.962132312261</v>
      </c>
      <c r="AA31" s="203">
        <f t="shared" si="2"/>
        <v>8489.1798094984752</v>
      </c>
      <c r="AB31" s="203">
        <f t="shared" si="2"/>
        <v>8054.9506528475949</v>
      </c>
      <c r="AC31" s="203">
        <f t="shared" si="2"/>
        <v>8220.445812395923</v>
      </c>
      <c r="AD31" s="203">
        <f t="shared" si="2"/>
        <v>8036.2787588938954</v>
      </c>
      <c r="AE31" s="203">
        <f t="shared" si="2"/>
        <v>8072.3132072064063</v>
      </c>
      <c r="AF31" s="203">
        <f t="shared" si="2"/>
        <v>8789.1981720965487</v>
      </c>
      <c r="AG31" s="203">
        <f t="shared" si="2"/>
        <v>8756.254614012636</v>
      </c>
      <c r="AH31" s="203">
        <f t="shared" si="2"/>
        <v>9004.9603676187071</v>
      </c>
      <c r="AI31" s="203">
        <f t="shared" si="2"/>
        <v>9021.3444060106503</v>
      </c>
      <c r="AJ31" s="203">
        <f t="shared" si="2"/>
        <v>8763.2135533047476</v>
      </c>
      <c r="AK31" s="203">
        <f t="shared" si="2"/>
        <v>8545.8260972666958</v>
      </c>
      <c r="AL31" s="203">
        <f t="shared" si="2"/>
        <v>8798.7049799500128</v>
      </c>
      <c r="AM31" s="203">
        <f t="shared" si="2"/>
        <v>8631.1897613719702</v>
      </c>
      <c r="AN31" s="203">
        <f t="shared" si="2"/>
        <v>8827.8793981795443</v>
      </c>
      <c r="AO31" s="203">
        <f t="shared" si="2"/>
        <v>8658.3598950645774</v>
      </c>
      <c r="AP31" s="203">
        <f t="shared" si="2"/>
        <v>8612.2040104516509</v>
      </c>
      <c r="AQ31" s="203">
        <f t="shared" si="2"/>
        <v>8733.9131625089503</v>
      </c>
      <c r="AR31" s="203">
        <f t="shared" si="2"/>
        <v>8748.4266445965295</v>
      </c>
      <c r="AS31" s="203">
        <f t="shared" si="2"/>
        <v>9323.4464188619968</v>
      </c>
      <c r="AT31" s="203">
        <f t="shared" si="2"/>
        <v>9652.2475972750071</v>
      </c>
      <c r="AU31" s="203">
        <f t="shared" si="2"/>
        <v>10128.85695068727</v>
      </c>
      <c r="AV31" s="203">
        <f t="shared" si="2"/>
        <v>9585.4559300407655</v>
      </c>
      <c r="AW31" s="203">
        <f t="shared" si="2"/>
        <v>9710.0196137187559</v>
      </c>
      <c r="AX31" s="203">
        <f t="shared" si="2"/>
        <v>9419.5437280922579</v>
      </c>
      <c r="AY31" s="203">
        <f t="shared" si="2"/>
        <v>9569.1978612495968</v>
      </c>
      <c r="AZ31" s="203">
        <f t="shared" si="2"/>
        <v>9495.9005474876249</v>
      </c>
      <c r="BA31" s="203">
        <f t="shared" si="2"/>
        <v>9557.6286369967856</v>
      </c>
      <c r="BB31" s="203">
        <f t="shared" si="2"/>
        <v>9708.8733693663544</v>
      </c>
      <c r="BC31" s="203">
        <f t="shared" si="2"/>
        <v>9763.3785615016095</v>
      </c>
      <c r="BD31" s="203">
        <f t="shared" si="2"/>
        <v>9162.0634217063689</v>
      </c>
      <c r="BE31" s="203">
        <f t="shared" si="1"/>
        <v>9745.1789857059357</v>
      </c>
      <c r="BF31" s="203">
        <f t="shared" si="1"/>
        <v>9584.2775707093369</v>
      </c>
      <c r="BG31" s="203">
        <f t="shared" si="1"/>
        <v>9437.7607787823654</v>
      </c>
      <c r="BH31" s="203">
        <f t="shared" si="1"/>
        <v>9487.6442984821588</v>
      </c>
      <c r="BI31" s="203">
        <f t="shared" si="1"/>
        <v>9166.7362376391338</v>
      </c>
      <c r="BJ31" s="203"/>
      <c r="BK31" s="203"/>
    </row>
    <row r="32" spans="1:63" s="199" customFormat="1" ht="15.75" thickBot="1" x14ac:dyDescent="0.3">
      <c r="B32" s="223"/>
      <c r="C32" s="224" t="s">
        <v>451</v>
      </c>
      <c r="D32" s="225"/>
      <c r="E32" s="225"/>
      <c r="F32" s="202" t="s">
        <v>355</v>
      </c>
      <c r="G32" s="226">
        <f>SUM(G26:G31)</f>
        <v>129296.64674788901</v>
      </c>
      <c r="H32" s="226">
        <f t="shared" ref="H32:BD32" si="3">SUM(H26:H31)</f>
        <v>137370.34354989312</v>
      </c>
      <c r="I32" s="226">
        <f t="shared" si="3"/>
        <v>147836.17918528299</v>
      </c>
      <c r="J32" s="226">
        <f t="shared" si="3"/>
        <v>160595.58143217739</v>
      </c>
      <c r="K32" s="226">
        <f t="shared" si="3"/>
        <v>171299.54254625639</v>
      </c>
      <c r="L32" s="226">
        <f t="shared" si="3"/>
        <v>184561.68000010139</v>
      </c>
      <c r="M32" s="226">
        <f t="shared" si="3"/>
        <v>191121.32921445274</v>
      </c>
      <c r="N32" s="226">
        <f t="shared" si="3"/>
        <v>195646.30538429387</v>
      </c>
      <c r="O32" s="226">
        <f t="shared" si="3"/>
        <v>213557.66700781221</v>
      </c>
      <c r="P32" s="226">
        <f t="shared" si="3"/>
        <v>228017.07436076563</v>
      </c>
      <c r="Q32" s="226">
        <f t="shared" si="3"/>
        <v>237135.9413976027</v>
      </c>
      <c r="R32" s="226">
        <f t="shared" si="3"/>
        <v>243423.49622842745</v>
      </c>
      <c r="S32" s="226">
        <f t="shared" si="3"/>
        <v>247914.00988516773</v>
      </c>
      <c r="T32" s="226">
        <f t="shared" si="3"/>
        <v>265221.4592514867</v>
      </c>
      <c r="U32" s="226">
        <f t="shared" si="3"/>
        <v>256536.75492104804</v>
      </c>
      <c r="V32" s="226">
        <f t="shared" si="3"/>
        <v>256474.079656432</v>
      </c>
      <c r="W32" s="226">
        <f t="shared" si="3"/>
        <v>270920.94696000672</v>
      </c>
      <c r="X32" s="226">
        <f t="shared" si="3"/>
        <v>280765.12798959442</v>
      </c>
      <c r="Y32" s="226">
        <f t="shared" si="3"/>
        <v>286800.9562909347</v>
      </c>
      <c r="Z32" s="226">
        <f t="shared" si="3"/>
        <v>299365.67388775584</v>
      </c>
      <c r="AA32" s="226">
        <f t="shared" si="3"/>
        <v>287825.67003156425</v>
      </c>
      <c r="AB32" s="226">
        <f t="shared" si="3"/>
        <v>285079.85536901775</v>
      </c>
      <c r="AC32" s="226">
        <f t="shared" si="3"/>
        <v>285779.10270254523</v>
      </c>
      <c r="AD32" s="226">
        <f t="shared" si="3"/>
        <v>294870.56451351731</v>
      </c>
      <c r="AE32" s="226">
        <f t="shared" si="3"/>
        <v>301833.35481283255</v>
      </c>
      <c r="AF32" s="226">
        <f t="shared" si="3"/>
        <v>320160.3296835426</v>
      </c>
      <c r="AG32" s="226">
        <f t="shared" si="3"/>
        <v>333797.28616865841</v>
      </c>
      <c r="AH32" s="226">
        <f t="shared" si="3"/>
        <v>345647.8090491757</v>
      </c>
      <c r="AI32" s="226">
        <f t="shared" si="3"/>
        <v>364406.5202888897</v>
      </c>
      <c r="AJ32" s="226">
        <f t="shared" si="3"/>
        <v>374030.72356987378</v>
      </c>
      <c r="AK32" s="226">
        <f t="shared" si="3"/>
        <v>387049.1678265006</v>
      </c>
      <c r="AL32" s="226">
        <f t="shared" si="3"/>
        <v>401227.27680680098</v>
      </c>
      <c r="AM32" s="226">
        <f t="shared" si="3"/>
        <v>401673.89737701049</v>
      </c>
      <c r="AN32" s="226">
        <f t="shared" si="3"/>
        <v>406940.87507611298</v>
      </c>
      <c r="AO32" s="226">
        <f t="shared" si="3"/>
        <v>398457.34688728687</v>
      </c>
      <c r="AP32" s="226">
        <f t="shared" si="3"/>
        <v>416483.16154991172</v>
      </c>
      <c r="AQ32" s="226">
        <f t="shared" si="3"/>
        <v>441651.99000061897</v>
      </c>
      <c r="AR32" s="226">
        <f t="shared" si="3"/>
        <v>443968.84874992736</v>
      </c>
      <c r="AS32" s="226">
        <f t="shared" si="3"/>
        <v>451793.91297893529</v>
      </c>
      <c r="AT32" s="226">
        <f t="shared" si="3"/>
        <v>459623.33105377661</v>
      </c>
      <c r="AU32" s="226">
        <f t="shared" si="3"/>
        <v>474177.82258371497</v>
      </c>
      <c r="AV32" s="226">
        <f t="shared" si="3"/>
        <v>479603.66950483155</v>
      </c>
      <c r="AW32" s="226">
        <f t="shared" si="3"/>
        <v>483310.64820848493</v>
      </c>
      <c r="AX32" s="226">
        <f t="shared" si="3"/>
        <v>477739.06911628373</v>
      </c>
      <c r="AY32" s="226">
        <f t="shared" si="3"/>
        <v>496210.14407046587</v>
      </c>
      <c r="AZ32" s="226">
        <f t="shared" si="3"/>
        <v>512671.39200796362</v>
      </c>
      <c r="BA32" s="226">
        <f t="shared" si="3"/>
        <v>511739.51138664444</v>
      </c>
      <c r="BB32" s="226">
        <f t="shared" si="3"/>
        <v>502900.83092826273</v>
      </c>
      <c r="BC32" s="226">
        <f t="shared" si="3"/>
        <v>496741.29584003589</v>
      </c>
      <c r="BD32" s="226">
        <f t="shared" si="3"/>
        <v>465684.75247760868</v>
      </c>
      <c r="BE32" s="226">
        <f>SUM(BE26:BE31)</f>
        <v>479751.28388260287</v>
      </c>
      <c r="BF32" s="226">
        <f>SUM(BF26:BF31)</f>
        <v>475087.55113834032</v>
      </c>
      <c r="BG32" s="226">
        <f>SUM(BG26:BG31)</f>
        <v>471745.34588737518</v>
      </c>
      <c r="BH32" s="226">
        <f>SUM(BH26:BH31)</f>
        <v>475969.52035002172</v>
      </c>
      <c r="BI32" s="226">
        <f>SUM(BI26:BI31)</f>
        <v>454839.97909274651</v>
      </c>
      <c r="BJ32" s="226"/>
      <c r="BK32" s="226"/>
    </row>
    <row r="34" spans="1:63" s="15" customFormat="1" x14ac:dyDescent="0.2">
      <c r="E34" s="197"/>
    </row>
    <row r="35" spans="1:63" x14ac:dyDescent="0.2">
      <c r="D35" s="15" t="s">
        <v>742</v>
      </c>
      <c r="E35" s="15"/>
      <c r="F35" s="564"/>
      <c r="G35" s="15">
        <v>1960</v>
      </c>
      <c r="H35" s="15">
        <v>1961</v>
      </c>
      <c r="I35" s="15">
        <v>1962</v>
      </c>
      <c r="J35" s="15">
        <v>1963</v>
      </c>
      <c r="K35" s="15">
        <v>1964</v>
      </c>
      <c r="L35" s="15">
        <v>1965</v>
      </c>
      <c r="M35" s="15">
        <v>1966</v>
      </c>
      <c r="N35" s="15">
        <v>1967</v>
      </c>
      <c r="O35" s="15">
        <v>1968</v>
      </c>
      <c r="P35" s="15">
        <v>1969</v>
      </c>
      <c r="Q35" s="15">
        <v>1970</v>
      </c>
      <c r="R35" s="15">
        <v>1971</v>
      </c>
      <c r="S35" s="15">
        <v>1972</v>
      </c>
      <c r="T35" s="15">
        <v>1973</v>
      </c>
      <c r="U35" s="15">
        <v>1974</v>
      </c>
      <c r="V35" s="15">
        <v>1975</v>
      </c>
      <c r="W35" s="15">
        <v>1976</v>
      </c>
      <c r="X35" s="15">
        <v>1977</v>
      </c>
      <c r="Y35" s="15">
        <v>1978</v>
      </c>
      <c r="Z35" s="15">
        <v>1979</v>
      </c>
      <c r="AA35" s="15">
        <v>1980</v>
      </c>
      <c r="AB35" s="15">
        <v>1981</v>
      </c>
      <c r="AC35" s="15">
        <v>1982</v>
      </c>
      <c r="AD35" s="15">
        <v>1983</v>
      </c>
      <c r="AE35" s="15">
        <v>1984</v>
      </c>
      <c r="AF35" s="15">
        <v>1985</v>
      </c>
      <c r="AG35" s="15">
        <v>1986</v>
      </c>
      <c r="AH35" s="15">
        <v>1987</v>
      </c>
      <c r="AI35" s="15">
        <v>1988</v>
      </c>
      <c r="AJ35" s="15">
        <v>1989</v>
      </c>
      <c r="AK35" s="15">
        <v>1990</v>
      </c>
      <c r="AL35" s="15">
        <v>1991</v>
      </c>
      <c r="AM35" s="15">
        <v>1992</v>
      </c>
      <c r="AN35" s="15">
        <v>1993</v>
      </c>
      <c r="AO35" s="15">
        <v>1994</v>
      </c>
      <c r="AP35" s="15">
        <v>1995</v>
      </c>
      <c r="AQ35" s="15">
        <v>1996</v>
      </c>
      <c r="AR35" s="15">
        <v>1997</v>
      </c>
      <c r="AS35" s="15">
        <v>1998</v>
      </c>
      <c r="AT35" s="15">
        <v>1999</v>
      </c>
      <c r="AU35" s="15">
        <v>2000</v>
      </c>
      <c r="AV35" s="15">
        <v>2001</v>
      </c>
      <c r="AW35" s="15">
        <v>2002</v>
      </c>
      <c r="AX35" s="15">
        <v>2003</v>
      </c>
      <c r="AY35" s="15">
        <v>2004</v>
      </c>
      <c r="AZ35" s="15">
        <v>2005</v>
      </c>
      <c r="BA35" s="15">
        <v>2006</v>
      </c>
      <c r="BB35" s="15">
        <v>2007</v>
      </c>
      <c r="BC35" s="15">
        <v>2008</v>
      </c>
      <c r="BD35" s="15">
        <v>2009</v>
      </c>
      <c r="BE35" s="15">
        <v>2010</v>
      </c>
      <c r="BF35" s="15">
        <v>2011</v>
      </c>
      <c r="BG35" s="15">
        <v>2012</v>
      </c>
      <c r="BH35" s="15">
        <v>2013</v>
      </c>
      <c r="BI35" s="15">
        <v>2014</v>
      </c>
      <c r="BJ35" s="15"/>
      <c r="BK35" s="15"/>
    </row>
    <row r="36" spans="1:63" ht="15.75" x14ac:dyDescent="0.25">
      <c r="A36" s="16"/>
      <c r="D36" s="16" t="s">
        <v>459</v>
      </c>
      <c r="E36" s="16" t="s">
        <v>743</v>
      </c>
      <c r="F36" s="16" t="s">
        <v>260</v>
      </c>
      <c r="G36" s="139">
        <v>0.7</v>
      </c>
      <c r="H36" s="139">
        <v>0.70333299999999999</v>
      </c>
      <c r="I36" s="139">
        <v>0.70666600000000002</v>
      </c>
      <c r="J36" s="139">
        <v>0.70999900000000005</v>
      </c>
      <c r="K36" s="139">
        <v>0.71333199999999997</v>
      </c>
      <c r="L36" s="139">
        <v>0.716665</v>
      </c>
      <c r="M36" s="139">
        <v>0.71999800000000003</v>
      </c>
      <c r="N36" s="139">
        <v>0.72333099999999995</v>
      </c>
      <c r="O36" s="139">
        <v>0.72666399999999998</v>
      </c>
      <c r="P36" s="139">
        <v>0.72999700000000001</v>
      </c>
      <c r="Q36" s="139">
        <v>0.73333000000000004</v>
      </c>
      <c r="R36" s="139">
        <v>0.73666299999999996</v>
      </c>
      <c r="S36" s="139">
        <v>0.73999599999999999</v>
      </c>
      <c r="T36" s="139">
        <v>0.74332900000000002</v>
      </c>
      <c r="U36" s="139">
        <v>0.74666200000000005</v>
      </c>
      <c r="V36" s="139">
        <v>0.74999499999999997</v>
      </c>
      <c r="W36" s="139">
        <v>0.753328</v>
      </c>
      <c r="X36" s="139">
        <v>0.75666100000000003</v>
      </c>
      <c r="Y36" s="139">
        <v>0.75999400000000095</v>
      </c>
      <c r="Z36" s="139">
        <v>0.76332700000000098</v>
      </c>
      <c r="AA36" s="139">
        <v>0.76666000000000101</v>
      </c>
      <c r="AB36" s="139">
        <v>0.76999300000000104</v>
      </c>
      <c r="AC36" s="139">
        <v>0.77332600000000096</v>
      </c>
      <c r="AD36" s="139">
        <v>0.77665900000000099</v>
      </c>
      <c r="AE36" s="139">
        <v>0.77999200000000102</v>
      </c>
      <c r="AF36" s="139">
        <v>0.78332500000000105</v>
      </c>
      <c r="AG36" s="139">
        <v>0.78665800000000097</v>
      </c>
      <c r="AH36" s="139">
        <v>0.789991000000001</v>
      </c>
      <c r="AI36" s="139">
        <v>0.79332400000000103</v>
      </c>
      <c r="AJ36" s="139">
        <v>0.79665700000000095</v>
      </c>
      <c r="AK36" s="139">
        <v>0.79999000000000098</v>
      </c>
      <c r="AL36" s="139">
        <v>0.80332300000000101</v>
      </c>
      <c r="AM36" s="139">
        <v>0.80665600000000104</v>
      </c>
      <c r="AN36" s="139">
        <v>0.80998900000000096</v>
      </c>
      <c r="AO36" s="139">
        <v>0.81332200000000099</v>
      </c>
      <c r="AP36" s="139">
        <v>0.81665500000000102</v>
      </c>
      <c r="AQ36" s="139">
        <v>0.81998800000000105</v>
      </c>
      <c r="AR36" s="139">
        <v>0.82332100000000097</v>
      </c>
      <c r="AS36" s="139">
        <v>0.826654000000001</v>
      </c>
      <c r="AT36" s="139">
        <v>0.82998700000000103</v>
      </c>
      <c r="AU36" s="139">
        <v>0.83332000000000095</v>
      </c>
      <c r="AV36" s="139">
        <v>0.83665300000000098</v>
      </c>
      <c r="AW36" s="139">
        <v>0.83998600000000101</v>
      </c>
      <c r="AX36" s="139">
        <v>0.84331900000000104</v>
      </c>
      <c r="AY36" s="139">
        <v>0.84665200000000096</v>
      </c>
      <c r="AZ36" s="139">
        <v>0.84998500000000099</v>
      </c>
      <c r="BA36" s="139">
        <v>0.85331800000000102</v>
      </c>
      <c r="BB36" s="139">
        <v>0.85665100000000105</v>
      </c>
      <c r="BC36" s="139">
        <v>0.85998400000000097</v>
      </c>
      <c r="BD36" s="139">
        <v>0.863317000000001</v>
      </c>
      <c r="BE36" s="139">
        <v>0.86665000000000203</v>
      </c>
      <c r="BF36" s="139">
        <v>0.86998300000000295</v>
      </c>
      <c r="BG36" s="139">
        <v>0.87331600000000398</v>
      </c>
      <c r="BH36" s="139">
        <v>0.87664900000000501</v>
      </c>
      <c r="BI36" s="139">
        <v>0.87998200000000604</v>
      </c>
      <c r="BJ36" s="139"/>
      <c r="BK36" s="139"/>
    </row>
    <row r="37" spans="1:63" ht="15.75" x14ac:dyDescent="0.25">
      <c r="A37" s="16"/>
      <c r="D37" s="16" t="s">
        <v>464</v>
      </c>
      <c r="E37" s="16" t="s">
        <v>744</v>
      </c>
      <c r="F37" s="16" t="s">
        <v>260</v>
      </c>
      <c r="G37" s="139">
        <v>0.8</v>
      </c>
      <c r="H37" s="139">
        <v>0.80200000000000005</v>
      </c>
      <c r="I37" s="139">
        <v>0.80400000000000005</v>
      </c>
      <c r="J37" s="139">
        <v>0.80600000000000005</v>
      </c>
      <c r="K37" s="139">
        <v>0.80800000000000005</v>
      </c>
      <c r="L37" s="139">
        <v>0.81</v>
      </c>
      <c r="M37" s="139">
        <v>0.81200000000000006</v>
      </c>
      <c r="N37" s="139">
        <v>0.81399999999999995</v>
      </c>
      <c r="O37" s="139">
        <v>0.81599999999999995</v>
      </c>
      <c r="P37" s="139">
        <v>0.81799999999999995</v>
      </c>
      <c r="Q37" s="139">
        <v>0.82</v>
      </c>
      <c r="R37" s="139">
        <v>0.82199999999999995</v>
      </c>
      <c r="S37" s="139">
        <v>0.82399999999999995</v>
      </c>
      <c r="T37" s="139">
        <v>0.82599999999999996</v>
      </c>
      <c r="U37" s="139">
        <v>0.82799999999999996</v>
      </c>
      <c r="V37" s="139">
        <v>0.83</v>
      </c>
      <c r="W37" s="139">
        <v>0.83199999999999996</v>
      </c>
      <c r="X37" s="139">
        <v>0.83399999999999996</v>
      </c>
      <c r="Y37" s="139">
        <v>0.83599999999999997</v>
      </c>
      <c r="Z37" s="139">
        <v>0.83799999999999997</v>
      </c>
      <c r="AA37" s="139">
        <v>0.84</v>
      </c>
      <c r="AB37" s="139">
        <v>0.84199999999999997</v>
      </c>
      <c r="AC37" s="139">
        <v>0.84399999999999997</v>
      </c>
      <c r="AD37" s="139">
        <v>0.84599999999999997</v>
      </c>
      <c r="AE37" s="139">
        <v>0.84799999999999998</v>
      </c>
      <c r="AF37" s="139">
        <v>0.85</v>
      </c>
      <c r="AG37" s="139">
        <v>0.85199999999999998</v>
      </c>
      <c r="AH37" s="139">
        <v>0.85399999999999998</v>
      </c>
      <c r="AI37" s="139">
        <v>0.85599999999999998</v>
      </c>
      <c r="AJ37" s="139">
        <v>0.85799999999999998</v>
      </c>
      <c r="AK37" s="139">
        <v>0.86</v>
      </c>
      <c r="AL37" s="139">
        <v>0.86199999999999999</v>
      </c>
      <c r="AM37" s="139">
        <v>0.86399999999999999</v>
      </c>
      <c r="AN37" s="139">
        <v>0.86599999999999999</v>
      </c>
      <c r="AO37" s="139">
        <v>0.86799999999999999</v>
      </c>
      <c r="AP37" s="139">
        <v>0.87</v>
      </c>
      <c r="AQ37" s="139">
        <v>0.872</v>
      </c>
      <c r="AR37" s="139">
        <v>0.874</v>
      </c>
      <c r="AS37" s="139">
        <v>0.876</v>
      </c>
      <c r="AT37" s="139">
        <v>0.878</v>
      </c>
      <c r="AU37" s="139">
        <v>0.88</v>
      </c>
      <c r="AV37" s="139">
        <v>0.88200000000000001</v>
      </c>
      <c r="AW37" s="139">
        <v>0.88400000000000001</v>
      </c>
      <c r="AX37" s="139">
        <v>0.88600000000000001</v>
      </c>
      <c r="AY37" s="139">
        <v>0.88800000000000001</v>
      </c>
      <c r="AZ37" s="139">
        <v>0.89</v>
      </c>
      <c r="BA37" s="139">
        <v>0.89200000000000002</v>
      </c>
      <c r="BB37" s="139">
        <v>0.89400000000000002</v>
      </c>
      <c r="BC37" s="139">
        <v>0.89600000000000002</v>
      </c>
      <c r="BD37" s="139">
        <v>0.89800000000000002</v>
      </c>
      <c r="BE37" s="139">
        <v>0.9</v>
      </c>
      <c r="BF37" s="139">
        <v>0.90200000000000002</v>
      </c>
      <c r="BG37" s="139">
        <v>0.90400000000000003</v>
      </c>
      <c r="BH37" s="139">
        <v>0.90600000000000003</v>
      </c>
      <c r="BI37" s="139">
        <v>0.90800000000000003</v>
      </c>
      <c r="BJ37" s="139"/>
      <c r="BK37" s="139"/>
    </row>
    <row r="38" spans="1:63" ht="15.75" x14ac:dyDescent="0.25">
      <c r="A38" s="16"/>
      <c r="D38" s="16" t="s">
        <v>467</v>
      </c>
      <c r="E38" s="16" t="s">
        <v>744</v>
      </c>
      <c r="F38" s="16" t="s">
        <v>260</v>
      </c>
      <c r="G38" s="139">
        <v>0.8</v>
      </c>
      <c r="H38" s="139">
        <v>0.80200000000000005</v>
      </c>
      <c r="I38" s="139">
        <v>0.80400000000000005</v>
      </c>
      <c r="J38" s="139">
        <v>0.80600000000000005</v>
      </c>
      <c r="K38" s="139">
        <v>0.80800000000000005</v>
      </c>
      <c r="L38" s="139">
        <v>0.81</v>
      </c>
      <c r="M38" s="139">
        <v>0.81200000000000006</v>
      </c>
      <c r="N38" s="139">
        <v>0.81399999999999995</v>
      </c>
      <c r="O38" s="139">
        <v>0.81599999999999995</v>
      </c>
      <c r="P38" s="139">
        <v>0.81799999999999995</v>
      </c>
      <c r="Q38" s="139">
        <v>0.82</v>
      </c>
      <c r="R38" s="139">
        <v>0.82199999999999995</v>
      </c>
      <c r="S38" s="139">
        <v>0.82399999999999995</v>
      </c>
      <c r="T38" s="139">
        <v>0.82599999999999996</v>
      </c>
      <c r="U38" s="139">
        <v>0.82799999999999996</v>
      </c>
      <c r="V38" s="139">
        <v>0.83</v>
      </c>
      <c r="W38" s="139">
        <v>0.83199999999999996</v>
      </c>
      <c r="X38" s="139">
        <v>0.83399999999999996</v>
      </c>
      <c r="Y38" s="139">
        <v>0.83599999999999997</v>
      </c>
      <c r="Z38" s="139">
        <v>0.83799999999999997</v>
      </c>
      <c r="AA38" s="139">
        <v>0.84</v>
      </c>
      <c r="AB38" s="139">
        <v>0.84199999999999997</v>
      </c>
      <c r="AC38" s="139">
        <v>0.84399999999999997</v>
      </c>
      <c r="AD38" s="139">
        <v>0.84599999999999997</v>
      </c>
      <c r="AE38" s="139">
        <v>0.84799999999999998</v>
      </c>
      <c r="AF38" s="139">
        <v>0.85</v>
      </c>
      <c r="AG38" s="139">
        <v>0.85199999999999998</v>
      </c>
      <c r="AH38" s="139">
        <v>0.85399999999999998</v>
      </c>
      <c r="AI38" s="139">
        <v>0.85599999999999998</v>
      </c>
      <c r="AJ38" s="139">
        <v>0.85799999999999998</v>
      </c>
      <c r="AK38" s="139">
        <v>0.86</v>
      </c>
      <c r="AL38" s="139">
        <v>0.86199999999999999</v>
      </c>
      <c r="AM38" s="139">
        <v>0.86399999999999999</v>
      </c>
      <c r="AN38" s="139">
        <v>0.86599999999999999</v>
      </c>
      <c r="AO38" s="139">
        <v>0.86799999999999999</v>
      </c>
      <c r="AP38" s="139">
        <v>0.87</v>
      </c>
      <c r="AQ38" s="139">
        <v>0.872</v>
      </c>
      <c r="AR38" s="139">
        <v>0.874</v>
      </c>
      <c r="AS38" s="139">
        <v>0.876</v>
      </c>
      <c r="AT38" s="139">
        <v>0.878</v>
      </c>
      <c r="AU38" s="139">
        <v>0.88</v>
      </c>
      <c r="AV38" s="139">
        <v>0.88200000000000001</v>
      </c>
      <c r="AW38" s="139">
        <v>0.88400000000000001</v>
      </c>
      <c r="AX38" s="139">
        <v>0.88600000000000001</v>
      </c>
      <c r="AY38" s="139">
        <v>0.88800000000000001</v>
      </c>
      <c r="AZ38" s="139">
        <v>0.89</v>
      </c>
      <c r="BA38" s="139">
        <v>0.89200000000000002</v>
      </c>
      <c r="BB38" s="139">
        <v>0.89400000000000002</v>
      </c>
      <c r="BC38" s="139">
        <v>0.89600000000000002</v>
      </c>
      <c r="BD38" s="139">
        <v>0.89800000000000002</v>
      </c>
      <c r="BE38" s="139">
        <v>0.9</v>
      </c>
      <c r="BF38" s="139">
        <v>0.90200000000000002</v>
      </c>
      <c r="BG38" s="139">
        <v>0.90400000000000003</v>
      </c>
      <c r="BH38" s="139">
        <v>0.90600000000000003</v>
      </c>
      <c r="BI38" s="139">
        <v>0.90800000000000003</v>
      </c>
      <c r="BJ38" s="139"/>
      <c r="BK38" s="139"/>
    </row>
    <row r="39" spans="1:63" ht="15.75" x14ac:dyDescent="0.25">
      <c r="A39" s="16"/>
      <c r="D39" s="16" t="s">
        <v>470</v>
      </c>
      <c r="E39" s="16" t="s">
        <v>744</v>
      </c>
      <c r="F39" s="16" t="s">
        <v>260</v>
      </c>
      <c r="G39" s="139">
        <v>0.8</v>
      </c>
      <c r="H39" s="139">
        <v>0.80200000000000005</v>
      </c>
      <c r="I39" s="139">
        <v>0.80400000000000005</v>
      </c>
      <c r="J39" s="139">
        <v>0.80600000000000005</v>
      </c>
      <c r="K39" s="139">
        <v>0.80800000000000005</v>
      </c>
      <c r="L39" s="139">
        <v>0.81</v>
      </c>
      <c r="M39" s="139">
        <v>0.81200000000000006</v>
      </c>
      <c r="N39" s="139">
        <v>0.81399999999999995</v>
      </c>
      <c r="O39" s="139">
        <v>0.81599999999999995</v>
      </c>
      <c r="P39" s="139">
        <v>0.81799999999999995</v>
      </c>
      <c r="Q39" s="139">
        <v>0.82</v>
      </c>
      <c r="R39" s="139">
        <v>0.82199999999999995</v>
      </c>
      <c r="S39" s="139">
        <v>0.82399999999999995</v>
      </c>
      <c r="T39" s="139">
        <v>0.82599999999999996</v>
      </c>
      <c r="U39" s="139">
        <v>0.82799999999999996</v>
      </c>
      <c r="V39" s="139">
        <v>0.83</v>
      </c>
      <c r="W39" s="139">
        <v>0.83199999999999996</v>
      </c>
      <c r="X39" s="139">
        <v>0.83399999999999996</v>
      </c>
      <c r="Y39" s="139">
        <v>0.83599999999999997</v>
      </c>
      <c r="Z39" s="139">
        <v>0.83799999999999997</v>
      </c>
      <c r="AA39" s="139">
        <v>0.84</v>
      </c>
      <c r="AB39" s="139">
        <v>0.84199999999999997</v>
      </c>
      <c r="AC39" s="139">
        <v>0.84399999999999997</v>
      </c>
      <c r="AD39" s="139">
        <v>0.84599999999999997</v>
      </c>
      <c r="AE39" s="139">
        <v>0.84799999999999998</v>
      </c>
      <c r="AF39" s="139">
        <v>0.85</v>
      </c>
      <c r="AG39" s="139">
        <v>0.85199999999999998</v>
      </c>
      <c r="AH39" s="139">
        <v>0.85399999999999998</v>
      </c>
      <c r="AI39" s="139">
        <v>0.85599999999999998</v>
      </c>
      <c r="AJ39" s="139">
        <v>0.85799999999999998</v>
      </c>
      <c r="AK39" s="139">
        <v>0.86</v>
      </c>
      <c r="AL39" s="139">
        <v>0.86199999999999999</v>
      </c>
      <c r="AM39" s="139">
        <v>0.86399999999999999</v>
      </c>
      <c r="AN39" s="139">
        <v>0.86599999999999999</v>
      </c>
      <c r="AO39" s="139">
        <v>0.86799999999999999</v>
      </c>
      <c r="AP39" s="139">
        <v>0.87</v>
      </c>
      <c r="AQ39" s="139">
        <v>0.872</v>
      </c>
      <c r="AR39" s="139">
        <v>0.874</v>
      </c>
      <c r="AS39" s="139">
        <v>0.876</v>
      </c>
      <c r="AT39" s="139">
        <v>0.878</v>
      </c>
      <c r="AU39" s="139">
        <v>0.88</v>
      </c>
      <c r="AV39" s="139">
        <v>0.88200000000000001</v>
      </c>
      <c r="AW39" s="139">
        <v>0.88400000000000001</v>
      </c>
      <c r="AX39" s="139">
        <v>0.88600000000000001</v>
      </c>
      <c r="AY39" s="139">
        <v>0.88800000000000001</v>
      </c>
      <c r="AZ39" s="139">
        <v>0.89</v>
      </c>
      <c r="BA39" s="139">
        <v>0.89200000000000002</v>
      </c>
      <c r="BB39" s="139">
        <v>0.89400000000000002</v>
      </c>
      <c r="BC39" s="139">
        <v>0.89600000000000002</v>
      </c>
      <c r="BD39" s="139">
        <v>0.89800000000000002</v>
      </c>
      <c r="BE39" s="139">
        <v>0.9</v>
      </c>
      <c r="BF39" s="139">
        <v>0.90200000000000002</v>
      </c>
      <c r="BG39" s="139">
        <v>0.90400000000000003</v>
      </c>
      <c r="BH39" s="139">
        <v>0.90600000000000003</v>
      </c>
      <c r="BI39" s="139">
        <v>0.90800000000000003</v>
      </c>
      <c r="BJ39" s="139"/>
      <c r="BK39" s="139"/>
    </row>
    <row r="40" spans="1:63" ht="15.75" x14ac:dyDescent="0.25">
      <c r="A40" s="16"/>
      <c r="D40" s="16" t="s">
        <v>472</v>
      </c>
      <c r="E40" s="16" t="s">
        <v>744</v>
      </c>
      <c r="F40" s="16" t="s">
        <v>260</v>
      </c>
      <c r="G40" s="139">
        <v>0.8</v>
      </c>
      <c r="H40" s="139">
        <v>0.80200000000000005</v>
      </c>
      <c r="I40" s="139">
        <v>0.80400000000000005</v>
      </c>
      <c r="J40" s="139">
        <v>0.80600000000000005</v>
      </c>
      <c r="K40" s="139">
        <v>0.80800000000000005</v>
      </c>
      <c r="L40" s="139">
        <v>0.81</v>
      </c>
      <c r="M40" s="139">
        <v>0.81200000000000006</v>
      </c>
      <c r="N40" s="139">
        <v>0.81399999999999995</v>
      </c>
      <c r="O40" s="139">
        <v>0.81599999999999995</v>
      </c>
      <c r="P40" s="139">
        <v>0.81799999999999995</v>
      </c>
      <c r="Q40" s="139">
        <v>0.82</v>
      </c>
      <c r="R40" s="139">
        <v>0.82199999999999995</v>
      </c>
      <c r="S40" s="139">
        <v>0.82399999999999995</v>
      </c>
      <c r="T40" s="139">
        <v>0.82599999999999996</v>
      </c>
      <c r="U40" s="139">
        <v>0.82799999999999996</v>
      </c>
      <c r="V40" s="139">
        <v>0.83</v>
      </c>
      <c r="W40" s="139">
        <v>0.83199999999999996</v>
      </c>
      <c r="X40" s="139">
        <v>0.83399999999999996</v>
      </c>
      <c r="Y40" s="139">
        <v>0.83599999999999997</v>
      </c>
      <c r="Z40" s="139">
        <v>0.83799999999999997</v>
      </c>
      <c r="AA40" s="139">
        <v>0.84</v>
      </c>
      <c r="AB40" s="139">
        <v>0.84199999999999997</v>
      </c>
      <c r="AC40" s="139">
        <v>0.84399999999999997</v>
      </c>
      <c r="AD40" s="139">
        <v>0.84599999999999997</v>
      </c>
      <c r="AE40" s="139">
        <v>0.84799999999999998</v>
      </c>
      <c r="AF40" s="139">
        <v>0.85</v>
      </c>
      <c r="AG40" s="139">
        <v>0.85199999999999998</v>
      </c>
      <c r="AH40" s="139">
        <v>0.85399999999999998</v>
      </c>
      <c r="AI40" s="139">
        <v>0.85599999999999998</v>
      </c>
      <c r="AJ40" s="139">
        <v>0.85799999999999998</v>
      </c>
      <c r="AK40" s="139">
        <v>0.86</v>
      </c>
      <c r="AL40" s="139">
        <v>0.86199999999999999</v>
      </c>
      <c r="AM40" s="139">
        <v>0.86399999999999999</v>
      </c>
      <c r="AN40" s="139">
        <v>0.86599999999999999</v>
      </c>
      <c r="AO40" s="139">
        <v>0.86799999999999999</v>
      </c>
      <c r="AP40" s="139">
        <v>0.87</v>
      </c>
      <c r="AQ40" s="139">
        <v>0.872</v>
      </c>
      <c r="AR40" s="139">
        <v>0.874</v>
      </c>
      <c r="AS40" s="139">
        <v>0.876</v>
      </c>
      <c r="AT40" s="139">
        <v>0.878</v>
      </c>
      <c r="AU40" s="139">
        <v>0.88</v>
      </c>
      <c r="AV40" s="139">
        <v>0.88200000000000001</v>
      </c>
      <c r="AW40" s="139">
        <v>0.88400000000000001</v>
      </c>
      <c r="AX40" s="139">
        <v>0.88600000000000001</v>
      </c>
      <c r="AY40" s="139">
        <v>0.88800000000000001</v>
      </c>
      <c r="AZ40" s="139">
        <v>0.89</v>
      </c>
      <c r="BA40" s="139">
        <v>0.89200000000000002</v>
      </c>
      <c r="BB40" s="139">
        <v>0.89400000000000002</v>
      </c>
      <c r="BC40" s="139">
        <v>0.89600000000000002</v>
      </c>
      <c r="BD40" s="139">
        <v>0.89800000000000002</v>
      </c>
      <c r="BE40" s="139">
        <v>0.9</v>
      </c>
      <c r="BF40" s="139">
        <v>0.90200000000000002</v>
      </c>
      <c r="BG40" s="139">
        <v>0.90400000000000003</v>
      </c>
      <c r="BH40" s="139">
        <v>0.90600000000000003</v>
      </c>
      <c r="BI40" s="139">
        <v>0.90800000000000003</v>
      </c>
      <c r="BJ40" s="139"/>
      <c r="BK40" s="139"/>
    </row>
    <row r="41" spans="1:63" ht="15.75" x14ac:dyDescent="0.25">
      <c r="D41" s="16" t="s">
        <v>477</v>
      </c>
      <c r="E41" s="16" t="s">
        <v>745</v>
      </c>
      <c r="F41" s="16" t="s">
        <v>260</v>
      </c>
      <c r="G41" s="139">
        <v>1</v>
      </c>
      <c r="H41" s="139">
        <v>1</v>
      </c>
      <c r="I41" s="139">
        <v>1</v>
      </c>
      <c r="J41" s="139">
        <v>1</v>
      </c>
      <c r="K41" s="139">
        <v>1</v>
      </c>
      <c r="L41" s="139">
        <v>1</v>
      </c>
      <c r="M41" s="139">
        <v>1</v>
      </c>
      <c r="N41" s="139">
        <v>1</v>
      </c>
      <c r="O41" s="139">
        <v>1</v>
      </c>
      <c r="P41" s="139">
        <v>1</v>
      </c>
      <c r="Q41" s="139">
        <v>1</v>
      </c>
      <c r="R41" s="139">
        <v>1</v>
      </c>
      <c r="S41" s="139">
        <v>1</v>
      </c>
      <c r="T41" s="139">
        <v>1</v>
      </c>
      <c r="U41" s="139">
        <v>1</v>
      </c>
      <c r="V41" s="139">
        <v>1</v>
      </c>
      <c r="W41" s="139">
        <v>1</v>
      </c>
      <c r="X41" s="139">
        <v>1</v>
      </c>
      <c r="Y41" s="139">
        <v>1</v>
      </c>
      <c r="Z41" s="139">
        <v>1</v>
      </c>
      <c r="AA41" s="139">
        <v>1</v>
      </c>
      <c r="AB41" s="139">
        <v>1</v>
      </c>
      <c r="AC41" s="139">
        <v>1</v>
      </c>
      <c r="AD41" s="139">
        <v>1</v>
      </c>
      <c r="AE41" s="139">
        <v>1</v>
      </c>
      <c r="AF41" s="139">
        <v>1</v>
      </c>
      <c r="AG41" s="139">
        <v>1</v>
      </c>
      <c r="AH41" s="139">
        <v>1</v>
      </c>
      <c r="AI41" s="139">
        <v>1</v>
      </c>
      <c r="AJ41" s="139">
        <v>1</v>
      </c>
      <c r="AK41" s="139">
        <v>1</v>
      </c>
      <c r="AL41" s="139">
        <v>1</v>
      </c>
      <c r="AM41" s="139">
        <v>1</v>
      </c>
      <c r="AN41" s="139">
        <v>1</v>
      </c>
      <c r="AO41" s="139">
        <v>1</v>
      </c>
      <c r="AP41" s="139">
        <v>1</v>
      </c>
      <c r="AQ41" s="139">
        <v>1</v>
      </c>
      <c r="AR41" s="139">
        <v>1</v>
      </c>
      <c r="AS41" s="139">
        <v>1</v>
      </c>
      <c r="AT41" s="139">
        <v>1</v>
      </c>
      <c r="AU41" s="139">
        <v>1</v>
      </c>
      <c r="AV41" s="139">
        <v>1</v>
      </c>
      <c r="AW41" s="139">
        <v>1</v>
      </c>
      <c r="AX41" s="139">
        <v>1</v>
      </c>
      <c r="AY41" s="139">
        <v>1</v>
      </c>
      <c r="AZ41" s="139">
        <v>1</v>
      </c>
      <c r="BA41" s="139">
        <v>1</v>
      </c>
      <c r="BB41" s="139">
        <v>1</v>
      </c>
      <c r="BC41" s="139">
        <v>1</v>
      </c>
      <c r="BD41" s="139">
        <v>1</v>
      </c>
      <c r="BE41" s="139">
        <v>1</v>
      </c>
      <c r="BF41" s="139">
        <v>1</v>
      </c>
      <c r="BG41" s="139">
        <v>1</v>
      </c>
      <c r="BH41" s="139">
        <v>1</v>
      </c>
      <c r="BI41" s="139">
        <v>1</v>
      </c>
      <c r="BJ41" s="139"/>
      <c r="BK41" s="139"/>
    </row>
    <row r="42" spans="1:63" ht="15.75" x14ac:dyDescent="0.25">
      <c r="D42" s="16" t="s">
        <v>480</v>
      </c>
      <c r="E42" s="16" t="s">
        <v>745</v>
      </c>
      <c r="F42" s="16" t="s">
        <v>260</v>
      </c>
      <c r="G42" s="139">
        <v>1</v>
      </c>
      <c r="H42" s="139">
        <v>1</v>
      </c>
      <c r="I42" s="139">
        <v>1</v>
      </c>
      <c r="J42" s="139">
        <v>1</v>
      </c>
      <c r="K42" s="139">
        <v>1</v>
      </c>
      <c r="L42" s="139">
        <v>1</v>
      </c>
      <c r="M42" s="139">
        <v>1</v>
      </c>
      <c r="N42" s="139">
        <v>1</v>
      </c>
      <c r="O42" s="139">
        <v>1</v>
      </c>
      <c r="P42" s="139">
        <v>1</v>
      </c>
      <c r="Q42" s="139">
        <v>1</v>
      </c>
      <c r="R42" s="139">
        <v>1</v>
      </c>
      <c r="S42" s="139">
        <v>1</v>
      </c>
      <c r="T42" s="139">
        <v>1</v>
      </c>
      <c r="U42" s="139">
        <v>1</v>
      </c>
      <c r="V42" s="139">
        <v>1</v>
      </c>
      <c r="W42" s="139">
        <v>1</v>
      </c>
      <c r="X42" s="139">
        <v>1</v>
      </c>
      <c r="Y42" s="139">
        <v>1</v>
      </c>
      <c r="Z42" s="139">
        <v>1</v>
      </c>
      <c r="AA42" s="139">
        <v>1</v>
      </c>
      <c r="AB42" s="139">
        <v>1</v>
      </c>
      <c r="AC42" s="139">
        <v>1</v>
      </c>
      <c r="AD42" s="139">
        <v>1</v>
      </c>
      <c r="AE42" s="139">
        <v>1</v>
      </c>
      <c r="AF42" s="139">
        <v>1</v>
      </c>
      <c r="AG42" s="139">
        <v>1</v>
      </c>
      <c r="AH42" s="139">
        <v>1</v>
      </c>
      <c r="AI42" s="139">
        <v>1</v>
      </c>
      <c r="AJ42" s="139">
        <v>1</v>
      </c>
      <c r="AK42" s="139">
        <v>1</v>
      </c>
      <c r="AL42" s="139">
        <v>1</v>
      </c>
      <c r="AM42" s="139">
        <v>1</v>
      </c>
      <c r="AN42" s="139">
        <v>1</v>
      </c>
      <c r="AO42" s="139">
        <v>1</v>
      </c>
      <c r="AP42" s="139">
        <v>1</v>
      </c>
      <c r="AQ42" s="139">
        <v>1</v>
      </c>
      <c r="AR42" s="139">
        <v>1</v>
      </c>
      <c r="AS42" s="139">
        <v>1</v>
      </c>
      <c r="AT42" s="139">
        <v>1</v>
      </c>
      <c r="AU42" s="139">
        <v>1</v>
      </c>
      <c r="AV42" s="139">
        <v>1</v>
      </c>
      <c r="AW42" s="139">
        <v>1</v>
      </c>
      <c r="AX42" s="139">
        <v>1</v>
      </c>
      <c r="AY42" s="139">
        <v>1</v>
      </c>
      <c r="AZ42" s="139">
        <v>1</v>
      </c>
      <c r="BA42" s="139">
        <v>1</v>
      </c>
      <c r="BB42" s="139">
        <v>1</v>
      </c>
      <c r="BC42" s="139">
        <v>1</v>
      </c>
      <c r="BD42" s="139">
        <v>1</v>
      </c>
      <c r="BE42" s="139">
        <v>1</v>
      </c>
      <c r="BF42" s="139">
        <v>1</v>
      </c>
      <c r="BG42" s="139">
        <v>1</v>
      </c>
      <c r="BH42" s="139">
        <v>1</v>
      </c>
      <c r="BI42" s="139">
        <v>1</v>
      </c>
      <c r="BJ42" s="139"/>
      <c r="BK42" s="139"/>
    </row>
    <row r="43" spans="1:63" ht="15.75" x14ac:dyDescent="0.25">
      <c r="D43" s="16" t="s">
        <v>485</v>
      </c>
      <c r="E43" s="16" t="s">
        <v>745</v>
      </c>
      <c r="F43" s="16" t="s">
        <v>260</v>
      </c>
      <c r="G43" s="139">
        <v>1</v>
      </c>
      <c r="H43" s="139">
        <v>1</v>
      </c>
      <c r="I43" s="139">
        <v>1</v>
      </c>
      <c r="J43" s="139">
        <v>1</v>
      </c>
      <c r="K43" s="139">
        <v>1</v>
      </c>
      <c r="L43" s="139">
        <v>1</v>
      </c>
      <c r="M43" s="139">
        <v>1</v>
      </c>
      <c r="N43" s="139">
        <v>1</v>
      </c>
      <c r="O43" s="139">
        <v>1</v>
      </c>
      <c r="P43" s="139">
        <v>1</v>
      </c>
      <c r="Q43" s="139">
        <v>1</v>
      </c>
      <c r="R43" s="139">
        <v>1</v>
      </c>
      <c r="S43" s="139">
        <v>1</v>
      </c>
      <c r="T43" s="139">
        <v>1</v>
      </c>
      <c r="U43" s="139">
        <v>1</v>
      </c>
      <c r="V43" s="139">
        <v>1</v>
      </c>
      <c r="W43" s="139">
        <v>1</v>
      </c>
      <c r="X43" s="139">
        <v>1</v>
      </c>
      <c r="Y43" s="139">
        <v>1</v>
      </c>
      <c r="Z43" s="139">
        <v>1</v>
      </c>
      <c r="AA43" s="139">
        <v>1</v>
      </c>
      <c r="AB43" s="139">
        <v>1</v>
      </c>
      <c r="AC43" s="139">
        <v>1</v>
      </c>
      <c r="AD43" s="139">
        <v>1</v>
      </c>
      <c r="AE43" s="139">
        <v>1</v>
      </c>
      <c r="AF43" s="139">
        <v>1</v>
      </c>
      <c r="AG43" s="139">
        <v>1</v>
      </c>
      <c r="AH43" s="139">
        <v>1</v>
      </c>
      <c r="AI43" s="139">
        <v>1</v>
      </c>
      <c r="AJ43" s="139">
        <v>1</v>
      </c>
      <c r="AK43" s="139">
        <v>1</v>
      </c>
      <c r="AL43" s="139">
        <v>1</v>
      </c>
      <c r="AM43" s="139">
        <v>1</v>
      </c>
      <c r="AN43" s="139">
        <v>1</v>
      </c>
      <c r="AO43" s="139">
        <v>1</v>
      </c>
      <c r="AP43" s="139">
        <v>1</v>
      </c>
      <c r="AQ43" s="139">
        <v>1</v>
      </c>
      <c r="AR43" s="139">
        <v>1</v>
      </c>
      <c r="AS43" s="139">
        <v>1</v>
      </c>
      <c r="AT43" s="139">
        <v>1</v>
      </c>
      <c r="AU43" s="139">
        <v>1</v>
      </c>
      <c r="AV43" s="139">
        <v>1</v>
      </c>
      <c r="AW43" s="139">
        <v>1</v>
      </c>
      <c r="AX43" s="139">
        <v>1</v>
      </c>
      <c r="AY43" s="139">
        <v>1</v>
      </c>
      <c r="AZ43" s="139">
        <v>1</v>
      </c>
      <c r="BA43" s="139">
        <v>1</v>
      </c>
      <c r="BB43" s="139">
        <v>1</v>
      </c>
      <c r="BC43" s="139">
        <v>1</v>
      </c>
      <c r="BD43" s="139">
        <v>1</v>
      </c>
      <c r="BE43" s="139">
        <v>1</v>
      </c>
      <c r="BF43" s="139">
        <v>1</v>
      </c>
      <c r="BG43" s="139">
        <v>1</v>
      </c>
      <c r="BH43" s="139">
        <v>1</v>
      </c>
      <c r="BI43" s="139">
        <v>1</v>
      </c>
      <c r="BJ43" s="139"/>
      <c r="BK43" s="139"/>
    </row>
    <row r="44" spans="1:63" s="15" customFormat="1" x14ac:dyDescent="0.2">
      <c r="D44" s="15" t="s">
        <v>255</v>
      </c>
      <c r="G44" s="565"/>
      <c r="H44" s="565"/>
      <c r="I44" s="565"/>
      <c r="J44" s="565"/>
      <c r="K44" s="565"/>
      <c r="L44" s="565"/>
      <c r="M44" s="565"/>
      <c r="N44" s="565"/>
      <c r="O44" s="565"/>
      <c r="P44" s="565"/>
      <c r="Q44" s="565"/>
      <c r="R44" s="565"/>
      <c r="S44" s="565"/>
      <c r="T44" s="565"/>
      <c r="U44" s="565"/>
      <c r="V44" s="565"/>
      <c r="W44" s="565"/>
      <c r="X44" s="565"/>
      <c r="Y44" s="565"/>
      <c r="Z44" s="565"/>
      <c r="AA44" s="565"/>
      <c r="AB44" s="565"/>
      <c r="AC44" s="565"/>
      <c r="AD44" s="565"/>
      <c r="AE44" s="565"/>
      <c r="AF44" s="565"/>
      <c r="AG44" s="565"/>
      <c r="AH44" s="565"/>
      <c r="AI44" s="565"/>
      <c r="AJ44" s="565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565"/>
      <c r="AV44" s="565"/>
      <c r="AW44" s="565"/>
      <c r="AX44" s="565"/>
      <c r="AY44" s="565"/>
      <c r="AZ44" s="565"/>
      <c r="BA44" s="565"/>
      <c r="BB44" s="565"/>
      <c r="BC44" s="565"/>
      <c r="BE44" s="565"/>
      <c r="BG44" s="565"/>
      <c r="BI44" s="565"/>
    </row>
    <row r="45" spans="1:63" x14ac:dyDescent="0.2">
      <c r="D45" s="16"/>
      <c r="F45" s="16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E45" s="123"/>
      <c r="BG45" s="123"/>
      <c r="BI45" s="123"/>
    </row>
    <row r="46" spans="1:63" x14ac:dyDescent="0.2">
      <c r="D46" s="15" t="s">
        <v>746</v>
      </c>
      <c r="E46" s="15"/>
      <c r="F46" s="564"/>
      <c r="G46" s="15">
        <v>1960</v>
      </c>
      <c r="H46" s="15">
        <v>1961</v>
      </c>
      <c r="I46" s="15">
        <v>1962</v>
      </c>
      <c r="J46" s="15">
        <v>1963</v>
      </c>
      <c r="K46" s="15">
        <v>1964</v>
      </c>
      <c r="L46" s="15">
        <v>1965</v>
      </c>
      <c r="M46" s="15">
        <v>1966</v>
      </c>
      <c r="N46" s="15">
        <v>1967</v>
      </c>
      <c r="O46" s="15">
        <v>1968</v>
      </c>
      <c r="P46" s="15">
        <v>1969</v>
      </c>
      <c r="Q46" s="15">
        <v>1970</v>
      </c>
      <c r="R46" s="15">
        <v>1971</v>
      </c>
      <c r="S46" s="15">
        <v>1972</v>
      </c>
      <c r="T46" s="15">
        <v>1973</v>
      </c>
      <c r="U46" s="15">
        <v>1974</v>
      </c>
      <c r="V46" s="15">
        <v>1975</v>
      </c>
      <c r="W46" s="15">
        <v>1976</v>
      </c>
      <c r="X46" s="15">
        <v>1977</v>
      </c>
      <c r="Y46" s="15">
        <v>1978</v>
      </c>
      <c r="Z46" s="15">
        <v>1979</v>
      </c>
      <c r="AA46" s="15">
        <v>1980</v>
      </c>
      <c r="AB46" s="15">
        <v>1981</v>
      </c>
      <c r="AC46" s="15">
        <v>1982</v>
      </c>
      <c r="AD46" s="15">
        <v>1983</v>
      </c>
      <c r="AE46" s="15">
        <v>1984</v>
      </c>
      <c r="AF46" s="15">
        <v>1985</v>
      </c>
      <c r="AG46" s="15">
        <v>1986</v>
      </c>
      <c r="AH46" s="15">
        <v>1987</v>
      </c>
      <c r="AI46" s="15">
        <v>1988</v>
      </c>
      <c r="AJ46" s="15">
        <v>1989</v>
      </c>
      <c r="AK46" s="15">
        <v>1990</v>
      </c>
      <c r="AL46" s="15">
        <v>1991</v>
      </c>
      <c r="AM46" s="15">
        <v>1992</v>
      </c>
      <c r="AN46" s="15">
        <v>1993</v>
      </c>
      <c r="AO46" s="15">
        <v>1994</v>
      </c>
      <c r="AP46" s="15">
        <v>1995</v>
      </c>
      <c r="AQ46" s="15">
        <v>1996</v>
      </c>
      <c r="AR46" s="15">
        <v>1997</v>
      </c>
      <c r="AS46" s="15">
        <v>1998</v>
      </c>
      <c r="AT46" s="15">
        <v>1999</v>
      </c>
      <c r="AU46" s="15">
        <v>2000</v>
      </c>
      <c r="AV46" s="15">
        <v>2001</v>
      </c>
      <c r="AW46" s="15">
        <v>2002</v>
      </c>
      <c r="AX46" s="15">
        <v>2003</v>
      </c>
      <c r="AY46" s="15">
        <v>2004</v>
      </c>
      <c r="AZ46" s="15">
        <v>2005</v>
      </c>
      <c r="BA46" s="15">
        <v>2006</v>
      </c>
      <c r="BB46" s="15">
        <v>2007</v>
      </c>
      <c r="BC46" s="15">
        <v>2008</v>
      </c>
      <c r="BD46" s="15">
        <v>2009</v>
      </c>
      <c r="BE46" s="15">
        <v>2010</v>
      </c>
      <c r="BF46" s="15">
        <v>2011</v>
      </c>
      <c r="BG46" s="15">
        <v>2012</v>
      </c>
      <c r="BH46" s="15">
        <v>2013</v>
      </c>
      <c r="BI46" s="15">
        <v>2014</v>
      </c>
      <c r="BJ46" s="15"/>
      <c r="BK46" s="15"/>
    </row>
    <row r="47" spans="1:63" ht="15.75" x14ac:dyDescent="0.25">
      <c r="D47" s="16" t="s">
        <v>459</v>
      </c>
      <c r="E47" s="16" t="s">
        <v>747</v>
      </c>
      <c r="F47" s="16" t="s">
        <v>260</v>
      </c>
      <c r="G47" s="139">
        <v>1</v>
      </c>
      <c r="H47" s="139">
        <v>1</v>
      </c>
      <c r="I47" s="139">
        <v>1</v>
      </c>
      <c r="J47" s="139">
        <v>1</v>
      </c>
      <c r="K47" s="139">
        <v>1</v>
      </c>
      <c r="L47" s="139">
        <v>1</v>
      </c>
      <c r="M47" s="139">
        <v>1</v>
      </c>
      <c r="N47" s="139">
        <v>1</v>
      </c>
      <c r="O47" s="139">
        <v>1</v>
      </c>
      <c r="P47" s="139">
        <v>1</v>
      </c>
      <c r="Q47" s="139">
        <v>1</v>
      </c>
      <c r="R47" s="139">
        <v>1</v>
      </c>
      <c r="S47" s="139">
        <v>1</v>
      </c>
      <c r="T47" s="139">
        <v>1</v>
      </c>
      <c r="U47" s="139">
        <v>1</v>
      </c>
      <c r="V47" s="139">
        <v>1</v>
      </c>
      <c r="W47" s="139">
        <v>1</v>
      </c>
      <c r="X47" s="139">
        <v>1</v>
      </c>
      <c r="Y47" s="139">
        <v>1</v>
      </c>
      <c r="Z47" s="139">
        <v>1</v>
      </c>
      <c r="AA47" s="139">
        <v>1</v>
      </c>
      <c r="AB47" s="139">
        <v>1</v>
      </c>
      <c r="AC47" s="139">
        <v>1</v>
      </c>
      <c r="AD47" s="139">
        <v>1</v>
      </c>
      <c r="AE47" s="139">
        <v>1</v>
      </c>
      <c r="AF47" s="139">
        <v>1</v>
      </c>
      <c r="AG47" s="139">
        <v>1</v>
      </c>
      <c r="AH47" s="139">
        <v>1</v>
      </c>
      <c r="AI47" s="139">
        <v>1</v>
      </c>
      <c r="AJ47" s="139">
        <v>1</v>
      </c>
      <c r="AK47" s="139">
        <v>1</v>
      </c>
      <c r="AL47" s="139">
        <v>1</v>
      </c>
      <c r="AM47" s="139">
        <v>1</v>
      </c>
      <c r="AN47" s="139">
        <v>1</v>
      </c>
      <c r="AO47" s="139">
        <v>1</v>
      </c>
      <c r="AP47" s="139">
        <v>1</v>
      </c>
      <c r="AQ47" s="139">
        <v>1</v>
      </c>
      <c r="AR47" s="139">
        <v>1</v>
      </c>
      <c r="AS47" s="139">
        <v>1</v>
      </c>
      <c r="AT47" s="139">
        <v>1</v>
      </c>
      <c r="AU47" s="139">
        <v>1</v>
      </c>
      <c r="AV47" s="139">
        <v>1</v>
      </c>
      <c r="AW47" s="139">
        <v>1</v>
      </c>
      <c r="AX47" s="139">
        <v>1</v>
      </c>
      <c r="AY47" s="139">
        <v>1</v>
      </c>
      <c r="AZ47" s="139">
        <v>1</v>
      </c>
      <c r="BA47" s="139">
        <v>1</v>
      </c>
      <c r="BB47" s="139">
        <v>1</v>
      </c>
      <c r="BC47" s="139">
        <v>1</v>
      </c>
      <c r="BD47" s="139">
        <v>1</v>
      </c>
      <c r="BE47" s="139">
        <v>1</v>
      </c>
      <c r="BF47" s="139">
        <v>1</v>
      </c>
      <c r="BG47" s="139">
        <v>1</v>
      </c>
      <c r="BH47" s="139">
        <v>1</v>
      </c>
      <c r="BI47" s="139">
        <v>1</v>
      </c>
      <c r="BJ47" s="139"/>
      <c r="BK47" s="139"/>
    </row>
    <row r="48" spans="1:63" ht="15.75" x14ac:dyDescent="0.25">
      <c r="D48" s="16" t="s">
        <v>464</v>
      </c>
      <c r="E48" s="16" t="s">
        <v>747</v>
      </c>
      <c r="F48" s="16" t="s">
        <v>260</v>
      </c>
      <c r="G48" s="139">
        <v>1</v>
      </c>
      <c r="H48" s="139">
        <v>1</v>
      </c>
      <c r="I48" s="139">
        <v>1</v>
      </c>
      <c r="J48" s="139">
        <v>1</v>
      </c>
      <c r="K48" s="139">
        <v>1</v>
      </c>
      <c r="L48" s="139">
        <v>1</v>
      </c>
      <c r="M48" s="139">
        <v>1</v>
      </c>
      <c r="N48" s="139">
        <v>1</v>
      </c>
      <c r="O48" s="139">
        <v>1</v>
      </c>
      <c r="P48" s="139">
        <v>1</v>
      </c>
      <c r="Q48" s="139">
        <v>1</v>
      </c>
      <c r="R48" s="139">
        <v>1</v>
      </c>
      <c r="S48" s="139">
        <v>1</v>
      </c>
      <c r="T48" s="139">
        <v>1</v>
      </c>
      <c r="U48" s="139">
        <v>1</v>
      </c>
      <c r="V48" s="139">
        <v>1</v>
      </c>
      <c r="W48" s="139">
        <v>1</v>
      </c>
      <c r="X48" s="139">
        <v>1</v>
      </c>
      <c r="Y48" s="139">
        <v>1</v>
      </c>
      <c r="Z48" s="139">
        <v>1</v>
      </c>
      <c r="AA48" s="139">
        <v>1</v>
      </c>
      <c r="AB48" s="139">
        <v>1</v>
      </c>
      <c r="AC48" s="139">
        <v>1</v>
      </c>
      <c r="AD48" s="139">
        <v>1</v>
      </c>
      <c r="AE48" s="139">
        <v>1</v>
      </c>
      <c r="AF48" s="139">
        <v>1</v>
      </c>
      <c r="AG48" s="139">
        <v>1</v>
      </c>
      <c r="AH48" s="139">
        <v>1</v>
      </c>
      <c r="AI48" s="139">
        <v>1</v>
      </c>
      <c r="AJ48" s="139">
        <v>1</v>
      </c>
      <c r="AK48" s="139">
        <v>1</v>
      </c>
      <c r="AL48" s="139">
        <v>1</v>
      </c>
      <c r="AM48" s="139">
        <v>1</v>
      </c>
      <c r="AN48" s="139">
        <v>1</v>
      </c>
      <c r="AO48" s="139">
        <v>1</v>
      </c>
      <c r="AP48" s="139">
        <v>1</v>
      </c>
      <c r="AQ48" s="139">
        <v>1</v>
      </c>
      <c r="AR48" s="139">
        <v>1</v>
      </c>
      <c r="AS48" s="139">
        <v>1</v>
      </c>
      <c r="AT48" s="139">
        <v>1</v>
      </c>
      <c r="AU48" s="139">
        <v>1</v>
      </c>
      <c r="AV48" s="139">
        <v>1</v>
      </c>
      <c r="AW48" s="139">
        <v>1</v>
      </c>
      <c r="AX48" s="139">
        <v>1</v>
      </c>
      <c r="AY48" s="139">
        <v>1</v>
      </c>
      <c r="AZ48" s="139">
        <v>1</v>
      </c>
      <c r="BA48" s="139">
        <v>1</v>
      </c>
      <c r="BB48" s="139">
        <v>1</v>
      </c>
      <c r="BC48" s="139">
        <v>1</v>
      </c>
      <c r="BD48" s="139">
        <v>1</v>
      </c>
      <c r="BE48" s="139">
        <v>1</v>
      </c>
      <c r="BF48" s="139">
        <v>1</v>
      </c>
      <c r="BG48" s="139">
        <v>1</v>
      </c>
      <c r="BH48" s="139">
        <v>1</v>
      </c>
      <c r="BI48" s="139">
        <v>1</v>
      </c>
      <c r="BJ48" s="139"/>
      <c r="BK48" s="139"/>
    </row>
    <row r="49" spans="2:63" ht="15.75" x14ac:dyDescent="0.25">
      <c r="B49" s="10" t="s">
        <v>748</v>
      </c>
      <c r="D49" s="16" t="s">
        <v>749</v>
      </c>
      <c r="E49" s="16" t="s">
        <v>750</v>
      </c>
      <c r="F49" s="16" t="s">
        <v>260</v>
      </c>
      <c r="G49" s="139">
        <f>'3b MTH2 HTH orig Uk data'!D38</f>
        <v>8.8708412231052081E-2</v>
      </c>
      <c r="H49" s="139">
        <f>'3b MTH2 HTH orig Uk data'!E38</f>
        <v>9.5593865129309688E-2</v>
      </c>
      <c r="I49" s="139">
        <f>'3b MTH2 HTH orig Uk data'!F38</f>
        <v>9.7242469015294056E-2</v>
      </c>
      <c r="J49" s="139">
        <f>'3b MTH2 HTH orig Uk data'!G38</f>
        <v>0.10009188422650868</v>
      </c>
      <c r="K49" s="139">
        <f>'3b MTH2 HTH orig Uk data'!H38</f>
        <v>0.10169351611894152</v>
      </c>
      <c r="L49" s="139">
        <f>'3b MTH2 HTH orig Uk data'!I38</f>
        <v>0.10339500390691277</v>
      </c>
      <c r="M49" s="139">
        <f>'3b MTH2 HTH orig Uk data'!J38</f>
        <v>0.10392460690479824</v>
      </c>
      <c r="N49" s="139">
        <f>'3b MTH2 HTH orig Uk data'!K38</f>
        <v>0.10564597124029253</v>
      </c>
      <c r="O49" s="139">
        <f>'3b MTH2 HTH orig Uk data'!L38</f>
        <v>0.10591935650291941</v>
      </c>
      <c r="P49" s="139">
        <f>'3b MTH2 HTH orig Uk data'!M38</f>
        <v>0.10450726449742472</v>
      </c>
      <c r="Q49" s="139">
        <f>'3b MTH2 HTH orig Uk data'!N38</f>
        <v>0.10618246340937701</v>
      </c>
      <c r="R49" s="139">
        <f>'3b MTH2 HTH orig Uk data'!O38</f>
        <v>0.11025270840121892</v>
      </c>
      <c r="S49" s="139">
        <f>'3b MTH2 HTH orig Uk data'!P38</f>
        <v>0.11800274359070542</v>
      </c>
      <c r="T49" s="139">
        <f>'3b MTH2 HTH orig Uk data'!Q38</f>
        <v>0.105826376570005</v>
      </c>
      <c r="U49" s="139">
        <f>'3b MTH2 HTH orig Uk data'!R38</f>
        <v>0.11013600468370548</v>
      </c>
      <c r="V49" s="139">
        <f>'3b MTH2 HTH orig Uk data'!S38</f>
        <v>0.10712462398239192</v>
      </c>
      <c r="W49" s="139">
        <f>'3b MTH2 HTH orig Uk data'!T38</f>
        <v>0.10571943115343729</v>
      </c>
      <c r="X49" s="139">
        <f>'3b MTH2 HTH orig Uk data'!U38</f>
        <v>0.11219552851343292</v>
      </c>
      <c r="Y49" s="139">
        <f>'3b MTH2 HTH orig Uk data'!V38</f>
        <v>0.11380595239046325</v>
      </c>
      <c r="Z49" s="139">
        <f>'3b MTH2 HTH orig Uk data'!W38</f>
        <v>0.11270737560812126</v>
      </c>
      <c r="AA49" s="139">
        <f>'3b MTH2 HTH orig Uk data'!X38</f>
        <v>0.12205372387737999</v>
      </c>
      <c r="AB49" s="139">
        <f>'3b MTH2 HTH orig Uk data'!Y38</f>
        <v>0.12153609068100241</v>
      </c>
      <c r="AC49" s="139">
        <f>'3b MTH2 HTH orig Uk data'!Z38</f>
        <v>0.12650051235594656</v>
      </c>
      <c r="AD49" s="139">
        <f>'3b MTH2 HTH orig Uk data'!AA38</f>
        <v>0.13107900200676717</v>
      </c>
      <c r="AE49" s="139">
        <f>'3b MTH2 HTH orig Uk data'!AB38</f>
        <v>0.1321327421098128</v>
      </c>
      <c r="AF49" s="139">
        <f>'3b MTH2 HTH orig Uk data'!AC38</f>
        <v>0.13224484549892884</v>
      </c>
      <c r="AG49" s="139">
        <f>'3b MTH2 HTH orig Uk data'!AD38</f>
        <v>0.13661980850786185</v>
      </c>
      <c r="AH49" s="139">
        <f>'3b MTH2 HTH orig Uk data'!AE38</f>
        <v>0.14243504754562047</v>
      </c>
      <c r="AI49" s="139">
        <f>'3b MTH2 HTH orig Uk data'!AF38</f>
        <v>0.14533854878799327</v>
      </c>
      <c r="AJ49" s="139">
        <f>'3b MTH2 HTH orig Uk data'!AG38</f>
        <v>0.13451506837225977</v>
      </c>
      <c r="AK49" s="139">
        <f>'3b MTH2 HTH orig Uk data'!AH38</f>
        <v>0.13759447153984491</v>
      </c>
      <c r="AL49" s="139">
        <f>'3b MTH2 HTH orig Uk data'!AI38</f>
        <v>0.14538218169823633</v>
      </c>
      <c r="AM49" s="139">
        <f>'3b MTH2 HTH orig Uk data'!AJ38</f>
        <v>0.1488611047426926</v>
      </c>
      <c r="AN49" s="139">
        <f>'3b MTH2 HTH orig Uk data'!AK38</f>
        <v>0.15181807414131063</v>
      </c>
      <c r="AO49" s="139">
        <f>'3b MTH2 HTH orig Uk data'!AL38</f>
        <v>0.15540246770376506</v>
      </c>
      <c r="AP49" s="139">
        <f>'3b MTH2 HTH orig Uk data'!AM38</f>
        <v>0.15317353223332894</v>
      </c>
      <c r="AQ49" s="139">
        <f>'3b MTH2 HTH orig Uk data'!AN38</f>
        <v>0.15874591430270835</v>
      </c>
      <c r="AR49" s="139">
        <f>'3b MTH2 HTH orig Uk data'!AO38</f>
        <v>0.16323769844038136</v>
      </c>
      <c r="AS49" s="139">
        <f>'3b MTH2 HTH orig Uk data'!AP38</f>
        <v>0.16615383181019977</v>
      </c>
      <c r="AT49" s="139">
        <f>'3b MTH2 HTH orig Uk data'!AQ38</f>
        <v>0.16238929258995594</v>
      </c>
      <c r="AU49" s="139">
        <f>'3b MTH2 HTH orig Uk data'!AR38</f>
        <v>0.16646699496696366</v>
      </c>
      <c r="AV49" s="139">
        <f>'3b MTH2 HTH orig Uk data'!AS38</f>
        <v>0.17599075068726389</v>
      </c>
      <c r="AW49" s="139">
        <f>'3b MTH2 HTH orig Uk data'!AT38</f>
        <v>0.17928114663065522</v>
      </c>
      <c r="AX49" s="139">
        <f>'3b MTH2 HTH orig Uk data'!AU38</f>
        <v>0.17877954237816956</v>
      </c>
      <c r="AY49" s="139">
        <f>'3b MTH2 HTH orig Uk data'!AV38</f>
        <v>0.1804970211473608</v>
      </c>
      <c r="AZ49" s="139">
        <f>'3b MTH2 HTH orig Uk data'!AW38</f>
        <v>0.17988987048079685</v>
      </c>
      <c r="BA49" s="139">
        <f>'3b MTH2 HTH orig Uk data'!AX38</f>
        <v>0.17720820662854261</v>
      </c>
      <c r="BB49" s="139">
        <f>'3b MTH2 HTH orig Uk data'!AY38</f>
        <v>0.17906449352899498</v>
      </c>
      <c r="BC49" s="139">
        <f>'3b MTH2 HTH orig Uk data'!AZ38</f>
        <v>0.17035527176052162</v>
      </c>
      <c r="BD49" s="139">
        <f>'3b MTH2 HTH orig Uk data'!BA38</f>
        <v>0.17416689292661042</v>
      </c>
      <c r="BE49" s="139">
        <f>'3b MTH2 HTH orig Uk data'!BB38</f>
        <v>0.17355191107919327</v>
      </c>
      <c r="BF49" s="139">
        <f>'3b MTH2 HTH orig Uk data'!BC38</f>
        <v>0.17225785140717431</v>
      </c>
      <c r="BG49" s="139">
        <f>'3b MTH2 HTH orig Uk data'!BD38</f>
        <v>0.17579864403004819</v>
      </c>
      <c r="BH49" s="139">
        <f>'3b MTH2 HTH orig Uk data'!BE38</f>
        <v>0.18100717079411624</v>
      </c>
      <c r="BI49" s="139">
        <f>'3b MTH2 HTH orig Uk data'!BF38</f>
        <v>0.18265588439049524</v>
      </c>
      <c r="BJ49" s="139"/>
      <c r="BK49" s="139"/>
    </row>
    <row r="50" spans="2:63" ht="15.75" x14ac:dyDescent="0.25">
      <c r="B50" s="10" t="s">
        <v>748</v>
      </c>
      <c r="D50" s="16" t="s">
        <v>470</v>
      </c>
      <c r="E50" s="16" t="s">
        <v>751</v>
      </c>
      <c r="F50" s="16" t="s">
        <v>260</v>
      </c>
      <c r="G50" s="139">
        <f>'3a - LTH MTH1 orig UK data'!C55</f>
        <v>2.2523315150448586E-2</v>
      </c>
      <c r="H50" s="139">
        <f>'3a - LTH MTH1 orig UK data'!D55</f>
        <v>2.1811785400176031E-2</v>
      </c>
      <c r="I50" s="139">
        <f>'3a - LTH MTH1 orig UK data'!E55</f>
        <v>2.6727624406541084E-2</v>
      </c>
      <c r="J50" s="139">
        <f>'3a - LTH MTH1 orig UK data'!F55</f>
        <v>4.0780453506767511E-2</v>
      </c>
      <c r="K50" s="139">
        <f>'3a - LTH MTH1 orig UK data'!G55</f>
        <v>2.7763134774204778E-2</v>
      </c>
      <c r="L50" s="139">
        <f>'3a - LTH MTH1 orig UK data'!H55</f>
        <v>2.8807307219392175E-2</v>
      </c>
      <c r="M50" s="139">
        <f>'3a - LTH MTH1 orig UK data'!I55</f>
        <v>2.528533801580346E-2</v>
      </c>
      <c r="N50" s="139">
        <f>'3a - LTH MTH1 orig UK data'!J55</f>
        <v>2.3170089520800352E-2</v>
      </c>
      <c r="O50" s="139">
        <f>'3a - LTH MTH1 orig UK data'!K55</f>
        <v>2.9127917178452423E-2</v>
      </c>
      <c r="P50" s="139">
        <f>'3a - LTH MTH1 orig UK data'!L55</f>
        <v>3.0520961234871025E-2</v>
      </c>
      <c r="Q50" s="139">
        <f>'3a - LTH MTH1 orig UK data'!M55</f>
        <v>3.0449692782649196E-2</v>
      </c>
      <c r="R50" s="139">
        <f>'3a - LTH MTH1 orig UK data'!N55</f>
        <v>2.9315757019968913E-2</v>
      </c>
      <c r="S50" s="139">
        <f>'3a - LTH MTH1 orig UK data'!O55</f>
        <v>2.6947938951335515E-2</v>
      </c>
      <c r="T50" s="139">
        <f>'3a - LTH MTH1 orig UK data'!P55</f>
        <v>2.685916928335319E-2</v>
      </c>
      <c r="U50" s="139">
        <f>'3a - LTH MTH1 orig UK data'!Q55</f>
        <v>2.7736330886564242E-2</v>
      </c>
      <c r="V50" s="139">
        <f>'3a - LTH MTH1 orig UK data'!R55</f>
        <v>2.2937651321664143E-2</v>
      </c>
      <c r="W50" s="139">
        <f>'3a - LTH MTH1 orig UK data'!S55</f>
        <v>2.5096199088034954E-2</v>
      </c>
      <c r="X50" s="139">
        <f>'3a - LTH MTH1 orig UK data'!T55</f>
        <v>3.5413990172433629E-2</v>
      </c>
      <c r="Y50" s="139">
        <f>'3a - LTH MTH1 orig UK data'!U55</f>
        <v>3.2985583598380219E-2</v>
      </c>
      <c r="Z50" s="139">
        <f>'3a - LTH MTH1 orig UK data'!V55</f>
        <v>3.9051721215704549E-2</v>
      </c>
      <c r="AA50" s="139">
        <f>'3a - LTH MTH1 orig UK data'!W55</f>
        <v>3.0576593318389578E-2</v>
      </c>
      <c r="AB50" s="139">
        <f>'3a - LTH MTH1 orig UK data'!X55</f>
        <v>2.9062794108648538E-2</v>
      </c>
      <c r="AC50" s="139">
        <f>'3a - LTH MTH1 orig UK data'!Y55</f>
        <v>3.8242815991483936E-2</v>
      </c>
      <c r="AD50" s="139">
        <f>'3a - LTH MTH1 orig UK data'!Z55</f>
        <v>3.4042891055378832E-2</v>
      </c>
      <c r="AE50" s="139">
        <f>'3a - LTH MTH1 orig UK data'!AA55</f>
        <v>3.2743963751557192E-2</v>
      </c>
      <c r="AF50" s="139">
        <f>'3a - LTH MTH1 orig UK data'!AB55</f>
        <v>3.7077256720010277E-2</v>
      </c>
      <c r="AG50" s="139">
        <f>'3a - LTH MTH1 orig UK data'!AC55</f>
        <v>3.8971075041507652E-2</v>
      </c>
      <c r="AH50" s="139">
        <f>'3a - LTH MTH1 orig UK data'!AD55</f>
        <v>3.600753901452769E-2</v>
      </c>
      <c r="AI50" s="139">
        <f>'3a - LTH MTH1 orig UK data'!AE55</f>
        <v>3.3408989472494932E-2</v>
      </c>
      <c r="AJ50" s="139">
        <f>'3a - LTH MTH1 orig UK data'!AF55</f>
        <v>3.0337279107051196E-2</v>
      </c>
      <c r="AK50" s="139">
        <f>'3a - LTH MTH1 orig UK data'!AG55</f>
        <v>3.4351544648789645E-2</v>
      </c>
      <c r="AL50" s="139">
        <f>'3a - LTH MTH1 orig UK data'!AH55</f>
        <v>4.3041548437846022E-2</v>
      </c>
      <c r="AM50" s="139">
        <f>'3a - LTH MTH1 orig UK data'!AI55</f>
        <v>3.795603230874911E-2</v>
      </c>
      <c r="AN50" s="139">
        <f>'3a - LTH MTH1 orig UK data'!AJ55</f>
        <v>3.8782267265832893E-2</v>
      </c>
      <c r="AO50" s="139">
        <f>'3a - LTH MTH1 orig UK data'!AK55</f>
        <v>4.1315298316505045E-2</v>
      </c>
      <c r="AP50" s="139">
        <f>'3a - LTH MTH1 orig UK data'!AL55</f>
        <v>3.581638000174614E-2</v>
      </c>
      <c r="AQ50" s="139">
        <f>'3a - LTH MTH1 orig UK data'!AM55</f>
        <v>4.5988500651830799E-2</v>
      </c>
      <c r="AR50" s="139">
        <f>'3a - LTH MTH1 orig UK data'!AN55</f>
        <v>4.5779260115942355E-2</v>
      </c>
      <c r="AS50" s="139">
        <f>'3a - LTH MTH1 orig UK data'!AO55</f>
        <v>4.0243186242407081E-2</v>
      </c>
      <c r="AT50" s="139">
        <f>'3a - LTH MTH1 orig UK data'!AP55</f>
        <v>4.1673535789272131E-2</v>
      </c>
      <c r="AU50" s="139">
        <f>'3a - LTH MTH1 orig UK data'!AQ55</f>
        <v>4.2268475875442135E-2</v>
      </c>
      <c r="AV50" s="139">
        <f>'3a - LTH MTH1 orig UK data'!AR55</f>
        <v>4.4877983585370207E-2</v>
      </c>
      <c r="AW50" s="139">
        <f>'3a - LTH MTH1 orig UK data'!AS55</f>
        <v>4.4580298076698166E-2</v>
      </c>
      <c r="AX50" s="139">
        <f>'3a - LTH MTH1 orig UK data'!AT55</f>
        <v>4.4534706536941138E-2</v>
      </c>
      <c r="AY50" s="139">
        <f>'3a - LTH MTH1 orig UK data'!AU55</f>
        <v>4.4780381636817634E-2</v>
      </c>
      <c r="AZ50" s="139">
        <f>'3a - LTH MTH1 orig UK data'!AV55</f>
        <v>4.5732490908387713E-2</v>
      </c>
      <c r="BA50" s="139">
        <f>'3a - LTH MTH1 orig UK data'!AW55</f>
        <v>4.7316152419067947E-2</v>
      </c>
      <c r="BB50" s="139">
        <f>'3a - LTH MTH1 orig UK data'!AX55</f>
        <v>3.8223692849313484E-2</v>
      </c>
      <c r="BC50" s="139">
        <f>'3a - LTH MTH1 orig UK data'!AY55</f>
        <v>4.0189295897654409E-2</v>
      </c>
      <c r="BD50" s="139">
        <f>'3a - LTH MTH1 orig UK data'!AZ55</f>
        <v>4.7151615347523546E-2</v>
      </c>
      <c r="BE50" s="139">
        <f>'3a - LTH MTH1 orig UK data'!BA55</f>
        <v>4.9933815432876671E-2</v>
      </c>
      <c r="BF50" s="139">
        <f>'3a - LTH MTH1 orig UK data'!BB55</f>
        <v>5.0007112867071712E-2</v>
      </c>
      <c r="BG50" s="139">
        <f>'3a - LTH MTH1 orig UK data'!BC55</f>
        <v>4.200378722671716E-2</v>
      </c>
      <c r="BH50" s="139">
        <f>'3a - LTH MTH1 orig UK data'!BD55</f>
        <v>4.6479600619728001E-2</v>
      </c>
      <c r="BI50" s="139">
        <f>'3a - LTH MTH1 orig UK data'!BE55</f>
        <v>3.8560853847477983E-2</v>
      </c>
      <c r="BJ50" s="139"/>
      <c r="BK50" s="139"/>
    </row>
    <row r="51" spans="2:63" s="326" customFormat="1" ht="15.75" x14ac:dyDescent="0.25">
      <c r="D51" s="327" t="s">
        <v>472</v>
      </c>
      <c r="E51" s="327" t="s">
        <v>752</v>
      </c>
      <c r="F51" s="327" t="s">
        <v>260</v>
      </c>
      <c r="G51" s="566">
        <v>0.6339616769651889</v>
      </c>
      <c r="H51" s="566">
        <v>0.62441689988709781</v>
      </c>
      <c r="I51" s="566">
        <v>0.61768074115510874</v>
      </c>
      <c r="J51" s="566">
        <v>0.62020114776167501</v>
      </c>
      <c r="K51" s="566">
        <v>0.60417316410971333</v>
      </c>
      <c r="L51" s="566">
        <v>0.60408779682376046</v>
      </c>
      <c r="M51" s="566">
        <v>0.603770943737306</v>
      </c>
      <c r="N51" s="566">
        <v>0.58586058457550916</v>
      </c>
      <c r="O51" s="566">
        <v>0.53815566224946365</v>
      </c>
      <c r="P51" s="566">
        <v>0.5556606042999066</v>
      </c>
      <c r="Q51" s="566">
        <v>0.56289764395827235</v>
      </c>
      <c r="R51" s="566">
        <v>0.58327481134089887</v>
      </c>
      <c r="S51" s="566">
        <v>0.55995887686707835</v>
      </c>
      <c r="T51" s="566">
        <v>0.54715465178720257</v>
      </c>
      <c r="U51" s="566">
        <v>0.56001612555403102</v>
      </c>
      <c r="V51" s="566">
        <v>0.53566638841152847</v>
      </c>
      <c r="W51" s="566">
        <v>0.54346331294909189</v>
      </c>
      <c r="X51" s="566">
        <v>0.54431951676261436</v>
      </c>
      <c r="Y51" s="566">
        <v>0.52650194748035339</v>
      </c>
      <c r="Z51" s="566">
        <v>0.53085523533263157</v>
      </c>
      <c r="AA51" s="566">
        <v>0.52375677432407197</v>
      </c>
      <c r="AB51" s="566">
        <v>0.5162665363751997</v>
      </c>
      <c r="AC51" s="566">
        <v>0.51782372137014698</v>
      </c>
      <c r="AD51" s="566">
        <v>0.53909205536356419</v>
      </c>
      <c r="AE51" s="566">
        <v>0.53630316947084089</v>
      </c>
      <c r="AF51" s="566">
        <v>0.52197879539493086</v>
      </c>
      <c r="AG51" s="566">
        <v>0.51434983287054847</v>
      </c>
      <c r="AH51" s="566">
        <v>0.50680332278096341</v>
      </c>
      <c r="AI51" s="566">
        <v>0.47538194271254541</v>
      </c>
      <c r="AJ51" s="566">
        <v>0.48655885058563636</v>
      </c>
      <c r="AK51" s="566">
        <v>0.48037456600748152</v>
      </c>
      <c r="AL51" s="566">
        <v>0.47051638832136539</v>
      </c>
      <c r="AM51" s="566">
        <v>0.46440154791755667</v>
      </c>
      <c r="AN51" s="566">
        <v>0.45174327503643052</v>
      </c>
      <c r="AO51" s="566">
        <v>0.44628431133163859</v>
      </c>
      <c r="AP51" s="566">
        <v>0.4406941540732543</v>
      </c>
      <c r="AQ51" s="566">
        <v>0.43226268434475396</v>
      </c>
      <c r="AR51" s="566">
        <v>0.42703484080081305</v>
      </c>
      <c r="AS51" s="566">
        <v>0.41801931561874633</v>
      </c>
      <c r="AT51" s="566">
        <v>0.41231533753299959</v>
      </c>
      <c r="AU51" s="566">
        <v>0.41041985074338688</v>
      </c>
      <c r="AV51" s="566">
        <v>0.40958449172652944</v>
      </c>
      <c r="AW51" s="566">
        <v>0.40672729609545905</v>
      </c>
      <c r="AX51" s="566">
        <v>0.40642870577876544</v>
      </c>
      <c r="AY51" s="566">
        <v>0.40155111456798404</v>
      </c>
      <c r="AZ51" s="566">
        <v>0.40622665376404854</v>
      </c>
      <c r="BA51" s="566">
        <v>0.41620029379800133</v>
      </c>
      <c r="BB51" s="566">
        <v>0.41816297437351846</v>
      </c>
      <c r="BC51" s="566">
        <v>0.41991695403911755</v>
      </c>
      <c r="BD51" s="566">
        <v>0.4176456624892233</v>
      </c>
      <c r="BE51" s="566">
        <v>0.40490746672961114</v>
      </c>
      <c r="BF51" s="566">
        <v>0.41272483763331186</v>
      </c>
      <c r="BG51" s="566">
        <v>0.4238911688256361</v>
      </c>
      <c r="BH51" s="566">
        <v>0.4178751127758939</v>
      </c>
      <c r="BI51" s="566">
        <v>0.41373934723586131</v>
      </c>
      <c r="BJ51" s="566"/>
      <c r="BK51" s="566"/>
    </row>
    <row r="52" spans="2:63" s="155" customFormat="1" ht="15.75" x14ac:dyDescent="0.25">
      <c r="D52" s="301" t="s">
        <v>477</v>
      </c>
      <c r="E52" s="160" t="s">
        <v>753</v>
      </c>
      <c r="F52" s="301" t="s">
        <v>260</v>
      </c>
      <c r="G52" s="65">
        <f>Q173</f>
        <v>0.14000000000000001</v>
      </c>
      <c r="H52" s="65">
        <f>Q174</f>
        <v>0.14000000000000001</v>
      </c>
      <c r="I52" s="65">
        <f>Q175</f>
        <v>0.14000000000000001</v>
      </c>
      <c r="J52" s="65">
        <f>Q176</f>
        <v>0.14000000000000001</v>
      </c>
      <c r="K52" s="65">
        <f>Q177</f>
        <v>0.14000000000000001</v>
      </c>
      <c r="L52" s="65">
        <f>Q178</f>
        <v>0.14000000000000001</v>
      </c>
      <c r="M52" s="65">
        <f>Q179</f>
        <v>0.14000000000000001</v>
      </c>
      <c r="N52" s="65">
        <f>Q180</f>
        <v>0.14000000000000001</v>
      </c>
      <c r="O52" s="65">
        <f>Q181</f>
        <v>0.14000000000000001</v>
      </c>
      <c r="P52" s="65">
        <f>Q182</f>
        <v>0.14000000000000001</v>
      </c>
      <c r="Q52" s="65">
        <f>Q183</f>
        <v>0.13132626348808565</v>
      </c>
      <c r="R52" s="65">
        <f>Q184</f>
        <v>0.13039909665212179</v>
      </c>
      <c r="S52" s="65">
        <f>Q185</f>
        <v>0.12921127824162998</v>
      </c>
      <c r="T52" s="65">
        <f>Q186</f>
        <v>0.12830142317791135</v>
      </c>
      <c r="U52" s="65">
        <f>Q187</f>
        <v>0.1275187033492885</v>
      </c>
      <c r="V52" s="65">
        <f>Q188</f>
        <v>0.12672854723954433</v>
      </c>
      <c r="W52" s="65">
        <f>Q189</f>
        <v>0.12585926206486306</v>
      </c>
      <c r="X52" s="65">
        <f>Q190</f>
        <v>0.12468322901636902</v>
      </c>
      <c r="Y52" s="65">
        <f>Q191</f>
        <v>0.12332659286118351</v>
      </c>
      <c r="Z52" s="65">
        <f>Q192</f>
        <v>0.12174594763901</v>
      </c>
      <c r="AA52" s="65">
        <f>Q193</f>
        <v>0.12055651356991057</v>
      </c>
      <c r="AB52" s="65">
        <f>Q194</f>
        <v>0.11979143672470516</v>
      </c>
      <c r="AC52" s="65">
        <f>Q195</f>
        <v>0.11899933356289483</v>
      </c>
      <c r="AD52" s="65">
        <f>Q196</f>
        <v>0.11895841826228835</v>
      </c>
      <c r="AE52" s="65">
        <f>Q197</f>
        <v>0.11996345829445487</v>
      </c>
      <c r="AF52" s="65">
        <f>Q198</f>
        <v>0.12174784934611041</v>
      </c>
      <c r="AG52" s="65">
        <f>Q199</f>
        <v>0.12381709122454543</v>
      </c>
      <c r="AH52" s="65">
        <f>Q200</f>
        <v>0.1258644230298594</v>
      </c>
      <c r="AI52" s="65">
        <f>Q201</f>
        <v>0.1277668016617734</v>
      </c>
      <c r="AJ52" s="65">
        <f>Q202</f>
        <v>0.12921710803981712</v>
      </c>
      <c r="AK52" s="65">
        <f>Q203</f>
        <v>0.13021250022683722</v>
      </c>
      <c r="AL52" s="65">
        <f>Q204</f>
        <v>0.1305998427118612</v>
      </c>
      <c r="AM52" s="65">
        <f>Q205</f>
        <v>0.13047883865501966</v>
      </c>
      <c r="AN52" s="65">
        <f>Q206</f>
        <v>0.13037259080181027</v>
      </c>
      <c r="AO52" s="65">
        <f>Q207</f>
        <v>0.13005595053389762</v>
      </c>
      <c r="AP52" s="65">
        <f>Q208</f>
        <v>0.12954070634359144</v>
      </c>
      <c r="AQ52" s="65">
        <f>Q209</f>
        <v>0.12899415974142742</v>
      </c>
      <c r="AR52" s="65">
        <f>Q210</f>
        <v>0.12804415138270817</v>
      </c>
      <c r="AS52" s="65">
        <f>Q211</f>
        <v>0.12700034758310236</v>
      </c>
      <c r="AT52" s="65">
        <f>Q212</f>
        <v>0.12657921063154226</v>
      </c>
      <c r="AU52" s="65">
        <f>Q213</f>
        <v>0.1262542450273057</v>
      </c>
      <c r="AV52" s="65">
        <f>Q214</f>
        <v>0.12599871266373261</v>
      </c>
      <c r="AW52" s="65">
        <f>Q215</f>
        <v>0.1256409772508727</v>
      </c>
      <c r="AX52" s="65">
        <f>Q216</f>
        <v>0.12489210835798592</v>
      </c>
      <c r="AY52" s="65">
        <f>Q217</f>
        <v>0.124485118421399</v>
      </c>
      <c r="AZ52" s="65">
        <f>Q218</f>
        <v>0.12483745833041728</v>
      </c>
      <c r="BA52" s="65">
        <f>Q219</f>
        <v>0.12511175524531004</v>
      </c>
      <c r="BB52" s="65">
        <f>Q220</f>
        <v>0.12525426645220455</v>
      </c>
      <c r="BC52" s="65">
        <f>Q221</f>
        <v>0.1271307369235366</v>
      </c>
      <c r="BD52" s="65">
        <f>Q222</f>
        <v>0.12986971721466273</v>
      </c>
      <c r="BE52" s="65">
        <f>Q223</f>
        <v>0.13292875692435729</v>
      </c>
      <c r="BF52" s="65">
        <f>Q224</f>
        <v>0.13622171563598565</v>
      </c>
      <c r="BG52" s="65">
        <f>Q225</f>
        <v>0.13877557967384424</v>
      </c>
      <c r="BH52" s="65">
        <f>Q226</f>
        <v>0.14089893048505034</v>
      </c>
      <c r="BI52" s="65">
        <f>Q227</f>
        <v>0.14272387474831488</v>
      </c>
      <c r="BJ52" s="65"/>
      <c r="BK52" s="65"/>
    </row>
    <row r="53" spans="2:63" s="155" customFormat="1" ht="15.75" x14ac:dyDescent="0.25">
      <c r="D53" s="301" t="s">
        <v>480</v>
      </c>
      <c r="E53" s="160" t="s">
        <v>754</v>
      </c>
      <c r="F53" s="301" t="s">
        <v>260</v>
      </c>
      <c r="G53" s="65">
        <f>G275</f>
        <v>2.0497803806734997E-2</v>
      </c>
      <c r="H53" s="65">
        <f t="shared" ref="H53:BI53" si="4">H275</f>
        <v>2.0790629575402633E-2</v>
      </c>
      <c r="I53" s="65">
        <f t="shared" si="4"/>
        <v>2.1083455344070277E-2</v>
      </c>
      <c r="J53" s="65">
        <f t="shared" si="4"/>
        <v>2.137628111273792E-2</v>
      </c>
      <c r="K53" s="65">
        <f t="shared" si="4"/>
        <v>2.1669106881405564E-2</v>
      </c>
      <c r="L53" s="65">
        <f t="shared" si="4"/>
        <v>2.1961932650073207E-2</v>
      </c>
      <c r="M53" s="65">
        <f t="shared" si="4"/>
        <v>2.2254758418740847E-2</v>
      </c>
      <c r="N53" s="65">
        <f t="shared" si="4"/>
        <v>2.2547584187408494E-2</v>
      </c>
      <c r="O53" s="65">
        <f t="shared" si="4"/>
        <v>2.2840409956076134E-2</v>
      </c>
      <c r="P53" s="65">
        <f t="shared" si="4"/>
        <v>2.3133235724743722E-2</v>
      </c>
      <c r="Q53" s="65">
        <f t="shared" si="4"/>
        <v>2.3426061493411362E-2</v>
      </c>
      <c r="R53" s="65">
        <f t="shared" si="4"/>
        <v>2.3865300146412884E-2</v>
      </c>
      <c r="S53" s="65">
        <f t="shared" si="4"/>
        <v>2.4304538799414407E-2</v>
      </c>
      <c r="T53" s="65">
        <f t="shared" si="4"/>
        <v>2.4743777452415929E-2</v>
      </c>
      <c r="U53" s="65">
        <f t="shared" si="4"/>
        <v>2.5183016105417452E-2</v>
      </c>
      <c r="V53" s="65">
        <f t="shared" si="4"/>
        <v>2.5622254758418974E-2</v>
      </c>
      <c r="W53" s="65">
        <f t="shared" si="4"/>
        <v>2.6061493411420496E-2</v>
      </c>
      <c r="X53" s="65">
        <f t="shared" si="4"/>
        <v>2.6500732064422019E-2</v>
      </c>
      <c r="Y53" s="65">
        <f t="shared" si="4"/>
        <v>2.6939970717423541E-2</v>
      </c>
      <c r="Z53" s="65">
        <f t="shared" si="4"/>
        <v>2.7379209370425064E-2</v>
      </c>
      <c r="AA53" s="65">
        <f t="shared" si="4"/>
        <v>2.7818448023426593E-2</v>
      </c>
      <c r="AB53" s="65">
        <f t="shared" si="4"/>
        <v>2.8257686676428109E-2</v>
      </c>
      <c r="AC53" s="65">
        <f t="shared" si="4"/>
        <v>2.8696925329429693E-2</v>
      </c>
      <c r="AD53" s="65">
        <f t="shared" si="4"/>
        <v>2.9136163982431216E-2</v>
      </c>
      <c r="AE53" s="65">
        <f t="shared" si="4"/>
        <v>2.9575402635432738E-2</v>
      </c>
      <c r="AF53" s="65">
        <f t="shared" si="4"/>
        <v>3.0014641288434261E-2</v>
      </c>
      <c r="AG53" s="65">
        <f t="shared" si="4"/>
        <v>3.0453879941435783E-2</v>
      </c>
      <c r="AH53" s="65">
        <f t="shared" si="4"/>
        <v>3.0893118594437306E-2</v>
      </c>
      <c r="AI53" s="65">
        <f t="shared" si="4"/>
        <v>3.1332357247438831E-2</v>
      </c>
      <c r="AJ53" s="65">
        <f t="shared" si="4"/>
        <v>3.1771595900440354E-2</v>
      </c>
      <c r="AK53" s="65">
        <f t="shared" si="4"/>
        <v>3.2210834553441876E-2</v>
      </c>
      <c r="AL53" s="65">
        <f t="shared" si="4"/>
        <v>3.2650073206443399E-2</v>
      </c>
      <c r="AM53" s="65">
        <f t="shared" si="4"/>
        <v>3.3089311859444921E-2</v>
      </c>
      <c r="AN53" s="65">
        <f t="shared" si="4"/>
        <v>3.3528550512446444E-2</v>
      </c>
      <c r="AO53" s="65">
        <f t="shared" si="4"/>
        <v>3.3967789165447966E-2</v>
      </c>
      <c r="AP53" s="65">
        <f t="shared" si="4"/>
        <v>3.4407027818449488E-2</v>
      </c>
      <c r="AQ53" s="65">
        <f t="shared" si="4"/>
        <v>3.4846266471451011E-2</v>
      </c>
      <c r="AR53" s="65">
        <f t="shared" si="4"/>
        <v>3.5285505124452526E-2</v>
      </c>
      <c r="AS53" s="65">
        <f t="shared" si="4"/>
        <v>3.5724743777454056E-2</v>
      </c>
      <c r="AT53" s="65">
        <f t="shared" si="4"/>
        <v>3.6163982430455578E-2</v>
      </c>
      <c r="AU53" s="65">
        <f t="shared" si="4"/>
        <v>3.6603221083457101E-2</v>
      </c>
      <c r="AV53" s="65">
        <f t="shared" si="4"/>
        <v>3.7042459736458616E-2</v>
      </c>
      <c r="AW53" s="65">
        <f t="shared" si="4"/>
        <v>3.7481698389460208E-2</v>
      </c>
      <c r="AX53" s="65">
        <f t="shared" si="4"/>
        <v>3.7920937042461723E-2</v>
      </c>
      <c r="AY53" s="65">
        <f t="shared" si="4"/>
        <v>3.8360175695463246E-2</v>
      </c>
      <c r="AZ53" s="65">
        <f t="shared" si="4"/>
        <v>3.8799414348464768E-2</v>
      </c>
      <c r="BA53" s="65">
        <f t="shared" si="4"/>
        <v>3.9238653001466291E-2</v>
      </c>
      <c r="BB53" s="65">
        <f t="shared" si="4"/>
        <v>3.9677891654467813E-2</v>
      </c>
      <c r="BC53" s="65">
        <f t="shared" si="4"/>
        <v>4.0117130307469342E-2</v>
      </c>
      <c r="BD53" s="65">
        <f t="shared" si="4"/>
        <v>4.0556368960470865E-2</v>
      </c>
      <c r="BE53" s="65">
        <f t="shared" si="4"/>
        <v>4.0995607613472387E-2</v>
      </c>
      <c r="BF53" s="65">
        <f t="shared" si="4"/>
        <v>4.1300000000000003E-2</v>
      </c>
      <c r="BG53" s="65">
        <f t="shared" si="4"/>
        <v>4.1599999999999998E-2</v>
      </c>
      <c r="BH53" s="65">
        <f t="shared" si="4"/>
        <v>4.19E-2</v>
      </c>
      <c r="BI53" s="65">
        <f t="shared" si="4"/>
        <v>4.2200000000000001E-2</v>
      </c>
      <c r="BJ53" s="65"/>
      <c r="BK53" s="65"/>
    </row>
    <row r="54" spans="2:63" s="155" customFormat="1" ht="15.75" x14ac:dyDescent="0.25">
      <c r="D54" s="301" t="s">
        <v>485</v>
      </c>
      <c r="E54" s="160" t="s">
        <v>754</v>
      </c>
      <c r="F54" s="301" t="s">
        <v>260</v>
      </c>
      <c r="G54" s="65">
        <f>G53</f>
        <v>2.0497803806734997E-2</v>
      </c>
      <c r="H54" s="65">
        <f t="shared" ref="H54:BD54" si="5">H53</f>
        <v>2.0790629575402633E-2</v>
      </c>
      <c r="I54" s="65">
        <f t="shared" si="5"/>
        <v>2.1083455344070277E-2</v>
      </c>
      <c r="J54" s="65">
        <f t="shared" si="5"/>
        <v>2.137628111273792E-2</v>
      </c>
      <c r="K54" s="65">
        <f t="shared" si="5"/>
        <v>2.1669106881405564E-2</v>
      </c>
      <c r="L54" s="65">
        <f t="shared" si="5"/>
        <v>2.1961932650073207E-2</v>
      </c>
      <c r="M54" s="65">
        <f t="shared" si="5"/>
        <v>2.2254758418740847E-2</v>
      </c>
      <c r="N54" s="65">
        <f t="shared" si="5"/>
        <v>2.2547584187408494E-2</v>
      </c>
      <c r="O54" s="65">
        <f t="shared" si="5"/>
        <v>2.2840409956076134E-2</v>
      </c>
      <c r="P54" s="65">
        <f t="shared" si="5"/>
        <v>2.3133235724743722E-2</v>
      </c>
      <c r="Q54" s="65">
        <f t="shared" si="5"/>
        <v>2.3426061493411362E-2</v>
      </c>
      <c r="R54" s="65">
        <f t="shared" si="5"/>
        <v>2.3865300146412884E-2</v>
      </c>
      <c r="S54" s="65">
        <f t="shared" si="5"/>
        <v>2.4304538799414407E-2</v>
      </c>
      <c r="T54" s="65">
        <f t="shared" si="5"/>
        <v>2.4743777452415929E-2</v>
      </c>
      <c r="U54" s="65">
        <f t="shared" si="5"/>
        <v>2.5183016105417452E-2</v>
      </c>
      <c r="V54" s="65">
        <f t="shared" si="5"/>
        <v>2.5622254758418974E-2</v>
      </c>
      <c r="W54" s="65">
        <f t="shared" si="5"/>
        <v>2.6061493411420496E-2</v>
      </c>
      <c r="X54" s="65">
        <f t="shared" si="5"/>
        <v>2.6500732064422019E-2</v>
      </c>
      <c r="Y54" s="65">
        <f t="shared" si="5"/>
        <v>2.6939970717423541E-2</v>
      </c>
      <c r="Z54" s="65">
        <f t="shared" si="5"/>
        <v>2.7379209370425064E-2</v>
      </c>
      <c r="AA54" s="65">
        <f t="shared" si="5"/>
        <v>2.7818448023426593E-2</v>
      </c>
      <c r="AB54" s="65">
        <f t="shared" si="5"/>
        <v>2.8257686676428109E-2</v>
      </c>
      <c r="AC54" s="65">
        <f t="shared" si="5"/>
        <v>2.8696925329429693E-2</v>
      </c>
      <c r="AD54" s="65">
        <f t="shared" si="5"/>
        <v>2.9136163982431216E-2</v>
      </c>
      <c r="AE54" s="65">
        <f t="shared" si="5"/>
        <v>2.9575402635432738E-2</v>
      </c>
      <c r="AF54" s="65">
        <f t="shared" si="5"/>
        <v>3.0014641288434261E-2</v>
      </c>
      <c r="AG54" s="65">
        <f t="shared" si="5"/>
        <v>3.0453879941435783E-2</v>
      </c>
      <c r="AH54" s="65">
        <f t="shared" si="5"/>
        <v>3.0893118594437306E-2</v>
      </c>
      <c r="AI54" s="65">
        <f t="shared" si="5"/>
        <v>3.1332357247438831E-2</v>
      </c>
      <c r="AJ54" s="65">
        <f t="shared" si="5"/>
        <v>3.1771595900440354E-2</v>
      </c>
      <c r="AK54" s="65">
        <f t="shared" si="5"/>
        <v>3.2210834553441876E-2</v>
      </c>
      <c r="AL54" s="65">
        <f t="shared" si="5"/>
        <v>3.2650073206443399E-2</v>
      </c>
      <c r="AM54" s="65">
        <f t="shared" si="5"/>
        <v>3.3089311859444921E-2</v>
      </c>
      <c r="AN54" s="65">
        <f t="shared" si="5"/>
        <v>3.3528550512446444E-2</v>
      </c>
      <c r="AO54" s="65">
        <f t="shared" si="5"/>
        <v>3.3967789165447966E-2</v>
      </c>
      <c r="AP54" s="65">
        <f t="shared" si="5"/>
        <v>3.4407027818449488E-2</v>
      </c>
      <c r="AQ54" s="65">
        <f t="shared" si="5"/>
        <v>3.4846266471451011E-2</v>
      </c>
      <c r="AR54" s="65">
        <f t="shared" si="5"/>
        <v>3.5285505124452526E-2</v>
      </c>
      <c r="AS54" s="65">
        <f t="shared" si="5"/>
        <v>3.5724743777454056E-2</v>
      </c>
      <c r="AT54" s="65">
        <f t="shared" si="5"/>
        <v>3.6163982430455578E-2</v>
      </c>
      <c r="AU54" s="65">
        <f t="shared" si="5"/>
        <v>3.6603221083457101E-2</v>
      </c>
      <c r="AV54" s="65">
        <f t="shared" si="5"/>
        <v>3.7042459736458616E-2</v>
      </c>
      <c r="AW54" s="65">
        <f t="shared" si="5"/>
        <v>3.7481698389460208E-2</v>
      </c>
      <c r="AX54" s="65">
        <f t="shared" si="5"/>
        <v>3.7920937042461723E-2</v>
      </c>
      <c r="AY54" s="65">
        <f t="shared" si="5"/>
        <v>3.8360175695463246E-2</v>
      </c>
      <c r="AZ54" s="65">
        <f t="shared" si="5"/>
        <v>3.8799414348464768E-2</v>
      </c>
      <c r="BA54" s="65">
        <f t="shared" si="5"/>
        <v>3.9238653001466291E-2</v>
      </c>
      <c r="BB54" s="65">
        <f t="shared" si="5"/>
        <v>3.9677891654467813E-2</v>
      </c>
      <c r="BC54" s="65">
        <f t="shared" si="5"/>
        <v>4.0117130307469342E-2</v>
      </c>
      <c r="BD54" s="65">
        <f t="shared" si="5"/>
        <v>4.0556368960470865E-2</v>
      </c>
      <c r="BE54" s="65">
        <f>BE53</f>
        <v>4.0995607613472387E-2</v>
      </c>
      <c r="BF54" s="65">
        <f>BF53</f>
        <v>4.1300000000000003E-2</v>
      </c>
      <c r="BG54" s="65">
        <f>BG53</f>
        <v>4.1599999999999998E-2</v>
      </c>
      <c r="BH54" s="65">
        <f>BH53</f>
        <v>4.19E-2</v>
      </c>
      <c r="BI54" s="65">
        <f>BI53</f>
        <v>4.2200000000000001E-2</v>
      </c>
      <c r="BJ54" s="65"/>
      <c r="BK54" s="65"/>
    </row>
    <row r="55" spans="2:63" s="15" customFormat="1" x14ac:dyDescent="0.2">
      <c r="D55" s="15" t="s">
        <v>255</v>
      </c>
      <c r="G55" s="565"/>
      <c r="H55" s="565"/>
      <c r="I55" s="565"/>
      <c r="J55" s="565"/>
      <c r="K55" s="565"/>
      <c r="L55" s="565"/>
      <c r="M55" s="565"/>
      <c r="N55" s="565"/>
      <c r="O55" s="565"/>
      <c r="P55" s="565"/>
      <c r="Q55" s="565"/>
      <c r="R55" s="565"/>
      <c r="S55" s="565"/>
      <c r="T55" s="565"/>
      <c r="U55" s="565"/>
      <c r="V55" s="565"/>
      <c r="W55" s="565"/>
      <c r="X55" s="565"/>
      <c r="Y55" s="565"/>
      <c r="Z55" s="565"/>
      <c r="AA55" s="565"/>
      <c r="AB55" s="565"/>
      <c r="AC55" s="565"/>
      <c r="AD55" s="565"/>
      <c r="AE55" s="565"/>
      <c r="AF55" s="565"/>
      <c r="AG55" s="565"/>
      <c r="AH55" s="565"/>
      <c r="AI55" s="565"/>
      <c r="AJ55" s="565"/>
      <c r="AK55" s="565"/>
      <c r="AL55" s="565"/>
      <c r="AM55" s="565"/>
      <c r="AN55" s="565"/>
      <c r="AO55" s="565"/>
      <c r="AP55" s="565"/>
      <c r="AQ55" s="565"/>
      <c r="AR55" s="565"/>
      <c r="AS55" s="565"/>
      <c r="AT55" s="565"/>
      <c r="AU55" s="565"/>
      <c r="AV55" s="565"/>
      <c r="AW55" s="565"/>
      <c r="AX55" s="565"/>
      <c r="AY55" s="565"/>
      <c r="AZ55" s="565"/>
      <c r="BA55" s="565"/>
      <c r="BB55" s="565"/>
      <c r="BC55" s="565"/>
      <c r="BE55" s="565"/>
      <c r="BG55" s="565"/>
      <c r="BI55" s="565"/>
    </row>
    <row r="56" spans="2:63" s="15" customFormat="1" x14ac:dyDescent="0.2">
      <c r="H56" s="125"/>
      <c r="I56" s="125"/>
      <c r="J56" s="125"/>
      <c r="K56" s="125"/>
      <c r="L56" s="125"/>
      <c r="M56" s="125"/>
      <c r="O56" s="125"/>
      <c r="P56" s="125"/>
      <c r="Q56" s="125"/>
      <c r="R56" s="125"/>
      <c r="S56" s="125"/>
      <c r="T56" s="125"/>
      <c r="V56" s="125"/>
      <c r="W56" s="125"/>
      <c r="X56" s="125"/>
      <c r="Y56" s="125"/>
      <c r="Z56" s="125"/>
      <c r="AA56" s="125"/>
      <c r="AC56" s="125"/>
      <c r="AD56" s="125"/>
      <c r="AE56" s="125"/>
      <c r="AF56" s="125"/>
      <c r="AG56" s="125"/>
      <c r="AH56" s="125"/>
      <c r="AI56" s="125"/>
      <c r="AJ56" s="125"/>
      <c r="AL56" s="125"/>
      <c r="AM56" s="125"/>
      <c r="AN56" s="125"/>
      <c r="AO56" s="125"/>
      <c r="AP56" s="125"/>
      <c r="AQ56" s="125"/>
      <c r="AR56" s="125"/>
      <c r="AS56" s="125"/>
      <c r="AU56" s="125"/>
      <c r="AV56" s="125"/>
      <c r="AW56" s="125"/>
      <c r="AX56" s="125"/>
      <c r="AY56" s="125"/>
      <c r="BA56" s="125"/>
      <c r="BB56" s="125"/>
      <c r="BC56" s="125"/>
      <c r="BD56" s="125"/>
      <c r="BF56" s="125"/>
      <c r="BH56" s="125"/>
      <c r="BJ56" s="125"/>
      <c r="BK56" s="125"/>
    </row>
    <row r="57" spans="2:63" s="15" customFormat="1" x14ac:dyDescent="0.2"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</row>
    <row r="58" spans="2:63" x14ac:dyDescent="0.2">
      <c r="D58" s="15" t="s">
        <v>755</v>
      </c>
      <c r="E58" s="16"/>
      <c r="F58" s="564"/>
      <c r="G58" s="15">
        <v>1960</v>
      </c>
      <c r="H58" s="15">
        <v>1961</v>
      </c>
      <c r="I58" s="15">
        <v>1962</v>
      </c>
      <c r="J58" s="15">
        <v>1963</v>
      </c>
      <c r="K58" s="15">
        <v>1964</v>
      </c>
      <c r="L58" s="15">
        <v>1965</v>
      </c>
      <c r="M58" s="15">
        <v>1966</v>
      </c>
      <c r="N58" s="15">
        <v>1967</v>
      </c>
      <c r="O58" s="15">
        <v>1968</v>
      </c>
      <c r="P58" s="15">
        <v>1969</v>
      </c>
      <c r="Q58" s="15">
        <v>1970</v>
      </c>
      <c r="R58" s="15">
        <v>1971</v>
      </c>
      <c r="S58" s="15">
        <v>1972</v>
      </c>
      <c r="T58" s="15">
        <v>1973</v>
      </c>
      <c r="U58" s="15">
        <v>1974</v>
      </c>
      <c r="V58" s="15">
        <v>1975</v>
      </c>
      <c r="W58" s="15">
        <v>1976</v>
      </c>
      <c r="X58" s="15">
        <v>1977</v>
      </c>
      <c r="Y58" s="15">
        <v>1978</v>
      </c>
      <c r="Z58" s="15">
        <v>1979</v>
      </c>
      <c r="AA58" s="15">
        <v>1980</v>
      </c>
      <c r="AB58" s="15">
        <v>1981</v>
      </c>
      <c r="AC58" s="15">
        <v>1982</v>
      </c>
      <c r="AD58" s="15">
        <v>1983</v>
      </c>
      <c r="AE58" s="15">
        <v>1984</v>
      </c>
      <c r="AF58" s="15">
        <v>1985</v>
      </c>
      <c r="AG58" s="15">
        <v>1986</v>
      </c>
      <c r="AH58" s="15">
        <v>1987</v>
      </c>
      <c r="AI58" s="15">
        <v>1988</v>
      </c>
      <c r="AJ58" s="15">
        <v>1989</v>
      </c>
      <c r="AK58" s="15">
        <v>1990</v>
      </c>
      <c r="AL58" s="15">
        <v>1991</v>
      </c>
      <c r="AM58" s="15">
        <v>1992</v>
      </c>
      <c r="AN58" s="15">
        <v>1993</v>
      </c>
      <c r="AO58" s="15">
        <v>1994</v>
      </c>
      <c r="AP58" s="15">
        <v>1995</v>
      </c>
      <c r="AQ58" s="15">
        <v>1996</v>
      </c>
      <c r="AR58" s="15">
        <v>1997</v>
      </c>
      <c r="AS58" s="15">
        <v>1998</v>
      </c>
      <c r="AT58" s="15">
        <v>1999</v>
      </c>
      <c r="AU58" s="15">
        <v>2000</v>
      </c>
      <c r="AV58" s="15">
        <v>2001</v>
      </c>
      <c r="AW58" s="15">
        <v>2002</v>
      </c>
      <c r="AX58" s="15">
        <v>2003</v>
      </c>
      <c r="AY58" s="15">
        <v>2004</v>
      </c>
      <c r="AZ58" s="15">
        <v>2005</v>
      </c>
      <c r="BA58" s="15">
        <v>2006</v>
      </c>
      <c r="BB58" s="15">
        <v>2007</v>
      </c>
      <c r="BC58" s="15">
        <v>2008</v>
      </c>
      <c r="BD58" s="15">
        <v>2009</v>
      </c>
      <c r="BE58" s="15">
        <v>2010</v>
      </c>
      <c r="BF58" s="15">
        <v>2011</v>
      </c>
      <c r="BG58" s="15">
        <v>2012</v>
      </c>
      <c r="BH58" s="15">
        <v>2013</v>
      </c>
      <c r="BI58" s="15">
        <v>2014</v>
      </c>
      <c r="BJ58" s="15"/>
      <c r="BK58" s="15"/>
    </row>
    <row r="59" spans="2:63" ht="15.75" x14ac:dyDescent="0.25">
      <c r="D59" s="16" t="s">
        <v>459</v>
      </c>
      <c r="F59" s="16" t="s">
        <v>260</v>
      </c>
      <c r="G59" s="139">
        <f t="shared" ref="G59:BI63" si="6">G36*G47</f>
        <v>0.7</v>
      </c>
      <c r="H59" s="139">
        <f t="shared" si="6"/>
        <v>0.70333299999999999</v>
      </c>
      <c r="I59" s="139">
        <f t="shared" si="6"/>
        <v>0.70666600000000002</v>
      </c>
      <c r="J59" s="139">
        <f t="shared" si="6"/>
        <v>0.70999900000000005</v>
      </c>
      <c r="K59" s="139">
        <f t="shared" si="6"/>
        <v>0.71333199999999997</v>
      </c>
      <c r="L59" s="139">
        <f t="shared" si="6"/>
        <v>0.716665</v>
      </c>
      <c r="M59" s="139">
        <f t="shared" si="6"/>
        <v>0.71999800000000003</v>
      </c>
      <c r="N59" s="139">
        <f t="shared" si="6"/>
        <v>0.72333099999999995</v>
      </c>
      <c r="O59" s="139">
        <f t="shared" si="6"/>
        <v>0.72666399999999998</v>
      </c>
      <c r="P59" s="139">
        <f t="shared" si="6"/>
        <v>0.72999700000000001</v>
      </c>
      <c r="Q59" s="139">
        <f t="shared" si="6"/>
        <v>0.73333000000000004</v>
      </c>
      <c r="R59" s="139">
        <f t="shared" si="6"/>
        <v>0.73666299999999996</v>
      </c>
      <c r="S59" s="139">
        <f t="shared" si="6"/>
        <v>0.73999599999999999</v>
      </c>
      <c r="T59" s="139">
        <f t="shared" si="6"/>
        <v>0.74332900000000002</v>
      </c>
      <c r="U59" s="139">
        <f t="shared" si="6"/>
        <v>0.74666200000000005</v>
      </c>
      <c r="V59" s="139">
        <f t="shared" si="6"/>
        <v>0.74999499999999997</v>
      </c>
      <c r="W59" s="139">
        <f t="shared" si="6"/>
        <v>0.753328</v>
      </c>
      <c r="X59" s="139">
        <f t="shared" si="6"/>
        <v>0.75666100000000003</v>
      </c>
      <c r="Y59" s="139">
        <f t="shared" si="6"/>
        <v>0.75999400000000095</v>
      </c>
      <c r="Z59" s="139">
        <f t="shared" si="6"/>
        <v>0.76332700000000098</v>
      </c>
      <c r="AA59" s="139">
        <f t="shared" si="6"/>
        <v>0.76666000000000101</v>
      </c>
      <c r="AB59" s="139">
        <f t="shared" si="6"/>
        <v>0.76999300000000104</v>
      </c>
      <c r="AC59" s="139">
        <f t="shared" si="6"/>
        <v>0.77332600000000096</v>
      </c>
      <c r="AD59" s="139">
        <f t="shared" si="6"/>
        <v>0.77665900000000099</v>
      </c>
      <c r="AE59" s="139">
        <f t="shared" si="6"/>
        <v>0.77999200000000102</v>
      </c>
      <c r="AF59" s="139">
        <f t="shared" si="6"/>
        <v>0.78332500000000105</v>
      </c>
      <c r="AG59" s="139">
        <f t="shared" si="6"/>
        <v>0.78665800000000097</v>
      </c>
      <c r="AH59" s="139">
        <f t="shared" si="6"/>
        <v>0.789991000000001</v>
      </c>
      <c r="AI59" s="139">
        <f t="shared" si="6"/>
        <v>0.79332400000000103</v>
      </c>
      <c r="AJ59" s="139">
        <f t="shared" si="6"/>
        <v>0.79665700000000095</v>
      </c>
      <c r="AK59" s="139">
        <f t="shared" si="6"/>
        <v>0.79999000000000098</v>
      </c>
      <c r="AL59" s="139">
        <f t="shared" si="6"/>
        <v>0.80332300000000101</v>
      </c>
      <c r="AM59" s="139">
        <f t="shared" si="6"/>
        <v>0.80665600000000104</v>
      </c>
      <c r="AN59" s="139">
        <f t="shared" si="6"/>
        <v>0.80998900000000096</v>
      </c>
      <c r="AO59" s="139">
        <f t="shared" si="6"/>
        <v>0.81332200000000099</v>
      </c>
      <c r="AP59" s="139">
        <f t="shared" si="6"/>
        <v>0.81665500000000102</v>
      </c>
      <c r="AQ59" s="139">
        <f t="shared" si="6"/>
        <v>0.81998800000000105</v>
      </c>
      <c r="AR59" s="139">
        <f t="shared" si="6"/>
        <v>0.82332100000000097</v>
      </c>
      <c r="AS59" s="139">
        <f t="shared" si="6"/>
        <v>0.826654000000001</v>
      </c>
      <c r="AT59" s="139">
        <f t="shared" si="6"/>
        <v>0.82998700000000103</v>
      </c>
      <c r="AU59" s="139">
        <f t="shared" si="6"/>
        <v>0.83332000000000095</v>
      </c>
      <c r="AV59" s="139">
        <f t="shared" si="6"/>
        <v>0.83665300000000098</v>
      </c>
      <c r="AW59" s="139">
        <f t="shared" si="6"/>
        <v>0.83998600000000101</v>
      </c>
      <c r="AX59" s="139">
        <f t="shared" si="6"/>
        <v>0.84331900000000104</v>
      </c>
      <c r="AY59" s="139">
        <f t="shared" si="6"/>
        <v>0.84665200000000096</v>
      </c>
      <c r="AZ59" s="139">
        <f t="shared" si="6"/>
        <v>0.84998500000000099</v>
      </c>
      <c r="BA59" s="139">
        <f t="shared" si="6"/>
        <v>0.85331800000000102</v>
      </c>
      <c r="BB59" s="139">
        <f t="shared" si="6"/>
        <v>0.85665100000000105</v>
      </c>
      <c r="BC59" s="139">
        <f t="shared" si="6"/>
        <v>0.85998400000000097</v>
      </c>
      <c r="BD59" s="139">
        <f t="shared" si="6"/>
        <v>0.863317000000001</v>
      </c>
      <c r="BE59" s="139">
        <f t="shared" si="6"/>
        <v>0.86665000000000203</v>
      </c>
      <c r="BF59" s="139">
        <f t="shared" si="6"/>
        <v>0.86998300000000295</v>
      </c>
      <c r="BG59" s="139">
        <f t="shared" si="6"/>
        <v>0.87331600000000398</v>
      </c>
      <c r="BH59" s="139">
        <f t="shared" si="6"/>
        <v>0.87664900000000501</v>
      </c>
      <c r="BI59" s="139">
        <f t="shared" si="6"/>
        <v>0.87998200000000604</v>
      </c>
      <c r="BJ59" s="139"/>
      <c r="BK59" s="139"/>
    </row>
    <row r="60" spans="2:63" ht="15.75" x14ac:dyDescent="0.25">
      <c r="D60" s="16" t="s">
        <v>464</v>
      </c>
      <c r="F60" s="16" t="s">
        <v>260</v>
      </c>
      <c r="G60" s="139">
        <f t="shared" si="6"/>
        <v>0.8</v>
      </c>
      <c r="H60" s="139">
        <f t="shared" si="6"/>
        <v>0.80200000000000005</v>
      </c>
      <c r="I60" s="139">
        <f t="shared" si="6"/>
        <v>0.80400000000000005</v>
      </c>
      <c r="J60" s="139">
        <f t="shared" si="6"/>
        <v>0.80600000000000005</v>
      </c>
      <c r="K60" s="139">
        <f t="shared" si="6"/>
        <v>0.80800000000000005</v>
      </c>
      <c r="L60" s="139">
        <f t="shared" si="6"/>
        <v>0.81</v>
      </c>
      <c r="M60" s="139">
        <f t="shared" si="6"/>
        <v>0.81200000000000006</v>
      </c>
      <c r="N60" s="139">
        <f t="shared" si="6"/>
        <v>0.81399999999999995</v>
      </c>
      <c r="O60" s="139">
        <f t="shared" si="6"/>
        <v>0.81599999999999995</v>
      </c>
      <c r="P60" s="139">
        <f t="shared" si="6"/>
        <v>0.81799999999999995</v>
      </c>
      <c r="Q60" s="139">
        <f t="shared" si="6"/>
        <v>0.82</v>
      </c>
      <c r="R60" s="139">
        <f t="shared" si="6"/>
        <v>0.82199999999999995</v>
      </c>
      <c r="S60" s="139">
        <f t="shared" si="6"/>
        <v>0.82399999999999995</v>
      </c>
      <c r="T60" s="139">
        <f t="shared" si="6"/>
        <v>0.82599999999999996</v>
      </c>
      <c r="U60" s="139">
        <f t="shared" si="6"/>
        <v>0.82799999999999996</v>
      </c>
      <c r="V60" s="139">
        <f t="shared" si="6"/>
        <v>0.83</v>
      </c>
      <c r="W60" s="139">
        <f t="shared" si="6"/>
        <v>0.83199999999999996</v>
      </c>
      <c r="X60" s="139">
        <f t="shared" si="6"/>
        <v>0.83399999999999996</v>
      </c>
      <c r="Y60" s="139">
        <f t="shared" si="6"/>
        <v>0.83599999999999997</v>
      </c>
      <c r="Z60" s="139">
        <f t="shared" si="6"/>
        <v>0.83799999999999997</v>
      </c>
      <c r="AA60" s="139">
        <f t="shared" si="6"/>
        <v>0.84</v>
      </c>
      <c r="AB60" s="139">
        <f t="shared" si="6"/>
        <v>0.84199999999999997</v>
      </c>
      <c r="AC60" s="139">
        <f t="shared" si="6"/>
        <v>0.84399999999999997</v>
      </c>
      <c r="AD60" s="139">
        <f t="shared" si="6"/>
        <v>0.84599999999999997</v>
      </c>
      <c r="AE60" s="139">
        <f t="shared" si="6"/>
        <v>0.84799999999999998</v>
      </c>
      <c r="AF60" s="139">
        <f t="shared" si="6"/>
        <v>0.85</v>
      </c>
      <c r="AG60" s="139">
        <f t="shared" si="6"/>
        <v>0.85199999999999998</v>
      </c>
      <c r="AH60" s="139">
        <f t="shared" si="6"/>
        <v>0.85399999999999998</v>
      </c>
      <c r="AI60" s="139">
        <f t="shared" si="6"/>
        <v>0.85599999999999998</v>
      </c>
      <c r="AJ60" s="139">
        <f t="shared" si="6"/>
        <v>0.85799999999999998</v>
      </c>
      <c r="AK60" s="139">
        <f t="shared" si="6"/>
        <v>0.86</v>
      </c>
      <c r="AL60" s="139">
        <f t="shared" si="6"/>
        <v>0.86199999999999999</v>
      </c>
      <c r="AM60" s="139">
        <f t="shared" si="6"/>
        <v>0.86399999999999999</v>
      </c>
      <c r="AN60" s="139">
        <f t="shared" si="6"/>
        <v>0.86599999999999999</v>
      </c>
      <c r="AO60" s="139">
        <f t="shared" si="6"/>
        <v>0.86799999999999999</v>
      </c>
      <c r="AP60" s="139">
        <f t="shared" si="6"/>
        <v>0.87</v>
      </c>
      <c r="AQ60" s="139">
        <f t="shared" si="6"/>
        <v>0.872</v>
      </c>
      <c r="AR60" s="139">
        <f t="shared" si="6"/>
        <v>0.874</v>
      </c>
      <c r="AS60" s="139">
        <f t="shared" si="6"/>
        <v>0.876</v>
      </c>
      <c r="AT60" s="139">
        <f t="shared" si="6"/>
        <v>0.878</v>
      </c>
      <c r="AU60" s="139">
        <f t="shared" si="6"/>
        <v>0.88</v>
      </c>
      <c r="AV60" s="139">
        <f t="shared" si="6"/>
        <v>0.88200000000000001</v>
      </c>
      <c r="AW60" s="139">
        <f t="shared" si="6"/>
        <v>0.88400000000000001</v>
      </c>
      <c r="AX60" s="139">
        <f t="shared" si="6"/>
        <v>0.88600000000000001</v>
      </c>
      <c r="AY60" s="139">
        <f t="shared" si="6"/>
        <v>0.88800000000000001</v>
      </c>
      <c r="AZ60" s="139">
        <f t="shared" si="6"/>
        <v>0.89</v>
      </c>
      <c r="BA60" s="139">
        <f t="shared" si="6"/>
        <v>0.89200000000000002</v>
      </c>
      <c r="BB60" s="139">
        <f t="shared" si="6"/>
        <v>0.89400000000000002</v>
      </c>
      <c r="BC60" s="139">
        <f t="shared" si="6"/>
        <v>0.89600000000000002</v>
      </c>
      <c r="BD60" s="139">
        <f t="shared" si="6"/>
        <v>0.89800000000000002</v>
      </c>
      <c r="BE60" s="139">
        <f t="shared" si="6"/>
        <v>0.9</v>
      </c>
      <c r="BF60" s="139">
        <f t="shared" si="6"/>
        <v>0.90200000000000002</v>
      </c>
      <c r="BG60" s="139">
        <f t="shared" si="6"/>
        <v>0.90400000000000003</v>
      </c>
      <c r="BH60" s="139">
        <f t="shared" si="6"/>
        <v>0.90600000000000003</v>
      </c>
      <c r="BI60" s="139">
        <f t="shared" si="6"/>
        <v>0.90800000000000003</v>
      </c>
      <c r="BJ60" s="139"/>
      <c r="BK60" s="139"/>
    </row>
    <row r="61" spans="2:63" ht="15.75" x14ac:dyDescent="0.25">
      <c r="B61" s="10" t="s">
        <v>748</v>
      </c>
      <c r="D61" s="16" t="s">
        <v>467</v>
      </c>
      <c r="F61" s="16" t="s">
        <v>260</v>
      </c>
      <c r="G61" s="139">
        <f t="shared" si="6"/>
        <v>7.096672978484167E-2</v>
      </c>
      <c r="H61" s="139">
        <f t="shared" si="6"/>
        <v>7.6666279833706372E-2</v>
      </c>
      <c r="I61" s="139">
        <f t="shared" si="6"/>
        <v>7.8182945088296429E-2</v>
      </c>
      <c r="J61" s="139">
        <f t="shared" si="6"/>
        <v>8.0674058686566005E-2</v>
      </c>
      <c r="K61" s="139">
        <f t="shared" si="6"/>
        <v>8.2168361024104755E-2</v>
      </c>
      <c r="L61" s="139">
        <f t="shared" si="6"/>
        <v>8.374995316459935E-2</v>
      </c>
      <c r="M61" s="139">
        <f t="shared" si="6"/>
        <v>8.4386780806696177E-2</v>
      </c>
      <c r="N61" s="139">
        <f t="shared" si="6"/>
        <v>8.5995820589598107E-2</v>
      </c>
      <c r="O61" s="139">
        <f t="shared" si="6"/>
        <v>8.6430194906382235E-2</v>
      </c>
      <c r="P61" s="139">
        <f t="shared" si="6"/>
        <v>8.5486942358893411E-2</v>
      </c>
      <c r="Q61" s="139">
        <f t="shared" si="6"/>
        <v>8.7069619995689143E-2</v>
      </c>
      <c r="R61" s="139">
        <f t="shared" si="6"/>
        <v>9.0627726305801945E-2</v>
      </c>
      <c r="S61" s="139">
        <f t="shared" si="6"/>
        <v>9.7234260718741264E-2</v>
      </c>
      <c r="T61" s="139">
        <f t="shared" si="6"/>
        <v>8.7412587046824128E-2</v>
      </c>
      <c r="U61" s="139">
        <f t="shared" si="6"/>
        <v>9.1192611878108135E-2</v>
      </c>
      <c r="V61" s="139">
        <f t="shared" si="6"/>
        <v>8.8913437905385292E-2</v>
      </c>
      <c r="W61" s="139">
        <f t="shared" si="6"/>
        <v>8.795856671965982E-2</v>
      </c>
      <c r="X61" s="139">
        <f t="shared" si="6"/>
        <v>9.3571070780203061E-2</v>
      </c>
      <c r="Y61" s="139">
        <f t="shared" si="6"/>
        <v>9.5141776198427272E-2</v>
      </c>
      <c r="Z61" s="139">
        <f t="shared" si="6"/>
        <v>9.4448780759605611E-2</v>
      </c>
      <c r="AA61" s="139">
        <f t="shared" si="6"/>
        <v>0.10252512805699919</v>
      </c>
      <c r="AB61" s="139">
        <f t="shared" si="6"/>
        <v>0.10233338835340403</v>
      </c>
      <c r="AC61" s="139">
        <f t="shared" si="6"/>
        <v>0.10676643242841889</v>
      </c>
      <c r="AD61" s="139">
        <f t="shared" si="6"/>
        <v>0.11089283569772503</v>
      </c>
      <c r="AE61" s="139">
        <f t="shared" si="6"/>
        <v>0.11204856530912125</v>
      </c>
      <c r="AF61" s="139">
        <f t="shared" si="6"/>
        <v>0.11240811867408951</v>
      </c>
      <c r="AG61" s="139">
        <f t="shared" si="6"/>
        <v>0.11640007684869828</v>
      </c>
      <c r="AH61" s="139">
        <f t="shared" si="6"/>
        <v>0.12163953060395988</v>
      </c>
      <c r="AI61" s="139">
        <f t="shared" si="6"/>
        <v>0.12440979776252223</v>
      </c>
      <c r="AJ61" s="139">
        <f t="shared" si="6"/>
        <v>0.11541392866339888</v>
      </c>
      <c r="AK61" s="139">
        <f t="shared" si="6"/>
        <v>0.11833124552426663</v>
      </c>
      <c r="AL61" s="139">
        <f t="shared" si="6"/>
        <v>0.1253194406238797</v>
      </c>
      <c r="AM61" s="139">
        <f t="shared" si="6"/>
        <v>0.1286159944976864</v>
      </c>
      <c r="AN61" s="139">
        <f t="shared" si="6"/>
        <v>0.13147445220637499</v>
      </c>
      <c r="AO61" s="139">
        <f t="shared" si="6"/>
        <v>0.13488934196686808</v>
      </c>
      <c r="AP61" s="139">
        <f t="shared" si="6"/>
        <v>0.13326097304299617</v>
      </c>
      <c r="AQ61" s="139">
        <f t="shared" si="6"/>
        <v>0.13842643727196169</v>
      </c>
      <c r="AR61" s="139">
        <f t="shared" si="6"/>
        <v>0.14266974843689331</v>
      </c>
      <c r="AS61" s="139">
        <f t="shared" si="6"/>
        <v>0.145550756665735</v>
      </c>
      <c r="AT61" s="139">
        <f t="shared" si="6"/>
        <v>0.14257779889398131</v>
      </c>
      <c r="AU61" s="139">
        <f t="shared" si="6"/>
        <v>0.14649095557092801</v>
      </c>
      <c r="AV61" s="139">
        <f t="shared" si="6"/>
        <v>0.15522384210616674</v>
      </c>
      <c r="AW61" s="139">
        <f t="shared" si="6"/>
        <v>0.15848453362149922</v>
      </c>
      <c r="AX61" s="139">
        <f t="shared" si="6"/>
        <v>0.15839867454705825</v>
      </c>
      <c r="AY61" s="139">
        <f t="shared" si="6"/>
        <v>0.16028135477885638</v>
      </c>
      <c r="AZ61" s="139">
        <f t="shared" si="6"/>
        <v>0.16010198472790921</v>
      </c>
      <c r="BA61" s="139">
        <f t="shared" si="6"/>
        <v>0.15806972031266001</v>
      </c>
      <c r="BB61" s="139">
        <f t="shared" si="6"/>
        <v>0.16008365721492152</v>
      </c>
      <c r="BC61" s="139">
        <f t="shared" si="6"/>
        <v>0.15263832349742737</v>
      </c>
      <c r="BD61" s="139">
        <f t="shared" si="6"/>
        <v>0.15640186984809615</v>
      </c>
      <c r="BE61" s="139">
        <f t="shared" si="6"/>
        <v>0.15619671997127393</v>
      </c>
      <c r="BF61" s="139">
        <f t="shared" si="6"/>
        <v>0.15537658196927123</v>
      </c>
      <c r="BG61" s="139">
        <f t="shared" si="6"/>
        <v>0.15892197420316356</v>
      </c>
      <c r="BH61" s="139">
        <f t="shared" si="6"/>
        <v>0.16399249673946931</v>
      </c>
      <c r="BI61" s="139">
        <f t="shared" si="6"/>
        <v>0.16585154302656968</v>
      </c>
      <c r="BJ61" s="139"/>
      <c r="BK61" s="139"/>
    </row>
    <row r="62" spans="2:63" ht="15.75" x14ac:dyDescent="0.25">
      <c r="B62" s="10" t="s">
        <v>748</v>
      </c>
      <c r="D62" s="16" t="s">
        <v>470</v>
      </c>
      <c r="E62" s="16"/>
      <c r="F62" s="16" t="s">
        <v>260</v>
      </c>
      <c r="G62" s="139">
        <f t="shared" si="6"/>
        <v>1.8018652120358868E-2</v>
      </c>
      <c r="H62" s="139">
        <f t="shared" si="6"/>
        <v>1.7493051890941178E-2</v>
      </c>
      <c r="I62" s="139">
        <f t="shared" si="6"/>
        <v>2.1489010022859033E-2</v>
      </c>
      <c r="J62" s="139">
        <f t="shared" si="6"/>
        <v>3.2869045526454616E-2</v>
      </c>
      <c r="K62" s="139">
        <f t="shared" si="6"/>
        <v>2.2432612897557463E-2</v>
      </c>
      <c r="L62" s="139">
        <f t="shared" si="6"/>
        <v>2.3333918847707663E-2</v>
      </c>
      <c r="M62" s="139">
        <f t="shared" si="6"/>
        <v>2.053169446883241E-2</v>
      </c>
      <c r="N62" s="139">
        <f t="shared" si="6"/>
        <v>1.8860452869931484E-2</v>
      </c>
      <c r="O62" s="139">
        <f t="shared" si="6"/>
        <v>2.3768380417617176E-2</v>
      </c>
      <c r="P62" s="139">
        <f t="shared" si="6"/>
        <v>2.4966146290124495E-2</v>
      </c>
      <c r="Q62" s="139">
        <f t="shared" si="6"/>
        <v>2.4968748081772338E-2</v>
      </c>
      <c r="R62" s="139">
        <f t="shared" si="6"/>
        <v>2.4097552270414446E-2</v>
      </c>
      <c r="S62" s="139">
        <f t="shared" si="6"/>
        <v>2.2205101695900464E-2</v>
      </c>
      <c r="T62" s="139">
        <f t="shared" si="6"/>
        <v>2.2185673828049732E-2</v>
      </c>
      <c r="U62" s="139">
        <f t="shared" si="6"/>
        <v>2.296568197407519E-2</v>
      </c>
      <c r="V62" s="139">
        <f t="shared" si="6"/>
        <v>1.9038250596981238E-2</v>
      </c>
      <c r="W62" s="139">
        <f t="shared" si="6"/>
        <v>2.0880037641245082E-2</v>
      </c>
      <c r="X62" s="139">
        <f t="shared" si="6"/>
        <v>2.9535267803809644E-2</v>
      </c>
      <c r="Y62" s="139">
        <f t="shared" si="6"/>
        <v>2.7575947888245862E-2</v>
      </c>
      <c r="Z62" s="139">
        <f t="shared" si="6"/>
        <v>3.2725342378760409E-2</v>
      </c>
      <c r="AA62" s="139">
        <f t="shared" si="6"/>
        <v>2.5684338387447245E-2</v>
      </c>
      <c r="AB62" s="139">
        <f t="shared" si="6"/>
        <v>2.4470872639482069E-2</v>
      </c>
      <c r="AC62" s="139">
        <f t="shared" si="6"/>
        <v>3.227693669681244E-2</v>
      </c>
      <c r="AD62" s="139">
        <f t="shared" si="6"/>
        <v>2.8800285832850492E-2</v>
      </c>
      <c r="AE62" s="139">
        <f t="shared" si="6"/>
        <v>2.7766881261320497E-2</v>
      </c>
      <c r="AF62" s="139">
        <f t="shared" si="6"/>
        <v>3.1515668212008734E-2</v>
      </c>
      <c r="AG62" s="139">
        <f t="shared" si="6"/>
        <v>3.3203355935364519E-2</v>
      </c>
      <c r="AH62" s="139">
        <f t="shared" si="6"/>
        <v>3.0750438318406646E-2</v>
      </c>
      <c r="AI62" s="139">
        <f t="shared" si="6"/>
        <v>2.8598094988455662E-2</v>
      </c>
      <c r="AJ62" s="139">
        <f t="shared" si="6"/>
        <v>2.6029385473849927E-2</v>
      </c>
      <c r="AK62" s="139">
        <f t="shared" si="6"/>
        <v>2.9542328397959092E-2</v>
      </c>
      <c r="AL62" s="139">
        <f t="shared" si="6"/>
        <v>3.7101814753423272E-2</v>
      </c>
      <c r="AM62" s="139">
        <f t="shared" si="6"/>
        <v>3.2794011914759232E-2</v>
      </c>
      <c r="AN62" s="139">
        <f t="shared" si="6"/>
        <v>3.3585443452211282E-2</v>
      </c>
      <c r="AO62" s="139">
        <f t="shared" si="6"/>
        <v>3.5861678938726375E-2</v>
      </c>
      <c r="AP62" s="139">
        <f t="shared" si="6"/>
        <v>3.1160250601519141E-2</v>
      </c>
      <c r="AQ62" s="139">
        <f t="shared" si="6"/>
        <v>4.0101972568396455E-2</v>
      </c>
      <c r="AR62" s="139">
        <f t="shared" si="6"/>
        <v>4.0011073341333615E-2</v>
      </c>
      <c r="AS62" s="139">
        <f t="shared" si="6"/>
        <v>3.5253031148348601E-2</v>
      </c>
      <c r="AT62" s="139">
        <f t="shared" si="6"/>
        <v>3.6589364422980934E-2</v>
      </c>
      <c r="AU62" s="139">
        <f t="shared" si="6"/>
        <v>3.7196258770389082E-2</v>
      </c>
      <c r="AV62" s="139">
        <f t="shared" si="6"/>
        <v>3.9582381522296525E-2</v>
      </c>
      <c r="AW62" s="139">
        <f t="shared" si="6"/>
        <v>3.9408983499801181E-2</v>
      </c>
      <c r="AX62" s="139">
        <f t="shared" si="6"/>
        <v>3.9457749991729851E-2</v>
      </c>
      <c r="AY62" s="139">
        <f t="shared" si="6"/>
        <v>3.9764978893494063E-2</v>
      </c>
      <c r="AZ62" s="139">
        <f t="shared" si="6"/>
        <v>4.0701916908465065E-2</v>
      </c>
      <c r="BA62" s="139">
        <f t="shared" si="6"/>
        <v>4.2206007957808607E-2</v>
      </c>
      <c r="BB62" s="139">
        <f t="shared" si="6"/>
        <v>3.4171981407286257E-2</v>
      </c>
      <c r="BC62" s="139">
        <f t="shared" si="6"/>
        <v>3.6009609124298354E-2</v>
      </c>
      <c r="BD62" s="139">
        <f t="shared" si="6"/>
        <v>4.2342150582076146E-2</v>
      </c>
      <c r="BE62" s="139">
        <f t="shared" si="6"/>
        <v>4.4940433889589008E-2</v>
      </c>
      <c r="BF62" s="139">
        <f t="shared" si="6"/>
        <v>4.5106415806098685E-2</v>
      </c>
      <c r="BG62" s="139">
        <f t="shared" si="6"/>
        <v>3.7971423652952314E-2</v>
      </c>
      <c r="BH62" s="139">
        <f t="shared" si="6"/>
        <v>4.211051816147357E-2</v>
      </c>
      <c r="BI62" s="139">
        <f t="shared" si="6"/>
        <v>3.5013255293510008E-2</v>
      </c>
      <c r="BJ62" s="139"/>
      <c r="BK62" s="139"/>
    </row>
    <row r="63" spans="2:63" s="326" customFormat="1" ht="15.75" x14ac:dyDescent="0.25">
      <c r="D63" s="327" t="s">
        <v>472</v>
      </c>
      <c r="E63" s="327"/>
      <c r="F63" s="327" t="s">
        <v>260</v>
      </c>
      <c r="G63" s="566">
        <f t="shared" si="6"/>
        <v>0.5071693415721511</v>
      </c>
      <c r="H63" s="566">
        <f t="shared" si="6"/>
        <v>0.50078235370945245</v>
      </c>
      <c r="I63" s="566">
        <f t="shared" si="6"/>
        <v>0.49661531588870744</v>
      </c>
      <c r="J63" s="566">
        <f t="shared" si="6"/>
        <v>0.49988212509591007</v>
      </c>
      <c r="K63" s="566">
        <f t="shared" si="6"/>
        <v>0.4881719166006484</v>
      </c>
      <c r="L63" s="566">
        <f t="shared" si="6"/>
        <v>0.48931111542724598</v>
      </c>
      <c r="M63" s="566">
        <f t="shared" si="6"/>
        <v>0.49026200631469252</v>
      </c>
      <c r="N63" s="566">
        <f t="shared" si="6"/>
        <v>0.4768905158444644</v>
      </c>
      <c r="O63" s="566">
        <f t="shared" si="6"/>
        <v>0.43913502039556229</v>
      </c>
      <c r="P63" s="566">
        <f t="shared" si="6"/>
        <v>0.45453037431732357</v>
      </c>
      <c r="Q63" s="566">
        <f t="shared" si="6"/>
        <v>0.46157606804578333</v>
      </c>
      <c r="R63" s="566">
        <f t="shared" si="6"/>
        <v>0.47945189492221885</v>
      </c>
      <c r="S63" s="566">
        <f t="shared" si="6"/>
        <v>0.46140611453847252</v>
      </c>
      <c r="T63" s="566">
        <f t="shared" si="6"/>
        <v>0.45194974237622931</v>
      </c>
      <c r="U63" s="566">
        <f t="shared" si="6"/>
        <v>0.46369335195873768</v>
      </c>
      <c r="V63" s="566">
        <f t="shared" si="6"/>
        <v>0.44460310238156858</v>
      </c>
      <c r="W63" s="566">
        <f t="shared" si="6"/>
        <v>0.45216147637364446</v>
      </c>
      <c r="X63" s="566">
        <f t="shared" si="6"/>
        <v>0.45396247698002035</v>
      </c>
      <c r="Y63" s="566">
        <f t="shared" si="6"/>
        <v>0.44015562809357545</v>
      </c>
      <c r="Z63" s="566">
        <f t="shared" si="6"/>
        <v>0.44485668720874522</v>
      </c>
      <c r="AA63" s="566">
        <f t="shared" si="6"/>
        <v>0.43995569043222044</v>
      </c>
      <c r="AB63" s="566">
        <f t="shared" si="6"/>
        <v>0.43469642362791816</v>
      </c>
      <c r="AC63" s="566">
        <f t="shared" si="6"/>
        <v>0.43704322083640407</v>
      </c>
      <c r="AD63" s="566">
        <f t="shared" si="6"/>
        <v>0.45607187883757527</v>
      </c>
      <c r="AE63" s="566">
        <f t="shared" si="6"/>
        <v>0.45478508771127307</v>
      </c>
      <c r="AF63" s="566">
        <f t="shared" si="6"/>
        <v>0.44368197608569121</v>
      </c>
      <c r="AG63" s="566">
        <f t="shared" si="6"/>
        <v>0.43822605760570726</v>
      </c>
      <c r="AH63" s="566">
        <f t="shared" si="6"/>
        <v>0.43281003765494275</v>
      </c>
      <c r="AI63" s="566">
        <f t="shared" si="6"/>
        <v>0.40692694296193888</v>
      </c>
      <c r="AJ63" s="566">
        <f t="shared" si="6"/>
        <v>0.417467493802476</v>
      </c>
      <c r="AK63" s="566">
        <f t="shared" si="6"/>
        <v>0.41312212676643412</v>
      </c>
      <c r="AL63" s="566">
        <f t="shared" si="6"/>
        <v>0.40558512673301694</v>
      </c>
      <c r="AM63" s="566">
        <f t="shared" si="6"/>
        <v>0.40124293740076894</v>
      </c>
      <c r="AN63" s="566">
        <f t="shared" si="6"/>
        <v>0.39120967618154884</v>
      </c>
      <c r="AO63" s="566">
        <f t="shared" si="6"/>
        <v>0.3873747822358623</v>
      </c>
      <c r="AP63" s="566">
        <f t="shared" ref="AP63:BI63" si="7">AP40*AP51</f>
        <v>0.38340391404373125</v>
      </c>
      <c r="AQ63" s="566">
        <f t="shared" si="7"/>
        <v>0.37693306074862543</v>
      </c>
      <c r="AR63" s="566">
        <f t="shared" si="7"/>
        <v>0.37322845085991063</v>
      </c>
      <c r="AS63" s="566">
        <f t="shared" si="7"/>
        <v>0.36618492048202178</v>
      </c>
      <c r="AT63" s="566">
        <f t="shared" si="7"/>
        <v>0.36201286635397362</v>
      </c>
      <c r="AU63" s="566">
        <f t="shared" si="7"/>
        <v>0.36116946865418048</v>
      </c>
      <c r="AV63" s="566">
        <f t="shared" si="7"/>
        <v>0.36125352170279895</v>
      </c>
      <c r="AW63" s="566">
        <f t="shared" si="7"/>
        <v>0.35954692974838581</v>
      </c>
      <c r="AX63" s="566">
        <f t="shared" si="7"/>
        <v>0.36009583331998618</v>
      </c>
      <c r="AY63" s="566">
        <f t="shared" si="7"/>
        <v>0.35657738973636982</v>
      </c>
      <c r="AZ63" s="566">
        <f t="shared" si="7"/>
        <v>0.36154172185000322</v>
      </c>
      <c r="BA63" s="566">
        <f t="shared" si="7"/>
        <v>0.37125066206781721</v>
      </c>
      <c r="BB63" s="566">
        <f t="shared" si="7"/>
        <v>0.37383769908992553</v>
      </c>
      <c r="BC63" s="566">
        <f t="shared" si="7"/>
        <v>0.37624559081904935</v>
      </c>
      <c r="BD63" s="566">
        <f t="shared" si="7"/>
        <v>0.37504580491532252</v>
      </c>
      <c r="BE63" s="566">
        <f t="shared" si="7"/>
        <v>0.36441672005665005</v>
      </c>
      <c r="BF63" s="566">
        <f t="shared" si="7"/>
        <v>0.37227780354524731</v>
      </c>
      <c r="BG63" s="566">
        <f t="shared" si="7"/>
        <v>0.38319761661837504</v>
      </c>
      <c r="BH63" s="566">
        <f t="shared" si="7"/>
        <v>0.37859485217495986</v>
      </c>
      <c r="BI63" s="566">
        <f t="shared" si="7"/>
        <v>0.37567532729016206</v>
      </c>
      <c r="BJ63" s="566"/>
      <c r="BK63" s="566"/>
    </row>
    <row r="64" spans="2:63" ht="15.75" x14ac:dyDescent="0.25">
      <c r="D64" s="16" t="s">
        <v>477</v>
      </c>
      <c r="F64" s="16" t="s">
        <v>260</v>
      </c>
      <c r="G64" s="139">
        <f>G41*G52</f>
        <v>0.14000000000000001</v>
      </c>
      <c r="H64" s="139">
        <f t="shared" ref="H64:BE66" si="8">H41*H52</f>
        <v>0.14000000000000001</v>
      </c>
      <c r="I64" s="139">
        <f t="shared" si="8"/>
        <v>0.14000000000000001</v>
      </c>
      <c r="J64" s="139">
        <f t="shared" si="8"/>
        <v>0.14000000000000001</v>
      </c>
      <c r="K64" s="139">
        <f t="shared" si="8"/>
        <v>0.14000000000000001</v>
      </c>
      <c r="L64" s="139">
        <f t="shared" si="8"/>
        <v>0.14000000000000001</v>
      </c>
      <c r="M64" s="139">
        <f t="shared" si="8"/>
        <v>0.14000000000000001</v>
      </c>
      <c r="N64" s="139">
        <f t="shared" si="8"/>
        <v>0.14000000000000001</v>
      </c>
      <c r="O64" s="139">
        <f t="shared" si="8"/>
        <v>0.14000000000000001</v>
      </c>
      <c r="P64" s="139">
        <f t="shared" si="8"/>
        <v>0.14000000000000001</v>
      </c>
      <c r="Q64" s="139">
        <f t="shared" si="8"/>
        <v>0.13132626348808565</v>
      </c>
      <c r="R64" s="139">
        <f t="shared" si="8"/>
        <v>0.13039909665212179</v>
      </c>
      <c r="S64" s="139">
        <f t="shared" si="8"/>
        <v>0.12921127824162998</v>
      </c>
      <c r="T64" s="139">
        <f t="shared" si="8"/>
        <v>0.12830142317791135</v>
      </c>
      <c r="U64" s="139">
        <f t="shared" si="8"/>
        <v>0.1275187033492885</v>
      </c>
      <c r="V64" s="139">
        <f t="shared" si="8"/>
        <v>0.12672854723954433</v>
      </c>
      <c r="W64" s="139">
        <f t="shared" si="8"/>
        <v>0.12585926206486306</v>
      </c>
      <c r="X64" s="139">
        <f t="shared" si="8"/>
        <v>0.12468322901636902</v>
      </c>
      <c r="Y64" s="139">
        <f t="shared" si="8"/>
        <v>0.12332659286118351</v>
      </c>
      <c r="Z64" s="139">
        <f t="shared" si="8"/>
        <v>0.12174594763901</v>
      </c>
      <c r="AA64" s="139">
        <f t="shared" si="8"/>
        <v>0.12055651356991057</v>
      </c>
      <c r="AB64" s="139">
        <f t="shared" si="8"/>
        <v>0.11979143672470516</v>
      </c>
      <c r="AC64" s="139">
        <f t="shared" si="8"/>
        <v>0.11899933356289483</v>
      </c>
      <c r="AD64" s="139">
        <f t="shared" si="8"/>
        <v>0.11895841826228835</v>
      </c>
      <c r="AE64" s="139">
        <f t="shared" si="8"/>
        <v>0.11996345829445487</v>
      </c>
      <c r="AF64" s="139">
        <f t="shared" si="8"/>
        <v>0.12174784934611041</v>
      </c>
      <c r="AG64" s="139">
        <f t="shared" si="8"/>
        <v>0.12381709122454543</v>
      </c>
      <c r="AH64" s="139">
        <f t="shared" si="8"/>
        <v>0.1258644230298594</v>
      </c>
      <c r="AI64" s="139">
        <f t="shared" si="8"/>
        <v>0.1277668016617734</v>
      </c>
      <c r="AJ64" s="139">
        <f t="shared" si="8"/>
        <v>0.12921710803981712</v>
      </c>
      <c r="AK64" s="139">
        <f t="shared" si="8"/>
        <v>0.13021250022683722</v>
      </c>
      <c r="AL64" s="139">
        <f t="shared" si="8"/>
        <v>0.1305998427118612</v>
      </c>
      <c r="AM64" s="139">
        <f t="shared" si="8"/>
        <v>0.13047883865501966</v>
      </c>
      <c r="AN64" s="139">
        <f t="shared" si="8"/>
        <v>0.13037259080181027</v>
      </c>
      <c r="AO64" s="139">
        <f t="shared" si="8"/>
        <v>0.13005595053389762</v>
      </c>
      <c r="AP64" s="139">
        <f t="shared" si="8"/>
        <v>0.12954070634359144</v>
      </c>
      <c r="AQ64" s="139">
        <f t="shared" si="8"/>
        <v>0.12899415974142742</v>
      </c>
      <c r="AR64" s="139">
        <f t="shared" si="8"/>
        <v>0.12804415138270817</v>
      </c>
      <c r="AS64" s="139">
        <f t="shared" si="8"/>
        <v>0.12700034758310236</v>
      </c>
      <c r="AT64" s="139">
        <f t="shared" si="8"/>
        <v>0.12657921063154226</v>
      </c>
      <c r="AU64" s="139">
        <f t="shared" si="8"/>
        <v>0.1262542450273057</v>
      </c>
      <c r="AV64" s="139">
        <f t="shared" si="8"/>
        <v>0.12599871266373261</v>
      </c>
      <c r="AW64" s="139">
        <f t="shared" si="8"/>
        <v>0.1256409772508727</v>
      </c>
      <c r="AX64" s="139">
        <f t="shared" si="8"/>
        <v>0.12489210835798592</v>
      </c>
      <c r="AY64" s="139">
        <f t="shared" si="8"/>
        <v>0.124485118421399</v>
      </c>
      <c r="AZ64" s="139">
        <f t="shared" si="8"/>
        <v>0.12483745833041728</v>
      </c>
      <c r="BA64" s="139">
        <f t="shared" si="8"/>
        <v>0.12511175524531004</v>
      </c>
      <c r="BB64" s="139">
        <f t="shared" si="8"/>
        <v>0.12525426645220455</v>
      </c>
      <c r="BC64" s="139">
        <f t="shared" si="8"/>
        <v>0.1271307369235366</v>
      </c>
      <c r="BD64" s="139">
        <f t="shared" si="8"/>
        <v>0.12986971721466273</v>
      </c>
      <c r="BE64" s="139">
        <f t="shared" si="8"/>
        <v>0.13292875692435729</v>
      </c>
      <c r="BF64" s="139">
        <f t="shared" ref="BF64:BI66" si="9">BF41*BF52</f>
        <v>0.13622171563598565</v>
      </c>
      <c r="BG64" s="139">
        <f t="shared" si="9"/>
        <v>0.13877557967384424</v>
      </c>
      <c r="BH64" s="139">
        <f t="shared" si="9"/>
        <v>0.14089893048505034</v>
      </c>
      <c r="BI64" s="139">
        <f t="shared" si="9"/>
        <v>0.14272387474831488</v>
      </c>
      <c r="BJ64" s="139"/>
      <c r="BK64" s="139"/>
    </row>
    <row r="65" spans="4:70" ht="15.75" x14ac:dyDescent="0.25">
      <c r="D65" s="16" t="s">
        <v>480</v>
      </c>
      <c r="F65" s="16" t="s">
        <v>260</v>
      </c>
      <c r="G65" s="139">
        <f>G42*G53</f>
        <v>2.0497803806734997E-2</v>
      </c>
      <c r="H65" s="139">
        <f t="shared" si="8"/>
        <v>2.0790629575402633E-2</v>
      </c>
      <c r="I65" s="139">
        <f t="shared" si="8"/>
        <v>2.1083455344070277E-2</v>
      </c>
      <c r="J65" s="139">
        <f t="shared" si="8"/>
        <v>2.137628111273792E-2</v>
      </c>
      <c r="K65" s="139">
        <f t="shared" si="8"/>
        <v>2.1669106881405564E-2</v>
      </c>
      <c r="L65" s="139">
        <f t="shared" si="8"/>
        <v>2.1961932650073207E-2</v>
      </c>
      <c r="M65" s="139">
        <f t="shared" si="8"/>
        <v>2.2254758418740847E-2</v>
      </c>
      <c r="N65" s="139">
        <f t="shared" si="8"/>
        <v>2.2547584187408494E-2</v>
      </c>
      <c r="O65" s="139">
        <f t="shared" si="8"/>
        <v>2.2840409956076134E-2</v>
      </c>
      <c r="P65" s="139">
        <f t="shared" si="8"/>
        <v>2.3133235724743722E-2</v>
      </c>
      <c r="Q65" s="139">
        <f t="shared" si="8"/>
        <v>2.3426061493411362E-2</v>
      </c>
      <c r="R65" s="139">
        <f t="shared" si="8"/>
        <v>2.3865300146412884E-2</v>
      </c>
      <c r="S65" s="139">
        <f t="shared" si="8"/>
        <v>2.4304538799414407E-2</v>
      </c>
      <c r="T65" s="139">
        <f t="shared" si="8"/>
        <v>2.4743777452415929E-2</v>
      </c>
      <c r="U65" s="139">
        <f t="shared" si="8"/>
        <v>2.5183016105417452E-2</v>
      </c>
      <c r="V65" s="139">
        <f t="shared" si="8"/>
        <v>2.5622254758418974E-2</v>
      </c>
      <c r="W65" s="139">
        <f t="shared" si="8"/>
        <v>2.6061493411420496E-2</v>
      </c>
      <c r="X65" s="139">
        <f t="shared" si="8"/>
        <v>2.6500732064422019E-2</v>
      </c>
      <c r="Y65" s="139">
        <f t="shared" si="8"/>
        <v>2.6939970717423541E-2</v>
      </c>
      <c r="Z65" s="139">
        <f t="shared" si="8"/>
        <v>2.7379209370425064E-2</v>
      </c>
      <c r="AA65" s="139">
        <f t="shared" si="8"/>
        <v>2.7818448023426593E-2</v>
      </c>
      <c r="AB65" s="139">
        <f t="shared" si="8"/>
        <v>2.8257686676428109E-2</v>
      </c>
      <c r="AC65" s="139">
        <f t="shared" si="8"/>
        <v>2.8696925329429693E-2</v>
      </c>
      <c r="AD65" s="139">
        <f t="shared" si="8"/>
        <v>2.9136163982431216E-2</v>
      </c>
      <c r="AE65" s="139">
        <f t="shared" si="8"/>
        <v>2.9575402635432738E-2</v>
      </c>
      <c r="AF65" s="139">
        <f t="shared" si="8"/>
        <v>3.0014641288434261E-2</v>
      </c>
      <c r="AG65" s="139">
        <f t="shared" si="8"/>
        <v>3.0453879941435783E-2</v>
      </c>
      <c r="AH65" s="139">
        <f t="shared" si="8"/>
        <v>3.0893118594437306E-2</v>
      </c>
      <c r="AI65" s="139">
        <f t="shared" si="8"/>
        <v>3.1332357247438831E-2</v>
      </c>
      <c r="AJ65" s="139">
        <f t="shared" si="8"/>
        <v>3.1771595900440354E-2</v>
      </c>
      <c r="AK65" s="139">
        <f t="shared" si="8"/>
        <v>3.2210834553441876E-2</v>
      </c>
      <c r="AL65" s="139">
        <f t="shared" si="8"/>
        <v>3.2650073206443399E-2</v>
      </c>
      <c r="AM65" s="139">
        <f t="shared" si="8"/>
        <v>3.3089311859444921E-2</v>
      </c>
      <c r="AN65" s="139">
        <f t="shared" si="8"/>
        <v>3.3528550512446444E-2</v>
      </c>
      <c r="AO65" s="139">
        <f t="shared" si="8"/>
        <v>3.3967789165447966E-2</v>
      </c>
      <c r="AP65" s="139">
        <f t="shared" si="8"/>
        <v>3.4407027818449488E-2</v>
      </c>
      <c r="AQ65" s="139">
        <f t="shared" si="8"/>
        <v>3.4846266471451011E-2</v>
      </c>
      <c r="AR65" s="139">
        <f t="shared" si="8"/>
        <v>3.5285505124452526E-2</v>
      </c>
      <c r="AS65" s="139">
        <f t="shared" si="8"/>
        <v>3.5724743777454056E-2</v>
      </c>
      <c r="AT65" s="139">
        <f t="shared" si="8"/>
        <v>3.6163982430455578E-2</v>
      </c>
      <c r="AU65" s="139">
        <f t="shared" si="8"/>
        <v>3.6603221083457101E-2</v>
      </c>
      <c r="AV65" s="139">
        <f t="shared" si="8"/>
        <v>3.7042459736458616E-2</v>
      </c>
      <c r="AW65" s="139">
        <f t="shared" si="8"/>
        <v>3.7481698389460208E-2</v>
      </c>
      <c r="AX65" s="139">
        <f t="shared" si="8"/>
        <v>3.7920937042461723E-2</v>
      </c>
      <c r="AY65" s="139">
        <f t="shared" si="8"/>
        <v>3.8360175695463246E-2</v>
      </c>
      <c r="AZ65" s="139">
        <f t="shared" si="8"/>
        <v>3.8799414348464768E-2</v>
      </c>
      <c r="BA65" s="139">
        <f t="shared" si="8"/>
        <v>3.9238653001466291E-2</v>
      </c>
      <c r="BB65" s="139">
        <f t="shared" si="8"/>
        <v>3.9677891654467813E-2</v>
      </c>
      <c r="BC65" s="139">
        <f t="shared" si="8"/>
        <v>4.0117130307469342E-2</v>
      </c>
      <c r="BD65" s="139">
        <f t="shared" si="8"/>
        <v>4.0556368960470865E-2</v>
      </c>
      <c r="BE65" s="139">
        <f t="shared" si="8"/>
        <v>4.0995607613472387E-2</v>
      </c>
      <c r="BF65" s="139">
        <f t="shared" si="9"/>
        <v>4.1300000000000003E-2</v>
      </c>
      <c r="BG65" s="139">
        <f t="shared" si="9"/>
        <v>4.1599999999999998E-2</v>
      </c>
      <c r="BH65" s="139">
        <f t="shared" si="9"/>
        <v>4.19E-2</v>
      </c>
      <c r="BI65" s="139">
        <f t="shared" si="9"/>
        <v>4.2200000000000001E-2</v>
      </c>
      <c r="BJ65" s="139"/>
      <c r="BK65" s="139"/>
    </row>
    <row r="66" spans="4:70" ht="15.75" x14ac:dyDescent="0.25">
      <c r="D66" s="16" t="s">
        <v>485</v>
      </c>
      <c r="F66" s="16" t="s">
        <v>260</v>
      </c>
      <c r="G66" s="139">
        <f>G43*G54</f>
        <v>2.0497803806734997E-2</v>
      </c>
      <c r="H66" s="139">
        <f t="shared" si="8"/>
        <v>2.0790629575402633E-2</v>
      </c>
      <c r="I66" s="139">
        <f t="shared" si="8"/>
        <v>2.1083455344070277E-2</v>
      </c>
      <c r="J66" s="139">
        <f t="shared" si="8"/>
        <v>2.137628111273792E-2</v>
      </c>
      <c r="K66" s="139">
        <f t="shared" si="8"/>
        <v>2.1669106881405564E-2</v>
      </c>
      <c r="L66" s="139">
        <f t="shared" si="8"/>
        <v>2.1961932650073207E-2</v>
      </c>
      <c r="M66" s="139">
        <f t="shared" si="8"/>
        <v>2.2254758418740847E-2</v>
      </c>
      <c r="N66" s="139">
        <f t="shared" si="8"/>
        <v>2.2547584187408494E-2</v>
      </c>
      <c r="O66" s="139">
        <f t="shared" si="8"/>
        <v>2.2840409956076134E-2</v>
      </c>
      <c r="P66" s="139">
        <f t="shared" si="8"/>
        <v>2.3133235724743722E-2</v>
      </c>
      <c r="Q66" s="139">
        <f t="shared" si="8"/>
        <v>2.3426061493411362E-2</v>
      </c>
      <c r="R66" s="139">
        <f t="shared" si="8"/>
        <v>2.3865300146412884E-2</v>
      </c>
      <c r="S66" s="139">
        <f t="shared" si="8"/>
        <v>2.4304538799414407E-2</v>
      </c>
      <c r="T66" s="139">
        <f t="shared" si="8"/>
        <v>2.4743777452415929E-2</v>
      </c>
      <c r="U66" s="139">
        <f t="shared" si="8"/>
        <v>2.5183016105417452E-2</v>
      </c>
      <c r="V66" s="139">
        <f t="shared" si="8"/>
        <v>2.5622254758418974E-2</v>
      </c>
      <c r="W66" s="139">
        <f t="shared" si="8"/>
        <v>2.6061493411420496E-2</v>
      </c>
      <c r="X66" s="139">
        <f t="shared" si="8"/>
        <v>2.6500732064422019E-2</v>
      </c>
      <c r="Y66" s="139">
        <f t="shared" si="8"/>
        <v>2.6939970717423541E-2</v>
      </c>
      <c r="Z66" s="139">
        <f t="shared" si="8"/>
        <v>2.7379209370425064E-2</v>
      </c>
      <c r="AA66" s="139">
        <f t="shared" si="8"/>
        <v>2.7818448023426593E-2</v>
      </c>
      <c r="AB66" s="139">
        <f t="shared" si="8"/>
        <v>2.8257686676428109E-2</v>
      </c>
      <c r="AC66" s="139">
        <f t="shared" si="8"/>
        <v>2.8696925329429693E-2</v>
      </c>
      <c r="AD66" s="139">
        <f t="shared" si="8"/>
        <v>2.9136163982431216E-2</v>
      </c>
      <c r="AE66" s="139">
        <f t="shared" si="8"/>
        <v>2.9575402635432738E-2</v>
      </c>
      <c r="AF66" s="139">
        <f t="shared" si="8"/>
        <v>3.0014641288434261E-2</v>
      </c>
      <c r="AG66" s="139">
        <f t="shared" si="8"/>
        <v>3.0453879941435783E-2</v>
      </c>
      <c r="AH66" s="139">
        <f t="shared" si="8"/>
        <v>3.0893118594437306E-2</v>
      </c>
      <c r="AI66" s="139">
        <f t="shared" si="8"/>
        <v>3.1332357247438831E-2</v>
      </c>
      <c r="AJ66" s="139">
        <f t="shared" si="8"/>
        <v>3.1771595900440354E-2</v>
      </c>
      <c r="AK66" s="139">
        <f t="shared" si="8"/>
        <v>3.2210834553441876E-2</v>
      </c>
      <c r="AL66" s="139">
        <f t="shared" si="8"/>
        <v>3.2650073206443399E-2</v>
      </c>
      <c r="AM66" s="139">
        <f t="shared" si="8"/>
        <v>3.3089311859444921E-2</v>
      </c>
      <c r="AN66" s="139">
        <f t="shared" si="8"/>
        <v>3.3528550512446444E-2</v>
      </c>
      <c r="AO66" s="139">
        <f t="shared" si="8"/>
        <v>3.3967789165447966E-2</v>
      </c>
      <c r="AP66" s="139">
        <f t="shared" si="8"/>
        <v>3.4407027818449488E-2</v>
      </c>
      <c r="AQ66" s="139">
        <f t="shared" si="8"/>
        <v>3.4846266471451011E-2</v>
      </c>
      <c r="AR66" s="139">
        <f t="shared" si="8"/>
        <v>3.5285505124452526E-2</v>
      </c>
      <c r="AS66" s="139">
        <f t="shared" si="8"/>
        <v>3.5724743777454056E-2</v>
      </c>
      <c r="AT66" s="139">
        <f t="shared" si="8"/>
        <v>3.6163982430455578E-2</v>
      </c>
      <c r="AU66" s="139">
        <f t="shared" si="8"/>
        <v>3.6603221083457101E-2</v>
      </c>
      <c r="AV66" s="139">
        <f t="shared" si="8"/>
        <v>3.7042459736458616E-2</v>
      </c>
      <c r="AW66" s="139">
        <f t="shared" si="8"/>
        <v>3.7481698389460208E-2</v>
      </c>
      <c r="AX66" s="139">
        <f t="shared" si="8"/>
        <v>3.7920937042461723E-2</v>
      </c>
      <c r="AY66" s="139">
        <f t="shared" si="8"/>
        <v>3.8360175695463246E-2</v>
      </c>
      <c r="AZ66" s="139">
        <f t="shared" si="8"/>
        <v>3.8799414348464768E-2</v>
      </c>
      <c r="BA66" s="139">
        <f t="shared" si="8"/>
        <v>3.9238653001466291E-2</v>
      </c>
      <c r="BB66" s="139">
        <f t="shared" si="8"/>
        <v>3.9677891654467813E-2</v>
      </c>
      <c r="BC66" s="139">
        <f t="shared" si="8"/>
        <v>4.0117130307469342E-2</v>
      </c>
      <c r="BD66" s="139">
        <f t="shared" si="8"/>
        <v>4.0556368960470865E-2</v>
      </c>
      <c r="BE66" s="139">
        <f t="shared" si="8"/>
        <v>4.0995607613472387E-2</v>
      </c>
      <c r="BF66" s="139">
        <f t="shared" si="9"/>
        <v>4.1300000000000003E-2</v>
      </c>
      <c r="BG66" s="139">
        <f t="shared" si="9"/>
        <v>4.1599999999999998E-2</v>
      </c>
      <c r="BH66" s="139">
        <f t="shared" si="9"/>
        <v>4.19E-2</v>
      </c>
      <c r="BI66" s="139">
        <f t="shared" si="9"/>
        <v>4.2200000000000001E-2</v>
      </c>
      <c r="BJ66" s="139"/>
      <c r="BK66" s="139"/>
    </row>
    <row r="67" spans="4:70" s="15" customFormat="1" x14ac:dyDescent="0.2">
      <c r="D67" s="567"/>
      <c r="E67" s="567"/>
      <c r="F67" s="567"/>
      <c r="G67" s="568">
        <f t="shared" ref="G67:BD67" si="10">G87/G73</f>
        <v>0.28373045025043714</v>
      </c>
      <c r="H67" s="568">
        <f t="shared" si="10"/>
        <v>0.28254193157263063</v>
      </c>
      <c r="I67" s="568">
        <f t="shared" si="10"/>
        <v>0.27723966748054546</v>
      </c>
      <c r="J67" s="568">
        <f t="shared" si="10"/>
        <v>0.27728842554999117</v>
      </c>
      <c r="K67" s="568">
        <f t="shared" si="10"/>
        <v>0.28211504407812382</v>
      </c>
      <c r="L67" s="568">
        <f t="shared" si="10"/>
        <v>0.28360801901988114</v>
      </c>
      <c r="M67" s="568">
        <f t="shared" si="10"/>
        <v>0.28401700084849474</v>
      </c>
      <c r="N67" s="568">
        <f t="shared" si="10"/>
        <v>0.28292291895551719</v>
      </c>
      <c r="O67" s="568">
        <f t="shared" si="10"/>
        <v>0.28647299867690634</v>
      </c>
      <c r="P67" s="568">
        <f t="shared" si="10"/>
        <v>0.28637918938810469</v>
      </c>
      <c r="Q67" s="568">
        <f t="shared" si="10"/>
        <v>0.28509402841031112</v>
      </c>
      <c r="R67" s="568">
        <f t="shared" si="10"/>
        <v>0.28518569144255229</v>
      </c>
      <c r="S67" s="568">
        <f t="shared" si="10"/>
        <v>0.28160964406832034</v>
      </c>
      <c r="T67" s="568">
        <f t="shared" si="10"/>
        <v>0.28108978319853939</v>
      </c>
      <c r="U67" s="568">
        <f t="shared" si="10"/>
        <v>0.28003055219926115</v>
      </c>
      <c r="V67" s="568">
        <f t="shared" si="10"/>
        <v>0.28311541631196258</v>
      </c>
      <c r="W67" s="568">
        <f t="shared" si="10"/>
        <v>0.29319062927001927</v>
      </c>
      <c r="X67" s="568">
        <f t="shared" si="10"/>
        <v>0.29853079276909095</v>
      </c>
      <c r="Y67" s="568">
        <f t="shared" si="10"/>
        <v>0.30080811365726845</v>
      </c>
      <c r="Z67" s="568">
        <f t="shared" si="10"/>
        <v>0.3013493176355268</v>
      </c>
      <c r="AA67" s="568">
        <f t="shared" si="10"/>
        <v>0.30425437814981032</v>
      </c>
      <c r="AB67" s="568">
        <f t="shared" si="10"/>
        <v>0.30831845891462978</v>
      </c>
      <c r="AC67" s="568">
        <f t="shared" si="10"/>
        <v>0.3156378468062036</v>
      </c>
      <c r="AD67" s="568">
        <f t="shared" si="10"/>
        <v>0.32162852820706578</v>
      </c>
      <c r="AE67" s="568">
        <f t="shared" si="10"/>
        <v>0.32544148767826409</v>
      </c>
      <c r="AF67" s="568">
        <f t="shared" si="10"/>
        <v>0.32886174175976768</v>
      </c>
      <c r="AG67" s="568">
        <f t="shared" si="10"/>
        <v>0.3325108646142324</v>
      </c>
      <c r="AH67" s="568">
        <f t="shared" si="10"/>
        <v>0.33469856342978682</v>
      </c>
      <c r="AI67" s="568">
        <f t="shared" si="10"/>
        <v>0.34183985238956993</v>
      </c>
      <c r="AJ67" s="568">
        <f t="shared" si="10"/>
        <v>0.34513598774554294</v>
      </c>
      <c r="AK67" s="568">
        <f t="shared" si="10"/>
        <v>0.35139257922467543</v>
      </c>
      <c r="AL67" s="568">
        <f t="shared" si="10"/>
        <v>0.35622978468144534</v>
      </c>
      <c r="AM67" s="568">
        <f t="shared" si="10"/>
        <v>0.35564989185340828</v>
      </c>
      <c r="AN67" s="568">
        <f t="shared" si="10"/>
        <v>0.35614423471908796</v>
      </c>
      <c r="AO67" s="568">
        <f t="shared" si="10"/>
        <v>0.35466638669843781</v>
      </c>
      <c r="AP67" s="568">
        <f t="shared" si="10"/>
        <v>0.35665541828886688</v>
      </c>
      <c r="AQ67" s="568">
        <f t="shared" si="10"/>
        <v>0.36154935888505318</v>
      </c>
      <c r="AR67" s="568">
        <f t="shared" si="10"/>
        <v>0.36090467606307092</v>
      </c>
      <c r="AS67" s="568">
        <f t="shared" si="10"/>
        <v>0.36130381701898345</v>
      </c>
      <c r="AT67" s="568">
        <f t="shared" si="10"/>
        <v>0.36125220618459469</v>
      </c>
      <c r="AU67" s="568">
        <f t="shared" si="10"/>
        <v>0.36440653789290506</v>
      </c>
      <c r="AV67" s="568">
        <f t="shared" si="10"/>
        <v>0.36514917399988961</v>
      </c>
      <c r="AW67" s="568">
        <f t="shared" si="10"/>
        <v>0.36565820432575569</v>
      </c>
      <c r="AX67" s="568">
        <f t="shared" si="10"/>
        <v>0.35790112642716343</v>
      </c>
      <c r="AY67" s="568">
        <f t="shared" si="10"/>
        <v>0.35429348065715355</v>
      </c>
      <c r="AZ67" s="568">
        <f t="shared" si="10"/>
        <v>0.35447205674293242</v>
      </c>
      <c r="BA67" s="568">
        <f t="shared" si="10"/>
        <v>0.35339271288391599</v>
      </c>
      <c r="BB67" s="568">
        <f t="shared" si="10"/>
        <v>0.34727283686282284</v>
      </c>
      <c r="BC67" s="568">
        <f t="shared" si="10"/>
        <v>0.34136229044248317</v>
      </c>
      <c r="BD67" s="568">
        <f t="shared" si="10"/>
        <v>0.33117607069759702</v>
      </c>
      <c r="BE67" s="568">
        <f>BE87/BE73</f>
        <v>0.33455512125419484</v>
      </c>
      <c r="BF67" s="568">
        <f>BF87/BF73</f>
        <v>0.33052671229654379</v>
      </c>
      <c r="BG67" s="568">
        <f>BG87/BG73</f>
        <v>0.31762088769195279</v>
      </c>
      <c r="BH67" s="568">
        <f>BH87/BH73</f>
        <v>0.30290720388755565</v>
      </c>
      <c r="BI67" s="568">
        <f>BI87/BI73</f>
        <v>0.28527363859720289</v>
      </c>
      <c r="BJ67" s="569"/>
      <c r="BK67" s="568"/>
    </row>
    <row r="68" spans="4:70" s="15" customFormat="1" x14ac:dyDescent="0.2"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</row>
    <row r="69" spans="4:70" x14ac:dyDescent="0.2">
      <c r="G69" s="10" t="s">
        <v>332</v>
      </c>
    </row>
    <row r="70" spans="4:70" s="15" customFormat="1" x14ac:dyDescent="0.2">
      <c r="E70" s="197"/>
      <c r="G70" s="15">
        <v>1960</v>
      </c>
      <c r="H70" s="15">
        <v>1961</v>
      </c>
      <c r="I70" s="15">
        <v>1962</v>
      </c>
      <c r="J70" s="15">
        <v>1963</v>
      </c>
      <c r="K70" s="15">
        <v>1964</v>
      </c>
      <c r="L70" s="15">
        <v>1965</v>
      </c>
      <c r="M70" s="15">
        <v>1966</v>
      </c>
      <c r="N70" s="15">
        <v>1967</v>
      </c>
      <c r="O70" s="15">
        <v>1968</v>
      </c>
      <c r="P70" s="15">
        <v>1969</v>
      </c>
      <c r="Q70" s="15">
        <v>1970</v>
      </c>
      <c r="R70" s="15">
        <v>1971</v>
      </c>
      <c r="S70" s="15">
        <v>1972</v>
      </c>
      <c r="T70" s="15">
        <v>1973</v>
      </c>
      <c r="U70" s="15">
        <v>1974</v>
      </c>
      <c r="V70" s="15">
        <v>1975</v>
      </c>
      <c r="W70" s="15">
        <v>1976</v>
      </c>
      <c r="X70" s="15">
        <v>1977</v>
      </c>
      <c r="Y70" s="15">
        <v>1978</v>
      </c>
      <c r="Z70" s="15">
        <v>1979</v>
      </c>
      <c r="AA70" s="15">
        <v>1980</v>
      </c>
      <c r="AB70" s="15">
        <v>1981</v>
      </c>
      <c r="AC70" s="15">
        <v>1982</v>
      </c>
      <c r="AD70" s="15">
        <v>1983</v>
      </c>
      <c r="AE70" s="15">
        <v>1984</v>
      </c>
      <c r="AF70" s="15">
        <v>1985</v>
      </c>
      <c r="AG70" s="15">
        <v>1986</v>
      </c>
      <c r="AH70" s="15">
        <v>1987</v>
      </c>
      <c r="AI70" s="15">
        <v>1988</v>
      </c>
      <c r="AJ70" s="15">
        <v>1989</v>
      </c>
      <c r="AK70" s="15">
        <v>1990</v>
      </c>
      <c r="AL70" s="15">
        <v>1991</v>
      </c>
      <c r="AM70" s="15">
        <v>1992</v>
      </c>
      <c r="AN70" s="15">
        <v>1993</v>
      </c>
      <c r="AO70" s="15">
        <v>1994</v>
      </c>
      <c r="AP70" s="15">
        <v>1995</v>
      </c>
      <c r="AQ70" s="15">
        <v>1996</v>
      </c>
      <c r="AR70" s="15">
        <v>1997</v>
      </c>
      <c r="AS70" s="15">
        <v>1998</v>
      </c>
      <c r="AT70" s="15">
        <v>1999</v>
      </c>
      <c r="AU70" s="15">
        <v>2000</v>
      </c>
      <c r="AV70" s="15">
        <v>2001</v>
      </c>
      <c r="AW70" s="15">
        <v>2002</v>
      </c>
      <c r="AX70" s="15">
        <v>2003</v>
      </c>
      <c r="AY70" s="15">
        <v>2004</v>
      </c>
      <c r="AZ70" s="15">
        <v>2005</v>
      </c>
      <c r="BA70" s="15">
        <v>2006</v>
      </c>
      <c r="BB70" s="15">
        <v>2007</v>
      </c>
      <c r="BC70" s="15">
        <v>2008</v>
      </c>
      <c r="BD70" s="15">
        <v>2009</v>
      </c>
      <c r="BE70" s="15">
        <v>2010</v>
      </c>
      <c r="BF70" s="15">
        <v>2011</v>
      </c>
      <c r="BG70" s="15">
        <v>2012</v>
      </c>
      <c r="BH70" s="15">
        <v>2013</v>
      </c>
      <c r="BI70" s="15">
        <v>2014</v>
      </c>
    </row>
    <row r="71" spans="4:70" ht="15.75" x14ac:dyDescent="0.25">
      <c r="D71" s="15" t="s">
        <v>756</v>
      </c>
      <c r="G71" s="139">
        <v>0.3000813828993843</v>
      </c>
      <c r="H71" s="139">
        <v>0.30376820271778882</v>
      </c>
      <c r="I71" s="139">
        <v>0.30625265620825398</v>
      </c>
      <c r="J71" s="139">
        <v>0.30406770905126068</v>
      </c>
      <c r="K71" s="139">
        <v>0.31112012028402342</v>
      </c>
      <c r="L71" s="139">
        <v>0.30948699382940298</v>
      </c>
      <c r="M71" s="139">
        <v>0.30833634776479746</v>
      </c>
      <c r="N71" s="139">
        <v>0.31663569624760507</v>
      </c>
      <c r="O71" s="139">
        <v>0.34390228607201828</v>
      </c>
      <c r="P71" s="139">
        <v>0.33220532683282805</v>
      </c>
      <c r="Q71" s="139">
        <v>0.32727862367450172</v>
      </c>
      <c r="R71" s="139">
        <v>0.31480608985188885</v>
      </c>
      <c r="S71" s="139">
        <v>0.32641313426698498</v>
      </c>
      <c r="T71" s="139">
        <v>0.33404157963035525</v>
      </c>
      <c r="U71" s="139">
        <v>0.32438570181273418</v>
      </c>
      <c r="V71" s="139">
        <v>0.33906581474279279</v>
      </c>
      <c r="W71" s="139">
        <v>0.33322305255682266</v>
      </c>
      <c r="X71" s="139">
        <v>0.33166756000119746</v>
      </c>
      <c r="Y71" s="139">
        <v>0.34244713950011324</v>
      </c>
      <c r="Z71" s="139">
        <v>0.33902684670243638</v>
      </c>
      <c r="AA71" s="139">
        <v>0.3430689685824711</v>
      </c>
      <c r="AB71" s="139">
        <v>0.34715383590157711</v>
      </c>
      <c r="AC71" s="139">
        <v>0.34453790250025773</v>
      </c>
      <c r="AD71" s="139">
        <v>0.34862028352391633</v>
      </c>
      <c r="AE71" s="139">
        <v>0.35070609372810929</v>
      </c>
      <c r="AF71" s="139">
        <v>0.35369841445900768</v>
      </c>
      <c r="AG71" s="139">
        <v>0.35395717028129392</v>
      </c>
      <c r="AH71" s="139">
        <v>0.3562870308469947</v>
      </c>
      <c r="AI71" s="139">
        <v>0.36110224232786814</v>
      </c>
      <c r="AJ71" s="139">
        <v>0.35916603089022009</v>
      </c>
      <c r="AK71" s="139">
        <v>0.36340933881732723</v>
      </c>
      <c r="AL71" s="139">
        <v>0.36566656090661692</v>
      </c>
      <c r="AM71" s="139">
        <v>0.35784260653502409</v>
      </c>
      <c r="AN71" s="139">
        <v>0.36392062139248682</v>
      </c>
      <c r="AO71" s="139">
        <v>0.36875261407288779</v>
      </c>
      <c r="AP71" s="139">
        <v>0.38005318835930463</v>
      </c>
      <c r="AQ71" s="139">
        <v>0.3867065736616232</v>
      </c>
      <c r="AR71" s="139">
        <v>0.39126401342383516</v>
      </c>
      <c r="AS71" s="139">
        <v>0.39256168146771764</v>
      </c>
      <c r="AT71" s="139">
        <v>0.40536509322679581</v>
      </c>
      <c r="AU71" s="139">
        <v>0.40704338906309229</v>
      </c>
      <c r="AV71" s="139">
        <v>0.40162574876947071</v>
      </c>
      <c r="AW71" s="139">
        <v>0.41103939144952711</v>
      </c>
      <c r="AX71" s="139">
        <v>0.40553024181825675</v>
      </c>
      <c r="AY71" s="139">
        <v>0.40825328047880732</v>
      </c>
      <c r="AZ71" s="139">
        <v>0.40324276007646892</v>
      </c>
      <c r="BA71" s="139">
        <v>0.39969457634794953</v>
      </c>
      <c r="BB71" s="139">
        <v>0.4169707014429973</v>
      </c>
      <c r="BC71" s="139">
        <v>0.43284950125202903</v>
      </c>
      <c r="BD71" s="139">
        <v>0.42830298067931977</v>
      </c>
      <c r="BE71" s="139">
        <v>0.43417831598459578</v>
      </c>
      <c r="BF71" s="139">
        <v>0.4306636056969691</v>
      </c>
      <c r="BG71" s="139">
        <v>0.41590552939675146</v>
      </c>
      <c r="BH71" s="139">
        <v>0.4258235548465531</v>
      </c>
      <c r="BI71" s="139">
        <v>0.43764916942626625</v>
      </c>
      <c r="BJ71" s="139"/>
      <c r="BK71" s="139"/>
    </row>
    <row r="72" spans="4:70" s="155" customFormat="1" ht="15.75" x14ac:dyDescent="0.25">
      <c r="D72" s="155" t="s">
        <v>757</v>
      </c>
      <c r="G72" s="570">
        <v>1.0818821892928185</v>
      </c>
      <c r="H72" s="570">
        <v>1.0813822950020648</v>
      </c>
      <c r="I72" s="570">
        <v>1.0811548466864491</v>
      </c>
      <c r="J72" s="570">
        <v>1.0805026479616722</v>
      </c>
      <c r="K72" s="570">
        <v>1.0796644856852615</v>
      </c>
      <c r="L72" s="570">
        <v>1.0765034107457652</v>
      </c>
      <c r="M72" s="570">
        <v>1.0745852824409321</v>
      </c>
      <c r="N72" s="570">
        <v>1.0734120974425196</v>
      </c>
      <c r="O72" s="570">
        <v>1.0735469977584819</v>
      </c>
      <c r="P72" s="570">
        <v>1.0733897125274798</v>
      </c>
      <c r="Q72" s="570">
        <v>1.0738629270928255</v>
      </c>
      <c r="R72" s="570">
        <v>1.0729416162279672</v>
      </c>
      <c r="S72" s="570">
        <v>1.0706287395296974</v>
      </c>
      <c r="T72" s="570">
        <v>1.0731948946515399</v>
      </c>
      <c r="U72" s="570">
        <v>1.0692530524739172</v>
      </c>
      <c r="V72" s="570">
        <v>1.0716289080098971</v>
      </c>
      <c r="W72" s="570">
        <v>1.0710667141336607</v>
      </c>
      <c r="X72" s="570">
        <v>1.0703131934831223</v>
      </c>
      <c r="Y72" s="570">
        <v>1.0714890282131664</v>
      </c>
      <c r="Z72" s="570">
        <v>1.0721168946407942</v>
      </c>
      <c r="AA72" s="570">
        <v>1.0729470801313759</v>
      </c>
      <c r="AB72" s="570">
        <v>1.0727436726816697</v>
      </c>
      <c r="AC72" s="570">
        <v>1.070407934451332</v>
      </c>
      <c r="AD72" s="570">
        <v>1.0688451157068881</v>
      </c>
      <c r="AE72" s="570">
        <v>1.0636910369620109</v>
      </c>
      <c r="AF72" s="570">
        <v>1.0653596273060102</v>
      </c>
      <c r="AG72" s="570">
        <v>1.0673161898080874</v>
      </c>
      <c r="AH72" s="570">
        <v>1.0687071581069074</v>
      </c>
      <c r="AI72" s="570">
        <v>1.0663181933784163</v>
      </c>
      <c r="AJ72" s="570">
        <v>1.0643848852642521</v>
      </c>
      <c r="AK72" s="570">
        <v>1.065759733127724</v>
      </c>
      <c r="AL72" s="570">
        <v>1.0651179516542606</v>
      </c>
      <c r="AM72" s="570">
        <v>1.0619572313415542</v>
      </c>
      <c r="AN72" s="570">
        <v>1.0563188969891035</v>
      </c>
      <c r="AO72" s="570">
        <v>1.0542957381608744</v>
      </c>
      <c r="AP72" s="570">
        <v>1.0533147803385978</v>
      </c>
      <c r="AQ72" s="570">
        <v>1.0511266743579539</v>
      </c>
      <c r="AR72" s="570">
        <v>1.0467034881722892</v>
      </c>
      <c r="AS72" s="570">
        <v>1.0467173887154888</v>
      </c>
      <c r="AT72" s="570">
        <v>1.0450571882272417</v>
      </c>
      <c r="AU72" s="570">
        <v>1.0479330884808014</v>
      </c>
      <c r="AV72" s="570">
        <v>1.0491907377186376</v>
      </c>
      <c r="AW72" s="570">
        <v>1.0485670588541192</v>
      </c>
      <c r="AX72" s="570">
        <v>1.0503856546464614</v>
      </c>
      <c r="AY72" s="570">
        <v>1.0505118084679532</v>
      </c>
      <c r="AZ72" s="570">
        <v>1.0511490118227222</v>
      </c>
      <c r="BA72" s="570">
        <v>1.0535232278250968</v>
      </c>
      <c r="BB72" s="570">
        <v>1.0528563888938371</v>
      </c>
      <c r="BC72" s="570">
        <v>1.0527186497056948</v>
      </c>
      <c r="BD72" s="570">
        <v>1.0486288042676961</v>
      </c>
      <c r="BE72" s="570">
        <v>1.0500896833508968</v>
      </c>
      <c r="BF72" s="570">
        <v>1.0493507737636378</v>
      </c>
      <c r="BG72" s="570">
        <v>1.0539167369168312</v>
      </c>
      <c r="BH72" s="570">
        <v>1.0525158814811488</v>
      </c>
      <c r="BI72" s="570">
        <v>1.0506458478404486</v>
      </c>
      <c r="BJ72" s="570"/>
      <c r="BK72" s="570"/>
    </row>
    <row r="73" spans="4:70" ht="15.75" x14ac:dyDescent="0.25">
      <c r="D73" s="10" t="s">
        <v>758</v>
      </c>
      <c r="G73" s="139">
        <v>0.27736974124283814</v>
      </c>
      <c r="H73" s="139">
        <v>0.28090732030822529</v>
      </c>
      <c r="I73" s="139">
        <v>0.28326437896187112</v>
      </c>
      <c r="J73" s="139">
        <v>0.28141320118453483</v>
      </c>
      <c r="K73" s="139">
        <v>0.28816370678948089</v>
      </c>
      <c r="L73" s="139">
        <v>0.28749281306503327</v>
      </c>
      <c r="M73" s="139">
        <v>0.28693520449527105</v>
      </c>
      <c r="N73" s="139">
        <v>0.29498055500027626</v>
      </c>
      <c r="O73" s="139">
        <v>0.32034208729573166</v>
      </c>
      <c r="P73" s="139">
        <v>0.30949181173964646</v>
      </c>
      <c r="Q73" s="139">
        <v>0.30476759688549293</v>
      </c>
      <c r="R73" s="139">
        <v>0.29340467840050877</v>
      </c>
      <c r="S73" s="139">
        <v>0.3048798544398974</v>
      </c>
      <c r="T73" s="139">
        <v>0.31125900923971184</v>
      </c>
      <c r="U73" s="139">
        <v>0.30337598855781345</v>
      </c>
      <c r="V73" s="139">
        <v>0.31640226594154303</v>
      </c>
      <c r="W73" s="139">
        <v>0.31111325574742776</v>
      </c>
      <c r="X73" s="139">
        <v>0.30987897936850717</v>
      </c>
      <c r="Y73" s="139">
        <v>0.31959929638400869</v>
      </c>
      <c r="Z73" s="139">
        <v>0.31622190490340618</v>
      </c>
      <c r="AA73" s="139">
        <v>0.31974453813739295</v>
      </c>
      <c r="AB73" s="139">
        <v>0.32361303519390971</v>
      </c>
      <c r="AC73" s="139">
        <v>0.32187532566905014</v>
      </c>
      <c r="AD73" s="139">
        <v>0.32616538954135921</v>
      </c>
      <c r="AE73" s="139">
        <v>0.32970673018901686</v>
      </c>
      <c r="AF73" s="139">
        <v>0.33199907842707521</v>
      </c>
      <c r="AG73" s="139">
        <v>0.331632906594379</v>
      </c>
      <c r="AH73" s="139">
        <v>0.33338134599764119</v>
      </c>
      <c r="AI73" s="139">
        <v>0.33864398504145166</v>
      </c>
      <c r="AJ73" s="139">
        <v>0.33743999549660164</v>
      </c>
      <c r="AK73" s="139">
        <v>0.34098617870541664</v>
      </c>
      <c r="AL73" s="139">
        <v>0.34331086086634</v>
      </c>
      <c r="AM73" s="139">
        <v>0.33696517710319374</v>
      </c>
      <c r="AN73" s="139">
        <v>0.34451776109448967</v>
      </c>
      <c r="AO73" s="139">
        <v>0.34976202665501055</v>
      </c>
      <c r="AP73" s="139">
        <v>0.36081634422440462</v>
      </c>
      <c r="AQ73" s="139">
        <v>0.36789721267213599</v>
      </c>
      <c r="AR73" s="139">
        <v>0.37380597069285054</v>
      </c>
      <c r="AS73" s="139">
        <v>0.37504075665491876</v>
      </c>
      <c r="AT73" s="139">
        <v>0.38788795272957971</v>
      </c>
      <c r="AU73" s="139">
        <v>0.38842498012271659</v>
      </c>
      <c r="AV73" s="139">
        <v>0.38279574373937625</v>
      </c>
      <c r="AW73" s="139">
        <v>0.3920010532265944</v>
      </c>
      <c r="AX73" s="139">
        <v>0.38607747547233023</v>
      </c>
      <c r="AY73" s="139">
        <v>0.38862321888051526</v>
      </c>
      <c r="AZ73" s="139">
        <v>0.38362092866094649</v>
      </c>
      <c r="BA73" s="139">
        <v>0.37938848028351757</v>
      </c>
      <c r="BB73" s="139">
        <v>0.3960375848420119</v>
      </c>
      <c r="BC73" s="139">
        <v>0.41117301510051085</v>
      </c>
      <c r="BD73" s="139">
        <v>0.4084409840128535</v>
      </c>
      <c r="BE73" s="139">
        <v>0.41346784266950198</v>
      </c>
      <c r="BF73" s="139">
        <v>0.41040957558199159</v>
      </c>
      <c r="BG73" s="139">
        <v>0.39462845102304533</v>
      </c>
      <c r="BH73" s="139">
        <v>0.40457684519431153</v>
      </c>
      <c r="BI73" s="139">
        <v>0.41655251417576422</v>
      </c>
      <c r="BJ73" s="139"/>
      <c r="BK73" s="139"/>
    </row>
    <row r="74" spans="4:70" ht="15.75" x14ac:dyDescent="0.25"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  <c r="BI74" s="139"/>
      <c r="BJ74" s="139"/>
      <c r="BK74" s="139"/>
    </row>
    <row r="75" spans="4:70" ht="15.75" x14ac:dyDescent="0.25"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  <c r="BI75" s="139"/>
      <c r="BJ75" s="139"/>
      <c r="BK75" s="139"/>
    </row>
    <row r="76" spans="4:70" ht="15.75" x14ac:dyDescent="0.25"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39"/>
      <c r="BJ76" s="139"/>
      <c r="BK76" s="139"/>
    </row>
    <row r="77" spans="4:70" s="15" customFormat="1" x14ac:dyDescent="0.2">
      <c r="E77" s="197"/>
    </row>
    <row r="78" spans="4:70" x14ac:dyDescent="0.2">
      <c r="D78" s="15" t="s">
        <v>759</v>
      </c>
      <c r="E78" s="16"/>
      <c r="F78" s="564"/>
      <c r="G78" s="15">
        <v>1960</v>
      </c>
      <c r="H78" s="15">
        <v>1961</v>
      </c>
      <c r="I78" s="15">
        <v>1962</v>
      </c>
      <c r="J78" s="15">
        <v>1963</v>
      </c>
      <c r="K78" s="15">
        <v>1964</v>
      </c>
      <c r="L78" s="15">
        <v>1965</v>
      </c>
      <c r="M78" s="15">
        <v>1966</v>
      </c>
      <c r="N78" s="15">
        <v>1967</v>
      </c>
      <c r="O78" s="15">
        <v>1968</v>
      </c>
      <c r="P78" s="15">
        <v>1969</v>
      </c>
      <c r="Q78" s="15">
        <v>1970</v>
      </c>
      <c r="R78" s="15">
        <v>1971</v>
      </c>
      <c r="S78" s="15">
        <v>1972</v>
      </c>
      <c r="T78" s="15">
        <v>1973</v>
      </c>
      <c r="U78" s="15">
        <v>1974</v>
      </c>
      <c r="V78" s="15">
        <v>1975</v>
      </c>
      <c r="W78" s="15">
        <v>1976</v>
      </c>
      <c r="X78" s="15">
        <v>1977</v>
      </c>
      <c r="Y78" s="15">
        <v>1978</v>
      </c>
      <c r="Z78" s="15">
        <v>1979</v>
      </c>
      <c r="AA78" s="15">
        <v>1980</v>
      </c>
      <c r="AB78" s="15">
        <v>1981</v>
      </c>
      <c r="AC78" s="15">
        <v>1982</v>
      </c>
      <c r="AD78" s="15">
        <v>1983</v>
      </c>
      <c r="AE78" s="15">
        <v>1984</v>
      </c>
      <c r="AF78" s="15">
        <v>1985</v>
      </c>
      <c r="AG78" s="15">
        <v>1986</v>
      </c>
      <c r="AH78" s="15">
        <v>1987</v>
      </c>
      <c r="AI78" s="15">
        <v>1988</v>
      </c>
      <c r="AJ78" s="15">
        <v>1989</v>
      </c>
      <c r="AK78" s="15">
        <v>1990</v>
      </c>
      <c r="AL78" s="15">
        <v>1991</v>
      </c>
      <c r="AM78" s="15">
        <v>1992</v>
      </c>
      <c r="AN78" s="15">
        <v>1993</v>
      </c>
      <c r="AO78" s="15">
        <v>1994</v>
      </c>
      <c r="AP78" s="15">
        <v>1995</v>
      </c>
      <c r="AQ78" s="15">
        <v>1996</v>
      </c>
      <c r="AR78" s="15">
        <v>1997</v>
      </c>
      <c r="AS78" s="15">
        <v>1998</v>
      </c>
      <c r="AT78" s="15">
        <v>1999</v>
      </c>
      <c r="AU78" s="15">
        <v>2000</v>
      </c>
      <c r="AV78" s="15">
        <v>2001</v>
      </c>
      <c r="AW78" s="15">
        <v>2002</v>
      </c>
      <c r="AX78" s="15">
        <v>2003</v>
      </c>
      <c r="AY78" s="15">
        <v>2004</v>
      </c>
      <c r="AZ78" s="15">
        <v>2005</v>
      </c>
      <c r="BA78" s="15">
        <v>2006</v>
      </c>
      <c r="BB78" s="15">
        <v>2007</v>
      </c>
      <c r="BC78" s="15">
        <v>2008</v>
      </c>
      <c r="BD78" s="15">
        <v>2009</v>
      </c>
      <c r="BE78" s="15">
        <v>2010</v>
      </c>
      <c r="BF78" s="15">
        <v>2011</v>
      </c>
      <c r="BG78" s="15">
        <v>2012</v>
      </c>
      <c r="BH78" s="15">
        <v>2013</v>
      </c>
      <c r="BI78" s="15">
        <v>2014</v>
      </c>
      <c r="BJ78" s="15"/>
      <c r="BK78" s="15"/>
    </row>
    <row r="79" spans="4:70" ht="15.75" x14ac:dyDescent="0.25">
      <c r="D79" s="16" t="s">
        <v>459</v>
      </c>
      <c r="F79" s="16" t="s">
        <v>260</v>
      </c>
      <c r="G79" s="139">
        <f t="shared" ref="G79:BI84" si="11">G59*G$73</f>
        <v>0.19415881886998668</v>
      </c>
      <c r="H79" s="139">
        <f t="shared" si="11"/>
        <v>0.19757138831434501</v>
      </c>
      <c r="I79" s="139">
        <f t="shared" si="11"/>
        <v>0.20017330562346963</v>
      </c>
      <c r="J79" s="139">
        <f t="shared" si="11"/>
        <v>0.19980309142781855</v>
      </c>
      <c r="K79" s="139">
        <f t="shared" si="11"/>
        <v>0.20555639329155398</v>
      </c>
      <c r="L79" s="139">
        <f t="shared" si="11"/>
        <v>0.20603603687525207</v>
      </c>
      <c r="M79" s="139">
        <f t="shared" si="11"/>
        <v>0.20659277336618617</v>
      </c>
      <c r="N79" s="139">
        <f t="shared" si="11"/>
        <v>0.21336857982890481</v>
      </c>
      <c r="O79" s="139">
        <f t="shared" si="11"/>
        <v>0.23278106252266553</v>
      </c>
      <c r="P79" s="139">
        <f t="shared" si="11"/>
        <v>0.2259280940945067</v>
      </c>
      <c r="Q79" s="139">
        <f t="shared" si="11"/>
        <v>0.22349522182403855</v>
      </c>
      <c r="R79" s="139">
        <f t="shared" si="11"/>
        <v>0.21614037060455399</v>
      </c>
      <c r="S79" s="139">
        <f t="shared" si="11"/>
        <v>0.22560987276610631</v>
      </c>
      <c r="T79" s="139">
        <f t="shared" si="11"/>
        <v>0.23136784807914576</v>
      </c>
      <c r="U79" s="139">
        <f t="shared" si="11"/>
        <v>0.22651932236855413</v>
      </c>
      <c r="V79" s="139">
        <f t="shared" si="11"/>
        <v>0.23730011744482754</v>
      </c>
      <c r="W79" s="139">
        <f t="shared" si="11"/>
        <v>0.23437032672569827</v>
      </c>
      <c r="X79" s="139">
        <f t="shared" si="11"/>
        <v>0.23447333840795401</v>
      </c>
      <c r="Y79" s="139">
        <f t="shared" si="11"/>
        <v>0.2428935476560686</v>
      </c>
      <c r="Z79" s="139">
        <f t="shared" si="11"/>
        <v>0.24138071800420263</v>
      </c>
      <c r="AA79" s="139">
        <f t="shared" si="11"/>
        <v>0.24513534760841402</v>
      </c>
      <c r="AB79" s="139">
        <f t="shared" si="11"/>
        <v>0.24917977180806447</v>
      </c>
      <c r="AC79" s="139">
        <f t="shared" si="11"/>
        <v>0.24891455809834417</v>
      </c>
      <c r="AD79" s="139">
        <f t="shared" si="11"/>
        <v>0.25331928527580283</v>
      </c>
      <c r="AE79" s="139">
        <f t="shared" si="11"/>
        <v>0.25716861189359197</v>
      </c>
      <c r="AF79" s="139">
        <f t="shared" si="11"/>
        <v>0.26006317810888901</v>
      </c>
      <c r="AG79" s="139">
        <f t="shared" si="11"/>
        <v>0.26088167903572129</v>
      </c>
      <c r="AH79" s="139">
        <f t="shared" si="11"/>
        <v>0.26336826290602289</v>
      </c>
      <c r="AI79" s="139">
        <f t="shared" si="11"/>
        <v>0.26865440078902492</v>
      </c>
      <c r="AJ79" s="139">
        <f t="shared" si="11"/>
        <v>0.26882393449233649</v>
      </c>
      <c r="AK79" s="139">
        <f t="shared" si="11"/>
        <v>0.27278553310254661</v>
      </c>
      <c r="AL79" s="139">
        <f t="shared" si="11"/>
        <v>0.2757895106837312</v>
      </c>
      <c r="AM79" s="139">
        <f t="shared" si="11"/>
        <v>0.27181498190135417</v>
      </c>
      <c r="AN79" s="139">
        <f t="shared" si="11"/>
        <v>0.27905559679116493</v>
      </c>
      <c r="AO79" s="139">
        <f t="shared" si="11"/>
        <v>0.28446915104310683</v>
      </c>
      <c r="AP79" s="139">
        <f t="shared" si="11"/>
        <v>0.29466247159258152</v>
      </c>
      <c r="AQ79" s="139">
        <f t="shared" si="11"/>
        <v>0.30167129962459982</v>
      </c>
      <c r="AR79" s="139">
        <f t="shared" si="11"/>
        <v>0.30776230559680878</v>
      </c>
      <c r="AS79" s="139">
        <f t="shared" si="11"/>
        <v>0.3100289416518156</v>
      </c>
      <c r="AT79" s="139">
        <f t="shared" si="11"/>
        <v>0.32194195822216609</v>
      </c>
      <c r="AU79" s="139">
        <f t="shared" si="11"/>
        <v>0.32368230443586254</v>
      </c>
      <c r="AV79" s="139">
        <f t="shared" si="11"/>
        <v>0.32026720738678072</v>
      </c>
      <c r="AW79" s="139">
        <f t="shared" si="11"/>
        <v>0.32927539669559452</v>
      </c>
      <c r="AX79" s="139">
        <f t="shared" si="11"/>
        <v>0.32558647053785045</v>
      </c>
      <c r="AY79" s="139">
        <f t="shared" si="11"/>
        <v>0.32902862551162637</v>
      </c>
      <c r="AZ79" s="139">
        <f t="shared" si="11"/>
        <v>0.32607203504787496</v>
      </c>
      <c r="BA79" s="139">
        <f t="shared" si="11"/>
        <v>0.32373901921857101</v>
      </c>
      <c r="BB79" s="139">
        <f t="shared" si="11"/>
        <v>0.33926599309249478</v>
      </c>
      <c r="BC79" s="139">
        <f t="shared" si="11"/>
        <v>0.3536022142181981</v>
      </c>
      <c r="BD79" s="139">
        <f t="shared" si="11"/>
        <v>0.35261404499502508</v>
      </c>
      <c r="BE79" s="139">
        <f t="shared" si="11"/>
        <v>0.35833190584952473</v>
      </c>
      <c r="BF79" s="139">
        <f t="shared" si="11"/>
        <v>0.35704935379354902</v>
      </c>
      <c r="BG79" s="139">
        <f t="shared" si="11"/>
        <v>0.3446353403336434</v>
      </c>
      <c r="BH79" s="139">
        <f t="shared" si="11"/>
        <v>0.35467188676275002</v>
      </c>
      <c r="BI79" s="139">
        <f t="shared" si="11"/>
        <v>0.36655871452941985</v>
      </c>
      <c r="BJ79" s="139"/>
      <c r="BO79" s="139" t="str">
        <f t="shared" ref="BO79:BO86" si="12">D79</f>
        <v>Energy consumption for power - industry</v>
      </c>
      <c r="BP79" s="10">
        <v>8265.398092499112</v>
      </c>
      <c r="BQ79" s="10">
        <f t="shared" ref="BQ79:BQ86" si="13">BP79*BE79</f>
        <v>2961.7558510902331</v>
      </c>
      <c r="BR79" s="73">
        <f t="shared" ref="BR79:BR86" si="14">BQ79/$BQ$87</f>
        <v>0.6264729119348027</v>
      </c>
    </row>
    <row r="80" spans="4:70" ht="15.75" x14ac:dyDescent="0.25">
      <c r="D80" s="16" t="s">
        <v>464</v>
      </c>
      <c r="F80" s="16" t="s">
        <v>260</v>
      </c>
      <c r="G80" s="139">
        <f t="shared" si="11"/>
        <v>0.22189579299427054</v>
      </c>
      <c r="H80" s="139">
        <f t="shared" si="11"/>
        <v>0.2252876708871967</v>
      </c>
      <c r="I80" s="139">
        <f t="shared" si="11"/>
        <v>0.2277445606853444</v>
      </c>
      <c r="J80" s="139">
        <f t="shared" si="11"/>
        <v>0.22681904015473509</v>
      </c>
      <c r="K80" s="139">
        <f t="shared" si="11"/>
        <v>0.23283627508590057</v>
      </c>
      <c r="L80" s="139">
        <f t="shared" si="11"/>
        <v>0.23286917858267697</v>
      </c>
      <c r="M80" s="139">
        <f t="shared" si="11"/>
        <v>0.23299138605016009</v>
      </c>
      <c r="N80" s="139">
        <f t="shared" si="11"/>
        <v>0.24011417177022484</v>
      </c>
      <c r="O80" s="139">
        <f t="shared" si="11"/>
        <v>0.26139914323331703</v>
      </c>
      <c r="P80" s="139">
        <f t="shared" si="11"/>
        <v>0.25316430200303081</v>
      </c>
      <c r="Q80" s="139">
        <f t="shared" si="11"/>
        <v>0.2499094294461042</v>
      </c>
      <c r="R80" s="139">
        <f t="shared" si="11"/>
        <v>0.24117864564521818</v>
      </c>
      <c r="S80" s="139">
        <f t="shared" si="11"/>
        <v>0.25122100005847542</v>
      </c>
      <c r="T80" s="139">
        <f t="shared" si="11"/>
        <v>0.25709994163200195</v>
      </c>
      <c r="U80" s="139">
        <f t="shared" si="11"/>
        <v>0.25119531852586952</v>
      </c>
      <c r="V80" s="139">
        <f t="shared" si="11"/>
        <v>0.26261388073148068</v>
      </c>
      <c r="W80" s="139">
        <f t="shared" si="11"/>
        <v>0.25884622878185987</v>
      </c>
      <c r="X80" s="139">
        <f t="shared" si="11"/>
        <v>0.25843906879333495</v>
      </c>
      <c r="Y80" s="139">
        <f t="shared" si="11"/>
        <v>0.26718501177703124</v>
      </c>
      <c r="Z80" s="139">
        <f t="shared" si="11"/>
        <v>0.26499395630905437</v>
      </c>
      <c r="AA80" s="139">
        <f t="shared" si="11"/>
        <v>0.26858541203541009</v>
      </c>
      <c r="AB80" s="139">
        <f t="shared" si="11"/>
        <v>0.27248217563327198</v>
      </c>
      <c r="AC80" s="139">
        <f t="shared" si="11"/>
        <v>0.27166277486467832</v>
      </c>
      <c r="AD80" s="139">
        <f t="shared" si="11"/>
        <v>0.27593591955198987</v>
      </c>
      <c r="AE80" s="139">
        <f t="shared" si="11"/>
        <v>0.2795913072002863</v>
      </c>
      <c r="AF80" s="139">
        <f t="shared" si="11"/>
        <v>0.2821992166630139</v>
      </c>
      <c r="AG80" s="139">
        <f t="shared" si="11"/>
        <v>0.2825512364184109</v>
      </c>
      <c r="AH80" s="139">
        <f t="shared" si="11"/>
        <v>0.28470766948198556</v>
      </c>
      <c r="AI80" s="139">
        <f t="shared" si="11"/>
        <v>0.28987925119548263</v>
      </c>
      <c r="AJ80" s="139">
        <f t="shared" si="11"/>
        <v>0.28952351613608418</v>
      </c>
      <c r="AK80" s="139">
        <f t="shared" si="11"/>
        <v>0.29324811368665832</v>
      </c>
      <c r="AL80" s="139">
        <f t="shared" si="11"/>
        <v>0.29593396206678507</v>
      </c>
      <c r="AM80" s="139">
        <f t="shared" si="11"/>
        <v>0.29113791301715941</v>
      </c>
      <c r="AN80" s="139">
        <f t="shared" si="11"/>
        <v>0.29835238110782808</v>
      </c>
      <c r="AO80" s="139">
        <f t="shared" si="11"/>
        <v>0.30359343913654918</v>
      </c>
      <c r="AP80" s="139">
        <f t="shared" si="11"/>
        <v>0.31391021947523201</v>
      </c>
      <c r="AQ80" s="139">
        <f t="shared" si="11"/>
        <v>0.3208063694501026</v>
      </c>
      <c r="AR80" s="139">
        <f t="shared" si="11"/>
        <v>0.32670641838555137</v>
      </c>
      <c r="AS80" s="139">
        <f t="shared" si="11"/>
        <v>0.32853570282970884</v>
      </c>
      <c r="AT80" s="139">
        <f t="shared" si="11"/>
        <v>0.34056562249657096</v>
      </c>
      <c r="AU80" s="139">
        <f t="shared" si="11"/>
        <v>0.34181398250799061</v>
      </c>
      <c r="AV80" s="139">
        <f t="shared" si="11"/>
        <v>0.33762584597812983</v>
      </c>
      <c r="AW80" s="139">
        <f t="shared" si="11"/>
        <v>0.34652893105230947</v>
      </c>
      <c r="AX80" s="139">
        <f t="shared" si="11"/>
        <v>0.34206464326848457</v>
      </c>
      <c r="AY80" s="139">
        <f t="shared" si="11"/>
        <v>0.34509741836589758</v>
      </c>
      <c r="AZ80" s="139">
        <f t="shared" si="11"/>
        <v>0.3414226265082424</v>
      </c>
      <c r="BA80" s="139">
        <f t="shared" si="11"/>
        <v>0.33841452441289765</v>
      </c>
      <c r="BB80" s="139">
        <f t="shared" si="11"/>
        <v>0.35405760084875865</v>
      </c>
      <c r="BC80" s="139">
        <f t="shared" si="11"/>
        <v>0.36841102153005773</v>
      </c>
      <c r="BD80" s="139">
        <f t="shared" si="11"/>
        <v>0.36678000364354246</v>
      </c>
      <c r="BE80" s="139">
        <f t="shared" si="11"/>
        <v>0.37212105840255177</v>
      </c>
      <c r="BF80" s="139">
        <f t="shared" si="11"/>
        <v>0.37018943717495645</v>
      </c>
      <c r="BG80" s="139">
        <f t="shared" si="11"/>
        <v>0.356744119724833</v>
      </c>
      <c r="BH80" s="139">
        <f t="shared" si="11"/>
        <v>0.36654662174604624</v>
      </c>
      <c r="BI80" s="139">
        <f t="shared" si="11"/>
        <v>0.37822968287159392</v>
      </c>
      <c r="BJ80" s="139"/>
      <c r="BO80" s="139" t="str">
        <f t="shared" si="12"/>
        <v>Energy consumption for power - domestic</v>
      </c>
      <c r="BP80" s="10">
        <v>2279.5325326503985</v>
      </c>
      <c r="BQ80" s="10">
        <f t="shared" si="13"/>
        <v>848.26205871291575</v>
      </c>
      <c r="BR80" s="73">
        <f t="shared" si="14"/>
        <v>0.17942505348983298</v>
      </c>
    </row>
    <row r="81" spans="2:70" ht="15.75" x14ac:dyDescent="0.25">
      <c r="B81" s="10" t="s">
        <v>748</v>
      </c>
      <c r="D81" s="16" t="s">
        <v>467</v>
      </c>
      <c r="F81" s="16" t="s">
        <v>260</v>
      </c>
      <c r="G81" s="139">
        <f t="shared" si="11"/>
        <v>1.968402347727195E-2</v>
      </c>
      <c r="H81" s="139">
        <f t="shared" si="11"/>
        <v>2.1536119226086989E-2</v>
      </c>
      <c r="I81" s="139">
        <f t="shared" si="11"/>
        <v>2.214644338584636E-2</v>
      </c>
      <c r="J81" s="139">
        <f t="shared" si="11"/>
        <v>2.2702745107535571E-2</v>
      </c>
      <c r="K81" s="139">
        <f t="shared" si="11"/>
        <v>2.3677939493522333E-2</v>
      </c>
      <c r="L81" s="139">
        <f t="shared" si="11"/>
        <v>2.4077509629355454E-2</v>
      </c>
      <c r="M81" s="139">
        <f t="shared" si="11"/>
        <v>2.4213538207466981E-2</v>
      </c>
      <c r="N81" s="139">
        <f t="shared" si="11"/>
        <v>2.5367094885223835E-2</v>
      </c>
      <c r="O81" s="139">
        <f t="shared" si="11"/>
        <v>2.7687229041687401E-2</v>
      </c>
      <c r="P81" s="139">
        <f t="shared" si="11"/>
        <v>2.6457508670736648E-2</v>
      </c>
      <c r="Q81" s="139">
        <f t="shared" si="11"/>
        <v>2.6535998847819244E-2</v>
      </c>
      <c r="R81" s="139">
        <f t="shared" si="11"/>
        <v>2.6590598890923148E-2</v>
      </c>
      <c r="S81" s="139">
        <f t="shared" si="11"/>
        <v>2.9644767254500871E-2</v>
      </c>
      <c r="T81" s="139">
        <f t="shared" si="11"/>
        <v>2.7207955239274547E-2</v>
      </c>
      <c r="U81" s="139">
        <f t="shared" si="11"/>
        <v>2.7665648777690056E-2</v>
      </c>
      <c r="V81" s="139">
        <f t="shared" si="11"/>
        <v>2.8132413225916589E-2</v>
      </c>
      <c r="W81" s="139">
        <f t="shared" si="11"/>
        <v>2.7365076063030715E-2</v>
      </c>
      <c r="X81" s="139">
        <f t="shared" si="11"/>
        <v>2.8995707911787669E-2</v>
      </c>
      <c r="Y81" s="139">
        <f t="shared" si="11"/>
        <v>3.040724472974218E-2</v>
      </c>
      <c r="Z81" s="139">
        <f t="shared" si="11"/>
        <v>2.9866773367606663E-2</v>
      </c>
      <c r="AA81" s="139">
        <f t="shared" si="11"/>
        <v>3.2781849718062271E-2</v>
      </c>
      <c r="AB81" s="139">
        <f t="shared" si="11"/>
        <v>3.3116418406722165E-2</v>
      </c>
      <c r="AC81" s="139">
        <f t="shared" si="11"/>
        <v>3.4365480208419966E-2</v>
      </c>
      <c r="AD81" s="139">
        <f t="shared" si="11"/>
        <v>3.6169404952694426E-2</v>
      </c>
      <c r="AE81" s="139">
        <f t="shared" si="11"/>
        <v>3.6943166090440877E-2</v>
      </c>
      <c r="AF81" s="139">
        <f t="shared" si="11"/>
        <v>3.7319391807519017E-2</v>
      </c>
      <c r="AG81" s="139">
        <f t="shared" si="11"/>
        <v>3.8602095813142896E-2</v>
      </c>
      <c r="AH81" s="139">
        <f t="shared" si="11"/>
        <v>4.0552350439269413E-2</v>
      </c>
      <c r="AI81" s="139">
        <f t="shared" si="11"/>
        <v>4.2130629692501601E-2</v>
      </c>
      <c r="AJ81" s="139">
        <f t="shared" si="11"/>
        <v>3.8945275568422422E-2</v>
      </c>
      <c r="AK81" s="139">
        <f t="shared" si="11"/>
        <v>4.0349319232772116E-2</v>
      </c>
      <c r="AL81" s="139">
        <f t="shared" si="11"/>
        <v>4.3023525043872322E-2</v>
      </c>
      <c r="AM81" s="139">
        <f t="shared" si="11"/>
        <v>4.3339111364216289E-2</v>
      </c>
      <c r="AN81" s="139">
        <f t="shared" si="11"/>
        <v>4.52952839152648E-2</v>
      </c>
      <c r="AO81" s="139">
        <f t="shared" si="11"/>
        <v>4.7179169620492546E-2</v>
      </c>
      <c r="AP81" s="139">
        <f t="shared" si="11"/>
        <v>4.8082737121160811E-2</v>
      </c>
      <c r="AQ81" s="139">
        <f t="shared" si="11"/>
        <v>5.092670043248898E-2</v>
      </c>
      <c r="AR81" s="139">
        <f t="shared" si="11"/>
        <v>5.3330803802957703E-2</v>
      </c>
      <c r="AS81" s="139">
        <f t="shared" si="11"/>
        <v>5.4587465911613217E-2</v>
      </c>
      <c r="AT81" s="139">
        <f t="shared" si="11"/>
        <v>5.5304210517676144E-2</v>
      </c>
      <c r="AU81" s="139">
        <f t="shared" si="11"/>
        <v>5.690074650579547E-2</v>
      </c>
      <c r="AV81" s="139">
        <f t="shared" si="11"/>
        <v>5.9419026085113603E-2</v>
      </c>
      <c r="AW81" s="139">
        <f t="shared" si="11"/>
        <v>6.2126104099753304E-2</v>
      </c>
      <c r="AX81" s="139">
        <f t="shared" si="11"/>
        <v>6.1154160387291503E-2</v>
      </c>
      <c r="AY81" s="139">
        <f t="shared" si="11"/>
        <v>6.2289056020689022E-2</v>
      </c>
      <c r="AZ81" s="139">
        <f t="shared" si="11"/>
        <v>6.14184720617812E-2</v>
      </c>
      <c r="BA81" s="139">
        <f t="shared" si="11"/>
        <v>5.9969830968260744E-2</v>
      </c>
      <c r="BB81" s="139">
        <f t="shared" si="11"/>
        <v>6.3399144976074032E-2</v>
      </c>
      <c r="BC81" s="139">
        <f t="shared" si="11"/>
        <v>6.2760759692324364E-2</v>
      </c>
      <c r="BD81" s="139">
        <f t="shared" si="11"/>
        <v>6.3880933622206634E-2</v>
      </c>
      <c r="BE81" s="139">
        <f t="shared" si="11"/>
        <v>6.4582320838574944E-2</v>
      </c>
      <c r="BF81" s="139">
        <f t="shared" si="11"/>
        <v>6.376803706138913E-2</v>
      </c>
      <c r="BG81" s="139">
        <f t="shared" si="11"/>
        <v>6.2715132513318811E-2</v>
      </c>
      <c r="BH81" s="139">
        <f t="shared" si="11"/>
        <v>6.6347566966392907E-2</v>
      </c>
      <c r="BI81" s="139">
        <f t="shared" si="11"/>
        <v>6.9085877227647544E-2</v>
      </c>
      <c r="BJ81" s="139"/>
      <c r="BO81" s="139" t="str">
        <f t="shared" si="12"/>
        <v>Industrial &amp; other heating</v>
      </c>
      <c r="BP81" s="10">
        <v>8040.1769924991113</v>
      </c>
      <c r="BQ81" s="10">
        <f t="shared" si="13"/>
        <v>519.25329012850614</v>
      </c>
      <c r="BR81" s="73">
        <f t="shared" si="14"/>
        <v>0.10983286167183186</v>
      </c>
    </row>
    <row r="82" spans="2:70" ht="15.75" x14ac:dyDescent="0.25">
      <c r="B82" s="10" t="s">
        <v>748</v>
      </c>
      <c r="D82" s="16" t="s">
        <v>470</v>
      </c>
      <c r="E82" s="16"/>
      <c r="F82" s="16" t="s">
        <v>260</v>
      </c>
      <c r="G82" s="139">
        <f>G62*G$73</f>
        <v>4.997828876168656E-3</v>
      </c>
      <c r="H82" s="139">
        <f t="shared" si="11"/>
        <v>4.9139263306970191E-3</v>
      </c>
      <c r="I82" s="139">
        <f t="shared" si="11"/>
        <v>6.0870710786305885E-3</v>
      </c>
      <c r="J82" s="139">
        <f t="shared" si="11"/>
        <v>9.2497833214798073E-3</v>
      </c>
      <c r="K82" s="139">
        <f t="shared" si="11"/>
        <v>6.4642648855336758E-3</v>
      </c>
      <c r="L82" s="139">
        <f t="shared" si="11"/>
        <v>6.7083339693586761E-3</v>
      </c>
      <c r="M82" s="139">
        <f t="shared" si="11"/>
        <v>5.8912659510488531E-3</v>
      </c>
      <c r="N82" s="139">
        <f t="shared" si="11"/>
        <v>5.563466855128942E-3</v>
      </c>
      <c r="O82" s="139">
        <f t="shared" si="11"/>
        <v>7.6140125946184802E-3</v>
      </c>
      <c r="P82" s="139">
        <f t="shared" si="11"/>
        <v>7.7268178474876829E-3</v>
      </c>
      <c r="Q82" s="139">
        <f t="shared" si="11"/>
        <v>7.6096653501210171E-3</v>
      </c>
      <c r="R82" s="139">
        <f t="shared" si="11"/>
        <v>7.0703345741404003E-3</v>
      </c>
      <c r="S82" s="139">
        <f t="shared" si="11"/>
        <v>6.7698881728692527E-3</v>
      </c>
      <c r="T82" s="139">
        <f t="shared" si="11"/>
        <v>6.9054908550341644E-3</v>
      </c>
      <c r="U82" s="139">
        <f t="shared" si="11"/>
        <v>6.9672364717894173E-3</v>
      </c>
      <c r="V82" s="139">
        <f t="shared" si="11"/>
        <v>6.0237456284477978E-3</v>
      </c>
      <c r="W82" s="139">
        <f t="shared" si="11"/>
        <v>6.4960564906965997E-3</v>
      </c>
      <c r="X82" s="139">
        <f t="shared" si="11"/>
        <v>9.1523586424200627E-3</v>
      </c>
      <c r="Y82" s="139">
        <f t="shared" si="11"/>
        <v>8.8132535422054681E-3</v>
      </c>
      <c r="Z82" s="139">
        <f t="shared" si="11"/>
        <v>1.0348470105627783E-2</v>
      </c>
      <c r="AA82" s="139">
        <f t="shared" si="11"/>
        <v>8.2124269150588309E-3</v>
      </c>
      <c r="AB82" s="139">
        <f t="shared" si="11"/>
        <v>7.9190933687063939E-3</v>
      </c>
      <c r="AC82" s="139">
        <f t="shared" si="11"/>
        <v>1.038914951088582E-2</v>
      </c>
      <c r="AD82" s="139">
        <f t="shared" si="11"/>
        <v>9.3936564475741689E-3</v>
      </c>
      <c r="AE82" s="139">
        <f t="shared" si="11"/>
        <v>9.1549276282166647E-3</v>
      </c>
      <c r="AF82" s="139">
        <f t="shared" si="11"/>
        <v>1.0463172802400368E-2</v>
      </c>
      <c r="AG82" s="139">
        <f t="shared" si="11"/>
        <v>1.1011325437532662E-2</v>
      </c>
      <c r="AH82" s="139">
        <f t="shared" si="11"/>
        <v>1.025162251660785E-2</v>
      </c>
      <c r="AI82" s="139">
        <f t="shared" si="11"/>
        <v>9.6845728514845936E-3</v>
      </c>
      <c r="AJ82" s="139">
        <f t="shared" si="11"/>
        <v>8.783355717075227E-3</v>
      </c>
      <c r="AK82" s="139">
        <f t="shared" si="11"/>
        <v>1.0073525670480584E-2</v>
      </c>
      <c r="AL82" s="139">
        <f t="shared" si="11"/>
        <v>1.2737455962701217E-2</v>
      </c>
      <c r="AM82" s="139">
        <f t="shared" si="11"/>
        <v>1.105044003278109E-2</v>
      </c>
      <c r="AN82" s="139">
        <f t="shared" si="11"/>
        <v>1.1570781783521418E-2</v>
      </c>
      <c r="AO82" s="139">
        <f t="shared" si="11"/>
        <v>1.2543053504860246E-2</v>
      </c>
      <c r="AP82" s="139">
        <f t="shared" si="11"/>
        <v>1.1243127707156441E-2</v>
      </c>
      <c r="AQ82" s="139">
        <f t="shared" si="11"/>
        <v>1.4753403930567514E-2</v>
      </c>
      <c r="AR82" s="139">
        <f t="shared" si="11"/>
        <v>1.4956378108820048E-2</v>
      </c>
      <c r="AS82" s="139">
        <f t="shared" si="11"/>
        <v>1.322132347625608E-2</v>
      </c>
      <c r="AT82" s="139">
        <f t="shared" si="11"/>
        <v>1.4192573657706594E-2</v>
      </c>
      <c r="AU82" s="139">
        <f t="shared" si="11"/>
        <v>1.4447956073527802E-2</v>
      </c>
      <c r="AV82" s="139">
        <f t="shared" si="11"/>
        <v>1.5151967173803241E-2</v>
      </c>
      <c r="AW82" s="139">
        <f t="shared" si="11"/>
        <v>1.5448363038511543E-2</v>
      </c>
      <c r="AX82" s="139">
        <f t="shared" si="11"/>
        <v>1.523374850462542E-2</v>
      </c>
      <c r="AY82" s="139">
        <f t="shared" si="11"/>
        <v>1.5453594096305413E-2</v>
      </c>
      <c r="AZ82" s="139">
        <f t="shared" si="11"/>
        <v>1.5614107162706049E-2</v>
      </c>
      <c r="BA82" s="139">
        <f t="shared" si="11"/>
        <v>1.6012473217947056E-2</v>
      </c>
      <c r="BB82" s="139">
        <f t="shared" si="11"/>
        <v>1.3533388985807785E-2</v>
      </c>
      <c r="BC82" s="139">
        <f t="shared" si="11"/>
        <v>1.4806179556228621E-2</v>
      </c>
      <c r="BD82" s="139">
        <f t="shared" si="11"/>
        <v>1.7294269648963599E-2</v>
      </c>
      <c r="BE82" s="139">
        <f t="shared" si="11"/>
        <v>1.8581424248959744E-2</v>
      </c>
      <c r="BF82" s="139">
        <f t="shared" si="11"/>
        <v>1.85121049670058E-2</v>
      </c>
      <c r="BG82" s="139">
        <f t="shared" si="11"/>
        <v>1.4984604099304398E-2</v>
      </c>
      <c r="BH82" s="139">
        <f t="shared" si="11"/>
        <v>1.7036940587266736E-2</v>
      </c>
      <c r="BI82" s="139">
        <f t="shared" si="11"/>
        <v>1.458485952198948E-2</v>
      </c>
      <c r="BJ82" s="139"/>
      <c r="BO82" s="139" t="str">
        <f t="shared" si="12"/>
        <v>Domestic heating</v>
      </c>
      <c r="BP82" s="10">
        <v>3347.9312530900193</v>
      </c>
      <c r="BQ82" s="10">
        <f t="shared" si="13"/>
        <v>62.209330970017064</v>
      </c>
      <c r="BR82" s="73">
        <f t="shared" si="14"/>
        <v>1.315856629706888E-2</v>
      </c>
    </row>
    <row r="83" spans="2:70" ht="15.75" x14ac:dyDescent="0.25">
      <c r="D83" s="16" t="s">
        <v>472</v>
      </c>
      <c r="E83" s="16"/>
      <c r="F83" s="16" t="s">
        <v>260</v>
      </c>
      <c r="G83" s="139">
        <f t="shared" ref="G83:AL86" si="15">G63*G$73</f>
        <v>0.14067342903816815</v>
      </c>
      <c r="H83" s="139">
        <f t="shared" si="15"/>
        <v>0.14067342903816812</v>
      </c>
      <c r="I83" s="139">
        <f t="shared" si="15"/>
        <v>0.14067342903816815</v>
      </c>
      <c r="J83" s="139">
        <f t="shared" si="15"/>
        <v>0.14067342903816815</v>
      </c>
      <c r="K83" s="139">
        <f t="shared" si="15"/>
        <v>0.14067342903816815</v>
      </c>
      <c r="L83" s="139">
        <f t="shared" si="15"/>
        <v>0.14067342903816815</v>
      </c>
      <c r="M83" s="139">
        <f t="shared" si="15"/>
        <v>0.14067342903816815</v>
      </c>
      <c r="N83" s="139">
        <f t="shared" si="15"/>
        <v>0.14067342903816815</v>
      </c>
      <c r="O83" s="139">
        <f t="shared" si="15"/>
        <v>0.14067342903816812</v>
      </c>
      <c r="P83" s="139">
        <f t="shared" si="15"/>
        <v>0.14067342903816815</v>
      </c>
      <c r="Q83" s="139">
        <f t="shared" si="15"/>
        <v>0.14067342903816815</v>
      </c>
      <c r="R83" s="139">
        <f t="shared" si="15"/>
        <v>0.14067342903816815</v>
      </c>
      <c r="S83" s="139">
        <f t="shared" si="15"/>
        <v>0.14067342903816812</v>
      </c>
      <c r="T83" s="139">
        <f t="shared" si="15"/>
        <v>0.14067342903816815</v>
      </c>
      <c r="U83" s="139">
        <f t="shared" si="15"/>
        <v>0.14067342903816815</v>
      </c>
      <c r="V83" s="139">
        <f t="shared" si="15"/>
        <v>0.14067342903816815</v>
      </c>
      <c r="W83" s="139">
        <f t="shared" si="15"/>
        <v>0.14067342903816815</v>
      </c>
      <c r="X83" s="139">
        <f t="shared" si="15"/>
        <v>0.14067342903816812</v>
      </c>
      <c r="Y83" s="139">
        <f t="shared" si="15"/>
        <v>0.14067342903816812</v>
      </c>
      <c r="Z83" s="139">
        <f t="shared" si="15"/>
        <v>0.14067342903816815</v>
      </c>
      <c r="AA83" s="139">
        <f t="shared" si="15"/>
        <v>0.14067342903816815</v>
      </c>
      <c r="AB83" s="139">
        <f t="shared" si="15"/>
        <v>0.14067342903816818</v>
      </c>
      <c r="AC83" s="139">
        <f t="shared" si="15"/>
        <v>0.14067342903816815</v>
      </c>
      <c r="AD83" s="139">
        <f t="shared" si="15"/>
        <v>0.14875486201991731</v>
      </c>
      <c r="AE83" s="139">
        <f t="shared" si="15"/>
        <v>0.14994570420800907</v>
      </c>
      <c r="AF83" s="139">
        <f t="shared" si="15"/>
        <v>0.1473020071751531</v>
      </c>
      <c r="AG83" s="139">
        <f t="shared" si="15"/>
        <v>0.14533018122917646</v>
      </c>
      <c r="AH83" s="139">
        <f t="shared" si="15"/>
        <v>0.14429079291469457</v>
      </c>
      <c r="AI83" s="139">
        <f t="shared" si="15"/>
        <v>0.13780336158536649</v>
      </c>
      <c r="AJ83" s="139">
        <f t="shared" si="15"/>
        <v>0.14087022922868508</v>
      </c>
      <c r="AK83" s="139">
        <f t="shared" si="15"/>
        <v>0.1408689353447411</v>
      </c>
      <c r="AL83" s="139">
        <f t="shared" si="15"/>
        <v>0.13924177901329565</v>
      </c>
      <c r="AM83" s="139">
        <f t="shared" si="11"/>
        <v>0.13520489746265579</v>
      </c>
      <c r="AN83" s="139">
        <f t="shared" si="11"/>
        <v>0.13477868175656751</v>
      </c>
      <c r="AO83" s="139">
        <f t="shared" si="11"/>
        <v>0.13548898890985858</v>
      </c>
      <c r="AP83" s="139">
        <f t="shared" si="11"/>
        <v>0.13833839862658698</v>
      </c>
      <c r="AQ83" s="139">
        <f t="shared" si="11"/>
        <v>0.1386726224133962</v>
      </c>
      <c r="AR83" s="139">
        <f t="shared" si="11"/>
        <v>0.13951502336387775</v>
      </c>
      <c r="AS83" s="139">
        <f t="shared" si="11"/>
        <v>0.1373342696531987</v>
      </c>
      <c r="AT83" s="139">
        <f t="shared" si="11"/>
        <v>0.14042042959180978</v>
      </c>
      <c r="AU83" s="139">
        <f t="shared" si="11"/>
        <v>0.14028724368293216</v>
      </c>
      <c r="AV83" s="139">
        <f t="shared" si="11"/>
        <v>0.13828631051869184</v>
      </c>
      <c r="AW83" s="139">
        <f t="shared" si="11"/>
        <v>0.14094277514575559</v>
      </c>
      <c r="AX83" s="139">
        <f t="shared" si="11"/>
        <v>0.13902489025628528</v>
      </c>
      <c r="AY83" s="139">
        <f t="shared" si="11"/>
        <v>0.13857425297936005</v>
      </c>
      <c r="AZ83" s="139">
        <f t="shared" si="11"/>
        <v>0.13869497108577583</v>
      </c>
      <c r="BA83" s="139">
        <f t="shared" si="11"/>
        <v>0.14084822448615891</v>
      </c>
      <c r="BB83" s="139">
        <f t="shared" si="11"/>
        <v>0.14805377947046891</v>
      </c>
      <c r="BC83" s="139">
        <f t="shared" si="11"/>
        <v>0.1547020339953416</v>
      </c>
      <c r="BD83" s="139">
        <f t="shared" si="11"/>
        <v>0.15318407760950703</v>
      </c>
      <c r="BE83" s="139">
        <f t="shared" si="11"/>
        <v>0.15067459507451894</v>
      </c>
      <c r="BF83" s="139">
        <f t="shared" si="11"/>
        <v>0.152786375351601</v>
      </c>
      <c r="BG83" s="139">
        <f t="shared" si="11"/>
        <v>0.1512206818818321</v>
      </c>
      <c r="BH83" s="139">
        <f t="shared" si="11"/>
        <v>0.15317071089975198</v>
      </c>
      <c r="BI83" s="139">
        <f t="shared" si="11"/>
        <v>0.1564885020965201</v>
      </c>
      <c r="BJ83" s="139"/>
      <c r="BO83" s="139" t="str">
        <f t="shared" si="12"/>
        <v>passenger transport (electrified rail)</v>
      </c>
      <c r="BP83" s="10">
        <v>360.71261414788484</v>
      </c>
      <c r="BQ83" s="10">
        <f t="shared" si="13"/>
        <v>54.350227075003737</v>
      </c>
      <c r="BR83" s="73">
        <f t="shared" si="14"/>
        <v>1.1496202500102028E-2</v>
      </c>
    </row>
    <row r="84" spans="2:70" ht="15.75" x14ac:dyDescent="0.25">
      <c r="D84" s="16" t="s">
        <v>477</v>
      </c>
      <c r="F84" s="16" t="s">
        <v>260</v>
      </c>
      <c r="G84" s="139">
        <f t="shared" si="15"/>
        <v>3.8831763773997344E-2</v>
      </c>
      <c r="H84" s="139">
        <f t="shared" si="15"/>
        <v>3.9327024843151544E-2</v>
      </c>
      <c r="I84" s="139">
        <f t="shared" si="15"/>
        <v>3.965701305466196E-2</v>
      </c>
      <c r="J84" s="139">
        <f t="shared" si="15"/>
        <v>3.939784816583488E-2</v>
      </c>
      <c r="K84" s="139">
        <f t="shared" si="15"/>
        <v>4.0342918950527329E-2</v>
      </c>
      <c r="L84" s="139">
        <f t="shared" si="15"/>
        <v>4.0248993829104664E-2</v>
      </c>
      <c r="M84" s="139">
        <f t="shared" si="15"/>
        <v>4.0170928629337951E-2</v>
      </c>
      <c r="N84" s="139">
        <f t="shared" si="15"/>
        <v>4.129727770003868E-2</v>
      </c>
      <c r="O84" s="139">
        <f t="shared" si="15"/>
        <v>4.4847892221402438E-2</v>
      </c>
      <c r="P84" s="139">
        <f t="shared" si="15"/>
        <v>4.3328853643550512E-2</v>
      </c>
      <c r="Q84" s="139">
        <f t="shared" si="15"/>
        <v>4.0023989731214918E-2</v>
      </c>
      <c r="R84" s="139">
        <f t="shared" si="15"/>
        <v>3.8259705016932655E-2</v>
      </c>
      <c r="S84" s="139">
        <f t="shared" si="15"/>
        <v>3.9393915702301233E-2</v>
      </c>
      <c r="T84" s="139">
        <f t="shared" si="15"/>
        <v>3.993497386240169E-2</v>
      </c>
      <c r="U84" s="139">
        <f t="shared" si="15"/>
        <v>3.8686112688200956E-2</v>
      </c>
      <c r="V84" s="139">
        <f t="shared" si="15"/>
        <v>4.0097199506071705E-2</v>
      </c>
      <c r="W84" s="139">
        <f t="shared" si="15"/>
        <v>3.9156484786968274E-2</v>
      </c>
      <c r="X84" s="139">
        <f t="shared" si="15"/>
        <v>3.8636711751962274E-2</v>
      </c>
      <c r="Y84" s="139">
        <f t="shared" si="15"/>
        <v>3.9415092303871357E-2</v>
      </c>
      <c r="Z84" s="139">
        <f t="shared" si="15"/>
        <v>3.8498735476678092E-2</v>
      </c>
      <c r="AA84" s="139">
        <f t="shared" si="15"/>
        <v>3.8547286750865398E-2</v>
      </c>
      <c r="AB84" s="139">
        <f t="shared" si="15"/>
        <v>3.8766070428721017E-2</v>
      </c>
      <c r="AC84" s="139">
        <f t="shared" si="15"/>
        <v>3.8302949244956704E-2</v>
      </c>
      <c r="AD84" s="139">
        <f t="shared" si="15"/>
        <v>3.8800118831743217E-2</v>
      </c>
      <c r="AE84" s="139">
        <f t="shared" si="15"/>
        <v>3.9552759576431208E-2</v>
      </c>
      <c r="AF84" s="139">
        <f t="shared" si="15"/>
        <v>4.0420173783387046E-2</v>
      </c>
      <c r="AG84" s="139">
        <f t="shared" si="15"/>
        <v>4.1061821848857379E-2</v>
      </c>
      <c r="AH84" s="139">
        <f t="shared" si="15"/>
        <v>4.1960850762911034E-2</v>
      </c>
      <c r="AI84" s="139">
        <f t="shared" si="15"/>
        <v>4.3267458870743715E-2</v>
      </c>
      <c r="AJ84" s="139">
        <f t="shared" si="15"/>
        <v>4.3603020355039775E-2</v>
      </c>
      <c r="AK84" s="139">
        <f t="shared" si="15"/>
        <v>4.4400662872027423E-2</v>
      </c>
      <c r="AL84" s="139">
        <f t="shared" si="15"/>
        <v>4.4836344430417667E-2</v>
      </c>
      <c r="AM84" s="139">
        <f t="shared" si="11"/>
        <v>4.3966824975607742E-2</v>
      </c>
      <c r="AN84" s="139">
        <f t="shared" si="11"/>
        <v>4.4915673091127734E-2</v>
      </c>
      <c r="AO84" s="139">
        <f t="shared" si="11"/>
        <v>4.5488632837279837E-2</v>
      </c>
      <c r="AP84" s="139">
        <f t="shared" si="11"/>
        <v>4.6740404091141802E-2</v>
      </c>
      <c r="AQ84" s="139">
        <f t="shared" si="11"/>
        <v>4.7456591819855405E-2</v>
      </c>
      <c r="AR84" s="139">
        <f t="shared" si="11"/>
        <v>4.7863668299155525E-2</v>
      </c>
      <c r="AS84" s="139">
        <f t="shared" si="11"/>
        <v>4.7630306453004388E-2</v>
      </c>
      <c r="AT84" s="139">
        <f t="shared" si="11"/>
        <v>4.9098550869995178E-2</v>
      </c>
      <c r="AU84" s="139">
        <f t="shared" si="11"/>
        <v>4.9040302615139808E-2</v>
      </c>
      <c r="AV84" s="139">
        <f t="shared" si="11"/>
        <v>4.8231770924317491E-2</v>
      </c>
      <c r="AW84" s="139">
        <f t="shared" si="11"/>
        <v>4.9251395410760686E-2</v>
      </c>
      <c r="AX84" s="139">
        <f t="shared" si="11"/>
        <v>4.8218029901267917E-2</v>
      </c>
      <c r="AY84" s="139">
        <f t="shared" si="11"/>
        <v>4.837780742364621E-2</v>
      </c>
      <c r="AZ84" s="139">
        <f t="shared" ref="AZ84:BI86" si="16">AZ64*AZ$73</f>
        <v>4.7890261696386889E-2</v>
      </c>
      <c r="BA84" s="139">
        <f t="shared" si="16"/>
        <v>4.7465958688121583E-2</v>
      </c>
      <c r="BB84" s="139">
        <f t="shared" si="16"/>
        <v>4.960539717688893E-2</v>
      </c>
      <c r="BC84" s="139">
        <f t="shared" si="16"/>
        <v>5.2272728412800389E-2</v>
      </c>
      <c r="BD84" s="139">
        <f t="shared" si="16"/>
        <v>5.3044115092627867E-2</v>
      </c>
      <c r="BE84" s="139">
        <f t="shared" si="16"/>
        <v>5.4961766354252636E-2</v>
      </c>
      <c r="BF84" s="139">
        <f t="shared" si="16"/>
        <v>5.5906696499215619E-2</v>
      </c>
      <c r="BG84" s="139">
        <f t="shared" si="16"/>
        <v>5.4764792046514368E-2</v>
      </c>
      <c r="BH84" s="139">
        <f t="shared" si="16"/>
        <v>5.7004444786894273E-2</v>
      </c>
      <c r="BI84" s="139">
        <f t="shared" si="16"/>
        <v>5.9451988859317434E-2</v>
      </c>
      <c r="BJ84" s="139"/>
      <c r="BO84" s="139" t="str">
        <f t="shared" si="12"/>
        <v>Domestic appliances</v>
      </c>
      <c r="BP84" s="10">
        <v>3084.251734632704</v>
      </c>
      <c r="BQ84" s="10">
        <f t="shared" si="13"/>
        <v>169.51592321658109</v>
      </c>
      <c r="BR84" s="73">
        <f t="shared" si="14"/>
        <v>3.5856140538294681E-2</v>
      </c>
    </row>
    <row r="85" spans="2:70" ht="15.75" x14ac:dyDescent="0.25">
      <c r="D85" s="16" t="s">
        <v>760</v>
      </c>
      <c r="F85" s="16" t="s">
        <v>260</v>
      </c>
      <c r="G85" s="139">
        <f t="shared" si="15"/>
        <v>5.685470537920549E-3</v>
      </c>
      <c r="H85" s="139">
        <f t="shared" si="15"/>
        <v>5.8402400415472899E-3</v>
      </c>
      <c r="I85" s="139">
        <f t="shared" si="15"/>
        <v>5.9721918844084102E-3</v>
      </c>
      <c r="J85" s="139">
        <f t="shared" si="15"/>
        <v>6.0155676973560881E-3</v>
      </c>
      <c r="K85" s="139">
        <f t="shared" si="15"/>
        <v>6.2442501617632753E-3</v>
      </c>
      <c r="L85" s="139">
        <f t="shared" si="15"/>
        <v>6.3138977979143472E-3</v>
      </c>
      <c r="M85" s="139">
        <f t="shared" si="15"/>
        <v>6.38567365787426E-3</v>
      </c>
      <c r="N85" s="139">
        <f t="shared" si="15"/>
        <v>6.6510988975172101E-3</v>
      </c>
      <c r="O85" s="139">
        <f t="shared" si="15"/>
        <v>7.316744600019639E-3</v>
      </c>
      <c r="P85" s="139">
        <f t="shared" si="15"/>
        <v>7.1595470358512478E-3</v>
      </c>
      <c r="Q85" s="139">
        <f t="shared" si="15"/>
        <v>7.1395044658387622E-3</v>
      </c>
      <c r="R85" s="139">
        <f t="shared" si="15"/>
        <v>7.0021907143898868E-3</v>
      </c>
      <c r="S85" s="139">
        <f t="shared" si="15"/>
        <v>7.4099642513943027E-3</v>
      </c>
      <c r="T85" s="139">
        <f t="shared" si="15"/>
        <v>7.7017236546869034E-3</v>
      </c>
      <c r="U85" s="139">
        <f t="shared" si="15"/>
        <v>7.6399224058483562E-3</v>
      </c>
      <c r="V85" s="139">
        <f t="shared" si="15"/>
        <v>8.1069394640952471E-3</v>
      </c>
      <c r="W85" s="139">
        <f t="shared" si="15"/>
        <v>8.1080760648671677E-3</v>
      </c>
      <c r="X85" s="139">
        <f t="shared" si="15"/>
        <v>8.2120198046413666E-3</v>
      </c>
      <c r="Y85" s="139">
        <f t="shared" si="15"/>
        <v>8.6099956858943609E-3</v>
      </c>
      <c r="Z85" s="139">
        <f t="shared" si="15"/>
        <v>8.6579057418650022E-3</v>
      </c>
      <c r="AA85" s="139">
        <f t="shared" si="15"/>
        <v>8.8947968149496077E-3</v>
      </c>
      <c r="AB85" s="139">
        <f t="shared" si="15"/>
        <v>9.1445557529174024E-3</v>
      </c>
      <c r="AC85" s="139">
        <f t="shared" si="15"/>
        <v>9.2368321861105961E-3</v>
      </c>
      <c r="AD85" s="139">
        <f t="shared" si="15"/>
        <v>9.5032082750705973E-3</v>
      </c>
      <c r="AE85" s="139">
        <f t="shared" si="15"/>
        <v>9.7512092969521593E-3</v>
      </c>
      <c r="AF85" s="139">
        <f t="shared" si="15"/>
        <v>9.9648332470794153E-3</v>
      </c>
      <c r="AG85" s="139">
        <f t="shared" si="15"/>
        <v>1.0099508722054605E-2</v>
      </c>
      <c r="AH85" s="139">
        <f t="shared" si="15"/>
        <v>1.0299189459078265E-2</v>
      </c>
      <c r="AI85" s="139">
        <f t="shared" si="15"/>
        <v>1.0610514319015095E-2</v>
      </c>
      <c r="AJ85" s="139">
        <f t="shared" si="15"/>
        <v>1.072100717756444E-2</v>
      </c>
      <c r="AK85" s="139">
        <f t="shared" si="15"/>
        <v>1.0983449387290541E-2</v>
      </c>
      <c r="AL85" s="139">
        <f t="shared" si="15"/>
        <v>1.1209124739853105E-2</v>
      </c>
      <c r="AM85" s="139">
        <f t="shared" ref="AM85:BD86" si="17">AM65*AM$73</f>
        <v>1.1149945830940667E-2</v>
      </c>
      <c r="AN85" s="139">
        <f t="shared" si="17"/>
        <v>1.1551181155291553E-2</v>
      </c>
      <c r="AO85" s="139">
        <f t="shared" si="17"/>
        <v>1.1880642779497189E-2</v>
      </c>
      <c r="AP85" s="139">
        <f t="shared" si="17"/>
        <v>1.2414617993080336E-2</v>
      </c>
      <c r="AQ85" s="139">
        <f t="shared" si="17"/>
        <v>1.2819844306877335E-2</v>
      </c>
      <c r="AR85" s="139">
        <f t="shared" si="17"/>
        <v>1.3189932494433529E-2</v>
      </c>
      <c r="AS85" s="139">
        <f t="shared" si="17"/>
        <v>1.339823493759947E-2</v>
      </c>
      <c r="AT85" s="139">
        <f t="shared" si="17"/>
        <v>1.4027573107497904E-2</v>
      </c>
      <c r="AU85" s="139">
        <f t="shared" si="17"/>
        <v>1.4217605421769225E-2</v>
      </c>
      <c r="AV85" s="139">
        <f t="shared" si="17"/>
        <v>1.4179695924753575E-2</v>
      </c>
      <c r="AW85" s="139">
        <f t="shared" si="17"/>
        <v>1.4692865245389949E-2</v>
      </c>
      <c r="AX85" s="139">
        <f t="shared" si="17"/>
        <v>1.4640419640898796E-2</v>
      </c>
      <c r="AY85" s="139">
        <f t="shared" si="17"/>
        <v>1.4907654955593035E-2</v>
      </c>
      <c r="AZ85" s="139">
        <f t="shared" si="17"/>
        <v>1.4884267363858906E-2</v>
      </c>
      <c r="BA85" s="139">
        <f t="shared" si="17"/>
        <v>1.4886692930598581E-2</v>
      </c>
      <c r="BB85" s="139">
        <f t="shared" si="17"/>
        <v>1.5713936382458452E-2</v>
      </c>
      <c r="BC85" s="139">
        <f t="shared" si="17"/>
        <v>1.6495081425702253E-2</v>
      </c>
      <c r="BD85" s="139">
        <f t="shared" si="17"/>
        <v>1.6564883246203067E-2</v>
      </c>
      <c r="BE85" s="139">
        <f t="shared" si="16"/>
        <v>1.695036543886784E-2</v>
      </c>
      <c r="BF85" s="139">
        <f t="shared" si="16"/>
        <v>1.6949915471536254E-2</v>
      </c>
      <c r="BG85" s="139">
        <f t="shared" si="16"/>
        <v>1.6416543562558686E-2</v>
      </c>
      <c r="BH85" s="139">
        <f t="shared" si="16"/>
        <v>1.6951769813641653E-2</v>
      </c>
      <c r="BI85" s="139">
        <f t="shared" si="16"/>
        <v>1.7578516098217249E-2</v>
      </c>
      <c r="BJ85" s="139"/>
      <c r="BO85" s="139" t="str">
        <f t="shared" si="12"/>
        <v xml:space="preserve">Lighting </v>
      </c>
      <c r="BP85" s="10">
        <v>5119.6708899988143</v>
      </c>
      <c r="BQ85" s="10">
        <f t="shared" si="13"/>
        <v>86.780292512213663</v>
      </c>
      <c r="BR85" s="73">
        <f t="shared" si="14"/>
        <v>1.8355835282191917E-2</v>
      </c>
    </row>
    <row r="86" spans="2:70" ht="15.75" x14ac:dyDescent="0.25">
      <c r="D86" s="16" t="s">
        <v>485</v>
      </c>
      <c r="F86" s="16" t="s">
        <v>260</v>
      </c>
      <c r="G86" s="139">
        <f t="shared" si="15"/>
        <v>5.685470537920549E-3</v>
      </c>
      <c r="H86" s="139">
        <f t="shared" si="15"/>
        <v>5.8402400415472899E-3</v>
      </c>
      <c r="I86" s="139">
        <f t="shared" si="15"/>
        <v>5.9721918844084102E-3</v>
      </c>
      <c r="J86" s="139">
        <f t="shared" si="15"/>
        <v>6.0155676973560881E-3</v>
      </c>
      <c r="K86" s="139">
        <f t="shared" si="15"/>
        <v>6.2442501617632753E-3</v>
      </c>
      <c r="L86" s="139">
        <f t="shared" si="15"/>
        <v>6.3138977979143472E-3</v>
      </c>
      <c r="M86" s="139">
        <f t="shared" si="15"/>
        <v>6.38567365787426E-3</v>
      </c>
      <c r="N86" s="139">
        <f t="shared" si="15"/>
        <v>6.6510988975172101E-3</v>
      </c>
      <c r="O86" s="139">
        <f t="shared" si="15"/>
        <v>7.316744600019639E-3</v>
      </c>
      <c r="P86" s="139">
        <f t="shared" si="15"/>
        <v>7.1595470358512478E-3</v>
      </c>
      <c r="Q86" s="139">
        <f t="shared" si="15"/>
        <v>7.1395044658387622E-3</v>
      </c>
      <c r="R86" s="139">
        <f t="shared" si="15"/>
        <v>7.0021907143898868E-3</v>
      </c>
      <c r="S86" s="139">
        <f t="shared" si="15"/>
        <v>7.4099642513943027E-3</v>
      </c>
      <c r="T86" s="139">
        <f t="shared" si="15"/>
        <v>7.7017236546869034E-3</v>
      </c>
      <c r="U86" s="139">
        <f t="shared" si="15"/>
        <v>7.6399224058483562E-3</v>
      </c>
      <c r="V86" s="139">
        <f t="shared" si="15"/>
        <v>8.1069394640952471E-3</v>
      </c>
      <c r="W86" s="139">
        <f t="shared" si="15"/>
        <v>8.1080760648671677E-3</v>
      </c>
      <c r="X86" s="139">
        <f t="shared" si="15"/>
        <v>8.2120198046413666E-3</v>
      </c>
      <c r="Y86" s="139">
        <f t="shared" si="15"/>
        <v>8.6099956858943609E-3</v>
      </c>
      <c r="Z86" s="139">
        <f t="shared" si="15"/>
        <v>8.6579057418650022E-3</v>
      </c>
      <c r="AA86" s="139">
        <f t="shared" si="15"/>
        <v>8.8947968149496077E-3</v>
      </c>
      <c r="AB86" s="139">
        <f t="shared" si="15"/>
        <v>9.1445557529174024E-3</v>
      </c>
      <c r="AC86" s="139">
        <f t="shared" si="15"/>
        <v>9.2368321861105961E-3</v>
      </c>
      <c r="AD86" s="139">
        <f t="shared" si="15"/>
        <v>9.5032082750705973E-3</v>
      </c>
      <c r="AE86" s="139">
        <f t="shared" si="15"/>
        <v>9.7512092969521593E-3</v>
      </c>
      <c r="AF86" s="139">
        <f t="shared" si="15"/>
        <v>9.9648332470794153E-3</v>
      </c>
      <c r="AG86" s="139">
        <f t="shared" si="15"/>
        <v>1.0099508722054605E-2</v>
      </c>
      <c r="AH86" s="139">
        <f t="shared" si="15"/>
        <v>1.0299189459078265E-2</v>
      </c>
      <c r="AI86" s="139">
        <f t="shared" si="15"/>
        <v>1.0610514319015095E-2</v>
      </c>
      <c r="AJ86" s="139">
        <f t="shared" si="15"/>
        <v>1.072100717756444E-2</v>
      </c>
      <c r="AK86" s="139">
        <f t="shared" si="15"/>
        <v>1.0983449387290541E-2</v>
      </c>
      <c r="AL86" s="139">
        <f t="shared" si="15"/>
        <v>1.1209124739853105E-2</v>
      </c>
      <c r="AM86" s="139">
        <f t="shared" si="17"/>
        <v>1.1149945830940667E-2</v>
      </c>
      <c r="AN86" s="139">
        <f t="shared" si="17"/>
        <v>1.1551181155291553E-2</v>
      </c>
      <c r="AO86" s="139">
        <f t="shared" si="17"/>
        <v>1.1880642779497189E-2</v>
      </c>
      <c r="AP86" s="139">
        <f t="shared" si="17"/>
        <v>1.2414617993080336E-2</v>
      </c>
      <c r="AQ86" s="139">
        <f t="shared" si="17"/>
        <v>1.2819844306877335E-2</v>
      </c>
      <c r="AR86" s="139">
        <f t="shared" si="17"/>
        <v>1.3189932494433529E-2</v>
      </c>
      <c r="AS86" s="139">
        <f t="shared" si="17"/>
        <v>1.339823493759947E-2</v>
      </c>
      <c r="AT86" s="139">
        <f t="shared" si="17"/>
        <v>1.4027573107497904E-2</v>
      </c>
      <c r="AU86" s="139">
        <f t="shared" si="17"/>
        <v>1.4217605421769225E-2</v>
      </c>
      <c r="AV86" s="139">
        <f t="shared" si="17"/>
        <v>1.4179695924753575E-2</v>
      </c>
      <c r="AW86" s="139">
        <f t="shared" si="17"/>
        <v>1.4692865245389949E-2</v>
      </c>
      <c r="AX86" s="139">
        <f t="shared" si="17"/>
        <v>1.4640419640898796E-2</v>
      </c>
      <c r="AY86" s="139">
        <f t="shared" si="17"/>
        <v>1.4907654955593035E-2</v>
      </c>
      <c r="AZ86" s="139">
        <f t="shared" si="17"/>
        <v>1.4884267363858906E-2</v>
      </c>
      <c r="BA86" s="139">
        <f t="shared" si="17"/>
        <v>1.4886692930598581E-2</v>
      </c>
      <c r="BB86" s="139">
        <f t="shared" si="17"/>
        <v>1.5713936382458452E-2</v>
      </c>
      <c r="BC86" s="139">
        <f t="shared" si="17"/>
        <v>1.6495081425702253E-2</v>
      </c>
      <c r="BD86" s="139">
        <f t="shared" si="17"/>
        <v>1.6564883246203067E-2</v>
      </c>
      <c r="BE86" s="139">
        <f t="shared" si="16"/>
        <v>1.695036543886784E-2</v>
      </c>
      <c r="BF86" s="139">
        <f t="shared" si="16"/>
        <v>1.6949915471536254E-2</v>
      </c>
      <c r="BG86" s="139">
        <f t="shared" si="16"/>
        <v>1.6416543562558686E-2</v>
      </c>
      <c r="BH86" s="139">
        <f t="shared" si="16"/>
        <v>1.6951769813641653E-2</v>
      </c>
      <c r="BI86" s="139">
        <f t="shared" si="16"/>
        <v>1.7578516098217249E-2</v>
      </c>
      <c r="BJ86" s="139"/>
      <c r="BO86" s="139" t="str">
        <f t="shared" si="12"/>
        <v>Lighting - domestic</v>
      </c>
      <c r="BP86" s="10">
        <v>1506.8044796268784</v>
      </c>
      <c r="BQ86" s="10">
        <f t="shared" si="13"/>
        <v>25.54088657459868</v>
      </c>
      <c r="BR86" s="73">
        <f t="shared" si="14"/>
        <v>5.4024282858748931E-3</v>
      </c>
    </row>
    <row r="87" spans="2:70" s="15" customFormat="1" x14ac:dyDescent="0.2">
      <c r="D87" s="567" t="s">
        <v>761</v>
      </c>
      <c r="E87" s="567"/>
      <c r="F87" s="567" t="s">
        <v>260</v>
      </c>
      <c r="G87" s="568">
        <f>G139</f>
        <v>7.8698241568677704E-2</v>
      </c>
      <c r="H87" s="568">
        <f t="shared" ref="H87:BD87" si="18">H139</f>
        <v>7.9368096872777627E-2</v>
      </c>
      <c r="I87" s="568">
        <f t="shared" si="18"/>
        <v>7.8532122232472371E-2</v>
      </c>
      <c r="J87" s="568">
        <f t="shared" si="18"/>
        <v>7.803262348544257E-2</v>
      </c>
      <c r="K87" s="568">
        <f t="shared" si="18"/>
        <v>8.1295316842629944E-2</v>
      </c>
      <c r="L87" s="568">
        <f t="shared" si="18"/>
        <v>8.1535267195827085E-2</v>
      </c>
      <c r="M87" s="568">
        <f t="shared" si="18"/>
        <v>8.1494476218596401E-2</v>
      </c>
      <c r="N87" s="568">
        <f t="shared" si="18"/>
        <v>8.3456759655796645E-2</v>
      </c>
      <c r="O87" s="568">
        <f t="shared" si="18"/>
        <v>9.1769358350027558E-2</v>
      </c>
      <c r="P87" s="568">
        <f t="shared" si="18"/>
        <v>8.8632014168255849E-2</v>
      </c>
      <c r="Q87" s="568">
        <f t="shared" si="18"/>
        <v>8.6887421925014974E-2</v>
      </c>
      <c r="R87" s="568">
        <f t="shared" si="18"/>
        <v>8.3674816082128775E-2</v>
      </c>
      <c r="S87" s="568">
        <f t="shared" si="18"/>
        <v>8.5857107292420826E-2</v>
      </c>
      <c r="T87" s="568">
        <f t="shared" si="18"/>
        <v>8.7491727425782775E-2</v>
      </c>
      <c r="U87" s="568">
        <f t="shared" si="18"/>
        <v>8.4954545599841225E-2</v>
      </c>
      <c r="V87" s="568">
        <f t="shared" si="18"/>
        <v>8.9578359244088246E-2</v>
      </c>
      <c r="W87" s="568">
        <f t="shared" si="18"/>
        <v>9.1215491226832784E-2</v>
      </c>
      <c r="X87" s="568">
        <f t="shared" si="18"/>
        <v>9.2508417373357216E-2</v>
      </c>
      <c r="Y87" s="568">
        <f t="shared" si="18"/>
        <v>9.613806147146392E-2</v>
      </c>
      <c r="Z87" s="568">
        <f t="shared" si="18"/>
        <v>9.5293255264047902E-2</v>
      </c>
      <c r="AA87" s="568">
        <f t="shared" si="18"/>
        <v>9.7283675617790805E-2</v>
      </c>
      <c r="AB87" s="568">
        <f t="shared" si="18"/>
        <v>9.9775872295672086E-2</v>
      </c>
      <c r="AC87" s="568">
        <f t="shared" si="18"/>
        <v>0.10159603473422454</v>
      </c>
      <c r="AD87" s="568">
        <f t="shared" si="18"/>
        <v>0.10490409419027165</v>
      </c>
      <c r="AE87" s="568">
        <f t="shared" si="18"/>
        <v>0.10730024877024967</v>
      </c>
      <c r="AF87" s="568">
        <f t="shared" si="18"/>
        <v>0.10918179519416567</v>
      </c>
      <c r="AG87" s="568">
        <f t="shared" si="18"/>
        <v>0.11027154450622793</v>
      </c>
      <c r="AH87" s="568">
        <f t="shared" si="18"/>
        <v>0.11158225757969922</v>
      </c>
      <c r="AI87" s="568">
        <f t="shared" si="18"/>
        <v>0.11576200985918557</v>
      </c>
      <c r="AJ87" s="568">
        <f t="shared" si="18"/>
        <v>0.11646268615057116</v>
      </c>
      <c r="AK87" s="568">
        <f t="shared" si="18"/>
        <v>0.11982001281526244</v>
      </c>
      <c r="AL87" s="568">
        <f t="shared" si="18"/>
        <v>0.12229755404521794</v>
      </c>
      <c r="AM87" s="568">
        <f t="shared" si="18"/>
        <v>0.11984162879511542</v>
      </c>
      <c r="AN87" s="568">
        <f t="shared" si="18"/>
        <v>0.1226980143721306</v>
      </c>
      <c r="AO87" s="568">
        <f t="shared" si="18"/>
        <v>0.12404883419805528</v>
      </c>
      <c r="AP87" s="568">
        <f t="shared" si="18"/>
        <v>0.1286871041748148</v>
      </c>
      <c r="AQ87" s="568">
        <f t="shared" si="18"/>
        <v>0.13301300137720884</v>
      </c>
      <c r="AR87" s="568">
        <f t="shared" si="18"/>
        <v>0.134908322763345</v>
      </c>
      <c r="AS87" s="568">
        <f t="shared" si="18"/>
        <v>0.13550365691710986</v>
      </c>
      <c r="AT87" s="568">
        <f t="shared" si="18"/>
        <v>0.14012537867598646</v>
      </c>
      <c r="AU87" s="568">
        <f t="shared" si="18"/>
        <v>0.14154460223763962</v>
      </c>
      <c r="AV87" s="568">
        <f t="shared" si="18"/>
        <v>0.13977754963710665</v>
      </c>
      <c r="AW87" s="568">
        <f t="shared" si="18"/>
        <v>0.14333840121664149</v>
      </c>
      <c r="AX87" s="568">
        <f t="shared" si="18"/>
        <v>0.13817756335970255</v>
      </c>
      <c r="AY87" s="568">
        <f t="shared" si="18"/>
        <v>0.13768667288136457</v>
      </c>
      <c r="AZ87" s="568">
        <f t="shared" si="18"/>
        <v>0.13598289959207946</v>
      </c>
      <c r="BA87" s="568">
        <f t="shared" si="18"/>
        <v>0.13407312428429835</v>
      </c>
      <c r="BB87" s="568">
        <f t="shared" si="18"/>
        <v>0.13753309559238636</v>
      </c>
      <c r="BC87" s="568">
        <f t="shared" si="18"/>
        <v>0.1403589622028521</v>
      </c>
      <c r="BD87" s="568">
        <f t="shared" si="18"/>
        <v>0.13526588019723687</v>
      </c>
      <c r="BE87" s="568">
        <f>BE139</f>
        <v>0.1383277842390056</v>
      </c>
      <c r="BF87" s="568">
        <f>BF139</f>
        <v>0.13565132771213559</v>
      </c>
      <c r="BG87" s="568">
        <f>BG139</f>
        <v>0.12534223892243998</v>
      </c>
      <c r="BH87" s="568">
        <f>BH139</f>
        <v>0.12254924093545735</v>
      </c>
      <c r="BI87" s="568">
        <f>BI139</f>
        <v>0.1188314513857332</v>
      </c>
      <c r="BJ87" s="568"/>
      <c r="BO87" s="568"/>
      <c r="BQ87" s="15">
        <f>SUM(BQ79:BQ86)</f>
        <v>4727.6678602800694</v>
      </c>
      <c r="BR87" s="141">
        <f>SUM(BR79:BR86)</f>
        <v>0.99999999999999989</v>
      </c>
    </row>
    <row r="88" spans="2:70" s="15" customFormat="1" x14ac:dyDescent="0.2"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</row>
    <row r="89" spans="2:70" s="15" customFormat="1" x14ac:dyDescent="0.2">
      <c r="E89" s="197"/>
    </row>
    <row r="90" spans="2:70" s="15" customFormat="1" x14ac:dyDescent="0.2">
      <c r="E90" s="197"/>
    </row>
    <row r="91" spans="2:70" s="15" customFormat="1" x14ac:dyDescent="0.2">
      <c r="E91" s="197"/>
    </row>
    <row r="92" spans="2:70" s="15" customFormat="1" x14ac:dyDescent="0.2">
      <c r="E92" s="197"/>
    </row>
    <row r="93" spans="2:70" s="15" customFormat="1" x14ac:dyDescent="0.2">
      <c r="E93" s="197"/>
    </row>
    <row r="94" spans="2:70" s="15" customFormat="1" x14ac:dyDescent="0.2">
      <c r="E94" s="197"/>
    </row>
    <row r="95" spans="2:70" s="15" customFormat="1" x14ac:dyDescent="0.2">
      <c r="E95" s="197"/>
    </row>
    <row r="96" spans="2:70" s="15" customFormat="1" x14ac:dyDescent="0.2">
      <c r="E96" s="197"/>
      <c r="AY96" s="571" t="s">
        <v>762</v>
      </c>
      <c r="AZ96" s="571"/>
      <c r="BA96" s="571"/>
      <c r="BB96" s="571"/>
      <c r="BC96" s="571"/>
      <c r="BD96" s="571"/>
      <c r="BE96" s="571"/>
      <c r="BF96" s="571"/>
      <c r="BG96" s="571"/>
      <c r="BH96" s="571"/>
      <c r="BI96" s="571"/>
      <c r="BJ96" s="571"/>
      <c r="BK96" s="571"/>
    </row>
    <row r="97" spans="2:63" s="15" customFormat="1" x14ac:dyDescent="0.2">
      <c r="E97" s="197"/>
    </row>
    <row r="98" spans="2:63" s="15" customFormat="1" x14ac:dyDescent="0.2">
      <c r="B98" s="15" t="s">
        <v>763</v>
      </c>
      <c r="E98" s="197"/>
    </row>
    <row r="99" spans="2:63" ht="13.5" thickBot="1" x14ac:dyDescent="0.25">
      <c r="C99" s="15" t="s">
        <v>764</v>
      </c>
      <c r="E99" s="131"/>
      <c r="F99" s="198"/>
      <c r="G99" s="15">
        <v>1960</v>
      </c>
      <c r="H99" s="15">
        <v>1961</v>
      </c>
      <c r="I99" s="15">
        <v>1962</v>
      </c>
      <c r="J99" s="15">
        <v>1963</v>
      </c>
      <c r="K99" s="15">
        <v>1964</v>
      </c>
      <c r="L99" s="15">
        <v>1965</v>
      </c>
      <c r="M99" s="15">
        <v>1966</v>
      </c>
      <c r="N99" s="15">
        <v>1967</v>
      </c>
      <c r="O99" s="15">
        <v>1968</v>
      </c>
      <c r="P99" s="15">
        <v>1969</v>
      </c>
      <c r="Q99" s="15">
        <v>1970</v>
      </c>
      <c r="R99" s="15">
        <v>1971</v>
      </c>
      <c r="S99" s="15">
        <v>1972</v>
      </c>
      <c r="T99" s="15">
        <v>1973</v>
      </c>
      <c r="U99" s="15">
        <v>1974</v>
      </c>
      <c r="V99" s="15">
        <v>1975</v>
      </c>
      <c r="W99" s="15">
        <v>1976</v>
      </c>
      <c r="X99" s="15">
        <v>1977</v>
      </c>
      <c r="Y99" s="15">
        <v>1978</v>
      </c>
      <c r="Z99" s="15">
        <v>1979</v>
      </c>
      <c r="AA99" s="15">
        <v>1980</v>
      </c>
      <c r="AB99" s="15">
        <v>1981</v>
      </c>
      <c r="AC99" s="15">
        <v>1982</v>
      </c>
      <c r="AD99" s="15">
        <v>1983</v>
      </c>
      <c r="AE99" s="15">
        <v>1984</v>
      </c>
      <c r="AF99" s="15">
        <v>1985</v>
      </c>
      <c r="AG99" s="15">
        <v>1986</v>
      </c>
      <c r="AH99" s="15">
        <v>1987</v>
      </c>
      <c r="AI99" s="15">
        <v>1988</v>
      </c>
      <c r="AJ99" s="15">
        <v>1989</v>
      </c>
      <c r="AK99" s="15">
        <v>1990</v>
      </c>
      <c r="AL99" s="15">
        <v>1991</v>
      </c>
      <c r="AM99" s="15">
        <v>1992</v>
      </c>
      <c r="AN99" s="15">
        <v>1993</v>
      </c>
      <c r="AO99" s="15">
        <v>1994</v>
      </c>
      <c r="AP99" s="15">
        <v>1995</v>
      </c>
      <c r="AQ99" s="15">
        <v>1996</v>
      </c>
      <c r="AR99" s="15">
        <v>1997</v>
      </c>
      <c r="AS99" s="15">
        <v>1998</v>
      </c>
      <c r="AT99" s="15">
        <v>1999</v>
      </c>
      <c r="AU99" s="15">
        <v>2000</v>
      </c>
      <c r="AV99" s="15">
        <v>2001</v>
      </c>
      <c r="AW99" s="15">
        <v>2002</v>
      </c>
      <c r="AX99" s="15">
        <v>2003</v>
      </c>
      <c r="AY99" s="15">
        <v>2004</v>
      </c>
      <c r="AZ99" s="15">
        <v>2005</v>
      </c>
      <c r="BA99" s="15">
        <v>2006</v>
      </c>
      <c r="BB99" s="15">
        <v>2007</v>
      </c>
      <c r="BC99" s="15">
        <v>2008</v>
      </c>
      <c r="BD99" s="15">
        <v>2009</v>
      </c>
      <c r="BE99" s="15">
        <v>2010</v>
      </c>
      <c r="BF99" s="15">
        <v>2011</v>
      </c>
      <c r="BG99" s="15">
        <v>2012</v>
      </c>
      <c r="BH99" s="15">
        <v>2013</v>
      </c>
      <c r="BI99" s="15">
        <v>2014</v>
      </c>
      <c r="BJ99" s="15"/>
      <c r="BK99" s="15"/>
    </row>
    <row r="100" spans="2:63" s="199" customFormat="1" ht="15" x14ac:dyDescent="0.25">
      <c r="B100" s="200" t="s">
        <v>14</v>
      </c>
      <c r="C100" s="201" t="s">
        <v>422</v>
      </c>
      <c r="D100" s="201" t="s">
        <v>423</v>
      </c>
      <c r="E100" s="201"/>
      <c r="F100" s="202" t="s">
        <v>355</v>
      </c>
      <c r="G100" s="203">
        <v>216155.43112725197</v>
      </c>
      <c r="H100" s="203">
        <v>222972.2170688693</v>
      </c>
      <c r="I100" s="203">
        <v>234271.53192789026</v>
      </c>
      <c r="J100" s="203">
        <v>246673.37462424219</v>
      </c>
      <c r="K100" s="203">
        <v>250484.11822635145</v>
      </c>
      <c r="L100" s="203">
        <v>262136.6398573324</v>
      </c>
      <c r="M100" s="203">
        <v>268628.55025260703</v>
      </c>
      <c r="N100" s="203">
        <v>262863.21144092834</v>
      </c>
      <c r="O100" s="203">
        <v>267407.66011466703</v>
      </c>
      <c r="P100" s="203">
        <v>291663.31571943359</v>
      </c>
      <c r="Q100" s="203">
        <v>305113.89317722549</v>
      </c>
      <c r="R100" s="203">
        <v>337193.27360196738</v>
      </c>
      <c r="S100" s="203">
        <v>327660.37685082026</v>
      </c>
      <c r="T100" s="203">
        <v>332782.11690325144</v>
      </c>
      <c r="U100" s="203">
        <v>327214.51843273552</v>
      </c>
      <c r="V100" s="203">
        <v>305538.93699946156</v>
      </c>
      <c r="W100" s="203">
        <v>325670.98356701154</v>
      </c>
      <c r="X100" s="203">
        <v>329670.37715234666</v>
      </c>
      <c r="Y100" s="203">
        <v>314272.69439078041</v>
      </c>
      <c r="Z100" s="203">
        <v>330869.33693590882</v>
      </c>
      <c r="AA100" s="203">
        <v>317534.43105374643</v>
      </c>
      <c r="AB100" s="203">
        <v>297048.99848178029</v>
      </c>
      <c r="AC100" s="203">
        <v>295791.02344083379</v>
      </c>
      <c r="AD100" s="203">
        <v>296136.49730224378</v>
      </c>
      <c r="AE100" s="203">
        <v>296638.31230842741</v>
      </c>
      <c r="AF100" s="203">
        <v>320190.20204403909</v>
      </c>
      <c r="AG100" s="203">
        <v>329507.34932240943</v>
      </c>
      <c r="AH100" s="203">
        <v>326774.54005111253</v>
      </c>
      <c r="AI100" s="203">
        <v>324539.94417336921</v>
      </c>
      <c r="AJ100" s="203">
        <v>319245.98576840875</v>
      </c>
      <c r="AK100" s="203">
        <v>319118.30682734778</v>
      </c>
      <c r="AL100" s="203">
        <v>319762.37431864836</v>
      </c>
      <c r="AM100" s="203">
        <v>329014.60309071571</v>
      </c>
      <c r="AN100" s="203">
        <v>307461.76819298451</v>
      </c>
      <c r="AO100" s="203">
        <v>263708.45595247147</v>
      </c>
      <c r="AP100" s="203">
        <v>271758.35454675573</v>
      </c>
      <c r="AQ100" s="203">
        <v>267665.89310302283</v>
      </c>
      <c r="AR100" s="203">
        <v>264106.92107729951</v>
      </c>
      <c r="AS100" s="203">
        <v>269377.3468811473</v>
      </c>
      <c r="AT100" s="203">
        <v>249661.48940313581</v>
      </c>
      <c r="AU100" s="203">
        <v>259232.91537065362</v>
      </c>
      <c r="AV100" s="203">
        <v>263045.08774412028</v>
      </c>
      <c r="AW100" s="203">
        <v>263169.5786295943</v>
      </c>
      <c r="AX100" s="203">
        <v>273605.61211391003</v>
      </c>
      <c r="AY100" s="203">
        <v>247034.45222998076</v>
      </c>
      <c r="AZ100" s="203">
        <v>254839.53740804439</v>
      </c>
      <c r="BA100" s="203">
        <v>267724.96604033752</v>
      </c>
      <c r="BB100" s="203">
        <v>260910.14579139175</v>
      </c>
      <c r="BC100" s="203">
        <v>226664.11602234599</v>
      </c>
      <c r="BD100" s="203">
        <v>229307.83066826759</v>
      </c>
      <c r="BE100" s="203">
        <v>223928.08609787773</v>
      </c>
      <c r="BF100" s="203">
        <v>221938.2730698566</v>
      </c>
      <c r="BG100" s="203">
        <v>237875.63660106726</v>
      </c>
      <c r="BH100" s="203">
        <v>239208.4917700098</v>
      </c>
      <c r="BI100" s="203">
        <v>216003.00036608207</v>
      </c>
      <c r="BJ100" s="203"/>
      <c r="BK100" s="203"/>
    </row>
    <row r="101" spans="2:63" s="199" customFormat="1" ht="15" x14ac:dyDescent="0.25">
      <c r="B101" s="204" t="s">
        <v>14</v>
      </c>
      <c r="C101" s="205" t="s">
        <v>424</v>
      </c>
      <c r="D101" s="205" t="s">
        <v>425</v>
      </c>
      <c r="E101" s="205"/>
      <c r="F101" s="202" t="s">
        <v>355</v>
      </c>
      <c r="G101" s="203">
        <v>705222.18870567123</v>
      </c>
      <c r="H101" s="203">
        <v>718101.69908944669</v>
      </c>
      <c r="I101" s="203">
        <v>728532.73241171683</v>
      </c>
      <c r="J101" s="203">
        <v>770221.99060898786</v>
      </c>
      <c r="K101" s="203">
        <v>824243.85307313909</v>
      </c>
      <c r="L101" s="203">
        <v>872915.01072491682</v>
      </c>
      <c r="M101" s="203">
        <v>879718.37559639767</v>
      </c>
      <c r="N101" s="203">
        <v>862395.71960857476</v>
      </c>
      <c r="O101" s="203">
        <v>868225.35979556839</v>
      </c>
      <c r="P101" s="203">
        <v>949258.57439854601</v>
      </c>
      <c r="Q101" s="203">
        <v>988563.51882184355</v>
      </c>
      <c r="R101" s="203">
        <v>1019856.2532514858</v>
      </c>
      <c r="S101" s="203">
        <v>977076.10280535871</v>
      </c>
      <c r="T101" s="203">
        <v>1055648.3643721573</v>
      </c>
      <c r="U101" s="203">
        <v>1031050.0494352456</v>
      </c>
      <c r="V101" s="203">
        <v>966106.44392943662</v>
      </c>
      <c r="W101" s="203">
        <v>1056546.6495804163</v>
      </c>
      <c r="X101" s="203">
        <v>1068996.7311595767</v>
      </c>
      <c r="Y101" s="203">
        <v>1052204.3690482485</v>
      </c>
      <c r="Z101" s="203">
        <v>1096807.357813953</v>
      </c>
      <c r="AA101" s="203">
        <v>982850.90288223547</v>
      </c>
      <c r="AB101" s="203">
        <v>934358.82710601797</v>
      </c>
      <c r="AC101" s="203">
        <v>894527.206773357</v>
      </c>
      <c r="AD101" s="203">
        <v>878011.98159832996</v>
      </c>
      <c r="AE101" s="203">
        <v>890295.89366197982</v>
      </c>
      <c r="AF101" s="203">
        <v>900921.15139921848</v>
      </c>
      <c r="AG101" s="203">
        <v>931331.69193540781</v>
      </c>
      <c r="AH101" s="203">
        <v>965755.65449387219</v>
      </c>
      <c r="AI101" s="203">
        <v>993154.04630273336</v>
      </c>
      <c r="AJ101" s="203">
        <v>1060844.6087523883</v>
      </c>
      <c r="AK101" s="203">
        <v>1089962.7586403873</v>
      </c>
      <c r="AL101" s="203">
        <v>1071240.5400514901</v>
      </c>
      <c r="AM101" s="203">
        <v>1046435.4181382204</v>
      </c>
      <c r="AN101" s="203">
        <v>1061776.0745858126</v>
      </c>
      <c r="AO101" s="203">
        <v>1022633.3813899064</v>
      </c>
      <c r="AP101" s="203">
        <v>1058720.4213853967</v>
      </c>
      <c r="AQ101" s="203">
        <v>1096041.7587054477</v>
      </c>
      <c r="AR101" s="203">
        <v>1084876.8607102302</v>
      </c>
      <c r="AS101" s="203">
        <v>1084654.0830075538</v>
      </c>
      <c r="AT101" s="203">
        <v>1084780.7905324318</v>
      </c>
      <c r="AU101" s="203">
        <v>1112599.6475908053</v>
      </c>
      <c r="AV101" s="203">
        <v>1104898.7427821634</v>
      </c>
      <c r="AW101" s="203">
        <v>1087603.8227212494</v>
      </c>
      <c r="AX101" s="203">
        <v>1070564.6463688149</v>
      </c>
      <c r="AY101" s="203">
        <v>1032739.7553757504</v>
      </c>
      <c r="AZ101" s="203">
        <v>1089097.9630813168</v>
      </c>
      <c r="BA101" s="203">
        <v>1090543.3282813749</v>
      </c>
      <c r="BB101" s="203">
        <v>1025562.9353007663</v>
      </c>
      <c r="BC101" s="203">
        <v>999725.19816145231</v>
      </c>
      <c r="BD101" s="203">
        <v>879098.77327271469</v>
      </c>
      <c r="BE101" s="203">
        <v>911370.06776414765</v>
      </c>
      <c r="BF101" s="203">
        <v>899053.10792214982</v>
      </c>
      <c r="BG101" s="203">
        <v>896894.52657160489</v>
      </c>
      <c r="BH101" s="203">
        <v>870568.32563622994</v>
      </c>
      <c r="BI101" s="203">
        <v>808431.5743822559</v>
      </c>
      <c r="BJ101" s="203"/>
      <c r="BK101" s="203"/>
    </row>
    <row r="102" spans="2:63" s="199" customFormat="1" ht="15" x14ac:dyDescent="0.25">
      <c r="B102" s="204" t="s">
        <v>14</v>
      </c>
      <c r="C102" s="208" t="s">
        <v>428</v>
      </c>
      <c r="D102" s="205" t="s">
        <v>429</v>
      </c>
      <c r="E102" s="205"/>
      <c r="F102" s="202" t="s">
        <v>355</v>
      </c>
      <c r="G102" s="203">
        <v>29283.626842658439</v>
      </c>
      <c r="H102" s="203">
        <v>29660.074329348252</v>
      </c>
      <c r="I102" s="203">
        <v>30743.519647319354</v>
      </c>
      <c r="J102" s="203">
        <v>30945.755079518924</v>
      </c>
      <c r="K102" s="203">
        <v>29494.359628740916</v>
      </c>
      <c r="L102" s="203">
        <v>29563.187717243592</v>
      </c>
      <c r="M102" s="203">
        <v>31079.783380665565</v>
      </c>
      <c r="N102" s="203">
        <v>31651.455805252168</v>
      </c>
      <c r="O102" s="203">
        <v>29668.396307932264</v>
      </c>
      <c r="P102" s="203">
        <v>31520.200632016709</v>
      </c>
      <c r="Q102" s="203">
        <v>32283.550156077439</v>
      </c>
      <c r="R102" s="203">
        <v>33961.912449119016</v>
      </c>
      <c r="S102" s="203">
        <v>31447.705908984844</v>
      </c>
      <c r="T102" s="203">
        <v>30265.148061128366</v>
      </c>
      <c r="U102" s="203">
        <v>32155.623279134277</v>
      </c>
      <c r="V102" s="203">
        <v>32948.980213454284</v>
      </c>
      <c r="W102" s="203">
        <v>33239.97228969085</v>
      </c>
      <c r="X102" s="203">
        <v>34047.924197701373</v>
      </c>
      <c r="Y102" s="203">
        <v>33536.394232613493</v>
      </c>
      <c r="Z102" s="203">
        <v>33762.177238358039</v>
      </c>
      <c r="AA102" s="203">
        <v>34175.870723722815</v>
      </c>
      <c r="AB102" s="203">
        <v>33637.95278974864</v>
      </c>
      <c r="AC102" s="203">
        <v>29917.297885396554</v>
      </c>
      <c r="AD102" s="203">
        <v>31577.62389958906</v>
      </c>
      <c r="AE102" s="203">
        <v>31492.423566990587</v>
      </c>
      <c r="AF102" s="203">
        <v>32031.631082782958</v>
      </c>
      <c r="AG102" s="203">
        <v>32571.990852560011</v>
      </c>
      <c r="AH102" s="203">
        <v>33154.680466369602</v>
      </c>
      <c r="AI102" s="203">
        <v>34741.228309606384</v>
      </c>
      <c r="AJ102" s="203">
        <v>33748.506851537968</v>
      </c>
      <c r="AK102" s="203">
        <v>34379.809892903962</v>
      </c>
      <c r="AL102" s="203">
        <v>34756.779817244387</v>
      </c>
      <c r="AM102" s="203">
        <v>36032.566048454515</v>
      </c>
      <c r="AN102" s="203">
        <v>35850.285224083178</v>
      </c>
      <c r="AO102" s="203">
        <v>35911.274074326575</v>
      </c>
      <c r="AP102" s="203">
        <v>35391.246002032662</v>
      </c>
      <c r="AQ102" s="203">
        <v>35279.093053544675</v>
      </c>
      <c r="AR102" s="203">
        <v>35281.458922540005</v>
      </c>
      <c r="AS102" s="203">
        <v>35723.477414822686</v>
      </c>
      <c r="AT102" s="203">
        <v>35079.975813237841</v>
      </c>
      <c r="AU102" s="203">
        <v>35570.420820089683</v>
      </c>
      <c r="AV102" s="203">
        <v>36640.376047517791</v>
      </c>
      <c r="AW102" s="203">
        <v>36313.984064148564</v>
      </c>
      <c r="AX102" s="203">
        <v>37413.371454339664</v>
      </c>
      <c r="AY102" s="196">
        <v>37383.757053555746</v>
      </c>
      <c r="AZ102" s="196">
        <v>37871.228899610876</v>
      </c>
      <c r="BA102" s="196">
        <v>37852.293220047723</v>
      </c>
      <c r="BB102" s="196">
        <v>35838.144012674959</v>
      </c>
      <c r="BC102" s="196">
        <v>34417.102971946515</v>
      </c>
      <c r="BD102" s="196">
        <v>35467.371216459811</v>
      </c>
      <c r="BE102" s="196">
        <v>36862.704692086663</v>
      </c>
      <c r="BF102" s="196">
        <v>37128.622826091356</v>
      </c>
      <c r="BG102" s="196">
        <v>38649.886718657544</v>
      </c>
      <c r="BH102" s="196">
        <v>37690.60058955248</v>
      </c>
      <c r="BI102" s="196">
        <v>36235.326645108486</v>
      </c>
      <c r="BJ102" s="203"/>
      <c r="BK102" s="203"/>
    </row>
    <row r="103" spans="2:63" s="199" customFormat="1" ht="15" x14ac:dyDescent="0.25">
      <c r="B103" s="204" t="s">
        <v>14</v>
      </c>
      <c r="C103" s="208" t="s">
        <v>430</v>
      </c>
      <c r="D103" s="205" t="s">
        <v>431</v>
      </c>
      <c r="E103" s="205"/>
      <c r="F103" s="202" t="s">
        <v>355</v>
      </c>
      <c r="G103" s="203">
        <v>437141.15121824143</v>
      </c>
      <c r="H103" s="203">
        <v>490210.97723229352</v>
      </c>
      <c r="I103" s="203">
        <v>580727.34949191229</v>
      </c>
      <c r="J103" s="203">
        <v>669201.95359459671</v>
      </c>
      <c r="K103" s="203">
        <v>654397.02348694135</v>
      </c>
      <c r="L103" s="203">
        <v>717089.34147639142</v>
      </c>
      <c r="M103" s="203">
        <v>750584.06436687161</v>
      </c>
      <c r="N103" s="203">
        <v>761054.28712000954</v>
      </c>
      <c r="O103" s="203">
        <v>749159.68122056278</v>
      </c>
      <c r="P103" s="203">
        <v>839817.1910882392</v>
      </c>
      <c r="Q103" s="203">
        <v>912182.01292065613</v>
      </c>
      <c r="R103" s="203">
        <v>990032.55702515855</v>
      </c>
      <c r="S103" s="203">
        <v>1026101.5657289727</v>
      </c>
      <c r="T103" s="203">
        <v>1056186.4114487998</v>
      </c>
      <c r="U103" s="203">
        <v>1099363.4980325478</v>
      </c>
      <c r="V103" s="203">
        <v>1015199.1011952661</v>
      </c>
      <c r="W103" s="203">
        <v>985087.43789691094</v>
      </c>
      <c r="X103" s="203">
        <v>998198.66655800713</v>
      </c>
      <c r="Y103" s="203">
        <v>966660.3634470898</v>
      </c>
      <c r="Z103" s="203">
        <v>1021074.160243989</v>
      </c>
      <c r="AA103" s="203">
        <v>969625.75750638871</v>
      </c>
      <c r="AB103" s="203">
        <v>939533.89676597936</v>
      </c>
      <c r="AC103" s="203">
        <v>926135.48236531939</v>
      </c>
      <c r="AD103" s="203">
        <v>915751.09308808285</v>
      </c>
      <c r="AE103" s="203">
        <v>916200.95175740751</v>
      </c>
      <c r="AF103" s="203">
        <v>956913.4514021934</v>
      </c>
      <c r="AG103" s="203">
        <v>996980.66574676894</v>
      </c>
      <c r="AH103" s="203">
        <v>1007199.0050768342</v>
      </c>
      <c r="AI103" s="203">
        <v>982026.96250250365</v>
      </c>
      <c r="AJ103" s="203">
        <v>984538.24215791817</v>
      </c>
      <c r="AK103" s="203">
        <v>990384.09498629754</v>
      </c>
      <c r="AL103" s="203">
        <v>1028800.6825904337</v>
      </c>
      <c r="AM103" s="203">
        <v>1062960.698429408</v>
      </c>
      <c r="AN103" s="203">
        <v>1049866.4883079815</v>
      </c>
      <c r="AO103" s="203">
        <v>1043940.7373406736</v>
      </c>
      <c r="AP103" s="203">
        <v>1019964.1060913675</v>
      </c>
      <c r="AQ103" s="203">
        <v>1052227.4012034647</v>
      </c>
      <c r="AR103" s="203">
        <v>1006137.6047656409</v>
      </c>
      <c r="AS103" s="203">
        <v>1050381.8718627084</v>
      </c>
      <c r="AT103" s="203">
        <v>1023903.5401980744</v>
      </c>
      <c r="AU103" s="203">
        <v>1036716.0831746139</v>
      </c>
      <c r="AV103" s="203">
        <v>1084883.2537771014</v>
      </c>
      <c r="AW103" s="203">
        <v>1052037.4795054805</v>
      </c>
      <c r="AX103" s="203">
        <v>1147126.5021565361</v>
      </c>
      <c r="AY103" s="203">
        <v>1150708.6717263081</v>
      </c>
      <c r="AZ103" s="203">
        <v>1179901.6012498364</v>
      </c>
      <c r="BA103" s="203">
        <v>1183573.8915014921</v>
      </c>
      <c r="BB103" s="203">
        <v>1119016.9745550575</v>
      </c>
      <c r="BC103" s="203">
        <v>1049110.6861537425</v>
      </c>
      <c r="BD103" s="203">
        <v>1045057.3686468431</v>
      </c>
      <c r="BE103" s="203">
        <v>1034846.630445248</v>
      </c>
      <c r="BF103" s="203">
        <v>979021.77452418744</v>
      </c>
      <c r="BG103" s="203">
        <v>1046238.5647706102</v>
      </c>
      <c r="BH103" s="203">
        <v>1009636.4070559107</v>
      </c>
      <c r="BI103" s="203">
        <v>941159.01728197921</v>
      </c>
      <c r="BJ103" s="203"/>
      <c r="BK103" s="203"/>
    </row>
    <row r="104" spans="2:63" s="199" customFormat="1" ht="15" x14ac:dyDescent="0.25">
      <c r="B104" s="204" t="s">
        <v>14</v>
      </c>
      <c r="C104" s="208" t="s">
        <v>435</v>
      </c>
      <c r="D104" s="205" t="s">
        <v>436</v>
      </c>
      <c r="E104" s="205"/>
      <c r="F104" s="202" t="s">
        <v>355</v>
      </c>
      <c r="G104" s="203">
        <v>225816.00905472695</v>
      </c>
      <c r="H104" s="203">
        <v>238025.82263301083</v>
      </c>
      <c r="I104" s="203">
        <v>272848.73686995928</v>
      </c>
      <c r="J104" s="203">
        <v>302018.66736261261</v>
      </c>
      <c r="K104" s="203">
        <v>310925.76160347566</v>
      </c>
      <c r="L104" s="203">
        <v>340340.73741476983</v>
      </c>
      <c r="M104" s="203">
        <v>372957.40056798677</v>
      </c>
      <c r="N104" s="203">
        <v>384359.38260369003</v>
      </c>
      <c r="O104" s="203">
        <v>371573.79164516047</v>
      </c>
      <c r="P104" s="203">
        <v>416526.59976815211</v>
      </c>
      <c r="Q104" s="203">
        <v>445375.61534469383</v>
      </c>
      <c r="R104" s="203">
        <v>480318.47606611176</v>
      </c>
      <c r="S104" s="203">
        <v>477757.94260855136</v>
      </c>
      <c r="T104" s="203">
        <v>508319.97565779602</v>
      </c>
      <c r="U104" s="203">
        <v>480540.2586177921</v>
      </c>
      <c r="V104" s="203">
        <v>499395.38684970461</v>
      </c>
      <c r="W104" s="203">
        <v>525245.39209175459</v>
      </c>
      <c r="X104" s="203">
        <v>555575.65198788908</v>
      </c>
      <c r="Y104" s="203">
        <v>568677.68501474685</v>
      </c>
      <c r="Z104" s="203">
        <v>609440.39932612574</v>
      </c>
      <c r="AA104" s="203">
        <v>606916.32492128445</v>
      </c>
      <c r="AB104" s="203">
        <v>607811.93156245816</v>
      </c>
      <c r="AC104" s="203">
        <v>620718.89351787977</v>
      </c>
      <c r="AD104" s="203">
        <v>645287.46074485453</v>
      </c>
      <c r="AE104" s="203">
        <v>635054.88007467706</v>
      </c>
      <c r="AF104" s="203">
        <v>675816.97233320435</v>
      </c>
      <c r="AG104" s="203">
        <v>690071.71317865513</v>
      </c>
      <c r="AH104" s="203">
        <v>717849.06646124495</v>
      </c>
      <c r="AI104" s="203">
        <v>766779.70810028038</v>
      </c>
      <c r="AJ104" s="203">
        <v>763808.11830171954</v>
      </c>
      <c r="AK104" s="203">
        <v>748374.79034732014</v>
      </c>
      <c r="AL104" s="203">
        <v>777820.1462259111</v>
      </c>
      <c r="AM104" s="203">
        <v>828127.7679756874</v>
      </c>
      <c r="AN104" s="203">
        <v>809608.81411132927</v>
      </c>
      <c r="AO104" s="203">
        <v>792561.81882038747</v>
      </c>
      <c r="AP104" s="203">
        <v>797753.4959474575</v>
      </c>
      <c r="AQ104" s="203">
        <v>815743.67421873624</v>
      </c>
      <c r="AR104" s="203">
        <v>843730.88909045677</v>
      </c>
      <c r="AS104" s="203">
        <v>830682.48576154874</v>
      </c>
      <c r="AT104" s="203">
        <v>823354.01693347155</v>
      </c>
      <c r="AU104" s="203">
        <v>838815.19643011491</v>
      </c>
      <c r="AV104" s="203">
        <v>875869.04892096261</v>
      </c>
      <c r="AW104" s="203">
        <v>859893.78147194139</v>
      </c>
      <c r="AX104" s="203">
        <v>855410.64936762687</v>
      </c>
      <c r="AY104" s="196">
        <v>1046594.688116063</v>
      </c>
      <c r="AZ104" s="196">
        <v>1096862.6215505737</v>
      </c>
      <c r="BA104" s="196">
        <v>1095861.0581002072</v>
      </c>
      <c r="BB104" s="196">
        <v>1049825.2402866324</v>
      </c>
      <c r="BC104" s="196">
        <v>1026476.4014136862</v>
      </c>
      <c r="BD104" s="196">
        <v>997428.51064817491</v>
      </c>
      <c r="BE104" s="196">
        <v>997746.77090650843</v>
      </c>
      <c r="BF104" s="196">
        <v>979015.08351841033</v>
      </c>
      <c r="BG104" s="196">
        <v>1017689.3846512376</v>
      </c>
      <c r="BH104" s="196">
        <v>995076.53296664171</v>
      </c>
      <c r="BI104" s="196">
        <v>923076.01497590973</v>
      </c>
      <c r="BJ104" s="203"/>
      <c r="BK104" s="203"/>
    </row>
    <row r="105" spans="2:63" s="199" customFormat="1" ht="15" x14ac:dyDescent="0.25">
      <c r="B105" s="204" t="s">
        <v>14</v>
      </c>
      <c r="C105" s="208" t="s">
        <v>440</v>
      </c>
      <c r="D105" s="205" t="s">
        <v>441</v>
      </c>
      <c r="E105" s="205"/>
      <c r="F105" s="202" t="s">
        <v>355</v>
      </c>
      <c r="G105" s="203">
        <v>27321.321951140089</v>
      </c>
      <c r="H105" s="203">
        <v>29361.983130058325</v>
      </c>
      <c r="I105" s="203">
        <v>32960.600391116423</v>
      </c>
      <c r="J105" s="203">
        <v>36896.861825580258</v>
      </c>
      <c r="K105" s="203">
        <v>35306.056107310556</v>
      </c>
      <c r="L105" s="203">
        <v>38883.601578837639</v>
      </c>
      <c r="M105" s="203">
        <v>39688.737462633966</v>
      </c>
      <c r="N105" s="203">
        <v>39173.999113226899</v>
      </c>
      <c r="O105" s="203">
        <v>38817.24098438715</v>
      </c>
      <c r="P105" s="203">
        <v>41801.46779095778</v>
      </c>
      <c r="Q105" s="203">
        <v>42861.564462536851</v>
      </c>
      <c r="R105" s="203">
        <v>45663.075561840698</v>
      </c>
      <c r="S105" s="203">
        <v>45317.654803340607</v>
      </c>
      <c r="T105" s="203">
        <v>45734.001514593976</v>
      </c>
      <c r="U105" s="203">
        <v>46784.361766637427</v>
      </c>
      <c r="V105" s="203">
        <v>41550.119626605003</v>
      </c>
      <c r="W105" s="203">
        <v>41987.33341855686</v>
      </c>
      <c r="X105" s="203">
        <v>46072.78631514353</v>
      </c>
      <c r="Y105" s="203">
        <v>45326.53283001668</v>
      </c>
      <c r="Z105" s="203">
        <v>46869.846048544103</v>
      </c>
      <c r="AA105" s="203">
        <v>45044.059497933515</v>
      </c>
      <c r="AB105" s="203">
        <v>42047.440987185801</v>
      </c>
      <c r="AC105" s="203">
        <v>42924.818705134181</v>
      </c>
      <c r="AD105" s="203">
        <v>41204.948259219869</v>
      </c>
      <c r="AE105" s="203">
        <v>40762.37082662894</v>
      </c>
      <c r="AF105" s="203">
        <v>43885.856759088463</v>
      </c>
      <c r="AG105" s="203">
        <v>43555.569163306987</v>
      </c>
      <c r="AH105" s="203">
        <v>44331.826532683597</v>
      </c>
      <c r="AI105" s="203">
        <v>43519.261085343227</v>
      </c>
      <c r="AJ105" s="203">
        <v>42309.708957258998</v>
      </c>
      <c r="AK105" s="203">
        <v>40641.846694825756</v>
      </c>
      <c r="AL105" s="203">
        <v>41342.274940511743</v>
      </c>
      <c r="AM105" s="203">
        <v>41126.825386339464</v>
      </c>
      <c r="AN105" s="203">
        <v>40954.393628867903</v>
      </c>
      <c r="AO105" s="203">
        <v>39382.697234844811</v>
      </c>
      <c r="AP105" s="203">
        <v>37828.020316926712</v>
      </c>
      <c r="AQ105" s="203">
        <v>37441.360047149021</v>
      </c>
      <c r="AR105" s="203">
        <v>36737.519132041663</v>
      </c>
      <c r="AS105" s="203">
        <v>38849.281688619667</v>
      </c>
      <c r="AT105" s="203">
        <v>38749.880975238113</v>
      </c>
      <c r="AU105" s="203">
        <v>40420.932750101914</v>
      </c>
      <c r="AV105" s="203">
        <v>38609.112670966511</v>
      </c>
      <c r="AW105" s="203">
        <v>38022.877431873203</v>
      </c>
      <c r="AX105" s="203">
        <v>37304.926899399543</v>
      </c>
      <c r="AY105" s="203">
        <v>37491.4912237389</v>
      </c>
      <c r="AZ105" s="203">
        <v>37543.811935060927</v>
      </c>
      <c r="BA105" s="203">
        <v>38073.006300048</v>
      </c>
      <c r="BB105" s="203">
        <v>36895.316402429387</v>
      </c>
      <c r="BC105" s="203">
        <v>35639.011953199057</v>
      </c>
      <c r="BD105" s="203">
        <v>33519.741005151322</v>
      </c>
      <c r="BE105" s="203">
        <v>35086.188803311408</v>
      </c>
      <c r="BF105" s="203">
        <v>34637.004470087122</v>
      </c>
      <c r="BG105" s="203">
        <v>35319.57306136057</v>
      </c>
      <c r="BH105" s="203">
        <v>34477.777257125454</v>
      </c>
      <c r="BI105" s="203">
        <v>32224.546214924725</v>
      </c>
      <c r="BJ105" s="203"/>
      <c r="BK105" s="203"/>
    </row>
    <row r="106" spans="2:63" s="199" customFormat="1" ht="15" x14ac:dyDescent="0.25">
      <c r="B106" s="204" t="s">
        <v>765</v>
      </c>
      <c r="C106" s="208"/>
      <c r="D106" s="205"/>
      <c r="E106" s="205"/>
      <c r="F106" s="202"/>
      <c r="G106" s="572">
        <v>1640939.7288996901</v>
      </c>
      <c r="H106" s="572">
        <v>1728332.7734830268</v>
      </c>
      <c r="I106" s="572">
        <v>1880084.4707399146</v>
      </c>
      <c r="J106" s="572">
        <v>2055958.6030955384</v>
      </c>
      <c r="K106" s="572">
        <v>2104851.1721259588</v>
      </c>
      <c r="L106" s="572">
        <v>2260928.5187694919</v>
      </c>
      <c r="M106" s="572">
        <v>2342656.9116271627</v>
      </c>
      <c r="N106" s="572">
        <v>2341498.0556916813</v>
      </c>
      <c r="O106" s="572">
        <v>2324852.1300682779</v>
      </c>
      <c r="P106" s="572">
        <v>2570587.3493973454</v>
      </c>
      <c r="Q106" s="572">
        <v>2726380.1548830336</v>
      </c>
      <c r="R106" s="572">
        <v>2907025.547955683</v>
      </c>
      <c r="S106" s="572">
        <v>2885361.3487060289</v>
      </c>
      <c r="T106" s="572">
        <v>3028936.017957727</v>
      </c>
      <c r="U106" s="572">
        <v>3017108.3095640927</v>
      </c>
      <c r="V106" s="572">
        <v>2860738.9688139283</v>
      </c>
      <c r="W106" s="572">
        <v>2967777.7688443414</v>
      </c>
      <c r="X106" s="572">
        <v>3032562.1373706642</v>
      </c>
      <c r="Y106" s="572">
        <v>2980678.0389634958</v>
      </c>
      <c r="Z106" s="572">
        <v>3138823.2776068784</v>
      </c>
      <c r="AA106" s="572">
        <v>2956147.346585311</v>
      </c>
      <c r="AB106" s="572">
        <v>2854439.0476931701</v>
      </c>
      <c r="AC106" s="572">
        <v>2810014.7226879206</v>
      </c>
      <c r="AD106" s="572">
        <v>2807969.60489232</v>
      </c>
      <c r="AE106" s="572">
        <v>2810444.8321961113</v>
      </c>
      <c r="AF106" s="572">
        <v>2929759.2650205269</v>
      </c>
      <c r="AG106" s="572">
        <v>3024018.9801991084</v>
      </c>
      <c r="AH106" s="572">
        <v>3095064.7730821176</v>
      </c>
      <c r="AI106" s="572">
        <v>3144761.1504738359</v>
      </c>
      <c r="AJ106" s="572">
        <v>3204495.170789232</v>
      </c>
      <c r="AK106" s="572">
        <v>3222861.6073890822</v>
      </c>
      <c r="AL106" s="572">
        <v>3273722.7979442393</v>
      </c>
      <c r="AM106" s="572">
        <v>3343697.8790688254</v>
      </c>
      <c r="AN106" s="572">
        <v>3305517.8240510589</v>
      </c>
      <c r="AO106" s="572">
        <v>3198138.3648126102</v>
      </c>
      <c r="AP106" s="572">
        <v>3221415.6442899369</v>
      </c>
      <c r="AQ106" s="572">
        <v>3304399.1803313652</v>
      </c>
      <c r="AR106" s="572">
        <v>3270871.2536982088</v>
      </c>
      <c r="AS106" s="572">
        <v>3309668.5466164006</v>
      </c>
      <c r="AT106" s="572">
        <v>3255529.6938555897</v>
      </c>
      <c r="AU106" s="572">
        <v>3323355.1961363796</v>
      </c>
      <c r="AV106" s="572">
        <v>3403945.6219428317</v>
      </c>
      <c r="AW106" s="572">
        <v>3337041.5238242876</v>
      </c>
      <c r="AX106" s="572">
        <v>3421425.7083606273</v>
      </c>
      <c r="AY106" s="572">
        <v>3551952.8157253969</v>
      </c>
      <c r="AZ106" s="572">
        <v>3696116.7641244433</v>
      </c>
      <c r="BA106" s="572">
        <v>3713628.543443507</v>
      </c>
      <c r="BB106" s="572">
        <v>3528048.7563489522</v>
      </c>
      <c r="BC106" s="572">
        <v>3372032.5166763728</v>
      </c>
      <c r="BD106" s="572">
        <v>3219879.5954576116</v>
      </c>
      <c r="BE106" s="572">
        <v>3239840.4487091801</v>
      </c>
      <c r="BF106" s="572">
        <v>3150793.8663307824</v>
      </c>
      <c r="BG106" s="572">
        <v>3272667.5723745381</v>
      </c>
      <c r="BH106" s="572">
        <v>3186658.1352754696</v>
      </c>
      <c r="BI106" s="572">
        <v>2957129.4798662597</v>
      </c>
      <c r="BJ106" s="203"/>
      <c r="BK106" s="203"/>
    </row>
    <row r="107" spans="2:63" s="578" customFormat="1" ht="15" x14ac:dyDescent="0.25">
      <c r="B107" s="573" t="s">
        <v>766</v>
      </c>
      <c r="C107" s="574"/>
      <c r="D107" s="575"/>
      <c r="E107" s="575"/>
      <c r="F107" s="576"/>
      <c r="G107" s="577">
        <v>2002.2755294117653</v>
      </c>
      <c r="H107" s="577">
        <v>2467.7491764705887</v>
      </c>
      <c r="I107" s="577">
        <v>2408.6414117647068</v>
      </c>
      <c r="J107" s="577">
        <v>2098.3256470588244</v>
      </c>
      <c r="K107" s="577">
        <v>2275.6489411764715</v>
      </c>
      <c r="L107" s="577">
        <v>2652.4609411764714</v>
      </c>
      <c r="M107" s="577">
        <v>2549.0223529411774</v>
      </c>
      <c r="N107" s="577">
        <v>2785.4534117647067</v>
      </c>
      <c r="O107" s="577">
        <v>2260.8720000000008</v>
      </c>
      <c r="P107" s="577">
        <v>2039.2178823529418</v>
      </c>
      <c r="Q107" s="577">
        <v>2851.9496470588247</v>
      </c>
      <c r="R107" s="577">
        <v>2135.2680000000005</v>
      </c>
      <c r="S107" s="577">
        <v>2157.4334117647063</v>
      </c>
      <c r="T107" s="577">
        <v>2452.9722352941185</v>
      </c>
      <c r="U107" s="577">
        <v>2585.9647058823539</v>
      </c>
      <c r="V107" s="577">
        <v>2386.4760000000006</v>
      </c>
      <c r="W107" s="577">
        <v>2342.1451764705889</v>
      </c>
      <c r="X107" s="577">
        <v>2460.3607058823536</v>
      </c>
      <c r="Y107" s="577">
        <v>2541.6338823529418</v>
      </c>
      <c r="Z107" s="577">
        <v>2696.791764705883</v>
      </c>
      <c r="AA107" s="577">
        <v>2475.1376470588243</v>
      </c>
      <c r="AB107" s="577">
        <v>2763.2880000000009</v>
      </c>
      <c r="AC107" s="577">
        <v>2881.5035294117656</v>
      </c>
      <c r="AD107" s="577">
        <v>2888.8920000000007</v>
      </c>
      <c r="AE107" s="577">
        <v>2534.2454117647067</v>
      </c>
      <c r="AF107" s="577">
        <v>2600.7416470588241</v>
      </c>
      <c r="AG107" s="577">
        <v>3029.2729411764717</v>
      </c>
      <c r="AH107" s="577">
        <v>2630.2955294117655</v>
      </c>
      <c r="AI107" s="577">
        <v>3132.7115294117657</v>
      </c>
      <c r="AJ107" s="577">
        <v>7097.6228571428583</v>
      </c>
      <c r="AK107" s="577">
        <v>7393.1616806722704</v>
      </c>
      <c r="AL107" s="577">
        <v>7023.7381512605052</v>
      </c>
      <c r="AM107" s="577">
        <v>8008.0466218487409</v>
      </c>
      <c r="AN107" s="577">
        <v>11087.396974789917</v>
      </c>
      <c r="AO107" s="577">
        <v>13962.332974789919</v>
      </c>
      <c r="AP107" s="577">
        <v>14986.046621848744</v>
      </c>
      <c r="AQ107" s="577">
        <v>15967.892268907564</v>
      </c>
      <c r="AR107" s="577">
        <v>20021.699798319329</v>
      </c>
      <c r="AS107" s="577">
        <v>24513.889915966389</v>
      </c>
      <c r="AT107" s="577">
        <v>24556.578857142864</v>
      </c>
      <c r="AU107" s="577">
        <v>26668.860504201682</v>
      </c>
      <c r="AV107" s="577">
        <v>27246.803092436981</v>
      </c>
      <c r="AW107" s="577">
        <v>34774.012739495804</v>
      </c>
      <c r="AX107" s="577">
        <v>36002.96168067227</v>
      </c>
      <c r="AY107" s="577">
        <v>51955.490621848752</v>
      </c>
      <c r="AZ107" s="577">
        <v>73999.872201680686</v>
      </c>
      <c r="BA107" s="577">
        <v>103240.15502521009</v>
      </c>
      <c r="BB107" s="577">
        <v>128531.71078991599</v>
      </c>
      <c r="BC107" s="577">
        <v>167045.34514285714</v>
      </c>
      <c r="BD107" s="577">
        <v>222856.67919327732</v>
      </c>
      <c r="BE107" s="577">
        <v>228380.24550564706</v>
      </c>
      <c r="BF107" s="577">
        <v>351475.95403189916</v>
      </c>
      <c r="BG107" s="577">
        <v>490990.63209781511</v>
      </c>
      <c r="BH107" s="577">
        <v>697246.13632013462</v>
      </c>
      <c r="BI107" s="577">
        <v>870476.54352826893</v>
      </c>
      <c r="BJ107" s="577"/>
      <c r="BK107" s="577"/>
    </row>
    <row r="108" spans="2:63" s="199" customFormat="1" ht="15.75" thickBot="1" x14ac:dyDescent="0.3">
      <c r="B108" s="223"/>
      <c r="C108" s="224" t="s">
        <v>451</v>
      </c>
      <c r="D108" s="225"/>
      <c r="E108" s="225"/>
      <c r="F108" s="202" t="s">
        <v>355</v>
      </c>
      <c r="G108" s="572">
        <v>1642942.0044291019</v>
      </c>
      <c r="H108" s="572">
        <v>1730800.5226594973</v>
      </c>
      <c r="I108" s="572">
        <v>1882493.1121516794</v>
      </c>
      <c r="J108" s="572">
        <v>2058056.9287425973</v>
      </c>
      <c r="K108" s="572">
        <v>2107126.8210671353</v>
      </c>
      <c r="L108" s="572">
        <v>2263580.9797106683</v>
      </c>
      <c r="M108" s="572">
        <v>2345205.933980104</v>
      </c>
      <c r="N108" s="572">
        <v>2344283.5091034463</v>
      </c>
      <c r="O108" s="572">
        <v>2327113.0020682779</v>
      </c>
      <c r="P108" s="572">
        <v>2572626.5672796983</v>
      </c>
      <c r="Q108" s="572">
        <v>2729232.1045300923</v>
      </c>
      <c r="R108" s="572">
        <v>2909160.8159556831</v>
      </c>
      <c r="S108" s="572">
        <v>2887518.7821177938</v>
      </c>
      <c r="T108" s="572">
        <v>3031388.990193021</v>
      </c>
      <c r="U108" s="572">
        <v>3019694.2742699748</v>
      </c>
      <c r="V108" s="572">
        <v>2863125.4448139281</v>
      </c>
      <c r="W108" s="572">
        <v>2970119.9140208121</v>
      </c>
      <c r="X108" s="572">
        <v>3035022.4980765465</v>
      </c>
      <c r="Y108" s="572">
        <v>2983219.6728458488</v>
      </c>
      <c r="Z108" s="572">
        <v>3141520.0693715843</v>
      </c>
      <c r="AA108" s="572">
        <v>2958622.4842323698</v>
      </c>
      <c r="AB108" s="572">
        <v>2857202.3356931703</v>
      </c>
      <c r="AC108" s="572">
        <v>2812896.2262173323</v>
      </c>
      <c r="AD108" s="572">
        <v>2810858.49689232</v>
      </c>
      <c r="AE108" s="572">
        <v>2812979.0776078762</v>
      </c>
      <c r="AF108" s="572">
        <v>2932360.0066675856</v>
      </c>
      <c r="AG108" s="572">
        <v>3027048.2531402847</v>
      </c>
      <c r="AH108" s="572">
        <v>3097695.0686115292</v>
      </c>
      <c r="AI108" s="572">
        <v>3147893.8620032477</v>
      </c>
      <c r="AJ108" s="572">
        <v>3211592.7936463747</v>
      </c>
      <c r="AK108" s="572">
        <v>3230254.7690697545</v>
      </c>
      <c r="AL108" s="572">
        <v>3280746.5360955</v>
      </c>
      <c r="AM108" s="572">
        <v>3351705.9256906742</v>
      </c>
      <c r="AN108" s="572">
        <v>3316605.2210258488</v>
      </c>
      <c r="AO108" s="572">
        <v>3212100.6977874003</v>
      </c>
      <c r="AP108" s="572">
        <v>3236401.6909117857</v>
      </c>
      <c r="AQ108" s="572">
        <v>3320367.0726002729</v>
      </c>
      <c r="AR108" s="572">
        <v>3290892.9534965283</v>
      </c>
      <c r="AS108" s="572">
        <v>3334182.436532367</v>
      </c>
      <c r="AT108" s="572">
        <v>3280086.2727127327</v>
      </c>
      <c r="AU108" s="572">
        <v>3350024.0566405812</v>
      </c>
      <c r="AV108" s="572">
        <v>3431192.4250352685</v>
      </c>
      <c r="AW108" s="572">
        <v>3371815.5365637834</v>
      </c>
      <c r="AX108" s="572">
        <v>3457428.6700412994</v>
      </c>
      <c r="AY108" s="572">
        <v>3603908.3063472458</v>
      </c>
      <c r="AZ108" s="572">
        <v>3770116.636326124</v>
      </c>
      <c r="BA108" s="572">
        <v>3816868.6984687173</v>
      </c>
      <c r="BB108" s="572">
        <v>3656580.4671388683</v>
      </c>
      <c r="BC108" s="572">
        <v>3539077.86181923</v>
      </c>
      <c r="BD108" s="572">
        <v>3442736.274650889</v>
      </c>
      <c r="BE108" s="572">
        <v>3468220.6942148274</v>
      </c>
      <c r="BF108" s="572">
        <v>3502269.8203626815</v>
      </c>
      <c r="BG108" s="572">
        <v>3763658.2044723532</v>
      </c>
      <c r="BH108" s="572">
        <v>3883904.2715956043</v>
      </c>
      <c r="BI108" s="572">
        <v>3827606.0233945288</v>
      </c>
      <c r="BJ108" s="572"/>
      <c r="BK108" s="572"/>
    </row>
    <row r="110" spans="2:63" x14ac:dyDescent="0.2">
      <c r="B110" s="15" t="s">
        <v>767</v>
      </c>
    </row>
    <row r="111" spans="2:63" ht="13.5" thickBot="1" x14ac:dyDescent="0.25">
      <c r="C111" s="15" t="s">
        <v>764</v>
      </c>
      <c r="E111" s="131"/>
      <c r="F111" s="198"/>
      <c r="G111" s="15">
        <v>1960</v>
      </c>
      <c r="H111" s="15">
        <v>1961</v>
      </c>
      <c r="I111" s="15">
        <v>1962</v>
      </c>
      <c r="J111" s="15">
        <v>1963</v>
      </c>
      <c r="K111" s="15">
        <v>1964</v>
      </c>
      <c r="L111" s="15">
        <v>1965</v>
      </c>
      <c r="M111" s="15">
        <v>1966</v>
      </c>
      <c r="N111" s="15">
        <v>1967</v>
      </c>
      <c r="O111" s="15">
        <v>1968</v>
      </c>
      <c r="P111" s="15">
        <v>1969</v>
      </c>
      <c r="Q111" s="15">
        <v>1970</v>
      </c>
      <c r="R111" s="15">
        <v>1971</v>
      </c>
      <c r="S111" s="15">
        <v>1972</v>
      </c>
      <c r="T111" s="15">
        <v>1973</v>
      </c>
      <c r="U111" s="15">
        <v>1974</v>
      </c>
      <c r="V111" s="15">
        <v>1975</v>
      </c>
      <c r="W111" s="15">
        <v>1976</v>
      </c>
      <c r="X111" s="15">
        <v>1977</v>
      </c>
      <c r="Y111" s="15">
        <v>1978</v>
      </c>
      <c r="Z111" s="15">
        <v>1979</v>
      </c>
      <c r="AA111" s="15">
        <v>1980</v>
      </c>
      <c r="AB111" s="15">
        <v>1981</v>
      </c>
      <c r="AC111" s="15">
        <v>1982</v>
      </c>
      <c r="AD111" s="15">
        <v>1983</v>
      </c>
      <c r="AE111" s="15">
        <v>1984</v>
      </c>
      <c r="AF111" s="15">
        <v>1985</v>
      </c>
      <c r="AG111" s="15">
        <v>1986</v>
      </c>
      <c r="AH111" s="15">
        <v>1987</v>
      </c>
      <c r="AI111" s="15">
        <v>1988</v>
      </c>
      <c r="AJ111" s="15">
        <v>1989</v>
      </c>
      <c r="AK111" s="15">
        <v>1990</v>
      </c>
      <c r="AL111" s="15">
        <v>1991</v>
      </c>
      <c r="AM111" s="15">
        <v>1992</v>
      </c>
      <c r="AN111" s="15">
        <v>1993</v>
      </c>
      <c r="AO111" s="15">
        <v>1994</v>
      </c>
      <c r="AP111" s="15">
        <v>1995</v>
      </c>
      <c r="AQ111" s="15">
        <v>1996</v>
      </c>
      <c r="AR111" s="15">
        <v>1997</v>
      </c>
      <c r="AS111" s="15">
        <v>1998</v>
      </c>
      <c r="AT111" s="15">
        <v>1999</v>
      </c>
      <c r="AU111" s="15">
        <v>2000</v>
      </c>
      <c r="AV111" s="15">
        <v>2001</v>
      </c>
      <c r="AW111" s="15">
        <v>2002</v>
      </c>
      <c r="AX111" s="15">
        <v>2003</v>
      </c>
      <c r="AY111" s="15">
        <v>2004</v>
      </c>
      <c r="AZ111" s="15">
        <v>2005</v>
      </c>
      <c r="BA111" s="15">
        <v>2006</v>
      </c>
      <c r="BB111" s="15">
        <v>2007</v>
      </c>
      <c r="BC111" s="15">
        <v>2008</v>
      </c>
      <c r="BD111" s="15">
        <v>2009</v>
      </c>
      <c r="BE111" s="15">
        <v>2010</v>
      </c>
      <c r="BF111" s="15">
        <v>2011</v>
      </c>
      <c r="BG111" s="15">
        <v>2012</v>
      </c>
      <c r="BH111" s="15">
        <v>2013</v>
      </c>
      <c r="BI111" s="15">
        <v>2014</v>
      </c>
      <c r="BJ111" s="15"/>
      <c r="BK111" s="15"/>
    </row>
    <row r="112" spans="2:63" s="199" customFormat="1" ht="15" x14ac:dyDescent="0.25">
      <c r="B112" s="200" t="s">
        <v>14</v>
      </c>
      <c r="C112" s="201" t="s">
        <v>422</v>
      </c>
      <c r="D112" s="201" t="s">
        <v>423</v>
      </c>
      <c r="E112" s="201"/>
      <c r="F112" s="202" t="s">
        <v>355</v>
      </c>
      <c r="G112" s="203">
        <v>216419.1840992065</v>
      </c>
      <c r="H112" s="203">
        <v>223290.5813986382</v>
      </c>
      <c r="I112" s="203">
        <v>234571.66531135308</v>
      </c>
      <c r="J112" s="203">
        <v>246925.13118570275</v>
      </c>
      <c r="K112" s="203">
        <v>250754.92783321196</v>
      </c>
      <c r="L112" s="203">
        <v>262444.17156065721</v>
      </c>
      <c r="M112" s="203">
        <v>268920.84238289448</v>
      </c>
      <c r="N112" s="203">
        <v>263175.91433955164</v>
      </c>
      <c r="O112" s="203">
        <v>267667.70869303448</v>
      </c>
      <c r="P112" s="203">
        <v>291894.68893037731</v>
      </c>
      <c r="Q112" s="203">
        <v>305433.05976828252</v>
      </c>
      <c r="R112" s="203">
        <v>337440.94875826035</v>
      </c>
      <c r="S112" s="203">
        <v>327905.37404850102</v>
      </c>
      <c r="T112" s="203">
        <v>333051.61922628712</v>
      </c>
      <c r="U112" s="203">
        <v>327494.97412378149</v>
      </c>
      <c r="V112" s="203">
        <v>305793.82265948283</v>
      </c>
      <c r="W112" s="203">
        <v>325928.00035960478</v>
      </c>
      <c r="X112" s="203">
        <v>329937.84340863326</v>
      </c>
      <c r="Y112" s="203">
        <v>314540.67574197648</v>
      </c>
      <c r="Z112" s="203">
        <v>331153.61088959337</v>
      </c>
      <c r="AA112" s="203">
        <v>317800.29785008403</v>
      </c>
      <c r="AB112" s="203">
        <v>297336.56178903679</v>
      </c>
      <c r="AC112" s="203">
        <v>296094.33960182453</v>
      </c>
      <c r="AD112" s="203">
        <v>296441.16810654092</v>
      </c>
      <c r="AE112" s="203">
        <v>296905.79817874561</v>
      </c>
      <c r="AF112" s="203">
        <v>320474.43426863803</v>
      </c>
      <c r="AG112" s="203">
        <v>329837.42916111316</v>
      </c>
      <c r="AH112" s="203">
        <v>327052.24461461545</v>
      </c>
      <c r="AI112" s="203">
        <v>324863.24059437512</v>
      </c>
      <c r="AJ112" s="203">
        <v>319953.08235769242</v>
      </c>
      <c r="AK112" s="203">
        <v>319850.35601997457</v>
      </c>
      <c r="AL112" s="203">
        <v>320448.42116087029</v>
      </c>
      <c r="AM112" s="203">
        <v>329802.58226111648</v>
      </c>
      <c r="AN112" s="203">
        <v>308493.05916159548</v>
      </c>
      <c r="AO112" s="203">
        <v>264859.74612515036</v>
      </c>
      <c r="AP112" s="203">
        <v>273022.57618742896</v>
      </c>
      <c r="AQ112" s="203">
        <v>268959.33857128536</v>
      </c>
      <c r="AR112" s="203">
        <v>265723.57580881467</v>
      </c>
      <c r="AS112" s="203">
        <v>271372.55774117453</v>
      </c>
      <c r="AT112" s="203">
        <v>251544.6950958042</v>
      </c>
      <c r="AU112" s="203">
        <v>261313.17644721709</v>
      </c>
      <c r="AV112" s="203">
        <v>265150.62599478895</v>
      </c>
      <c r="AW112" s="203">
        <v>265911.96652455389</v>
      </c>
      <c r="AX112" s="203">
        <v>276484.70790853241</v>
      </c>
      <c r="AY112" s="203">
        <v>250647.90005205921</v>
      </c>
      <c r="AZ112" s="203">
        <v>259941.67416497067</v>
      </c>
      <c r="BA112" s="203">
        <v>275167.812484127</v>
      </c>
      <c r="BB112" s="203">
        <v>270415.46437313332</v>
      </c>
      <c r="BC112" s="203">
        <v>237892.71043986751</v>
      </c>
      <c r="BD112" s="203">
        <v>245178.85321452579</v>
      </c>
      <c r="BE112" s="203">
        <v>239713.04590940749</v>
      </c>
      <c r="BF112" s="203">
        <v>246695.83245734547</v>
      </c>
      <c r="BG112" s="203">
        <v>273563.55986016133</v>
      </c>
      <c r="BH112" s="203">
        <v>291547.71034363576</v>
      </c>
      <c r="BI112" s="203">
        <v>279586.80568491656</v>
      </c>
      <c r="BJ112" s="203"/>
      <c r="BK112" s="203"/>
    </row>
    <row r="113" spans="2:63" s="199" customFormat="1" ht="15" x14ac:dyDescent="0.25">
      <c r="B113" s="204" t="s">
        <v>14</v>
      </c>
      <c r="C113" s="205" t="s">
        <v>424</v>
      </c>
      <c r="D113" s="205" t="s">
        <v>425</v>
      </c>
      <c r="E113" s="205"/>
      <c r="F113" s="202" t="s">
        <v>355</v>
      </c>
      <c r="G113" s="203">
        <v>706082.70119517646</v>
      </c>
      <c r="H113" s="203">
        <v>719127.01950443769</v>
      </c>
      <c r="I113" s="203">
        <v>729466.08095877571</v>
      </c>
      <c r="J113" s="203">
        <v>771008.08452857856</v>
      </c>
      <c r="K113" s="203">
        <v>825134.98004513432</v>
      </c>
      <c r="L113" s="203">
        <v>873939.09129698842</v>
      </c>
      <c r="M113" s="203">
        <v>880675.58866185287</v>
      </c>
      <c r="N113" s="203">
        <v>863421.62825438206</v>
      </c>
      <c r="O113" s="203">
        <v>869069.6915189774</v>
      </c>
      <c r="P113" s="203">
        <v>950011.61049371865</v>
      </c>
      <c r="Q113" s="203">
        <v>989597.61282870814</v>
      </c>
      <c r="R113" s="203">
        <v>1020605.3579243701</v>
      </c>
      <c r="S113" s="203">
        <v>977806.67910942354</v>
      </c>
      <c r="T113" s="203">
        <v>1056503.2771575996</v>
      </c>
      <c r="U113" s="203">
        <v>1031933.7628337292</v>
      </c>
      <c r="V113" s="203">
        <v>966912.38598392578</v>
      </c>
      <c r="W113" s="203">
        <v>1057380.4672823376</v>
      </c>
      <c r="X113" s="203">
        <v>1069864.0233807815</v>
      </c>
      <c r="Y113" s="203">
        <v>1053101.5871444582</v>
      </c>
      <c r="Z113" s="203">
        <v>1097749.7049257269</v>
      </c>
      <c r="AA113" s="203">
        <v>983673.82913927059</v>
      </c>
      <c r="AB113" s="203">
        <v>935263.34897230996</v>
      </c>
      <c r="AC113" s="203">
        <v>895444.49139918515</v>
      </c>
      <c r="AD113" s="203">
        <v>878915.29685684422</v>
      </c>
      <c r="AE113" s="203">
        <v>891098.69479074737</v>
      </c>
      <c r="AF113" s="203">
        <v>901720.89736713294</v>
      </c>
      <c r="AG113" s="203">
        <v>932264.64173238771</v>
      </c>
      <c r="AH113" s="203">
        <v>966576.38781183434</v>
      </c>
      <c r="AI113" s="203">
        <v>994143.39493128203</v>
      </c>
      <c r="AJ113" s="203">
        <v>1063194.2690082667</v>
      </c>
      <c r="AK113" s="203">
        <v>1092463.105190194</v>
      </c>
      <c r="AL113" s="203">
        <v>1073538.8754679954</v>
      </c>
      <c r="AM113" s="203">
        <v>1048941.596602388</v>
      </c>
      <c r="AN113" s="203">
        <v>1065337.4932390752</v>
      </c>
      <c r="AO113" s="203">
        <v>1027097.9623909032</v>
      </c>
      <c r="AP113" s="203">
        <v>1063645.5957020074</v>
      </c>
      <c r="AQ113" s="203">
        <v>1101338.1759268916</v>
      </c>
      <c r="AR113" s="203">
        <v>1091517.6231060978</v>
      </c>
      <c r="AS113" s="203">
        <v>1092687.8454261301</v>
      </c>
      <c r="AT113" s="203">
        <v>1092963.3314798237</v>
      </c>
      <c r="AU113" s="203">
        <v>1121527.9032383263</v>
      </c>
      <c r="AV113" s="203">
        <v>1113742.878918652</v>
      </c>
      <c r="AW113" s="203">
        <v>1098937.319447862</v>
      </c>
      <c r="AX113" s="203">
        <v>1081829.9787843963</v>
      </c>
      <c r="AY113" s="203">
        <v>1047845.952856101</v>
      </c>
      <c r="AZ113" s="203">
        <v>1110902.7693756926</v>
      </c>
      <c r="BA113" s="203">
        <v>1120860.8091377341</v>
      </c>
      <c r="BB113" s="203">
        <v>1062925.6158362101</v>
      </c>
      <c r="BC113" s="203">
        <v>1049250.0588942585</v>
      </c>
      <c r="BD113" s="203">
        <v>939943.60534992092</v>
      </c>
      <c r="BE113" s="203">
        <v>975613.63874166331</v>
      </c>
      <c r="BF113" s="203">
        <v>999343.87978412199</v>
      </c>
      <c r="BG113" s="203">
        <v>1031453.5066048099</v>
      </c>
      <c r="BH113" s="203">
        <v>1061050.133123897</v>
      </c>
      <c r="BI113" s="203">
        <v>1046405.8421100287</v>
      </c>
      <c r="BJ113" s="203"/>
      <c r="BK113" s="203"/>
    </row>
    <row r="114" spans="2:63" s="199" customFormat="1" ht="15" x14ac:dyDescent="0.25">
      <c r="B114" s="204" t="s">
        <v>14</v>
      </c>
      <c r="C114" s="208" t="s">
        <v>428</v>
      </c>
      <c r="D114" s="205" t="s">
        <v>429</v>
      </c>
      <c r="E114" s="205"/>
      <c r="F114" s="202" t="s">
        <v>355</v>
      </c>
      <c r="G114" s="203">
        <v>29319.358739696971</v>
      </c>
      <c r="H114" s="203">
        <v>29702.423595139702</v>
      </c>
      <c r="I114" s="203">
        <v>30782.906236442552</v>
      </c>
      <c r="J114" s="203">
        <v>30977.338532343892</v>
      </c>
      <c r="K114" s="203">
        <v>29526.247302866603</v>
      </c>
      <c r="L114" s="203">
        <v>29597.870459340778</v>
      </c>
      <c r="M114" s="203">
        <v>31113.600992697735</v>
      </c>
      <c r="N114" s="203">
        <v>31689.108476090718</v>
      </c>
      <c r="O114" s="203">
        <v>29697.248227428554</v>
      </c>
      <c r="P114" s="203">
        <v>31545.205250824638</v>
      </c>
      <c r="Q114" s="203">
        <v>32317.320596824131</v>
      </c>
      <c r="R114" s="203">
        <v>33986.858148313986</v>
      </c>
      <c r="S114" s="203">
        <v>31471.219889818414</v>
      </c>
      <c r="T114" s="203">
        <v>30289.658175389897</v>
      </c>
      <c r="U114" s="203">
        <v>32183.183876356426</v>
      </c>
      <c r="V114" s="203">
        <v>32976.466800437956</v>
      </c>
      <c r="W114" s="203">
        <v>33266.204995381151</v>
      </c>
      <c r="X114" s="203">
        <v>34075.547761875234</v>
      </c>
      <c r="Y114" s="203">
        <v>33564.990825321373</v>
      </c>
      <c r="Z114" s="203">
        <v>33791.184784652381</v>
      </c>
      <c r="AA114" s="203">
        <v>34204.485665514199</v>
      </c>
      <c r="AB114" s="203">
        <v>33670.516578897892</v>
      </c>
      <c r="AC114" s="203">
        <v>29947.97630097609</v>
      </c>
      <c r="AD114" s="203">
        <v>31610.111553623345</v>
      </c>
      <c r="AE114" s="203">
        <v>31520.82103952437</v>
      </c>
      <c r="AF114" s="203">
        <v>32060.06549989526</v>
      </c>
      <c r="AG114" s="203">
        <v>32604.619434316934</v>
      </c>
      <c r="AH114" s="203">
        <v>33182.856486648147</v>
      </c>
      <c r="AI114" s="203">
        <v>34775.83642172168</v>
      </c>
      <c r="AJ114" s="203">
        <v>33823.256277222055</v>
      </c>
      <c r="AK114" s="203">
        <v>34458.676293033051</v>
      </c>
      <c r="AL114" s="203">
        <v>34831.350126181555</v>
      </c>
      <c r="AM114" s="203">
        <v>36118.862860922876</v>
      </c>
      <c r="AN114" s="203">
        <v>35970.534566272996</v>
      </c>
      <c r="AO114" s="203">
        <v>36068.054397433101</v>
      </c>
      <c r="AP114" s="203">
        <v>35555.88630963528</v>
      </c>
      <c r="AQ114" s="203">
        <v>35449.57268584118</v>
      </c>
      <c r="AR114" s="203">
        <v>35497.424249269126</v>
      </c>
      <c r="AS114" s="203">
        <v>35988.072307159491</v>
      </c>
      <c r="AT114" s="203">
        <v>35344.585346362452</v>
      </c>
      <c r="AU114" s="203">
        <v>35855.862048890493</v>
      </c>
      <c r="AV114" s="203">
        <v>36933.663080355218</v>
      </c>
      <c r="AW114" s="203">
        <v>36692.397978225781</v>
      </c>
      <c r="AX114" s="203">
        <v>37807.064696172689</v>
      </c>
      <c r="AY114" s="203">
        <v>37930.580600987589</v>
      </c>
      <c r="AZ114" s="203">
        <v>38629.447938006342</v>
      </c>
      <c r="BA114" s="203">
        <v>38904.600033823401</v>
      </c>
      <c r="BB114" s="203">
        <v>37143.77731867593</v>
      </c>
      <c r="BC114" s="203">
        <v>36122.0737325585</v>
      </c>
      <c r="BD114" s="203">
        <v>37922.165047932918</v>
      </c>
      <c r="BE114" s="203">
        <v>39461.201031909543</v>
      </c>
      <c r="BF114" s="203">
        <v>41270.378422717549</v>
      </c>
      <c r="BG114" s="203">
        <v>44448.438478295553</v>
      </c>
      <c r="BH114" s="203">
        <v>45937.367114565721</v>
      </c>
      <c r="BI114" s="203">
        <v>46901.752348280046</v>
      </c>
      <c r="BJ114" s="203"/>
      <c r="BK114" s="203"/>
    </row>
    <row r="115" spans="2:63" s="199" customFormat="1" ht="15" x14ac:dyDescent="0.25">
      <c r="B115" s="204" t="s">
        <v>14</v>
      </c>
      <c r="C115" s="208" t="s">
        <v>430</v>
      </c>
      <c r="D115" s="205" t="s">
        <v>431</v>
      </c>
      <c r="E115" s="205"/>
      <c r="F115" s="202" t="s">
        <v>355</v>
      </c>
      <c r="G115" s="203">
        <v>437674.5510833115</v>
      </c>
      <c r="H115" s="203">
        <v>490910.91057494719</v>
      </c>
      <c r="I115" s="203">
        <v>581471.33943741734</v>
      </c>
      <c r="J115" s="203">
        <v>669884.9457619366</v>
      </c>
      <c r="K115" s="203">
        <v>655104.52143897139</v>
      </c>
      <c r="L115" s="203">
        <v>717930.61153593101</v>
      </c>
      <c r="M115" s="203">
        <v>751400.76763585501</v>
      </c>
      <c r="N115" s="203">
        <v>761959.63968071039</v>
      </c>
      <c r="O115" s="203">
        <v>749888.22396308579</v>
      </c>
      <c r="P115" s="203">
        <v>840483.40857132769</v>
      </c>
      <c r="Q115" s="203">
        <v>913136.20750175416</v>
      </c>
      <c r="R115" s="203">
        <v>990759.75560085068</v>
      </c>
      <c r="S115" s="203">
        <v>1026868.7991996645</v>
      </c>
      <c r="T115" s="203">
        <v>1057041.7599696068</v>
      </c>
      <c r="U115" s="203">
        <v>1100305.7629144003</v>
      </c>
      <c r="V115" s="203">
        <v>1016045.9971604819</v>
      </c>
      <c r="W115" s="203">
        <v>985864.86059186235</v>
      </c>
      <c r="X115" s="203">
        <v>999008.51930450113</v>
      </c>
      <c r="Y115" s="203">
        <v>967484.63789080631</v>
      </c>
      <c r="Z115" s="203">
        <v>1021951.4394479967</v>
      </c>
      <c r="AA115" s="203">
        <v>970437.61054840102</v>
      </c>
      <c r="AB115" s="203">
        <v>940443.42844598659</v>
      </c>
      <c r="AC115" s="203">
        <v>927085.17940412939</v>
      </c>
      <c r="AD115" s="203">
        <v>916693.23505507712</v>
      </c>
      <c r="AE115" s="203">
        <v>917027.11209745286</v>
      </c>
      <c r="AF115" s="203">
        <v>957762.90162679239</v>
      </c>
      <c r="AG115" s="203">
        <v>997979.37857674726</v>
      </c>
      <c r="AH115" s="203">
        <v>1008054.9584201445</v>
      </c>
      <c r="AI115" s="203">
        <v>983005.22668233211</v>
      </c>
      <c r="AJ115" s="203">
        <v>986718.89176381228</v>
      </c>
      <c r="AK115" s="203">
        <v>992656.01064144471</v>
      </c>
      <c r="AL115" s="203">
        <v>1031007.9637349738</v>
      </c>
      <c r="AM115" s="203">
        <v>1065506.4543972248</v>
      </c>
      <c r="AN115" s="203">
        <v>1053387.9597221436</v>
      </c>
      <c r="AO115" s="203">
        <v>1048498.3413333802</v>
      </c>
      <c r="AP115" s="203">
        <v>1024708.9857760463</v>
      </c>
      <c r="AQ115" s="203">
        <v>1057312.0937202824</v>
      </c>
      <c r="AR115" s="203">
        <v>1012296.387400586</v>
      </c>
      <c r="AS115" s="203">
        <v>1058161.7885564489</v>
      </c>
      <c r="AT115" s="203">
        <v>1031626.8818325978</v>
      </c>
      <c r="AU115" s="203">
        <v>1045035.3975340265</v>
      </c>
      <c r="AV115" s="203">
        <v>1093567.1764001295</v>
      </c>
      <c r="AW115" s="203">
        <v>1063000.3531927175</v>
      </c>
      <c r="AX115" s="203">
        <v>1159197.4792930861</v>
      </c>
      <c r="AY115" s="203">
        <v>1167540.4363087851</v>
      </c>
      <c r="AZ115" s="203">
        <v>1203524.3851809413</v>
      </c>
      <c r="BA115" s="203">
        <v>1216477.654118822</v>
      </c>
      <c r="BB115" s="203">
        <v>1159784.3153928753</v>
      </c>
      <c r="BC115" s="203">
        <v>1101082.0285992611</v>
      </c>
      <c r="BD115" s="203">
        <v>1117388.6493169828</v>
      </c>
      <c r="BE115" s="203">
        <v>1107794.2126682983</v>
      </c>
      <c r="BF115" s="203">
        <v>1088233.1754653768</v>
      </c>
      <c r="BG115" s="203">
        <v>1203203.2802149942</v>
      </c>
      <c r="BH115" s="203">
        <v>1230546.5436391756</v>
      </c>
      <c r="BI115" s="203">
        <v>1218203.6491968224</v>
      </c>
      <c r="BJ115" s="203"/>
      <c r="BK115" s="203"/>
    </row>
    <row r="116" spans="2:63" s="199" customFormat="1" ht="15" x14ac:dyDescent="0.25">
      <c r="B116" s="204" t="s">
        <v>14</v>
      </c>
      <c r="C116" s="208" t="s">
        <v>435</v>
      </c>
      <c r="D116" s="205" t="s">
        <v>436</v>
      </c>
      <c r="E116" s="205"/>
      <c r="F116" s="202" t="s">
        <v>355</v>
      </c>
      <c r="G116" s="203">
        <v>226091.54986900347</v>
      </c>
      <c r="H116" s="203">
        <v>238365.68081124674</v>
      </c>
      <c r="I116" s="203">
        <v>273198.29284842766</v>
      </c>
      <c r="J116" s="203">
        <v>302326.90971470246</v>
      </c>
      <c r="K116" s="203">
        <v>311261.91737997305</v>
      </c>
      <c r="L116" s="203">
        <v>340740.0160762532</v>
      </c>
      <c r="M116" s="203">
        <v>373363.21191237279</v>
      </c>
      <c r="N116" s="203">
        <v>384816.61772759492</v>
      </c>
      <c r="O116" s="203">
        <v>371935.13969418226</v>
      </c>
      <c r="P116" s="203">
        <v>416857.02561068261</v>
      </c>
      <c r="Q116" s="203">
        <v>445841.503722995</v>
      </c>
      <c r="R116" s="203">
        <v>480671.27952615498</v>
      </c>
      <c r="S116" s="203">
        <v>478115.17029117141</v>
      </c>
      <c r="T116" s="203">
        <v>508731.63664354861</v>
      </c>
      <c r="U116" s="203">
        <v>480952.12986039947</v>
      </c>
      <c r="V116" s="203">
        <v>499811.99078254146</v>
      </c>
      <c r="W116" s="203">
        <v>525659.91132377589</v>
      </c>
      <c r="X116" s="203">
        <v>556026.39840012288</v>
      </c>
      <c r="Y116" s="203">
        <v>569162.59833093791</v>
      </c>
      <c r="Z116" s="203">
        <v>609964.01397550956</v>
      </c>
      <c r="AA116" s="203">
        <v>607424.4868186143</v>
      </c>
      <c r="AB116" s="203">
        <v>608400.33418331656</v>
      </c>
      <c r="AC116" s="203">
        <v>621355.40394894732</v>
      </c>
      <c r="AD116" s="203">
        <v>645951.34463440883</v>
      </c>
      <c r="AE116" s="203">
        <v>635627.52426879574</v>
      </c>
      <c r="AF116" s="203">
        <v>676416.89375566423</v>
      </c>
      <c r="AG116" s="203">
        <v>690762.98382936569</v>
      </c>
      <c r="AH116" s="203">
        <v>718459.11999121518</v>
      </c>
      <c r="AI116" s="203">
        <v>767543.54977764364</v>
      </c>
      <c r="AJ116" s="203">
        <v>765499.87368595204</v>
      </c>
      <c r="AK116" s="203">
        <v>750091.54287870147</v>
      </c>
      <c r="AL116" s="203">
        <v>779488.95124486275</v>
      </c>
      <c r="AM116" s="203">
        <v>830111.10678638273</v>
      </c>
      <c r="AN116" s="203">
        <v>812324.41112037527</v>
      </c>
      <c r="AO116" s="203">
        <v>796021.9605513484</v>
      </c>
      <c r="AP116" s="203">
        <v>801464.65042210661</v>
      </c>
      <c r="AQ116" s="203">
        <v>819685.60326486966</v>
      </c>
      <c r="AR116" s="203">
        <v>848895.54561823606</v>
      </c>
      <c r="AS116" s="203">
        <v>836835.14386741805</v>
      </c>
      <c r="AT116" s="203">
        <v>829564.6062217009</v>
      </c>
      <c r="AU116" s="203">
        <v>845546.4195892904</v>
      </c>
      <c r="AV116" s="203">
        <v>882879.92223129724</v>
      </c>
      <c r="AW116" s="203">
        <v>868854.40036086983</v>
      </c>
      <c r="AX116" s="203">
        <v>864411.9603577106</v>
      </c>
      <c r="AY116" s="203">
        <v>1061903.5458977749</v>
      </c>
      <c r="AZ116" s="203">
        <v>1118822.8839008813</v>
      </c>
      <c r="BA116" s="203">
        <v>1126326.3736805988</v>
      </c>
      <c r="BB116" s="203">
        <v>1088071.8302527291</v>
      </c>
      <c r="BC116" s="203">
        <v>1077326.4759331793</v>
      </c>
      <c r="BD116" s="203">
        <v>1066463.2677022372</v>
      </c>
      <c r="BE116" s="203">
        <v>1068079.1394596826</v>
      </c>
      <c r="BF116" s="203">
        <v>1088225.7380675036</v>
      </c>
      <c r="BG116" s="203">
        <v>1170370.9336319671</v>
      </c>
      <c r="BH116" s="203">
        <v>1212800.9447174647</v>
      </c>
      <c r="BI116" s="203">
        <v>1194797.6370424614</v>
      </c>
      <c r="BJ116" s="203"/>
      <c r="BK116" s="203"/>
    </row>
    <row r="117" spans="2:63" s="199" customFormat="1" ht="15" x14ac:dyDescent="0.25">
      <c r="B117" s="204" t="s">
        <v>14</v>
      </c>
      <c r="C117" s="208" t="s">
        <v>440</v>
      </c>
      <c r="D117" s="205" t="s">
        <v>441</v>
      </c>
      <c r="E117" s="205"/>
      <c r="F117" s="202" t="s">
        <v>355</v>
      </c>
      <c r="G117" s="203">
        <v>27354.659442706969</v>
      </c>
      <c r="H117" s="203">
        <v>29403.906775088049</v>
      </c>
      <c r="I117" s="203">
        <v>33002.827359262927</v>
      </c>
      <c r="J117" s="203">
        <v>36934.519019333107</v>
      </c>
      <c r="K117" s="203">
        <v>35344.227066978252</v>
      </c>
      <c r="L117" s="203">
        <v>38929.218781497482</v>
      </c>
      <c r="M117" s="203">
        <v>39731.922394430912</v>
      </c>
      <c r="N117" s="203">
        <v>39220.600625116764</v>
      </c>
      <c r="O117" s="203">
        <v>38854.989971569521</v>
      </c>
      <c r="P117" s="203">
        <v>41834.628422767433</v>
      </c>
      <c r="Q117" s="203">
        <v>42906.400111528201</v>
      </c>
      <c r="R117" s="203">
        <v>45696.615997733097</v>
      </c>
      <c r="S117" s="203">
        <v>45351.53957921431</v>
      </c>
      <c r="T117" s="203">
        <v>45771.039020589182</v>
      </c>
      <c r="U117" s="203">
        <v>46824.46066130828</v>
      </c>
      <c r="V117" s="203">
        <v>41584.781427058311</v>
      </c>
      <c r="W117" s="203">
        <v>42020.469467849871</v>
      </c>
      <c r="X117" s="203">
        <v>46110.165820632763</v>
      </c>
      <c r="Y117" s="203">
        <v>45365.18291234842</v>
      </c>
      <c r="Z117" s="203">
        <v>46910.115348105661</v>
      </c>
      <c r="AA117" s="203">
        <v>45081.774210486146</v>
      </c>
      <c r="AB117" s="203">
        <v>42088.145723622365</v>
      </c>
      <c r="AC117" s="203">
        <v>42968.835562270033</v>
      </c>
      <c r="AD117" s="203">
        <v>41247.340685825584</v>
      </c>
      <c r="AE117" s="203">
        <v>40799.127232610168</v>
      </c>
      <c r="AF117" s="203">
        <v>43924.814149462793</v>
      </c>
      <c r="AG117" s="203">
        <v>43599.20040635403</v>
      </c>
      <c r="AH117" s="203">
        <v>44369.501287071194</v>
      </c>
      <c r="AI117" s="203">
        <v>43562.613595893352</v>
      </c>
      <c r="AJ117" s="203">
        <v>42403.420553429118</v>
      </c>
      <c r="AK117" s="203">
        <v>40735.078046406925</v>
      </c>
      <c r="AL117" s="203">
        <v>41430.974360615946</v>
      </c>
      <c r="AM117" s="203">
        <v>41225.32278263956</v>
      </c>
      <c r="AN117" s="203">
        <v>41091.76321638644</v>
      </c>
      <c r="AO117" s="203">
        <v>39554.632989184967</v>
      </c>
      <c r="AP117" s="203">
        <v>38003.996514560982</v>
      </c>
      <c r="AQ117" s="203">
        <v>37622.28843110241</v>
      </c>
      <c r="AR117" s="203">
        <v>36962.397313524685</v>
      </c>
      <c r="AS117" s="203">
        <v>39137.028634035945</v>
      </c>
      <c r="AT117" s="203">
        <v>39042.172736443456</v>
      </c>
      <c r="AU117" s="203">
        <v>40745.297782830108</v>
      </c>
      <c r="AV117" s="203">
        <v>38918.158410045951</v>
      </c>
      <c r="AW117" s="203">
        <v>38419.099059554057</v>
      </c>
      <c r="AX117" s="203">
        <v>37697.479001401167</v>
      </c>
      <c r="AY117" s="203">
        <v>38039.890631537979</v>
      </c>
      <c r="AZ117" s="203">
        <v>38295.475765631651</v>
      </c>
      <c r="BA117" s="203">
        <v>39131.449013612451</v>
      </c>
      <c r="BB117" s="203">
        <v>38239.463965244548</v>
      </c>
      <c r="BC117" s="203">
        <v>37404.51422010496</v>
      </c>
      <c r="BD117" s="203">
        <v>35839.734019289201</v>
      </c>
      <c r="BE117" s="203">
        <v>37559.456403865719</v>
      </c>
      <c r="BF117" s="203">
        <v>38500.816165616474</v>
      </c>
      <c r="BG117" s="203">
        <v>40618.485682125138</v>
      </c>
      <c r="BH117" s="203">
        <v>42021.572656866017</v>
      </c>
      <c r="BI117" s="203">
        <v>41710.337012020042</v>
      </c>
      <c r="BJ117" s="203"/>
      <c r="BK117" s="203"/>
    </row>
    <row r="118" spans="2:63" s="578" customFormat="1" ht="15" x14ac:dyDescent="0.25">
      <c r="B118" s="573" t="s">
        <v>766</v>
      </c>
      <c r="C118" s="574"/>
      <c r="D118" s="575"/>
      <c r="E118" s="575"/>
      <c r="F118" s="576"/>
      <c r="G118" s="577">
        <v>0</v>
      </c>
      <c r="H118" s="577">
        <v>0</v>
      </c>
      <c r="I118" s="577">
        <v>0</v>
      </c>
      <c r="J118" s="577">
        <v>0</v>
      </c>
      <c r="K118" s="577">
        <v>0</v>
      </c>
      <c r="L118" s="577">
        <v>0</v>
      </c>
      <c r="M118" s="577">
        <v>0</v>
      </c>
      <c r="N118" s="577">
        <v>0</v>
      </c>
      <c r="O118" s="577">
        <v>0</v>
      </c>
      <c r="P118" s="577">
        <v>0</v>
      </c>
      <c r="Q118" s="577">
        <v>0</v>
      </c>
      <c r="R118" s="577">
        <v>0</v>
      </c>
      <c r="S118" s="577">
        <v>0</v>
      </c>
      <c r="T118" s="577">
        <v>0</v>
      </c>
      <c r="U118" s="577">
        <v>0</v>
      </c>
      <c r="V118" s="577">
        <v>0</v>
      </c>
      <c r="W118" s="577">
        <v>0</v>
      </c>
      <c r="X118" s="577">
        <v>0</v>
      </c>
      <c r="Y118" s="577">
        <v>0</v>
      </c>
      <c r="Z118" s="577">
        <v>0</v>
      </c>
      <c r="AA118" s="577">
        <v>0</v>
      </c>
      <c r="AB118" s="577">
        <v>0</v>
      </c>
      <c r="AC118" s="577">
        <v>0</v>
      </c>
      <c r="AD118" s="577">
        <v>0</v>
      </c>
      <c r="AE118" s="577">
        <v>0</v>
      </c>
      <c r="AF118" s="577">
        <v>0</v>
      </c>
      <c r="AG118" s="577">
        <v>0</v>
      </c>
      <c r="AH118" s="577">
        <v>0</v>
      </c>
      <c r="AI118" s="577">
        <v>0</v>
      </c>
      <c r="AJ118" s="577">
        <v>0</v>
      </c>
      <c r="AK118" s="577">
        <v>0</v>
      </c>
      <c r="AL118" s="577">
        <v>0</v>
      </c>
      <c r="AM118" s="577">
        <v>0</v>
      </c>
      <c r="AN118" s="577">
        <v>0</v>
      </c>
      <c r="AO118" s="577">
        <v>0</v>
      </c>
      <c r="AP118" s="577">
        <v>0</v>
      </c>
      <c r="AQ118" s="577">
        <v>0</v>
      </c>
      <c r="AR118" s="577">
        <v>0</v>
      </c>
      <c r="AS118" s="577">
        <v>0</v>
      </c>
      <c r="AT118" s="577">
        <v>0</v>
      </c>
      <c r="AU118" s="577">
        <v>0</v>
      </c>
      <c r="AV118" s="577">
        <v>0</v>
      </c>
      <c r="AW118" s="577">
        <v>0</v>
      </c>
      <c r="AX118" s="577">
        <v>0</v>
      </c>
      <c r="AY118" s="577">
        <v>0</v>
      </c>
      <c r="AZ118" s="577">
        <v>0</v>
      </c>
      <c r="BA118" s="577">
        <v>0</v>
      </c>
      <c r="BB118" s="577">
        <v>0</v>
      </c>
      <c r="BC118" s="577">
        <v>0</v>
      </c>
      <c r="BD118" s="577">
        <v>0</v>
      </c>
      <c r="BE118" s="577">
        <v>0</v>
      </c>
      <c r="BF118" s="577">
        <v>0</v>
      </c>
      <c r="BG118" s="577">
        <v>0</v>
      </c>
      <c r="BH118" s="577">
        <v>0</v>
      </c>
      <c r="BI118" s="577">
        <v>0</v>
      </c>
      <c r="BJ118" s="577"/>
      <c r="BK118" s="577"/>
    </row>
    <row r="119" spans="2:63" s="199" customFormat="1" ht="15.75" thickBot="1" x14ac:dyDescent="0.3">
      <c r="B119" s="223"/>
      <c r="C119" s="224" t="s">
        <v>451</v>
      </c>
      <c r="D119" s="225"/>
      <c r="E119" s="225"/>
      <c r="F119" s="202" t="s">
        <v>355</v>
      </c>
      <c r="G119" s="572">
        <v>1642942.0044291019</v>
      </c>
      <c r="H119" s="572">
        <v>1730800.5226594978</v>
      </c>
      <c r="I119" s="572">
        <v>1882493.1121516791</v>
      </c>
      <c r="J119" s="572">
        <v>2058056.9287425973</v>
      </c>
      <c r="K119" s="572">
        <v>2107126.8210671353</v>
      </c>
      <c r="L119" s="572">
        <v>2263580.9797106679</v>
      </c>
      <c r="M119" s="572">
        <v>2345205.9339801036</v>
      </c>
      <c r="N119" s="572">
        <v>2344283.5091034467</v>
      </c>
      <c r="O119" s="572">
        <v>2327113.0020682784</v>
      </c>
      <c r="P119" s="572">
        <v>2572626.5672796983</v>
      </c>
      <c r="Q119" s="572">
        <v>2729232.1045300919</v>
      </c>
      <c r="R119" s="572">
        <v>2909160.8159556831</v>
      </c>
      <c r="S119" s="572">
        <v>2887518.7821177933</v>
      </c>
      <c r="T119" s="572">
        <v>3031388.990193021</v>
      </c>
      <c r="U119" s="572">
        <v>3019694.2742699753</v>
      </c>
      <c r="V119" s="572">
        <v>2863125.4448139286</v>
      </c>
      <c r="W119" s="572">
        <v>2970119.9140208121</v>
      </c>
      <c r="X119" s="572">
        <v>3035022.4980765465</v>
      </c>
      <c r="Y119" s="572">
        <v>2983219.6728458484</v>
      </c>
      <c r="Z119" s="572">
        <v>3141520.0693715843</v>
      </c>
      <c r="AA119" s="572">
        <v>2958622.4842323703</v>
      </c>
      <c r="AB119" s="572">
        <v>2857202.3356931703</v>
      </c>
      <c r="AC119" s="572">
        <v>2812896.2262173328</v>
      </c>
      <c r="AD119" s="572">
        <v>2810858.49689232</v>
      </c>
      <c r="AE119" s="572">
        <v>2812979.0776078762</v>
      </c>
      <c r="AF119" s="572">
        <v>2932360.0066675851</v>
      </c>
      <c r="AG119" s="572">
        <v>3027048.2531402847</v>
      </c>
      <c r="AH119" s="572">
        <v>3097695.0686115287</v>
      </c>
      <c r="AI119" s="572">
        <v>3147893.8620032477</v>
      </c>
      <c r="AJ119" s="572">
        <v>3211592.7936463747</v>
      </c>
      <c r="AK119" s="572">
        <v>3230254.7690697545</v>
      </c>
      <c r="AL119" s="572">
        <v>3280746.5360954995</v>
      </c>
      <c r="AM119" s="572">
        <v>3351705.9256906747</v>
      </c>
      <c r="AN119" s="572">
        <v>3316605.2210258492</v>
      </c>
      <c r="AO119" s="572">
        <v>3212100.6977874003</v>
      </c>
      <c r="AP119" s="572">
        <v>3236401.6909117857</v>
      </c>
      <c r="AQ119" s="572">
        <v>3320367.0726002729</v>
      </c>
      <c r="AR119" s="572">
        <v>3290892.9534965283</v>
      </c>
      <c r="AS119" s="572">
        <v>3334182.436532367</v>
      </c>
      <c r="AT119" s="572">
        <v>3280086.2727127327</v>
      </c>
      <c r="AU119" s="572">
        <v>3350024.0566405808</v>
      </c>
      <c r="AV119" s="572">
        <v>3431192.4250352685</v>
      </c>
      <c r="AW119" s="572">
        <v>3371815.536563783</v>
      </c>
      <c r="AX119" s="572">
        <v>3457428.6700412994</v>
      </c>
      <c r="AY119" s="572">
        <v>3603908.3063472458</v>
      </c>
      <c r="AZ119" s="572">
        <v>3770116.6363261235</v>
      </c>
      <c r="BA119" s="572">
        <v>3816868.6984687177</v>
      </c>
      <c r="BB119" s="572">
        <v>3656580.4671388688</v>
      </c>
      <c r="BC119" s="572">
        <v>3539077.8618192296</v>
      </c>
      <c r="BD119" s="572">
        <v>3442736.274650889</v>
      </c>
      <c r="BE119" s="572">
        <v>3468220.6942148269</v>
      </c>
      <c r="BF119" s="572">
        <v>3502269.8203626815</v>
      </c>
      <c r="BG119" s="572">
        <v>3763658.2044723528</v>
      </c>
      <c r="BH119" s="572">
        <v>3883904.2715956047</v>
      </c>
      <c r="BI119" s="572">
        <v>3827606.0233945292</v>
      </c>
      <c r="BJ119" s="572"/>
      <c r="BK119" s="572"/>
    </row>
    <row r="121" spans="2:63" s="15" customFormat="1" x14ac:dyDescent="0.2">
      <c r="B121" s="15" t="s">
        <v>768</v>
      </c>
      <c r="E121" s="197" t="s">
        <v>419</v>
      </c>
    </row>
    <row r="122" spans="2:63" ht="13.5" thickBot="1" x14ac:dyDescent="0.25">
      <c r="C122" s="15" t="s">
        <v>769</v>
      </c>
      <c r="E122" s="131" t="s">
        <v>421</v>
      </c>
      <c r="F122" s="198"/>
      <c r="G122" s="15">
        <v>1960</v>
      </c>
      <c r="H122" s="15">
        <v>1961</v>
      </c>
      <c r="I122" s="15">
        <v>1962</v>
      </c>
      <c r="J122" s="15">
        <v>1963</v>
      </c>
      <c r="K122" s="15">
        <v>1964</v>
      </c>
      <c r="L122" s="15">
        <v>1965</v>
      </c>
      <c r="M122" s="15">
        <v>1966</v>
      </c>
      <c r="N122" s="15">
        <v>1967</v>
      </c>
      <c r="O122" s="15">
        <v>1968</v>
      </c>
      <c r="P122" s="15">
        <v>1969</v>
      </c>
      <c r="Q122" s="15">
        <v>1970</v>
      </c>
      <c r="R122" s="15">
        <v>1971</v>
      </c>
      <c r="S122" s="15">
        <v>1972</v>
      </c>
      <c r="T122" s="15">
        <v>1973</v>
      </c>
      <c r="U122" s="15">
        <v>1974</v>
      </c>
      <c r="V122" s="15">
        <v>1975</v>
      </c>
      <c r="W122" s="15">
        <v>1976</v>
      </c>
      <c r="X122" s="15">
        <v>1977</v>
      </c>
      <c r="Y122" s="15">
        <v>1978</v>
      </c>
      <c r="Z122" s="15">
        <v>1979</v>
      </c>
      <c r="AA122" s="15">
        <v>1980</v>
      </c>
      <c r="AB122" s="15">
        <v>1981</v>
      </c>
      <c r="AC122" s="15">
        <v>1982</v>
      </c>
      <c r="AD122" s="15">
        <v>1983</v>
      </c>
      <c r="AE122" s="15">
        <v>1984</v>
      </c>
      <c r="AF122" s="15">
        <v>1985</v>
      </c>
      <c r="AG122" s="15">
        <v>1986</v>
      </c>
      <c r="AH122" s="15">
        <v>1987</v>
      </c>
      <c r="AI122" s="15">
        <v>1988</v>
      </c>
      <c r="AJ122" s="15">
        <v>1989</v>
      </c>
      <c r="AK122" s="15">
        <v>1990</v>
      </c>
      <c r="AL122" s="15">
        <v>1991</v>
      </c>
      <c r="AM122" s="15">
        <v>1992</v>
      </c>
      <c r="AN122" s="15">
        <v>1993</v>
      </c>
      <c r="AO122" s="15">
        <v>1994</v>
      </c>
      <c r="AP122" s="15">
        <v>1995</v>
      </c>
      <c r="AQ122" s="15">
        <v>1996</v>
      </c>
      <c r="AR122" s="15">
        <v>1997</v>
      </c>
      <c r="AS122" s="15">
        <v>1998</v>
      </c>
      <c r="AT122" s="15">
        <v>1999</v>
      </c>
      <c r="AU122" s="15">
        <v>2000</v>
      </c>
      <c r="AV122" s="15">
        <v>2001</v>
      </c>
      <c r="AW122" s="15">
        <v>2002</v>
      </c>
      <c r="AX122" s="15">
        <v>2003</v>
      </c>
      <c r="AY122" s="15">
        <v>2004</v>
      </c>
      <c r="AZ122" s="15">
        <v>2005</v>
      </c>
      <c r="BA122" s="15">
        <v>2006</v>
      </c>
      <c r="BB122" s="15">
        <v>2007</v>
      </c>
      <c r="BC122" s="15">
        <v>2008</v>
      </c>
      <c r="BD122" s="15">
        <v>2009</v>
      </c>
      <c r="BE122" s="15">
        <v>2010</v>
      </c>
      <c r="BF122" s="15">
        <v>2011</v>
      </c>
      <c r="BG122" s="15">
        <v>2012</v>
      </c>
      <c r="BH122" s="15">
        <v>2013</v>
      </c>
      <c r="BI122" s="15">
        <v>2014</v>
      </c>
      <c r="BJ122" s="15"/>
      <c r="BK122" s="15" t="s">
        <v>770</v>
      </c>
    </row>
    <row r="123" spans="2:63" s="199" customFormat="1" ht="15" x14ac:dyDescent="0.25">
      <c r="B123" s="200" t="s">
        <v>14</v>
      </c>
      <c r="C123" s="201" t="s">
        <v>422</v>
      </c>
      <c r="D123" s="201" t="s">
        <v>423</v>
      </c>
      <c r="E123" s="201"/>
      <c r="F123" s="202" t="s">
        <v>355</v>
      </c>
      <c r="G123" s="203">
        <v>20923.37583500045</v>
      </c>
      <c r="H123" s="203">
        <v>22114.920156753669</v>
      </c>
      <c r="I123" s="203">
        <v>23577.346134379208</v>
      </c>
      <c r="J123" s="203">
        <v>24847.207545713358</v>
      </c>
      <c r="K123" s="203">
        <v>25995.210421269538</v>
      </c>
      <c r="L123" s="203">
        <v>27310.046735182099</v>
      </c>
      <c r="M123" s="203">
        <v>28072.061615941995</v>
      </c>
      <c r="N123" s="203">
        <v>28414.504684973963</v>
      </c>
      <c r="O123" s="203">
        <v>31538.702726894611</v>
      </c>
      <c r="P123" s="203">
        <v>33334.047506813993</v>
      </c>
      <c r="Q123" s="203">
        <v>34547.435820062856</v>
      </c>
      <c r="R123" s="203">
        <v>37067.371754878695</v>
      </c>
      <c r="S123" s="203">
        <v>37879.369361838973</v>
      </c>
      <c r="T123" s="203">
        <v>38978.53103387927</v>
      </c>
      <c r="U123" s="203">
        <v>37677.845169994987</v>
      </c>
      <c r="V123" s="203">
        <v>36742.686536415131</v>
      </c>
      <c r="W123" s="203">
        <v>38621.888237919127</v>
      </c>
      <c r="X123" s="203">
        <v>39356.798907307115</v>
      </c>
      <c r="Y123" s="203">
        <v>38921.528035290707</v>
      </c>
      <c r="Z123" s="203">
        <v>40672.828480280077</v>
      </c>
      <c r="AA123" s="203">
        <v>39994.166034498863</v>
      </c>
      <c r="AB123" s="203">
        <v>38006.748373132526</v>
      </c>
      <c r="AC123" s="203">
        <v>37979.478807570449</v>
      </c>
      <c r="AD123" s="203">
        <v>38859.099710967967</v>
      </c>
      <c r="AE123" s="203">
        <v>39549.427879927905</v>
      </c>
      <c r="AF123" s="203">
        <v>43167.607512731382</v>
      </c>
      <c r="AG123" s="203">
        <v>44739.733401829595</v>
      </c>
      <c r="AH123" s="203">
        <v>45027.634676920919</v>
      </c>
      <c r="AI123" s="203">
        <v>45732.32397155145</v>
      </c>
      <c r="AJ123" s="203">
        <v>44556.602035238328</v>
      </c>
      <c r="AK123" s="203">
        <v>45317.68072580493</v>
      </c>
      <c r="AL123" s="203">
        <v>46233.411604682486</v>
      </c>
      <c r="AM123" s="203">
        <v>47027.484008888729</v>
      </c>
      <c r="AN123" s="203">
        <v>45231.627541900147</v>
      </c>
      <c r="AO123" s="203">
        <v>39669.61254895298</v>
      </c>
      <c r="AP123" s="203">
        <v>42252.120892786552</v>
      </c>
      <c r="AQ123" s="203">
        <v>42813.44987381337</v>
      </c>
      <c r="AR123" s="203">
        <v>43263.590451642594</v>
      </c>
      <c r="AS123" s="203">
        <v>44559.648322485285</v>
      </c>
      <c r="AT123" s="203">
        <v>42732.942641120004</v>
      </c>
      <c r="AU123" s="203">
        <v>44765.411356626289</v>
      </c>
      <c r="AV123" s="203">
        <v>45316.559305353214</v>
      </c>
      <c r="AW123" s="203">
        <v>46738.907133235189</v>
      </c>
      <c r="AX123" s="203">
        <v>48017.053271862227</v>
      </c>
      <c r="AY123" s="203">
        <v>43869.297534957572</v>
      </c>
      <c r="AZ123" s="203">
        <v>44815.86569279134</v>
      </c>
      <c r="BA123" s="203">
        <v>46626.351434470678</v>
      </c>
      <c r="BB123" s="203">
        <v>47686.73148861192</v>
      </c>
      <c r="BC123" s="203">
        <v>42842.429746645998</v>
      </c>
      <c r="BD123" s="203">
        <v>43357.347758170756</v>
      </c>
      <c r="BE123" s="203">
        <v>42995.634303762112</v>
      </c>
      <c r="BF123" s="203">
        <v>42404.151748691802</v>
      </c>
      <c r="BG123" s="203">
        <v>43994.94844677089</v>
      </c>
      <c r="BH123" s="203">
        <v>45725.643568567131</v>
      </c>
      <c r="BI123" s="203">
        <v>42724.943732672422</v>
      </c>
      <c r="BJ123" s="203"/>
      <c r="BK123" s="579">
        <f>BE123/$BE$129</f>
        <v>8.9620675854790041E-2</v>
      </c>
    </row>
    <row r="124" spans="2:63" s="199" customFormat="1" ht="15" x14ac:dyDescent="0.25">
      <c r="B124" s="204" t="s">
        <v>14</v>
      </c>
      <c r="C124" s="205" t="s">
        <v>424</v>
      </c>
      <c r="D124" s="205" t="s">
        <v>425</v>
      </c>
      <c r="E124" s="205"/>
      <c r="F124" s="202" t="s">
        <v>355</v>
      </c>
      <c r="G124" s="203">
        <v>68263.974791286382</v>
      </c>
      <c r="H124" s="203">
        <v>71223.051681309604</v>
      </c>
      <c r="I124" s="203">
        <v>73320.340123883347</v>
      </c>
      <c r="J124" s="203">
        <v>77583.832004920419</v>
      </c>
      <c r="K124" s="203">
        <v>85539.923851428102</v>
      </c>
      <c r="L124" s="203">
        <v>90942.4556281564</v>
      </c>
      <c r="M124" s="203">
        <v>91931.808518475969</v>
      </c>
      <c r="N124" s="203">
        <v>93221.668718089539</v>
      </c>
      <c r="O124" s="203">
        <v>102400.58759274725</v>
      </c>
      <c r="P124" s="203">
        <v>108490.26500710286</v>
      </c>
      <c r="Q124" s="203">
        <v>111933.06986095107</v>
      </c>
      <c r="R124" s="203">
        <v>112111.93649264409</v>
      </c>
      <c r="S124" s="203">
        <v>112955.45390171178</v>
      </c>
      <c r="T124" s="203">
        <v>123647.33692557982</v>
      </c>
      <c r="U124" s="203">
        <v>118722.55641713733</v>
      </c>
      <c r="V124" s="203">
        <v>116179.4518849575</v>
      </c>
      <c r="W124" s="203">
        <v>125297.70436194344</v>
      </c>
      <c r="X124" s="203">
        <v>127619.25940762866</v>
      </c>
      <c r="Y124" s="203">
        <v>130311.67702353274</v>
      </c>
      <c r="Z124" s="203">
        <v>134827.41541842345</v>
      </c>
      <c r="AA124" s="203">
        <v>123792.25165152515</v>
      </c>
      <c r="AB124" s="203">
        <v>119549.10137228361</v>
      </c>
      <c r="AC124" s="203">
        <v>114857.02540002727</v>
      </c>
      <c r="AD124" s="203">
        <v>115212.93542393621</v>
      </c>
      <c r="AE124" s="203">
        <v>118699.07485709526</v>
      </c>
      <c r="AF124" s="203">
        <v>121460.96418706301</v>
      </c>
      <c r="AG124" s="203">
        <v>126454.02808632069</v>
      </c>
      <c r="AH124" s="203">
        <v>133075.52293063866</v>
      </c>
      <c r="AI124" s="203">
        <v>139949.62227179916</v>
      </c>
      <c r="AJ124" s="203">
        <v>148060.22052129332</v>
      </c>
      <c r="AK124" s="203">
        <v>154784.55244439028</v>
      </c>
      <c r="AL124" s="203">
        <v>154887.21873971433</v>
      </c>
      <c r="AM124" s="203">
        <v>149571.55223672994</v>
      </c>
      <c r="AN124" s="203">
        <v>156201.07898560539</v>
      </c>
      <c r="AO124" s="203">
        <v>153834.54380649354</v>
      </c>
      <c r="AP124" s="203">
        <v>164606.46926805485</v>
      </c>
      <c r="AQ124" s="203">
        <v>175313.0679144118</v>
      </c>
      <c r="AR124" s="203">
        <v>177714.64678312556</v>
      </c>
      <c r="AS124" s="203">
        <v>179420.44886086485</v>
      </c>
      <c r="AT124" s="203">
        <v>185674.91290240205</v>
      </c>
      <c r="AU124" s="203">
        <v>192128.30603870959</v>
      </c>
      <c r="AV124" s="203">
        <v>190348.39172668531</v>
      </c>
      <c r="AW124" s="203">
        <v>193158.39745849595</v>
      </c>
      <c r="AX124" s="203">
        <v>187881.23261982715</v>
      </c>
      <c r="AY124" s="203">
        <v>183397.76980815665</v>
      </c>
      <c r="AZ124" s="203">
        <v>191527.84742970654</v>
      </c>
      <c r="BA124" s="203">
        <v>189926.46532375892</v>
      </c>
      <c r="BB124" s="203">
        <v>187442.86149555273</v>
      </c>
      <c r="BC124" s="203">
        <v>188960.90532460486</v>
      </c>
      <c r="BD124" s="203">
        <v>166219.31800360858</v>
      </c>
      <c r="BE124" s="203">
        <v>174988.92091568481</v>
      </c>
      <c r="BF124" s="203">
        <v>171775.61982049025</v>
      </c>
      <c r="BG124" s="203">
        <v>165880.07507840634</v>
      </c>
      <c r="BH124" s="203">
        <v>166412.55778829037</v>
      </c>
      <c r="BI124" s="203">
        <v>159906.08217783511</v>
      </c>
      <c r="BJ124" s="203"/>
      <c r="BK124" s="579">
        <f t="shared" ref="BK124:BK129" si="19">BE124/$BE$129</f>
        <v>0.36474924986027829</v>
      </c>
    </row>
    <row r="125" spans="2:63" s="199" customFormat="1" ht="15" x14ac:dyDescent="0.25">
      <c r="B125" s="204" t="s">
        <v>14</v>
      </c>
      <c r="C125" s="208" t="s">
        <v>428</v>
      </c>
      <c r="D125" s="205" t="s">
        <v>429</v>
      </c>
      <c r="E125" s="205"/>
      <c r="F125" s="202" t="s">
        <v>355</v>
      </c>
      <c r="G125" s="203">
        <v>4635.5797828660079</v>
      </c>
      <c r="H125" s="203">
        <v>4547.5766604366127</v>
      </c>
      <c r="I125" s="203">
        <v>4760.7573696597938</v>
      </c>
      <c r="J125" s="203">
        <v>4749.6453952986731</v>
      </c>
      <c r="K125" s="203">
        <v>4525.9127705939209</v>
      </c>
      <c r="L125" s="203">
        <v>4673.4053841795248</v>
      </c>
      <c r="M125" s="203">
        <v>5015.4639810992176</v>
      </c>
      <c r="N125" s="203">
        <v>4875.9084528505655</v>
      </c>
      <c r="O125" s="203">
        <v>4580.1892057322402</v>
      </c>
      <c r="P125" s="203">
        <v>4958.1249330819728</v>
      </c>
      <c r="Q125" s="203">
        <v>5123.0365162027601</v>
      </c>
      <c r="R125" s="203">
        <v>5384.364985746658</v>
      </c>
      <c r="S125" s="203">
        <v>4976.8331101730437</v>
      </c>
      <c r="T125" s="203">
        <v>4828.8683892775543</v>
      </c>
      <c r="U125" s="203">
        <v>5095.2406038072531</v>
      </c>
      <c r="V125" s="203">
        <v>5211.3465294990792</v>
      </c>
      <c r="W125" s="203">
        <v>5312.8571011527984</v>
      </c>
      <c r="X125" s="203">
        <v>5456.873502937985</v>
      </c>
      <c r="Y125" s="203">
        <v>5321.9537487734406</v>
      </c>
      <c r="Z125" s="203">
        <v>5399.6536651019524</v>
      </c>
      <c r="AA125" s="203">
        <v>5495.7811619274753</v>
      </c>
      <c r="AB125" s="203">
        <v>5359.9582261967771</v>
      </c>
      <c r="AC125" s="203">
        <v>4762.3689714389648</v>
      </c>
      <c r="AD125" s="203">
        <v>5406.6604882732645</v>
      </c>
      <c r="AE125" s="203">
        <v>5323.3372858120838</v>
      </c>
      <c r="AF125" s="203">
        <v>5440.0586687845234</v>
      </c>
      <c r="AG125" s="203">
        <v>5504.9711634784207</v>
      </c>
      <c r="AH125" s="203">
        <v>5366.3714945758375</v>
      </c>
      <c r="AI125" s="203">
        <v>5441.7733708596525</v>
      </c>
      <c r="AJ125" s="203">
        <v>5390.7196350209242</v>
      </c>
      <c r="AK125" s="203">
        <v>5582.9592737706607</v>
      </c>
      <c r="AL125" s="203">
        <v>5634.4354618964508</v>
      </c>
      <c r="AM125" s="203">
        <v>5637.1547211172956</v>
      </c>
      <c r="AN125" s="203">
        <v>5524.9188728543832</v>
      </c>
      <c r="AO125" s="203">
        <v>5452.696511598725</v>
      </c>
      <c r="AP125" s="203">
        <v>5494.7166833473357</v>
      </c>
      <c r="AQ125" s="203">
        <v>5470.9795439226</v>
      </c>
      <c r="AR125" s="203">
        <v>5442.5797048662807</v>
      </c>
      <c r="AS125" s="203">
        <v>5348.1098056541741</v>
      </c>
      <c r="AT125" s="203">
        <v>5327.1448802411378</v>
      </c>
      <c r="AU125" s="203">
        <v>5410.8929398819391</v>
      </c>
      <c r="AV125" s="203">
        <v>5388.1058608076801</v>
      </c>
      <c r="AW125" s="203">
        <v>5478.0721375601843</v>
      </c>
      <c r="AX125" s="203">
        <v>5535.0709849172772</v>
      </c>
      <c r="AY125" s="203">
        <v>5656.1988078526583</v>
      </c>
      <c r="AZ125" s="203">
        <v>5779.8333238268433</v>
      </c>
      <c r="BA125" s="203">
        <v>6019.3351076285544</v>
      </c>
      <c r="BB125" s="203">
        <v>5764.7188533962562</v>
      </c>
      <c r="BC125" s="203">
        <v>5764.3749678296945</v>
      </c>
      <c r="BD125" s="203">
        <v>5812.0194137981762</v>
      </c>
      <c r="BE125" s="203">
        <v>5738.5908321424067</v>
      </c>
      <c r="BF125" s="203">
        <v>5810.245827979903</v>
      </c>
      <c r="BG125" s="203">
        <v>5974.5405840694602</v>
      </c>
      <c r="BH125" s="203">
        <v>5907.3428375972317</v>
      </c>
      <c r="BI125" s="203">
        <v>5530.6570979802682</v>
      </c>
      <c r="BJ125" s="203"/>
      <c r="BK125" s="579">
        <f t="shared" si="19"/>
        <v>1.1961595570313604E-2</v>
      </c>
    </row>
    <row r="126" spans="2:63" s="199" customFormat="1" ht="15" x14ac:dyDescent="0.25">
      <c r="B126" s="204" t="s">
        <v>14</v>
      </c>
      <c r="C126" s="208" t="s">
        <v>430</v>
      </c>
      <c r="D126" s="205" t="s">
        <v>431</v>
      </c>
      <c r="E126" s="205"/>
      <c r="F126" s="202" t="s">
        <v>355</v>
      </c>
      <c r="G126" s="203">
        <v>16417.840825091294</v>
      </c>
      <c r="H126" s="203">
        <v>18842.998157696209</v>
      </c>
      <c r="I126" s="203">
        <v>22277.137429732138</v>
      </c>
      <c r="J126" s="203">
        <v>26881.756488246436</v>
      </c>
      <c r="K126" s="203">
        <v>27519.732746943693</v>
      </c>
      <c r="L126" s="203">
        <v>31142.101898973713</v>
      </c>
      <c r="M126" s="203">
        <v>33041.413667099536</v>
      </c>
      <c r="N126" s="203">
        <v>34176.238666089259</v>
      </c>
      <c r="O126" s="203">
        <v>37988.730548703417</v>
      </c>
      <c r="P126" s="203">
        <v>41265.602448456346</v>
      </c>
      <c r="Q126" s="203">
        <v>43508.996958746968</v>
      </c>
      <c r="R126" s="203">
        <v>44966.451913946228</v>
      </c>
      <c r="S126" s="203">
        <v>46248.510090060816</v>
      </c>
      <c r="T126" s="203">
        <v>48655.672497260835</v>
      </c>
      <c r="U126" s="203">
        <v>48797.545333440263</v>
      </c>
      <c r="V126" s="203">
        <v>49392.129676977995</v>
      </c>
      <c r="W126" s="203">
        <v>51196.008223681114</v>
      </c>
      <c r="X126" s="203">
        <v>54301.666799245038</v>
      </c>
      <c r="Y126" s="203">
        <v>55207.747482489853</v>
      </c>
      <c r="Z126" s="203">
        <v>58076.469341224445</v>
      </c>
      <c r="AA126" s="203">
        <v>57293.187206431445</v>
      </c>
      <c r="AB126" s="203">
        <v>60410.930912220938</v>
      </c>
      <c r="AC126" s="203">
        <v>64915.211629400306</v>
      </c>
      <c r="AD126" s="203">
        <v>68861.64312717579</v>
      </c>
      <c r="AE126" s="203">
        <v>71679.044393667282</v>
      </c>
      <c r="AF126" s="203">
        <v>78315.88336125623</v>
      </c>
      <c r="AG126" s="203">
        <v>83554.960314830809</v>
      </c>
      <c r="AH126" s="203">
        <v>84765.275593544706</v>
      </c>
      <c r="AI126" s="203">
        <v>89515.988953369015</v>
      </c>
      <c r="AJ126" s="203">
        <v>93461.464535264138</v>
      </c>
      <c r="AK126" s="203">
        <v>99227.585792201498</v>
      </c>
      <c r="AL126" s="203">
        <v>107792.27218235951</v>
      </c>
      <c r="AM126" s="203">
        <v>108816.72799996639</v>
      </c>
      <c r="AN126" s="203">
        <v>108635.39548147589</v>
      </c>
      <c r="AO126" s="203">
        <v>108220.13771498682</v>
      </c>
      <c r="AP126" s="203">
        <v>109528.27219214982</v>
      </c>
      <c r="AQ126" s="203">
        <v>118848.62032021616</v>
      </c>
      <c r="AR126" s="203">
        <v>112948.48070597704</v>
      </c>
      <c r="AS126" s="203">
        <v>117826.24879468563</v>
      </c>
      <c r="AT126" s="203">
        <v>118434.07504497051</v>
      </c>
      <c r="AU126" s="203">
        <v>121202.32391387921</v>
      </c>
      <c r="AV126" s="203">
        <v>124230.70790868052</v>
      </c>
      <c r="AW126" s="203">
        <v>122202.41550505706</v>
      </c>
      <c r="AX126" s="203">
        <v>122630.12389181404</v>
      </c>
      <c r="AY126" s="203">
        <v>124611.4690054487</v>
      </c>
      <c r="AZ126" s="203">
        <v>127014.39036964091</v>
      </c>
      <c r="BA126" s="203">
        <v>126936.75608672747</v>
      </c>
      <c r="BB126" s="203">
        <v>118880.48330754461</v>
      </c>
      <c r="BC126" s="203">
        <v>114421.45236782945</v>
      </c>
      <c r="BD126" s="203">
        <v>109897.89928580755</v>
      </c>
      <c r="BE126" s="203">
        <v>112929.69867783893</v>
      </c>
      <c r="BF126" s="203">
        <v>115279.59508991658</v>
      </c>
      <c r="BG126" s="203">
        <v>115408.36853812917</v>
      </c>
      <c r="BH126" s="203">
        <v>116005.03502507045</v>
      </c>
      <c r="BI126" s="203">
        <v>110381.1150994904</v>
      </c>
      <c r="BJ126" s="203"/>
      <c r="BK126" s="579">
        <f t="shared" si="19"/>
        <v>0.23539217605402654</v>
      </c>
    </row>
    <row r="127" spans="2:63" s="199" customFormat="1" ht="15" x14ac:dyDescent="0.25">
      <c r="B127" s="204" t="s">
        <v>14</v>
      </c>
      <c r="C127" s="208" t="s">
        <v>435</v>
      </c>
      <c r="D127" s="205" t="s">
        <v>436</v>
      </c>
      <c r="E127" s="205"/>
      <c r="F127" s="202" t="s">
        <v>355</v>
      </c>
      <c r="G127" s="203">
        <v>15000.289273721708</v>
      </c>
      <c r="H127" s="203">
        <v>16202.024594319402</v>
      </c>
      <c r="I127" s="203">
        <v>18849.700814333813</v>
      </c>
      <c r="J127" s="203">
        <v>20887.000364997319</v>
      </c>
      <c r="K127" s="203">
        <v>22159.057146934883</v>
      </c>
      <c r="L127" s="203">
        <v>24354.654884953281</v>
      </c>
      <c r="M127" s="203">
        <v>26776.910299084862</v>
      </c>
      <c r="N127" s="203">
        <v>28550.65386793367</v>
      </c>
      <c r="O127" s="203">
        <v>30122.441423382559</v>
      </c>
      <c r="P127" s="203">
        <v>32730.451798162008</v>
      </c>
      <c r="Q127" s="203">
        <v>34679.247106525727</v>
      </c>
      <c r="R127" s="203">
        <v>36321.763437859248</v>
      </c>
      <c r="S127" s="203">
        <v>38001.047207479132</v>
      </c>
      <c r="T127" s="203">
        <v>40997.74980682374</v>
      </c>
      <c r="U127" s="203">
        <v>38112.349646902148</v>
      </c>
      <c r="V127" s="203">
        <v>41386.161668979301</v>
      </c>
      <c r="W127" s="203">
        <v>42946.086115338141</v>
      </c>
      <c r="X127" s="203">
        <v>45738.055459155781</v>
      </c>
      <c r="Y127" s="203">
        <v>48584.54354385419</v>
      </c>
      <c r="Z127" s="203">
        <v>51703.344850413647</v>
      </c>
      <c r="AA127" s="203">
        <v>52761.104167682832</v>
      </c>
      <c r="AB127" s="203">
        <v>53698.165832336286</v>
      </c>
      <c r="AC127" s="203">
        <v>55044.572081712329</v>
      </c>
      <c r="AD127" s="203">
        <v>58493.947004270136</v>
      </c>
      <c r="AE127" s="203">
        <v>58510.157189123624</v>
      </c>
      <c r="AF127" s="203">
        <v>62986.617781610883</v>
      </c>
      <c r="AG127" s="203">
        <v>64787.338588186292</v>
      </c>
      <c r="AH127" s="203">
        <v>68408.043985876837</v>
      </c>
      <c r="AI127" s="203">
        <v>74745.467315299786</v>
      </c>
      <c r="AJ127" s="203">
        <v>73798.503289752363</v>
      </c>
      <c r="AK127" s="203">
        <v>73590.56349306654</v>
      </c>
      <c r="AL127" s="203">
        <v>77881.233838198168</v>
      </c>
      <c r="AM127" s="203">
        <v>81989.788648936228</v>
      </c>
      <c r="AN127" s="203">
        <v>82519.974796097609</v>
      </c>
      <c r="AO127" s="203">
        <v>82621.996410190259</v>
      </c>
      <c r="AP127" s="203">
        <v>85989.378503121494</v>
      </c>
      <c r="AQ127" s="203">
        <v>90471.959185746047</v>
      </c>
      <c r="AR127" s="203">
        <v>95851.124459719373</v>
      </c>
      <c r="AS127" s="203">
        <v>95316.010776383424</v>
      </c>
      <c r="AT127" s="203">
        <v>97802.007987767938</v>
      </c>
      <c r="AU127" s="203">
        <v>100542.03138393069</v>
      </c>
      <c r="AV127" s="203">
        <v>104734.44877326414</v>
      </c>
      <c r="AW127" s="203">
        <v>106022.83636041782</v>
      </c>
      <c r="AX127" s="203">
        <v>104256.04461977075</v>
      </c>
      <c r="AY127" s="203">
        <v>129106.21105280066</v>
      </c>
      <c r="AZ127" s="203">
        <v>134037.55464451038</v>
      </c>
      <c r="BA127" s="203">
        <v>132672.97479706205</v>
      </c>
      <c r="BB127" s="203">
        <v>133417.16241379091</v>
      </c>
      <c r="BC127" s="203">
        <v>134988.75487162432</v>
      </c>
      <c r="BD127" s="203">
        <v>131236.10459451718</v>
      </c>
      <c r="BE127" s="203">
        <v>133353.26016746863</v>
      </c>
      <c r="BF127" s="203">
        <v>130233.66108055244</v>
      </c>
      <c r="BG127" s="203">
        <v>131049.65246121695</v>
      </c>
      <c r="BH127" s="203">
        <v>132431.29683201434</v>
      </c>
      <c r="BI127" s="203">
        <v>127130.44474712915</v>
      </c>
      <c r="BJ127" s="203"/>
      <c r="BK127" s="579">
        <f t="shared" si="19"/>
        <v>0.27796332109472943</v>
      </c>
    </row>
    <row r="128" spans="2:63" s="199" customFormat="1" ht="15" x14ac:dyDescent="0.25">
      <c r="B128" s="204" t="s">
        <v>14</v>
      </c>
      <c r="C128" s="208" t="s">
        <v>440</v>
      </c>
      <c r="D128" s="205" t="s">
        <v>441</v>
      </c>
      <c r="E128" s="205"/>
      <c r="F128" s="202" t="s">
        <v>355</v>
      </c>
      <c r="G128" s="203">
        <v>4055.5862399231714</v>
      </c>
      <c r="H128" s="203">
        <v>4439.7722993776397</v>
      </c>
      <c r="I128" s="203">
        <v>5050.8973132946949</v>
      </c>
      <c r="J128" s="203">
        <v>5646.1396330011776</v>
      </c>
      <c r="K128" s="203">
        <v>5559.7056090862734</v>
      </c>
      <c r="L128" s="203">
        <v>6139.0154686563883</v>
      </c>
      <c r="M128" s="203">
        <v>6283.6711327511757</v>
      </c>
      <c r="N128" s="203">
        <v>6407.3309943568884</v>
      </c>
      <c r="O128" s="203">
        <v>6927.0155103521374</v>
      </c>
      <c r="P128" s="203">
        <v>7238.5826671484265</v>
      </c>
      <c r="Q128" s="203">
        <v>7344.1551351133294</v>
      </c>
      <c r="R128" s="203">
        <v>7571.6076433525222</v>
      </c>
      <c r="S128" s="203">
        <v>7852.7962139039528</v>
      </c>
      <c r="T128" s="203">
        <v>8113.3005986654653</v>
      </c>
      <c r="U128" s="203">
        <v>8131.2177497660568</v>
      </c>
      <c r="V128" s="203">
        <v>7562.3033596030127</v>
      </c>
      <c r="W128" s="203">
        <v>7546.4029199720535</v>
      </c>
      <c r="X128" s="203">
        <v>8292.4739133198564</v>
      </c>
      <c r="Y128" s="203">
        <v>8453.5064569937604</v>
      </c>
      <c r="Z128" s="203">
        <v>8685.962132312261</v>
      </c>
      <c r="AA128" s="203">
        <v>8489.1798094984752</v>
      </c>
      <c r="AB128" s="203">
        <v>8054.9506528475949</v>
      </c>
      <c r="AC128" s="203">
        <v>8220.445812395923</v>
      </c>
      <c r="AD128" s="203">
        <v>8036.2787588938954</v>
      </c>
      <c r="AE128" s="203">
        <v>8072.3132072064063</v>
      </c>
      <c r="AF128" s="203">
        <v>8789.1981720965487</v>
      </c>
      <c r="AG128" s="203">
        <v>8756.254614012636</v>
      </c>
      <c r="AH128" s="203">
        <v>9004.9603676187071</v>
      </c>
      <c r="AI128" s="203">
        <v>9021.3444060106503</v>
      </c>
      <c r="AJ128" s="203">
        <v>8763.2135533047476</v>
      </c>
      <c r="AK128" s="203">
        <v>8545.8260972666958</v>
      </c>
      <c r="AL128" s="203">
        <v>8798.7049799500128</v>
      </c>
      <c r="AM128" s="203">
        <v>8631.1897613719702</v>
      </c>
      <c r="AN128" s="203">
        <v>8827.8793981795443</v>
      </c>
      <c r="AO128" s="203">
        <v>8658.3598950645774</v>
      </c>
      <c r="AP128" s="203">
        <v>8612.2040104516509</v>
      </c>
      <c r="AQ128" s="203">
        <v>8733.9131625089503</v>
      </c>
      <c r="AR128" s="203">
        <v>8748.4266445965295</v>
      </c>
      <c r="AS128" s="203">
        <v>9323.4464188619968</v>
      </c>
      <c r="AT128" s="203">
        <v>9652.2475972750071</v>
      </c>
      <c r="AU128" s="203">
        <v>10128.85695068727</v>
      </c>
      <c r="AV128" s="203">
        <v>9585.4559300407655</v>
      </c>
      <c r="AW128" s="203">
        <v>9710.0196137187559</v>
      </c>
      <c r="AX128" s="203">
        <v>9419.5437280922579</v>
      </c>
      <c r="AY128" s="203">
        <v>9569.1978612495968</v>
      </c>
      <c r="AZ128" s="203">
        <v>9495.9005474876249</v>
      </c>
      <c r="BA128" s="203">
        <v>9557.6286369967856</v>
      </c>
      <c r="BB128" s="203">
        <v>9708.8733693663544</v>
      </c>
      <c r="BC128" s="203">
        <v>9763.3785615016095</v>
      </c>
      <c r="BD128" s="203">
        <v>9162.0634217063689</v>
      </c>
      <c r="BE128" s="203">
        <v>9745.1789857059357</v>
      </c>
      <c r="BF128" s="203">
        <v>9584.2775707093369</v>
      </c>
      <c r="BG128" s="203">
        <v>9437.7607787823654</v>
      </c>
      <c r="BH128" s="203">
        <v>9487.6442984821588</v>
      </c>
      <c r="BI128" s="203">
        <v>9166.7362376391338</v>
      </c>
      <c r="BJ128" s="203"/>
      <c r="BK128" s="579">
        <f t="shared" si="19"/>
        <v>2.0312981565861993E-2</v>
      </c>
    </row>
    <row r="129" spans="1:63" s="199" customFormat="1" ht="15.75" thickBot="1" x14ac:dyDescent="0.3">
      <c r="B129" s="223"/>
      <c r="C129" s="224" t="s">
        <v>451</v>
      </c>
      <c r="D129" s="225"/>
      <c r="E129" s="225"/>
      <c r="F129" s="202" t="s">
        <v>355</v>
      </c>
      <c r="G129" s="580">
        <v>129296.64674788901</v>
      </c>
      <c r="H129" s="226">
        <v>137370.34354989312</v>
      </c>
      <c r="I129" s="226">
        <v>147836.17918528299</v>
      </c>
      <c r="J129" s="226">
        <v>160595.58143217739</v>
      </c>
      <c r="K129" s="226">
        <v>171299.54254625639</v>
      </c>
      <c r="L129" s="226">
        <v>184561.68000010139</v>
      </c>
      <c r="M129" s="226">
        <v>191121.32921445274</v>
      </c>
      <c r="N129" s="226">
        <v>195646.30538429387</v>
      </c>
      <c r="O129" s="226">
        <v>213557.66700781221</v>
      </c>
      <c r="P129" s="226">
        <v>228017.07436076563</v>
      </c>
      <c r="Q129" s="226">
        <v>237135.9413976027</v>
      </c>
      <c r="R129" s="226">
        <v>243423.49622842745</v>
      </c>
      <c r="S129" s="226">
        <v>247914.00988516773</v>
      </c>
      <c r="T129" s="226">
        <v>265221.4592514867</v>
      </c>
      <c r="U129" s="226">
        <v>256536.75492104804</v>
      </c>
      <c r="V129" s="226">
        <v>256474.079656432</v>
      </c>
      <c r="W129" s="226">
        <v>270920.94696000672</v>
      </c>
      <c r="X129" s="226">
        <v>280765.12798959442</v>
      </c>
      <c r="Y129" s="226">
        <v>286800.9562909347</v>
      </c>
      <c r="Z129" s="226">
        <v>299365.67388775584</v>
      </c>
      <c r="AA129" s="226">
        <v>287825.67003156425</v>
      </c>
      <c r="AB129" s="226">
        <v>285079.85536901775</v>
      </c>
      <c r="AC129" s="226">
        <v>285779.10270254523</v>
      </c>
      <c r="AD129" s="226">
        <v>294870.56451351731</v>
      </c>
      <c r="AE129" s="226">
        <v>301833.35481283255</v>
      </c>
      <c r="AF129" s="226">
        <v>320160.3296835426</v>
      </c>
      <c r="AG129" s="226">
        <v>333797.28616865841</v>
      </c>
      <c r="AH129" s="226">
        <v>345647.8090491757</v>
      </c>
      <c r="AI129" s="226">
        <v>364406.5202888897</v>
      </c>
      <c r="AJ129" s="226">
        <v>374030.72356987378</v>
      </c>
      <c r="AK129" s="226">
        <v>387049.1678265006</v>
      </c>
      <c r="AL129" s="226">
        <v>401227.27680680098</v>
      </c>
      <c r="AM129" s="226">
        <v>401673.89737701049</v>
      </c>
      <c r="AN129" s="226">
        <v>406940.87507611298</v>
      </c>
      <c r="AO129" s="226">
        <v>398457.34688728687</v>
      </c>
      <c r="AP129" s="226">
        <v>416483.16154991172</v>
      </c>
      <c r="AQ129" s="226">
        <v>441651.99000061897</v>
      </c>
      <c r="AR129" s="226">
        <v>443968.84874992736</v>
      </c>
      <c r="AS129" s="226">
        <v>451793.91297893529</v>
      </c>
      <c r="AT129" s="226">
        <v>459623.33105377661</v>
      </c>
      <c r="AU129" s="226">
        <v>474177.82258371497</v>
      </c>
      <c r="AV129" s="226">
        <v>479603.66950483155</v>
      </c>
      <c r="AW129" s="226">
        <v>483310.64820848493</v>
      </c>
      <c r="AX129" s="226">
        <v>477739.06911628373</v>
      </c>
      <c r="AY129" s="226">
        <v>496210.14407046587</v>
      </c>
      <c r="AZ129" s="226">
        <v>512671.39200796362</v>
      </c>
      <c r="BA129" s="226">
        <v>511739.51138664444</v>
      </c>
      <c r="BB129" s="226">
        <v>502900.83092826273</v>
      </c>
      <c r="BC129" s="226">
        <v>496741.29584003589</v>
      </c>
      <c r="BD129" s="226">
        <v>465684.75247760868</v>
      </c>
      <c r="BE129" s="226">
        <v>479751.28388260287</v>
      </c>
      <c r="BF129" s="226">
        <v>475087.55113834032</v>
      </c>
      <c r="BG129" s="226">
        <v>471745.34588737518</v>
      </c>
      <c r="BH129" s="226">
        <v>475969.52035002172</v>
      </c>
      <c r="BI129" s="226">
        <v>454839.97909274651</v>
      </c>
      <c r="BJ129" s="572"/>
      <c r="BK129" s="579">
        <f t="shared" si="19"/>
        <v>1</v>
      </c>
    </row>
    <row r="131" spans="1:63" s="15" customFormat="1" x14ac:dyDescent="0.2">
      <c r="B131" s="15" t="s">
        <v>771</v>
      </c>
      <c r="E131" s="197"/>
    </row>
    <row r="132" spans="1:63" ht="13.5" thickBot="1" x14ac:dyDescent="0.25">
      <c r="C132" s="15" t="s">
        <v>772</v>
      </c>
      <c r="E132" s="131"/>
      <c r="F132" s="198"/>
      <c r="G132" s="15">
        <v>1960</v>
      </c>
      <c r="H132" s="15">
        <v>1961</v>
      </c>
      <c r="I132" s="15">
        <v>1962</v>
      </c>
      <c r="J132" s="15">
        <v>1963</v>
      </c>
      <c r="K132" s="15">
        <v>1964</v>
      </c>
      <c r="L132" s="15">
        <v>1965</v>
      </c>
      <c r="M132" s="15">
        <v>1966</v>
      </c>
      <c r="N132" s="15">
        <v>1967</v>
      </c>
      <c r="O132" s="15">
        <v>1968</v>
      </c>
      <c r="P132" s="15">
        <v>1969</v>
      </c>
      <c r="Q132" s="15">
        <v>1970</v>
      </c>
      <c r="R132" s="15">
        <v>1971</v>
      </c>
      <c r="S132" s="15">
        <v>1972</v>
      </c>
      <c r="T132" s="15">
        <v>1973</v>
      </c>
      <c r="U132" s="15">
        <v>1974</v>
      </c>
      <c r="V132" s="15">
        <v>1975</v>
      </c>
      <c r="W132" s="15">
        <v>1976</v>
      </c>
      <c r="X132" s="15">
        <v>1977</v>
      </c>
      <c r="Y132" s="15">
        <v>1978</v>
      </c>
      <c r="Z132" s="15">
        <v>1979</v>
      </c>
      <c r="AA132" s="15">
        <v>1980</v>
      </c>
      <c r="AB132" s="15">
        <v>1981</v>
      </c>
      <c r="AC132" s="15">
        <v>1982</v>
      </c>
      <c r="AD132" s="15">
        <v>1983</v>
      </c>
      <c r="AE132" s="15">
        <v>1984</v>
      </c>
      <c r="AF132" s="15">
        <v>1985</v>
      </c>
      <c r="AG132" s="15">
        <v>1986</v>
      </c>
      <c r="AH132" s="15">
        <v>1987</v>
      </c>
      <c r="AI132" s="15">
        <v>1988</v>
      </c>
      <c r="AJ132" s="15">
        <v>1989</v>
      </c>
      <c r="AK132" s="15">
        <v>1990</v>
      </c>
      <c r="AL132" s="15">
        <v>1991</v>
      </c>
      <c r="AM132" s="15">
        <v>1992</v>
      </c>
      <c r="AN132" s="15">
        <v>1993</v>
      </c>
      <c r="AO132" s="15">
        <v>1994</v>
      </c>
      <c r="AP132" s="15">
        <v>1995</v>
      </c>
      <c r="AQ132" s="15">
        <v>1996</v>
      </c>
      <c r="AR132" s="15">
        <v>1997</v>
      </c>
      <c r="AS132" s="15">
        <v>1998</v>
      </c>
      <c r="AT132" s="15">
        <v>1999</v>
      </c>
      <c r="AU132" s="15">
        <v>2000</v>
      </c>
      <c r="AV132" s="15">
        <v>2001</v>
      </c>
      <c r="AW132" s="15">
        <v>2002</v>
      </c>
      <c r="AX132" s="15">
        <v>2003</v>
      </c>
      <c r="AY132" s="15">
        <v>2004</v>
      </c>
      <c r="AZ132" s="15">
        <v>2005</v>
      </c>
      <c r="BA132" s="15">
        <v>2006</v>
      </c>
      <c r="BB132" s="15">
        <v>2007</v>
      </c>
      <c r="BC132" s="15">
        <v>2008</v>
      </c>
      <c r="BD132" s="15">
        <v>2009</v>
      </c>
      <c r="BE132" s="15">
        <v>2010</v>
      </c>
      <c r="BF132" s="15">
        <v>2011</v>
      </c>
      <c r="BG132" s="15">
        <v>2012</v>
      </c>
      <c r="BH132" s="15">
        <v>2013</v>
      </c>
      <c r="BI132" s="15">
        <v>2014</v>
      </c>
      <c r="BJ132" s="15"/>
      <c r="BK132" s="15"/>
    </row>
    <row r="133" spans="1:63" s="199" customFormat="1" ht="15" x14ac:dyDescent="0.25">
      <c r="B133" s="200" t="s">
        <v>14</v>
      </c>
      <c r="C133" s="201" t="s">
        <v>422</v>
      </c>
      <c r="D133" s="201" t="s">
        <v>423</v>
      </c>
      <c r="E133" s="201"/>
      <c r="F133" s="202" t="s">
        <v>260</v>
      </c>
      <c r="G133" s="581">
        <v>9.6679857296796665E-2</v>
      </c>
      <c r="H133" s="581">
        <v>9.9040989629885681E-2</v>
      </c>
      <c r="I133" s="581">
        <v>0.10051233640296829</v>
      </c>
      <c r="J133" s="581">
        <v>0.10062648312223328</v>
      </c>
      <c r="K133" s="581">
        <v>0.10366779487005769</v>
      </c>
      <c r="L133" s="581">
        <v>0.10406040481973548</v>
      </c>
      <c r="M133" s="581">
        <v>0.10438782419092854</v>
      </c>
      <c r="N133" s="581">
        <v>0.10796772476797913</v>
      </c>
      <c r="O133" s="581">
        <v>0.11782782047521351</v>
      </c>
      <c r="P133" s="581">
        <v>0.11419888326493267</v>
      </c>
      <c r="Q133" s="581">
        <v>0.11310968055086226</v>
      </c>
      <c r="R133" s="581">
        <v>0.10984846946193666</v>
      </c>
      <c r="S133" s="581">
        <v>0.11551920877099188</v>
      </c>
      <c r="T133" s="581">
        <v>0.11703450391392893</v>
      </c>
      <c r="U133" s="581">
        <v>0.11504862103854485</v>
      </c>
      <c r="V133" s="581">
        <v>0.12015509736875883</v>
      </c>
      <c r="W133" s="581">
        <v>0.11849822106510211</v>
      </c>
      <c r="X133" s="581">
        <v>0.11928549480928471</v>
      </c>
      <c r="Y133" s="581">
        <v>0.12374084192283848</v>
      </c>
      <c r="Z133" s="581">
        <v>0.12282163667495204</v>
      </c>
      <c r="AA133" s="581">
        <v>0.12584684880743982</v>
      </c>
      <c r="AB133" s="581">
        <v>0.1278239989877151</v>
      </c>
      <c r="AC133" s="581">
        <v>0.12826816905261915</v>
      </c>
      <c r="AD133" s="581">
        <v>0.13108536833521722</v>
      </c>
      <c r="AE133" s="581">
        <v>0.1332053066074447</v>
      </c>
      <c r="AF133" s="581">
        <v>0.1346990676845882</v>
      </c>
      <c r="AG133" s="581">
        <v>0.13564177211669912</v>
      </c>
      <c r="AH133" s="581">
        <v>0.13767719200331305</v>
      </c>
      <c r="AI133" s="581">
        <v>0.14077408046499457</v>
      </c>
      <c r="AJ133" s="581">
        <v>0.13925979930215565</v>
      </c>
      <c r="AK133" s="581">
        <v>0.1416840090150622</v>
      </c>
      <c r="AL133" s="581">
        <v>0.14427723325081562</v>
      </c>
      <c r="AM133" s="581">
        <v>0.14259283140377413</v>
      </c>
      <c r="AN133" s="581">
        <v>0.14662121625954255</v>
      </c>
      <c r="AO133" s="581">
        <v>0.14977592151813235</v>
      </c>
      <c r="AP133" s="581">
        <v>0.15475687572364211</v>
      </c>
      <c r="AQ133" s="581">
        <v>0.15918186779175927</v>
      </c>
      <c r="AR133" s="581">
        <v>0.16281427163531134</v>
      </c>
      <c r="AS133" s="581">
        <v>0.16420101094004019</v>
      </c>
      <c r="AT133" s="581">
        <v>0.16988210633837691</v>
      </c>
      <c r="AU133" s="581">
        <v>0.17130943018355027</v>
      </c>
      <c r="AV133" s="581">
        <v>0.17090873964688971</v>
      </c>
      <c r="AW133" s="581">
        <v>0.17576834823986529</v>
      </c>
      <c r="AX133" s="581">
        <v>0.17366983380414439</v>
      </c>
      <c r="AY133" s="581">
        <v>0.17502359894435973</v>
      </c>
      <c r="AZ133" s="581">
        <v>0.17240739037615482</v>
      </c>
      <c r="BA133" s="581">
        <v>0.16944696770142878</v>
      </c>
      <c r="BB133" s="581">
        <v>0.17634617013918732</v>
      </c>
      <c r="BC133" s="581">
        <v>0.18009139358423235</v>
      </c>
      <c r="BD133" s="581">
        <v>0.17683967107976512</v>
      </c>
      <c r="BE133" s="581">
        <v>0.17936293012609356</v>
      </c>
      <c r="BF133" s="581">
        <v>0.17188839927412888</v>
      </c>
      <c r="BG133" s="581">
        <v>0.16082166963048725</v>
      </c>
      <c r="BH133" s="581">
        <v>0.15683760134721045</v>
      </c>
      <c r="BI133" s="581">
        <v>0.15281459233388062</v>
      </c>
      <c r="BJ133" s="581"/>
      <c r="BK133" s="581"/>
    </row>
    <row r="134" spans="1:63" s="199" customFormat="1" ht="15" x14ac:dyDescent="0.25">
      <c r="B134" s="204" t="s">
        <v>14</v>
      </c>
      <c r="C134" s="205" t="s">
        <v>424</v>
      </c>
      <c r="D134" s="205" t="s">
        <v>425</v>
      </c>
      <c r="E134" s="205"/>
      <c r="F134" s="202" t="s">
        <v>260</v>
      </c>
      <c r="G134" s="581">
        <v>9.6679857296796665E-2</v>
      </c>
      <c r="H134" s="581">
        <v>9.9040989629885667E-2</v>
      </c>
      <c r="I134" s="581">
        <v>0.10051233640296826</v>
      </c>
      <c r="J134" s="581">
        <v>0.10062648312223328</v>
      </c>
      <c r="K134" s="581">
        <v>0.10366779487005766</v>
      </c>
      <c r="L134" s="581">
        <v>0.1040604048197355</v>
      </c>
      <c r="M134" s="581">
        <v>0.10438782419092851</v>
      </c>
      <c r="N134" s="581">
        <v>0.10796772476797915</v>
      </c>
      <c r="O134" s="581">
        <v>0.11782782047521351</v>
      </c>
      <c r="P134" s="581">
        <v>0.11419888326493267</v>
      </c>
      <c r="Q134" s="581">
        <v>0.11310968055086228</v>
      </c>
      <c r="R134" s="581">
        <v>0.10984846946193665</v>
      </c>
      <c r="S134" s="581">
        <v>0.11551920877099189</v>
      </c>
      <c r="T134" s="581">
        <v>0.11703450391392892</v>
      </c>
      <c r="U134" s="581">
        <v>0.11504862103854485</v>
      </c>
      <c r="V134" s="581">
        <v>0.1201550973687588</v>
      </c>
      <c r="W134" s="581">
        <v>0.11849822106510213</v>
      </c>
      <c r="X134" s="581">
        <v>0.1192854948092847</v>
      </c>
      <c r="Y134" s="581">
        <v>0.1237408419228385</v>
      </c>
      <c r="Z134" s="581">
        <v>0.12282163667495205</v>
      </c>
      <c r="AA134" s="581">
        <v>0.12584684880743979</v>
      </c>
      <c r="AB134" s="581">
        <v>0.12782399898771513</v>
      </c>
      <c r="AC134" s="581">
        <v>0.12826816905261917</v>
      </c>
      <c r="AD134" s="581">
        <v>0.13108536833521722</v>
      </c>
      <c r="AE134" s="581">
        <v>0.13320530660744467</v>
      </c>
      <c r="AF134" s="581">
        <v>0.13469906768458817</v>
      </c>
      <c r="AG134" s="581">
        <v>0.13564177211669912</v>
      </c>
      <c r="AH134" s="581">
        <v>0.13767719200331302</v>
      </c>
      <c r="AI134" s="581">
        <v>0.14077408046499457</v>
      </c>
      <c r="AJ134" s="581">
        <v>0.13925979930215565</v>
      </c>
      <c r="AK134" s="581">
        <v>0.1416840090150622</v>
      </c>
      <c r="AL134" s="581">
        <v>0.14427723325081568</v>
      </c>
      <c r="AM134" s="581">
        <v>0.1425928314037741</v>
      </c>
      <c r="AN134" s="581">
        <v>0.14662121625954255</v>
      </c>
      <c r="AO134" s="581">
        <v>0.14977592151813232</v>
      </c>
      <c r="AP134" s="581">
        <v>0.15475687572364211</v>
      </c>
      <c r="AQ134" s="581">
        <v>0.1591818677917593</v>
      </c>
      <c r="AR134" s="581">
        <v>0.16281427163531131</v>
      </c>
      <c r="AS134" s="581">
        <v>0.16420101094004011</v>
      </c>
      <c r="AT134" s="581">
        <v>0.16988210633837686</v>
      </c>
      <c r="AU134" s="581">
        <v>0.17130943018355027</v>
      </c>
      <c r="AV134" s="581">
        <v>0.17090873964688971</v>
      </c>
      <c r="AW134" s="581">
        <v>0.17576834823986534</v>
      </c>
      <c r="AX134" s="581">
        <v>0.17366983380414439</v>
      </c>
      <c r="AY134" s="581">
        <v>0.17502359894435968</v>
      </c>
      <c r="AZ134" s="581">
        <v>0.17240739037615485</v>
      </c>
      <c r="BA134" s="581">
        <v>0.16944696770142875</v>
      </c>
      <c r="BB134" s="581">
        <v>0.1763461701391873</v>
      </c>
      <c r="BC134" s="581">
        <v>0.18009139358423235</v>
      </c>
      <c r="BD134" s="581">
        <v>0.17683967107976514</v>
      </c>
      <c r="BE134" s="581">
        <v>0.17936293012609353</v>
      </c>
      <c r="BF134" s="581">
        <v>0.17188839927412891</v>
      </c>
      <c r="BG134" s="581">
        <v>0.16082166963048725</v>
      </c>
      <c r="BH134" s="581">
        <v>0.15683760134721048</v>
      </c>
      <c r="BI134" s="581">
        <v>0.15281459233388064</v>
      </c>
      <c r="BJ134" s="581"/>
      <c r="BK134" s="581"/>
    </row>
    <row r="135" spans="1:63" s="199" customFormat="1" ht="15" x14ac:dyDescent="0.25">
      <c r="B135" s="204" t="s">
        <v>14</v>
      </c>
      <c r="C135" s="208" t="s">
        <v>428</v>
      </c>
      <c r="D135" s="205" t="s">
        <v>429</v>
      </c>
      <c r="E135" s="205"/>
      <c r="F135" s="202" t="s">
        <v>260</v>
      </c>
      <c r="G135" s="581">
        <v>0.15810645191873385</v>
      </c>
      <c r="H135" s="581">
        <v>0.15310456555406296</v>
      </c>
      <c r="I135" s="581">
        <v>0.15465587729412433</v>
      </c>
      <c r="J135" s="581">
        <v>0.15332645153938898</v>
      </c>
      <c r="K135" s="581">
        <v>0.15328438877345973</v>
      </c>
      <c r="L135" s="581">
        <v>0.15789667674231769</v>
      </c>
      <c r="M135" s="581">
        <v>0.16119844123077656</v>
      </c>
      <c r="N135" s="581">
        <v>0.15386701258981189</v>
      </c>
      <c r="O135" s="581">
        <v>0.15422941447827312</v>
      </c>
      <c r="P135" s="581">
        <v>0.15717523134367181</v>
      </c>
      <c r="Q135" s="581">
        <v>0.15852293511938637</v>
      </c>
      <c r="R135" s="581">
        <v>0.15842491124804853</v>
      </c>
      <c r="S135" s="581">
        <v>0.15813918645661243</v>
      </c>
      <c r="T135" s="581">
        <v>0.15942300706453569</v>
      </c>
      <c r="U135" s="581">
        <v>0.15831996683058144</v>
      </c>
      <c r="V135" s="581">
        <v>0.15803228893611695</v>
      </c>
      <c r="W135" s="581">
        <v>0.15970733968273396</v>
      </c>
      <c r="X135" s="581">
        <v>0.1601404485430841</v>
      </c>
      <c r="Y135" s="581">
        <v>0.15855668712885712</v>
      </c>
      <c r="Z135" s="581">
        <v>0.15979474231262886</v>
      </c>
      <c r="AA135" s="581">
        <v>0.16067428160361016</v>
      </c>
      <c r="AB135" s="581">
        <v>0.15918847617431536</v>
      </c>
      <c r="AC135" s="581">
        <v>0.15902139508784591</v>
      </c>
      <c r="AD135" s="581">
        <v>0.17104211983249137</v>
      </c>
      <c r="AE135" s="581">
        <v>0.16888320514040803</v>
      </c>
      <c r="AF135" s="581">
        <v>0.16968332983606338</v>
      </c>
      <c r="AG135" s="581">
        <v>0.16884022138545013</v>
      </c>
      <c r="AH135" s="581">
        <v>0.16172120374070614</v>
      </c>
      <c r="AI135" s="581">
        <v>0.1564814518008433</v>
      </c>
      <c r="AJ135" s="581">
        <v>0.15937908493604303</v>
      </c>
      <c r="AK135" s="581">
        <v>0.16201897096376389</v>
      </c>
      <c r="AL135" s="581">
        <v>0.16176333795517261</v>
      </c>
      <c r="AM135" s="581">
        <v>0.15607231996265733</v>
      </c>
      <c r="AN135" s="581">
        <v>0.15359568434200324</v>
      </c>
      <c r="AO135" s="581">
        <v>0.15117800509879412</v>
      </c>
      <c r="AP135" s="581">
        <v>0.15453746914075164</v>
      </c>
      <c r="AQ135" s="581">
        <v>0.15433132558203586</v>
      </c>
      <c r="AR135" s="581">
        <v>0.15332322893761344</v>
      </c>
      <c r="AS135" s="581">
        <v>0.14860784317670211</v>
      </c>
      <c r="AT135" s="581">
        <v>0.15072025398055461</v>
      </c>
      <c r="AU135" s="581">
        <v>0.15090678708279365</v>
      </c>
      <c r="AV135" s="581">
        <v>0.14588604030650779</v>
      </c>
      <c r="AW135" s="581">
        <v>0.14929719613340656</v>
      </c>
      <c r="AX135" s="581">
        <v>0.14640308707905608</v>
      </c>
      <c r="AY135" s="581">
        <v>0.14911975293374205</v>
      </c>
      <c r="AZ135" s="581">
        <v>0.14962246763408288</v>
      </c>
      <c r="BA135" s="581">
        <v>0.15472039559320452</v>
      </c>
      <c r="BB135" s="581">
        <v>0.15520012420755466</v>
      </c>
      <c r="BC135" s="581">
        <v>0.15958039979952746</v>
      </c>
      <c r="BD135" s="581">
        <v>0.15326180365630207</v>
      </c>
      <c r="BE135" s="581">
        <v>0.14542362325723451</v>
      </c>
      <c r="BF135" s="581">
        <v>0.14078489342810618</v>
      </c>
      <c r="BG135" s="581">
        <v>0.13441508382767745</v>
      </c>
      <c r="BH135" s="581">
        <v>0.12859559022755016</v>
      </c>
      <c r="BI135" s="581">
        <v>0.11792005247290265</v>
      </c>
      <c r="BJ135" s="581"/>
      <c r="BK135" s="581"/>
    </row>
    <row r="136" spans="1:63" s="199" customFormat="1" ht="15" x14ac:dyDescent="0.25">
      <c r="B136" s="204" t="s">
        <v>14</v>
      </c>
      <c r="C136" s="208" t="s">
        <v>430</v>
      </c>
      <c r="D136" s="205" t="s">
        <v>431</v>
      </c>
      <c r="E136" s="205"/>
      <c r="F136" s="202" t="s">
        <v>260</v>
      </c>
      <c r="G136" s="581">
        <v>3.7511527194018082E-2</v>
      </c>
      <c r="H136" s="581">
        <v>3.8383742858001633E-2</v>
      </c>
      <c r="I136" s="581">
        <v>3.8311668897190392E-2</v>
      </c>
      <c r="J136" s="581">
        <v>4.0128915656808421E-2</v>
      </c>
      <c r="K136" s="581">
        <v>4.2008155716121695E-2</v>
      </c>
      <c r="L136" s="581">
        <v>4.337759304112792E-2</v>
      </c>
      <c r="M136" s="581">
        <v>4.3973090114158779E-2</v>
      </c>
      <c r="N136" s="581">
        <v>4.4853082612630747E-2</v>
      </c>
      <c r="O136" s="581">
        <v>5.0659190709698973E-2</v>
      </c>
      <c r="P136" s="581">
        <v>4.9097462279000283E-2</v>
      </c>
      <c r="Q136" s="581">
        <v>4.7647871808503862E-2</v>
      </c>
      <c r="R136" s="581">
        <v>4.5385828057454877E-2</v>
      </c>
      <c r="S136" s="581">
        <v>4.503838282564105E-2</v>
      </c>
      <c r="T136" s="581">
        <v>4.6030038111890527E-2</v>
      </c>
      <c r="U136" s="581">
        <v>4.4349077300285422E-2</v>
      </c>
      <c r="V136" s="581">
        <v>4.8612100057490441E-2</v>
      </c>
      <c r="W136" s="581">
        <v>5.1930046672873272E-2</v>
      </c>
      <c r="X136" s="581">
        <v>5.4355559286971118E-2</v>
      </c>
      <c r="Y136" s="581">
        <v>5.7063177357365741E-2</v>
      </c>
      <c r="Z136" s="581">
        <v>5.6828991182393401E-2</v>
      </c>
      <c r="AA136" s="581">
        <v>5.9038506529085023E-2</v>
      </c>
      <c r="AB136" s="581">
        <v>6.423664527280025E-2</v>
      </c>
      <c r="AC136" s="581">
        <v>7.002076300165172E-2</v>
      </c>
      <c r="AD136" s="581">
        <v>7.5119615258247674E-2</v>
      </c>
      <c r="AE136" s="581">
        <v>7.8164585810032106E-2</v>
      </c>
      <c r="AF136" s="581">
        <v>8.1769593735812982E-2</v>
      </c>
      <c r="AG136" s="581">
        <v>8.3724135095848792E-2</v>
      </c>
      <c r="AH136" s="581">
        <v>8.4087950647444384E-2</v>
      </c>
      <c r="AI136" s="581">
        <v>9.1063594092462535E-2</v>
      </c>
      <c r="AJ136" s="581">
        <v>9.4719443719372617E-2</v>
      </c>
      <c r="AK136" s="581">
        <v>9.996170347881296E-2</v>
      </c>
      <c r="AL136" s="581">
        <v>0.10455037785728306</v>
      </c>
      <c r="AM136" s="581">
        <v>0.10212676568113881</v>
      </c>
      <c r="AN136" s="581">
        <v>0.10312952077991387</v>
      </c>
      <c r="AO136" s="581">
        <v>0.10321441002697512</v>
      </c>
      <c r="AP136" s="581">
        <v>0.10688719793864246</v>
      </c>
      <c r="AQ136" s="581">
        <v>0.11240637558777247</v>
      </c>
      <c r="AR136" s="581">
        <v>0.11157649292418255</v>
      </c>
      <c r="AS136" s="581">
        <v>0.11134993728645688</v>
      </c>
      <c r="AT136" s="581">
        <v>0.11480320756529959</v>
      </c>
      <c r="AU136" s="581">
        <v>0.11597915649544574</v>
      </c>
      <c r="AV136" s="581">
        <v>0.11360135032365426</v>
      </c>
      <c r="AW136" s="581">
        <v>0.11495990113081578</v>
      </c>
      <c r="AX136" s="581">
        <v>0.10578881172740094</v>
      </c>
      <c r="AY136" s="581">
        <v>0.10672989571086007</v>
      </c>
      <c r="AZ136" s="581">
        <v>0.10553536923187909</v>
      </c>
      <c r="BA136" s="581">
        <v>0.10434779106458511</v>
      </c>
      <c r="BB136" s="581">
        <v>0.10250223401863648</v>
      </c>
      <c r="BC136" s="581">
        <v>0.1039172826327848</v>
      </c>
      <c r="BD136" s="581">
        <v>9.8352439281519419E-2</v>
      </c>
      <c r="BE136" s="581">
        <v>0.10194104409142002</v>
      </c>
      <c r="BF136" s="581">
        <v>0.1059328071308044</v>
      </c>
      <c r="BG136" s="581">
        <v>9.59175979951679E-2</v>
      </c>
      <c r="BH136" s="581">
        <v>9.427114774708252E-2</v>
      </c>
      <c r="BI136" s="581">
        <v>9.0609739325823002E-2</v>
      </c>
      <c r="BJ136" s="581"/>
      <c r="BK136" s="581"/>
    </row>
    <row r="137" spans="1:63" s="199" customFormat="1" ht="15" x14ac:dyDescent="0.25">
      <c r="B137" s="204" t="s">
        <v>14</v>
      </c>
      <c r="C137" s="208" t="s">
        <v>435</v>
      </c>
      <c r="D137" s="205" t="s">
        <v>436</v>
      </c>
      <c r="E137" s="205"/>
      <c r="F137" s="202" t="s">
        <v>260</v>
      </c>
      <c r="G137" s="581">
        <v>6.6346085390687162E-2</v>
      </c>
      <c r="H137" s="581">
        <v>6.7971297458501195E-2</v>
      </c>
      <c r="I137" s="581">
        <v>6.8996407765958334E-2</v>
      </c>
      <c r="J137" s="581">
        <v>6.9087466890419391E-2</v>
      </c>
      <c r="K137" s="581">
        <v>7.1191032084674241E-2</v>
      </c>
      <c r="L137" s="581">
        <v>7.1475769607004497E-2</v>
      </c>
      <c r="M137" s="581">
        <v>7.1718127133985884E-2</v>
      </c>
      <c r="N137" s="581">
        <v>7.4192881888859044E-2</v>
      </c>
      <c r="O137" s="581">
        <v>8.0988425692044744E-2</v>
      </c>
      <c r="P137" s="581">
        <v>7.8517212826658994E-2</v>
      </c>
      <c r="Q137" s="581">
        <v>7.778380168050085E-2</v>
      </c>
      <c r="R137" s="581">
        <v>7.5564663388387146E-2</v>
      </c>
      <c r="S137" s="581">
        <v>7.9480948459210263E-2</v>
      </c>
      <c r="T137" s="581">
        <v>8.0588166439409983E-2</v>
      </c>
      <c r="U137" s="581">
        <v>7.924354063670451E-2</v>
      </c>
      <c r="V137" s="581">
        <v>8.2803458965004351E-2</v>
      </c>
      <c r="W137" s="581">
        <v>8.1699374805254743E-2</v>
      </c>
      <c r="X137" s="581">
        <v>8.22587840986682E-2</v>
      </c>
      <c r="Y137" s="581">
        <v>8.5361448005065246E-2</v>
      </c>
      <c r="Z137" s="581">
        <v>8.476458227991393E-2</v>
      </c>
      <c r="AA137" s="581">
        <v>8.6860351060292468E-2</v>
      </c>
      <c r="AB137" s="581">
        <v>8.826123658268166E-2</v>
      </c>
      <c r="AC137" s="581">
        <v>8.8587902723438736E-2</v>
      </c>
      <c r="AD137" s="581">
        <v>9.0554725971467936E-2</v>
      </c>
      <c r="AE137" s="581">
        <v>9.2051012511504618E-2</v>
      </c>
      <c r="AF137" s="581">
        <v>9.3118043566136816E-2</v>
      </c>
      <c r="AG137" s="581">
        <v>9.3790982008077978E-2</v>
      </c>
      <c r="AH137" s="581">
        <v>9.5214942760714461E-2</v>
      </c>
      <c r="AI137" s="581">
        <v>9.7382705303110745E-2</v>
      </c>
      <c r="AJ137" s="581">
        <v>9.6405637448907483E-2</v>
      </c>
      <c r="AK137" s="581">
        <v>9.8108776444326598E-2</v>
      </c>
      <c r="AL137" s="581">
        <v>9.9913197889232364E-2</v>
      </c>
      <c r="AM137" s="581">
        <v>9.8769656228723524E-2</v>
      </c>
      <c r="AN137" s="581">
        <v>0.10158499937516871</v>
      </c>
      <c r="AO137" s="581">
        <v>0.103793614378382</v>
      </c>
      <c r="AP137" s="581">
        <v>0.10729029465970027</v>
      </c>
      <c r="AQ137" s="581">
        <v>0.11037397610179976</v>
      </c>
      <c r="AR137" s="581">
        <v>0.11291274286274249</v>
      </c>
      <c r="AS137" s="581">
        <v>0.11390058301791946</v>
      </c>
      <c r="AT137" s="581">
        <v>0.11789558914912335</v>
      </c>
      <c r="AU137" s="581">
        <v>0.1189077607741125</v>
      </c>
      <c r="AV137" s="581">
        <v>0.11862819182541764</v>
      </c>
      <c r="AW137" s="581">
        <v>0.1220260107060312</v>
      </c>
      <c r="AX137" s="581">
        <v>0.12060921111807332</v>
      </c>
      <c r="AY137" s="581">
        <v>0.12157997922838577</v>
      </c>
      <c r="AZ137" s="581">
        <v>0.11980229987536171</v>
      </c>
      <c r="BA137" s="581">
        <v>0.1177926557499622</v>
      </c>
      <c r="BB137" s="581">
        <v>0.12261797310091355</v>
      </c>
      <c r="BC137" s="581">
        <v>0.12529976556521288</v>
      </c>
      <c r="BD137" s="581">
        <v>0.12305731342934453</v>
      </c>
      <c r="BE137" s="581">
        <v>0.12485335144259915</v>
      </c>
      <c r="BF137" s="581">
        <v>0.11967522594330877</v>
      </c>
      <c r="BG137" s="581">
        <v>0.11197275042924691</v>
      </c>
      <c r="BH137" s="581">
        <v>0.10919458581297994</v>
      </c>
      <c r="BI137" s="581">
        <v>0.10640332789895793</v>
      </c>
      <c r="BJ137" s="581"/>
      <c r="BK137" s="581"/>
    </row>
    <row r="138" spans="1:63" s="199" customFormat="1" ht="15" x14ac:dyDescent="0.25">
      <c r="B138" s="204" t="s">
        <v>14</v>
      </c>
      <c r="C138" s="208" t="s">
        <v>440</v>
      </c>
      <c r="D138" s="205" t="s">
        <v>441</v>
      </c>
      <c r="E138" s="205"/>
      <c r="F138" s="202" t="s">
        <v>260</v>
      </c>
      <c r="G138" s="581">
        <v>0.1482594308445844</v>
      </c>
      <c r="H138" s="581">
        <v>0.15099259881816657</v>
      </c>
      <c r="I138" s="581">
        <v>0.15304438187405953</v>
      </c>
      <c r="J138" s="581">
        <v>0.15286890916450668</v>
      </c>
      <c r="K138" s="581">
        <v>0.15730166056681572</v>
      </c>
      <c r="L138" s="581">
        <v>0.1576968575484021</v>
      </c>
      <c r="M138" s="581">
        <v>0.15815170155552141</v>
      </c>
      <c r="N138" s="581">
        <v>0.16336646793352907</v>
      </c>
      <c r="O138" s="581">
        <v>0.17827865907109189</v>
      </c>
      <c r="P138" s="581">
        <v>0.17302849194685357</v>
      </c>
      <c r="Q138" s="581">
        <v>0.17116689155984641</v>
      </c>
      <c r="R138" s="581">
        <v>0.1656929616785657</v>
      </c>
      <c r="S138" s="581">
        <v>0.17315390583791948</v>
      </c>
      <c r="T138" s="581">
        <v>0.17725838810466724</v>
      </c>
      <c r="U138" s="581">
        <v>0.17365320678397045</v>
      </c>
      <c r="V138" s="581">
        <v>0.18185266580918918</v>
      </c>
      <c r="W138" s="581">
        <v>0.17958873414648197</v>
      </c>
      <c r="X138" s="581">
        <v>0.17984047044153656</v>
      </c>
      <c r="Y138" s="581">
        <v>0.18634348886737792</v>
      </c>
      <c r="Z138" s="581">
        <v>0.18516181569489618</v>
      </c>
      <c r="AA138" s="581">
        <v>0.18830624921420835</v>
      </c>
      <c r="AB138" s="581">
        <v>0.19138288262309164</v>
      </c>
      <c r="AC138" s="581">
        <v>0.19131181249915255</v>
      </c>
      <c r="AD138" s="581">
        <v>0.19483143944005868</v>
      </c>
      <c r="AE138" s="581">
        <v>0.19785504629016476</v>
      </c>
      <c r="AF138" s="581">
        <v>0.20009642254124466</v>
      </c>
      <c r="AG138" s="581">
        <v>0.20083521102227653</v>
      </c>
      <c r="AH138" s="581">
        <v>0.20295383329545463</v>
      </c>
      <c r="AI138" s="581">
        <v>0.2070891450567395</v>
      </c>
      <c r="AJ138" s="581">
        <v>0.20666289273203636</v>
      </c>
      <c r="AK138" s="581">
        <v>0.20979034549856443</v>
      </c>
      <c r="AL138" s="581">
        <v>0.21237021614229795</v>
      </c>
      <c r="AM138" s="581">
        <v>0.20936621422905291</v>
      </c>
      <c r="AN138" s="581">
        <v>0.21483330738796799</v>
      </c>
      <c r="AO138" s="581">
        <v>0.2188962263265582</v>
      </c>
      <c r="AP138" s="581">
        <v>0.2266131144168467</v>
      </c>
      <c r="AQ138" s="581">
        <v>0.23214731284896029</v>
      </c>
      <c r="AR138" s="581">
        <v>0.2366845031827913</v>
      </c>
      <c r="AS138" s="581">
        <v>0.23822570962256853</v>
      </c>
      <c r="AT138" s="581">
        <v>0.24722618954721315</v>
      </c>
      <c r="AU138" s="581">
        <v>0.24858959197386271</v>
      </c>
      <c r="AV138" s="581">
        <v>0.24629777773776854</v>
      </c>
      <c r="AW138" s="581">
        <v>0.2527393887781465</v>
      </c>
      <c r="AX138" s="581">
        <v>0.24987198023884158</v>
      </c>
      <c r="AY138" s="581">
        <v>0.25155692359735649</v>
      </c>
      <c r="AZ138" s="581">
        <v>0.247964031197903</v>
      </c>
      <c r="BA138" s="581">
        <v>0.24424417898943696</v>
      </c>
      <c r="BB138" s="581">
        <v>0.25389669107785218</v>
      </c>
      <c r="BC138" s="581">
        <v>0.26102139715141082</v>
      </c>
      <c r="BD138" s="581">
        <v>0.25563982748240488</v>
      </c>
      <c r="BE138" s="581">
        <v>0.25946006462178023</v>
      </c>
      <c r="BF138" s="581">
        <v>0.24893699732185595</v>
      </c>
      <c r="BG138" s="581">
        <v>0.23235136958676955</v>
      </c>
      <c r="BH138" s="581">
        <v>0.22578032421478036</v>
      </c>
      <c r="BI138" s="581">
        <v>0.21977132994627863</v>
      </c>
      <c r="BJ138" s="581"/>
      <c r="BK138" s="581"/>
    </row>
    <row r="139" spans="1:63" s="582" customFormat="1" ht="15.75" thickBot="1" x14ac:dyDescent="0.3">
      <c r="B139" s="583"/>
      <c r="C139" s="584" t="s">
        <v>451</v>
      </c>
      <c r="D139" s="585"/>
      <c r="E139" s="585"/>
      <c r="F139" s="586" t="s">
        <v>260</v>
      </c>
      <c r="G139" s="587">
        <v>7.8698241568677704E-2</v>
      </c>
      <c r="H139" s="587">
        <v>7.9368096872777627E-2</v>
      </c>
      <c r="I139" s="587">
        <v>7.8532122232472371E-2</v>
      </c>
      <c r="J139" s="587">
        <v>7.803262348544257E-2</v>
      </c>
      <c r="K139" s="587">
        <v>8.1295316842629944E-2</v>
      </c>
      <c r="L139" s="587">
        <v>8.1535267195827085E-2</v>
      </c>
      <c r="M139" s="587">
        <v>8.1494476218596401E-2</v>
      </c>
      <c r="N139" s="587">
        <v>8.3456759655796645E-2</v>
      </c>
      <c r="O139" s="587">
        <v>9.1769358350027558E-2</v>
      </c>
      <c r="P139" s="587">
        <v>8.8632014168255849E-2</v>
      </c>
      <c r="Q139" s="587">
        <v>8.6887421925014974E-2</v>
      </c>
      <c r="R139" s="587">
        <v>8.3674816082128775E-2</v>
      </c>
      <c r="S139" s="587">
        <v>8.5857107292420826E-2</v>
      </c>
      <c r="T139" s="587">
        <v>8.7491727425782775E-2</v>
      </c>
      <c r="U139" s="587">
        <v>8.4954545599841225E-2</v>
      </c>
      <c r="V139" s="587">
        <v>8.9578359244088246E-2</v>
      </c>
      <c r="W139" s="587">
        <v>9.1215491226832784E-2</v>
      </c>
      <c r="X139" s="587">
        <v>9.2508417373357216E-2</v>
      </c>
      <c r="Y139" s="587">
        <v>9.613806147146392E-2</v>
      </c>
      <c r="Z139" s="587">
        <v>9.5293255264047902E-2</v>
      </c>
      <c r="AA139" s="587">
        <v>9.7283675617790805E-2</v>
      </c>
      <c r="AB139" s="587">
        <v>9.9775872295672086E-2</v>
      </c>
      <c r="AC139" s="587">
        <v>0.10159603473422454</v>
      </c>
      <c r="AD139" s="587">
        <v>0.10490409419027165</v>
      </c>
      <c r="AE139" s="587">
        <v>0.10730024877024967</v>
      </c>
      <c r="AF139" s="587">
        <v>0.10918179519416567</v>
      </c>
      <c r="AG139" s="587">
        <v>0.11027154450622793</v>
      </c>
      <c r="AH139" s="587">
        <v>0.11158225757969922</v>
      </c>
      <c r="AI139" s="587">
        <v>0.11576200985918557</v>
      </c>
      <c r="AJ139" s="587">
        <v>0.11646268615057116</v>
      </c>
      <c r="AK139" s="587">
        <v>0.11982001281526244</v>
      </c>
      <c r="AL139" s="587">
        <v>0.12229755404521794</v>
      </c>
      <c r="AM139" s="587">
        <v>0.11984162879511542</v>
      </c>
      <c r="AN139" s="587">
        <v>0.1226980143721306</v>
      </c>
      <c r="AO139" s="587">
        <v>0.12404883419805528</v>
      </c>
      <c r="AP139" s="587">
        <v>0.1286871041748148</v>
      </c>
      <c r="AQ139" s="587">
        <v>0.13301300137720884</v>
      </c>
      <c r="AR139" s="587">
        <v>0.134908322763345</v>
      </c>
      <c r="AS139" s="587">
        <v>0.13550365691710986</v>
      </c>
      <c r="AT139" s="587">
        <v>0.14012537867598646</v>
      </c>
      <c r="AU139" s="587">
        <v>0.14154460223763962</v>
      </c>
      <c r="AV139" s="587">
        <v>0.13977754963710665</v>
      </c>
      <c r="AW139" s="587">
        <v>0.14333840121664149</v>
      </c>
      <c r="AX139" s="587">
        <v>0.13817756335970255</v>
      </c>
      <c r="AY139" s="587">
        <v>0.13768667288136457</v>
      </c>
      <c r="AZ139" s="587">
        <v>0.13598289959207946</v>
      </c>
      <c r="BA139" s="587">
        <v>0.13407312428429835</v>
      </c>
      <c r="BB139" s="587">
        <v>0.13753309559238636</v>
      </c>
      <c r="BC139" s="587">
        <v>0.1403589622028521</v>
      </c>
      <c r="BD139" s="587">
        <v>0.13526588019723687</v>
      </c>
      <c r="BE139" s="587">
        <v>0.1383277842390056</v>
      </c>
      <c r="BF139" s="587">
        <v>0.13565132771213559</v>
      </c>
      <c r="BG139" s="587">
        <v>0.12534223892243998</v>
      </c>
      <c r="BH139" s="587">
        <v>0.12254924093545735</v>
      </c>
      <c r="BI139" s="587">
        <v>0.1188314513857332</v>
      </c>
      <c r="BJ139" s="587"/>
      <c r="BK139" s="587"/>
    </row>
    <row r="142" spans="1:63" x14ac:dyDescent="0.2">
      <c r="B142" s="16" t="s">
        <v>773</v>
      </c>
      <c r="D142" s="15" t="s">
        <v>774</v>
      </c>
      <c r="E142" s="16"/>
      <c r="F142" s="564"/>
      <c r="G142" s="15">
        <v>1960</v>
      </c>
      <c r="H142" s="15">
        <v>1961</v>
      </c>
      <c r="I142" s="15">
        <v>1962</v>
      </c>
      <c r="J142" s="15">
        <v>1963</v>
      </c>
      <c r="K142" s="15">
        <v>1964</v>
      </c>
      <c r="L142" s="15">
        <v>1965</v>
      </c>
      <c r="M142" s="15">
        <v>1966</v>
      </c>
      <c r="N142" s="15">
        <v>1967</v>
      </c>
      <c r="O142" s="15">
        <v>1968</v>
      </c>
      <c r="P142" s="15">
        <v>1969</v>
      </c>
      <c r="Q142" s="15">
        <v>1970</v>
      </c>
      <c r="R142" s="15">
        <v>1971</v>
      </c>
      <c r="S142" s="15">
        <v>1972</v>
      </c>
      <c r="T142" s="15">
        <v>1973</v>
      </c>
      <c r="U142" s="15">
        <v>1974</v>
      </c>
      <c r="V142" s="15">
        <v>1975</v>
      </c>
      <c r="W142" s="15">
        <v>1976</v>
      </c>
      <c r="X142" s="15">
        <v>1977</v>
      </c>
      <c r="Y142" s="15">
        <v>1978</v>
      </c>
      <c r="Z142" s="15">
        <v>1979</v>
      </c>
      <c r="AA142" s="15">
        <v>1980</v>
      </c>
      <c r="AB142" s="15">
        <v>1981</v>
      </c>
      <c r="AC142" s="15">
        <v>1982</v>
      </c>
      <c r="AD142" s="15">
        <v>1983</v>
      </c>
      <c r="AE142" s="15">
        <v>1984</v>
      </c>
      <c r="AF142" s="15">
        <v>1985</v>
      </c>
      <c r="AG142" s="15">
        <v>1986</v>
      </c>
      <c r="AH142" s="15">
        <v>1987</v>
      </c>
      <c r="AI142" s="15">
        <v>1988</v>
      </c>
      <c r="AJ142" s="15">
        <v>1989</v>
      </c>
      <c r="AK142" s="15">
        <v>1990</v>
      </c>
      <c r="AL142" s="15">
        <v>1991</v>
      </c>
      <c r="AM142" s="15">
        <v>1992</v>
      </c>
      <c r="AN142" s="15">
        <v>1993</v>
      </c>
      <c r="AO142" s="15">
        <v>1994</v>
      </c>
      <c r="AP142" s="15">
        <v>1995</v>
      </c>
      <c r="AQ142" s="15">
        <v>1996</v>
      </c>
      <c r="AR142" s="15">
        <v>1997</v>
      </c>
      <c r="AS142" s="15">
        <v>1998</v>
      </c>
      <c r="AT142" s="15">
        <v>1999</v>
      </c>
      <c r="AU142" s="15">
        <v>2000</v>
      </c>
      <c r="AV142" s="15">
        <v>2001</v>
      </c>
      <c r="AW142" s="15">
        <v>2002</v>
      </c>
      <c r="AX142" s="15">
        <v>2003</v>
      </c>
      <c r="AY142" s="15">
        <v>2004</v>
      </c>
      <c r="AZ142" s="15">
        <v>2005</v>
      </c>
      <c r="BA142" s="15">
        <v>2006</v>
      </c>
      <c r="BB142" s="15">
        <v>2007</v>
      </c>
      <c r="BC142" s="15">
        <v>2008</v>
      </c>
      <c r="BD142" s="15">
        <v>2009</v>
      </c>
      <c r="BE142" s="15">
        <v>2010</v>
      </c>
      <c r="BF142" s="15">
        <v>2011</v>
      </c>
      <c r="BG142" s="15">
        <v>2012</v>
      </c>
      <c r="BH142" s="15">
        <v>2013</v>
      </c>
      <c r="BI142" s="15">
        <v>2014</v>
      </c>
      <c r="BJ142" s="15"/>
      <c r="BK142" s="15"/>
    </row>
    <row r="143" spans="1:63" ht="15.75" x14ac:dyDescent="0.25">
      <c r="A143" s="10" t="s">
        <v>775</v>
      </c>
      <c r="B143" s="73">
        <f>(BE149+BE150)/B151</f>
        <v>2.373743920497812E-2</v>
      </c>
      <c r="D143" s="16" t="s">
        <v>459</v>
      </c>
      <c r="F143" s="16" t="s">
        <v>355</v>
      </c>
      <c r="G143" s="127">
        <v>97633.873260000008</v>
      </c>
      <c r="H143" s="127">
        <v>102127.11955249861</v>
      </c>
      <c r="I143" s="127">
        <v>108060.95484760682</v>
      </c>
      <c r="J143" s="127">
        <v>115062.83624943902</v>
      </c>
      <c r="K143" s="127">
        <v>124029.61510451038</v>
      </c>
      <c r="L143" s="127">
        <v>132282.99907440302</v>
      </c>
      <c r="M143" s="127">
        <v>136022.72516604722</v>
      </c>
      <c r="N143" s="127">
        <v>138914.64512679601</v>
      </c>
      <c r="O143" s="127">
        <v>151684.7790125664</v>
      </c>
      <c r="P143" s="127">
        <v>161476.21560838682</v>
      </c>
      <c r="Q143" s="127">
        <v>167155.13680047003</v>
      </c>
      <c r="R143" s="127">
        <v>170538.02403198121</v>
      </c>
      <c r="S143" s="127">
        <v>172466.7993699912</v>
      </c>
      <c r="T143" s="127">
        <v>187775.88050401921</v>
      </c>
      <c r="U143" s="127">
        <v>179056.593849294</v>
      </c>
      <c r="V143" s="127">
        <v>178739.58059485198</v>
      </c>
      <c r="W143" s="127">
        <v>190088.87826450245</v>
      </c>
      <c r="X143" s="127">
        <v>194759.99916401703</v>
      </c>
      <c r="Y143" s="127">
        <v>199054.39166555426</v>
      </c>
      <c r="Z143" s="127">
        <v>207693.38771545529</v>
      </c>
      <c r="AA143" s="127">
        <v>196361.0965573563</v>
      </c>
      <c r="AB143" s="127">
        <v>191373.22477759529</v>
      </c>
      <c r="AC143" s="127">
        <v>187694.64125614462</v>
      </c>
      <c r="AD143" s="127">
        <v>190713.13760538027</v>
      </c>
      <c r="AE143" s="127">
        <v>194215.95630904348</v>
      </c>
      <c r="AF143" s="127">
        <v>204191.09916115526</v>
      </c>
      <c r="AG143" s="127">
        <v>210548.67040244906</v>
      </c>
      <c r="AH143" s="127">
        <v>218659.4400487089</v>
      </c>
      <c r="AI143" s="127">
        <v>229870.28390790275</v>
      </c>
      <c r="AJ143" s="127">
        <v>237079.99049828071</v>
      </c>
      <c r="AK143" s="127">
        <v>242528.24403905429</v>
      </c>
      <c r="AL143" s="127">
        <v>245536.52149177773</v>
      </c>
      <c r="AM143" s="127">
        <v>244153.99093478432</v>
      </c>
      <c r="AN143" s="127">
        <v>248291.2433178183</v>
      </c>
      <c r="AO143" s="127">
        <v>240706.24484985028</v>
      </c>
      <c r="AP143" s="127">
        <v>255299.25255571835</v>
      </c>
      <c r="AQ143" s="127">
        <v>267423.33095056837</v>
      </c>
      <c r="AR143" s="127">
        <v>273205.24831443996</v>
      </c>
      <c r="AS143" s="127">
        <v>275199.00386445754</v>
      </c>
      <c r="AT143" s="127">
        <v>282203.90310963639</v>
      </c>
      <c r="AU143" s="127">
        <v>291082.61260368035</v>
      </c>
      <c r="AV143" s="127">
        <v>290575.96253052162</v>
      </c>
      <c r="AW143" s="127">
        <v>294481.95974953601</v>
      </c>
      <c r="AX143" s="127">
        <v>289602.16748616821</v>
      </c>
      <c r="AY143" s="127">
        <v>302046.7707010603</v>
      </c>
      <c r="AZ143" s="127">
        <v>313677.55461669707</v>
      </c>
      <c r="BA143" s="127">
        <v>313552.18398119259</v>
      </c>
      <c r="BB143" s="127">
        <v>312644.45078519406</v>
      </c>
      <c r="BC143" s="127">
        <v>313485.11331420013</v>
      </c>
      <c r="BD143" s="127">
        <v>290254.72036883672</v>
      </c>
      <c r="BE143" s="127">
        <v>299752.82430077856</v>
      </c>
      <c r="BF143" s="127">
        <v>294254.51261095767</v>
      </c>
      <c r="BG143" s="127">
        <v>290335.65366526047</v>
      </c>
      <c r="BH143" s="127">
        <v>292171.91213132621</v>
      </c>
      <c r="BI143" s="127">
        <v>279349.54779403989</v>
      </c>
      <c r="BJ143" s="127"/>
      <c r="BK143" s="127">
        <f>BE143/41.868</f>
        <v>7159.4732086743707</v>
      </c>
    </row>
    <row r="144" spans="1:63" ht="15.75" x14ac:dyDescent="0.25">
      <c r="A144" s="10" t="s">
        <v>776</v>
      </c>
      <c r="B144" s="73">
        <f>(BE145+BE146)/B151</f>
        <v>0.12292019247799491</v>
      </c>
      <c r="D144" s="16" t="s">
        <v>464</v>
      </c>
      <c r="F144" s="16" t="s">
        <v>355</v>
      </c>
      <c r="G144" s="127">
        <v>5025.6155809248921</v>
      </c>
      <c r="H144" s="127">
        <v>6402.8110189401905</v>
      </c>
      <c r="I144" s="127">
        <v>7981.1427145431371</v>
      </c>
      <c r="J144" s="127">
        <v>9526.8858693488364</v>
      </c>
      <c r="K144" s="127">
        <v>10758.695688866466</v>
      </c>
      <c r="L144" s="127">
        <v>12810.02760241342</v>
      </c>
      <c r="M144" s="127">
        <v>14444.061674876213</v>
      </c>
      <c r="N144" s="127">
        <v>16027.31582526129</v>
      </c>
      <c r="O144" s="127">
        <v>17779.760095696492</v>
      </c>
      <c r="P144" s="127">
        <v>19742.239869035126</v>
      </c>
      <c r="Q144" s="127">
        <v>21803.615408522139</v>
      </c>
      <c r="R144" s="127">
        <v>22984.769951725411</v>
      </c>
      <c r="S144" s="127">
        <v>24282.714289714775</v>
      </c>
      <c r="T144" s="127">
        <v>25626.102734716937</v>
      </c>
      <c r="U144" s="127">
        <v>27353.927399985998</v>
      </c>
      <c r="V144" s="127">
        <v>28467.282208053144</v>
      </c>
      <c r="W144" s="127">
        <v>29695.96305677521</v>
      </c>
      <c r="X144" s="127">
        <v>30857.981143006255</v>
      </c>
      <c r="Y144" s="127">
        <v>31974.337568142299</v>
      </c>
      <c r="Z144" s="127">
        <v>33190.199253261293</v>
      </c>
      <c r="AA144" s="127">
        <v>34620.759948095874</v>
      </c>
      <c r="AB144" s="127">
        <v>37928.941518562096</v>
      </c>
      <c r="AC144" s="127">
        <v>41201.182782954318</v>
      </c>
      <c r="AD144" s="127">
        <v>44491.528537421662</v>
      </c>
      <c r="AE144" s="127">
        <v>48095.114840953189</v>
      </c>
      <c r="AF144" s="127">
        <v>51589.359659335576</v>
      </c>
      <c r="AG144" s="127">
        <v>55070.567634516803</v>
      </c>
      <c r="AH144" s="127">
        <v>58620.48331913766</v>
      </c>
      <c r="AI144" s="127">
        <v>60911.302547287749</v>
      </c>
      <c r="AJ144" s="127">
        <v>63700.03951399045</v>
      </c>
      <c r="AK144" s="127">
        <v>68232.756694203432</v>
      </c>
      <c r="AL144" s="127">
        <v>72392.175246581362</v>
      </c>
      <c r="AM144" s="127">
        <v>73257.836228472588</v>
      </c>
      <c r="AN144" s="127">
        <v>73930.561925815535</v>
      </c>
      <c r="AO144" s="127">
        <v>74831.872166831483</v>
      </c>
      <c r="AP144" s="127">
        <v>75284.015861502616</v>
      </c>
      <c r="AQ144" s="127">
        <v>79624.402354824721</v>
      </c>
      <c r="AR144" s="127">
        <v>75901.60399494358</v>
      </c>
      <c r="AS144" s="127">
        <v>80427.127248871053</v>
      </c>
      <c r="AT144" s="127">
        <v>81016.122118888205</v>
      </c>
      <c r="AU144" s="127">
        <v>82614.834960799199</v>
      </c>
      <c r="AV144" s="127">
        <v>85527.259474009217</v>
      </c>
      <c r="AW144" s="127">
        <v>84617.24668519765</v>
      </c>
      <c r="AX144" s="127">
        <v>90941.53902173636</v>
      </c>
      <c r="AY144" s="127">
        <v>90846.898184332196</v>
      </c>
      <c r="AZ144" s="127">
        <v>93034.763165687793</v>
      </c>
      <c r="BA144" s="127">
        <v>91242.400375242622</v>
      </c>
      <c r="BB144" s="127">
        <v>90689.530108077888</v>
      </c>
      <c r="BC144" s="127">
        <v>86220.734928274556</v>
      </c>
      <c r="BD144" s="127">
        <v>85507.375685176201</v>
      </c>
      <c r="BE144" s="127">
        <v>85904.919028744858</v>
      </c>
      <c r="BF144" s="127">
        <v>86875.109923292912</v>
      </c>
      <c r="BG144" s="127">
        <v>87067.530700015239</v>
      </c>
      <c r="BH144" s="127">
        <v>87260.256227045582</v>
      </c>
      <c r="BI144" s="127">
        <v>83511.214986202089</v>
      </c>
      <c r="BJ144" s="127"/>
      <c r="BK144" s="127">
        <f t="shared" ref="BK144:BK151" si="20">BE144/41.868</f>
        <v>2051.8037410133002</v>
      </c>
    </row>
    <row r="145" spans="1:63" ht="15.75" x14ac:dyDescent="0.25">
      <c r="A145" s="10" t="s">
        <v>777</v>
      </c>
      <c r="B145" s="73"/>
      <c r="D145" s="16" t="s">
        <v>467</v>
      </c>
      <c r="F145" s="16" t="s">
        <v>355</v>
      </c>
      <c r="G145" s="127">
        <v>9548.6580565056593</v>
      </c>
      <c r="H145" s="127">
        <v>10721.266091999654</v>
      </c>
      <c r="I145" s="127">
        <v>11480.995297581465</v>
      </c>
      <c r="J145" s="127">
        <v>12529.60417685064</v>
      </c>
      <c r="K145" s="127">
        <v>13743.526621485118</v>
      </c>
      <c r="L145" s="127">
        <v>14850.136914873123</v>
      </c>
      <c r="M145" s="127">
        <v>15317.779930631374</v>
      </c>
      <c r="N145" s="127">
        <v>15869.444867284277</v>
      </c>
      <c r="O145" s="127">
        <v>17342.967975041473</v>
      </c>
      <c r="P145" s="127">
        <v>18190.938857516889</v>
      </c>
      <c r="Q145" s="127">
        <v>19107.343528625119</v>
      </c>
      <c r="R145" s="127">
        <v>20191.149473385867</v>
      </c>
      <c r="S145" s="127">
        <v>21788.624207241297</v>
      </c>
      <c r="T145" s="127">
        <v>21272.896484413712</v>
      </c>
      <c r="U145" s="127">
        <v>21027.541094447904</v>
      </c>
      <c r="V145" s="127">
        <v>20430.153729187841</v>
      </c>
      <c r="W145" s="127">
        <v>21447.933489206185</v>
      </c>
      <c r="X145" s="127">
        <v>23216.288426146904</v>
      </c>
      <c r="Y145" s="127">
        <v>24023.263078333792</v>
      </c>
      <c r="Z145" s="127">
        <v>24788.633921230325</v>
      </c>
      <c r="AA145" s="127">
        <v>25299.481152115444</v>
      </c>
      <c r="AB145" s="127">
        <v>24528.729887997331</v>
      </c>
      <c r="AC145" s="127">
        <v>24954.539967786703</v>
      </c>
      <c r="AD145" s="127">
        <v>26261.648203112491</v>
      </c>
      <c r="AE145" s="127">
        <v>26920.968856227613</v>
      </c>
      <c r="AF145" s="127">
        <v>28237.112730413784</v>
      </c>
      <c r="AG145" s="127">
        <v>30061.56120643589</v>
      </c>
      <c r="AH145" s="127">
        <v>32499.727879344649</v>
      </c>
      <c r="AI145" s="127">
        <v>34856.697870989541</v>
      </c>
      <c r="AJ145" s="127">
        <v>33275.395452903787</v>
      </c>
      <c r="AK145" s="127">
        <v>34807.868862030307</v>
      </c>
      <c r="AL145" s="127">
        <v>37147.870327487421</v>
      </c>
      <c r="AM145" s="127">
        <v>37770.188215256516</v>
      </c>
      <c r="AN145" s="127">
        <v>39095.949993627401</v>
      </c>
      <c r="AO145" s="127">
        <v>38713.369721011899</v>
      </c>
      <c r="AP145" s="127">
        <v>40477.21651840314</v>
      </c>
      <c r="AQ145" s="127">
        <v>43905.725588195586</v>
      </c>
      <c r="AR145" s="127">
        <v>46069.053325024492</v>
      </c>
      <c r="AS145" s="127">
        <v>47076.438981487685</v>
      </c>
      <c r="AT145" s="127">
        <v>47084.910870377811</v>
      </c>
      <c r="AU145" s="127">
        <v>49674.994993037391</v>
      </c>
      <c r="AV145" s="127">
        <v>52419.247913840591</v>
      </c>
      <c r="AW145" s="127">
        <v>54026.00652526255</v>
      </c>
      <c r="AX145" s="127">
        <v>52912.432771597552</v>
      </c>
      <c r="AY145" s="127">
        <v>55663.116797542389</v>
      </c>
      <c r="AZ145" s="127">
        <v>57585.040761601085</v>
      </c>
      <c r="BA145" s="127">
        <v>56598.707909926794</v>
      </c>
      <c r="BB145" s="127">
        <v>56903.901953086039</v>
      </c>
      <c r="BC145" s="127">
        <v>54186.511040702266</v>
      </c>
      <c r="BD145" s="127">
        <v>51191.848491248325</v>
      </c>
      <c r="BE145" s="127">
        <v>52551.720701602331</v>
      </c>
      <c r="BF145" s="127">
        <v>51117.373385180916</v>
      </c>
      <c r="BG145" s="127">
        <v>51394.132075216323</v>
      </c>
      <c r="BH145" s="127">
        <v>53168.970005623953</v>
      </c>
      <c r="BI145" s="127">
        <v>51202.3635435451</v>
      </c>
      <c r="BJ145" s="127"/>
      <c r="BK145" s="127">
        <f t="shared" si="20"/>
        <v>1255.1762850291948</v>
      </c>
    </row>
    <row r="146" spans="1:63" ht="15.75" x14ac:dyDescent="0.25">
      <c r="A146" s="10" t="s">
        <v>778</v>
      </c>
      <c r="B146" s="73">
        <f>BE145/B151</f>
        <v>0.10976166566894839</v>
      </c>
      <c r="D146" s="16" t="s">
        <v>470</v>
      </c>
      <c r="E146" s="16"/>
      <c r="F146" s="16" t="s">
        <v>355</v>
      </c>
      <c r="G146" s="127">
        <v>1167.1488355605927</v>
      </c>
      <c r="H146" s="127">
        <v>1289.6966464231714</v>
      </c>
      <c r="I146" s="127">
        <v>1932.3196552698387</v>
      </c>
      <c r="J146" s="127">
        <v>3407.5115517404515</v>
      </c>
      <c r="K146" s="127">
        <v>2260.9162673384481</v>
      </c>
      <c r="L146" s="127">
        <v>2578.3875267673729</v>
      </c>
      <c r="M146" s="127">
        <v>2369.3487653774528</v>
      </c>
      <c r="N146" s="127">
        <v>2253.4017906758941</v>
      </c>
      <c r="O146" s="127">
        <v>3039.2011887944855</v>
      </c>
      <c r="P146" s="127">
        <v>3487.5825130077465</v>
      </c>
      <c r="Q146" s="127">
        <v>3755.1289527994581</v>
      </c>
      <c r="R146" s="127">
        <v>3806.4156760069136</v>
      </c>
      <c r="S146" s="127">
        <v>3870.0279221020742</v>
      </c>
      <c r="T146" s="127">
        <v>4073.2772955357664</v>
      </c>
      <c r="U146" s="127">
        <v>4251.4217116542386</v>
      </c>
      <c r="V146" s="127">
        <v>3178.3322292170724</v>
      </c>
      <c r="W146" s="127">
        <v>3091.8795414857295</v>
      </c>
      <c r="X146" s="127">
        <v>4316.7430628979992</v>
      </c>
      <c r="Y146" s="127">
        <v>3897.5581418721622</v>
      </c>
      <c r="Z146" s="127">
        <v>4927.7279722295143</v>
      </c>
      <c r="AA146" s="127">
        <v>3463.916432111077</v>
      </c>
      <c r="AB146" s="127">
        <v>3043.1187336500143</v>
      </c>
      <c r="AC146" s="127">
        <v>3657.4550645755326</v>
      </c>
      <c r="AD146" s="127">
        <v>3120.9726250747408</v>
      </c>
      <c r="AE146" s="127">
        <v>2952.0963454706894</v>
      </c>
      <c r="AF146" s="127">
        <v>3574.4421580623948</v>
      </c>
      <c r="AG146" s="127">
        <v>3980.8284486240937</v>
      </c>
      <c r="AH146" s="127">
        <v>3652.639601510693</v>
      </c>
      <c r="AI146" s="127">
        <v>3252.7751108178559</v>
      </c>
      <c r="AJ146" s="127">
        <v>2859.3950865857573</v>
      </c>
      <c r="AK146" s="127">
        <v>3216.3575124629856</v>
      </c>
      <c r="AL146" s="127">
        <v>4443.3954934391986</v>
      </c>
      <c r="AM146" s="127">
        <v>3961.9993727906622</v>
      </c>
      <c r="AN146" s="127">
        <v>4084.7853529563058</v>
      </c>
      <c r="AO146" s="127">
        <v>4380.4980019612449</v>
      </c>
      <c r="AP146" s="127">
        <v>3790.4737323095928</v>
      </c>
      <c r="AQ146" s="127">
        <v>5404.0372436941961</v>
      </c>
      <c r="AR146" s="127">
        <v>4895.3760710655415</v>
      </c>
      <c r="AS146" s="127">
        <v>4757.7683862248077</v>
      </c>
      <c r="AT146" s="127">
        <v>4952.5325299260039</v>
      </c>
      <c r="AU146" s="127">
        <v>5128.2083001335695</v>
      </c>
      <c r="AV146" s="127">
        <v>5784.5299391383787</v>
      </c>
      <c r="AW146" s="127">
        <v>5624.4651681805808</v>
      </c>
      <c r="AX146" s="127">
        <v>6025.5294670119883</v>
      </c>
      <c r="AY146" s="127">
        <v>5950.8982827113969</v>
      </c>
      <c r="AZ146" s="127">
        <v>6147.7006122875164</v>
      </c>
      <c r="BA146" s="127">
        <v>6206.5622798963541</v>
      </c>
      <c r="BB146" s="127">
        <v>4783.7126397463562</v>
      </c>
      <c r="BC146" s="127">
        <v>5089.2390960895855</v>
      </c>
      <c r="BD146" s="127">
        <v>5921.4884999821797</v>
      </c>
      <c r="BE146" s="127">
        <v>6300.0431115832216</v>
      </c>
      <c r="BF146" s="127">
        <v>5662.4812394612181</v>
      </c>
      <c r="BG146" s="127">
        <v>5190.303572255898</v>
      </c>
      <c r="BH146" s="127">
        <v>5803.6980468981847</v>
      </c>
      <c r="BI146" s="127">
        <v>4620.3784321031435</v>
      </c>
      <c r="BJ146" s="127"/>
      <c r="BK146" s="127">
        <f t="shared" si="20"/>
        <v>150.4739445777974</v>
      </c>
    </row>
    <row r="147" spans="1:63" ht="15.75" x14ac:dyDescent="0.25">
      <c r="A147" s="10" t="s">
        <v>779</v>
      </c>
      <c r="B147" s="73"/>
      <c r="D147" s="16" t="s">
        <v>472</v>
      </c>
      <c r="E147" s="16" t="s">
        <v>780</v>
      </c>
      <c r="F147" s="16" t="s">
        <v>355</v>
      </c>
      <c r="G147" s="127">
        <v>4635.5797828660079</v>
      </c>
      <c r="H147" s="127">
        <v>4547.5766604366127</v>
      </c>
      <c r="I147" s="127">
        <v>4760.7573696597938</v>
      </c>
      <c r="J147" s="127">
        <v>4749.6453952986731</v>
      </c>
      <c r="K147" s="127">
        <v>4525.9127705939209</v>
      </c>
      <c r="L147" s="127">
        <v>4673.4053841795248</v>
      </c>
      <c r="M147" s="127">
        <v>5015.4639810992176</v>
      </c>
      <c r="N147" s="127">
        <v>4875.9084528505655</v>
      </c>
      <c r="O147" s="127">
        <v>4580.1892057322402</v>
      </c>
      <c r="P147" s="127">
        <v>4958.1249330819728</v>
      </c>
      <c r="Q147" s="127">
        <v>5123.0365162027601</v>
      </c>
      <c r="R147" s="127">
        <v>5384.364985746658</v>
      </c>
      <c r="S147" s="127">
        <v>4976.8331101730437</v>
      </c>
      <c r="T147" s="127">
        <v>4828.8683892775543</v>
      </c>
      <c r="U147" s="127">
        <v>5095.2406038072531</v>
      </c>
      <c r="V147" s="127">
        <v>5211.3465294990792</v>
      </c>
      <c r="W147" s="127">
        <v>5312.8571011527984</v>
      </c>
      <c r="X147" s="127">
        <v>5456.873502937985</v>
      </c>
      <c r="Y147" s="127">
        <v>5321.9537487734406</v>
      </c>
      <c r="Z147" s="127">
        <v>5399.6536651019524</v>
      </c>
      <c r="AA147" s="127">
        <v>5495.7811619274753</v>
      </c>
      <c r="AB147" s="127">
        <v>5359.9582261967771</v>
      </c>
      <c r="AC147" s="127">
        <v>4762.3689714389648</v>
      </c>
      <c r="AD147" s="127">
        <v>5406.6604882732645</v>
      </c>
      <c r="AE147" s="127">
        <v>5323.3372858120838</v>
      </c>
      <c r="AF147" s="127">
        <v>5440.0586687845234</v>
      </c>
      <c r="AG147" s="127">
        <v>5504.9711634784207</v>
      </c>
      <c r="AH147" s="127">
        <v>5366.3714945758375</v>
      </c>
      <c r="AI147" s="127">
        <v>5441.7733708596525</v>
      </c>
      <c r="AJ147" s="127">
        <v>5390.7196350209242</v>
      </c>
      <c r="AK147" s="127">
        <v>5582.9592737706607</v>
      </c>
      <c r="AL147" s="127">
        <v>5634.4354618964508</v>
      </c>
      <c r="AM147" s="127">
        <v>5637.1547211172956</v>
      </c>
      <c r="AN147" s="127">
        <v>5524.9188728543832</v>
      </c>
      <c r="AO147" s="127">
        <v>5452.696511598725</v>
      </c>
      <c r="AP147" s="127">
        <v>5494.7166833473357</v>
      </c>
      <c r="AQ147" s="127">
        <v>5470.9795439226</v>
      </c>
      <c r="AR147" s="127">
        <v>5442.5797048662807</v>
      </c>
      <c r="AS147" s="127">
        <v>5348.1098056541741</v>
      </c>
      <c r="AT147" s="127">
        <v>5327.1448802411378</v>
      </c>
      <c r="AU147" s="127">
        <v>5410.8929398819391</v>
      </c>
      <c r="AV147" s="127">
        <v>5388.1058608076801</v>
      </c>
      <c r="AW147" s="127">
        <v>5478.0721375601843</v>
      </c>
      <c r="AX147" s="127">
        <v>5535.0709849172772</v>
      </c>
      <c r="AY147" s="127">
        <v>5656.1988078526583</v>
      </c>
      <c r="AZ147" s="127">
        <v>5779.8333238268433</v>
      </c>
      <c r="BA147" s="127">
        <v>6019.3351076285544</v>
      </c>
      <c r="BB147" s="127">
        <v>5764.7188533962562</v>
      </c>
      <c r="BC147" s="127">
        <v>5764.3749678296945</v>
      </c>
      <c r="BD147" s="127">
        <v>5812.0194137981762</v>
      </c>
      <c r="BE147" s="127">
        <v>5738.5908321424067</v>
      </c>
      <c r="BF147" s="127">
        <v>5810.245827979903</v>
      </c>
      <c r="BG147" s="127">
        <v>5974.5405840694602</v>
      </c>
      <c r="BH147" s="127">
        <v>5907.3428375972317</v>
      </c>
      <c r="BI147" s="127">
        <v>5530.6570979802682</v>
      </c>
      <c r="BJ147" s="127"/>
      <c r="BK147" s="127">
        <f t="shared" si="20"/>
        <v>137.0638872681381</v>
      </c>
    </row>
    <row r="148" spans="1:63" ht="15.75" x14ac:dyDescent="0.25">
      <c r="A148" s="10" t="s">
        <v>781</v>
      </c>
      <c r="B148" s="73"/>
      <c r="D148" s="16" t="s">
        <v>477</v>
      </c>
      <c r="F148" s="16" t="s">
        <v>355</v>
      </c>
      <c r="G148" s="127">
        <v>4359.8673803372722</v>
      </c>
      <c r="H148" s="127">
        <v>4848.1814596100712</v>
      </c>
      <c r="I148" s="127">
        <v>5459.1638038846131</v>
      </c>
      <c r="J148" s="127">
        <v>6121.5881449072485</v>
      </c>
      <c r="K148" s="127">
        <v>6530.1989194214575</v>
      </c>
      <c r="L148" s="127">
        <v>6981.0860896715458</v>
      </c>
      <c r="M148" s="127">
        <v>7201.7071195564677</v>
      </c>
      <c r="N148" s="127">
        <v>7574.783725632391</v>
      </c>
      <c r="O148" s="127">
        <v>8060.9185170497485</v>
      </c>
      <c r="P148" s="127">
        <v>8547.1562468475349</v>
      </c>
      <c r="Q148" s="127">
        <v>8420.7984981095924</v>
      </c>
      <c r="R148" s="127">
        <v>8644.6308251797836</v>
      </c>
      <c r="S148" s="127">
        <v>8953.4299847662551</v>
      </c>
      <c r="T148" s="127">
        <v>9336.5244560611336</v>
      </c>
      <c r="U148" s="127">
        <v>9164.7745118572766</v>
      </c>
      <c r="V148" s="127">
        <v>9548.9807607946186</v>
      </c>
      <c r="W148" s="127">
        <v>9666.529032334478</v>
      </c>
      <c r="X148" s="127">
        <v>9864.4604928672179</v>
      </c>
      <c r="Y148" s="127">
        <v>10020.675802067406</v>
      </c>
      <c r="Z148" s="127">
        <v>10155.604492834034</v>
      </c>
      <c r="AA148" s="127">
        <v>10030.382620661783</v>
      </c>
      <c r="AB148" s="127">
        <v>9928.0024036759241</v>
      </c>
      <c r="AC148" s="127">
        <v>9911.8208139625422</v>
      </c>
      <c r="AD148" s="127">
        <v>10011.890520149123</v>
      </c>
      <c r="AE148" s="127">
        <v>10109.912585450027</v>
      </c>
      <c r="AF148" s="127">
        <v>10691.388542373601</v>
      </c>
      <c r="AG148" s="127">
        <v>11072.173887041799</v>
      </c>
      <c r="AH148" s="127">
        <v>11424.449264713132</v>
      </c>
      <c r="AI148" s="127">
        <v>11548.455813734279</v>
      </c>
      <c r="AJ148" s="127">
        <v>11717.765170840274</v>
      </c>
      <c r="AK148" s="127">
        <v>11767.041658919619</v>
      </c>
      <c r="AL148" s="127">
        <v>11796.984530405074</v>
      </c>
      <c r="AM148" s="127">
        <v>12167.524329766875</v>
      </c>
      <c r="AN148" s="127">
        <v>12348.8354732182</v>
      </c>
      <c r="AO148" s="127">
        <v>12516.730155909547</v>
      </c>
      <c r="AP148" s="127">
        <v>12847.484724918655</v>
      </c>
      <c r="AQ148" s="127">
        <v>13038.48290540637</v>
      </c>
      <c r="AR148" s="127">
        <v>13578.984007491916</v>
      </c>
      <c r="AS148" s="127">
        <v>13487.87093472659</v>
      </c>
      <c r="AT148" s="127">
        <v>13829.36676905672</v>
      </c>
      <c r="AU148" s="127">
        <v>14034.224836021212</v>
      </c>
      <c r="AV148" s="127">
        <v>14267.328091705091</v>
      </c>
      <c r="AW148" s="127">
        <v>14375.478177371207</v>
      </c>
      <c r="AX148" s="127">
        <v>15523.468061321159</v>
      </c>
      <c r="AY148" s="127">
        <v>16323.841520913409</v>
      </c>
      <c r="AZ148" s="127">
        <v>16522.796544577061</v>
      </c>
      <c r="BA148" s="127">
        <v>16787.373582006658</v>
      </c>
      <c r="BB148" s="127">
        <v>16978.549669294138</v>
      </c>
      <c r="BC148" s="127">
        <v>16552.298059117584</v>
      </c>
      <c r="BD148" s="127">
        <v>16731.664933576965</v>
      </c>
      <c r="BE148" s="127">
        <v>17167.16138418228</v>
      </c>
      <c r="BF148" s="127">
        <v>18085.67787552944</v>
      </c>
      <c r="BG148" s="127">
        <v>18821.163247995511</v>
      </c>
      <c r="BH148" s="127">
        <v>18531.042823278647</v>
      </c>
      <c r="BI148" s="127">
        <v>18263.235683233561</v>
      </c>
      <c r="BJ148" s="127"/>
      <c r="BK148" s="127">
        <f t="shared" si="20"/>
        <v>410.03060533539406</v>
      </c>
    </row>
    <row r="149" spans="1:63" ht="15.75" x14ac:dyDescent="0.25">
      <c r="A149" s="10" t="s">
        <v>782</v>
      </c>
      <c r="B149" s="73"/>
      <c r="D149" s="16" t="s">
        <v>480</v>
      </c>
      <c r="F149" s="16" t="s">
        <v>355</v>
      </c>
      <c r="G149" s="127">
        <v>1060.6948234260619</v>
      </c>
      <c r="H149" s="127">
        <v>1131.383087262079</v>
      </c>
      <c r="I149" s="127">
        <v>1256.3342407027819</v>
      </c>
      <c r="J149" s="127">
        <v>1371.7391223426062</v>
      </c>
      <c r="K149" s="127">
        <v>1480.7553027232798</v>
      </c>
      <c r="L149" s="127">
        <v>1613.0367276720351</v>
      </c>
      <c r="M149" s="127">
        <v>1723.9464695754027</v>
      </c>
      <c r="N149" s="127">
        <v>1810.0682712737923</v>
      </c>
      <c r="O149" s="127">
        <v>1961.0002657686678</v>
      </c>
      <c r="P149" s="127">
        <v>2126.1925133235673</v>
      </c>
      <c r="Q149" s="127">
        <v>2241.4275935578275</v>
      </c>
      <c r="R149" s="127">
        <v>2343.5058233674968</v>
      </c>
      <c r="S149" s="127">
        <v>2433.2431077013239</v>
      </c>
      <c r="T149" s="127">
        <v>2688.1413765153866</v>
      </c>
      <c r="U149" s="127">
        <v>2559.834040058583</v>
      </c>
      <c r="V149" s="127">
        <v>2700.8691259151055</v>
      </c>
      <c r="W149" s="127">
        <v>2875.2698814641617</v>
      </c>
      <c r="X149" s="127">
        <v>3030.3000972474779</v>
      </c>
      <c r="Y149" s="127">
        <v>3193.6003157833575</v>
      </c>
      <c r="Z149" s="127">
        <v>3407.5292447438355</v>
      </c>
      <c r="AA149" s="127">
        <v>3376.1239537335932</v>
      </c>
      <c r="AB149" s="127">
        <v>3407.0115650073908</v>
      </c>
      <c r="AC149" s="127">
        <v>3452.340877774609</v>
      </c>
      <c r="AD149" s="127">
        <v>3627.4750895754978</v>
      </c>
      <c r="AE149" s="127">
        <v>3694.0479680820945</v>
      </c>
      <c r="AF149" s="127">
        <v>3976.1757619327664</v>
      </c>
      <c r="AG149" s="127">
        <v>4127.1230814642568</v>
      </c>
      <c r="AH149" s="127">
        <v>4356.9940330016052</v>
      </c>
      <c r="AI149" s="127">
        <v>4721.7761857688274</v>
      </c>
      <c r="AJ149" s="127">
        <v>4823.1534484042686</v>
      </c>
      <c r="AK149" s="127">
        <v>4902.5098594438105</v>
      </c>
      <c r="AL149" s="127">
        <v>5116.1773432798418</v>
      </c>
      <c r="AM149" s="127">
        <v>5295.8355058860052</v>
      </c>
      <c r="AN149" s="127">
        <v>5393.3674103369676</v>
      </c>
      <c r="AO149" s="127">
        <v>5364.8980898391683</v>
      </c>
      <c r="AP149" s="127">
        <v>5683.703600293069</v>
      </c>
      <c r="AQ149" s="127">
        <v>6003.3335977162224</v>
      </c>
      <c r="AR149" s="127">
        <v>6303.4866996196088</v>
      </c>
      <c r="AS149" s="127">
        <v>6344.111532650365</v>
      </c>
      <c r="AT149" s="127">
        <v>6573.2971485508215</v>
      </c>
      <c r="AU149" s="127">
        <v>6806.9981332360512</v>
      </c>
      <c r="AV149" s="127">
        <v>6989.6452909813079</v>
      </c>
      <c r="AW149" s="127">
        <v>7122.1942910691814</v>
      </c>
      <c r="AX149" s="127">
        <v>7059.2739817866086</v>
      </c>
      <c r="AY149" s="127">
        <v>8232.5887585618038</v>
      </c>
      <c r="AZ149" s="127">
        <v>8614.5729361977465</v>
      </c>
      <c r="BA149" s="127">
        <v>8632.5283011690135</v>
      </c>
      <c r="BB149" s="127">
        <v>8707.2760290418373</v>
      </c>
      <c r="BC149" s="127">
        <v>8883.8441494744638</v>
      </c>
      <c r="BD149" s="127">
        <v>8528.2649179177697</v>
      </c>
      <c r="BE149" s="127">
        <v>8778.4493702405907</v>
      </c>
      <c r="BF149" s="127">
        <v>8625.8242243052227</v>
      </c>
      <c r="BG149" s="127">
        <v>8632.651024699755</v>
      </c>
      <c r="BH149" s="127">
        <v>8716.2603504038052</v>
      </c>
      <c r="BI149" s="127">
        <v>8376.2955576908225</v>
      </c>
      <c r="BJ149" s="127"/>
      <c r="BK149" s="127">
        <f t="shared" si="20"/>
        <v>209.66966108341907</v>
      </c>
    </row>
    <row r="150" spans="1:63" ht="15.75" x14ac:dyDescent="0.25">
      <c r="A150" s="10" t="s">
        <v>783</v>
      </c>
      <c r="B150" s="73">
        <f>BE148/B151</f>
        <v>3.5856032936292484E-2</v>
      </c>
      <c r="D150" s="16" t="s">
        <v>485</v>
      </c>
      <c r="F150" s="16" t="s">
        <v>355</v>
      </c>
      <c r="G150" s="127">
        <v>390.51017612807385</v>
      </c>
      <c r="H150" s="127">
        <v>444.17530235431161</v>
      </c>
      <c r="I150" s="127">
        <v>540.94355376974499</v>
      </c>
      <c r="J150" s="127">
        <v>622.20707069656316</v>
      </c>
      <c r="K150" s="127">
        <v>602.98523559345881</v>
      </c>
      <c r="L150" s="127">
        <v>658.39090869761822</v>
      </c>
      <c r="M150" s="127">
        <v>684.12019836661023</v>
      </c>
      <c r="N150" s="127">
        <v>704.01298400738619</v>
      </c>
      <c r="O150" s="127">
        <v>748.09325433027527</v>
      </c>
      <c r="P150" s="127">
        <v>810.5468367421704</v>
      </c>
      <c r="Q150" s="127">
        <v>864.40707978740045</v>
      </c>
      <c r="R150" s="127">
        <v>913.2280006029514</v>
      </c>
      <c r="S150" s="127">
        <v>967.07534915433519</v>
      </c>
      <c r="T150" s="127">
        <v>1023.2424283735837</v>
      </c>
      <c r="U150" s="127">
        <v>1095.3016327638356</v>
      </c>
      <c r="V150" s="127">
        <v>1143.2376811453914</v>
      </c>
      <c r="W150" s="127">
        <v>1196.1956854207531</v>
      </c>
      <c r="X150" s="127">
        <v>1246.8352581982347</v>
      </c>
      <c r="Y150" s="127">
        <v>1295.9458968080703</v>
      </c>
      <c r="Z150" s="127">
        <v>1349.3804979529141</v>
      </c>
      <c r="AA150" s="127">
        <v>1411.8349988290436</v>
      </c>
      <c r="AB150" s="127">
        <v>1462.7591071056479</v>
      </c>
      <c r="AC150" s="127">
        <v>1511.6306524538049</v>
      </c>
      <c r="AD150" s="127">
        <v>1560.7334192428266</v>
      </c>
      <c r="AE150" s="127">
        <v>1619.8322110223198</v>
      </c>
      <c r="AF150" s="127">
        <v>1673.8339781273266</v>
      </c>
      <c r="AG150" s="127">
        <v>1726.0892519349036</v>
      </c>
      <c r="AH150" s="127">
        <v>1779.0690250561688</v>
      </c>
      <c r="AI150" s="127">
        <v>1794.4512543545561</v>
      </c>
      <c r="AJ150" s="127">
        <v>1825.111798374141</v>
      </c>
      <c r="AK150" s="127">
        <v>1904.4989123319851</v>
      </c>
      <c r="AL150" s="127">
        <v>1930.4470652551313</v>
      </c>
      <c r="AM150" s="127">
        <v>1962.9903929444854</v>
      </c>
      <c r="AN150" s="127">
        <v>2011.1845006284752</v>
      </c>
      <c r="AO150" s="127">
        <v>2056.0038605995992</v>
      </c>
      <c r="AP150" s="127">
        <v>2087.2901921897837</v>
      </c>
      <c r="AQ150" s="127">
        <v>2089.5097023297776</v>
      </c>
      <c r="AR150" s="127">
        <v>2147.3537449501764</v>
      </c>
      <c r="AS150" s="127">
        <v>2177.7895934115832</v>
      </c>
      <c r="AT150" s="127">
        <v>2179.8667116408706</v>
      </c>
      <c r="AU150" s="127">
        <v>2188.0879572432145</v>
      </c>
      <c r="AV150" s="127">
        <v>2183.5079171366051</v>
      </c>
      <c r="AW150" s="127">
        <v>2231.7141352141366</v>
      </c>
      <c r="AX150" s="127">
        <v>2397.8722820174298</v>
      </c>
      <c r="AY150" s="127">
        <v>2459.0574033046896</v>
      </c>
      <c r="AZ150" s="127">
        <v>2510.5156282299931</v>
      </c>
      <c r="BA150" s="127">
        <v>2570.5864237774163</v>
      </c>
      <c r="BB150" s="127">
        <v>2626.2146306884374</v>
      </c>
      <c r="BC150" s="127">
        <v>2551.7885114300652</v>
      </c>
      <c r="BD150" s="127">
        <v>2552.6861048571996</v>
      </c>
      <c r="BE150" s="127">
        <v>2586.5683494584064</v>
      </c>
      <c r="BF150" s="127">
        <v>1948.6790103924138</v>
      </c>
      <c r="BG150" s="127">
        <v>1840.7632175449828</v>
      </c>
      <c r="BH150" s="127">
        <v>1794.200994883699</v>
      </c>
      <c r="BI150" s="127">
        <v>1694.1862158771219</v>
      </c>
      <c r="BJ150" s="127"/>
      <c r="BK150" s="127">
        <f t="shared" si="20"/>
        <v>61.779123661469526</v>
      </c>
    </row>
    <row r="151" spans="1:63" s="15" customFormat="1" ht="15.75" x14ac:dyDescent="0.25">
      <c r="A151" s="15" t="s">
        <v>784</v>
      </c>
      <c r="B151" s="125">
        <f>BE151</f>
        <v>478780.27707873267</v>
      </c>
      <c r="D151" s="567" t="s">
        <v>785</v>
      </c>
      <c r="E151" s="567"/>
      <c r="F151" s="567" t="s">
        <v>355</v>
      </c>
      <c r="G151" s="588">
        <v>123821.94789574857</v>
      </c>
      <c r="H151" s="588">
        <v>131512.20981952469</v>
      </c>
      <c r="I151" s="588">
        <v>141472.61148301821</v>
      </c>
      <c r="J151" s="588">
        <v>153392.01758062406</v>
      </c>
      <c r="K151" s="588">
        <v>163932.60591053255</v>
      </c>
      <c r="L151" s="588">
        <v>176447.47022867767</v>
      </c>
      <c r="M151" s="588">
        <v>182779.15330552997</v>
      </c>
      <c r="N151" s="588">
        <v>188029.5810437816</v>
      </c>
      <c r="O151" s="588">
        <v>205196.90951497981</v>
      </c>
      <c r="P151" s="588">
        <v>219338.99737794179</v>
      </c>
      <c r="Q151" s="588">
        <v>228470.89437807433</v>
      </c>
      <c r="R151" s="588">
        <v>234806.08876799626</v>
      </c>
      <c r="S151" s="588">
        <v>239738.74734084433</v>
      </c>
      <c r="T151" s="588">
        <v>256624.93366891326</v>
      </c>
      <c r="U151" s="588">
        <v>249604.63484386908</v>
      </c>
      <c r="V151" s="588">
        <v>249419.78285866426</v>
      </c>
      <c r="W151" s="588">
        <v>263375.50605234178</v>
      </c>
      <c r="X151" s="588">
        <v>272749.48114731908</v>
      </c>
      <c r="Y151" s="588">
        <v>278781.72621733474</v>
      </c>
      <c r="Z151" s="588">
        <v>290912.11676280916</v>
      </c>
      <c r="AA151" s="588">
        <v>280059.37682483066</v>
      </c>
      <c r="AB151" s="588">
        <v>277031.74621979048</v>
      </c>
      <c r="AC151" s="588">
        <v>277145.98038709111</v>
      </c>
      <c r="AD151" s="588">
        <v>285194.04648822988</v>
      </c>
      <c r="AE151" s="588">
        <v>292931.2664020615</v>
      </c>
      <c r="AF151" s="588">
        <v>309373.47066018521</v>
      </c>
      <c r="AG151" s="588">
        <v>322091.98507594527</v>
      </c>
      <c r="AH151" s="588">
        <v>336359.17466604867</v>
      </c>
      <c r="AI151" s="588">
        <v>352397.51606171526</v>
      </c>
      <c r="AJ151" s="588">
        <v>360671.57060440036</v>
      </c>
      <c r="AK151" s="588">
        <v>372942.23681221716</v>
      </c>
      <c r="AL151" s="588">
        <v>383998.00696012226</v>
      </c>
      <c r="AM151" s="588">
        <v>384207.51970101875</v>
      </c>
      <c r="AN151" s="588">
        <v>390680.84684725554</v>
      </c>
      <c r="AO151" s="588">
        <v>384022.31335760193</v>
      </c>
      <c r="AP151" s="588">
        <v>400964.15386868262</v>
      </c>
      <c r="AQ151" s="588">
        <v>422959.80188665783</v>
      </c>
      <c r="AR151" s="588">
        <v>427543.68586240162</v>
      </c>
      <c r="AS151" s="588">
        <v>434818.22034748388</v>
      </c>
      <c r="AT151" s="588">
        <v>443167.14413831785</v>
      </c>
      <c r="AU151" s="588">
        <v>456940.85472403292</v>
      </c>
      <c r="AV151" s="588">
        <v>463135.58701814048</v>
      </c>
      <c r="AW151" s="588">
        <v>467957.13686939148</v>
      </c>
      <c r="AX151" s="588">
        <v>469997.35405655659</v>
      </c>
      <c r="AY151" s="588">
        <v>487179.37045627879</v>
      </c>
      <c r="AZ151" s="588">
        <v>503872.77758910507</v>
      </c>
      <c r="BA151" s="588">
        <v>501609.67796083994</v>
      </c>
      <c r="BB151" s="588">
        <v>499098.35466852505</v>
      </c>
      <c r="BC151" s="588">
        <v>492733.90406711836</v>
      </c>
      <c r="BD151" s="588">
        <v>466500.06841539347</v>
      </c>
      <c r="BE151" s="588">
        <v>478780.27707873267</v>
      </c>
      <c r="BF151" s="588">
        <v>472379.90409709973</v>
      </c>
      <c r="BG151" s="588">
        <v>469256.7380870576</v>
      </c>
      <c r="BH151" s="588">
        <v>473353.68341705733</v>
      </c>
      <c r="BI151" s="588">
        <v>452547.87931067194</v>
      </c>
      <c r="BJ151" s="588"/>
      <c r="BK151" s="127">
        <f t="shared" si="20"/>
        <v>11435.470456643085</v>
      </c>
    </row>
    <row r="152" spans="1:63" s="15" customFormat="1" x14ac:dyDescent="0.2"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  <c r="BI152" s="125"/>
      <c r="BJ152" s="125"/>
      <c r="BK152" s="125"/>
    </row>
    <row r="154" spans="1:63" x14ac:dyDescent="0.2">
      <c r="D154" s="15" t="s">
        <v>786</v>
      </c>
      <c r="E154" s="16"/>
      <c r="F154" s="564"/>
      <c r="G154" s="15">
        <v>1960</v>
      </c>
      <c r="H154" s="15">
        <v>1961</v>
      </c>
      <c r="I154" s="15">
        <v>1962</v>
      </c>
      <c r="J154" s="15">
        <v>1963</v>
      </c>
      <c r="K154" s="15">
        <v>1964</v>
      </c>
      <c r="L154" s="15">
        <v>1965</v>
      </c>
      <c r="M154" s="15">
        <v>1966</v>
      </c>
      <c r="N154" s="15">
        <v>1967</v>
      </c>
      <c r="O154" s="15">
        <v>1968</v>
      </c>
      <c r="P154" s="15">
        <v>1969</v>
      </c>
      <c r="Q154" s="15">
        <v>1970</v>
      </c>
      <c r="R154" s="15">
        <v>1971</v>
      </c>
      <c r="S154" s="15">
        <v>1972</v>
      </c>
      <c r="T154" s="15">
        <v>1973</v>
      </c>
      <c r="U154" s="15">
        <v>1974</v>
      </c>
      <c r="V154" s="15">
        <v>1975</v>
      </c>
      <c r="W154" s="15">
        <v>1976</v>
      </c>
      <c r="X154" s="15">
        <v>1977</v>
      </c>
      <c r="Y154" s="15">
        <v>1978</v>
      </c>
      <c r="Z154" s="15">
        <v>1979</v>
      </c>
      <c r="AA154" s="15">
        <v>1980</v>
      </c>
      <c r="AB154" s="15">
        <v>1981</v>
      </c>
      <c r="AC154" s="15">
        <v>1982</v>
      </c>
      <c r="AD154" s="15">
        <v>1983</v>
      </c>
      <c r="AE154" s="15">
        <v>1984</v>
      </c>
      <c r="AF154" s="15">
        <v>1985</v>
      </c>
      <c r="AG154" s="15">
        <v>1986</v>
      </c>
      <c r="AH154" s="15">
        <v>1987</v>
      </c>
      <c r="AI154" s="15">
        <v>1988</v>
      </c>
      <c r="AJ154" s="15">
        <v>1989</v>
      </c>
      <c r="AK154" s="15">
        <v>1990</v>
      </c>
      <c r="AL154" s="15">
        <v>1991</v>
      </c>
      <c r="AM154" s="15">
        <v>1992</v>
      </c>
      <c r="AN154" s="15">
        <v>1993</v>
      </c>
      <c r="AO154" s="15">
        <v>1994</v>
      </c>
      <c r="AP154" s="15">
        <v>1995</v>
      </c>
      <c r="AQ154" s="15">
        <v>1996</v>
      </c>
      <c r="AR154" s="15">
        <v>1997</v>
      </c>
      <c r="AS154" s="15">
        <v>1998</v>
      </c>
      <c r="AT154" s="15">
        <v>1999</v>
      </c>
      <c r="AU154" s="15">
        <v>2000</v>
      </c>
      <c r="AV154" s="15">
        <v>2001</v>
      </c>
      <c r="AW154" s="15">
        <v>2002</v>
      </c>
      <c r="AX154" s="15">
        <v>2003</v>
      </c>
      <c r="AY154" s="15">
        <v>2004</v>
      </c>
      <c r="AZ154" s="15">
        <v>2005</v>
      </c>
      <c r="BA154" s="15">
        <v>2006</v>
      </c>
      <c r="BB154" s="15">
        <v>2007</v>
      </c>
      <c r="BC154" s="15">
        <v>2008</v>
      </c>
      <c r="BD154" s="15">
        <v>2009</v>
      </c>
      <c r="BE154" s="15">
        <v>2010</v>
      </c>
      <c r="BF154" s="15">
        <v>2011</v>
      </c>
      <c r="BG154" s="15">
        <v>2012</v>
      </c>
      <c r="BH154" s="15">
        <v>2013</v>
      </c>
      <c r="BI154" s="15">
        <v>2014</v>
      </c>
      <c r="BJ154" s="15"/>
      <c r="BK154" s="15"/>
    </row>
    <row r="155" spans="1:63" ht="15.75" x14ac:dyDescent="0.25">
      <c r="D155" s="16" t="s">
        <v>459</v>
      </c>
      <c r="F155" s="16" t="s">
        <v>355</v>
      </c>
      <c r="G155" s="127">
        <v>502855.72310458863</v>
      </c>
      <c r="H155" s="127">
        <v>516912.49640868924</v>
      </c>
      <c r="I155" s="127">
        <v>539836.99030714831</v>
      </c>
      <c r="J155" s="127">
        <v>575881.16093292262</v>
      </c>
      <c r="K155" s="127">
        <v>603384.85764629638</v>
      </c>
      <c r="L155" s="127">
        <v>642038.16517057153</v>
      </c>
      <c r="M155" s="127">
        <v>658409.88989942358</v>
      </c>
      <c r="N155" s="127">
        <v>651054.83308830345</v>
      </c>
      <c r="O155" s="127">
        <v>651619.92719144444</v>
      </c>
      <c r="P155" s="127">
        <v>714723.93132675474</v>
      </c>
      <c r="Q155" s="127">
        <v>747913.69334989192</v>
      </c>
      <c r="R155" s="127">
        <v>789015.136575268</v>
      </c>
      <c r="S155" s="127">
        <v>764447.0397303513</v>
      </c>
      <c r="T155" s="127">
        <v>811590.21040721808</v>
      </c>
      <c r="U155" s="127">
        <v>790469.40445090726</v>
      </c>
      <c r="V155" s="127">
        <v>753221.62719286932</v>
      </c>
      <c r="W155" s="127">
        <v>811062.05260778673</v>
      </c>
      <c r="X155" s="127">
        <v>830627.48407308978</v>
      </c>
      <c r="Y155" s="127">
        <v>819512.88367449946</v>
      </c>
      <c r="Z155" s="127">
        <v>860439.0169716836</v>
      </c>
      <c r="AA155" s="127">
        <v>801031.34237102745</v>
      </c>
      <c r="AB155" s="127">
        <v>768012.68172363611</v>
      </c>
      <c r="AC155" s="127">
        <v>754052.4856806004</v>
      </c>
      <c r="AD155" s="127">
        <v>752856.76492312935</v>
      </c>
      <c r="AE155" s="127">
        <v>755208.63482905808</v>
      </c>
      <c r="AF155" s="127">
        <v>785159.59331874363</v>
      </c>
      <c r="AG155" s="127">
        <v>807065.75939209445</v>
      </c>
      <c r="AH155" s="127">
        <v>830242.17738312925</v>
      </c>
      <c r="AI155" s="127">
        <v>855635.65395833785</v>
      </c>
      <c r="AJ155" s="127">
        <v>881915.48474281887</v>
      </c>
      <c r="AK155" s="127">
        <v>889080.30158579617</v>
      </c>
      <c r="AL155" s="127">
        <v>890304.06153971946</v>
      </c>
      <c r="AM155" s="127">
        <v>898235.95898548199</v>
      </c>
      <c r="AN155" s="127">
        <v>889755.46870550839</v>
      </c>
      <c r="AO155" s="127">
        <v>846159.39537631988</v>
      </c>
      <c r="AP155" s="127">
        <v>866412.51319140114</v>
      </c>
      <c r="AQ155" s="127">
        <v>886472.56561479426</v>
      </c>
      <c r="AR155" s="127">
        <v>887715.10788055672</v>
      </c>
      <c r="AS155" s="127">
        <v>887655.85044484492</v>
      </c>
      <c r="AT155" s="127">
        <v>876567.6417824754</v>
      </c>
      <c r="AU155" s="127">
        <v>899284.91182426747</v>
      </c>
      <c r="AV155" s="127">
        <v>907292.27291634143</v>
      </c>
      <c r="AW155" s="127">
        <v>894333.32312336704</v>
      </c>
      <c r="AX155" s="127">
        <v>889478.50630206417</v>
      </c>
      <c r="AY155" s="127">
        <v>917995.41827520204</v>
      </c>
      <c r="AZ155" s="127">
        <v>961988.52063668065</v>
      </c>
      <c r="BA155" s="127">
        <v>968533.80459986872</v>
      </c>
      <c r="BB155" s="127">
        <v>921531.94587928313</v>
      </c>
      <c r="BC155" s="127">
        <v>886547.37077171449</v>
      </c>
      <c r="BD155" s="127">
        <v>823151.33072175807</v>
      </c>
      <c r="BE155" s="127">
        <v>836522.84211234748</v>
      </c>
      <c r="BF155" s="127">
        <v>824128.39985449135</v>
      </c>
      <c r="BG155" s="127">
        <v>842443.06861909432</v>
      </c>
      <c r="BH155" s="127">
        <v>823780.86066564452</v>
      </c>
      <c r="BI155" s="127">
        <v>762086.77279071859</v>
      </c>
      <c r="BJ155" s="127"/>
      <c r="BK155" s="127"/>
    </row>
    <row r="156" spans="1:63" ht="15.75" x14ac:dyDescent="0.25">
      <c r="D156" s="16" t="s">
        <v>464</v>
      </c>
      <c r="F156" s="16" t="s">
        <v>355</v>
      </c>
      <c r="G156" s="127">
        <v>22648.539267504981</v>
      </c>
      <c r="H156" s="127">
        <v>28420.601064077437</v>
      </c>
      <c r="I156" s="127">
        <v>35044.273683313186</v>
      </c>
      <c r="J156" s="127">
        <v>42002.143483411404</v>
      </c>
      <c r="K156" s="127">
        <v>46207.128527963476</v>
      </c>
      <c r="L156" s="127">
        <v>55009.545189190416</v>
      </c>
      <c r="M156" s="127">
        <v>61993.972909224154</v>
      </c>
      <c r="N156" s="127">
        <v>66748.729186207653</v>
      </c>
      <c r="O156" s="127">
        <v>68017.667830788618</v>
      </c>
      <c r="P156" s="127">
        <v>77981.926017352875</v>
      </c>
      <c r="Q156" s="127">
        <v>87246.069333387568</v>
      </c>
      <c r="R156" s="127">
        <v>95301.845195435613</v>
      </c>
      <c r="S156" s="127">
        <v>96658.775675849611</v>
      </c>
      <c r="T156" s="127">
        <v>99673.701098682723</v>
      </c>
      <c r="U156" s="127">
        <v>108895.05250540301</v>
      </c>
      <c r="V156" s="127">
        <v>108399.76214799007</v>
      </c>
      <c r="W156" s="127">
        <v>114724.34115237273</v>
      </c>
      <c r="X156" s="127">
        <v>119401.37877405195</v>
      </c>
      <c r="Y156" s="127">
        <v>119671.14979797305</v>
      </c>
      <c r="Z156" s="127">
        <v>125248.8913918949</v>
      </c>
      <c r="AA156" s="127">
        <v>128900.3735747625</v>
      </c>
      <c r="AB156" s="127">
        <v>139197.88122071465</v>
      </c>
      <c r="AC156" s="127">
        <v>151662.96819090363</v>
      </c>
      <c r="AD156" s="127">
        <v>161238.62601743982</v>
      </c>
      <c r="AE156" s="127">
        <v>172019.34968063966</v>
      </c>
      <c r="AF156" s="127">
        <v>182811.8457215302</v>
      </c>
      <c r="AG156" s="127">
        <v>194904.71297377921</v>
      </c>
      <c r="AH156" s="127">
        <v>205897.09938546908</v>
      </c>
      <c r="AI156" s="127">
        <v>210126.4657476698</v>
      </c>
      <c r="AJ156" s="127">
        <v>220016.80680076306</v>
      </c>
      <c r="AK156" s="127">
        <v>232679.26888393069</v>
      </c>
      <c r="AL156" s="127">
        <v>244622.73522443569</v>
      </c>
      <c r="AM156" s="127">
        <v>251625.88915087414</v>
      </c>
      <c r="AN156" s="127">
        <v>247796.11830581023</v>
      </c>
      <c r="AO156" s="127">
        <v>246487.11902227203</v>
      </c>
      <c r="AP156" s="127">
        <v>239826.58477113591</v>
      </c>
      <c r="AQ156" s="127">
        <v>248200.81500036834</v>
      </c>
      <c r="AR156" s="127">
        <v>232323.57775527667</v>
      </c>
      <c r="AS156" s="127">
        <v>244804.83112229401</v>
      </c>
      <c r="AT156" s="127">
        <v>237886.96441228132</v>
      </c>
      <c r="AU156" s="127">
        <v>241695.30560051883</v>
      </c>
      <c r="AV156" s="127">
        <v>253319.64508294591</v>
      </c>
      <c r="AW156" s="127">
        <v>244185.22986879974</v>
      </c>
      <c r="AX156" s="127">
        <v>265860.68104781251</v>
      </c>
      <c r="AY156" s="127">
        <v>263250.00811223011</v>
      </c>
      <c r="AZ156" s="127">
        <v>272491.49863663717</v>
      </c>
      <c r="BA156" s="127">
        <v>269617.27051619766</v>
      </c>
      <c r="BB156" s="127">
        <v>256143.43510963733</v>
      </c>
      <c r="BC156" s="127">
        <v>234034.08120144968</v>
      </c>
      <c r="BD156" s="127">
        <v>233129.87304585203</v>
      </c>
      <c r="BE156" s="127">
        <v>230852.07646543597</v>
      </c>
      <c r="BF156" s="127">
        <v>234677.44132913926</v>
      </c>
      <c r="BG156" s="127">
        <v>244061.57210712522</v>
      </c>
      <c r="BH156" s="127">
        <v>238060.45684279126</v>
      </c>
      <c r="BI156" s="127">
        <v>220794.97926278171</v>
      </c>
      <c r="BJ156" s="127"/>
      <c r="BK156" s="127"/>
    </row>
    <row r="157" spans="1:63" ht="15.75" x14ac:dyDescent="0.25">
      <c r="B157" s="10" t="s">
        <v>748</v>
      </c>
      <c r="D157" s="16" t="s">
        <v>467</v>
      </c>
      <c r="F157" s="16" t="s">
        <v>355</v>
      </c>
      <c r="G157" s="127">
        <v>485096.86383634765</v>
      </c>
      <c r="H157" s="127">
        <v>497827.20737415121</v>
      </c>
      <c r="I157" s="127">
        <v>518412.60005292279</v>
      </c>
      <c r="J157" s="127">
        <v>551898.20074629539</v>
      </c>
      <c r="K157" s="127">
        <v>580435.92117654451</v>
      </c>
      <c r="L157" s="127">
        <v>616763.82414432697</v>
      </c>
      <c r="M157" s="127">
        <v>632612.21054871147</v>
      </c>
      <c r="N157" s="127">
        <v>625591.73366470612</v>
      </c>
      <c r="O157" s="127">
        <v>626388.72055159276</v>
      </c>
      <c r="P157" s="127">
        <v>687552.97726263211</v>
      </c>
      <c r="Q157" s="127">
        <v>720053.67644924286</v>
      </c>
      <c r="R157" s="127">
        <v>759334.13746007148</v>
      </c>
      <c r="S157" s="127">
        <v>734990.56410817988</v>
      </c>
      <c r="T157" s="127">
        <v>781863.10942273214</v>
      </c>
      <c r="U157" s="127">
        <v>760059.56930259278</v>
      </c>
      <c r="V157" s="127">
        <v>726214.04943557607</v>
      </c>
      <c r="W157" s="127">
        <v>783770.28588572482</v>
      </c>
      <c r="X157" s="127">
        <v>800680.17296824662</v>
      </c>
      <c r="Y157" s="127">
        <v>790050.63733498857</v>
      </c>
      <c r="Z157" s="127">
        <v>829973.61704012973</v>
      </c>
      <c r="AA157" s="127">
        <v>771752.70369737048</v>
      </c>
      <c r="AB157" s="127">
        <v>740681.84508196532</v>
      </c>
      <c r="AC157" s="127">
        <v>726151.353522263</v>
      </c>
      <c r="AD157" s="127">
        <v>726073.54855463654</v>
      </c>
      <c r="AE157" s="127">
        <v>728713.09379174944</v>
      </c>
      <c r="AF157" s="127">
        <v>756633.78642533603</v>
      </c>
      <c r="AG157" s="127">
        <v>778754.63943594496</v>
      </c>
      <c r="AH157" s="127">
        <v>801426.49013688497</v>
      </c>
      <c r="AI157" s="127">
        <v>827348.13425286463</v>
      </c>
      <c r="AJ157" s="127">
        <v>854414.17392060056</v>
      </c>
      <c r="AK157" s="127">
        <v>862663.10123415943</v>
      </c>
      <c r="AL157" s="127">
        <v>863431.5828283868</v>
      </c>
      <c r="AM157" s="127">
        <v>871503.52248436143</v>
      </c>
      <c r="AN157" s="127">
        <v>863135.11284674425</v>
      </c>
      <c r="AO157" s="127">
        <v>820560.6421736707</v>
      </c>
      <c r="AP157" s="127">
        <v>841824.29998539865</v>
      </c>
      <c r="AQ157" s="127">
        <v>862135.6815841475</v>
      </c>
      <c r="AR157" s="127">
        <v>863835.72044472967</v>
      </c>
      <c r="AS157" s="127">
        <v>862403.81734724215</v>
      </c>
      <c r="AT157" s="127">
        <v>851380.21914857067</v>
      </c>
      <c r="AU157" s="127">
        <v>873011.30553670123</v>
      </c>
      <c r="AV157" s="127">
        <v>882196.34968021326</v>
      </c>
      <c r="AW157" s="127">
        <v>869618.45279264951</v>
      </c>
      <c r="AX157" s="127">
        <v>865230.30381745426</v>
      </c>
      <c r="AY157" s="127">
        <v>893625.9489797717</v>
      </c>
      <c r="AZ157" s="127">
        <v>937585.04287889088</v>
      </c>
      <c r="BA157" s="127">
        <v>943786.35050483758</v>
      </c>
      <c r="BB157" s="127">
        <v>897549.99021770386</v>
      </c>
      <c r="BC157" s="127">
        <v>863382.01300213521</v>
      </c>
      <c r="BD157" s="127">
        <v>801363.49906840967</v>
      </c>
      <c r="BE157" s="127">
        <v>813716.81939019519</v>
      </c>
      <c r="BF157" s="127">
        <v>801614.34694893472</v>
      </c>
      <c r="BG157" s="127">
        <v>819485.34612920997</v>
      </c>
      <c r="BH157" s="127">
        <v>801370.30544851301</v>
      </c>
      <c r="BI157" s="127">
        <v>741140.81775101752</v>
      </c>
      <c r="BJ157" s="127"/>
      <c r="BK157" s="127"/>
    </row>
    <row r="158" spans="1:63" ht="15.75" x14ac:dyDescent="0.25">
      <c r="B158" s="10" t="s">
        <v>748</v>
      </c>
      <c r="D158" s="16" t="s">
        <v>470</v>
      </c>
      <c r="E158" s="16"/>
      <c r="F158" s="16" t="s">
        <v>355</v>
      </c>
      <c r="G158" s="127">
        <v>233531.17213075349</v>
      </c>
      <c r="H158" s="127">
        <v>262457.46468898188</v>
      </c>
      <c r="I158" s="127">
        <v>317446.54043115827</v>
      </c>
      <c r="J158" s="127">
        <v>368388.25660137815</v>
      </c>
      <c r="K158" s="127">
        <v>349756.12964099494</v>
      </c>
      <c r="L158" s="127">
        <v>384355.86817003239</v>
      </c>
      <c r="M158" s="127">
        <v>402179.90242922661</v>
      </c>
      <c r="N158" s="127">
        <v>405035.53797547834</v>
      </c>
      <c r="O158" s="127">
        <v>399158.93899920356</v>
      </c>
      <c r="P158" s="127">
        <v>451360.77772840316</v>
      </c>
      <c r="Q158" s="127">
        <v>493468.34322218125</v>
      </c>
      <c r="R158" s="127">
        <v>538364.29324416968</v>
      </c>
      <c r="S158" s="127">
        <v>571653.15338759229</v>
      </c>
      <c r="T158" s="127">
        <v>589860.64583176025</v>
      </c>
      <c r="U158" s="127">
        <v>610202.01178306388</v>
      </c>
      <c r="V158" s="127">
        <v>527633.87188978412</v>
      </c>
      <c r="W158" s="127">
        <v>475962.53910565586</v>
      </c>
      <c r="X158" s="127">
        <v>471653.61755934957</v>
      </c>
      <c r="Y158" s="127">
        <v>442238.28614566551</v>
      </c>
      <c r="Z158" s="127">
        <v>476179.36969733133</v>
      </c>
      <c r="AA158" s="127">
        <v>421789.62052732776</v>
      </c>
      <c r="AB158" s="127">
        <v>384276.15283277264</v>
      </c>
      <c r="AC158" s="127">
        <v>352045.66656233289</v>
      </c>
      <c r="AD158" s="127">
        <v>332242.57694464701</v>
      </c>
      <c r="AE158" s="127">
        <v>322459.82331656548</v>
      </c>
      <c r="AF158" s="127">
        <v>341621.24869450484</v>
      </c>
      <c r="AG158" s="127">
        <v>361521.27836084453</v>
      </c>
      <c r="AH158" s="127">
        <v>356298.68302245211</v>
      </c>
      <c r="AI158" s="127">
        <v>335871.8201308407</v>
      </c>
      <c r="AJ158" s="127">
        <v>325546.9980598609</v>
      </c>
      <c r="AK158" s="127">
        <v>319288.16361566295</v>
      </c>
      <c r="AL158" s="127">
        <v>348844.81692817516</v>
      </c>
      <c r="AM158" s="127">
        <v>358537.70176005713</v>
      </c>
      <c r="AN158" s="127">
        <v>353025.87408343237</v>
      </c>
      <c r="AO158" s="127">
        <v>349236.97010969993</v>
      </c>
      <c r="AP158" s="127">
        <v>337136.94543351064</v>
      </c>
      <c r="AQ158" s="127">
        <v>366290.87559228245</v>
      </c>
      <c r="AR158" s="127">
        <v>327310.26425299112</v>
      </c>
      <c r="AS158" s="127">
        <v>359855.6827362398</v>
      </c>
      <c r="AT158" s="127">
        <v>348952.39224189398</v>
      </c>
      <c r="AU158" s="127">
        <v>354943.5140884532</v>
      </c>
      <c r="AV158" s="127">
        <v>381767.58653090609</v>
      </c>
      <c r="AW158" s="127">
        <v>364081.6282061236</v>
      </c>
      <c r="AX158" s="127">
        <v>395538.20027831348</v>
      </c>
      <c r="AY158" s="127">
        <v>385081.82922535244</v>
      </c>
      <c r="AZ158" s="127">
        <v>393727.32287704316</v>
      </c>
      <c r="BA158" s="127">
        <v>387607.97257352679</v>
      </c>
      <c r="BB158" s="127">
        <v>353474.84985194373</v>
      </c>
      <c r="BC158" s="127">
        <v>343723.98880902806</v>
      </c>
      <c r="BD158" s="127">
        <v>342395.98550130386</v>
      </c>
      <c r="BE158" s="127">
        <v>339050.60382741765</v>
      </c>
      <c r="BF158" s="127">
        <v>305879.9228695755</v>
      </c>
      <c r="BG158" s="127">
        <v>346375.75593317399</v>
      </c>
      <c r="BH158" s="127">
        <v>340653.7703862054</v>
      </c>
      <c r="BI158" s="127">
        <v>316792.79633355635</v>
      </c>
      <c r="BJ158" s="127"/>
      <c r="BK158" s="127"/>
    </row>
    <row r="159" spans="1:63" ht="15.75" x14ac:dyDescent="0.25">
      <c r="D159" s="16" t="s">
        <v>472</v>
      </c>
      <c r="E159" s="16" t="s">
        <v>780</v>
      </c>
      <c r="F159" s="16" t="s">
        <v>355</v>
      </c>
      <c r="G159" s="127">
        <v>32952.774483148925</v>
      </c>
      <c r="H159" s="127">
        <v>32327.189942904883</v>
      </c>
      <c r="I159" s="127">
        <v>33842.619762742004</v>
      </c>
      <c r="J159" s="127">
        <v>33763.628481751002</v>
      </c>
      <c r="K159" s="127">
        <v>32173.188650757413</v>
      </c>
      <c r="L159" s="127">
        <v>33221.663935635741</v>
      </c>
      <c r="M159" s="127">
        <v>35653.24322717973</v>
      </c>
      <c r="N159" s="127">
        <v>34661.190007159144</v>
      </c>
      <c r="O159" s="127">
        <v>32559.021536963624</v>
      </c>
      <c r="P159" s="127">
        <v>35245.639258119678</v>
      </c>
      <c r="Q159" s="127">
        <v>36417.94012722015</v>
      </c>
      <c r="R159" s="127">
        <v>38275.636149352329</v>
      </c>
      <c r="S159" s="127">
        <v>35378.629384392894</v>
      </c>
      <c r="T159" s="127">
        <v>34326.798047749049</v>
      </c>
      <c r="U159" s="127">
        <v>36220.348353240108</v>
      </c>
      <c r="V159" s="127">
        <v>37045.706251214746</v>
      </c>
      <c r="W159" s="127">
        <v>37767.310695975786</v>
      </c>
      <c r="X159" s="127">
        <v>38791.074762650467</v>
      </c>
      <c r="Y159" s="127">
        <v>37831.975698335074</v>
      </c>
      <c r="Z159" s="127">
        <v>38384.318218594744</v>
      </c>
      <c r="AA159" s="127">
        <v>39067.656198501682</v>
      </c>
      <c r="AB159" s="127">
        <v>38102.13672080524</v>
      </c>
      <c r="AC159" s="127">
        <v>33854.076096679339</v>
      </c>
      <c r="AD159" s="127">
        <v>36346.109396742591</v>
      </c>
      <c r="AE159" s="127">
        <v>35501.765882051513</v>
      </c>
      <c r="AF159" s="127">
        <v>36931.327502658445</v>
      </c>
      <c r="AG159" s="127">
        <v>37879.063501595934</v>
      </c>
      <c r="AH159" s="127">
        <v>37191.364647559072</v>
      </c>
      <c r="AI159" s="127">
        <v>39489.40946181913</v>
      </c>
      <c r="AJ159" s="127">
        <v>38267.273820288676</v>
      </c>
      <c r="AK159" s="127">
        <v>39632.295510062453</v>
      </c>
      <c r="AL159" s="127">
        <v>40465.121185778873</v>
      </c>
      <c r="AM159" s="127">
        <v>41693.421073554702</v>
      </c>
      <c r="AN159" s="127">
        <v>40992.527904622904</v>
      </c>
      <c r="AO159" s="127">
        <v>40244.57304959614</v>
      </c>
      <c r="AP159" s="127">
        <v>39719.389105978262</v>
      </c>
      <c r="AQ159" s="127">
        <v>39452.484915249479</v>
      </c>
      <c r="AR159" s="127">
        <v>39010.707045299008</v>
      </c>
      <c r="AS159" s="127">
        <v>38942.28162540499</v>
      </c>
      <c r="AT159" s="127">
        <v>37937.107126980693</v>
      </c>
      <c r="AU159" s="127">
        <v>38570.099446185406</v>
      </c>
      <c r="AV159" s="127">
        <v>38963.407445015197</v>
      </c>
      <c r="AW159" s="127">
        <v>38867.349758758843</v>
      </c>
      <c r="AX159" s="127">
        <v>39813.5252954608</v>
      </c>
      <c r="AY159" s="127">
        <v>40817.097593844657</v>
      </c>
      <c r="AZ159" s="127">
        <v>41672.98409292943</v>
      </c>
      <c r="BA159" s="127">
        <v>42736.322233299237</v>
      </c>
      <c r="BB159" s="127">
        <v>38936.654464441417</v>
      </c>
      <c r="BC159" s="127">
        <v>37261.14530597104</v>
      </c>
      <c r="BD159" s="127">
        <v>37941.406864844197</v>
      </c>
      <c r="BE159" s="127">
        <v>38085.988081164447</v>
      </c>
      <c r="BF159" s="127">
        <v>38028.559906660674</v>
      </c>
      <c r="BG159" s="127">
        <v>39508.753099910806</v>
      </c>
      <c r="BH159" s="127">
        <v>38567.052427297938</v>
      </c>
      <c r="BI159" s="127">
        <v>35342.25852944154</v>
      </c>
      <c r="BJ159" s="127"/>
      <c r="BK159" s="127"/>
    </row>
    <row r="160" spans="1:63" ht="15.75" x14ac:dyDescent="0.25">
      <c r="D160" s="16" t="s">
        <v>477</v>
      </c>
      <c r="F160" s="16" t="s">
        <v>355</v>
      </c>
      <c r="G160" s="127">
        <v>112275.80095799669</v>
      </c>
      <c r="H160" s="127">
        <v>123278.62275232191</v>
      </c>
      <c r="I160" s="127">
        <v>137659.48021248792</v>
      </c>
      <c r="J160" s="127">
        <v>155378.74350751421</v>
      </c>
      <c r="K160" s="127">
        <v>161867.28896412934</v>
      </c>
      <c r="L160" s="127">
        <v>173447.46850847779</v>
      </c>
      <c r="M160" s="127">
        <v>179276.59044199591</v>
      </c>
      <c r="N160" s="127">
        <v>183420.89715093491</v>
      </c>
      <c r="O160" s="127">
        <v>179739.07173284932</v>
      </c>
      <c r="P160" s="127">
        <v>197262.45972629776</v>
      </c>
      <c r="Q160" s="127">
        <v>210393.7801968345</v>
      </c>
      <c r="R160" s="127">
        <v>225946.09188319449</v>
      </c>
      <c r="S160" s="127">
        <v>227279.51322298311</v>
      </c>
      <c r="T160" s="127">
        <v>233793.17808572209</v>
      </c>
      <c r="U160" s="127">
        <v>236900.88962214289</v>
      </c>
      <c r="V160" s="127">
        <v>238145.82759947286</v>
      </c>
      <c r="W160" s="127">
        <v>246869.17339300105</v>
      </c>
      <c r="X160" s="127">
        <v>255313.14766625359</v>
      </c>
      <c r="Y160" s="127">
        <v>254234.48776455541</v>
      </c>
      <c r="Z160" s="127">
        <v>263790.59901814524</v>
      </c>
      <c r="AA160" s="127">
        <v>260209.82191273419</v>
      </c>
      <c r="AB160" s="127">
        <v>256100.30353554906</v>
      </c>
      <c r="AC160" s="127">
        <v>258774.35052256769</v>
      </c>
      <c r="AD160" s="127">
        <v>258037.62518268832</v>
      </c>
      <c r="AE160" s="127">
        <v>255605.7451797711</v>
      </c>
      <c r="AF160" s="127">
        <v>264506.24877738237</v>
      </c>
      <c r="AG160" s="127">
        <v>269646.43526526581</v>
      </c>
      <c r="AH160" s="127">
        <v>272264.48122475005</v>
      </c>
      <c r="AI160" s="127">
        <v>266908.5755240189</v>
      </c>
      <c r="AJ160" s="127">
        <v>268737.46532758017</v>
      </c>
      <c r="AK160" s="127">
        <v>265019.50416449521</v>
      </c>
      <c r="AL160" s="127">
        <v>263112.09533848206</v>
      </c>
      <c r="AM160" s="127">
        <v>276743.30217197328</v>
      </c>
      <c r="AN160" s="127">
        <v>274933.77307658532</v>
      </c>
      <c r="AO160" s="127">
        <v>275161.71349189378</v>
      </c>
      <c r="AP160" s="127">
        <v>274868.92710355279</v>
      </c>
      <c r="AQ160" s="127">
        <v>274745.45485483407</v>
      </c>
      <c r="AR160" s="127">
        <v>283701.28095116129</v>
      </c>
      <c r="AS160" s="127">
        <v>283178.33621403901</v>
      </c>
      <c r="AT160" s="127">
        <v>281665.47737171693</v>
      </c>
      <c r="AU160" s="127">
        <v>286177.37019609142</v>
      </c>
      <c r="AV160" s="127">
        <v>295807.67652285786</v>
      </c>
      <c r="AW160" s="127">
        <v>291879.61188669968</v>
      </c>
      <c r="AX160" s="127">
        <v>321943.22524390329</v>
      </c>
      <c r="AY160" s="127">
        <v>337424.17009445961</v>
      </c>
      <c r="AZ160" s="127">
        <v>345013.70339815103</v>
      </c>
      <c r="BA160" s="127">
        <v>353671.8533867455</v>
      </c>
      <c r="BB160" s="127">
        <v>342272.2251119162</v>
      </c>
      <c r="BC160" s="127">
        <v>316652.65161602525</v>
      </c>
      <c r="BD160" s="127">
        <v>315429.24044183653</v>
      </c>
      <c r="BE160" s="127">
        <v>312347.33748425066</v>
      </c>
      <c r="BF160" s="127">
        <v>323497.52369616728</v>
      </c>
      <c r="BG160" s="127">
        <v>343672.68722594238</v>
      </c>
      <c r="BH160" s="127">
        <v>325080.66507015727</v>
      </c>
      <c r="BI160" s="127">
        <v>307193.01462647889</v>
      </c>
      <c r="BJ160" s="127"/>
      <c r="BK160" s="127"/>
    </row>
    <row r="161" spans="1:63" ht="15.75" x14ac:dyDescent="0.25">
      <c r="D161" s="16" t="s">
        <v>480</v>
      </c>
      <c r="F161" s="16" t="s">
        <v>355</v>
      </c>
      <c r="G161" s="127">
        <v>186562.36389785417</v>
      </c>
      <c r="H161" s="127">
        <v>193722.01813854469</v>
      </c>
      <c r="I161" s="127">
        <v>210364.01124061193</v>
      </c>
      <c r="J161" s="127">
        <v>228031.53274220508</v>
      </c>
      <c r="K161" s="127">
        <v>237139.01018743592</v>
      </c>
      <c r="L161" s="127">
        <v>255474.00026095851</v>
      </c>
      <c r="M161" s="127">
        <v>269970.96343149029</v>
      </c>
      <c r="N161" s="127">
        <v>272145.74601341033</v>
      </c>
      <c r="O161" s="127">
        <v>268015.4047967458</v>
      </c>
      <c r="P161" s="127">
        <v>296973.04908770247</v>
      </c>
      <c r="Q161" s="127">
        <v>313947.22200716496</v>
      </c>
      <c r="R161" s="127">
        <v>334681.80444606615</v>
      </c>
      <c r="S161" s="127">
        <v>328374.47322953958</v>
      </c>
      <c r="T161" s="127">
        <v>349031.1386178484</v>
      </c>
      <c r="U161" s="127">
        <v>335060.21449891053</v>
      </c>
      <c r="V161" s="127">
        <v>333155.21077676251</v>
      </c>
      <c r="W161" s="127">
        <v>354618.02016422822</v>
      </c>
      <c r="X161" s="127">
        <v>369007.88957361953</v>
      </c>
      <c r="Y161" s="127">
        <v>370917.76027430408</v>
      </c>
      <c r="Z161" s="127">
        <v>393574.30611271807</v>
      </c>
      <c r="AA161" s="127">
        <v>379561.67228680197</v>
      </c>
      <c r="AB161" s="127">
        <v>372572.67133184097</v>
      </c>
      <c r="AC161" s="127">
        <v>373758.10323434114</v>
      </c>
      <c r="AD161" s="127">
        <v>381710.57442688214</v>
      </c>
      <c r="AE161" s="127">
        <v>378829.72825090599</v>
      </c>
      <c r="AF161" s="127">
        <v>399020.80279147072</v>
      </c>
      <c r="AG161" s="127">
        <v>408645.92477173987</v>
      </c>
      <c r="AH161" s="127">
        <v>423042.42001889902</v>
      </c>
      <c r="AI161" s="127">
        <v>445009.17145052401</v>
      </c>
      <c r="AJ161" s="127">
        <v>449878.76311635639</v>
      </c>
      <c r="AK161" s="127">
        <v>446354.29968992551</v>
      </c>
      <c r="AL161" s="127">
        <v>456429.691168455</v>
      </c>
      <c r="AM161" s="127">
        <v>474965.13312111946</v>
      </c>
      <c r="AN161" s="127">
        <v>466910.46896674152</v>
      </c>
      <c r="AO161" s="127">
        <v>451566.31584761944</v>
      </c>
      <c r="AP161" s="127">
        <v>457823.47901973728</v>
      </c>
      <c r="AQ161" s="127">
        <v>468284.43887541391</v>
      </c>
      <c r="AR161" s="127">
        <v>477901.36168474192</v>
      </c>
      <c r="AS161" s="127">
        <v>473503.52954678255</v>
      </c>
      <c r="AT161" s="127">
        <v>468598.3169132311</v>
      </c>
      <c r="AU161" s="127">
        <v>478772.47478070715</v>
      </c>
      <c r="AV161" s="127">
        <v>492933.36952165846</v>
      </c>
      <c r="AW161" s="127">
        <v>484738.28433864185</v>
      </c>
      <c r="AX161" s="127">
        <v>482177.02463023324</v>
      </c>
      <c r="AY161" s="127">
        <v>552239.01969055925</v>
      </c>
      <c r="AZ161" s="127">
        <v>578770.37045942491</v>
      </c>
      <c r="BA161" s="127">
        <v>579882.20361726137</v>
      </c>
      <c r="BB161" s="127">
        <v>554111.70168423315</v>
      </c>
      <c r="BC161" s="127">
        <v>538575.3437768342</v>
      </c>
      <c r="BD161" s="127">
        <v>514840.0258041409</v>
      </c>
      <c r="BE161" s="127">
        <v>517891.45206930273</v>
      </c>
      <c r="BF161" s="127">
        <v>508900.72217707773</v>
      </c>
      <c r="BG161" s="127">
        <v>525850.70613696636</v>
      </c>
      <c r="BH161" s="127">
        <v>514179.96151584946</v>
      </c>
      <c r="BI161" s="127">
        <v>476507.54539743636</v>
      </c>
      <c r="BJ161" s="127"/>
      <c r="BK161" s="127"/>
    </row>
    <row r="162" spans="1:63" ht="15.75" x14ac:dyDescent="0.25">
      <c r="D162" s="16" t="s">
        <v>485</v>
      </c>
      <c r="F162" s="16" t="s">
        <v>355</v>
      </c>
      <c r="G162" s="127">
        <v>68685.638861986314</v>
      </c>
      <c r="H162" s="127">
        <v>76054.288726912258</v>
      </c>
      <c r="I162" s="127">
        <v>90577.055164952995</v>
      </c>
      <c r="J162" s="127">
        <v>103432.81000229293</v>
      </c>
      <c r="K162" s="127">
        <v>96566.476353853417</v>
      </c>
      <c r="L162" s="127">
        <v>104276.45960869097</v>
      </c>
      <c r="M162" s="127">
        <v>107133.59858642517</v>
      </c>
      <c r="N162" s="127">
        <v>105849.12280738862</v>
      </c>
      <c r="O162" s="127">
        <v>102244.00265772118</v>
      </c>
      <c r="P162" s="127">
        <v>113212.02761618549</v>
      </c>
      <c r="Q162" s="127">
        <v>121073.82016825286</v>
      </c>
      <c r="R162" s="127">
        <v>130420.32670235865</v>
      </c>
      <c r="S162" s="127">
        <v>130510.1234425476</v>
      </c>
      <c r="T162" s="127">
        <v>132858.88643263472</v>
      </c>
      <c r="U162" s="127">
        <v>143365.54412193803</v>
      </c>
      <c r="V162" s="127">
        <v>141019.639558019</v>
      </c>
      <c r="W162" s="127">
        <v>147531.38424588149</v>
      </c>
      <c r="X162" s="127">
        <v>151830.52255835201</v>
      </c>
      <c r="Y162" s="127">
        <v>150516.43973889566</v>
      </c>
      <c r="Z162" s="127">
        <v>155855.30013661753</v>
      </c>
      <c r="AA162" s="127">
        <v>158725.94149156424</v>
      </c>
      <c r="AB162" s="127">
        <v>159959.55917694324</v>
      </c>
      <c r="AC162" s="127">
        <v>163652.49708951521</v>
      </c>
      <c r="AD162" s="127">
        <v>164232.2649433075</v>
      </c>
      <c r="AE162" s="127">
        <v>166116.03358043139</v>
      </c>
      <c r="AF162" s="127">
        <v>167974.10820877602</v>
      </c>
      <c r="AG162" s="127">
        <v>170908.2391468795</v>
      </c>
      <c r="AH162" s="127">
        <v>172738.74144416294</v>
      </c>
      <c r="AI162" s="127">
        <v>169120.10109997413</v>
      </c>
      <c r="AJ162" s="127">
        <v>170236.9719697141</v>
      </c>
      <c r="AK162" s="127">
        <v>173397.15832220879</v>
      </c>
      <c r="AL162" s="127">
        <v>172221.03509934084</v>
      </c>
      <c r="AM162" s="127">
        <v>176053.80534650342</v>
      </c>
      <c r="AN162" s="127">
        <v>174110.7228421536</v>
      </c>
      <c r="AO162" s="127">
        <v>173054.93471680771</v>
      </c>
      <c r="AP162" s="127">
        <v>168131.6487831682</v>
      </c>
      <c r="AQ162" s="127">
        <v>162990.25575597974</v>
      </c>
      <c r="AR162" s="127">
        <v>162802.48180621184</v>
      </c>
      <c r="AS162" s="127">
        <v>162543.02179013533</v>
      </c>
      <c r="AT162" s="127">
        <v>155398.70617218211</v>
      </c>
      <c r="AU162" s="127">
        <v>153899.89328955021</v>
      </c>
      <c r="AV162" s="127">
        <v>153988.34564039158</v>
      </c>
      <c r="AW162" s="127">
        <v>151891.00954385748</v>
      </c>
      <c r="AX162" s="127">
        <v>163784.39558650664</v>
      </c>
      <c r="AY162" s="127">
        <v>164952.66429426605</v>
      </c>
      <c r="AZ162" s="127">
        <v>168669.07633800493</v>
      </c>
      <c r="BA162" s="127">
        <v>172676.79502502206</v>
      </c>
      <c r="BB162" s="127">
        <v>167126.46448156011</v>
      </c>
      <c r="BC162" s="127">
        <v>154699.96452723947</v>
      </c>
      <c r="BD162" s="127">
        <v>154102.26965785076</v>
      </c>
      <c r="BE162" s="127">
        <v>152596.61266814373</v>
      </c>
      <c r="BF162" s="127">
        <v>114966.88662930514</v>
      </c>
      <c r="BG162" s="127">
        <v>112128.54950436846</v>
      </c>
      <c r="BH162" s="127">
        <v>105841.51475675689</v>
      </c>
      <c r="BI162" s="127">
        <v>96378.227059162295</v>
      </c>
      <c r="BJ162" s="127"/>
      <c r="BK162" s="127"/>
    </row>
    <row r="163" spans="1:63" s="15" customFormat="1" x14ac:dyDescent="0.2">
      <c r="D163" s="567" t="s">
        <v>787</v>
      </c>
      <c r="E163" s="567"/>
      <c r="F163" s="567" t="s">
        <v>355</v>
      </c>
      <c r="G163" s="588">
        <v>1644608.876540181</v>
      </c>
      <c r="H163" s="588">
        <v>1730999.8890965835</v>
      </c>
      <c r="I163" s="588">
        <v>1883183.5708553374</v>
      </c>
      <c r="J163" s="588">
        <v>2058776.4764977708</v>
      </c>
      <c r="K163" s="588">
        <v>2107530.0011479752</v>
      </c>
      <c r="L163" s="588">
        <v>2264586.9949878841</v>
      </c>
      <c r="M163" s="588">
        <v>2347230.3714736765</v>
      </c>
      <c r="N163" s="588">
        <v>2344507.789893589</v>
      </c>
      <c r="O163" s="588">
        <v>2327742.7552973093</v>
      </c>
      <c r="P163" s="588">
        <v>2574312.7880234481</v>
      </c>
      <c r="Q163" s="588">
        <v>2730514.5448541762</v>
      </c>
      <c r="R163" s="588">
        <v>2911339.2716559167</v>
      </c>
      <c r="S163" s="588">
        <v>2889292.272181436</v>
      </c>
      <c r="T163" s="588">
        <v>3032997.6679443475</v>
      </c>
      <c r="U163" s="588">
        <v>3021173.0346381986</v>
      </c>
      <c r="V163" s="588">
        <v>2864835.6948516886</v>
      </c>
      <c r="W163" s="588">
        <v>2972305.1072506267</v>
      </c>
      <c r="X163" s="588">
        <v>3037305.2879356137</v>
      </c>
      <c r="Y163" s="588">
        <v>2984973.6204292173</v>
      </c>
      <c r="Z163" s="588">
        <v>3143445.4185871156</v>
      </c>
      <c r="AA163" s="588">
        <v>2961039.1320600901</v>
      </c>
      <c r="AB163" s="588">
        <v>2858903.2316242275</v>
      </c>
      <c r="AC163" s="588">
        <v>2813951.5008992031</v>
      </c>
      <c r="AD163" s="588">
        <v>2812738.0903894734</v>
      </c>
      <c r="AE163" s="588">
        <v>2814454.1745111723</v>
      </c>
      <c r="AF163" s="588">
        <v>2934658.9614404025</v>
      </c>
      <c r="AG163" s="588">
        <v>3029326.052848144</v>
      </c>
      <c r="AH163" s="588">
        <v>3099101.4572633067</v>
      </c>
      <c r="AI163" s="588">
        <v>3149509.3316260492</v>
      </c>
      <c r="AJ163" s="588">
        <v>3209013.9377579824</v>
      </c>
      <c r="AK163" s="588">
        <v>3228114.0930062411</v>
      </c>
      <c r="AL163" s="588">
        <v>3279431.1393127739</v>
      </c>
      <c r="AM163" s="588">
        <v>3349358.734093925</v>
      </c>
      <c r="AN163" s="588">
        <v>3310660.0667315987</v>
      </c>
      <c r="AO163" s="588">
        <v>3202471.6637878795</v>
      </c>
      <c r="AP163" s="588">
        <v>3225743.7873938833</v>
      </c>
      <c r="AQ163" s="588">
        <v>3308572.5721930694</v>
      </c>
      <c r="AR163" s="588">
        <v>3274600.501820968</v>
      </c>
      <c r="AS163" s="588">
        <v>3312887.3508269824</v>
      </c>
      <c r="AT163" s="588">
        <v>3258386.8251693323</v>
      </c>
      <c r="AU163" s="588">
        <v>3326354.874762475</v>
      </c>
      <c r="AV163" s="588">
        <v>3406268.6533403299</v>
      </c>
      <c r="AW163" s="588">
        <v>3339594.8895188975</v>
      </c>
      <c r="AX163" s="588">
        <v>3423825.862201748</v>
      </c>
      <c r="AY163" s="588">
        <v>3555386.1562656863</v>
      </c>
      <c r="AZ163" s="588">
        <v>3699918.5193177615</v>
      </c>
      <c r="BA163" s="588">
        <v>3718512.5724567585</v>
      </c>
      <c r="BB163" s="588">
        <v>3531147.2668007188</v>
      </c>
      <c r="BC163" s="588">
        <v>3374876.5590103976</v>
      </c>
      <c r="BD163" s="588">
        <v>3222353.6311059962</v>
      </c>
      <c r="BE163" s="588">
        <v>3241063.7320982581</v>
      </c>
      <c r="BF163" s="588">
        <v>3151693.8034113515</v>
      </c>
      <c r="BG163" s="588">
        <v>3273526.4387557916</v>
      </c>
      <c r="BH163" s="588">
        <v>3187534.5871132156</v>
      </c>
      <c r="BI163" s="588">
        <v>2956236.4117505928</v>
      </c>
      <c r="BJ163" s="588"/>
      <c r="BK163" s="588"/>
    </row>
    <row r="164" spans="1:63" s="15" customFormat="1" x14ac:dyDescent="0.2"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  <c r="BI164" s="125"/>
      <c r="BJ164" s="125"/>
      <c r="BK164" s="125"/>
    </row>
    <row r="165" spans="1:63" ht="18.75" x14ac:dyDescent="0.25">
      <c r="A165" s="89" t="s">
        <v>574</v>
      </c>
      <c r="B165" s="444"/>
      <c r="C165" s="444"/>
      <c r="D165" s="92"/>
      <c r="E165" s="92"/>
      <c r="G165" s="73">
        <v>7.5289602082312099E-2</v>
      </c>
      <c r="H165" s="73">
        <v>7.5974707247475043E-2</v>
      </c>
      <c r="I165" s="73">
        <v>7.5124174654285933E-2</v>
      </c>
      <c r="J165" s="73">
        <v>7.4506397042947828E-2</v>
      </c>
      <c r="K165" s="73">
        <v>7.7784233591568414E-2</v>
      </c>
      <c r="L165" s="73">
        <v>7.7915960225507563E-2</v>
      </c>
      <c r="M165" s="73">
        <v>7.7870138153833868E-2</v>
      </c>
      <c r="N165" s="73">
        <v>8.0200024011144691E-2</v>
      </c>
      <c r="O165" s="73">
        <v>8.8152743273717624E-2</v>
      </c>
      <c r="P165" s="73">
        <v>8.5202931981839633E-2</v>
      </c>
      <c r="Q165" s="73">
        <v>8.3673201744572975E-2</v>
      </c>
      <c r="R165" s="73">
        <v>8.06522589290814E-2</v>
      </c>
      <c r="S165" s="73">
        <v>8.2974903456146332E-2</v>
      </c>
      <c r="T165" s="73">
        <v>8.4610989444922347E-2</v>
      </c>
      <c r="U165" s="73">
        <v>8.261845050982343E-2</v>
      </c>
      <c r="V165" s="73">
        <v>8.7062508787812562E-2</v>
      </c>
      <c r="W165" s="73">
        <v>8.8609848770190125E-2</v>
      </c>
      <c r="X165" s="73">
        <v>8.9799824281970878E-2</v>
      </c>
      <c r="Y165" s="73">
        <v>9.3395038505314484E-2</v>
      </c>
      <c r="Z165" s="73">
        <v>9.2545623678608496E-2</v>
      </c>
      <c r="AA165" s="73">
        <v>9.4581450745632109E-2</v>
      </c>
      <c r="AB165" s="73">
        <v>9.6901407209365589E-2</v>
      </c>
      <c r="AC165" s="73">
        <v>9.8489963419244653E-2</v>
      </c>
      <c r="AD165" s="73">
        <v>0.10139374421766362</v>
      </c>
      <c r="AE165" s="73">
        <v>0.10408102183896428</v>
      </c>
      <c r="AF165" s="73">
        <v>0.10542058710233816</v>
      </c>
      <c r="AG165" s="73">
        <v>0.10632463440939856</v>
      </c>
      <c r="AH165" s="73">
        <v>0.10853441854177762</v>
      </c>
      <c r="AI165" s="73">
        <v>0.11188965611979221</v>
      </c>
      <c r="AJ165" s="73">
        <v>0.1123932702069808</v>
      </c>
      <c r="AK165" s="73">
        <v>0.11552944724605684</v>
      </c>
      <c r="AL165" s="73">
        <v>0.11709287088143938</v>
      </c>
      <c r="AM165" s="73">
        <v>0.11471077009162332</v>
      </c>
      <c r="AN165" s="73">
        <v>0.11800693486267515</v>
      </c>
      <c r="AO165" s="73">
        <v>0.11991435168652853</v>
      </c>
      <c r="AP165" s="73">
        <v>0.12430130236494273</v>
      </c>
      <c r="AQ165" s="73">
        <v>0.12783754705622227</v>
      </c>
      <c r="AR165" s="73">
        <v>0.13056361703500913</v>
      </c>
      <c r="AS165" s="73">
        <v>0.13125052991582764</v>
      </c>
      <c r="AT165" s="73">
        <v>0.13600814388122481</v>
      </c>
      <c r="AU165" s="73">
        <v>0.13736984534960711</v>
      </c>
      <c r="AV165" s="73">
        <v>0.13596566629116888</v>
      </c>
      <c r="AW165" s="73">
        <v>0.14012392291593351</v>
      </c>
      <c r="AX165" s="73">
        <v>0.1372725637846304</v>
      </c>
      <c r="AY165" s="73">
        <v>0.13702572633291002</v>
      </c>
      <c r="AZ165" s="73">
        <v>0.13618483081676502</v>
      </c>
      <c r="BA165" s="73">
        <v>0.13489524862072333</v>
      </c>
      <c r="BB165" s="73">
        <v>0.1413416991585052</v>
      </c>
      <c r="BC165" s="73">
        <v>0.14600057082135201</v>
      </c>
      <c r="BD165" s="73">
        <v>0.14476997928227958</v>
      </c>
      <c r="BE165" s="73">
        <v>0.14772319110453633</v>
      </c>
      <c r="BF165" s="73">
        <v>0.14988128084834954</v>
      </c>
      <c r="BG165" s="73">
        <v>0.14334899896681869</v>
      </c>
      <c r="BH165" s="73">
        <v>0.14850150499723649</v>
      </c>
      <c r="BI165" s="73">
        <v>0.15308243870884702</v>
      </c>
      <c r="BJ165" s="73"/>
      <c r="BK165" s="73"/>
    </row>
    <row r="166" spans="1:63" ht="15.75" x14ac:dyDescent="0.25">
      <c r="A166" s="89" t="s">
        <v>575</v>
      </c>
      <c r="B166" s="92"/>
      <c r="C166" s="92"/>
      <c r="D166" s="92"/>
      <c r="E166" s="92"/>
    </row>
    <row r="167" spans="1:63" ht="18.75" x14ac:dyDescent="0.25">
      <c r="A167" s="164" t="s">
        <v>568</v>
      </c>
      <c r="D167" s="393"/>
      <c r="E167" s="393"/>
      <c r="F167" s="393"/>
      <c r="G167" s="394"/>
      <c r="H167" s="394"/>
      <c r="I167" s="394"/>
      <c r="J167" s="10" t="s">
        <v>788</v>
      </c>
      <c r="K167" s="394"/>
      <c r="L167" s="394"/>
      <c r="M167" s="394"/>
      <c r="N167" s="394"/>
      <c r="O167" s="394"/>
      <c r="P167" s="394"/>
      <c r="Q167" s="394"/>
      <c r="R167" s="394"/>
      <c r="S167" s="394"/>
      <c r="T167" s="394"/>
      <c r="U167" s="10" t="s">
        <v>789</v>
      </c>
      <c r="V167" s="394"/>
      <c r="W167" s="394"/>
      <c r="X167" s="394"/>
      <c r="Y167" s="394"/>
      <c r="Z167" s="394"/>
      <c r="AA167" s="394"/>
      <c r="AB167" s="394"/>
      <c r="AC167" s="394"/>
      <c r="AD167" s="394"/>
      <c r="AE167" s="394"/>
      <c r="AF167" s="394"/>
      <c r="AG167" s="394"/>
      <c r="AH167" s="394"/>
      <c r="AI167" s="394"/>
      <c r="AJ167" s="394"/>
      <c r="AK167" s="394"/>
      <c r="AL167" s="394"/>
      <c r="AM167" s="394"/>
      <c r="AN167" s="394"/>
      <c r="AO167" s="394"/>
      <c r="AP167" s="394"/>
      <c r="AQ167" s="394"/>
      <c r="AR167" s="394"/>
      <c r="AS167" s="394"/>
      <c r="AT167" s="394"/>
      <c r="AU167" s="394"/>
      <c r="AV167" s="394"/>
      <c r="AW167" s="394"/>
      <c r="AX167" s="394"/>
      <c r="AY167" s="394"/>
      <c r="AZ167" s="394"/>
      <c r="BA167" s="394"/>
      <c r="BB167" s="394"/>
      <c r="BC167" s="394"/>
      <c r="BD167" s="394"/>
      <c r="BE167" s="394"/>
      <c r="BF167" s="394"/>
      <c r="BG167" s="394"/>
      <c r="BH167" s="394"/>
      <c r="BI167" s="394"/>
      <c r="BJ167" s="394"/>
    </row>
    <row r="168" spans="1:63" ht="16.5" thickBot="1" x14ac:dyDescent="0.3">
      <c r="A168" s="589" t="s">
        <v>790</v>
      </c>
      <c r="K168" s="16" t="s">
        <v>791</v>
      </c>
      <c r="V168" s="16" t="s">
        <v>791</v>
      </c>
    </row>
    <row r="169" spans="1:63" ht="13.5" thickTop="1" x14ac:dyDescent="0.2">
      <c r="J169" s="10" t="s">
        <v>792</v>
      </c>
      <c r="K169" s="10" t="s">
        <v>793</v>
      </c>
      <c r="L169" s="16" t="s">
        <v>791</v>
      </c>
      <c r="M169" s="16" t="s">
        <v>794</v>
      </c>
      <c r="N169" s="16" t="s">
        <v>794</v>
      </c>
      <c r="O169" s="10" t="s">
        <v>795</v>
      </c>
      <c r="Q169" s="10" t="s">
        <v>796</v>
      </c>
      <c r="U169" s="10" t="s">
        <v>792</v>
      </c>
      <c r="V169" s="10" t="s">
        <v>793</v>
      </c>
      <c r="W169" s="16" t="s">
        <v>791</v>
      </c>
      <c r="X169" s="16" t="s">
        <v>794</v>
      </c>
      <c r="Y169" s="16"/>
      <c r="Z169" s="10" t="s">
        <v>795</v>
      </c>
    </row>
    <row r="170" spans="1:63" ht="13.5" thickBot="1" x14ac:dyDescent="0.25">
      <c r="B170" s="10" t="s">
        <v>797</v>
      </c>
      <c r="K170" s="10" t="s">
        <v>798</v>
      </c>
      <c r="L170" s="16" t="s">
        <v>799</v>
      </c>
      <c r="M170" s="10" t="s">
        <v>800</v>
      </c>
      <c r="N170" s="10" t="s">
        <v>800</v>
      </c>
      <c r="O170" s="10" t="s">
        <v>801</v>
      </c>
      <c r="Q170" s="723" t="s">
        <v>802</v>
      </c>
      <c r="S170" s="723" t="s">
        <v>803</v>
      </c>
      <c r="V170" s="10" t="s">
        <v>798</v>
      </c>
      <c r="W170" s="16" t="s">
        <v>799</v>
      </c>
      <c r="X170" s="10" t="s">
        <v>800</v>
      </c>
      <c r="Z170" s="10" t="s">
        <v>801</v>
      </c>
    </row>
    <row r="171" spans="1:63" ht="13.5" thickTop="1" x14ac:dyDescent="0.2">
      <c r="A171" s="590"/>
      <c r="B171" s="591" t="s">
        <v>804</v>
      </c>
      <c r="C171" s="590"/>
      <c r="D171" s="590"/>
      <c r="E171" s="590"/>
      <c r="F171" s="590"/>
      <c r="G171" s="590"/>
      <c r="K171" s="10" t="s">
        <v>805</v>
      </c>
      <c r="L171" s="592" t="s">
        <v>806</v>
      </c>
      <c r="M171" s="10" t="s">
        <v>807</v>
      </c>
      <c r="N171" s="10" t="s">
        <v>807</v>
      </c>
      <c r="O171" s="10" t="s">
        <v>808</v>
      </c>
      <c r="Q171" s="723"/>
      <c r="R171" s="10" t="s">
        <v>809</v>
      </c>
      <c r="S171" s="723"/>
      <c r="V171" s="10" t="s">
        <v>805</v>
      </c>
      <c r="W171" s="592" t="s">
        <v>806</v>
      </c>
      <c r="X171" s="10" t="s">
        <v>807</v>
      </c>
      <c r="Z171" s="10" t="s">
        <v>808</v>
      </c>
    </row>
    <row r="172" spans="1:63" ht="63.75" x14ac:dyDescent="0.2">
      <c r="A172" s="593"/>
      <c r="B172" s="594" t="s">
        <v>400</v>
      </c>
      <c r="C172" s="595" t="s">
        <v>810</v>
      </c>
      <c r="D172" s="595" t="s">
        <v>811</v>
      </c>
      <c r="E172" s="595" t="s">
        <v>812</v>
      </c>
      <c r="F172" s="595" t="s">
        <v>813</v>
      </c>
      <c r="G172" s="595" t="s">
        <v>814</v>
      </c>
      <c r="H172" s="596" t="s">
        <v>344</v>
      </c>
      <c r="J172" s="595" t="s">
        <v>400</v>
      </c>
      <c r="K172" s="595" t="s">
        <v>810</v>
      </c>
      <c r="L172" s="595" t="s">
        <v>811</v>
      </c>
      <c r="M172" s="595" t="s">
        <v>812</v>
      </c>
      <c r="N172" s="597" t="s">
        <v>813</v>
      </c>
      <c r="O172" s="595" t="s">
        <v>814</v>
      </c>
      <c r="Q172" s="723"/>
      <c r="S172" s="723"/>
      <c r="U172" s="595" t="s">
        <v>400</v>
      </c>
      <c r="V172" s="595" t="s">
        <v>810</v>
      </c>
      <c r="W172" s="595" t="s">
        <v>811</v>
      </c>
      <c r="X172" s="595" t="s">
        <v>815</v>
      </c>
      <c r="Y172" s="597"/>
      <c r="Z172" s="595" t="s">
        <v>814</v>
      </c>
      <c r="AA172" s="596" t="s">
        <v>816</v>
      </c>
    </row>
    <row r="173" spans="1:63" ht="15.75" x14ac:dyDescent="0.25">
      <c r="A173" s="598"/>
      <c r="B173" s="599"/>
      <c r="C173" s="600"/>
      <c r="D173" s="600"/>
      <c r="E173" s="600"/>
      <c r="F173" s="600"/>
      <c r="G173" s="600"/>
      <c r="H173" s="596"/>
      <c r="J173" s="600"/>
      <c r="K173" s="600"/>
      <c r="L173" s="600"/>
      <c r="M173" s="600"/>
      <c r="N173" s="601"/>
      <c r="O173" s="600"/>
      <c r="Q173" s="602">
        <v>0.14000000000000001</v>
      </c>
      <c r="R173" s="73">
        <v>0.3000813828993843</v>
      </c>
      <c r="S173" s="139">
        <v>4.2011393605913806E-2</v>
      </c>
    </row>
    <row r="174" spans="1:63" ht="15.75" x14ac:dyDescent="0.25">
      <c r="A174" s="598"/>
      <c r="B174" s="599"/>
      <c r="C174" s="600"/>
      <c r="D174" s="600"/>
      <c r="E174" s="600"/>
      <c r="F174" s="600"/>
      <c r="G174" s="600"/>
      <c r="H174" s="596"/>
      <c r="J174" s="600"/>
      <c r="K174" s="600"/>
      <c r="L174" s="600"/>
      <c r="M174" s="600"/>
      <c r="N174" s="601"/>
      <c r="O174" s="600"/>
      <c r="Q174" s="602">
        <v>0.14000000000000001</v>
      </c>
      <c r="R174" s="73">
        <v>0.30376820271778882</v>
      </c>
      <c r="S174" s="139">
        <v>4.2527548380490436E-2</v>
      </c>
    </row>
    <row r="175" spans="1:63" ht="15.75" x14ac:dyDescent="0.25">
      <c r="A175" s="598"/>
      <c r="B175" s="599"/>
      <c r="C175" s="600"/>
      <c r="D175" s="600"/>
      <c r="E175" s="600"/>
      <c r="F175" s="600"/>
      <c r="G175" s="600"/>
      <c r="H175" s="596"/>
      <c r="J175" s="600"/>
      <c r="K175" s="600"/>
      <c r="L175" s="600"/>
      <c r="M175" s="600"/>
      <c r="N175" s="601"/>
      <c r="O175" s="600"/>
      <c r="Q175" s="602">
        <v>0.14000000000000001</v>
      </c>
      <c r="R175" s="73">
        <v>0.30625265620825398</v>
      </c>
      <c r="S175" s="139">
        <v>4.2875371869155562E-2</v>
      </c>
    </row>
    <row r="176" spans="1:63" ht="15.75" x14ac:dyDescent="0.25">
      <c r="A176" s="598"/>
      <c r="B176" s="599"/>
      <c r="C176" s="600"/>
      <c r="D176" s="600"/>
      <c r="E176" s="600"/>
      <c r="F176" s="600"/>
      <c r="G176" s="600"/>
      <c r="H176" s="596"/>
      <c r="J176" s="600"/>
      <c r="K176" s="600"/>
      <c r="L176" s="600"/>
      <c r="M176" s="600"/>
      <c r="N176" s="601"/>
      <c r="O176" s="600"/>
      <c r="Q176" s="602">
        <v>0.14000000000000001</v>
      </c>
      <c r="R176" s="73">
        <v>0.30406770905126068</v>
      </c>
      <c r="S176" s="139">
        <v>4.2569479267176497E-2</v>
      </c>
    </row>
    <row r="177" spans="1:36" ht="15.75" x14ac:dyDescent="0.25">
      <c r="A177" s="598"/>
      <c r="B177" s="599"/>
      <c r="C177" s="600"/>
      <c r="D177" s="600"/>
      <c r="E177" s="600"/>
      <c r="F177" s="600"/>
      <c r="G177" s="600"/>
      <c r="H177" s="596"/>
      <c r="J177" s="600"/>
      <c r="K177" s="600"/>
      <c r="L177" s="600"/>
      <c r="M177" s="600"/>
      <c r="N177" s="601"/>
      <c r="O177" s="600"/>
      <c r="Q177" s="602">
        <v>0.14000000000000001</v>
      </c>
      <c r="R177" s="73">
        <v>0.31112012028402342</v>
      </c>
      <c r="S177" s="139">
        <v>4.3556816839763285E-2</v>
      </c>
    </row>
    <row r="178" spans="1:36" ht="15.75" x14ac:dyDescent="0.25">
      <c r="A178" s="598"/>
      <c r="B178" s="599"/>
      <c r="C178" s="600"/>
      <c r="D178" s="600"/>
      <c r="E178" s="600"/>
      <c r="F178" s="600"/>
      <c r="G178" s="600"/>
      <c r="H178" s="596"/>
      <c r="J178" s="600"/>
      <c r="K178" s="600"/>
      <c r="L178" s="600"/>
      <c r="M178" s="600"/>
      <c r="N178" s="601"/>
      <c r="O178" s="600"/>
      <c r="Q178" s="602">
        <v>0.14000000000000001</v>
      </c>
      <c r="R178" s="73">
        <v>0.30948699382940298</v>
      </c>
      <c r="S178" s="139">
        <v>4.3328179136116418E-2</v>
      </c>
    </row>
    <row r="179" spans="1:36" ht="15.75" x14ac:dyDescent="0.25">
      <c r="A179" s="598"/>
      <c r="B179" s="599"/>
      <c r="C179" s="600"/>
      <c r="D179" s="600"/>
      <c r="E179" s="600"/>
      <c r="F179" s="600"/>
      <c r="G179" s="600"/>
      <c r="H179" s="596"/>
      <c r="J179" s="600"/>
      <c r="K179" s="600">
        <v>7.3260073260073222E-2</v>
      </c>
      <c r="L179" s="600"/>
      <c r="M179" s="600"/>
      <c r="N179" s="601"/>
      <c r="O179" s="600"/>
      <c r="Q179" s="602">
        <v>0.14000000000000001</v>
      </c>
      <c r="R179" s="73">
        <v>0.30833634776479746</v>
      </c>
      <c r="S179" s="139">
        <v>4.3167088687071649E-2</v>
      </c>
    </row>
    <row r="180" spans="1:36" ht="15.75" x14ac:dyDescent="0.25">
      <c r="A180" s="598"/>
      <c r="B180" s="599"/>
      <c r="C180" s="600"/>
      <c r="D180" s="600"/>
      <c r="E180" s="600"/>
      <c r="F180" s="600"/>
      <c r="G180" s="600"/>
      <c r="H180" s="596"/>
      <c r="J180" s="600"/>
      <c r="K180" s="600"/>
      <c r="L180" s="600"/>
      <c r="M180" s="600"/>
      <c r="N180" s="601"/>
      <c r="O180" s="600"/>
      <c r="Q180" s="602">
        <v>0.14000000000000001</v>
      </c>
      <c r="R180" s="73">
        <v>0.31663569624760507</v>
      </c>
      <c r="S180" s="139">
        <v>4.4328997474664712E-2</v>
      </c>
    </row>
    <row r="181" spans="1:36" ht="15.75" x14ac:dyDescent="0.25">
      <c r="A181" s="598"/>
      <c r="B181" s="599"/>
      <c r="C181" s="600"/>
      <c r="D181" s="600"/>
      <c r="E181" s="600"/>
      <c r="F181" s="600"/>
      <c r="G181" s="600"/>
      <c r="H181" s="596"/>
      <c r="J181" s="600"/>
      <c r="K181" s="600"/>
      <c r="L181" s="600"/>
      <c r="M181" s="600"/>
      <c r="N181" s="601"/>
      <c r="O181" s="600"/>
      <c r="Q181" s="602">
        <v>0.14000000000000001</v>
      </c>
      <c r="R181" s="73">
        <v>0.34390228607201828</v>
      </c>
      <c r="S181" s="139">
        <v>4.8146320050082562E-2</v>
      </c>
    </row>
    <row r="182" spans="1:36" ht="15.75" x14ac:dyDescent="0.25">
      <c r="A182" s="598"/>
      <c r="B182" s="599"/>
      <c r="C182" s="600"/>
      <c r="D182" s="600"/>
      <c r="E182" s="600"/>
      <c r="F182" s="600"/>
      <c r="G182" s="600"/>
      <c r="H182" s="596"/>
      <c r="J182" s="600"/>
      <c r="K182" s="600"/>
      <c r="L182" s="600"/>
      <c r="M182" s="600"/>
      <c r="N182" s="601"/>
      <c r="O182" s="600"/>
      <c r="Q182" s="602">
        <v>0.14000000000000001</v>
      </c>
      <c r="R182" s="73">
        <v>0.33220532683282805</v>
      </c>
      <c r="S182" s="139">
        <v>4.6508745756595929E-2</v>
      </c>
    </row>
    <row r="183" spans="1:36" ht="15.75" x14ac:dyDescent="0.25">
      <c r="A183" s="603">
        <v>1970</v>
      </c>
      <c r="B183" s="604">
        <v>971.40965507478722</v>
      </c>
      <c r="C183" s="605">
        <v>411.172544497285</v>
      </c>
      <c r="D183" s="605">
        <v>356.98259824305512</v>
      </c>
      <c r="E183" s="605">
        <v>271.18542995143281</v>
      </c>
      <c r="F183" s="606">
        <v>0</v>
      </c>
      <c r="G183" s="605">
        <v>944.01042541396157</v>
      </c>
      <c r="H183" s="123">
        <v>2954.7606531805218</v>
      </c>
      <c r="J183" s="566"/>
      <c r="K183" s="607">
        <v>5.1282051282051253E-2</v>
      </c>
      <c r="L183" s="139">
        <v>0.46</v>
      </c>
      <c r="M183" s="189">
        <v>1E-3</v>
      </c>
      <c r="N183" s="189">
        <v>1E-3</v>
      </c>
      <c r="O183" s="73">
        <v>0.21447721179624668</v>
      </c>
      <c r="Q183" s="139">
        <v>0.13132626348808565</v>
      </c>
      <c r="R183" s="73">
        <v>0.32727862367450172</v>
      </c>
      <c r="S183" s="139">
        <v>4.2980278766695641E-2</v>
      </c>
      <c r="V183" s="73">
        <v>1.6783519162794951E-2</v>
      </c>
      <c r="W183" s="73">
        <v>0.15054816689027081</v>
      </c>
      <c r="X183" s="139">
        <v>3.2727862367450171E-4</v>
      </c>
      <c r="Y183" s="73"/>
      <c r="Z183" s="73">
        <v>7.0193806686220217E-2</v>
      </c>
      <c r="AA183" s="73">
        <v>4.2980278766695641E-2</v>
      </c>
      <c r="AB183" s="73"/>
      <c r="AC183" s="73"/>
      <c r="AD183" s="73"/>
      <c r="AE183" s="73"/>
      <c r="AF183" s="73"/>
      <c r="AG183" s="73"/>
      <c r="AH183" s="73"/>
      <c r="AI183" s="73"/>
      <c r="AJ183" s="73"/>
    </row>
    <row r="184" spans="1:36" ht="15.75" x14ac:dyDescent="0.25">
      <c r="A184" s="603">
        <v>1971</v>
      </c>
      <c r="B184" s="604">
        <v>999.00309692305575</v>
      </c>
      <c r="C184" s="605">
        <v>464.8229380462605</v>
      </c>
      <c r="D184" s="605">
        <v>372.07266955256023</v>
      </c>
      <c r="E184" s="605">
        <v>284.17265627528053</v>
      </c>
      <c r="F184" s="606">
        <v>0</v>
      </c>
      <c r="G184" s="605">
        <v>959.42536466532965</v>
      </c>
      <c r="H184" s="123">
        <v>3079.4967254624867</v>
      </c>
      <c r="J184" s="566"/>
      <c r="K184" s="607">
        <v>5.1465201465201435E-2</v>
      </c>
      <c r="L184" s="139">
        <v>0.46100000000000002</v>
      </c>
      <c r="M184" s="189">
        <v>1.1999999999999999E-3</v>
      </c>
      <c r="N184" s="189">
        <v>1.1999999999999999E-3</v>
      </c>
      <c r="O184" s="73">
        <v>0.21447721179624668</v>
      </c>
      <c r="Q184" s="139">
        <v>0.13039909665212179</v>
      </c>
      <c r="R184" s="73">
        <v>0.31480608985188885</v>
      </c>
      <c r="S184" s="139">
        <v>4.1050429737272992E-2</v>
      </c>
      <c r="V184" s="73">
        <v>1.6201558836699763E-2</v>
      </c>
      <c r="W184" s="73">
        <v>0.14512560742172076</v>
      </c>
      <c r="X184" s="139">
        <v>3.7776730782226658E-4</v>
      </c>
      <c r="Y184" s="73"/>
      <c r="Z184" s="73">
        <v>6.7518732407911827E-2</v>
      </c>
      <c r="AA184" s="73">
        <v>4.1050429737272992E-2</v>
      </c>
      <c r="AB184" s="73"/>
      <c r="AC184" s="73"/>
      <c r="AD184" s="73"/>
      <c r="AE184" s="73"/>
      <c r="AF184" s="73"/>
      <c r="AG184" s="73"/>
      <c r="AH184" s="73"/>
      <c r="AI184" s="73"/>
      <c r="AJ184" s="73"/>
    </row>
    <row r="185" spans="1:36" ht="15.75" x14ac:dyDescent="0.25">
      <c r="A185" s="603">
        <v>1972</v>
      </c>
      <c r="B185" s="604">
        <v>1026.1633578824487</v>
      </c>
      <c r="C185" s="605">
        <v>534.89104615843314</v>
      </c>
      <c r="D185" s="605">
        <v>389.29953924279215</v>
      </c>
      <c r="E185" s="605">
        <v>295.33440522592576</v>
      </c>
      <c r="F185" s="606">
        <v>0</v>
      </c>
      <c r="G185" s="605">
        <v>964.88905322932533</v>
      </c>
      <c r="H185" s="123">
        <v>3210.5774017389249</v>
      </c>
      <c r="J185" s="566"/>
      <c r="K185" s="607">
        <v>5.1648351648351618E-2</v>
      </c>
      <c r="L185" s="139">
        <v>0.46200000000000002</v>
      </c>
      <c r="M185" s="189">
        <v>1.4E-3</v>
      </c>
      <c r="N185" s="189">
        <v>1.4E-3</v>
      </c>
      <c r="O185" s="73">
        <v>0.21447721179624668</v>
      </c>
      <c r="Q185" s="139">
        <v>0.12921127824162998</v>
      </c>
      <c r="R185" s="73">
        <v>0.32641313426698498</v>
      </c>
      <c r="S185" s="139">
        <v>4.217625831349392E-2</v>
      </c>
      <c r="V185" s="73">
        <v>1.6858700341261853E-2</v>
      </c>
      <c r="W185" s="73">
        <v>0.15080286803134707</v>
      </c>
      <c r="X185" s="139">
        <v>4.5697838797377895E-4</v>
      </c>
      <c r="Y185" s="73"/>
      <c r="Z185" s="73">
        <v>7.000817893125684E-2</v>
      </c>
      <c r="AA185" s="73">
        <v>4.217625831349392E-2</v>
      </c>
      <c r="AB185" s="73"/>
      <c r="AC185" s="73"/>
      <c r="AD185" s="73"/>
      <c r="AE185" s="73"/>
      <c r="AF185" s="73"/>
      <c r="AG185" s="73"/>
      <c r="AH185" s="73"/>
      <c r="AI185" s="73"/>
      <c r="AJ185" s="73"/>
    </row>
    <row r="186" spans="1:36" ht="15.75" x14ac:dyDescent="0.25">
      <c r="A186" s="603">
        <v>1973</v>
      </c>
      <c r="B186" s="604">
        <v>1053.0211994221665</v>
      </c>
      <c r="C186" s="605">
        <v>611.21859211026401</v>
      </c>
      <c r="D186" s="605">
        <v>409.43002411967501</v>
      </c>
      <c r="E186" s="605">
        <v>305.76294775419751</v>
      </c>
      <c r="F186" s="606">
        <v>0</v>
      </c>
      <c r="G186" s="605">
        <v>969.51721336699552</v>
      </c>
      <c r="H186" s="123">
        <v>3348.9499767732987</v>
      </c>
      <c r="J186" s="566"/>
      <c r="K186" s="607">
        <v>5.18315018315018E-2</v>
      </c>
      <c r="L186" s="139">
        <v>0.46300000000000002</v>
      </c>
      <c r="M186" s="189">
        <v>1.6000000000000001E-3</v>
      </c>
      <c r="N186" s="189">
        <v>1.6000000000000001E-3</v>
      </c>
      <c r="O186" s="73">
        <v>0.21447721179624668</v>
      </c>
      <c r="Q186" s="139">
        <v>0.12830142317791135</v>
      </c>
      <c r="R186" s="73">
        <v>0.33404157963035525</v>
      </c>
      <c r="S186" s="139">
        <v>4.2858010067172179E-2</v>
      </c>
      <c r="V186" s="73">
        <v>1.7313876746408514E-2</v>
      </c>
      <c r="W186" s="73">
        <v>0.15466125136885447</v>
      </c>
      <c r="X186" s="139">
        <v>5.3446652740856847E-4</v>
      </c>
      <c r="Y186" s="73"/>
      <c r="Z186" s="73">
        <v>7.1644306623132509E-2</v>
      </c>
      <c r="AA186" s="73">
        <v>4.2858010067172179E-2</v>
      </c>
      <c r="AB186" s="73"/>
      <c r="AC186" s="73"/>
      <c r="AD186" s="73"/>
      <c r="AE186" s="73"/>
      <c r="AF186" s="73"/>
      <c r="AG186" s="73"/>
      <c r="AH186" s="73"/>
      <c r="AI186" s="73"/>
      <c r="AJ186" s="73"/>
    </row>
    <row r="187" spans="1:36" ht="15.75" x14ac:dyDescent="0.25">
      <c r="A187" s="603">
        <v>1974</v>
      </c>
      <c r="B187" s="604">
        <v>1079.5692134328719</v>
      </c>
      <c r="C187" s="605">
        <v>691.91337137409585</v>
      </c>
      <c r="D187" s="605">
        <v>431.71456386212776</v>
      </c>
      <c r="E187" s="605">
        <v>316.63515792655363</v>
      </c>
      <c r="F187" s="606">
        <v>0</v>
      </c>
      <c r="G187" s="605">
        <v>971.15987555872903</v>
      </c>
      <c r="H187" s="123">
        <v>3490.9921821543785</v>
      </c>
      <c r="J187" s="566"/>
      <c r="K187" s="607">
        <v>5.2014652014651983E-2</v>
      </c>
      <c r="L187" s="139">
        <v>0.46400000000000002</v>
      </c>
      <c r="M187" s="189">
        <v>1.8E-3</v>
      </c>
      <c r="N187" s="189">
        <v>1.8E-3</v>
      </c>
      <c r="O187" s="73">
        <v>0.21447721179624668</v>
      </c>
      <c r="Q187" s="139">
        <v>0.1275187033492885</v>
      </c>
      <c r="R187" s="73">
        <v>0.32438570181273418</v>
      </c>
      <c r="S187" s="139">
        <v>4.1365244080208807E-2</v>
      </c>
      <c r="V187" s="73">
        <v>1.687280939831803E-2</v>
      </c>
      <c r="W187" s="73">
        <v>0.15051496564110867</v>
      </c>
      <c r="X187" s="139">
        <v>5.838942632629215E-4</v>
      </c>
      <c r="Y187" s="73"/>
      <c r="Z187" s="73">
        <v>6.9573340871363909E-2</v>
      </c>
      <c r="AA187" s="73">
        <v>4.1365244080208807E-2</v>
      </c>
      <c r="AB187" s="73"/>
      <c r="AC187" s="73"/>
      <c r="AD187" s="73"/>
      <c r="AE187" s="73"/>
      <c r="AF187" s="73"/>
      <c r="AG187" s="73"/>
      <c r="AH187" s="73"/>
      <c r="AI187" s="73"/>
      <c r="AJ187" s="73"/>
    </row>
    <row r="188" spans="1:36" ht="15.75" x14ac:dyDescent="0.25">
      <c r="A188" s="603">
        <v>1975</v>
      </c>
      <c r="B188" s="604">
        <v>1105.7837328154942</v>
      </c>
      <c r="C188" s="605">
        <v>769.2055900799819</v>
      </c>
      <c r="D188" s="605">
        <v>454.75584562334473</v>
      </c>
      <c r="E188" s="605">
        <v>336.92971870231349</v>
      </c>
      <c r="F188" s="606">
        <v>0</v>
      </c>
      <c r="G188" s="605">
        <v>976.17058855249411</v>
      </c>
      <c r="H188" s="123">
        <v>3642.8454757736281</v>
      </c>
      <c r="J188" s="566"/>
      <c r="K188" s="607">
        <v>5.2197802197802165E-2</v>
      </c>
      <c r="L188" s="139">
        <v>0.46500000000000002</v>
      </c>
      <c r="M188" s="189">
        <v>2E-3</v>
      </c>
      <c r="N188" s="189">
        <v>2E-3</v>
      </c>
      <c r="O188" s="73">
        <v>0.21447721179624668</v>
      </c>
      <c r="Q188" s="139">
        <v>0.12672854723954433</v>
      </c>
      <c r="R188" s="73">
        <v>0.33906581474279279</v>
      </c>
      <c r="S188" s="139">
        <v>4.2969318120946599E-2</v>
      </c>
      <c r="V188" s="73">
        <v>1.7698490329980932E-2</v>
      </c>
      <c r="W188" s="73">
        <v>0.15766560385539866</v>
      </c>
      <c r="X188" s="139">
        <v>6.7813162948558562E-4</v>
      </c>
      <c r="Y188" s="73"/>
      <c r="Z188" s="73">
        <v>7.2721890561456906E-2</v>
      </c>
      <c r="AA188" s="73">
        <v>4.2969318120946599E-2</v>
      </c>
      <c r="AB188" s="73"/>
      <c r="AC188" s="73"/>
      <c r="AD188" s="73"/>
      <c r="AE188" s="73"/>
      <c r="AF188" s="73"/>
      <c r="AG188" s="73"/>
      <c r="AH188" s="73"/>
      <c r="AI188" s="73"/>
      <c r="AJ188" s="73"/>
    </row>
    <row r="189" spans="1:36" ht="15.75" x14ac:dyDescent="0.25">
      <c r="A189" s="603">
        <v>1976</v>
      </c>
      <c r="B189" s="604">
        <v>1131.6484089801256</v>
      </c>
      <c r="C189" s="605">
        <v>836.95892994136011</v>
      </c>
      <c r="D189" s="605">
        <v>476.51726443165444</v>
      </c>
      <c r="E189" s="605">
        <v>360.23953668061671</v>
      </c>
      <c r="F189" s="606">
        <v>0</v>
      </c>
      <c r="G189" s="605">
        <v>974.86776313177745</v>
      </c>
      <c r="H189" s="123">
        <v>3780.2319031655343</v>
      </c>
      <c r="J189" s="566"/>
      <c r="K189" s="607">
        <v>5.2380952380952348E-2</v>
      </c>
      <c r="L189" s="139">
        <v>0.46600000000000003</v>
      </c>
      <c r="M189" s="189">
        <v>2.2000000000000001E-3</v>
      </c>
      <c r="N189" s="189">
        <v>2.2000000000000001E-3</v>
      </c>
      <c r="O189" s="73">
        <v>0.21447721179624668</v>
      </c>
      <c r="Q189" s="139">
        <v>0.12585926206486306</v>
      </c>
      <c r="R189" s="73">
        <v>0.33322305255682266</v>
      </c>
      <c r="S189" s="139">
        <v>4.1939207497802777E-2</v>
      </c>
      <c r="V189" s="73">
        <v>1.745454084821451E-2</v>
      </c>
      <c r="W189" s="73">
        <v>0.15528194249147936</v>
      </c>
      <c r="X189" s="139">
        <v>7.3309071562500992E-4</v>
      </c>
      <c r="Y189" s="73"/>
      <c r="Z189" s="73">
        <v>7.1468751218621493E-2</v>
      </c>
      <c r="AA189" s="73">
        <v>4.1939207497802777E-2</v>
      </c>
      <c r="AB189" s="73"/>
      <c r="AC189" s="73"/>
      <c r="AD189" s="73"/>
      <c r="AE189" s="73"/>
      <c r="AF189" s="73"/>
      <c r="AG189" s="73"/>
      <c r="AH189" s="73"/>
      <c r="AI189" s="73"/>
      <c r="AJ189" s="73"/>
    </row>
    <row r="190" spans="1:36" ht="15.75" x14ac:dyDescent="0.25">
      <c r="A190" s="603">
        <v>1977</v>
      </c>
      <c r="B190" s="604">
        <v>1157.1539369705024</v>
      </c>
      <c r="C190" s="605">
        <v>896.90705900876844</v>
      </c>
      <c r="D190" s="605">
        <v>495.43342330571687</v>
      </c>
      <c r="E190" s="605">
        <v>393.09772055555584</v>
      </c>
      <c r="F190" s="606">
        <v>0</v>
      </c>
      <c r="G190" s="605">
        <v>973.73932098033924</v>
      </c>
      <c r="H190" s="123">
        <v>3916.331460820883</v>
      </c>
      <c r="J190" s="566"/>
      <c r="K190" s="607">
        <v>5.256410256410253E-2</v>
      </c>
      <c r="L190" s="139">
        <v>0.46700000000000003</v>
      </c>
      <c r="M190" s="189">
        <v>2.3999999999999998E-3</v>
      </c>
      <c r="N190" s="189">
        <v>2.3999999999999998E-3</v>
      </c>
      <c r="O190" s="73">
        <v>0.21447721179624668</v>
      </c>
      <c r="Q190" s="139">
        <v>0.12468322901636902</v>
      </c>
      <c r="R190" s="73">
        <v>0.33166756000119746</v>
      </c>
      <c r="S190" s="139">
        <v>4.1353382340929619E-2</v>
      </c>
      <c r="V190" s="73">
        <v>1.7433807641088574E-2</v>
      </c>
      <c r="W190" s="73">
        <v>0.15488875052055923</v>
      </c>
      <c r="X190" s="139">
        <v>7.9600214400287383E-4</v>
      </c>
      <c r="Y190" s="73"/>
      <c r="Z190" s="73">
        <v>7.1135133512321175E-2</v>
      </c>
      <c r="AA190" s="73">
        <v>4.1353382340929619E-2</v>
      </c>
      <c r="AB190" s="73"/>
      <c r="AC190" s="73"/>
      <c r="AD190" s="73"/>
      <c r="AE190" s="73"/>
      <c r="AF190" s="73"/>
      <c r="AG190" s="73"/>
      <c r="AH190" s="73"/>
      <c r="AI190" s="73"/>
      <c r="AJ190" s="73"/>
    </row>
    <row r="191" spans="1:36" ht="15.75" x14ac:dyDescent="0.25">
      <c r="A191" s="603">
        <v>1978</v>
      </c>
      <c r="B191" s="604">
        <v>1182.2854012300827</v>
      </c>
      <c r="C191" s="605">
        <v>955.46215999216304</v>
      </c>
      <c r="D191" s="605">
        <v>512.7810083181372</v>
      </c>
      <c r="E191" s="605">
        <v>431.521043641782</v>
      </c>
      <c r="F191" s="606">
        <v>0</v>
      </c>
      <c r="G191" s="605">
        <v>971.98689606379105</v>
      </c>
      <c r="H191" s="123">
        <v>4054.0365092459556</v>
      </c>
      <c r="J191" s="566"/>
      <c r="K191" s="607">
        <v>5.2747252747252713E-2</v>
      </c>
      <c r="L191" s="139">
        <v>0.46800000000000003</v>
      </c>
      <c r="M191" s="189">
        <v>2.5999999999999999E-3</v>
      </c>
      <c r="N191" s="189">
        <v>2.5999999999999999E-3</v>
      </c>
      <c r="O191" s="73">
        <v>0.21447721179624668</v>
      </c>
      <c r="Q191" s="139">
        <v>0.12332659286118351</v>
      </c>
      <c r="R191" s="73">
        <v>0.34244713950011324</v>
      </c>
      <c r="S191" s="139">
        <v>4.2232838949607381E-2</v>
      </c>
      <c r="V191" s="73">
        <v>1.8063145819786183E-2</v>
      </c>
      <c r="W191" s="73">
        <v>0.16026526128605301</v>
      </c>
      <c r="X191" s="139">
        <v>8.9036256270029436E-4</v>
      </c>
      <c r="Y191" s="73"/>
      <c r="Z191" s="73">
        <v>7.3447107667584624E-2</v>
      </c>
      <c r="AA191" s="73">
        <v>4.2232838949607381E-2</v>
      </c>
      <c r="AB191" s="73"/>
      <c r="AC191" s="73"/>
      <c r="AD191" s="73"/>
      <c r="AE191" s="73"/>
      <c r="AF191" s="73"/>
      <c r="AG191" s="73"/>
      <c r="AH191" s="73"/>
      <c r="AI191" s="73"/>
      <c r="AJ191" s="73"/>
    </row>
    <row r="192" spans="1:36" ht="15.75" x14ac:dyDescent="0.25">
      <c r="A192" s="603">
        <v>1979</v>
      </c>
      <c r="B192" s="604">
        <v>1207.0337665463935</v>
      </c>
      <c r="C192" s="605">
        <v>1015.2989034180406</v>
      </c>
      <c r="D192" s="605">
        <v>531.39237777349183</v>
      </c>
      <c r="E192" s="605">
        <v>476.06879388390286</v>
      </c>
      <c r="F192" s="606">
        <v>4.3226548861459202</v>
      </c>
      <c r="G192" s="605">
        <v>964.42421194257111</v>
      </c>
      <c r="H192" s="123">
        <v>4198.540708450545</v>
      </c>
      <c r="J192" s="566"/>
      <c r="K192" s="607">
        <v>5.2930402930402895E-2</v>
      </c>
      <c r="L192" s="139">
        <v>0.46899999999999997</v>
      </c>
      <c r="M192" s="189">
        <v>2.8E-3</v>
      </c>
      <c r="N192" s="189">
        <v>2.8E-3</v>
      </c>
      <c r="O192" s="73">
        <v>0.21447721179624668</v>
      </c>
      <c r="Q192" s="139">
        <v>0.12174594763901</v>
      </c>
      <c r="R192" s="73">
        <v>0.33902684670243638</v>
      </c>
      <c r="S192" s="139">
        <v>4.1275144726853494E-2</v>
      </c>
      <c r="V192" s="73">
        <v>1.7944827600183892E-2</v>
      </c>
      <c r="W192" s="73">
        <v>0.15900359110344264</v>
      </c>
      <c r="X192" s="139">
        <v>9.4927517076682187E-4</v>
      </c>
      <c r="Y192" s="73"/>
      <c r="Z192" s="73">
        <v>7.2713532804812103E-2</v>
      </c>
      <c r="AA192" s="73">
        <v>4.1275144726853494E-2</v>
      </c>
      <c r="AB192" s="73"/>
      <c r="AC192" s="73"/>
      <c r="AD192" s="73"/>
      <c r="AE192" s="73"/>
      <c r="AF192" s="73"/>
      <c r="AG192" s="73"/>
      <c r="AH192" s="73"/>
      <c r="AI192" s="73"/>
      <c r="AJ192" s="73"/>
    </row>
    <row r="193" spans="1:36" ht="15.75" x14ac:dyDescent="0.25">
      <c r="A193" s="603">
        <v>1980</v>
      </c>
      <c r="B193" s="604">
        <v>1231.3846507163369</v>
      </c>
      <c r="C193" s="605">
        <v>1072.2397795927457</v>
      </c>
      <c r="D193" s="605">
        <v>556.34486957880108</v>
      </c>
      <c r="E193" s="605">
        <v>527.3173089246701</v>
      </c>
      <c r="F193" s="606">
        <v>12.849430186179745</v>
      </c>
      <c r="G193" s="605">
        <v>956.71662177511166</v>
      </c>
      <c r="H193" s="123">
        <v>4356.8526607738449</v>
      </c>
      <c r="J193" s="566"/>
      <c r="K193" s="607">
        <v>5.3113553113553078E-2</v>
      </c>
      <c r="L193" s="139">
        <v>0.47</v>
      </c>
      <c r="M193" s="189">
        <v>3.0000000000000001E-3</v>
      </c>
      <c r="N193" s="189">
        <v>3.0000000000000001E-3</v>
      </c>
      <c r="O193" s="73">
        <v>0.21447721179624668</v>
      </c>
      <c r="Q193" s="139">
        <v>0.12055651356991057</v>
      </c>
      <c r="R193" s="73">
        <v>0.3430689685824711</v>
      </c>
      <c r="S193" s="139">
        <v>4.1359198766327897E-2</v>
      </c>
      <c r="V193" s="73">
        <v>1.8221611884416952E-2</v>
      </c>
      <c r="W193" s="73">
        <v>0.1612424152337614</v>
      </c>
      <c r="X193" s="139">
        <v>1.0292069057474132E-3</v>
      </c>
      <c r="Y193" s="73"/>
      <c r="Z193" s="73">
        <v>7.3580475835382547E-2</v>
      </c>
      <c r="AA193" s="73">
        <v>4.1359198766327897E-2</v>
      </c>
      <c r="AB193" s="73"/>
      <c r="AC193" s="73"/>
      <c r="AD193" s="73"/>
      <c r="AE193" s="73"/>
      <c r="AF193" s="73"/>
      <c r="AG193" s="73"/>
      <c r="AH193" s="73"/>
      <c r="AI193" s="73"/>
      <c r="AJ193" s="73"/>
    </row>
    <row r="194" spans="1:36" ht="15.75" x14ac:dyDescent="0.25">
      <c r="A194" s="603">
        <v>1981</v>
      </c>
      <c r="B194" s="604">
        <v>1254.4493121127559</v>
      </c>
      <c r="C194" s="605">
        <v>1122.6074660237432</v>
      </c>
      <c r="D194" s="605">
        <v>584.41166893501907</v>
      </c>
      <c r="E194" s="605">
        <v>585.18643613760537</v>
      </c>
      <c r="F194" s="606">
        <v>21.526866416432057</v>
      </c>
      <c r="G194" s="605">
        <v>954.81039831284647</v>
      </c>
      <c r="H194" s="123">
        <v>4522.9921479384011</v>
      </c>
      <c r="J194" s="566"/>
      <c r="K194" s="607">
        <v>5.329670329670326E-2</v>
      </c>
      <c r="L194" s="139">
        <v>0.47099999999999997</v>
      </c>
      <c r="M194" s="189">
        <v>3.2000000000000002E-3</v>
      </c>
      <c r="N194" s="189">
        <v>3.2000000000000002E-3</v>
      </c>
      <c r="O194" s="73">
        <v>0.21447721179624668</v>
      </c>
      <c r="Q194" s="139">
        <v>0.11979143672470516</v>
      </c>
      <c r="R194" s="73">
        <v>0.34715383590157711</v>
      </c>
      <c r="S194" s="139">
        <v>4.158605676714245E-2</v>
      </c>
      <c r="V194" s="73">
        <v>1.8502154990358767E-2</v>
      </c>
      <c r="W194" s="73">
        <v>0.16350945670964281</v>
      </c>
      <c r="X194" s="139">
        <v>1.1108922748850468E-3</v>
      </c>
      <c r="Y194" s="73"/>
      <c r="Z194" s="73">
        <v>7.4456586788542015E-2</v>
      </c>
      <c r="AA194" s="73">
        <v>4.158605676714245E-2</v>
      </c>
      <c r="AB194" s="73"/>
      <c r="AC194" s="73"/>
      <c r="AD194" s="73"/>
      <c r="AE194" s="73"/>
      <c r="AF194" s="73"/>
      <c r="AG194" s="73"/>
      <c r="AH194" s="73"/>
      <c r="AI194" s="73"/>
      <c r="AJ194" s="73"/>
    </row>
    <row r="195" spans="1:36" ht="15.75" x14ac:dyDescent="0.25">
      <c r="A195" s="603">
        <v>1982</v>
      </c>
      <c r="B195" s="604">
        <v>1276.8016019320132</v>
      </c>
      <c r="C195" s="605">
        <v>1165.4862664777015</v>
      </c>
      <c r="D195" s="605">
        <v>611.61793532470926</v>
      </c>
      <c r="E195" s="605">
        <v>646.23545305954519</v>
      </c>
      <c r="F195" s="606">
        <v>30.26711036780527</v>
      </c>
      <c r="G195" s="605">
        <v>948.9350028845156</v>
      </c>
      <c r="H195" s="123">
        <v>4679.3433700462901</v>
      </c>
      <c r="J195" s="566"/>
      <c r="K195" s="607">
        <v>5.3479853479853443E-2</v>
      </c>
      <c r="L195" s="139">
        <v>0.47199999999999998</v>
      </c>
      <c r="M195" s="189">
        <v>3.3999999999999998E-3</v>
      </c>
      <c r="N195" s="189">
        <v>3.3999999999999998E-3</v>
      </c>
      <c r="O195" s="73">
        <v>0.21447721179624668</v>
      </c>
      <c r="Q195" s="139">
        <v>0.11899933356289483</v>
      </c>
      <c r="R195" s="73">
        <v>0.34453790250025773</v>
      </c>
      <c r="S195" s="139">
        <v>4.0999780784688307E-2</v>
      </c>
      <c r="V195" s="73">
        <v>1.8425836543969815E-2</v>
      </c>
      <c r="W195" s="73">
        <v>0.16262188998012164</v>
      </c>
      <c r="X195" s="139">
        <v>1.1714288685008762E-3</v>
      </c>
      <c r="Y195" s="73"/>
      <c r="Z195" s="73">
        <v>7.389552868638237E-2</v>
      </c>
      <c r="AA195" s="73">
        <v>4.0999780784688307E-2</v>
      </c>
      <c r="AB195" s="73"/>
      <c r="AC195" s="73"/>
      <c r="AD195" s="73"/>
      <c r="AE195" s="73"/>
      <c r="AF195" s="73"/>
      <c r="AG195" s="73"/>
      <c r="AH195" s="73"/>
      <c r="AI195" s="73"/>
      <c r="AJ195" s="73"/>
    </row>
    <row r="196" spans="1:36" ht="15.75" x14ac:dyDescent="0.25">
      <c r="A196" s="603">
        <v>1983</v>
      </c>
      <c r="B196" s="604">
        <v>1298.5608866314708</v>
      </c>
      <c r="C196" s="605">
        <v>1210.5841193559997</v>
      </c>
      <c r="D196" s="605">
        <v>646.14024917478639</v>
      </c>
      <c r="E196" s="605">
        <v>708.73408948439669</v>
      </c>
      <c r="F196" s="606">
        <v>39.347413304463224</v>
      </c>
      <c r="G196" s="605">
        <v>953.29223447530592</v>
      </c>
      <c r="H196" s="123">
        <v>4856.6589924264226</v>
      </c>
      <c r="J196" s="566"/>
      <c r="K196" s="607">
        <v>5.3663003663003625E-2</v>
      </c>
      <c r="L196" s="139">
        <v>0.47299999999999998</v>
      </c>
      <c r="M196" s="189">
        <v>3.5999999999999999E-3</v>
      </c>
      <c r="N196" s="189">
        <v>3.5999999999999999E-3</v>
      </c>
      <c r="O196" s="73">
        <v>0.21447721179624668</v>
      </c>
      <c r="Q196" s="139">
        <v>0.11895841826228835</v>
      </c>
      <c r="R196" s="73">
        <v>0.34862028352391633</v>
      </c>
      <c r="S196" s="139">
        <v>4.1471317502155595E-2</v>
      </c>
      <c r="V196" s="73">
        <v>1.8708011551741285E-2</v>
      </c>
      <c r="W196" s="73">
        <v>0.16489739410681242</v>
      </c>
      <c r="X196" s="139">
        <v>1.2550330206860987E-3</v>
      </c>
      <c r="Y196" s="73"/>
      <c r="Z196" s="73">
        <v>7.4771106385826569E-2</v>
      </c>
      <c r="AA196" s="73">
        <v>4.1471317502155595E-2</v>
      </c>
      <c r="AB196" s="73"/>
      <c r="AC196" s="73"/>
      <c r="AD196" s="73"/>
      <c r="AE196" s="73"/>
      <c r="AF196" s="73"/>
      <c r="AG196" s="73"/>
      <c r="AH196" s="73"/>
      <c r="AI196" s="73"/>
      <c r="AJ196" s="73"/>
    </row>
    <row r="197" spans="1:36" ht="15.75" x14ac:dyDescent="0.25">
      <c r="A197" s="603">
        <v>1984</v>
      </c>
      <c r="B197" s="604">
        <v>1319.624906822909</v>
      </c>
      <c r="C197" s="605">
        <v>1260.9657899731214</v>
      </c>
      <c r="D197" s="605">
        <v>693.02868545612853</v>
      </c>
      <c r="E197" s="605">
        <v>766.52093454220517</v>
      </c>
      <c r="F197" s="606">
        <v>48.849928847270611</v>
      </c>
      <c r="G197" s="605">
        <v>963.21692153536947</v>
      </c>
      <c r="H197" s="123">
        <v>5052.2071671770045</v>
      </c>
      <c r="J197" s="566"/>
      <c r="K197" s="607">
        <v>5.3846153846153808E-2</v>
      </c>
      <c r="L197" s="139">
        <v>0.47399999999999998</v>
      </c>
      <c r="M197" s="189">
        <v>3.8E-3</v>
      </c>
      <c r="N197" s="189">
        <v>3.8E-3</v>
      </c>
      <c r="O197" s="73">
        <v>0.21447721179624668</v>
      </c>
      <c r="Q197" s="139">
        <v>0.11996345829445487</v>
      </c>
      <c r="R197" s="73">
        <v>0.35070609372810929</v>
      </c>
      <c r="S197" s="139">
        <v>4.2071915848563221E-2</v>
      </c>
      <c r="V197" s="73">
        <v>1.888417427766741E-2</v>
      </c>
      <c r="W197" s="73">
        <v>0.1662346884271238</v>
      </c>
      <c r="X197" s="139">
        <v>1.3326831561668152E-3</v>
      </c>
      <c r="Y197" s="73"/>
      <c r="Z197" s="73">
        <v>7.521846514275804E-2</v>
      </c>
      <c r="AA197" s="73">
        <v>4.2071915848563221E-2</v>
      </c>
      <c r="AB197" s="73"/>
      <c r="AC197" s="73"/>
      <c r="AD197" s="73"/>
      <c r="AE197" s="73"/>
      <c r="AF197" s="73"/>
      <c r="AG197" s="73"/>
      <c r="AH197" s="73"/>
      <c r="AI197" s="73"/>
      <c r="AJ197" s="73"/>
    </row>
    <row r="198" spans="1:36" ht="15.75" x14ac:dyDescent="0.25">
      <c r="A198" s="603">
        <v>1985</v>
      </c>
      <c r="B198" s="604">
        <v>1339.8016793046793</v>
      </c>
      <c r="C198" s="605">
        <v>1308.9061212070501</v>
      </c>
      <c r="D198" s="605">
        <v>750.20389501281306</v>
      </c>
      <c r="E198" s="605">
        <v>818.67020018201106</v>
      </c>
      <c r="F198" s="606">
        <v>58.743499717160738</v>
      </c>
      <c r="G198" s="605">
        <v>971.18783002766395</v>
      </c>
      <c r="H198" s="123">
        <v>5247.5132254513774</v>
      </c>
      <c r="J198" s="566"/>
      <c r="K198" s="607">
        <v>5.402930402930399E-2</v>
      </c>
      <c r="L198" s="139">
        <v>0.47499999999999998</v>
      </c>
      <c r="M198" s="189">
        <v>4.0000000000000001E-3</v>
      </c>
      <c r="N198" s="189">
        <v>4.0000000000000001E-3</v>
      </c>
      <c r="O198" s="73">
        <v>0.21447721179624668</v>
      </c>
      <c r="Q198" s="139">
        <v>0.12174784934611041</v>
      </c>
      <c r="R198" s="73">
        <v>0.35369841445900768</v>
      </c>
      <c r="S198" s="139">
        <v>4.3062021277513386E-2</v>
      </c>
      <c r="V198" s="73">
        <v>1.9110079169488495E-2</v>
      </c>
      <c r="W198" s="73">
        <v>0.16800674686802863</v>
      </c>
      <c r="X198" s="139">
        <v>1.4147936578360308E-3</v>
      </c>
      <c r="Y198" s="73"/>
      <c r="Z198" s="73">
        <v>7.5860249749921227E-2</v>
      </c>
      <c r="AA198" s="73">
        <v>4.3062021277513386E-2</v>
      </c>
      <c r="AB198" s="73"/>
      <c r="AC198" s="73"/>
      <c r="AD198" s="73"/>
      <c r="AE198" s="73"/>
      <c r="AF198" s="73"/>
      <c r="AG198" s="73"/>
      <c r="AH198" s="73"/>
      <c r="AI198" s="73"/>
      <c r="AJ198" s="73"/>
    </row>
    <row r="199" spans="1:36" ht="15.75" x14ac:dyDescent="0.25">
      <c r="A199" s="603">
        <v>1986</v>
      </c>
      <c r="B199" s="604">
        <v>1358.9737099793838</v>
      </c>
      <c r="C199" s="605">
        <v>1355.0373381854911</v>
      </c>
      <c r="D199" s="605">
        <v>811.1924000998431</v>
      </c>
      <c r="E199" s="605">
        <v>865.81886809341881</v>
      </c>
      <c r="F199" s="606">
        <v>69.018982606134017</v>
      </c>
      <c r="G199" s="605">
        <v>978.55086389308053</v>
      </c>
      <c r="H199" s="123">
        <v>5438.5921628573515</v>
      </c>
      <c r="J199" s="566"/>
      <c r="K199" s="607">
        <v>5.4212454212454173E-2</v>
      </c>
      <c r="L199" s="139">
        <v>0.47599999999999998</v>
      </c>
      <c r="M199" s="189">
        <v>4.1999999999999997E-3</v>
      </c>
      <c r="N199" s="189">
        <v>4.1999999999999997E-3</v>
      </c>
      <c r="O199" s="73">
        <v>0.21447721179624668</v>
      </c>
      <c r="Q199" s="139">
        <v>0.12381709122454543</v>
      </c>
      <c r="R199" s="73">
        <v>0.35395717028129392</v>
      </c>
      <c r="S199" s="139">
        <v>4.3825947242300926E-2</v>
      </c>
      <c r="V199" s="73">
        <v>1.9188886887044492E-2</v>
      </c>
      <c r="W199" s="73">
        <v>0.16848361305389589</v>
      </c>
      <c r="X199" s="139">
        <v>1.4866201151814344E-3</v>
      </c>
      <c r="Y199" s="73"/>
      <c r="Z199" s="73">
        <v>7.5915746977221227E-2</v>
      </c>
      <c r="AA199" s="73">
        <v>4.3825947242300926E-2</v>
      </c>
      <c r="AB199" s="73"/>
      <c r="AC199" s="73"/>
      <c r="AD199" s="73"/>
      <c r="AE199" s="73"/>
      <c r="AF199" s="73"/>
      <c r="AG199" s="73"/>
      <c r="AH199" s="73"/>
      <c r="AI199" s="73"/>
      <c r="AJ199" s="73"/>
    </row>
    <row r="200" spans="1:36" ht="15.75" x14ac:dyDescent="0.25">
      <c r="A200" s="603">
        <v>1987</v>
      </c>
      <c r="B200" s="604">
        <v>1377.0730432079126</v>
      </c>
      <c r="C200" s="605">
        <v>1394.557418805369</v>
      </c>
      <c r="D200" s="605">
        <v>870.71171478318547</v>
      </c>
      <c r="E200" s="605">
        <v>909.14355605349419</v>
      </c>
      <c r="F200" s="606">
        <v>79.66231829512472</v>
      </c>
      <c r="G200" s="605">
        <v>985.84810590416271</v>
      </c>
      <c r="H200" s="123">
        <v>5616.9961570492478</v>
      </c>
      <c r="J200" s="566"/>
      <c r="K200" s="607">
        <v>5.4395604395604355E-2</v>
      </c>
      <c r="L200" s="139">
        <v>0.47699999999999998</v>
      </c>
      <c r="M200" s="189">
        <v>4.4000000000000003E-3</v>
      </c>
      <c r="N200" s="189">
        <v>4.4000000000000003E-3</v>
      </c>
      <c r="O200" s="73">
        <v>0.21447721179624668</v>
      </c>
      <c r="Q200" s="139">
        <v>0.1258644230298594</v>
      </c>
      <c r="R200" s="73">
        <v>0.3562870308469947</v>
      </c>
      <c r="S200" s="139">
        <v>4.4843861570578708E-2</v>
      </c>
      <c r="V200" s="73">
        <v>1.9380448381237609E-2</v>
      </c>
      <c r="W200" s="73">
        <v>0.16994891371401646</v>
      </c>
      <c r="X200" s="139">
        <v>1.5676629357267767E-3</v>
      </c>
      <c r="Y200" s="73"/>
      <c r="Z200" s="73">
        <v>7.6415448975226757E-2</v>
      </c>
      <c r="AA200" s="73">
        <v>4.4843861570578708E-2</v>
      </c>
      <c r="AB200" s="73"/>
      <c r="AC200" s="73"/>
      <c r="AD200" s="73"/>
      <c r="AE200" s="73"/>
      <c r="AF200" s="73"/>
      <c r="AG200" s="73"/>
      <c r="AH200" s="73"/>
      <c r="AI200" s="73"/>
      <c r="AJ200" s="73"/>
    </row>
    <row r="201" spans="1:36" ht="15.75" x14ac:dyDescent="0.25">
      <c r="A201" s="603">
        <v>1988</v>
      </c>
      <c r="B201" s="604">
        <v>1394.8370380706308</v>
      </c>
      <c r="C201" s="605">
        <v>1422.511263574072</v>
      </c>
      <c r="D201" s="605">
        <v>925.68886934307386</v>
      </c>
      <c r="E201" s="605">
        <v>948.923860567867</v>
      </c>
      <c r="F201" s="606">
        <v>90.655876875467882</v>
      </c>
      <c r="G201" s="605">
        <v>993.64570357574144</v>
      </c>
      <c r="H201" s="123">
        <v>5776.2626120068526</v>
      </c>
      <c r="J201" s="566"/>
      <c r="K201" s="607">
        <v>5.4578754578754538E-2</v>
      </c>
      <c r="L201" s="139">
        <v>0.47799999999999998</v>
      </c>
      <c r="M201" s="189">
        <v>4.5999999999999999E-3</v>
      </c>
      <c r="N201" s="189">
        <v>4.5999999999999999E-3</v>
      </c>
      <c r="O201" s="73">
        <v>0.21447721179624668</v>
      </c>
      <c r="Q201" s="139">
        <v>0.1277668016617734</v>
      </c>
      <c r="R201" s="73">
        <v>0.36110224232786814</v>
      </c>
      <c r="S201" s="139">
        <v>4.6136878575126362E-2</v>
      </c>
      <c r="V201" s="73">
        <v>1.9708510661850663E-2</v>
      </c>
      <c r="W201" s="73">
        <v>0.17260687183272097</v>
      </c>
      <c r="X201" s="139">
        <v>1.6610703147081935E-3</v>
      </c>
      <c r="Y201" s="73"/>
      <c r="Z201" s="73">
        <v>7.7448202107853761E-2</v>
      </c>
      <c r="AA201" s="73">
        <v>4.6136878575126362E-2</v>
      </c>
      <c r="AB201" s="73"/>
      <c r="AC201" s="73"/>
      <c r="AD201" s="73"/>
      <c r="AE201" s="73"/>
      <c r="AF201" s="73"/>
      <c r="AG201" s="73"/>
      <c r="AH201" s="73"/>
      <c r="AI201" s="73"/>
      <c r="AJ201" s="73"/>
    </row>
    <row r="202" spans="1:36" ht="15.75" x14ac:dyDescent="0.25">
      <c r="A202" s="603">
        <v>1989</v>
      </c>
      <c r="B202" s="604">
        <v>1411.8312775716497</v>
      </c>
      <c r="C202" s="605">
        <v>1439.9630781958326</v>
      </c>
      <c r="D202" s="605">
        <v>974.51624231336768</v>
      </c>
      <c r="E202" s="605">
        <v>995.20674094040078</v>
      </c>
      <c r="F202" s="606">
        <v>101.83274584714056</v>
      </c>
      <c r="G202" s="605">
        <v>1000.0793515847558</v>
      </c>
      <c r="H202" s="123">
        <v>5923.429436453147</v>
      </c>
      <c r="J202" s="566"/>
      <c r="K202" s="607">
        <v>5.476190476190472E-2</v>
      </c>
      <c r="L202" s="139">
        <v>0.47899999999999998</v>
      </c>
      <c r="M202" s="189">
        <v>4.7999999999999996E-3</v>
      </c>
      <c r="N202" s="189">
        <v>4.7999999999999996E-3</v>
      </c>
      <c r="O202" s="73">
        <v>0.21447721179624668</v>
      </c>
      <c r="Q202" s="139">
        <v>0.12921710803981712</v>
      </c>
      <c r="R202" s="73">
        <v>0.35916603089022009</v>
      </c>
      <c r="S202" s="139">
        <v>4.6410395817773863E-2</v>
      </c>
      <c r="V202" s="73">
        <v>1.9668615977321561E-2</v>
      </c>
      <c r="W202" s="73">
        <v>0.1720405287964154</v>
      </c>
      <c r="X202" s="139">
        <v>1.7239969482730562E-3</v>
      </c>
      <c r="Y202" s="73"/>
      <c r="Z202" s="73">
        <v>7.7032928877259016E-2</v>
      </c>
      <c r="AA202" s="73">
        <v>4.6410395817773863E-2</v>
      </c>
      <c r="AB202" s="73"/>
      <c r="AC202" s="73"/>
      <c r="AD202" s="73"/>
      <c r="AE202" s="73"/>
      <c r="AF202" s="73"/>
      <c r="AG202" s="73"/>
      <c r="AH202" s="73"/>
      <c r="AI202" s="73"/>
      <c r="AJ202" s="73"/>
    </row>
    <row r="203" spans="1:36" ht="15.75" x14ac:dyDescent="0.25">
      <c r="A203" s="603">
        <v>1990</v>
      </c>
      <c r="B203" s="604">
        <v>1452.2210466792285</v>
      </c>
      <c r="C203" s="605">
        <v>1472.4916830872714</v>
      </c>
      <c r="D203" s="605">
        <v>1029.86181585858</v>
      </c>
      <c r="E203" s="605">
        <v>1054.3834384999448</v>
      </c>
      <c r="F203" s="606">
        <v>115.12194449883235</v>
      </c>
      <c r="G203" s="605">
        <v>1022.1588883840176</v>
      </c>
      <c r="H203" s="123">
        <v>6146.2388170078748</v>
      </c>
      <c r="J203" s="566"/>
      <c r="K203" s="607">
        <v>5.4945054945054903E-2</v>
      </c>
      <c r="L203" s="139">
        <v>0.48</v>
      </c>
      <c r="M203" s="189">
        <v>5.0000000000000001E-3</v>
      </c>
      <c r="N203" s="189">
        <v>5.0000000000000001E-3</v>
      </c>
      <c r="O203" s="73">
        <v>0.21447721179624668</v>
      </c>
      <c r="Q203" s="139">
        <v>0.13021250022683722</v>
      </c>
      <c r="R203" s="73">
        <v>0.36340933881732723</v>
      </c>
      <c r="S203" s="139">
        <v>4.7320438613185987E-2</v>
      </c>
      <c r="V203" s="73">
        <v>1.9967546088864117E-2</v>
      </c>
      <c r="W203" s="73">
        <v>0.17443648263231706</v>
      </c>
      <c r="X203" s="139">
        <v>1.8170466940866362E-3</v>
      </c>
      <c r="Y203" s="73"/>
      <c r="Z203" s="73">
        <v>7.7943021730257869E-2</v>
      </c>
      <c r="AA203" s="73">
        <v>4.7320438613185987E-2</v>
      </c>
      <c r="AB203" s="73"/>
      <c r="AC203" s="73"/>
      <c r="AD203" s="73"/>
      <c r="AE203" s="73"/>
      <c r="AF203" s="73"/>
      <c r="AG203" s="73"/>
      <c r="AH203" s="73"/>
      <c r="AI203" s="73"/>
      <c r="AJ203" s="73"/>
    </row>
    <row r="204" spans="1:36" ht="15.75" x14ac:dyDescent="0.25">
      <c r="A204" s="603">
        <v>1991</v>
      </c>
      <c r="B204" s="604">
        <v>1455.9879822855551</v>
      </c>
      <c r="C204" s="605">
        <v>1466.9364661868435</v>
      </c>
      <c r="D204" s="605">
        <v>1050.1389238280619</v>
      </c>
      <c r="E204" s="605">
        <v>1090.9319704651809</v>
      </c>
      <c r="F204" s="606">
        <v>126.80344796565034</v>
      </c>
      <c r="G204" s="605">
        <v>1020.5241961890584</v>
      </c>
      <c r="H204" s="123">
        <v>6211.3229869203506</v>
      </c>
      <c r="J204" s="566"/>
      <c r="K204" s="607">
        <v>5.5128205128205085E-2</v>
      </c>
      <c r="L204" s="139">
        <v>0.48099999999999998</v>
      </c>
      <c r="M204" s="189">
        <v>5.1999999999999998E-3</v>
      </c>
      <c r="N204" s="189">
        <v>5.1999999999999998E-3</v>
      </c>
      <c r="O204" s="73">
        <v>0.21447721179624668</v>
      </c>
      <c r="Q204" s="139">
        <v>0.1305998427118612</v>
      </c>
      <c r="R204" s="73">
        <v>0.36566656090661692</v>
      </c>
      <c r="S204" s="139">
        <v>4.7755995339391386E-2</v>
      </c>
      <c r="V204" s="73">
        <v>2.0158541178185278E-2</v>
      </c>
      <c r="W204" s="73">
        <v>0.17588561579608272</v>
      </c>
      <c r="X204" s="139">
        <v>1.901466116714408E-3</v>
      </c>
      <c r="Y204" s="73"/>
      <c r="Z204" s="73">
        <v>7.8427144430373616E-2</v>
      </c>
      <c r="AA204" s="73">
        <v>4.7755995339391386E-2</v>
      </c>
      <c r="AB204" s="73"/>
      <c r="AC204" s="73"/>
      <c r="AD204" s="73"/>
      <c r="AE204" s="73"/>
      <c r="AF204" s="73"/>
      <c r="AG204" s="73"/>
      <c r="AH204" s="73"/>
      <c r="AI204" s="73"/>
      <c r="AJ204" s="73"/>
    </row>
    <row r="205" spans="1:36" ht="15.75" x14ac:dyDescent="0.25">
      <c r="A205" s="603">
        <v>1992</v>
      </c>
      <c r="B205" s="604">
        <v>1464.5641469128134</v>
      </c>
      <c r="C205" s="605">
        <v>1463.7356631901696</v>
      </c>
      <c r="D205" s="605">
        <v>1064.0501891313791</v>
      </c>
      <c r="E205" s="605">
        <v>1128.8138201692718</v>
      </c>
      <c r="F205" s="606">
        <v>138.59412403380938</v>
      </c>
      <c r="G205" s="605">
        <v>1019.1829610040299</v>
      </c>
      <c r="H205" s="123">
        <v>6278.9409044414733</v>
      </c>
      <c r="J205" s="566"/>
      <c r="K205" s="607">
        <v>5.5311355311355268E-2</v>
      </c>
      <c r="L205" s="139">
        <v>0.48199999999999998</v>
      </c>
      <c r="M205" s="189">
        <v>5.4000000000000003E-3</v>
      </c>
      <c r="N205" s="189">
        <v>5.4000000000000003E-3</v>
      </c>
      <c r="O205" s="73">
        <v>0.21447721179624668</v>
      </c>
      <c r="Q205" s="139">
        <v>0.13047883865501966</v>
      </c>
      <c r="R205" s="73">
        <v>0.35784260653502409</v>
      </c>
      <c r="S205" s="139">
        <v>4.6690887721975091E-2</v>
      </c>
      <c r="V205" s="73">
        <v>1.9792759555600219E-2</v>
      </c>
      <c r="W205" s="73">
        <v>0.1724801363498816</v>
      </c>
      <c r="X205" s="139">
        <v>1.9323500752891302E-3</v>
      </c>
      <c r="Y205" s="73"/>
      <c r="Z205" s="73">
        <v>7.6749084511533325E-2</v>
      </c>
      <c r="AA205" s="73">
        <v>4.6690887721975091E-2</v>
      </c>
      <c r="AB205" s="73"/>
      <c r="AC205" s="73"/>
      <c r="AD205" s="73"/>
      <c r="AE205" s="73"/>
      <c r="AF205" s="73"/>
      <c r="AG205" s="73"/>
      <c r="AH205" s="73"/>
      <c r="AI205" s="73"/>
      <c r="AJ205" s="73"/>
    </row>
    <row r="206" spans="1:36" ht="15.75" x14ac:dyDescent="0.25">
      <c r="A206" s="603">
        <v>1993</v>
      </c>
      <c r="B206" s="604">
        <v>1482.5117929222779</v>
      </c>
      <c r="C206" s="605">
        <v>1469.4601237990591</v>
      </c>
      <c r="D206" s="605">
        <v>1081.9486324786194</v>
      </c>
      <c r="E206" s="605">
        <v>1166.6696216149485</v>
      </c>
      <c r="F206" s="606">
        <v>151.37574481107413</v>
      </c>
      <c r="G206" s="605">
        <v>1025.3949762827408</v>
      </c>
      <c r="H206" s="123">
        <v>6377.3608919087192</v>
      </c>
      <c r="J206" s="566"/>
      <c r="K206" s="607">
        <v>5.549450549450545E-2</v>
      </c>
      <c r="L206" s="139">
        <v>0.48299999999999998</v>
      </c>
      <c r="M206" s="189">
        <v>5.5999999999999999E-3</v>
      </c>
      <c r="N206" s="189">
        <v>5.5999999999999999E-3</v>
      </c>
      <c r="O206" s="73">
        <v>0.21447721179624668</v>
      </c>
      <c r="Q206" s="139">
        <v>0.13037259080181027</v>
      </c>
      <c r="R206" s="73">
        <v>0.36392062139248682</v>
      </c>
      <c r="S206" s="139">
        <v>4.7445274257143205E-2</v>
      </c>
      <c r="V206" s="73">
        <v>2.0195594923429198E-2</v>
      </c>
      <c r="W206" s="73">
        <v>0.17577366013257112</v>
      </c>
      <c r="X206" s="139">
        <v>2.0379554797979264E-3</v>
      </c>
      <c r="Y206" s="73"/>
      <c r="Z206" s="73">
        <v>7.8052680191418103E-2</v>
      </c>
      <c r="AA206" s="73">
        <v>4.7445274257143205E-2</v>
      </c>
      <c r="AB206" s="73"/>
      <c r="AC206" s="73"/>
      <c r="AD206" s="73"/>
      <c r="AE206" s="73"/>
      <c r="AF206" s="73"/>
      <c r="AG206" s="73"/>
      <c r="AH206" s="73"/>
      <c r="AI206" s="73"/>
      <c r="AJ206" s="73"/>
    </row>
    <row r="207" spans="1:36" ht="15.75" x14ac:dyDescent="0.25">
      <c r="A207" s="603">
        <v>1994</v>
      </c>
      <c r="B207" s="604">
        <v>1490.734756815503</v>
      </c>
      <c r="C207" s="605">
        <v>1467.1757384660584</v>
      </c>
      <c r="D207" s="605">
        <v>1090.2907423704928</v>
      </c>
      <c r="E207" s="605">
        <v>1200.2131500718049</v>
      </c>
      <c r="F207" s="606">
        <v>164.22110435588667</v>
      </c>
      <c r="G207" s="605">
        <v>1026.3067496559763</v>
      </c>
      <c r="H207" s="123">
        <v>6438.9422417357218</v>
      </c>
      <c r="J207" s="566"/>
      <c r="K207" s="607">
        <v>5.5677655677655633E-2</v>
      </c>
      <c r="L207" s="139">
        <v>0.48399999999999999</v>
      </c>
      <c r="M207" s="189">
        <v>5.7999999999999996E-3</v>
      </c>
      <c r="N207" s="189">
        <v>5.7999999999999996E-3</v>
      </c>
      <c r="O207" s="73">
        <v>0.21447721179624668</v>
      </c>
      <c r="Q207" s="139">
        <v>0.13005595053389762</v>
      </c>
      <c r="R207" s="73">
        <v>0.36875261407288779</v>
      </c>
      <c r="S207" s="139">
        <v>4.7958471735108935E-2</v>
      </c>
      <c r="V207" s="73">
        <v>2.0531281076585677E-2</v>
      </c>
      <c r="W207" s="73">
        <v>0.17847626521127768</v>
      </c>
      <c r="X207" s="139">
        <v>2.138765161622749E-3</v>
      </c>
      <c r="Y207" s="73"/>
      <c r="Z207" s="73">
        <v>7.9089032508930374E-2</v>
      </c>
      <c r="AA207" s="73">
        <v>4.7958471735108935E-2</v>
      </c>
      <c r="AB207" s="73"/>
      <c r="AC207" s="73"/>
      <c r="AD207" s="73"/>
      <c r="AE207" s="73"/>
      <c r="AF207" s="73"/>
      <c r="AG207" s="73"/>
      <c r="AH207" s="73"/>
      <c r="AI207" s="73"/>
      <c r="AJ207" s="73"/>
    </row>
    <row r="208" spans="1:36" ht="15.75" x14ac:dyDescent="0.25">
      <c r="A208" s="603">
        <v>1995</v>
      </c>
      <c r="B208" s="604">
        <v>1500.5783177621829</v>
      </c>
      <c r="C208" s="605">
        <v>1465.5102970202581</v>
      </c>
      <c r="D208" s="605">
        <v>1093.5883757706397</v>
      </c>
      <c r="E208" s="605">
        <v>1228.4954210842343</v>
      </c>
      <c r="F208" s="606">
        <v>178.37142858591758</v>
      </c>
      <c r="G208" s="605">
        <v>1029.5196431624704</v>
      </c>
      <c r="H208" s="123">
        <v>6496.0634833857039</v>
      </c>
      <c r="J208" s="566"/>
      <c r="K208" s="607">
        <v>5.5860805860805815E-2</v>
      </c>
      <c r="L208" s="139">
        <v>0.48499999999999999</v>
      </c>
      <c r="M208" s="189">
        <v>6.0000000000000001E-3</v>
      </c>
      <c r="N208" s="189">
        <v>6.0000000000000001E-3</v>
      </c>
      <c r="O208" s="73">
        <v>0.21447721179624668</v>
      </c>
      <c r="Q208" s="139">
        <v>0.12954070634359144</v>
      </c>
      <c r="R208" s="73">
        <v>0.38005318835930463</v>
      </c>
      <c r="S208" s="139">
        <v>4.9232358468198324E-2</v>
      </c>
      <c r="V208" s="73">
        <v>2.1230077371719381E-2</v>
      </c>
      <c r="W208" s="73">
        <v>0.18432579635426274</v>
      </c>
      <c r="X208" s="139">
        <v>2.2803191301558278E-3</v>
      </c>
      <c r="Y208" s="73"/>
      <c r="Z208" s="73">
        <v>8.1512748173577412E-2</v>
      </c>
      <c r="AA208" s="73">
        <v>4.9232358468198324E-2</v>
      </c>
      <c r="AB208" s="73"/>
      <c r="AC208" s="73"/>
      <c r="AD208" s="73"/>
      <c r="AE208" s="73"/>
      <c r="AF208" s="73"/>
      <c r="AG208" s="73"/>
      <c r="AH208" s="73"/>
      <c r="AI208" s="73"/>
      <c r="AJ208" s="73"/>
    </row>
    <row r="209" spans="1:36" ht="15.75" x14ac:dyDescent="0.25">
      <c r="A209" s="603">
        <v>1996</v>
      </c>
      <c r="B209" s="604">
        <v>1514.0263412048112</v>
      </c>
      <c r="C209" s="605">
        <v>1465.9863835978458</v>
      </c>
      <c r="D209" s="605">
        <v>1094.7305044205241</v>
      </c>
      <c r="E209" s="605">
        <v>1248.5442939965983</v>
      </c>
      <c r="F209" s="606">
        <v>194.16642554189005</v>
      </c>
      <c r="G209" s="605">
        <v>1036.1799894886831</v>
      </c>
      <c r="H209" s="123">
        <v>6553.633938250352</v>
      </c>
      <c r="J209" s="566"/>
      <c r="K209" s="607">
        <v>5.6043956043955998E-2</v>
      </c>
      <c r="L209" s="139">
        <v>0.48599999999999999</v>
      </c>
      <c r="M209" s="189">
        <v>6.1999999999999998E-3</v>
      </c>
      <c r="N209" s="189">
        <v>6.1999999999999998E-3</v>
      </c>
      <c r="O209" s="73">
        <v>0.21447721179624668</v>
      </c>
      <c r="Q209" s="139">
        <v>0.12899415974142742</v>
      </c>
      <c r="R209" s="73">
        <v>0.3867065736616232</v>
      </c>
      <c r="S209" s="139">
        <v>4.9882889535967492E-2</v>
      </c>
      <c r="V209" s="73">
        <v>2.1672566216200843E-2</v>
      </c>
      <c r="W209" s="73">
        <v>0.18793939479954888</v>
      </c>
      <c r="X209" s="139">
        <v>2.3975807567020637E-3</v>
      </c>
      <c r="Y209" s="73"/>
      <c r="Z209" s="73">
        <v>8.2939747702224828E-2</v>
      </c>
      <c r="AA209" s="73">
        <v>4.9882889535967492E-2</v>
      </c>
      <c r="AB209" s="73"/>
      <c r="AC209" s="73"/>
      <c r="AD209" s="73"/>
      <c r="AE209" s="73"/>
      <c r="AF209" s="73"/>
      <c r="AG209" s="73"/>
      <c r="AH209" s="73"/>
      <c r="AI209" s="73"/>
      <c r="AJ209" s="73"/>
    </row>
    <row r="210" spans="1:36" ht="15.75" x14ac:dyDescent="0.25">
      <c r="A210" s="603">
        <v>1997</v>
      </c>
      <c r="B210" s="604">
        <v>1529.4436913549744</v>
      </c>
      <c r="C210" s="605">
        <v>1465.6896316776583</v>
      </c>
      <c r="D210" s="605">
        <v>1091.5067160644219</v>
      </c>
      <c r="E210" s="605">
        <v>1275.2165872086387</v>
      </c>
      <c r="F210" s="606">
        <v>210.94864660724028</v>
      </c>
      <c r="G210" s="605">
        <v>1042.1753750721725</v>
      </c>
      <c r="H210" s="123">
        <v>6614.9806479851068</v>
      </c>
      <c r="J210" s="566"/>
      <c r="K210" s="607">
        <v>5.622710622710618E-2</v>
      </c>
      <c r="L210" s="139">
        <v>0.48699999999999999</v>
      </c>
      <c r="M210" s="189">
        <v>6.4000000000000003E-3</v>
      </c>
      <c r="N210" s="189">
        <v>6.4000000000000003E-3</v>
      </c>
      <c r="O210" s="73">
        <v>0.21447721179624668</v>
      </c>
      <c r="Q210" s="139">
        <v>0.12804415138270817</v>
      </c>
      <c r="R210" s="73">
        <v>0.39126401342383516</v>
      </c>
      <c r="S210" s="139">
        <v>5.0099068565447512E-2</v>
      </c>
      <c r="V210" s="73">
        <v>2.1999643245625877E-2</v>
      </c>
      <c r="W210" s="73">
        <v>0.19054557453740772</v>
      </c>
      <c r="X210" s="139">
        <v>2.5040896859125452E-3</v>
      </c>
      <c r="Y210" s="73"/>
      <c r="Z210" s="73">
        <v>8.3917214675353402E-2</v>
      </c>
      <c r="AA210" s="73">
        <v>5.0099068565447512E-2</v>
      </c>
      <c r="AB210" s="73"/>
      <c r="AC210" s="73"/>
      <c r="AD210" s="73"/>
      <c r="AE210" s="73"/>
      <c r="AF210" s="73"/>
      <c r="AG210" s="73"/>
      <c r="AH210" s="73"/>
      <c r="AI210" s="73"/>
      <c r="AJ210" s="73"/>
    </row>
    <row r="211" spans="1:36" ht="15.75" x14ac:dyDescent="0.25">
      <c r="A211" s="603">
        <v>1998</v>
      </c>
      <c r="B211" s="604">
        <v>1548.4934974429766</v>
      </c>
      <c r="C211" s="605">
        <v>1460.7220456941222</v>
      </c>
      <c r="D211" s="605">
        <v>1089.2207077005371</v>
      </c>
      <c r="E211" s="605">
        <v>1309.1442058056971</v>
      </c>
      <c r="F211" s="606">
        <v>228.29954891347103</v>
      </c>
      <c r="G211" s="605">
        <v>1047.9591510993826</v>
      </c>
      <c r="H211" s="123">
        <v>6683.8391566561868</v>
      </c>
      <c r="J211" s="566"/>
      <c r="K211" s="607">
        <v>5.6410256410256363E-2</v>
      </c>
      <c r="L211" s="139">
        <v>0.48799999999999999</v>
      </c>
      <c r="M211" s="189">
        <v>6.6E-3</v>
      </c>
      <c r="N211" s="189">
        <v>6.6E-3</v>
      </c>
      <c r="O211" s="73">
        <v>0.21447721179624668</v>
      </c>
      <c r="Q211" s="139">
        <v>0.12700034758310236</v>
      </c>
      <c r="R211" s="73">
        <v>0.39256168146771764</v>
      </c>
      <c r="S211" s="139">
        <v>4.9855469994207251E-2</v>
      </c>
      <c r="V211" s="73">
        <v>2.2144505108435335E-2</v>
      </c>
      <c r="W211" s="73">
        <v>0.19157010055624621</v>
      </c>
      <c r="X211" s="139">
        <v>2.5909070976869366E-3</v>
      </c>
      <c r="Y211" s="73"/>
      <c r="Z211" s="73">
        <v>8.4195534899242405E-2</v>
      </c>
      <c r="AA211" s="73">
        <v>4.9855469994207251E-2</v>
      </c>
      <c r="AB211" s="73"/>
      <c r="AC211" s="73"/>
      <c r="AD211" s="73"/>
      <c r="AE211" s="73"/>
      <c r="AF211" s="73"/>
      <c r="AG211" s="73"/>
      <c r="AH211" s="73"/>
      <c r="AI211" s="73"/>
      <c r="AJ211" s="73"/>
    </row>
    <row r="212" spans="1:36" ht="15.75" x14ac:dyDescent="0.25">
      <c r="A212" s="603">
        <v>1999</v>
      </c>
      <c r="B212" s="604">
        <v>1536.9174713483801</v>
      </c>
      <c r="C212" s="605">
        <v>1460.7039110845021</v>
      </c>
      <c r="D212" s="605">
        <v>1092.016567903727</v>
      </c>
      <c r="E212" s="605">
        <v>1355.3497623519143</v>
      </c>
      <c r="F212" s="606">
        <v>247.41550174623114</v>
      </c>
      <c r="G212" s="605">
        <v>1057.8032309518153</v>
      </c>
      <c r="H212" s="123">
        <v>6750.2064453865696</v>
      </c>
      <c r="J212" s="566"/>
      <c r="K212" s="607">
        <v>5.6593406593406545E-2</v>
      </c>
      <c r="L212" s="139">
        <v>0.48899999999999999</v>
      </c>
      <c r="M212" s="189">
        <v>6.7999999999999996E-3</v>
      </c>
      <c r="N212" s="189">
        <v>6.7999999999999996E-3</v>
      </c>
      <c r="O212" s="73">
        <v>0.21447721179624668</v>
      </c>
      <c r="Q212" s="139">
        <v>0.12657921063154226</v>
      </c>
      <c r="R212" s="73">
        <v>0.40536509322679581</v>
      </c>
      <c r="S212" s="139">
        <v>5.1310793518229356E-2</v>
      </c>
      <c r="V212" s="73">
        <v>2.2940991539758204E-2</v>
      </c>
      <c r="W212" s="73">
        <v>0.19822353058790315</v>
      </c>
      <c r="X212" s="139">
        <v>2.7564826339422114E-3</v>
      </c>
      <c r="Y212" s="73"/>
      <c r="Z212" s="73">
        <v>8.6941574954808767E-2</v>
      </c>
      <c r="AA212" s="73">
        <v>5.1310793518229356E-2</v>
      </c>
      <c r="AB212" s="73"/>
      <c r="AC212" s="73"/>
      <c r="AD212" s="73"/>
      <c r="AE212" s="73"/>
      <c r="AF212" s="73"/>
      <c r="AG212" s="73"/>
      <c r="AH212" s="73"/>
      <c r="AI212" s="73"/>
      <c r="AJ212" s="73"/>
    </row>
    <row r="213" spans="1:36" ht="15.75" x14ac:dyDescent="0.25">
      <c r="A213" s="608">
        <v>2000</v>
      </c>
      <c r="B213" s="604">
        <v>1526.7715845337834</v>
      </c>
      <c r="C213" s="605">
        <v>1459.9635873704854</v>
      </c>
      <c r="D213" s="605">
        <v>1097.1989281301642</v>
      </c>
      <c r="E213" s="605">
        <v>1402.2916643646845</v>
      </c>
      <c r="F213" s="606">
        <v>266.55885746453748</v>
      </c>
      <c r="G213" s="605">
        <v>1066.7556163458287</v>
      </c>
      <c r="H213" s="123">
        <v>6819.5402382094835</v>
      </c>
      <c r="J213" s="566"/>
      <c r="K213" s="607">
        <v>5.6776556776556728E-2</v>
      </c>
      <c r="L213" s="139">
        <v>0.49</v>
      </c>
      <c r="M213" s="189">
        <v>7.0000000000000001E-3</v>
      </c>
      <c r="N213" s="189">
        <v>7.0000000000000001E-3</v>
      </c>
      <c r="O213" s="73">
        <v>0.21447721179624668</v>
      </c>
      <c r="Q213" s="139">
        <v>0.1262542450273057</v>
      </c>
      <c r="R213" s="73">
        <v>0.40704338906309229</v>
      </c>
      <c r="S213" s="139">
        <v>5.1390955779516578E-2</v>
      </c>
      <c r="V213" s="73">
        <v>2.311052208966273E-2</v>
      </c>
      <c r="W213" s="73">
        <v>0.19945126064091523</v>
      </c>
      <c r="X213" s="139">
        <v>2.8493037234416461E-3</v>
      </c>
      <c r="Y213" s="73"/>
      <c r="Z213" s="73">
        <v>8.7301531166346882E-2</v>
      </c>
      <c r="AA213" s="73">
        <v>5.1390955779516578E-2</v>
      </c>
      <c r="AB213" s="73"/>
      <c r="AC213" s="73"/>
      <c r="AD213" s="73"/>
      <c r="AE213" s="73"/>
      <c r="AF213" s="73"/>
      <c r="AG213" s="73"/>
      <c r="AH213" s="73"/>
      <c r="AI213" s="73"/>
      <c r="AJ213" s="73"/>
    </row>
    <row r="214" spans="1:36" ht="15.75" x14ac:dyDescent="0.25">
      <c r="A214" s="608">
        <v>2001</v>
      </c>
      <c r="B214" s="604">
        <v>1514.5252893618165</v>
      </c>
      <c r="C214" s="605">
        <v>1447.5489298065877</v>
      </c>
      <c r="D214" s="605">
        <v>1107.175194935435</v>
      </c>
      <c r="E214" s="605">
        <v>1451.4729838352066</v>
      </c>
      <c r="F214" s="606">
        <v>301.80040767462054</v>
      </c>
      <c r="G214" s="605">
        <v>1072.9366672074457</v>
      </c>
      <c r="H214" s="123">
        <v>6895.4594728211114</v>
      </c>
      <c r="J214" s="566"/>
      <c r="K214" s="607">
        <v>5.695970695970691E-2</v>
      </c>
      <c r="L214" s="139">
        <v>0.49099999999999999</v>
      </c>
      <c r="M214" s="189">
        <v>7.1999999999999998E-3</v>
      </c>
      <c r="N214" s="189">
        <v>7.1999999999999998E-3</v>
      </c>
      <c r="O214" s="73">
        <v>0.21447721179624668</v>
      </c>
      <c r="Q214" s="139">
        <v>0.12599871266373261</v>
      </c>
      <c r="R214" s="73">
        <v>0.40162574876947071</v>
      </c>
      <c r="S214" s="139">
        <v>5.0604327317561003E-2</v>
      </c>
      <c r="V214" s="73">
        <v>2.2876484957381919E-2</v>
      </c>
      <c r="W214" s="73">
        <v>0.19719824264581012</v>
      </c>
      <c r="X214" s="139">
        <v>2.8917053911401889E-3</v>
      </c>
      <c r="Y214" s="73"/>
      <c r="Z214" s="73">
        <v>8.6139570781655933E-2</v>
      </c>
      <c r="AA214" s="73">
        <v>5.0604327317561003E-2</v>
      </c>
      <c r="AB214" s="73"/>
      <c r="AC214" s="73"/>
      <c r="AD214" s="73"/>
      <c r="AE214" s="73"/>
      <c r="AF214" s="73"/>
      <c r="AG214" s="73"/>
      <c r="AH214" s="73"/>
      <c r="AI214" s="73"/>
      <c r="AJ214" s="73"/>
    </row>
    <row r="215" spans="1:36" ht="15.75" x14ac:dyDescent="0.25">
      <c r="A215" s="608">
        <v>2002</v>
      </c>
      <c r="B215" s="604">
        <v>1579.7707177028508</v>
      </c>
      <c r="C215" s="605">
        <v>1496.0997218093812</v>
      </c>
      <c r="D215" s="605">
        <v>1168.0831200068696</v>
      </c>
      <c r="E215" s="605">
        <v>1571.2013962147764</v>
      </c>
      <c r="F215" s="606">
        <v>354.59803976437712</v>
      </c>
      <c r="G215" s="605">
        <v>1133.9356369838199</v>
      </c>
      <c r="H215" s="123">
        <v>7303.6886324820753</v>
      </c>
      <c r="J215" s="566"/>
      <c r="K215" s="607">
        <v>5.7142857142857093E-2</v>
      </c>
      <c r="L215" s="139">
        <v>0.49199999999999999</v>
      </c>
      <c r="M215" s="189">
        <v>7.4000000000000003E-3</v>
      </c>
      <c r="N215" s="189">
        <v>7.4000000000000003E-3</v>
      </c>
      <c r="O215" s="73">
        <v>0.21447721179624668</v>
      </c>
      <c r="Q215" s="139">
        <v>0.1256409772508727</v>
      </c>
      <c r="R215" s="73">
        <v>0.41103939144952711</v>
      </c>
      <c r="S215" s="139">
        <v>5.1643390830322593E-2</v>
      </c>
      <c r="V215" s="73">
        <v>2.3487965225687243E-2</v>
      </c>
      <c r="W215" s="73">
        <v>0.20223138059316734</v>
      </c>
      <c r="X215" s="139">
        <v>3.0416914967265007E-3</v>
      </c>
      <c r="Y215" s="73"/>
      <c r="Z215" s="73">
        <v>8.815858261652057E-2</v>
      </c>
      <c r="AA215" s="73">
        <v>5.1643390830322593E-2</v>
      </c>
      <c r="AB215" s="73"/>
      <c r="AC215" s="73"/>
      <c r="AD215" s="73"/>
      <c r="AE215" s="73"/>
      <c r="AF215" s="73"/>
      <c r="AG215" s="73"/>
      <c r="AH215" s="73"/>
      <c r="AI215" s="73"/>
      <c r="AJ215" s="73"/>
    </row>
    <row r="216" spans="1:36" ht="15.75" x14ac:dyDescent="0.25">
      <c r="A216" s="608">
        <v>2003</v>
      </c>
      <c r="B216" s="604">
        <v>1595.6348705616517</v>
      </c>
      <c r="C216" s="605">
        <v>1489.7814167937554</v>
      </c>
      <c r="D216" s="605">
        <v>1191.9726271012403</v>
      </c>
      <c r="E216" s="605">
        <v>1672.6119319241689</v>
      </c>
      <c r="F216" s="606">
        <v>396.56207846727727</v>
      </c>
      <c r="G216" s="605">
        <v>1159.3911540140095</v>
      </c>
      <c r="H216" s="123">
        <v>7505.9540788621034</v>
      </c>
      <c r="J216" s="566"/>
      <c r="K216" s="607">
        <v>5.7326007326007275E-2</v>
      </c>
      <c r="L216" s="139">
        <v>0.49299999999999999</v>
      </c>
      <c r="M216" s="189">
        <v>7.6E-3</v>
      </c>
      <c r="N216" s="189">
        <v>7.6E-3</v>
      </c>
      <c r="O216" s="73">
        <v>0.21447721179624668</v>
      </c>
      <c r="Q216" s="139">
        <v>0.12489210835798592</v>
      </c>
      <c r="R216" s="73">
        <v>0.40553024181825675</v>
      </c>
      <c r="S216" s="139">
        <v>5.0647526903605959E-2</v>
      </c>
      <c r="V216" s="73">
        <v>2.324742961339089E-2</v>
      </c>
      <c r="W216" s="73">
        <v>0.19992640921640056</v>
      </c>
      <c r="X216" s="139">
        <v>3.0820298378187515E-3</v>
      </c>
      <c r="Y216" s="73"/>
      <c r="Z216" s="73">
        <v>8.697699556423738E-2</v>
      </c>
      <c r="AA216" s="73">
        <v>5.0647526903605959E-2</v>
      </c>
      <c r="AB216" s="73"/>
      <c r="AC216" s="73"/>
      <c r="AD216" s="73"/>
      <c r="AE216" s="73"/>
      <c r="AF216" s="73"/>
      <c r="AG216" s="73"/>
      <c r="AH216" s="73"/>
      <c r="AI216" s="73"/>
      <c r="AJ216" s="73"/>
    </row>
    <row r="217" spans="1:36" ht="15.75" x14ac:dyDescent="0.25">
      <c r="A217" s="608">
        <v>2004</v>
      </c>
      <c r="B217" s="604">
        <v>1606.044190573765</v>
      </c>
      <c r="C217" s="605">
        <v>1475.7829861890448</v>
      </c>
      <c r="D217" s="605">
        <v>1223.9743447691515</v>
      </c>
      <c r="E217" s="605">
        <v>1773.8583071190619</v>
      </c>
      <c r="F217" s="606">
        <v>451.2441226602017</v>
      </c>
      <c r="G217" s="605">
        <v>1179.3279423490312</v>
      </c>
      <c r="H217" s="123">
        <v>7710.231893660256</v>
      </c>
      <c r="J217" s="566"/>
      <c r="K217" s="607">
        <v>5.7509157509157457E-2</v>
      </c>
      <c r="L217" s="139">
        <v>0.49399999999999999</v>
      </c>
      <c r="M217" s="189">
        <v>7.7999999999999996E-3</v>
      </c>
      <c r="N217" s="189">
        <v>7.7999999999999996E-3</v>
      </c>
      <c r="O217" s="73">
        <v>0.21447721179624668</v>
      </c>
      <c r="Q217" s="139">
        <v>0.124485118421399</v>
      </c>
      <c r="R217" s="73">
        <v>0.40825328047880732</v>
      </c>
      <c r="S217" s="139">
        <v>5.0821457966328955E-2</v>
      </c>
      <c r="V217" s="73">
        <v>2.3478302210685968E-2</v>
      </c>
      <c r="W217" s="73">
        <v>0.20167712055653081</v>
      </c>
      <c r="X217" s="139">
        <v>3.184375587734697E-3</v>
      </c>
      <c r="Y217" s="73"/>
      <c r="Z217" s="73">
        <v>8.7561025303765652E-2</v>
      </c>
      <c r="AA217" s="73">
        <v>5.0821457966328955E-2</v>
      </c>
      <c r="AB217" s="73"/>
      <c r="AC217" s="73"/>
      <c r="AD217" s="73"/>
      <c r="AE217" s="73"/>
      <c r="AF217" s="73"/>
      <c r="AG217" s="73"/>
      <c r="AH217" s="73"/>
      <c r="AI217" s="73"/>
      <c r="AJ217" s="73"/>
    </row>
    <row r="218" spans="1:36" ht="15.75" x14ac:dyDescent="0.25">
      <c r="A218" s="608">
        <v>2005</v>
      </c>
      <c r="B218" s="604">
        <v>1614.4046094175028</v>
      </c>
      <c r="C218" s="605">
        <v>1462.909503564603</v>
      </c>
      <c r="D218" s="605">
        <v>1254.0233532109798</v>
      </c>
      <c r="E218" s="605">
        <v>1826.5737511864954</v>
      </c>
      <c r="F218" s="606">
        <v>499.37086090048928</v>
      </c>
      <c r="G218" s="605">
        <v>1197.3530487258122</v>
      </c>
      <c r="H218" s="123">
        <v>7854.6351270058822</v>
      </c>
      <c r="J218" s="566"/>
      <c r="K218" s="607">
        <v>5.769230769230764E-2</v>
      </c>
      <c r="L218" s="139">
        <v>0.495</v>
      </c>
      <c r="M218" s="189">
        <v>8.0000000000000002E-3</v>
      </c>
      <c r="N218" s="189">
        <v>8.0000000000000002E-3</v>
      </c>
      <c r="O218" s="73">
        <v>0.21447721179624668</v>
      </c>
      <c r="Q218" s="139">
        <v>0.12483745833041728</v>
      </c>
      <c r="R218" s="73">
        <v>0.40324276007646892</v>
      </c>
      <c r="S218" s="139">
        <v>5.0339801258088637E-2</v>
      </c>
      <c r="V218" s="73">
        <v>2.3264005389027034E-2</v>
      </c>
      <c r="W218" s="73">
        <v>0.19960516623785213</v>
      </c>
      <c r="X218" s="139">
        <v>3.2259420806117515E-3</v>
      </c>
      <c r="Y218" s="73"/>
      <c r="Z218" s="73">
        <v>8.6486382858223909E-2</v>
      </c>
      <c r="AA218" s="73">
        <v>5.0339801258088637E-2</v>
      </c>
      <c r="AB218" s="73"/>
      <c r="AC218" s="73"/>
      <c r="AD218" s="73"/>
      <c r="AE218" s="73"/>
      <c r="AF218" s="73"/>
      <c r="AG218" s="73"/>
      <c r="AH218" s="73"/>
      <c r="AI218" s="73"/>
      <c r="AJ218" s="73"/>
    </row>
    <row r="219" spans="1:36" ht="15.75" x14ac:dyDescent="0.25">
      <c r="A219" s="608">
        <v>2006</v>
      </c>
      <c r="B219" s="604">
        <v>1620.4955608836472</v>
      </c>
      <c r="C219" s="605">
        <v>1439.8777526757106</v>
      </c>
      <c r="D219" s="605">
        <v>1272.1400848972689</v>
      </c>
      <c r="E219" s="605">
        <v>1863.6657224885912</v>
      </c>
      <c r="F219" s="606">
        <v>537.21867469440463</v>
      </c>
      <c r="G219" s="605">
        <v>1213.2752718477591</v>
      </c>
      <c r="H219" s="123">
        <v>7946.6730674873816</v>
      </c>
      <c r="J219" s="566"/>
      <c r="K219" s="607">
        <v>5.7875457875457822E-2</v>
      </c>
      <c r="L219" s="139">
        <v>0.496</v>
      </c>
      <c r="M219" s="189">
        <v>8.2000000000000007E-3</v>
      </c>
      <c r="N219" s="189">
        <v>8.2000000000000007E-3</v>
      </c>
      <c r="O219" s="73">
        <v>0.21447721179624668</v>
      </c>
      <c r="Q219" s="139">
        <v>0.12511175524531004</v>
      </c>
      <c r="R219" s="73">
        <v>0.39969457634794953</v>
      </c>
      <c r="S219" s="139">
        <v>5.0006490008922551E-2</v>
      </c>
      <c r="V219" s="73">
        <v>2.3132506616474712E-2</v>
      </c>
      <c r="W219" s="73">
        <v>0.19824850986858297</v>
      </c>
      <c r="X219" s="139">
        <v>3.2774955260531863E-3</v>
      </c>
      <c r="Y219" s="73"/>
      <c r="Z219" s="73">
        <v>8.5725378305190253E-2</v>
      </c>
      <c r="AA219" s="73">
        <v>5.0006490008922551E-2</v>
      </c>
      <c r="AB219" s="73"/>
      <c r="AC219" s="73"/>
      <c r="AD219" s="73"/>
      <c r="AE219" s="73"/>
      <c r="AF219" s="73"/>
      <c r="AG219" s="73"/>
      <c r="AH219" s="73"/>
      <c r="AI219" s="73"/>
      <c r="AJ219" s="73"/>
    </row>
    <row r="220" spans="1:36" ht="15.75" x14ac:dyDescent="0.25">
      <c r="A220" s="608">
        <v>2007</v>
      </c>
      <c r="B220" s="604">
        <v>1622.8805190964597</v>
      </c>
      <c r="C220" s="605">
        <v>1411.313355415137</v>
      </c>
      <c r="D220" s="605">
        <v>1285.8174602188169</v>
      </c>
      <c r="E220" s="605">
        <v>1905.3259601787613</v>
      </c>
      <c r="F220" s="606">
        <v>567.72464960712671</v>
      </c>
      <c r="G220" s="605">
        <v>1222.737028050605</v>
      </c>
      <c r="H220" s="123">
        <v>8015.7989725669067</v>
      </c>
      <c r="J220" s="566"/>
      <c r="K220" s="607">
        <v>5.8058608058608005E-2</v>
      </c>
      <c r="L220" s="139">
        <v>0.497</v>
      </c>
      <c r="M220" s="189">
        <v>8.3999999999999995E-3</v>
      </c>
      <c r="N220" s="189">
        <v>8.3999999999999995E-3</v>
      </c>
      <c r="O220" s="73">
        <v>0.21447721179624668</v>
      </c>
      <c r="Q220" s="139">
        <v>0.12525426645220455</v>
      </c>
      <c r="R220" s="73">
        <v>0.4169707014429973</v>
      </c>
      <c r="S220" s="139">
        <v>5.222735934130382E-2</v>
      </c>
      <c r="V220" s="73">
        <v>2.4208738527001835E-2</v>
      </c>
      <c r="W220" s="73">
        <v>0.20723443861716967</v>
      </c>
      <c r="X220" s="139">
        <v>3.5025538921211771E-3</v>
      </c>
      <c r="Y220" s="73"/>
      <c r="Z220" s="73">
        <v>8.9430713446219279E-2</v>
      </c>
      <c r="AA220" s="73">
        <v>5.222735934130382E-2</v>
      </c>
      <c r="AB220" s="73"/>
      <c r="AC220" s="73"/>
      <c r="AD220" s="73"/>
      <c r="AE220" s="73"/>
      <c r="AF220" s="73"/>
      <c r="AG220" s="73"/>
      <c r="AH220" s="73"/>
      <c r="AI220" s="73"/>
      <c r="AJ220" s="73"/>
    </row>
    <row r="221" spans="1:36" ht="15.75" x14ac:dyDescent="0.25">
      <c r="A221" s="609">
        <v>2008</v>
      </c>
      <c r="B221" s="604">
        <v>1532.6908768814174</v>
      </c>
      <c r="C221" s="605">
        <v>1345.9273768805963</v>
      </c>
      <c r="D221" s="605">
        <v>1274.3605151186537</v>
      </c>
      <c r="E221" s="605">
        <v>1870.9769146400772</v>
      </c>
      <c r="F221" s="606">
        <v>573.66449787643478</v>
      </c>
      <c r="G221" s="605">
        <v>1198.8541745187479</v>
      </c>
      <c r="H221" s="123">
        <v>7796.474355915926</v>
      </c>
      <c r="J221" s="566"/>
      <c r="K221" s="607">
        <v>5.8241758241758187E-2</v>
      </c>
      <c r="L221" s="139">
        <v>0.498</v>
      </c>
      <c r="M221" s="189">
        <v>8.6E-3</v>
      </c>
      <c r="N221" s="189">
        <v>8.6E-3</v>
      </c>
      <c r="O221" s="73">
        <v>0.21447721179624668</v>
      </c>
      <c r="Q221" s="139">
        <v>0.1271307369235366</v>
      </c>
      <c r="R221" s="73">
        <v>0.43284950125202903</v>
      </c>
      <c r="S221" s="139">
        <v>5.5028476071155727E-2</v>
      </c>
      <c r="V221" s="73">
        <v>2.5209916006986282E-2</v>
      </c>
      <c r="W221" s="73">
        <v>0.21555905162351047</v>
      </c>
      <c r="X221" s="139">
        <v>3.7225057107674498E-3</v>
      </c>
      <c r="Y221" s="73"/>
      <c r="Z221" s="73">
        <v>9.2836354155931181E-2</v>
      </c>
      <c r="AA221" s="73">
        <v>5.5028476071155727E-2</v>
      </c>
      <c r="AB221" s="73"/>
      <c r="AC221" s="73"/>
      <c r="AD221" s="73"/>
      <c r="AE221" s="73"/>
      <c r="AF221" s="73"/>
      <c r="AG221" s="73"/>
      <c r="AH221" s="73"/>
      <c r="AI221" s="73"/>
      <c r="AJ221" s="73"/>
    </row>
    <row r="222" spans="1:36" ht="15.75" x14ac:dyDescent="0.25">
      <c r="A222" s="608">
        <v>2009</v>
      </c>
      <c r="B222" s="604">
        <v>1328.785092125192</v>
      </c>
      <c r="C222" s="605">
        <v>1220.9003616044738</v>
      </c>
      <c r="D222" s="605">
        <v>1200.7241807868334</v>
      </c>
      <c r="E222" s="605">
        <v>1751.5573454259929</v>
      </c>
      <c r="F222" s="606">
        <v>544.41005020458886</v>
      </c>
      <c r="G222" s="605">
        <v>1117.4471532236412</v>
      </c>
      <c r="H222" s="123">
        <v>7163.8241833707216</v>
      </c>
      <c r="J222" s="566"/>
      <c r="K222" s="607">
        <v>5.842490842490837E-2</v>
      </c>
      <c r="L222" s="139">
        <v>0.499</v>
      </c>
      <c r="M222" s="189">
        <v>8.8000000000000005E-3</v>
      </c>
      <c r="N222" s="189">
        <v>8.8000000000000005E-3</v>
      </c>
      <c r="O222" s="73">
        <v>0.21447721179624668</v>
      </c>
      <c r="Q222" s="139">
        <v>0.12986971721466273</v>
      </c>
      <c r="R222" s="73">
        <v>0.42830298067931977</v>
      </c>
      <c r="S222" s="139">
        <v>5.5623586983020411E-2</v>
      </c>
      <c r="V222" s="73">
        <v>2.5023562424304556E-2</v>
      </c>
      <c r="W222" s="73">
        <v>0.21372318735898058</v>
      </c>
      <c r="X222" s="139">
        <v>3.7690662299780142E-3</v>
      </c>
      <c r="Y222" s="73"/>
      <c r="Z222" s="73">
        <v>9.1861229100122219E-2</v>
      </c>
      <c r="AA222" s="73">
        <v>5.5623586983020411E-2</v>
      </c>
      <c r="AB222" s="73"/>
      <c r="AC222" s="73"/>
      <c r="AD222" s="73"/>
      <c r="AE222" s="73"/>
      <c r="AF222" s="73"/>
      <c r="AG222" s="73"/>
      <c r="AH222" s="73"/>
      <c r="AI222" s="73"/>
      <c r="AJ222" s="73"/>
    </row>
    <row r="223" spans="1:36" ht="15.75" x14ac:dyDescent="0.25">
      <c r="A223" s="608">
        <v>2010</v>
      </c>
      <c r="B223" s="604">
        <v>1217.2643642881894</v>
      </c>
      <c r="C223" s="610">
        <v>1194.1356636025914</v>
      </c>
      <c r="D223" s="610">
        <v>1222.0934336621058</v>
      </c>
      <c r="E223" s="610">
        <v>1782.096040005712</v>
      </c>
      <c r="F223" s="611">
        <v>555.93602160767693</v>
      </c>
      <c r="G223" s="610">
        <v>1124.6379411685537</v>
      </c>
      <c r="H223" s="144">
        <v>7096.1634643348289</v>
      </c>
      <c r="J223" s="566"/>
      <c r="K223" s="607">
        <v>5.8608058608058552E-2</v>
      </c>
      <c r="L223" s="139">
        <v>0.5</v>
      </c>
      <c r="M223" s="189">
        <v>8.9999999999999993E-3</v>
      </c>
      <c r="N223" s="189">
        <v>8.9999999999999993E-3</v>
      </c>
      <c r="O223" s="73">
        <v>0.21447721179624668</v>
      </c>
      <c r="Q223" s="139">
        <v>0.13292875692435729</v>
      </c>
      <c r="R223" s="73">
        <v>0.43417831598459578</v>
      </c>
      <c r="S223" s="139">
        <v>5.7714783827343123E-2</v>
      </c>
      <c r="V223" s="73">
        <v>2.5446348189573354E-2</v>
      </c>
      <c r="W223" s="73">
        <v>0.21708915799229789</v>
      </c>
      <c r="X223" s="139">
        <v>3.9076048438613613E-3</v>
      </c>
      <c r="Y223" s="73"/>
      <c r="Z223" s="73">
        <v>9.3121354634765868E-2</v>
      </c>
      <c r="AA223" s="612">
        <v>5.7714783827343123E-2</v>
      </c>
      <c r="AB223" s="73"/>
      <c r="AC223" s="73"/>
      <c r="AD223" s="73"/>
      <c r="AE223" s="73"/>
      <c r="AF223" s="73"/>
      <c r="AG223" s="73"/>
      <c r="AH223" s="73"/>
      <c r="AI223" s="73"/>
      <c r="AJ223" s="73"/>
    </row>
    <row r="224" spans="1:36" ht="15.75" x14ac:dyDescent="0.25">
      <c r="A224" s="608">
        <v>2011</v>
      </c>
      <c r="B224" s="604">
        <v>1126.7543985045531</v>
      </c>
      <c r="C224" s="610">
        <v>1182.091727008934</v>
      </c>
      <c r="D224" s="610">
        <v>1259.8518920848637</v>
      </c>
      <c r="E224" s="610">
        <v>1823.2917089469404</v>
      </c>
      <c r="F224" s="611">
        <v>572.66685267279354</v>
      </c>
      <c r="G224" s="610">
        <v>1147.4022729638311</v>
      </c>
      <c r="H224" s="144">
        <v>7112.0588521819154</v>
      </c>
      <c r="J224" s="566"/>
      <c r="K224" s="607">
        <v>5.8791208791208735E-2</v>
      </c>
      <c r="L224" s="139">
        <v>0.501</v>
      </c>
      <c r="M224" s="189">
        <v>9.1999999999999998E-3</v>
      </c>
      <c r="N224" s="189">
        <v>9.1999999999999998E-3</v>
      </c>
      <c r="O224" s="73">
        <v>0.21447721179624668</v>
      </c>
      <c r="Q224" s="139">
        <v>0.13622171563598565</v>
      </c>
      <c r="R224" s="73">
        <v>0.4306636056969691</v>
      </c>
      <c r="S224" s="139">
        <v>5.866573523002077E-2</v>
      </c>
      <c r="V224" s="73">
        <v>2.5319233961305303E-2</v>
      </c>
      <c r="W224" s="73">
        <v>0.21576246645418151</v>
      </c>
      <c r="X224" s="139">
        <v>3.9621051724121155E-3</v>
      </c>
      <c r="Y224" s="73"/>
      <c r="Z224" s="73">
        <v>9.2367529372004112E-2</v>
      </c>
      <c r="AA224" s="612">
        <v>5.866573523002077E-2</v>
      </c>
      <c r="AB224" s="73"/>
      <c r="AC224" s="73"/>
      <c r="AD224" s="73"/>
      <c r="AE224" s="73"/>
      <c r="AF224" s="73"/>
      <c r="AG224" s="73"/>
      <c r="AH224" s="73"/>
      <c r="AI224" s="73"/>
      <c r="AJ224" s="73"/>
    </row>
    <row r="225" spans="1:36" ht="15.75" x14ac:dyDescent="0.25">
      <c r="A225" s="608">
        <v>2012</v>
      </c>
      <c r="B225" s="604">
        <v>1056.6827937453836</v>
      </c>
      <c r="C225" s="610">
        <v>1154.1484314706097</v>
      </c>
      <c r="D225" s="610">
        <v>1280.1277767964375</v>
      </c>
      <c r="E225" s="610">
        <v>1843.9986297027519</v>
      </c>
      <c r="F225" s="611">
        <v>579.53351294854042</v>
      </c>
      <c r="G225" s="610">
        <v>1153.4285936579208</v>
      </c>
      <c r="H225" s="144">
        <v>7067.9197383216433</v>
      </c>
      <c r="J225" s="566"/>
      <c r="K225" s="607">
        <v>5.8974358974358917E-2</v>
      </c>
      <c r="L225" s="139">
        <v>0.502</v>
      </c>
      <c r="M225" s="189">
        <v>9.4000000000000004E-3</v>
      </c>
      <c r="N225" s="189">
        <v>9.4000000000000004E-3</v>
      </c>
      <c r="O225" s="73">
        <v>0.21447721179624668</v>
      </c>
      <c r="Q225" s="139">
        <v>0.13877557967384424</v>
      </c>
      <c r="R225" s="73">
        <v>0.41590552939675146</v>
      </c>
      <c r="S225" s="139">
        <v>5.7717530931591252E-2</v>
      </c>
      <c r="V225" s="73">
        <v>2.4527761990064807E-2</v>
      </c>
      <c r="W225" s="73">
        <v>0.20878457575716924</v>
      </c>
      <c r="X225" s="139">
        <v>3.9095119763294635E-3</v>
      </c>
      <c r="Y225" s="73"/>
      <c r="Z225" s="73">
        <v>8.920225831565716E-2</v>
      </c>
      <c r="AA225" s="612">
        <v>5.7717530931591252E-2</v>
      </c>
      <c r="AB225" s="73"/>
      <c r="AC225" s="73"/>
      <c r="AD225" s="73"/>
      <c r="AE225" s="73"/>
      <c r="AF225" s="73"/>
      <c r="AG225" s="73"/>
      <c r="AH225" s="73"/>
      <c r="AI225" s="73"/>
      <c r="AJ225" s="73"/>
    </row>
    <row r="226" spans="1:36" ht="15.75" x14ac:dyDescent="0.25">
      <c r="A226" s="608">
        <v>2013</v>
      </c>
      <c r="B226" s="604">
        <v>1022.5784120934418</v>
      </c>
      <c r="C226" s="610">
        <v>1118.2885836981829</v>
      </c>
      <c r="D226" s="610">
        <v>1290.979858534944</v>
      </c>
      <c r="E226" s="610">
        <v>1842.713636955833</v>
      </c>
      <c r="F226" s="611">
        <v>568.44810624057629</v>
      </c>
      <c r="G226" s="610">
        <v>1149.9109790220305</v>
      </c>
      <c r="H226" s="144">
        <v>6992.9195765450095</v>
      </c>
      <c r="J226" s="566"/>
      <c r="K226" s="607">
        <v>5.91575091575091E-2</v>
      </c>
      <c r="L226" s="139">
        <v>0.503</v>
      </c>
      <c r="M226" s="189">
        <v>9.5999999999999992E-3</v>
      </c>
      <c r="N226" s="189">
        <v>9.5999999999999992E-3</v>
      </c>
      <c r="O226" s="73">
        <v>0.21447721179624668</v>
      </c>
      <c r="Q226" s="139">
        <v>0.14089893048505034</v>
      </c>
      <c r="R226" s="73">
        <v>0.4258235548465531</v>
      </c>
      <c r="S226" s="139">
        <v>5.9998083453221503E-2</v>
      </c>
      <c r="V226" s="73">
        <v>2.5190660845318045E-2</v>
      </c>
      <c r="W226" s="73">
        <v>0.2141892480878162</v>
      </c>
      <c r="X226" s="139">
        <v>4.0879061265269093E-3</v>
      </c>
      <c r="Y226" s="73"/>
      <c r="Z226" s="73">
        <v>9.1329448760654838E-2</v>
      </c>
      <c r="AA226" s="612">
        <v>5.9998083453221503E-2</v>
      </c>
      <c r="AB226" s="73"/>
      <c r="AC226" s="73"/>
      <c r="AD226" s="73"/>
      <c r="AE226" s="73"/>
      <c r="AF226" s="73"/>
      <c r="AG226" s="73"/>
      <c r="AH226" s="73"/>
      <c r="AI226" s="73"/>
      <c r="AJ226" s="73"/>
    </row>
    <row r="227" spans="1:36" ht="15.75" x14ac:dyDescent="0.25">
      <c r="A227" s="608">
        <v>2014</v>
      </c>
      <c r="B227" s="604">
        <v>1003.9626941527971</v>
      </c>
      <c r="C227" s="610">
        <v>1072.3978069826248</v>
      </c>
      <c r="D227" s="610">
        <v>1294.0635691178177</v>
      </c>
      <c r="E227" s="610">
        <v>1828.0064543969984</v>
      </c>
      <c r="F227" s="611">
        <v>554.01559552655442</v>
      </c>
      <c r="G227" s="610">
        <v>1140.3337468670936</v>
      </c>
      <c r="H227" s="144">
        <v>6892.779867043886</v>
      </c>
      <c r="J227" s="566"/>
      <c r="K227" s="607">
        <v>5.9340659340659282E-2</v>
      </c>
      <c r="L227" s="139">
        <v>0.504</v>
      </c>
      <c r="M227" s="189">
        <v>9.7999999999999893E-3</v>
      </c>
      <c r="N227" s="189">
        <v>9.7999999999999893E-3</v>
      </c>
      <c r="O227" s="73">
        <v>0.21447721179624668</v>
      </c>
      <c r="Q227" s="139">
        <v>0.14272387474831488</v>
      </c>
      <c r="R227" s="73">
        <v>0.43764916942626625</v>
      </c>
      <c r="S227" s="139">
        <v>6.2462985240898466E-2</v>
      </c>
      <c r="V227" s="73">
        <v>2.5970390273646542E-2</v>
      </c>
      <c r="W227" s="73">
        <v>0.2205751813908382</v>
      </c>
      <c r="X227" s="139">
        <v>4.2889618603774047E-3</v>
      </c>
      <c r="Y227" s="73"/>
      <c r="Z227" s="73">
        <v>9.3865773603488759E-2</v>
      </c>
      <c r="AA227" s="612">
        <v>6.2462985240898466E-2</v>
      </c>
      <c r="AB227" s="73"/>
      <c r="AC227" s="73"/>
      <c r="AD227" s="73"/>
      <c r="AE227" s="73"/>
      <c r="AF227" s="73"/>
      <c r="AG227" s="73"/>
      <c r="AH227" s="73"/>
      <c r="AI227" s="73"/>
      <c r="AJ227" s="73"/>
    </row>
    <row r="228" spans="1:36" ht="15.75" x14ac:dyDescent="0.25">
      <c r="A228" s="608">
        <v>2015</v>
      </c>
      <c r="B228" s="604">
        <v>1001.6350784733044</v>
      </c>
      <c r="C228" s="610">
        <v>1037.0622889584736</v>
      </c>
      <c r="D228" s="610">
        <v>1305.5755905555352</v>
      </c>
      <c r="E228" s="610">
        <v>1837.5053955358164</v>
      </c>
      <c r="F228" s="611">
        <v>549.07177028293938</v>
      </c>
      <c r="G228" s="610">
        <v>1138.4257163130383</v>
      </c>
      <c r="H228" s="144">
        <v>6869.2758401191077</v>
      </c>
      <c r="J228" s="566"/>
      <c r="K228" s="607">
        <v>5.9523809523809465E-2</v>
      </c>
      <c r="L228" s="139">
        <v>0.505</v>
      </c>
      <c r="M228" s="189">
        <v>9.9999999999999898E-3</v>
      </c>
      <c r="N228" s="189">
        <v>9.9999999999999898E-3</v>
      </c>
      <c r="O228" s="73">
        <v>0.21447721179624668</v>
      </c>
      <c r="Q228" s="139">
        <v>0.14398573292637473</v>
      </c>
      <c r="R228" s="73"/>
      <c r="S228" s="139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</row>
    <row r="229" spans="1:36" ht="16.5" thickBot="1" x14ac:dyDescent="0.3">
      <c r="A229" s="613"/>
      <c r="B229" s="605"/>
      <c r="C229" s="605"/>
      <c r="D229" s="605"/>
      <c r="E229" s="605"/>
      <c r="F229" s="606"/>
      <c r="G229" s="605"/>
      <c r="H229" s="123"/>
      <c r="J229" s="566"/>
      <c r="K229" s="73"/>
      <c r="L229" s="73"/>
      <c r="M229" s="73"/>
      <c r="N229" s="73"/>
      <c r="O229" s="73"/>
      <c r="Q229" s="139"/>
      <c r="R229" s="73"/>
      <c r="S229" s="139"/>
    </row>
    <row r="230" spans="1:36" ht="13.5" thickTop="1" x14ac:dyDescent="0.2"/>
    <row r="259" spans="1:62" s="15" customFormat="1" x14ac:dyDescent="0.2">
      <c r="D259" s="15" t="s">
        <v>817</v>
      </c>
      <c r="G259" s="15">
        <v>1960</v>
      </c>
      <c r="H259" s="15">
        <v>1961</v>
      </c>
      <c r="I259" s="15">
        <v>1962</v>
      </c>
      <c r="J259" s="15">
        <v>1963</v>
      </c>
      <c r="K259" s="15">
        <v>1964</v>
      </c>
      <c r="L259" s="15">
        <v>1965</v>
      </c>
      <c r="M259" s="15">
        <v>1966</v>
      </c>
      <c r="N259" s="15">
        <v>1967</v>
      </c>
      <c r="O259" s="15">
        <v>1968</v>
      </c>
      <c r="P259" s="15">
        <v>1969</v>
      </c>
      <c r="Q259" s="15">
        <v>1970</v>
      </c>
      <c r="R259" s="15">
        <v>1971</v>
      </c>
      <c r="S259" s="15">
        <v>1972</v>
      </c>
      <c r="T259" s="15">
        <v>1973</v>
      </c>
      <c r="U259" s="15">
        <v>1974</v>
      </c>
      <c r="V259" s="15">
        <v>1975</v>
      </c>
      <c r="W259" s="15">
        <v>1976</v>
      </c>
      <c r="X259" s="15">
        <v>1977</v>
      </c>
      <c r="Y259" s="15">
        <v>1978</v>
      </c>
      <c r="Z259" s="15">
        <v>1979</v>
      </c>
      <c r="AA259" s="15">
        <v>1980</v>
      </c>
      <c r="AB259" s="15">
        <v>1981</v>
      </c>
      <c r="AC259" s="15">
        <v>1982</v>
      </c>
      <c r="AD259" s="15">
        <v>1983</v>
      </c>
      <c r="AE259" s="15">
        <v>1984</v>
      </c>
      <c r="AF259" s="15">
        <v>1985</v>
      </c>
      <c r="AG259" s="15">
        <v>1986</v>
      </c>
      <c r="AH259" s="15">
        <v>1987</v>
      </c>
      <c r="AI259" s="15">
        <v>1988</v>
      </c>
      <c r="AJ259" s="15">
        <v>1989</v>
      </c>
      <c r="AK259" s="15">
        <v>1990</v>
      </c>
      <c r="AL259" s="15">
        <v>1991</v>
      </c>
      <c r="AM259" s="15">
        <v>1992</v>
      </c>
      <c r="AN259" s="15">
        <v>1993</v>
      </c>
      <c r="AO259" s="15">
        <v>1994</v>
      </c>
      <c r="AP259" s="15">
        <v>1995</v>
      </c>
      <c r="AQ259" s="15">
        <v>1996</v>
      </c>
      <c r="AR259" s="15">
        <v>1997</v>
      </c>
      <c r="AS259" s="15">
        <v>1998</v>
      </c>
      <c r="AT259" s="15">
        <v>1999</v>
      </c>
      <c r="AU259" s="15">
        <v>2000</v>
      </c>
      <c r="AV259" s="15">
        <v>2001</v>
      </c>
      <c r="AW259" s="15">
        <v>2002</v>
      </c>
      <c r="AX259" s="15">
        <v>2003</v>
      </c>
      <c r="AY259" s="15">
        <v>2004</v>
      </c>
      <c r="AZ259" s="15">
        <v>2005</v>
      </c>
      <c r="BA259" s="15">
        <v>2006</v>
      </c>
      <c r="BB259" s="15">
        <v>2007</v>
      </c>
      <c r="BC259" s="15">
        <v>2008</v>
      </c>
      <c r="BD259" s="15">
        <v>2009</v>
      </c>
      <c r="BE259" s="15">
        <v>2010</v>
      </c>
    </row>
    <row r="260" spans="1:62" s="41" customFormat="1" ht="15.75" x14ac:dyDescent="0.25">
      <c r="A260" s="139"/>
      <c r="B260" s="139"/>
      <c r="C260" s="139"/>
      <c r="D260" s="10" t="s">
        <v>818</v>
      </c>
      <c r="E260" s="139"/>
      <c r="F260" s="139"/>
      <c r="G260" s="139">
        <v>8.5000000000000006E-2</v>
      </c>
      <c r="H260" s="139">
        <v>8.6249999999999993E-2</v>
      </c>
      <c r="I260" s="139">
        <v>8.7499999999999994E-2</v>
      </c>
      <c r="J260" s="139">
        <v>8.8749999999999996E-2</v>
      </c>
      <c r="K260" s="139">
        <v>0.09</v>
      </c>
      <c r="L260" s="139">
        <v>9.1249999999999901E-2</v>
      </c>
      <c r="M260" s="139">
        <v>9.2499999999999902E-2</v>
      </c>
      <c r="N260" s="139">
        <v>9.3749999999999903E-2</v>
      </c>
      <c r="O260" s="139">
        <v>9.4999999999999904E-2</v>
      </c>
      <c r="P260" s="139">
        <v>9.6249999999999905E-2</v>
      </c>
      <c r="Q260" s="139">
        <v>9.7499999999999906E-2</v>
      </c>
      <c r="R260" s="139">
        <v>9.8749999999999893E-2</v>
      </c>
      <c r="S260" s="139">
        <v>9.9999999999999797E-2</v>
      </c>
      <c r="T260" s="139">
        <v>0.10125000000000001</v>
      </c>
      <c r="U260" s="139">
        <v>0.10249999999999999</v>
      </c>
      <c r="V260" s="139">
        <v>0.10375</v>
      </c>
      <c r="W260" s="139">
        <v>0.105</v>
      </c>
      <c r="X260" s="139">
        <v>0.10625</v>
      </c>
      <c r="Y260" s="139">
        <v>0.1075</v>
      </c>
      <c r="Z260" s="139">
        <v>0.10875</v>
      </c>
      <c r="AA260" s="139">
        <v>0.11</v>
      </c>
      <c r="AB260" s="139">
        <v>0.111</v>
      </c>
      <c r="AC260" s="139">
        <v>0.112</v>
      </c>
      <c r="AD260" s="139">
        <v>0.113</v>
      </c>
      <c r="AE260" s="139">
        <v>0.114</v>
      </c>
      <c r="AF260" s="139">
        <v>0.115</v>
      </c>
      <c r="AG260" s="139">
        <v>0.11600000000000001</v>
      </c>
      <c r="AH260" s="139">
        <v>0.11700000000000001</v>
      </c>
      <c r="AI260" s="139">
        <v>0.11799999999999999</v>
      </c>
      <c r="AJ260" s="139">
        <v>0.11899999999999999</v>
      </c>
      <c r="AK260" s="139">
        <v>0.12</v>
      </c>
      <c r="AL260" s="139">
        <v>0.121</v>
      </c>
      <c r="AM260" s="139">
        <v>0.122</v>
      </c>
      <c r="AN260" s="139">
        <v>0.123</v>
      </c>
      <c r="AO260" s="139">
        <v>0.124</v>
      </c>
      <c r="AP260" s="139">
        <v>0.125</v>
      </c>
      <c r="AQ260" s="139">
        <v>0.126</v>
      </c>
      <c r="AR260" s="139">
        <v>0.127</v>
      </c>
      <c r="AS260" s="139">
        <v>0.128</v>
      </c>
      <c r="AT260" s="139">
        <v>0.129</v>
      </c>
      <c r="AU260" s="139">
        <v>0.13</v>
      </c>
      <c r="AV260" s="139">
        <v>0.13100000000000001</v>
      </c>
      <c r="AW260" s="139">
        <v>0.13200000000000001</v>
      </c>
      <c r="AX260" s="139">
        <v>0.13300000000000001</v>
      </c>
      <c r="AY260" s="139">
        <v>0.13400000000000001</v>
      </c>
      <c r="AZ260" s="139">
        <v>0.13500000000000001</v>
      </c>
      <c r="BA260" s="139">
        <v>0.13600000000000001</v>
      </c>
      <c r="BB260" s="139">
        <v>0.13700000000000001</v>
      </c>
      <c r="BC260" s="139">
        <v>0.13800000000000001</v>
      </c>
      <c r="BD260" s="139">
        <v>0.13900000000000001</v>
      </c>
      <c r="BE260" s="139">
        <v>0.14000000000000001</v>
      </c>
      <c r="BF260" s="139"/>
      <c r="BG260" s="139"/>
      <c r="BH260" s="139"/>
      <c r="BI260" s="139"/>
      <c r="BJ260" s="139"/>
    </row>
    <row r="261" spans="1:62" x14ac:dyDescent="0.2">
      <c r="D261" s="10" t="s">
        <v>809</v>
      </c>
      <c r="G261" s="41">
        <v>0.3000813828993843</v>
      </c>
      <c r="H261" s="41">
        <v>0.30376820271778882</v>
      </c>
      <c r="I261" s="41">
        <v>0.30625265620825398</v>
      </c>
      <c r="J261" s="41">
        <v>0.30406770905126068</v>
      </c>
      <c r="K261" s="41">
        <v>0.31112012028402342</v>
      </c>
      <c r="L261" s="41">
        <v>0.30948699382940298</v>
      </c>
      <c r="M261" s="41">
        <v>0.30833634776479746</v>
      </c>
      <c r="N261" s="41">
        <v>0.31663569624760507</v>
      </c>
      <c r="O261" s="41">
        <v>0.34390228607201828</v>
      </c>
      <c r="P261" s="41">
        <v>0.33220532683282805</v>
      </c>
      <c r="Q261" s="41">
        <v>0.32727862367450172</v>
      </c>
      <c r="R261" s="41">
        <v>0.31480608985188885</v>
      </c>
      <c r="S261" s="41">
        <v>0.32641313426698498</v>
      </c>
      <c r="T261" s="41">
        <v>0.33404157963035525</v>
      </c>
      <c r="U261" s="41">
        <v>0.32438570181273418</v>
      </c>
      <c r="V261" s="41">
        <v>0.33906581474279279</v>
      </c>
      <c r="W261" s="41">
        <v>0.33322305255682266</v>
      </c>
      <c r="X261" s="41">
        <v>0.33166756000119746</v>
      </c>
      <c r="Y261" s="41">
        <v>0.34244713950011324</v>
      </c>
      <c r="Z261" s="41">
        <v>0.33902684670243638</v>
      </c>
      <c r="AA261" s="41">
        <v>0.3430689685824711</v>
      </c>
      <c r="AB261" s="41">
        <v>0.34715383590157711</v>
      </c>
      <c r="AC261" s="41">
        <v>0.34453790250025773</v>
      </c>
      <c r="AD261" s="41">
        <v>0.34862028352391633</v>
      </c>
      <c r="AE261" s="41">
        <v>0.35070609372810929</v>
      </c>
      <c r="AF261" s="41">
        <v>0.35369841445900768</v>
      </c>
      <c r="AG261" s="41">
        <v>0.35395717028129392</v>
      </c>
      <c r="AH261" s="41">
        <v>0.3562870308469947</v>
      </c>
      <c r="AI261" s="41">
        <v>0.36110224232786814</v>
      </c>
      <c r="AJ261" s="41">
        <v>0.35916603089022009</v>
      </c>
      <c r="AK261" s="41">
        <v>0.36340933881732723</v>
      </c>
      <c r="AL261" s="41">
        <v>0.36566656090661692</v>
      </c>
      <c r="AM261" s="41">
        <v>0.35784260653502409</v>
      </c>
      <c r="AN261" s="41">
        <v>0.36392062139248682</v>
      </c>
      <c r="AO261" s="41">
        <v>0.36875261407288779</v>
      </c>
      <c r="AP261" s="41">
        <v>0.38005318835930463</v>
      </c>
      <c r="AQ261" s="41">
        <v>0.3867065736616232</v>
      </c>
      <c r="AR261" s="41">
        <f t="shared" ref="AR261:BD261" si="21">AR71</f>
        <v>0.39126401342383516</v>
      </c>
      <c r="AS261" s="41">
        <f t="shared" si="21"/>
        <v>0.39256168146771764</v>
      </c>
      <c r="AT261" s="41">
        <f t="shared" si="21"/>
        <v>0.40536509322679581</v>
      </c>
      <c r="AU261" s="41">
        <f t="shared" si="21"/>
        <v>0.40704338906309229</v>
      </c>
      <c r="AV261" s="41">
        <f t="shared" si="21"/>
        <v>0.40162574876947071</v>
      </c>
      <c r="AW261" s="41">
        <f t="shared" si="21"/>
        <v>0.41103939144952711</v>
      </c>
      <c r="AX261" s="41">
        <f t="shared" si="21"/>
        <v>0.40553024181825675</v>
      </c>
      <c r="AY261" s="41">
        <f t="shared" si="21"/>
        <v>0.40825328047880732</v>
      </c>
      <c r="AZ261" s="41">
        <f t="shared" si="21"/>
        <v>0.40324276007646892</v>
      </c>
      <c r="BA261" s="41">
        <f t="shared" si="21"/>
        <v>0.39969457634794953</v>
      </c>
      <c r="BB261" s="41">
        <f t="shared" si="21"/>
        <v>0.4169707014429973</v>
      </c>
      <c r="BC261" s="41">
        <f t="shared" si="21"/>
        <v>0.43284950125202903</v>
      </c>
      <c r="BD261" s="41">
        <f t="shared" si="21"/>
        <v>0.42830298067931977</v>
      </c>
      <c r="BE261" s="41">
        <f>BE71</f>
        <v>0.43417831598459578</v>
      </c>
      <c r="BF261" s="41"/>
      <c r="BG261" s="41"/>
      <c r="BH261" s="41"/>
      <c r="BI261" s="41"/>
      <c r="BJ261" s="41"/>
    </row>
    <row r="262" spans="1:62" x14ac:dyDescent="0.2">
      <c r="D262" s="10" t="s">
        <v>819</v>
      </c>
      <c r="G262" s="41">
        <v>2.5506917546447665E-2</v>
      </c>
      <c r="H262" s="41">
        <v>2.6200007484409284E-2</v>
      </c>
      <c r="I262" s="41">
        <v>2.6797107418222221E-2</v>
      </c>
      <c r="J262" s="41">
        <v>2.6986009178299384E-2</v>
      </c>
      <c r="K262" s="41">
        <v>2.8000810825562106E-2</v>
      </c>
      <c r="L262" s="41">
        <v>2.824068818693299E-2</v>
      </c>
      <c r="M262" s="41">
        <v>2.8521112168243736E-2</v>
      </c>
      <c r="N262" s="41">
        <v>2.9684596523212946E-2</v>
      </c>
      <c r="O262" s="41">
        <v>3.2670717176841703E-2</v>
      </c>
      <c r="P262" s="41">
        <v>3.1974762707659671E-2</v>
      </c>
      <c r="Q262" s="41">
        <v>3.190966580826389E-2</v>
      </c>
      <c r="R262" s="41">
        <v>3.1087101372873991E-2</v>
      </c>
      <c r="S262" s="41">
        <v>3.2641313426698432E-2</v>
      </c>
      <c r="T262" s="41">
        <v>3.3821709937573469E-2</v>
      </c>
      <c r="U262" s="41">
        <v>3.324953443580525E-2</v>
      </c>
      <c r="V262" s="41">
        <v>3.5178078279564748E-2</v>
      </c>
      <c r="W262" s="41">
        <v>3.498842051846638E-2</v>
      </c>
      <c r="X262" s="41">
        <v>3.5239678250127228E-2</v>
      </c>
      <c r="Y262" s="41">
        <v>3.6813067496262175E-2</v>
      </c>
      <c r="Z262" s="41">
        <v>3.6869169578889957E-2</v>
      </c>
      <c r="AA262" s="41">
        <v>3.7737586544071819E-2</v>
      </c>
      <c r="AB262" s="41">
        <v>3.8534075785075061E-2</v>
      </c>
      <c r="AC262" s="41">
        <v>3.8588245080028866E-2</v>
      </c>
      <c r="AD262" s="41">
        <v>3.9394092038202544E-2</v>
      </c>
      <c r="AE262" s="41">
        <v>3.9980494685004461E-2</v>
      </c>
      <c r="AF262" s="41">
        <v>4.0675317662785884E-2</v>
      </c>
      <c r="AG262" s="41">
        <v>4.10590317526301E-2</v>
      </c>
      <c r="AH262" s="41">
        <v>4.1685582609098382E-2</v>
      </c>
      <c r="AI262" s="41">
        <v>4.261006459468844E-2</v>
      </c>
      <c r="AJ262" s="41">
        <v>4.2740757675936186E-2</v>
      </c>
      <c r="AK262" s="41">
        <v>4.3609120658079266E-2</v>
      </c>
      <c r="AL262" s="41">
        <v>4.4245653869700648E-2</v>
      </c>
      <c r="AM262" s="41">
        <v>4.3656797997272935E-2</v>
      </c>
      <c r="AN262" s="41">
        <v>4.476223643127588E-2</v>
      </c>
      <c r="AO262" s="41">
        <v>4.5725324145038083E-2</v>
      </c>
      <c r="AP262" s="41">
        <v>4.7506648544913078E-2</v>
      </c>
      <c r="AQ262" s="41">
        <v>4.8725028281364526E-2</v>
      </c>
      <c r="AR262" s="41">
        <f t="shared" ref="AR262:BD262" si="22">AR260*AR261</f>
        <v>4.9690529704827069E-2</v>
      </c>
      <c r="AS262" s="41">
        <f t="shared" si="22"/>
        <v>5.0247895227867857E-2</v>
      </c>
      <c r="AT262" s="41">
        <f t="shared" si="22"/>
        <v>5.2292097026256659E-2</v>
      </c>
      <c r="AU262" s="41">
        <f t="shared" si="22"/>
        <v>5.2915640578202E-2</v>
      </c>
      <c r="AV262" s="41">
        <f t="shared" si="22"/>
        <v>5.2612973088800669E-2</v>
      </c>
      <c r="AW262" s="41">
        <f t="shared" si="22"/>
        <v>5.4257199671337582E-2</v>
      </c>
      <c r="AX262" s="41">
        <f t="shared" si="22"/>
        <v>5.3935522161828148E-2</v>
      </c>
      <c r="AY262" s="41">
        <f t="shared" si="22"/>
        <v>5.4705939584160188E-2</v>
      </c>
      <c r="AZ262" s="41">
        <f t="shared" si="22"/>
        <v>5.4437772610323308E-2</v>
      </c>
      <c r="BA262" s="41">
        <f t="shared" si="22"/>
        <v>5.4358462383321142E-2</v>
      </c>
      <c r="BB262" s="41">
        <f t="shared" si="22"/>
        <v>5.7124986097690636E-2</v>
      </c>
      <c r="BC262" s="41">
        <f t="shared" si="22"/>
        <v>5.973323117278001E-2</v>
      </c>
      <c r="BD262" s="41">
        <f t="shared" si="22"/>
        <v>5.953411431442545E-2</v>
      </c>
      <c r="BE262" s="41">
        <f>BE260*BE261</f>
        <v>6.0784964237843415E-2</v>
      </c>
      <c r="BF262" s="41"/>
      <c r="BG262" s="41"/>
      <c r="BH262" s="41"/>
      <c r="BI262" s="41"/>
      <c r="BJ262" s="41"/>
    </row>
    <row r="265" spans="1:62" x14ac:dyDescent="0.2">
      <c r="D265" s="15" t="s">
        <v>820</v>
      </c>
      <c r="G265" s="15">
        <v>1960</v>
      </c>
      <c r="H265" s="15">
        <v>1961</v>
      </c>
      <c r="I265" s="15">
        <v>1962</v>
      </c>
      <c r="J265" s="15">
        <v>1963</v>
      </c>
      <c r="K265" s="15">
        <v>1964</v>
      </c>
      <c r="L265" s="15">
        <v>1965</v>
      </c>
      <c r="M265" s="15">
        <v>1966</v>
      </c>
      <c r="N265" s="15">
        <v>1967</v>
      </c>
      <c r="O265" s="15">
        <v>1968</v>
      </c>
      <c r="P265" s="15">
        <v>1969</v>
      </c>
      <c r="Q265" s="15">
        <v>1970</v>
      </c>
      <c r="R265" s="15">
        <v>1971</v>
      </c>
      <c r="S265" s="15">
        <v>1972</v>
      </c>
      <c r="T265" s="15">
        <v>1973</v>
      </c>
      <c r="U265" s="15">
        <v>1974</v>
      </c>
      <c r="V265" s="15">
        <v>1975</v>
      </c>
      <c r="W265" s="15">
        <v>1976</v>
      </c>
      <c r="X265" s="15">
        <v>1977</v>
      </c>
      <c r="Y265" s="15">
        <v>1978</v>
      </c>
      <c r="Z265" s="15">
        <v>1979</v>
      </c>
      <c r="AA265" s="15">
        <v>1980</v>
      </c>
      <c r="AB265" s="15">
        <v>1981</v>
      </c>
      <c r="AC265" s="15">
        <v>1982</v>
      </c>
      <c r="AD265" s="15">
        <v>1983</v>
      </c>
      <c r="AE265" s="15">
        <v>1984</v>
      </c>
      <c r="AF265" s="15">
        <v>1985</v>
      </c>
      <c r="AG265" s="15">
        <v>1986</v>
      </c>
      <c r="AH265" s="15">
        <v>1987</v>
      </c>
      <c r="AI265" s="15">
        <v>1988</v>
      </c>
      <c r="AJ265" s="15">
        <v>1989</v>
      </c>
      <c r="AK265" s="15">
        <v>1990</v>
      </c>
      <c r="AL265" s="15">
        <v>1991</v>
      </c>
      <c r="AM265" s="15">
        <v>1992</v>
      </c>
      <c r="AN265" s="15">
        <v>1993</v>
      </c>
      <c r="AO265" s="15">
        <v>1994</v>
      </c>
      <c r="AP265" s="15">
        <v>1995</v>
      </c>
      <c r="AQ265" s="15">
        <v>1996</v>
      </c>
      <c r="AR265" s="15">
        <v>1997</v>
      </c>
      <c r="AS265" s="15">
        <v>1998</v>
      </c>
      <c r="AT265" s="15">
        <v>1999</v>
      </c>
      <c r="AU265" s="15">
        <v>2000</v>
      </c>
      <c r="AV265" s="15">
        <v>2001</v>
      </c>
      <c r="AW265" s="15">
        <v>2002</v>
      </c>
      <c r="AX265" s="15">
        <v>2003</v>
      </c>
      <c r="AY265" s="15">
        <v>2004</v>
      </c>
      <c r="AZ265" s="15">
        <v>2005</v>
      </c>
      <c r="BA265" s="15">
        <v>2006</v>
      </c>
      <c r="BB265" s="15">
        <v>2007</v>
      </c>
      <c r="BC265" s="15">
        <v>2008</v>
      </c>
      <c r="BD265" s="15">
        <v>2009</v>
      </c>
      <c r="BE265" s="15">
        <v>2010</v>
      </c>
    </row>
    <row r="266" spans="1:62" ht="15.75" x14ac:dyDescent="0.25">
      <c r="C266" s="10" t="s">
        <v>821</v>
      </c>
      <c r="E266" s="10" t="s">
        <v>822</v>
      </c>
      <c r="G266" s="189">
        <v>3.5000000000000003E-2</v>
      </c>
      <c r="H266" s="189">
        <v>3.5499999999999997E-2</v>
      </c>
      <c r="I266" s="189">
        <v>3.5999999999999997E-2</v>
      </c>
      <c r="J266" s="189">
        <v>3.6499999999999998E-2</v>
      </c>
      <c r="K266" s="189">
        <v>3.6999999999999998E-2</v>
      </c>
      <c r="L266" s="189">
        <v>3.7499999999999999E-2</v>
      </c>
      <c r="M266" s="189">
        <v>3.7999999999999999E-2</v>
      </c>
      <c r="N266" s="189">
        <v>3.85E-2</v>
      </c>
      <c r="O266" s="189">
        <v>3.9E-2</v>
      </c>
      <c r="P266" s="189">
        <v>3.9499999999999903E-2</v>
      </c>
      <c r="Q266" s="189">
        <v>3.9999999999999897E-2</v>
      </c>
      <c r="R266" s="189">
        <v>4.0750000000000001E-2</v>
      </c>
      <c r="S266" s="189">
        <v>4.1500000000000099E-2</v>
      </c>
      <c r="T266" s="189">
        <v>4.2250000000000197E-2</v>
      </c>
      <c r="U266" s="189">
        <v>4.3000000000000302E-2</v>
      </c>
      <c r="V266" s="189">
        <v>4.37500000000004E-2</v>
      </c>
      <c r="W266" s="189">
        <v>4.4500000000000497E-2</v>
      </c>
      <c r="X266" s="189">
        <v>4.5250000000000602E-2</v>
      </c>
      <c r="Y266" s="189">
        <v>4.60000000000007E-2</v>
      </c>
      <c r="Z266" s="189">
        <v>4.6750000000000798E-2</v>
      </c>
      <c r="AA266" s="189">
        <v>4.7500000000000903E-2</v>
      </c>
      <c r="AB266" s="189">
        <v>4.8250000000001E-2</v>
      </c>
      <c r="AC266" s="189">
        <v>4.9000000000001202E-2</v>
      </c>
      <c r="AD266" s="189">
        <v>4.97500000000013E-2</v>
      </c>
      <c r="AE266" s="189">
        <v>5.0500000000001398E-2</v>
      </c>
      <c r="AF266" s="189">
        <v>5.1250000000001503E-2</v>
      </c>
      <c r="AG266" s="189">
        <v>5.20000000000016E-2</v>
      </c>
      <c r="AH266" s="189">
        <v>5.2750000000001698E-2</v>
      </c>
      <c r="AI266" s="189">
        <v>5.3500000000001803E-2</v>
      </c>
      <c r="AJ266" s="189">
        <v>5.4250000000001901E-2</v>
      </c>
      <c r="AK266" s="189">
        <v>5.5000000000001999E-2</v>
      </c>
      <c r="AL266" s="189">
        <v>5.5750000000002103E-2</v>
      </c>
      <c r="AM266" s="189">
        <v>5.6500000000002201E-2</v>
      </c>
      <c r="AN266" s="189">
        <v>5.7250000000002299E-2</v>
      </c>
      <c r="AO266" s="189">
        <v>5.8000000000002397E-2</v>
      </c>
      <c r="AP266" s="189">
        <v>5.8750000000002502E-2</v>
      </c>
      <c r="AQ266" s="189">
        <v>5.9500000000002599E-2</v>
      </c>
      <c r="AR266" s="189">
        <v>6.0250000000002697E-2</v>
      </c>
      <c r="AS266" s="189">
        <v>6.1000000000002802E-2</v>
      </c>
      <c r="AT266" s="189">
        <v>6.17500000000029E-2</v>
      </c>
      <c r="AU266" s="189">
        <v>6.2500000000002998E-2</v>
      </c>
      <c r="AV266" s="189">
        <v>6.3250000000003095E-2</v>
      </c>
      <c r="AW266" s="189">
        <v>6.4000000000003304E-2</v>
      </c>
      <c r="AX266" s="189">
        <v>6.4750000000003402E-2</v>
      </c>
      <c r="AY266" s="189">
        <v>6.55000000000035E-2</v>
      </c>
      <c r="AZ266" s="189">
        <v>6.6250000000003598E-2</v>
      </c>
      <c r="BA266" s="189">
        <v>6.7000000000003695E-2</v>
      </c>
      <c r="BB266" s="189">
        <v>6.7750000000003793E-2</v>
      </c>
      <c r="BC266" s="189">
        <v>6.8500000000003905E-2</v>
      </c>
      <c r="BD266" s="189">
        <v>6.9250000000004003E-2</v>
      </c>
      <c r="BE266" s="189">
        <v>7.0000000000004101E-2</v>
      </c>
    </row>
    <row r="267" spans="1:62" x14ac:dyDescent="0.2">
      <c r="C267" s="10" t="s">
        <v>823</v>
      </c>
      <c r="E267" s="10" t="s">
        <v>809</v>
      </c>
      <c r="G267" s="41">
        <v>0.5071693415721511</v>
      </c>
      <c r="H267" s="41">
        <v>0.50078235370945245</v>
      </c>
      <c r="I267" s="41">
        <v>0.49661531588870744</v>
      </c>
      <c r="J267" s="41">
        <v>0.49988212509591007</v>
      </c>
      <c r="K267" s="41">
        <v>0.4881719166006484</v>
      </c>
      <c r="L267" s="41">
        <v>0.48931111542724598</v>
      </c>
      <c r="M267" s="41">
        <v>0.49026200631469252</v>
      </c>
      <c r="N267" s="41">
        <v>0.4768905158444644</v>
      </c>
      <c r="O267" s="41">
        <v>0.43913502039556229</v>
      </c>
      <c r="P267" s="41">
        <v>0.45453037431732357</v>
      </c>
      <c r="Q267" s="41">
        <v>0.46157606804578333</v>
      </c>
      <c r="R267" s="41">
        <v>0.47945189492221885</v>
      </c>
      <c r="S267" s="41">
        <v>0.46140611453847252</v>
      </c>
      <c r="T267" s="41">
        <v>0.45194974237622931</v>
      </c>
      <c r="U267" s="41">
        <v>0.46369335195873768</v>
      </c>
      <c r="V267" s="41">
        <v>0.44460310238156858</v>
      </c>
      <c r="W267" s="41">
        <v>0.45216147637364446</v>
      </c>
      <c r="X267" s="41">
        <v>0.45396247698002035</v>
      </c>
      <c r="Y267" s="41">
        <v>0.44015562809357545</v>
      </c>
      <c r="Z267" s="41">
        <v>0.44485668720874522</v>
      </c>
      <c r="AA267" s="41">
        <v>0.43995569043222044</v>
      </c>
      <c r="AB267" s="41">
        <v>0.43469642362791816</v>
      </c>
      <c r="AC267" s="41">
        <v>0.43704322083640407</v>
      </c>
      <c r="AD267" s="41">
        <v>0.45607187883757527</v>
      </c>
      <c r="AE267" s="41">
        <v>0.45478508771127307</v>
      </c>
      <c r="AF267" s="41">
        <v>0.44368197608569121</v>
      </c>
      <c r="AG267" s="41">
        <v>0.43822605760570726</v>
      </c>
      <c r="AH267" s="41">
        <v>0.43281003765494275</v>
      </c>
      <c r="AI267" s="41">
        <v>0.40692694296193888</v>
      </c>
      <c r="AJ267" s="41">
        <v>0.417467493802476</v>
      </c>
      <c r="AK267" s="41">
        <v>0.41312212676643412</v>
      </c>
      <c r="AL267" s="41">
        <v>0.40558512673301694</v>
      </c>
      <c r="AM267" s="41">
        <v>0.40124293740076894</v>
      </c>
      <c r="AN267" s="41">
        <v>0.39120967618154884</v>
      </c>
      <c r="AO267" s="41">
        <v>0.3873747822358623</v>
      </c>
      <c r="AP267" s="41">
        <v>0.38340391404373125</v>
      </c>
      <c r="AQ267" s="41">
        <v>0.37693306074862543</v>
      </c>
      <c r="AR267" s="41">
        <f t="shared" ref="AR267:BE267" si="23">AR63</f>
        <v>0.37322845085991063</v>
      </c>
      <c r="AS267" s="41">
        <f t="shared" si="23"/>
        <v>0.36618492048202178</v>
      </c>
      <c r="AT267" s="41">
        <f t="shared" si="23"/>
        <v>0.36201286635397362</v>
      </c>
      <c r="AU267" s="41">
        <f t="shared" si="23"/>
        <v>0.36116946865418048</v>
      </c>
      <c r="AV267" s="41">
        <f t="shared" si="23"/>
        <v>0.36125352170279895</v>
      </c>
      <c r="AW267" s="41">
        <f t="shared" si="23"/>
        <v>0.35954692974838581</v>
      </c>
      <c r="AX267" s="41">
        <f t="shared" si="23"/>
        <v>0.36009583331998618</v>
      </c>
      <c r="AY267" s="41">
        <f t="shared" si="23"/>
        <v>0.35657738973636982</v>
      </c>
      <c r="AZ267" s="41">
        <f t="shared" si="23"/>
        <v>0.36154172185000322</v>
      </c>
      <c r="BA267" s="41">
        <f t="shared" si="23"/>
        <v>0.37125066206781721</v>
      </c>
      <c r="BB267" s="41">
        <f t="shared" si="23"/>
        <v>0.37383769908992553</v>
      </c>
      <c r="BC267" s="41">
        <f t="shared" si="23"/>
        <v>0.37624559081904935</v>
      </c>
      <c r="BD267" s="41">
        <f t="shared" si="23"/>
        <v>0.37504580491532252</v>
      </c>
      <c r="BE267" s="41">
        <f t="shared" si="23"/>
        <v>0.36441672005665005</v>
      </c>
    </row>
    <row r="268" spans="1:62" x14ac:dyDescent="0.2">
      <c r="C268" s="10" t="s">
        <v>824</v>
      </c>
      <c r="E268" s="10" t="s">
        <v>819</v>
      </c>
      <c r="G268" s="41">
        <v>1.7750926955025292E-2</v>
      </c>
      <c r="H268" s="41">
        <v>1.7777773556685559E-2</v>
      </c>
      <c r="I268" s="41">
        <v>1.7878151371993466E-2</v>
      </c>
      <c r="J268" s="41">
        <v>1.8245697566000717E-2</v>
      </c>
      <c r="K268" s="41">
        <v>1.8062360914223991E-2</v>
      </c>
      <c r="L268" s="41">
        <v>1.8349166828521724E-2</v>
      </c>
      <c r="M268" s="41">
        <v>1.8629956239958317E-2</v>
      </c>
      <c r="N268" s="41">
        <v>1.8360284860011879E-2</v>
      </c>
      <c r="O268" s="41">
        <v>1.7126265795426931E-2</v>
      </c>
      <c r="P268" s="41">
        <v>1.7953949785534239E-2</v>
      </c>
      <c r="Q268" s="41">
        <v>1.8463042721831285E-2</v>
      </c>
      <c r="R268" s="41">
        <v>1.9537664718080418E-2</v>
      </c>
      <c r="S268" s="41">
        <v>1.9148353753346656E-2</v>
      </c>
      <c r="T268" s="41">
        <v>1.9094876615395776E-2</v>
      </c>
      <c r="U268" s="41">
        <v>1.9938814134225859E-2</v>
      </c>
      <c r="V268" s="41">
        <v>1.9451385729193804E-2</v>
      </c>
      <c r="W268" s="41">
        <v>2.0121185698627402E-2</v>
      </c>
      <c r="X268" s="41">
        <v>2.0541802083346192E-2</v>
      </c>
      <c r="Y268" s="41">
        <v>2.024715889230478E-2</v>
      </c>
      <c r="Z268" s="41">
        <v>2.0797050127009192E-2</v>
      </c>
      <c r="AA268" s="41">
        <v>2.0897895295530867E-2</v>
      </c>
      <c r="AB268" s="41">
        <v>2.0974102440047486E-2</v>
      </c>
      <c r="AC268" s="41">
        <v>2.1415117820984323E-2</v>
      </c>
      <c r="AD268" s="41">
        <v>2.2689575972169963E-2</v>
      </c>
      <c r="AE268" s="41">
        <v>2.2966646929419927E-2</v>
      </c>
      <c r="AF268" s="41">
        <v>2.2738701274392342E-2</v>
      </c>
      <c r="AG268" s="41">
        <v>2.278775499549748E-2</v>
      </c>
      <c r="AH268" s="41">
        <v>2.2830729486298964E-2</v>
      </c>
      <c r="AI268" s="41">
        <v>2.1770591448464462E-2</v>
      </c>
      <c r="AJ268" s="41">
        <v>2.2647611538785115E-2</v>
      </c>
      <c r="AK268" s="41">
        <v>2.2721716972154703E-2</v>
      </c>
      <c r="AL268" s="41">
        <v>2.2611370815366547E-2</v>
      </c>
      <c r="AM268" s="41">
        <v>2.2670225963144327E-2</v>
      </c>
      <c r="AN268" s="41">
        <v>2.239675396139457E-2</v>
      </c>
      <c r="AO268" s="41">
        <v>2.2467737369680944E-2</v>
      </c>
      <c r="AP268" s="41">
        <v>2.2524979950070169E-2</v>
      </c>
      <c r="AQ268" s="41">
        <v>2.2427517114544191E-2</v>
      </c>
      <c r="AR268" s="41">
        <f t="shared" ref="AR268:BE268" si="24">AR266*AR267</f>
        <v>2.2487014164310624E-2</v>
      </c>
      <c r="AS268" s="41">
        <f t="shared" si="24"/>
        <v>2.2337280149404354E-2</v>
      </c>
      <c r="AT268" s="41">
        <f t="shared" si="24"/>
        <v>2.2354294497358922E-2</v>
      </c>
      <c r="AU268" s="41">
        <f t="shared" si="24"/>
        <v>2.2573091790887363E-2</v>
      </c>
      <c r="AV268" s="41">
        <f t="shared" si="24"/>
        <v>2.2849285247703154E-2</v>
      </c>
      <c r="AW268" s="41">
        <f t="shared" si="24"/>
        <v>2.301100350389788E-2</v>
      </c>
      <c r="AX268" s="41">
        <f t="shared" si="24"/>
        <v>2.3316205207470329E-2</v>
      </c>
      <c r="AY268" s="41">
        <f t="shared" si="24"/>
        <v>2.3355819027733472E-2</v>
      </c>
      <c r="AZ268" s="41">
        <f t="shared" si="24"/>
        <v>2.3952139072564015E-2</v>
      </c>
      <c r="BA268" s="41">
        <f t="shared" si="24"/>
        <v>2.4873794358545125E-2</v>
      </c>
      <c r="BB268" s="41">
        <f t="shared" si="24"/>
        <v>2.5327504113343873E-2</v>
      </c>
      <c r="BC268" s="41">
        <f t="shared" si="24"/>
        <v>2.5772822971106349E-2</v>
      </c>
      <c r="BD268" s="41">
        <f t="shared" si="24"/>
        <v>2.5971921990387586E-2</v>
      </c>
      <c r="BE268" s="41">
        <f t="shared" si="24"/>
        <v>2.5509170403966996E-2</v>
      </c>
    </row>
    <row r="269" spans="1:62" x14ac:dyDescent="0.2">
      <c r="C269" s="10" t="s">
        <v>825</v>
      </c>
    </row>
    <row r="270" spans="1:62" x14ac:dyDescent="0.2">
      <c r="C270" s="10" t="s">
        <v>826</v>
      </c>
    </row>
    <row r="271" spans="1:62" x14ac:dyDescent="0.2">
      <c r="C271" s="10" t="s">
        <v>827</v>
      </c>
    </row>
    <row r="272" spans="1:62" x14ac:dyDescent="0.2">
      <c r="C272" s="10" t="s">
        <v>828</v>
      </c>
    </row>
    <row r="274" spans="3:62" x14ac:dyDescent="0.2">
      <c r="D274" s="147" t="s">
        <v>829</v>
      </c>
      <c r="G274" s="15">
        <v>1960</v>
      </c>
      <c r="H274" s="15">
        <v>1961</v>
      </c>
      <c r="I274" s="15">
        <v>1962</v>
      </c>
      <c r="J274" s="15">
        <v>1963</v>
      </c>
      <c r="K274" s="15">
        <v>1964</v>
      </c>
      <c r="L274" s="15">
        <v>1965</v>
      </c>
      <c r="M274" s="15">
        <v>1966</v>
      </c>
      <c r="N274" s="15">
        <v>1967</v>
      </c>
      <c r="O274" s="15">
        <v>1968</v>
      </c>
      <c r="P274" s="15">
        <v>1969</v>
      </c>
      <c r="Q274" s="15">
        <v>1970</v>
      </c>
      <c r="R274" s="15">
        <v>1971</v>
      </c>
      <c r="S274" s="15">
        <v>1972</v>
      </c>
      <c r="T274" s="15">
        <v>1973</v>
      </c>
      <c r="U274" s="15">
        <v>1974</v>
      </c>
      <c r="V274" s="15">
        <v>1975</v>
      </c>
      <c r="W274" s="15">
        <v>1976</v>
      </c>
      <c r="X274" s="15">
        <v>1977</v>
      </c>
      <c r="Y274" s="15">
        <v>1978</v>
      </c>
      <c r="Z274" s="15">
        <v>1979</v>
      </c>
      <c r="AA274" s="15">
        <v>1980</v>
      </c>
      <c r="AB274" s="15">
        <v>1981</v>
      </c>
      <c r="AC274" s="15">
        <v>1982</v>
      </c>
      <c r="AD274" s="15">
        <v>1983</v>
      </c>
      <c r="AE274" s="15">
        <v>1984</v>
      </c>
      <c r="AF274" s="15">
        <v>1985</v>
      </c>
      <c r="AG274" s="15">
        <v>1986</v>
      </c>
      <c r="AH274" s="15">
        <v>1987</v>
      </c>
      <c r="AI274" s="15">
        <v>1988</v>
      </c>
      <c r="AJ274" s="15">
        <v>1989</v>
      </c>
      <c r="AK274" s="15">
        <v>1990</v>
      </c>
      <c r="AL274" s="15">
        <v>1991</v>
      </c>
      <c r="AM274" s="15">
        <v>1992</v>
      </c>
      <c r="AN274" s="15">
        <v>1993</v>
      </c>
      <c r="AO274" s="15">
        <v>1994</v>
      </c>
      <c r="AP274" s="15">
        <v>1995</v>
      </c>
      <c r="AQ274" s="15">
        <v>1996</v>
      </c>
      <c r="AR274" s="15">
        <v>1997</v>
      </c>
      <c r="AS274" s="15">
        <v>1998</v>
      </c>
      <c r="AT274" s="15">
        <v>1999</v>
      </c>
      <c r="AU274" s="15">
        <v>2000</v>
      </c>
      <c r="AV274" s="15">
        <v>2001</v>
      </c>
      <c r="AW274" s="15">
        <v>2002</v>
      </c>
      <c r="AX274" s="15">
        <v>2003</v>
      </c>
      <c r="AY274" s="15">
        <v>2004</v>
      </c>
      <c r="AZ274" s="15">
        <v>2005</v>
      </c>
      <c r="BA274" s="15">
        <v>2006</v>
      </c>
      <c r="BB274" s="15">
        <v>2007</v>
      </c>
      <c r="BC274" s="15">
        <v>2008</v>
      </c>
      <c r="BD274" s="15">
        <v>2009</v>
      </c>
      <c r="BE274" s="15">
        <v>2010</v>
      </c>
      <c r="BF274" s="15">
        <v>2011</v>
      </c>
      <c r="BG274" s="15">
        <v>2012</v>
      </c>
      <c r="BH274" s="15">
        <v>2013</v>
      </c>
      <c r="BI274" s="15">
        <v>2014</v>
      </c>
      <c r="BJ274" s="15">
        <v>2015</v>
      </c>
    </row>
    <row r="275" spans="3:62" ht="15.75" x14ac:dyDescent="0.25">
      <c r="C275" s="10" t="s">
        <v>821</v>
      </c>
      <c r="E275" s="16" t="s">
        <v>830</v>
      </c>
      <c r="G275" s="189">
        <v>2.0497803806734997E-2</v>
      </c>
      <c r="H275" s="189">
        <v>2.0790629575402633E-2</v>
      </c>
      <c r="I275" s="189">
        <v>2.1083455344070277E-2</v>
      </c>
      <c r="J275" s="189">
        <v>2.137628111273792E-2</v>
      </c>
      <c r="K275" s="189">
        <v>2.1669106881405564E-2</v>
      </c>
      <c r="L275" s="189">
        <v>2.1961932650073207E-2</v>
      </c>
      <c r="M275" s="189">
        <v>2.2254758418740847E-2</v>
      </c>
      <c r="N275" s="189">
        <v>2.2547584187408494E-2</v>
      </c>
      <c r="O275" s="189">
        <v>2.2840409956076134E-2</v>
      </c>
      <c r="P275" s="189">
        <v>2.3133235724743722E-2</v>
      </c>
      <c r="Q275" s="189">
        <v>2.3426061493411362E-2</v>
      </c>
      <c r="R275" s="189">
        <v>2.3865300146412884E-2</v>
      </c>
      <c r="S275" s="189">
        <v>2.4304538799414407E-2</v>
      </c>
      <c r="T275" s="189">
        <v>2.4743777452415929E-2</v>
      </c>
      <c r="U275" s="189">
        <v>2.5183016105417452E-2</v>
      </c>
      <c r="V275" s="189">
        <v>2.5622254758418974E-2</v>
      </c>
      <c r="W275" s="189">
        <v>2.6061493411420496E-2</v>
      </c>
      <c r="X275" s="189">
        <v>2.6500732064422019E-2</v>
      </c>
      <c r="Y275" s="189">
        <v>2.6939970717423541E-2</v>
      </c>
      <c r="Z275" s="189">
        <v>2.7379209370425064E-2</v>
      </c>
      <c r="AA275" s="189">
        <v>2.7818448023426593E-2</v>
      </c>
      <c r="AB275" s="189">
        <v>2.8257686676428109E-2</v>
      </c>
      <c r="AC275" s="189">
        <v>2.8696925329429693E-2</v>
      </c>
      <c r="AD275" s="189">
        <v>2.9136163982431216E-2</v>
      </c>
      <c r="AE275" s="189">
        <v>2.9575402635432738E-2</v>
      </c>
      <c r="AF275" s="189">
        <v>3.0014641288434261E-2</v>
      </c>
      <c r="AG275" s="189">
        <v>3.0453879941435783E-2</v>
      </c>
      <c r="AH275" s="189">
        <v>3.0893118594437306E-2</v>
      </c>
      <c r="AI275" s="189">
        <v>3.1332357247438831E-2</v>
      </c>
      <c r="AJ275" s="189">
        <v>3.1771595900440354E-2</v>
      </c>
      <c r="AK275" s="189">
        <v>3.2210834553441876E-2</v>
      </c>
      <c r="AL275" s="189">
        <v>3.2650073206443399E-2</v>
      </c>
      <c r="AM275" s="189">
        <v>3.3089311859444921E-2</v>
      </c>
      <c r="AN275" s="189">
        <v>3.3528550512446444E-2</v>
      </c>
      <c r="AO275" s="189">
        <v>3.3967789165447966E-2</v>
      </c>
      <c r="AP275" s="189">
        <v>3.4407027818449488E-2</v>
      </c>
      <c r="AQ275" s="189">
        <v>3.4846266471451011E-2</v>
      </c>
      <c r="AR275" s="189">
        <f t="shared" ref="AR275:BE275" si="25">AR266*400/683</f>
        <v>3.5285505124452526E-2</v>
      </c>
      <c r="AS275" s="189">
        <f t="shared" si="25"/>
        <v>3.5724743777454056E-2</v>
      </c>
      <c r="AT275" s="189">
        <f t="shared" si="25"/>
        <v>3.6163982430455578E-2</v>
      </c>
      <c r="AU275" s="189">
        <f t="shared" si="25"/>
        <v>3.6603221083457101E-2</v>
      </c>
      <c r="AV275" s="189">
        <f t="shared" si="25"/>
        <v>3.7042459736458616E-2</v>
      </c>
      <c r="AW275" s="189">
        <f t="shared" si="25"/>
        <v>3.7481698389460208E-2</v>
      </c>
      <c r="AX275" s="189">
        <f t="shared" si="25"/>
        <v>3.7920937042461723E-2</v>
      </c>
      <c r="AY275" s="189">
        <f t="shared" si="25"/>
        <v>3.8360175695463246E-2</v>
      </c>
      <c r="AZ275" s="189">
        <f t="shared" si="25"/>
        <v>3.8799414348464768E-2</v>
      </c>
      <c r="BA275" s="189">
        <f t="shared" si="25"/>
        <v>3.9238653001466291E-2</v>
      </c>
      <c r="BB275" s="189">
        <f t="shared" si="25"/>
        <v>3.9677891654467813E-2</v>
      </c>
      <c r="BC275" s="189">
        <f t="shared" si="25"/>
        <v>4.0117130307469342E-2</v>
      </c>
      <c r="BD275" s="189">
        <f t="shared" si="25"/>
        <v>4.0556368960470865E-2</v>
      </c>
      <c r="BE275" s="189">
        <f t="shared" si="25"/>
        <v>4.0995607613472387E-2</v>
      </c>
      <c r="BF275" s="614">
        <v>4.1300000000000003E-2</v>
      </c>
      <c r="BG275" s="614">
        <v>4.1599999999999998E-2</v>
      </c>
      <c r="BH275" s="614">
        <v>4.19E-2</v>
      </c>
      <c r="BI275" s="614">
        <v>4.2200000000000001E-2</v>
      </c>
      <c r="BJ275" s="614">
        <v>4.2500000000000003E-2</v>
      </c>
    </row>
    <row r="276" spans="3:62" x14ac:dyDescent="0.2">
      <c r="C276" s="10" t="s">
        <v>823</v>
      </c>
      <c r="E276" s="10" t="s">
        <v>809</v>
      </c>
      <c r="G276" s="41">
        <v>0.3000813828993843</v>
      </c>
      <c r="H276" s="41">
        <v>0.30376820271778882</v>
      </c>
      <c r="I276" s="41">
        <v>0.30625265620825398</v>
      </c>
      <c r="J276" s="41">
        <v>0.30406770905126068</v>
      </c>
      <c r="K276" s="41">
        <v>0.31112012028402342</v>
      </c>
      <c r="L276" s="41">
        <v>0.30948699382940298</v>
      </c>
      <c r="M276" s="41">
        <v>0.30833634776479746</v>
      </c>
      <c r="N276" s="41">
        <v>0.31663569624760507</v>
      </c>
      <c r="O276" s="41">
        <v>0.34390228607201828</v>
      </c>
      <c r="P276" s="41">
        <v>0.33220532683282805</v>
      </c>
      <c r="Q276" s="41">
        <v>0.32727862367450172</v>
      </c>
      <c r="R276" s="41">
        <v>0.31480608985188885</v>
      </c>
      <c r="S276" s="41">
        <v>0.32641313426698498</v>
      </c>
      <c r="T276" s="41">
        <v>0.33404157963035525</v>
      </c>
      <c r="U276" s="41">
        <v>0.32438570181273418</v>
      </c>
      <c r="V276" s="41">
        <v>0.33906581474279279</v>
      </c>
      <c r="W276" s="41">
        <v>0.33322305255682266</v>
      </c>
      <c r="X276" s="41">
        <v>0.33166756000119746</v>
      </c>
      <c r="Y276" s="41">
        <v>0.34244713950011324</v>
      </c>
      <c r="Z276" s="41">
        <v>0.33902684670243638</v>
      </c>
      <c r="AA276" s="41">
        <v>0.3430689685824711</v>
      </c>
      <c r="AB276" s="41">
        <v>0.34715383590157711</v>
      </c>
      <c r="AC276" s="41">
        <v>0.34453790250025773</v>
      </c>
      <c r="AD276" s="41">
        <v>0.34862028352391633</v>
      </c>
      <c r="AE276" s="41">
        <v>0.35070609372810929</v>
      </c>
      <c r="AF276" s="41">
        <v>0.35369841445900768</v>
      </c>
      <c r="AG276" s="41">
        <v>0.35395717028129392</v>
      </c>
      <c r="AH276" s="41">
        <v>0.3562870308469947</v>
      </c>
      <c r="AI276" s="41">
        <v>0.36110224232786814</v>
      </c>
      <c r="AJ276" s="41">
        <v>0.35916603089022009</v>
      </c>
      <c r="AK276" s="41">
        <v>0.36340933881732723</v>
      </c>
      <c r="AL276" s="41">
        <v>0.36566656090661692</v>
      </c>
      <c r="AM276" s="41">
        <v>0.35784260653502409</v>
      </c>
      <c r="AN276" s="41">
        <v>0.36392062139248682</v>
      </c>
      <c r="AO276" s="41">
        <v>0.36875261407288779</v>
      </c>
      <c r="AP276" s="41">
        <v>0.38005318835930463</v>
      </c>
      <c r="AQ276" s="41">
        <v>0.3867065736616232</v>
      </c>
      <c r="AR276" s="41">
        <f t="shared" ref="AR276:BJ276" si="26">AR71</f>
        <v>0.39126401342383516</v>
      </c>
      <c r="AS276" s="41">
        <f t="shared" si="26"/>
        <v>0.39256168146771764</v>
      </c>
      <c r="AT276" s="41">
        <f t="shared" si="26"/>
        <v>0.40536509322679581</v>
      </c>
      <c r="AU276" s="41">
        <f t="shared" si="26"/>
        <v>0.40704338906309229</v>
      </c>
      <c r="AV276" s="41">
        <f t="shared" si="26"/>
        <v>0.40162574876947071</v>
      </c>
      <c r="AW276" s="41">
        <f t="shared" si="26"/>
        <v>0.41103939144952711</v>
      </c>
      <c r="AX276" s="41">
        <f t="shared" si="26"/>
        <v>0.40553024181825675</v>
      </c>
      <c r="AY276" s="41">
        <f t="shared" si="26"/>
        <v>0.40825328047880732</v>
      </c>
      <c r="AZ276" s="41">
        <f t="shared" si="26"/>
        <v>0.40324276007646892</v>
      </c>
      <c r="BA276" s="41">
        <f t="shared" si="26"/>
        <v>0.39969457634794953</v>
      </c>
      <c r="BB276" s="41">
        <f t="shared" si="26"/>
        <v>0.4169707014429973</v>
      </c>
      <c r="BC276" s="41">
        <f t="shared" si="26"/>
        <v>0.43284950125202903</v>
      </c>
      <c r="BD276" s="41">
        <f t="shared" si="26"/>
        <v>0.42830298067931977</v>
      </c>
      <c r="BE276" s="41">
        <f t="shared" si="26"/>
        <v>0.43417831598459578</v>
      </c>
      <c r="BF276" s="615">
        <f t="shared" si="26"/>
        <v>0.4306636056969691</v>
      </c>
      <c r="BG276" s="615">
        <f t="shared" si="26"/>
        <v>0.41590552939675146</v>
      </c>
      <c r="BH276" s="615">
        <f t="shared" si="26"/>
        <v>0.4258235548465531</v>
      </c>
      <c r="BI276" s="615">
        <f t="shared" si="26"/>
        <v>0.43764916942626625</v>
      </c>
      <c r="BJ276" s="615">
        <f t="shared" si="26"/>
        <v>0</v>
      </c>
    </row>
    <row r="277" spans="3:62" x14ac:dyDescent="0.2">
      <c r="C277" s="10" t="s">
        <v>824</v>
      </c>
      <c r="E277" s="10" t="s">
        <v>819</v>
      </c>
      <c r="G277" s="41">
        <v>6.1510093127253012E-3</v>
      </c>
      <c r="H277" s="41">
        <v>6.3155321794913623E-3</v>
      </c>
      <c r="I277" s="41">
        <v>6.4568642011696292E-3</v>
      </c>
      <c r="J277" s="41">
        <v>6.4998368259859525E-3</v>
      </c>
      <c r="K277" s="41">
        <v>6.7416951393902587E-3</v>
      </c>
      <c r="L277" s="41">
        <v>6.7969325145549701E-3</v>
      </c>
      <c r="M277" s="41">
        <v>6.861950931222432E-3</v>
      </c>
      <c r="N277" s="41">
        <v>7.1393700178815789E-3</v>
      </c>
      <c r="O277" s="41">
        <v>7.8548691987166686E-3</v>
      </c>
      <c r="P277" s="41">
        <v>7.6849841346393419E-3</v>
      </c>
      <c r="Q277" s="41">
        <v>7.6668491636779131E-3</v>
      </c>
      <c r="R277" s="41">
        <v>7.5129418222339506E-3</v>
      </c>
      <c r="S277" s="41">
        <v>7.933320686430401E-3</v>
      </c>
      <c r="T277" s="41">
        <v>8.2654505062269845E-3</v>
      </c>
      <c r="U277" s="41">
        <v>8.1690103531172273E-3</v>
      </c>
      <c r="V277" s="41">
        <v>8.6876306852107284E-3</v>
      </c>
      <c r="W277" s="41">
        <v>8.6842903887430593E-3</v>
      </c>
      <c r="X277" s="41">
        <v>8.7894331420523466E-3</v>
      </c>
      <c r="Y277" s="41">
        <v>9.225515910398505E-3</v>
      </c>
      <c r="Z277" s="41">
        <v>9.2822870180610077E-3</v>
      </c>
      <c r="AA277" s="41">
        <v>9.5436462709620438E-3</v>
      </c>
      <c r="AB277" s="41">
        <v>9.8097643234269054E-3</v>
      </c>
      <c r="AC277" s="41">
        <v>9.8871784612082243E-3</v>
      </c>
      <c r="AD277" s="41">
        <v>1.0157457748354489E-2</v>
      </c>
      <c r="AE277" s="41">
        <v>1.0372273928708644E-2</v>
      </c>
      <c r="AF277" s="41">
        <v>1.0616131034275066E-2</v>
      </c>
      <c r="AG277" s="41">
        <v>1.0779369168156867E-2</v>
      </c>
      <c r="AH277" s="41">
        <v>1.100681749761615E-2</v>
      </c>
      <c r="AI277" s="41">
        <v>1.1314184459467993E-2</v>
      </c>
      <c r="AJ277" s="41">
        <v>1.1411277994609149E-2</v>
      </c>
      <c r="AK277" s="41">
        <v>1.170571808782063E-2</v>
      </c>
      <c r="AL277" s="41">
        <v>1.1939039982749436E-2</v>
      </c>
      <c r="AM277" s="41">
        <v>1.1840765604234055E-2</v>
      </c>
      <c r="AN277" s="41">
        <v>1.2201730936878891E-2</v>
      </c>
      <c r="AO277" s="41">
        <v>1.2525711049035652E-2</v>
      </c>
      <c r="AP277" s="41">
        <v>1.3076500624369018E-2</v>
      </c>
      <c r="AQ277" s="41">
        <v>1.3475280312074721E-2</v>
      </c>
      <c r="AR277" s="41">
        <f t="shared" ref="AR277:BJ277" si="27">AR275*AR276</f>
        <v>1.3805948350680598E-2</v>
      </c>
      <c r="AS277" s="41">
        <f t="shared" si="27"/>
        <v>1.4024165487280747E-2</v>
      </c>
      <c r="AT277" s="41">
        <f t="shared" si="27"/>
        <v>1.4659616109373831E-2</v>
      </c>
      <c r="AU277" s="41">
        <f t="shared" si="27"/>
        <v>1.4899099160436011E-2</v>
      </c>
      <c r="AV277" s="41">
        <f t="shared" si="27"/>
        <v>1.4877205627918163E-2</v>
      </c>
      <c r="AW277" s="41">
        <f t="shared" si="27"/>
        <v>1.5406454496498445E-2</v>
      </c>
      <c r="AX277" s="41">
        <f t="shared" si="27"/>
        <v>1.5378086768804393E-2</v>
      </c>
      <c r="AY277" s="41">
        <f t="shared" si="27"/>
        <v>1.5660667567416284E-2</v>
      </c>
      <c r="AZ277" s="41">
        <f t="shared" si="27"/>
        <v>1.5645582931225484E-2</v>
      </c>
      <c r="BA277" s="41">
        <f t="shared" si="27"/>
        <v>1.5683476787885266E-2</v>
      </c>
      <c r="BB277" s="41">
        <f t="shared" si="27"/>
        <v>1.6544518314942695E-2</v>
      </c>
      <c r="BC277" s="41">
        <f t="shared" si="27"/>
        <v>1.7364679845250763E-2</v>
      </c>
      <c r="BD277" s="41">
        <f t="shared" si="27"/>
        <v>1.7370413711299916E-2</v>
      </c>
      <c r="BE277" s="41">
        <f t="shared" si="27"/>
        <v>1.7799403876382715E-2</v>
      </c>
      <c r="BF277" s="615">
        <f t="shared" si="27"/>
        <v>1.7786406915284825E-2</v>
      </c>
      <c r="BG277" s="615">
        <f t="shared" si="27"/>
        <v>1.730167002290486E-2</v>
      </c>
      <c r="BH277" s="615">
        <f t="shared" si="27"/>
        <v>1.7842006948070574E-2</v>
      </c>
      <c r="BI277" s="615">
        <f t="shared" si="27"/>
        <v>1.8468794949788436E-2</v>
      </c>
      <c r="BJ277" s="615">
        <f t="shared" si="27"/>
        <v>0</v>
      </c>
    </row>
    <row r="278" spans="3:62" x14ac:dyDescent="0.2">
      <c r="C278" s="10" t="s">
        <v>825</v>
      </c>
    </row>
    <row r="279" spans="3:62" x14ac:dyDescent="0.2">
      <c r="C279" s="10" t="s">
        <v>826</v>
      </c>
    </row>
    <row r="280" spans="3:62" x14ac:dyDescent="0.2">
      <c r="C280" s="10" t="s">
        <v>827</v>
      </c>
    </row>
    <row r="281" spans="3:62" x14ac:dyDescent="0.2">
      <c r="C281" s="10" t="s">
        <v>828</v>
      </c>
    </row>
    <row r="282" spans="3:62" x14ac:dyDescent="0.2">
      <c r="D282" s="616" t="s">
        <v>831</v>
      </c>
      <c r="E282" s="28"/>
      <c r="F282" s="28"/>
      <c r="G282" s="28"/>
      <c r="H282" s="28"/>
      <c r="I282" s="28"/>
      <c r="J282" s="28"/>
      <c r="K282" s="28"/>
      <c r="L282" s="28"/>
    </row>
  </sheetData>
  <mergeCells count="2">
    <mergeCell ref="Q170:Q172"/>
    <mergeCell ref="S170:S172"/>
  </mergeCells>
  <pageMargins left="0.7" right="0.7" top="0.75" bottom="0.75" header="0.3" footer="0.3"/>
  <pageSetup paperSize="8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20</vt:i4>
      </vt:variant>
    </vt:vector>
  </HeadingPairs>
  <TitlesOfParts>
    <vt:vector size="31" baseType="lpstr">
      <vt:lpstr>GB_TFC_efficiencies</vt:lpstr>
      <vt:lpstr>GB_EIOU_efficiencies</vt:lpstr>
      <vt:lpstr>1 Lighting eta and phi</vt:lpstr>
      <vt:lpstr>2 MD eta and phi</vt:lpstr>
      <vt:lpstr>3 Heat eta and phi</vt:lpstr>
      <vt:lpstr>3a - LTH MTH1 orig UK data</vt:lpstr>
      <vt:lpstr>3b MTH2 HTH orig Uk data</vt:lpstr>
      <vt:lpstr>4 - Electr UW allocation ktoe</vt:lpstr>
      <vt:lpstr>4a - Electricity useful work TJ</vt:lpstr>
      <vt:lpstr>5 GB Food</vt:lpstr>
      <vt:lpstr>GBFoodFeed</vt:lpstr>
      <vt:lpstr>'5 GB Food'!deltaE_food</vt:lpstr>
      <vt:lpstr>Ef_food</vt:lpstr>
      <vt:lpstr>Ep_tot_cap</vt:lpstr>
      <vt:lpstr>'5 GB Food'!Ep_tot_cap_2000</vt:lpstr>
      <vt:lpstr>Eu_ME</vt:lpstr>
      <vt:lpstr>GE_cap_2000</vt:lpstr>
      <vt:lpstr>ME_cap_2000</vt:lpstr>
      <vt:lpstr>'5 GB Food'!N_ml</vt:lpstr>
      <vt:lpstr>phi_HTH.600.C</vt:lpstr>
      <vt:lpstr>phi_LTH.20.C</vt:lpstr>
      <vt:lpstr>phi_LTH.neg20.C</vt:lpstr>
      <vt:lpstr>phi_MTH.100.C</vt:lpstr>
      <vt:lpstr>phi_MTH.200.C</vt:lpstr>
      <vt:lpstr>'4 - Electr UW allocation ktoe'!Print_Area</vt:lpstr>
      <vt:lpstr>'4a - Electricity useful work TJ'!Print_Area</vt:lpstr>
      <vt:lpstr>'5 GB Food'!S_food</vt:lpstr>
      <vt:lpstr>'5 GB Food'!S_food_2000</vt:lpstr>
      <vt:lpstr>'5 GB Food'!w</vt:lpstr>
      <vt:lpstr>Year</vt:lpstr>
      <vt:lpstr>'5 GB Food'!Year_food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MKH</dc:creator>
  <cp:lastModifiedBy>Paul Brockway</cp:lastModifiedBy>
  <dcterms:created xsi:type="dcterms:W3CDTF">2016-12-12T13:31:07Z</dcterms:created>
  <dcterms:modified xsi:type="dcterms:W3CDTF">2019-02-19T14:00:27Z</dcterms:modified>
</cp:coreProperties>
</file>